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6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drawings/drawing15.xml" ContentType="application/vnd.openxmlformats-officedocument.drawing+xml"/>
  <Override PartName="/xl/comments3.xml" ContentType="application/vnd.openxmlformats-officedocument.spreadsheetml.comments+xml"/>
  <Override PartName="/xl/drawings/drawing16.xml" ContentType="application/vnd.openxmlformats-officedocument.drawing+xml"/>
  <Override PartName="/xl/comments4.xml" ContentType="application/vnd.openxmlformats-officedocument.spreadsheetml.comments+xml"/>
  <Override PartName="/xl/drawings/drawing17.xml" ContentType="application/vnd.openxmlformats-officedocument.drawing+xml"/>
  <Override PartName="/xl/comments5.xml" ContentType="application/vnd.openxmlformats-officedocument.spreadsheetml.comments+xml"/>
  <Override PartName="/xl/drawings/drawing18.xml" ContentType="application/vnd.openxmlformats-officedocument.drawing+xml"/>
  <Override PartName="/xl/comments6.xml" ContentType="application/vnd.openxmlformats-officedocument.spreadsheetml.comments+xml"/>
  <Override PartName="/xl/drawings/drawing19.xml" ContentType="application/vnd.openxmlformats-officedocument.drawing+xml"/>
  <Override PartName="/xl/comments7.xml" ContentType="application/vnd.openxmlformats-officedocument.spreadsheetml.comments+xml"/>
  <Override PartName="/xl/drawings/drawing20.xml" ContentType="application/vnd.openxmlformats-officedocument.drawing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omments11.xml" ContentType="application/vnd.openxmlformats-officedocument.spreadsheetml.comment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omments12.xml" ContentType="application/vnd.openxmlformats-officedocument.spreadsheetml.comments+xml"/>
  <Override PartName="/xl/drawings/drawing25.xml" ContentType="application/vnd.openxmlformats-officedocument.drawing+xml"/>
  <Override PartName="/xl/comments13.xml" ContentType="application/vnd.openxmlformats-officedocument.spreadsheetml.comments+xml"/>
  <Override PartName="/xl/drawings/drawing26.xml" ContentType="application/vnd.openxmlformats-officedocument.drawing+xml"/>
  <Override PartName="/xl/comments14.xml" ContentType="application/vnd.openxmlformats-officedocument.spreadsheetml.comments+xml"/>
  <Override PartName="/xl/drawings/drawing27.xml" ContentType="application/vnd.openxmlformats-officedocument.drawing+xml"/>
  <Override PartName="/xl/comments15.xml" ContentType="application/vnd.openxmlformats-officedocument.spreadsheetml.comments+xml"/>
  <Override PartName="/xl/drawings/drawing28.xml" ContentType="application/vnd.openxmlformats-officedocument.drawing+xml"/>
  <Override PartName="/xl/comments16.xml" ContentType="application/vnd.openxmlformats-officedocument.spreadsheetml.comments+xml"/>
  <Override PartName="/xl/drawings/drawing29.xml" ContentType="application/vnd.openxmlformats-officedocument.drawing+xml"/>
  <Override PartName="/xl/comments17.xml" ContentType="application/vnd.openxmlformats-officedocument.spreadsheetml.comments+xml"/>
  <Override PartName="/xl/drawings/drawing30.xml" ContentType="application/vnd.openxmlformats-officedocument.drawing+xml"/>
  <Override PartName="/xl/comments18.xml" ContentType="application/vnd.openxmlformats-officedocument.spreadsheetml.comments+xml"/>
  <Override PartName="/xl/drawings/drawing31.xml" ContentType="application/vnd.openxmlformats-officedocument.drawing+xml"/>
  <Override PartName="/xl/comments19.xml" ContentType="application/vnd.openxmlformats-officedocument.spreadsheetml.comment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lobalhonda.sharepoint.com/sites/gjp01818-08_GDC/Shared Documents/08_GDC共有/103期事業計画管理/"/>
    </mc:Choice>
  </mc:AlternateContent>
  <xr:revisionPtr revIDLastSave="42" documentId="8_{3C378635-A644-4FA6-BA19-4237BEDE3C8B}" xr6:coauthVersionLast="47" xr6:coauthVersionMax="47" xr10:uidLastSave="{FA93746D-8908-461C-854E-9E8DDBFF17CC}"/>
  <bookViews>
    <workbookView xWindow="-108" yWindow="-108" windowWidth="23256" windowHeight="12456" tabRatio="773" firstSheet="7" activeTab="11" xr2:uid="{00000000-000D-0000-FFFF-FFFF00000000}"/>
  </bookViews>
  <sheets>
    <sheet name="進捗管理_仕上げ" sheetId="61" r:id="rId1"/>
    <sheet name="進捗管理_鋳造" sheetId="62" r:id="rId2"/>
    <sheet name="見える化2" sheetId="58" r:id="rId3"/>
    <sheet name="在庫 (2)" sheetId="59" r:id="rId4"/>
    <sheet name="集計" sheetId="56" r:id="rId5"/>
    <sheet name="管理ﾌｫｰﾏｯﾄ" sheetId="25" r:id="rId6"/>
    <sheet name="中子実績 " sheetId="55" r:id="rId7"/>
    <sheet name="見える化" sheetId="53" r:id="rId8"/>
    <sheet name="在庫管理" sheetId="32" r:id="rId9"/>
    <sheet name="週次用" sheetId="54" r:id="rId10"/>
    <sheet name="5月 (2)鋳造計画" sheetId="63" r:id="rId11"/>
    <sheet name="MKC①" sheetId="34" r:id="rId12"/>
    <sheet name="MKC②" sheetId="40" r:id="rId13"/>
    <sheet name="MKR" sheetId="51" r:id="rId14"/>
    <sheet name="MKJ・MLC・MLL" sheetId="36" r:id="rId15"/>
    <sheet name="MLF・ピポット" sheetId="37" r:id="rId16"/>
    <sheet name="MLM_HP・SWA" sheetId="38" r:id="rId17"/>
    <sheet name="払出し" sheetId="50" r:id="rId18"/>
    <sheet name="仕上げ計画" sheetId="31" r:id="rId19"/>
    <sheet name="ショット負荷" sheetId="48" r:id="rId20"/>
    <sheet name="委託作業費" sheetId="11" r:id="rId21"/>
    <sheet name="バリ取りOTR" sheetId="28" r:id="rId22"/>
    <sheet name="バリ取りAMC" sheetId="26" r:id="rId23"/>
    <sheet name="バリ取りﾄﾗｽﾄ" sheetId="29" r:id="rId24"/>
    <sheet name="MKC① (手書) " sheetId="41" r:id="rId25"/>
    <sheet name="MKC② (手書き)" sheetId="43" r:id="rId26"/>
    <sheet name="MKR・MKJ(手書)" sheetId="52" r:id="rId27"/>
    <sheet name="MFL・MFJ (手書)" sheetId="23" r:id="rId28"/>
    <sheet name="MLC・KOH (手書) " sheetId="45" r:id="rId29"/>
    <sheet name="MGE" sheetId="16" r:id="rId30"/>
    <sheet name="未使用" sheetId="44" r:id="rId31"/>
    <sheet name="未使用２" sheetId="46" r:id="rId32"/>
    <sheet name="GL" sheetId="4" r:id="rId33"/>
    <sheet name="小物R" sheetId="2" r:id="rId34"/>
    <sheet name="小物L" sheetId="1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xlnm._FilterDatabase" localSheetId="27" hidden="1">'MFL・MFJ (手書)'!$A$5:$AL$116</definedName>
    <definedName name="_xlnm._FilterDatabase" localSheetId="29" hidden="1">MGE!$B$5:$AM$116</definedName>
    <definedName name="_xlnm._FilterDatabase" localSheetId="11" hidden="1">MKC①!$A$6:$AP$159</definedName>
    <definedName name="_xlnm._FilterDatabase" localSheetId="24" hidden="1">'MKC① (手書) '!$A$7:$AV$151</definedName>
    <definedName name="_xlnm._FilterDatabase" localSheetId="12" hidden="1">MKC②!$A$6:$AX$6</definedName>
    <definedName name="_xlnm._FilterDatabase" localSheetId="25" hidden="1">'MKC② (手書き)'!$A$7:$AV$158</definedName>
    <definedName name="_xlnm._FilterDatabase" localSheetId="14" hidden="1">MKJ・MLC・MLL!$A$6:$AW$6</definedName>
    <definedName name="_xlnm._FilterDatabase" localSheetId="13" hidden="1">MKR!$B$7:$AW$151</definedName>
    <definedName name="_xlnm._FilterDatabase" localSheetId="26" hidden="1">'MKR・MKJ(手書)'!$A$7:$AV$151</definedName>
    <definedName name="_xlnm._FilterDatabase" localSheetId="28" hidden="1">'MLC・KOH (手書) '!$A$7:$AV$154</definedName>
    <definedName name="_xlnm._FilterDatabase" localSheetId="15" hidden="1">MLF・ピポット!$B$5:$AM$54</definedName>
    <definedName name="_xlnm._FilterDatabase" localSheetId="16" hidden="1">MLM_HP・SWA!$B$7:$AW$146</definedName>
    <definedName name="_xlnm._FilterDatabase" localSheetId="30" hidden="1">未使用!$A$7:$AV$117</definedName>
    <definedName name="_xlnm._FilterDatabase" localSheetId="31" hidden="1">未使用２!$A$7:$AV$146</definedName>
    <definedName name="_Sort" localSheetId="10" hidden="1">#REF!</definedName>
    <definedName name="_Sort" localSheetId="11" hidden="1">#REF!</definedName>
    <definedName name="_Sort" localSheetId="24" hidden="1">#REF!</definedName>
    <definedName name="_Sort" localSheetId="12" hidden="1">#REF!</definedName>
    <definedName name="_Sort" localSheetId="25" hidden="1">#REF!</definedName>
    <definedName name="_Sort" localSheetId="14" hidden="1">#REF!</definedName>
    <definedName name="_Sort" localSheetId="13" hidden="1">#REF!</definedName>
    <definedName name="_Sort" localSheetId="26" hidden="1">#REF!</definedName>
    <definedName name="_Sort" localSheetId="28" hidden="1">#REF!</definedName>
    <definedName name="_Sort" localSheetId="15" hidden="1">#REF!</definedName>
    <definedName name="_Sort" localSheetId="16" hidden="1">#REF!</definedName>
    <definedName name="_Sort" localSheetId="19" hidden="1">#REF!</definedName>
    <definedName name="_Sort" localSheetId="22" hidden="1">#REF!</definedName>
    <definedName name="_Sort" localSheetId="21" hidden="1">#REF!</definedName>
    <definedName name="_Sort" localSheetId="23" hidden="1">#REF!</definedName>
    <definedName name="_Sort" localSheetId="7" hidden="1">#REF!</definedName>
    <definedName name="_Sort" localSheetId="18" hidden="1">#REF!</definedName>
    <definedName name="_Sort" localSheetId="17" hidden="1">#REF!</definedName>
    <definedName name="_Sort" localSheetId="30" hidden="1">#REF!</definedName>
    <definedName name="_Sort" localSheetId="31" hidden="1">#REF!</definedName>
    <definedName name="_Sort" hidden="1">#REF!</definedName>
    <definedName name="DC" localSheetId="7">#REF!</definedName>
    <definedName name="DC">#REF!</definedName>
    <definedName name="LP" localSheetId="7">#REF!</definedName>
    <definedName name="LP">#REF!</definedName>
    <definedName name="PFB" localSheetId="3">'[1]型別（PFB） '!$A$1:$AC$75</definedName>
    <definedName name="PFB">'[2]型別（PFB） '!$A$1:$AC$75</definedName>
    <definedName name="_xlnm.Print_Area" localSheetId="10">'5月 (2)鋳造計画'!$A$2:$CW$67</definedName>
    <definedName name="_xlnm.Print_Area" localSheetId="32">GL!$B$2:$AK$61</definedName>
    <definedName name="_xlnm.Print_Area" localSheetId="27">'MFL・MFJ (手書)'!$B$2:$AL$133</definedName>
    <definedName name="_xlnm.Print_Area" localSheetId="29">MGE!$C$2:$AM$116</definedName>
    <definedName name="_xlnm.Print_Area" localSheetId="11">MKC①!$C$2:$AM$159</definedName>
    <definedName name="_xlnm.Print_Area" localSheetId="24">'MKC① (手書) '!$B$2:$AL$151</definedName>
    <definedName name="_xlnm.Print_Area" localSheetId="12">MKC②!$C$2:$AM$158</definedName>
    <definedName name="_xlnm.Print_Area" localSheetId="25">'MKC② (手書き)'!$B$2:$AL$158</definedName>
    <definedName name="_xlnm.Print_Area" localSheetId="14">MKJ・MLC・MLL!$C$2:$AM$204</definedName>
    <definedName name="_xlnm.Print_Area" localSheetId="13">MKR!$C$2:$AM$151</definedName>
    <definedName name="_xlnm.Print_Area" localSheetId="26">'MKR・MKJ(手書)'!$B$2:$AL$151</definedName>
    <definedName name="_xlnm.Print_Area" localSheetId="28">'MLC・KOH (手書) '!$B$2:$AL$154</definedName>
    <definedName name="_xlnm.Print_Area" localSheetId="15">MLF・ピポット!$A$1:$AM$137</definedName>
    <definedName name="_xlnm.Print_Area" localSheetId="16">MLM_HP・SWA!$C$2:$AM$128</definedName>
    <definedName name="_xlnm.Print_Area" localSheetId="19">ショット負荷!#REF!</definedName>
    <definedName name="_xlnm.Print_Area" localSheetId="22">バリ取りAMC!$A$1:$AS$105</definedName>
    <definedName name="_xlnm.Print_Area" localSheetId="21">バリ取りOTR!$A$1:$AP$71</definedName>
    <definedName name="_xlnm.Print_Area" localSheetId="23">バリ取りﾄﾗｽﾄ!$A$1:$AP$88</definedName>
    <definedName name="_xlnm.Print_Area" localSheetId="20">委託作業費!$B$2:$J$53</definedName>
    <definedName name="_xlnm.Print_Area" localSheetId="7">見える化!$A$2:$AK$86</definedName>
    <definedName name="_xlnm.Print_Area" localSheetId="18">仕上げ計画!$B$2:$AL$43</definedName>
    <definedName name="_xlnm.Print_Area" localSheetId="34">小物L!$B$2:$AK$61</definedName>
    <definedName name="_xlnm.Print_Area" localSheetId="33">小物R!$B$2:$AK$61</definedName>
    <definedName name="_xlnm.Print_Area" localSheetId="6">'中子実績 '!$B$2:$M$85</definedName>
    <definedName name="_xlnm.Print_Area" localSheetId="17">払出し!$B$2:$AL$52</definedName>
    <definedName name="_xlnm.Print_Area" localSheetId="30">未使用!$B$2:$AL$117</definedName>
    <definedName name="_xlnm.Print_Area" localSheetId="31">未使用２!$B$2:$AL$128</definedName>
    <definedName name="_xlnm.Print_Area">#REF!</definedName>
    <definedName name="ＰＺ" localSheetId="7">#REF!</definedName>
    <definedName name="ＰＺ">#REF!</definedName>
    <definedName name="Ｐ五" localSheetId="7">#REF!</definedName>
    <definedName name="Ｐ五">#REF!</definedName>
    <definedName name="Ｐ四" localSheetId="7">#REF!</definedName>
    <definedName name="Ｐ四">#REF!</definedName>
    <definedName name="RGA" localSheetId="3">'[1]型別 （RS8）'!$A$1:$AC$75</definedName>
    <definedName name="RGA">'[2]型別 （RS8）'!$A$1:$AC$75</definedName>
    <definedName name="グラフ">[3]ENG!$S$3:$AJ$77</definedName>
    <definedName name="データー">[3]ENG!$B$4:$Q$62</definedName>
    <definedName name="下期台数" localSheetId="7">#REF!</definedName>
    <definedName name="下期台数">#REF!</definedName>
    <definedName name="下期台数M" localSheetId="7">#REF!</definedName>
    <definedName name="下期台数M">#REF!</definedName>
    <definedName name="計画立案" localSheetId="7">#REF!</definedName>
    <definedName name="計画立案">#REF!</definedName>
    <definedName name="交替責任者" localSheetId="7">#REF!</definedName>
    <definedName name="交替責任者">#REF!</definedName>
    <definedName name="差額汎用" localSheetId="7">#REF!</definedName>
    <definedName name="差額汎用">#REF!</definedName>
    <definedName name="在庫" localSheetId="7">#REF!</definedName>
    <definedName name="在庫">#REF!</definedName>
    <definedName name="四輪管理" localSheetId="7">#REF!</definedName>
    <definedName name="四輪管理">#REF!</definedName>
    <definedName name="実績管理" localSheetId="7">#REF!</definedName>
    <definedName name="実績管理">#REF!</definedName>
    <definedName name="上期台数" localSheetId="7">#REF!</definedName>
    <definedName name="上期台数">#REF!</definedName>
    <definedName name="上期台数M" localSheetId="7">#REF!</definedName>
    <definedName name="上期台数M">#REF!</definedName>
    <definedName name="上期負荷" localSheetId="7">#REF!</definedName>
    <definedName name="上期負荷">#REF!</definedName>
    <definedName name="上期負荷M" localSheetId="7">#REF!</definedName>
    <definedName name="上期負荷M">#REF!</definedName>
    <definedName name="生産計画" localSheetId="7">#REF!</definedName>
    <definedName name="生産計画">#REF!</definedName>
    <definedName name="生産計画2210" localSheetId="3">[4]DC計画!$D$2:$EE$105</definedName>
    <definedName name="生産計画2210">[5]DC計画!$D$2:$EE$105</definedName>
    <definedName name="生産計画2211" localSheetId="3">[4]DC計画!$D$108:$EE$223</definedName>
    <definedName name="生産計画2211">[5]DC計画!$D$108:$EE$223</definedName>
    <definedName name="前回差異" localSheetId="7">#REF!</definedName>
    <definedName name="前回差異">#REF!</definedName>
    <definedName name="台数1" localSheetId="7">#REF!</definedName>
    <definedName name="台数1">#REF!</definedName>
    <definedName name="台数2" localSheetId="7">#REF!</definedName>
    <definedName name="台数2">#REF!</definedName>
    <definedName name="鋳造計画" localSheetId="7">#REF!</definedName>
    <definedName name="鋳造計画">#REF!</definedName>
    <definedName name="鋳造実績" localSheetId="7">#REF!</definedName>
    <definedName name="鋳造実績">#REF!</definedName>
    <definedName name="直直変動要員" localSheetId="7">#REF!</definedName>
    <definedName name="直直変動要員">#REF!</definedName>
    <definedName name="直直要員" localSheetId="7">#REF!</definedName>
    <definedName name="直直要員">#REF!</definedName>
    <definedName name="配置表" localSheetId="7">#REF!</definedName>
    <definedName name="配置表">#REF!</definedName>
    <definedName name="負荷一覧" localSheetId="3">[4]DC計画!$FA$3:$FT$55</definedName>
    <definedName name="負荷一覧">[5]DC計画!$FA$3:$FT$55</definedName>
    <definedName name="負荷表" localSheetId="7">#REF!</definedName>
    <definedName name="負荷表">#REF!</definedName>
    <definedName name="要員計画" localSheetId="7">#REF!</definedName>
    <definedName name="要員計画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9" i="36" l="1"/>
  <c r="AA30" i="32" l="1"/>
  <c r="G49" i="25"/>
  <c r="CY56" i="63" l="1"/>
  <c r="CT52" i="63"/>
  <c r="CT53" i="63" s="1"/>
  <c r="CS52" i="63"/>
  <c r="CS53" i="63" s="1"/>
  <c r="CR52" i="63"/>
  <c r="CR53" i="63" s="1"/>
  <c r="CQ52" i="63"/>
  <c r="CQ53" i="63" s="1"/>
  <c r="CP52" i="63"/>
  <c r="CP53" i="63" s="1"/>
  <c r="CO52" i="63"/>
  <c r="CO53" i="63" s="1"/>
  <c r="CO54" i="63" s="1"/>
  <c r="CJ52" i="63"/>
  <c r="CJ53" i="63" s="1"/>
  <c r="CI52" i="63"/>
  <c r="CI53" i="63" s="1"/>
  <c r="CH52" i="63"/>
  <c r="CH53" i="63" s="1"/>
  <c r="CG52" i="63"/>
  <c r="CG53" i="63" s="1"/>
  <c r="CE52" i="63"/>
  <c r="CE53" i="63" s="1"/>
  <c r="CD52" i="63"/>
  <c r="CD53" i="63" s="1"/>
  <c r="CC52" i="63"/>
  <c r="CC53" i="63" s="1"/>
  <c r="CC54" i="63" s="1"/>
  <c r="CB52" i="63"/>
  <c r="CB53" i="63" s="1"/>
  <c r="CA52" i="63"/>
  <c r="CA53" i="63" s="1"/>
  <c r="BW52" i="63"/>
  <c r="BW53" i="63" s="1"/>
  <c r="BV52" i="63"/>
  <c r="BV53" i="63" s="1"/>
  <c r="BU52" i="63"/>
  <c r="BU53" i="63" s="1"/>
  <c r="BJ52" i="63"/>
  <c r="BJ53" i="63" s="1"/>
  <c r="BI52" i="63"/>
  <c r="BI53" i="63" s="1"/>
  <c r="BH52" i="63"/>
  <c r="BH53" i="63" s="1"/>
  <c r="BG52" i="63"/>
  <c r="BG53" i="63" s="1"/>
  <c r="BF52" i="63"/>
  <c r="BF53" i="63" s="1"/>
  <c r="BE52" i="63"/>
  <c r="BE53" i="63" s="1"/>
  <c r="AZ52" i="63"/>
  <c r="AZ53" i="63" s="1"/>
  <c r="AW52" i="63"/>
  <c r="AW53" i="63" s="1"/>
  <c r="AR52" i="63"/>
  <c r="AR53" i="63" s="1"/>
  <c r="AQ52" i="63"/>
  <c r="AQ53" i="63" s="1"/>
  <c r="AP52" i="63"/>
  <c r="AP53" i="63" s="1"/>
  <c r="AK52" i="63"/>
  <c r="AK53" i="63" s="1"/>
  <c r="AB52" i="63"/>
  <c r="AB53" i="63" s="1"/>
  <c r="AA52" i="63"/>
  <c r="AA53" i="63" s="1"/>
  <c r="Z52" i="63"/>
  <c r="Z53" i="63" s="1"/>
  <c r="Y52" i="63"/>
  <c r="Y53" i="63" s="1"/>
  <c r="V52" i="63"/>
  <c r="V53" i="63" s="1"/>
  <c r="U52" i="63"/>
  <c r="U53" i="63" s="1"/>
  <c r="T52" i="63"/>
  <c r="T53" i="63" s="1"/>
  <c r="P52" i="63"/>
  <c r="P53" i="63" s="1"/>
  <c r="O52" i="63"/>
  <c r="O53" i="63" s="1"/>
  <c r="N52" i="63"/>
  <c r="N53" i="63" s="1"/>
  <c r="M52" i="63"/>
  <c r="M53" i="63" s="1"/>
  <c r="CU51" i="63"/>
  <c r="CR50" i="63"/>
  <c r="AR49" i="63"/>
  <c r="CT48" i="63"/>
  <c r="CT49" i="63" s="1"/>
  <c r="CS48" i="63"/>
  <c r="CS49" i="63" s="1"/>
  <c r="CR48" i="63"/>
  <c r="CR49" i="63" s="1"/>
  <c r="CQ48" i="63"/>
  <c r="CQ49" i="63" s="1"/>
  <c r="CP48" i="63"/>
  <c r="CP49" i="63" s="1"/>
  <c r="CH48" i="63"/>
  <c r="CH49" i="63" s="1"/>
  <c r="CG48" i="63"/>
  <c r="CG49" i="63" s="1"/>
  <c r="CF48" i="63"/>
  <c r="CF49" i="63" s="1"/>
  <c r="CE48" i="63"/>
  <c r="CE49" i="63" s="1"/>
  <c r="CD48" i="63"/>
  <c r="CD49" i="63" s="1"/>
  <c r="CC48" i="63"/>
  <c r="CC49" i="63" s="1"/>
  <c r="BY48" i="63"/>
  <c r="BY49" i="63" s="1"/>
  <c r="BX48" i="63"/>
  <c r="BX49" i="63" s="1"/>
  <c r="BU48" i="63"/>
  <c r="BU49" i="63" s="1"/>
  <c r="BM48" i="63"/>
  <c r="BM49" i="63" s="1"/>
  <c r="BL48" i="63"/>
  <c r="BL49" i="63" s="1"/>
  <c r="BK48" i="63"/>
  <c r="BK49" i="63" s="1"/>
  <c r="BI48" i="63"/>
  <c r="BI49" i="63" s="1"/>
  <c r="BH48" i="63"/>
  <c r="BH49" i="63" s="1"/>
  <c r="BC48" i="63"/>
  <c r="BC49" i="63" s="1"/>
  <c r="AZ48" i="63"/>
  <c r="AZ49" i="63" s="1"/>
  <c r="AY48" i="63"/>
  <c r="AY49" i="63" s="1"/>
  <c r="AX48" i="63"/>
  <c r="AX49" i="63" s="1"/>
  <c r="AW48" i="63"/>
  <c r="AW49" i="63" s="1"/>
  <c r="AU48" i="63"/>
  <c r="AU49" i="63" s="1"/>
  <c r="AT48" i="63"/>
  <c r="AT49" i="63" s="1"/>
  <c r="AO48" i="63"/>
  <c r="AO49" i="63" s="1"/>
  <c r="AN48" i="63"/>
  <c r="AN49" i="63" s="1"/>
  <c r="AM48" i="63"/>
  <c r="AM49" i="63" s="1"/>
  <c r="AL48" i="63"/>
  <c r="AL49" i="63" s="1"/>
  <c r="AK48" i="63"/>
  <c r="AK49" i="63" s="1"/>
  <c r="AA48" i="63"/>
  <c r="AA49" i="63" s="1"/>
  <c r="Z48" i="63"/>
  <c r="Z49" i="63" s="1"/>
  <c r="Y48" i="63"/>
  <c r="Y49" i="63" s="1"/>
  <c r="X48" i="63"/>
  <c r="X49" i="63" s="1"/>
  <c r="P48" i="63"/>
  <c r="P49" i="63" s="1"/>
  <c r="O48" i="63"/>
  <c r="O49" i="63" s="1"/>
  <c r="N48" i="63"/>
  <c r="N49" i="63" s="1"/>
  <c r="M48" i="63"/>
  <c r="M49" i="63" s="1"/>
  <c r="CR47" i="63"/>
  <c r="CO47" i="63"/>
  <c r="CL47" i="63"/>
  <c r="CI47" i="63"/>
  <c r="CF47" i="63"/>
  <c r="CC47" i="63"/>
  <c r="BZ47" i="63"/>
  <c r="BW47" i="63"/>
  <c r="BT47" i="63"/>
  <c r="BQ47" i="63"/>
  <c r="BN47" i="63"/>
  <c r="BK47" i="63"/>
  <c r="BH47" i="63"/>
  <c r="BE47" i="63"/>
  <c r="BB47" i="63"/>
  <c r="AY47" i="63"/>
  <c r="AV47" i="63"/>
  <c r="AS47" i="63"/>
  <c r="AP47" i="63"/>
  <c r="AM47" i="63"/>
  <c r="AJ47" i="63"/>
  <c r="AG47" i="63"/>
  <c r="AD47" i="63"/>
  <c r="AA47" i="63"/>
  <c r="X47" i="63"/>
  <c r="U47" i="63"/>
  <c r="R47" i="63"/>
  <c r="O47" i="63"/>
  <c r="CU47" i="63" s="1"/>
  <c r="L47" i="63"/>
  <c r="I47" i="63"/>
  <c r="F47" i="63"/>
  <c r="CT44" i="63"/>
  <c r="CS44" i="63"/>
  <c r="CR44" i="63"/>
  <c r="CQ44" i="63"/>
  <c r="CP44" i="63"/>
  <c r="CO44" i="63"/>
  <c r="CO48" i="63" s="1"/>
  <c r="CO49" i="63" s="1"/>
  <c r="CN44" i="63"/>
  <c r="CN48" i="63" s="1"/>
  <c r="CN49" i="63" s="1"/>
  <c r="CM44" i="63"/>
  <c r="CL44" i="63"/>
  <c r="CK44" i="63"/>
  <c r="CJ44" i="63"/>
  <c r="CJ48" i="63" s="1"/>
  <c r="CJ49" i="63" s="1"/>
  <c r="CI44" i="63"/>
  <c r="CI48" i="63" s="1"/>
  <c r="CI49" i="63" s="1"/>
  <c r="CH44" i="63"/>
  <c r="CG44" i="63"/>
  <c r="CF44" i="63"/>
  <c r="CF52" i="63" s="1"/>
  <c r="CF53" i="63" s="1"/>
  <c r="CE44" i="63"/>
  <c r="CD44" i="63"/>
  <c r="CC44" i="63"/>
  <c r="CB44" i="63"/>
  <c r="CB48" i="63" s="1"/>
  <c r="CB49" i="63" s="1"/>
  <c r="CA44" i="63"/>
  <c r="CA48" i="63" s="1"/>
  <c r="CA49" i="63" s="1"/>
  <c r="BZ44" i="63"/>
  <c r="BZ52" i="63" s="1"/>
  <c r="BZ53" i="63" s="1"/>
  <c r="BY44" i="63"/>
  <c r="BY52" i="63" s="1"/>
  <c r="BY53" i="63" s="1"/>
  <c r="BX44" i="63"/>
  <c r="BX52" i="63" s="1"/>
  <c r="BX53" i="63" s="1"/>
  <c r="BW44" i="63"/>
  <c r="BW48" i="63" s="1"/>
  <c r="BW49" i="63" s="1"/>
  <c r="BV44" i="63"/>
  <c r="BV48" i="63" s="1"/>
  <c r="BV49" i="63" s="1"/>
  <c r="BU44" i="63"/>
  <c r="BT44" i="63"/>
  <c r="BS44" i="63"/>
  <c r="BR44" i="63"/>
  <c r="BQ44" i="63"/>
  <c r="BP44" i="63"/>
  <c r="BO44" i="63"/>
  <c r="BN44" i="63"/>
  <c r="BN52" i="63" s="1"/>
  <c r="BN53" i="63" s="1"/>
  <c r="BM44" i="63"/>
  <c r="BM52" i="63" s="1"/>
  <c r="BM53" i="63" s="1"/>
  <c r="BL44" i="63"/>
  <c r="BL52" i="63" s="1"/>
  <c r="BL53" i="63" s="1"/>
  <c r="BK44" i="63"/>
  <c r="BK52" i="63" s="1"/>
  <c r="BK53" i="63" s="1"/>
  <c r="BJ44" i="63"/>
  <c r="BJ48" i="63" s="1"/>
  <c r="BJ49" i="63" s="1"/>
  <c r="BI44" i="63"/>
  <c r="BH44" i="63"/>
  <c r="BG44" i="63"/>
  <c r="BG48" i="63" s="1"/>
  <c r="BG49" i="63" s="1"/>
  <c r="BF44" i="63"/>
  <c r="BF48" i="63" s="1"/>
  <c r="BF49" i="63" s="1"/>
  <c r="BE44" i="63"/>
  <c r="BE48" i="63" s="1"/>
  <c r="BE49" i="63" s="1"/>
  <c r="BD44" i="63"/>
  <c r="BC44" i="63"/>
  <c r="BC52" i="63" s="1"/>
  <c r="BC53" i="63" s="1"/>
  <c r="BB44" i="63"/>
  <c r="BB52" i="63" s="1"/>
  <c r="BB53" i="63" s="1"/>
  <c r="BA44" i="63"/>
  <c r="BA52" i="63" s="1"/>
  <c r="BA53" i="63" s="1"/>
  <c r="AZ44" i="63"/>
  <c r="AY44" i="63"/>
  <c r="AY52" i="63" s="1"/>
  <c r="AY53" i="63" s="1"/>
  <c r="AX44" i="63"/>
  <c r="AX52" i="63" s="1"/>
  <c r="AX53" i="63" s="1"/>
  <c r="AW44" i="63"/>
  <c r="AV44" i="63"/>
  <c r="AU44" i="63"/>
  <c r="AU52" i="63" s="1"/>
  <c r="AU53" i="63" s="1"/>
  <c r="AT44" i="63"/>
  <c r="AT52" i="63" s="1"/>
  <c r="AT53" i="63" s="1"/>
  <c r="AS44" i="63"/>
  <c r="AR44" i="63"/>
  <c r="AR48" i="63" s="1"/>
  <c r="AQ44" i="63"/>
  <c r="AQ48" i="63" s="1"/>
  <c r="AQ49" i="63" s="1"/>
  <c r="AP44" i="63"/>
  <c r="AP48" i="63" s="1"/>
  <c r="AP49" i="63" s="1"/>
  <c r="AO44" i="63"/>
  <c r="AO52" i="63" s="1"/>
  <c r="AO53" i="63" s="1"/>
  <c r="AN44" i="63"/>
  <c r="AN52" i="63" s="1"/>
  <c r="AN53" i="63" s="1"/>
  <c r="AM44" i="63"/>
  <c r="AM52" i="63" s="1"/>
  <c r="AM53" i="63" s="1"/>
  <c r="AM54" i="63" s="1"/>
  <c r="AL44" i="63"/>
  <c r="AL52" i="63" s="1"/>
  <c r="AL53" i="63" s="1"/>
  <c r="AK44" i="63"/>
  <c r="AJ44" i="63"/>
  <c r="AJ48" i="63" s="1"/>
  <c r="AJ49" i="63" s="1"/>
  <c r="AI44" i="63"/>
  <c r="AI48" i="63" s="1"/>
  <c r="AI49" i="63" s="1"/>
  <c r="AH44" i="63"/>
  <c r="AH48" i="63" s="1"/>
  <c r="AH49" i="63" s="1"/>
  <c r="AG44" i="63"/>
  <c r="AG48" i="63" s="1"/>
  <c r="AG49" i="63" s="1"/>
  <c r="AF44" i="63"/>
  <c r="AE44" i="63"/>
  <c r="AD44" i="63"/>
  <c r="AC44" i="63"/>
  <c r="AB44" i="63"/>
  <c r="AB48" i="63" s="1"/>
  <c r="AB49" i="63" s="1"/>
  <c r="AA44" i="63"/>
  <c r="Z44" i="63"/>
  <c r="Y44" i="63"/>
  <c r="X44" i="63"/>
  <c r="X52" i="63" s="1"/>
  <c r="X53" i="63" s="1"/>
  <c r="W44" i="63"/>
  <c r="V44" i="63"/>
  <c r="V48" i="63" s="1"/>
  <c r="V49" i="63" s="1"/>
  <c r="U44" i="63"/>
  <c r="U48" i="63" s="1"/>
  <c r="U49" i="63" s="1"/>
  <c r="T44" i="63"/>
  <c r="T48" i="63" s="1"/>
  <c r="T49" i="63" s="1"/>
  <c r="S44" i="63"/>
  <c r="S52" i="63" s="1"/>
  <c r="S53" i="63" s="1"/>
  <c r="R44" i="63"/>
  <c r="R52" i="63" s="1"/>
  <c r="R53" i="63" s="1"/>
  <c r="Q44" i="63"/>
  <c r="Q52" i="63" s="1"/>
  <c r="Q53" i="63" s="1"/>
  <c r="BW63" i="63" s="1"/>
  <c r="P44" i="63"/>
  <c r="O44" i="63"/>
  <c r="N44" i="63"/>
  <c r="M44" i="63"/>
  <c r="L44" i="63"/>
  <c r="K44" i="63"/>
  <c r="K52" i="63" s="1"/>
  <c r="K53" i="63" s="1"/>
  <c r="J44" i="63"/>
  <c r="I44" i="63"/>
  <c r="H44" i="63"/>
  <c r="G44" i="63"/>
  <c r="G48" i="63" s="1"/>
  <c r="G49" i="63" s="1"/>
  <c r="F44" i="63"/>
  <c r="BE41" i="63"/>
  <c r="BD41" i="63"/>
  <c r="J41" i="63"/>
  <c r="CQ40" i="63"/>
  <c r="CQ41" i="63" s="1"/>
  <c r="CP40" i="63"/>
  <c r="CP41" i="63" s="1"/>
  <c r="CH40" i="63"/>
  <c r="CH41" i="63" s="1"/>
  <c r="CG40" i="63"/>
  <c r="CG41" i="63" s="1"/>
  <c r="CF40" i="63"/>
  <c r="CF41" i="63" s="1"/>
  <c r="CE40" i="63"/>
  <c r="CE41" i="63" s="1"/>
  <c r="CD40" i="63"/>
  <c r="CD41" i="63" s="1"/>
  <c r="BY40" i="63"/>
  <c r="BY41" i="63" s="1"/>
  <c r="BU40" i="63"/>
  <c r="BU41" i="63" s="1"/>
  <c r="BT40" i="63"/>
  <c r="BT41" i="63" s="1"/>
  <c r="BS40" i="63"/>
  <c r="BS41" i="63" s="1"/>
  <c r="BR40" i="63"/>
  <c r="BR41" i="63" s="1"/>
  <c r="BH40" i="63"/>
  <c r="BH41" i="63" s="1"/>
  <c r="BG40" i="63"/>
  <c r="BG41" i="63" s="1"/>
  <c r="BF40" i="63"/>
  <c r="BF41" i="63" s="1"/>
  <c r="BE40" i="63"/>
  <c r="BD40" i="63"/>
  <c r="BC40" i="63"/>
  <c r="BC41" i="63" s="1"/>
  <c r="AZ40" i="63"/>
  <c r="AZ41" i="63" s="1"/>
  <c r="AU40" i="63"/>
  <c r="AU41" i="63" s="1"/>
  <c r="AT40" i="63"/>
  <c r="AT41" i="63" s="1"/>
  <c r="AN40" i="63"/>
  <c r="AN41" i="63" s="1"/>
  <c r="AL40" i="63"/>
  <c r="AL41" i="63" s="1"/>
  <c r="AK40" i="63"/>
  <c r="AK41" i="63" s="1"/>
  <c r="AI40" i="63"/>
  <c r="AI41" i="63" s="1"/>
  <c r="AH40" i="63"/>
  <c r="AH41" i="63" s="1"/>
  <c r="AF40" i="63"/>
  <c r="AF41" i="63" s="1"/>
  <c r="AB40" i="63"/>
  <c r="AB41" i="63" s="1"/>
  <c r="Z40" i="63"/>
  <c r="Z41" i="63" s="1"/>
  <c r="Y40" i="63"/>
  <c r="Y41" i="63" s="1"/>
  <c r="X40" i="63"/>
  <c r="X41" i="63" s="1"/>
  <c r="X42" i="63" s="1"/>
  <c r="W40" i="63"/>
  <c r="W41" i="63" s="1"/>
  <c r="U40" i="63"/>
  <c r="U41" i="63" s="1"/>
  <c r="P40" i="63"/>
  <c r="P41" i="63" s="1"/>
  <c r="N40" i="63"/>
  <c r="N41" i="63" s="1"/>
  <c r="L40" i="63"/>
  <c r="L41" i="63" s="1"/>
  <c r="K40" i="63"/>
  <c r="K41" i="63" s="1"/>
  <c r="CU39" i="63"/>
  <c r="AI37" i="63"/>
  <c r="AH37" i="63"/>
  <c r="J37" i="63"/>
  <c r="CR36" i="63"/>
  <c r="CR37" i="63" s="1"/>
  <c r="CQ36" i="63"/>
  <c r="CQ37" i="63" s="1"/>
  <c r="CP36" i="63"/>
  <c r="CP37" i="63" s="1"/>
  <c r="CJ36" i="63"/>
  <c r="CJ37" i="63" s="1"/>
  <c r="CI36" i="63"/>
  <c r="CI37" i="63" s="1"/>
  <c r="CE36" i="63"/>
  <c r="CE37" i="63" s="1"/>
  <c r="CD36" i="63"/>
  <c r="CD37" i="63" s="1"/>
  <c r="CB36" i="63"/>
  <c r="CB37" i="63" s="1"/>
  <c r="BX36" i="63"/>
  <c r="BX37" i="63" s="1"/>
  <c r="BW36" i="63"/>
  <c r="BW37" i="63" s="1"/>
  <c r="BV36" i="63"/>
  <c r="BV37" i="63" s="1"/>
  <c r="BU36" i="63"/>
  <c r="BU37" i="63" s="1"/>
  <c r="BS36" i="63"/>
  <c r="BS37" i="63" s="1"/>
  <c r="BR36" i="63"/>
  <c r="BR37" i="63" s="1"/>
  <c r="BL36" i="63"/>
  <c r="BL37" i="63" s="1"/>
  <c r="BK36" i="63"/>
  <c r="BK37" i="63" s="1"/>
  <c r="BJ36" i="63"/>
  <c r="BJ37" i="63" s="1"/>
  <c r="BI36" i="63"/>
  <c r="BI37" i="63" s="1"/>
  <c r="BH36" i="63"/>
  <c r="BH37" i="63" s="1"/>
  <c r="BG36" i="63"/>
  <c r="BG37" i="63" s="1"/>
  <c r="AZ36" i="63"/>
  <c r="AZ37" i="63" s="1"/>
  <c r="AV36" i="63"/>
  <c r="AV37" i="63" s="1"/>
  <c r="AU36" i="63"/>
  <c r="AU37" i="63" s="1"/>
  <c r="AT36" i="63"/>
  <c r="AT37" i="63" s="1"/>
  <c r="AR36" i="63"/>
  <c r="AR37" i="63" s="1"/>
  <c r="AQ36" i="63"/>
  <c r="AQ37" i="63" s="1"/>
  <c r="AO36" i="63"/>
  <c r="AO37" i="63" s="1"/>
  <c r="AL36" i="63"/>
  <c r="AL37" i="63" s="1"/>
  <c r="AK36" i="63"/>
  <c r="AK37" i="63" s="1"/>
  <c r="AJ36" i="63"/>
  <c r="AJ37" i="63" s="1"/>
  <c r="AI36" i="63"/>
  <c r="AH36" i="63"/>
  <c r="AB36" i="63"/>
  <c r="AB37" i="63" s="1"/>
  <c r="AA36" i="63"/>
  <c r="AA37" i="63" s="1"/>
  <c r="Z36" i="63"/>
  <c r="Z37" i="63" s="1"/>
  <c r="W36" i="63"/>
  <c r="W37" i="63" s="1"/>
  <c r="V36" i="63"/>
  <c r="V37" i="63" s="1"/>
  <c r="U36" i="63"/>
  <c r="U37" i="63" s="1"/>
  <c r="U38" i="63" s="1"/>
  <c r="Q36" i="63"/>
  <c r="Q37" i="63" s="1"/>
  <c r="P36" i="63"/>
  <c r="P37" i="63" s="1"/>
  <c r="L36" i="63"/>
  <c r="L37" i="63" s="1"/>
  <c r="K36" i="63"/>
  <c r="K37" i="63" s="1"/>
  <c r="J36" i="63"/>
  <c r="CR35" i="63"/>
  <c r="CO35" i="63"/>
  <c r="CL35" i="63"/>
  <c r="CI35" i="63"/>
  <c r="CF35" i="63"/>
  <c r="CC35" i="63"/>
  <c r="BZ35" i="63"/>
  <c r="BW35" i="63"/>
  <c r="BT35" i="63"/>
  <c r="BQ35" i="63"/>
  <c r="BN35" i="63"/>
  <c r="BK35" i="63"/>
  <c r="BH35" i="63"/>
  <c r="BE35" i="63"/>
  <c r="BB35" i="63"/>
  <c r="AY35" i="63"/>
  <c r="AV35" i="63"/>
  <c r="AS35" i="63"/>
  <c r="AP35" i="63"/>
  <c r="AM35" i="63"/>
  <c r="AJ35" i="63"/>
  <c r="AG35" i="63"/>
  <c r="AD35" i="63"/>
  <c r="AA35" i="63"/>
  <c r="X35" i="63"/>
  <c r="U35" i="63"/>
  <c r="R35" i="63"/>
  <c r="O35" i="63"/>
  <c r="L35" i="63"/>
  <c r="I35" i="63"/>
  <c r="F35" i="63"/>
  <c r="CT32" i="63"/>
  <c r="CT36" i="63" s="1"/>
  <c r="CT37" i="63" s="1"/>
  <c r="CS32" i="63"/>
  <c r="CS36" i="63" s="1"/>
  <c r="CS37" i="63" s="1"/>
  <c r="CR32" i="63"/>
  <c r="CR40" i="63" s="1"/>
  <c r="CR41" i="63" s="1"/>
  <c r="CQ32" i="63"/>
  <c r="CP32" i="63"/>
  <c r="CO32" i="63"/>
  <c r="CO40" i="63" s="1"/>
  <c r="CO41" i="63" s="1"/>
  <c r="CN32" i="63"/>
  <c r="CN40" i="63" s="1"/>
  <c r="CN41" i="63" s="1"/>
  <c r="CM32" i="63"/>
  <c r="CM36" i="63" s="1"/>
  <c r="CM37" i="63" s="1"/>
  <c r="CL32" i="63"/>
  <c r="CL36" i="63" s="1"/>
  <c r="CL37" i="63" s="1"/>
  <c r="CK32" i="63"/>
  <c r="CK40" i="63" s="1"/>
  <c r="CK41" i="63" s="1"/>
  <c r="CJ32" i="63"/>
  <c r="CJ40" i="63" s="1"/>
  <c r="CJ41" i="63" s="1"/>
  <c r="CI32" i="63"/>
  <c r="CI40" i="63" s="1"/>
  <c r="CI41" i="63" s="1"/>
  <c r="CH32" i="63"/>
  <c r="CH36" i="63" s="1"/>
  <c r="CH37" i="63" s="1"/>
  <c r="CG32" i="63"/>
  <c r="CG36" i="63" s="1"/>
  <c r="CG37" i="63" s="1"/>
  <c r="CF32" i="63"/>
  <c r="CF36" i="63" s="1"/>
  <c r="CF37" i="63" s="1"/>
  <c r="CE32" i="63"/>
  <c r="CD32" i="63"/>
  <c r="CC32" i="63"/>
  <c r="CB32" i="63"/>
  <c r="CB40" i="63" s="1"/>
  <c r="CB41" i="63" s="1"/>
  <c r="CA32" i="63"/>
  <c r="CA40" i="63" s="1"/>
  <c r="CA41" i="63" s="1"/>
  <c r="BZ32" i="63"/>
  <c r="BY32" i="63"/>
  <c r="BY36" i="63" s="1"/>
  <c r="BY37" i="63" s="1"/>
  <c r="BX32" i="63"/>
  <c r="BX40" i="63" s="1"/>
  <c r="BX41" i="63" s="1"/>
  <c r="BW32" i="63"/>
  <c r="BW40" i="63" s="1"/>
  <c r="BW41" i="63" s="1"/>
  <c r="BV32" i="63"/>
  <c r="BV40" i="63" s="1"/>
  <c r="BV41" i="63" s="1"/>
  <c r="BU32" i="63"/>
  <c r="BT32" i="63"/>
  <c r="BT36" i="63" s="1"/>
  <c r="BT37" i="63" s="1"/>
  <c r="BS32" i="63"/>
  <c r="BR32" i="63"/>
  <c r="BQ32" i="63"/>
  <c r="BQ36" i="63" s="1"/>
  <c r="BQ37" i="63" s="1"/>
  <c r="BP32" i="63"/>
  <c r="BP36" i="63" s="1"/>
  <c r="BP37" i="63" s="1"/>
  <c r="BO32" i="63"/>
  <c r="BO36" i="63" s="1"/>
  <c r="BO37" i="63" s="1"/>
  <c r="BN32" i="63"/>
  <c r="BM32" i="63"/>
  <c r="BL32" i="63"/>
  <c r="BL40" i="63" s="1"/>
  <c r="BL41" i="63" s="1"/>
  <c r="BK32" i="63"/>
  <c r="BK40" i="63" s="1"/>
  <c r="BK41" i="63" s="1"/>
  <c r="BJ32" i="63"/>
  <c r="BJ40" i="63" s="1"/>
  <c r="BJ41" i="63" s="1"/>
  <c r="BI32" i="63"/>
  <c r="BI40" i="63" s="1"/>
  <c r="BI41" i="63" s="1"/>
  <c r="BH32" i="63"/>
  <c r="BG32" i="63"/>
  <c r="BF32" i="63"/>
  <c r="BF36" i="63" s="1"/>
  <c r="BF37" i="63" s="1"/>
  <c r="BE32" i="63"/>
  <c r="BE36" i="63" s="1"/>
  <c r="BE37" i="63" s="1"/>
  <c r="BD32" i="63"/>
  <c r="BD36" i="63" s="1"/>
  <c r="BD37" i="63" s="1"/>
  <c r="BC32" i="63"/>
  <c r="BC36" i="63" s="1"/>
  <c r="BC37" i="63" s="1"/>
  <c r="BB32" i="63"/>
  <c r="BB36" i="63" s="1"/>
  <c r="BB37" i="63" s="1"/>
  <c r="BA32" i="63"/>
  <c r="BA36" i="63" s="1"/>
  <c r="BA37" i="63" s="1"/>
  <c r="AZ32" i="63"/>
  <c r="AY32" i="63"/>
  <c r="AY40" i="63" s="1"/>
  <c r="AY41" i="63" s="1"/>
  <c r="AX32" i="63"/>
  <c r="AX40" i="63" s="1"/>
  <c r="AX41" i="63" s="1"/>
  <c r="AW32" i="63"/>
  <c r="AW40" i="63" s="1"/>
  <c r="AW41" i="63" s="1"/>
  <c r="AV32" i="63"/>
  <c r="AV40" i="63" s="1"/>
  <c r="AV41" i="63" s="1"/>
  <c r="AU32" i="63"/>
  <c r="AT32" i="63"/>
  <c r="AS32" i="63"/>
  <c r="AR32" i="63"/>
  <c r="AR40" i="63" s="1"/>
  <c r="AR41" i="63" s="1"/>
  <c r="AQ32" i="63"/>
  <c r="AQ40" i="63" s="1"/>
  <c r="AQ41" i="63" s="1"/>
  <c r="AP32" i="63"/>
  <c r="AO32" i="63"/>
  <c r="AO40" i="63" s="1"/>
  <c r="AO41" i="63" s="1"/>
  <c r="AN32" i="63"/>
  <c r="AN36" i="63" s="1"/>
  <c r="AN37" i="63" s="1"/>
  <c r="AM32" i="63"/>
  <c r="AL32" i="63"/>
  <c r="AK32" i="63"/>
  <c r="AJ32" i="63"/>
  <c r="AJ40" i="63" s="1"/>
  <c r="AJ41" i="63" s="1"/>
  <c r="AI32" i="63"/>
  <c r="AH32" i="63"/>
  <c r="AG32" i="63"/>
  <c r="AF32" i="63"/>
  <c r="AF36" i="63" s="1"/>
  <c r="AF37" i="63" s="1"/>
  <c r="AE32" i="63"/>
  <c r="AE36" i="63" s="1"/>
  <c r="AE37" i="63" s="1"/>
  <c r="AD32" i="63"/>
  <c r="AC32" i="63"/>
  <c r="AB32" i="63"/>
  <c r="AA32" i="63"/>
  <c r="AA40" i="63" s="1"/>
  <c r="AA41" i="63" s="1"/>
  <c r="Z32" i="63"/>
  <c r="Y32" i="63"/>
  <c r="Y36" i="63" s="1"/>
  <c r="Y37" i="63" s="1"/>
  <c r="X32" i="63"/>
  <c r="X36" i="63" s="1"/>
  <c r="X37" i="63" s="1"/>
  <c r="W32" i="63"/>
  <c r="V32" i="63"/>
  <c r="V40" i="63" s="1"/>
  <c r="V41" i="63" s="1"/>
  <c r="U32" i="63"/>
  <c r="T32" i="63"/>
  <c r="S32" i="63"/>
  <c r="R32" i="63"/>
  <c r="R36" i="63" s="1"/>
  <c r="R37" i="63" s="1"/>
  <c r="Q32" i="63"/>
  <c r="Q40" i="63" s="1"/>
  <c r="Q41" i="63" s="1"/>
  <c r="P32" i="63"/>
  <c r="O32" i="63"/>
  <c r="O40" i="63" s="1"/>
  <c r="O41" i="63" s="1"/>
  <c r="N32" i="63"/>
  <c r="N36" i="63" s="1"/>
  <c r="N37" i="63" s="1"/>
  <c r="M32" i="63"/>
  <c r="M40" i="63" s="1"/>
  <c r="M41" i="63" s="1"/>
  <c r="L32" i="63"/>
  <c r="K32" i="63"/>
  <c r="J32" i="63"/>
  <c r="J40" i="63" s="1"/>
  <c r="I32" i="63"/>
  <c r="H32" i="63"/>
  <c r="H40" i="63" s="1"/>
  <c r="H41" i="63" s="1"/>
  <c r="G32" i="63"/>
  <c r="G36" i="63" s="1"/>
  <c r="G37" i="63" s="1"/>
  <c r="F32" i="63"/>
  <c r="I30" i="63"/>
  <c r="CC29" i="63"/>
  <c r="BY29" i="63"/>
  <c r="BS29" i="63"/>
  <c r="AG29" i="63"/>
  <c r="U29" i="63"/>
  <c r="F29" i="63"/>
  <c r="CT28" i="63"/>
  <c r="CT29" i="63" s="1"/>
  <c r="CK28" i="63"/>
  <c r="CK29" i="63" s="1"/>
  <c r="CJ28" i="63"/>
  <c r="CJ29" i="63" s="1"/>
  <c r="CH28" i="63"/>
  <c r="CH29" i="63" s="1"/>
  <c r="CG28" i="63"/>
  <c r="CG29" i="63" s="1"/>
  <c r="CF28" i="63"/>
  <c r="CF29" i="63" s="1"/>
  <c r="CD28" i="63"/>
  <c r="CD29" i="63" s="1"/>
  <c r="BZ28" i="63"/>
  <c r="BZ29" i="63" s="1"/>
  <c r="BY28" i="63"/>
  <c r="BX28" i="63"/>
  <c r="BX29" i="63" s="1"/>
  <c r="BS28" i="63"/>
  <c r="BR28" i="63"/>
  <c r="BR29" i="63" s="1"/>
  <c r="BN28" i="63"/>
  <c r="BN29" i="63" s="1"/>
  <c r="BM28" i="63"/>
  <c r="BM29" i="63" s="1"/>
  <c r="BL28" i="63"/>
  <c r="BL29" i="63" s="1"/>
  <c r="BK28" i="63"/>
  <c r="BK29" i="63" s="1"/>
  <c r="BJ28" i="63"/>
  <c r="BJ29" i="63" s="1"/>
  <c r="BG28" i="63"/>
  <c r="BG29" i="63" s="1"/>
  <c r="BF28" i="63"/>
  <c r="BF29" i="63" s="1"/>
  <c r="BE30" i="63" s="1"/>
  <c r="BB28" i="63"/>
  <c r="BB29" i="63" s="1"/>
  <c r="BA28" i="63"/>
  <c r="BA29" i="63" s="1"/>
  <c r="AZ28" i="63"/>
  <c r="AZ29" i="63" s="1"/>
  <c r="AY28" i="63"/>
  <c r="AY29" i="63" s="1"/>
  <c r="AY30" i="63" s="1"/>
  <c r="AX28" i="63"/>
  <c r="AX29" i="63" s="1"/>
  <c r="AW28" i="63"/>
  <c r="AW29" i="63" s="1"/>
  <c r="AV28" i="63"/>
  <c r="AV29" i="63" s="1"/>
  <c r="AO28" i="63"/>
  <c r="AO29" i="63" s="1"/>
  <c r="AN28" i="63"/>
  <c r="AN29" i="63" s="1"/>
  <c r="AM28" i="63"/>
  <c r="AM29" i="63" s="1"/>
  <c r="AL28" i="63"/>
  <c r="AL29" i="63" s="1"/>
  <c r="AI28" i="63"/>
  <c r="AI29" i="63" s="1"/>
  <c r="AH28" i="63"/>
  <c r="AH29" i="63" s="1"/>
  <c r="AC28" i="63"/>
  <c r="AC29" i="63" s="1"/>
  <c r="AB28" i="63"/>
  <c r="AB29" i="63" s="1"/>
  <c r="AA28" i="63"/>
  <c r="AA29" i="63" s="1"/>
  <c r="AA30" i="63" s="1"/>
  <c r="Z28" i="63"/>
  <c r="Z29" i="63" s="1"/>
  <c r="Y28" i="63"/>
  <c r="Y29" i="63" s="1"/>
  <c r="X28" i="63"/>
  <c r="X29" i="63" s="1"/>
  <c r="X30" i="63" s="1"/>
  <c r="W28" i="63"/>
  <c r="W29" i="63" s="1"/>
  <c r="V28" i="63"/>
  <c r="V29" i="63" s="1"/>
  <c r="R28" i="63"/>
  <c r="R29" i="63" s="1"/>
  <c r="Q28" i="63"/>
  <c r="Q29" i="63" s="1"/>
  <c r="P28" i="63"/>
  <c r="P29" i="63" s="1"/>
  <c r="K28" i="63"/>
  <c r="K29" i="63" s="1"/>
  <c r="J28" i="63"/>
  <c r="J29" i="63" s="1"/>
  <c r="F28" i="63"/>
  <c r="CU27" i="63"/>
  <c r="CJ25" i="63"/>
  <c r="BZ25" i="63"/>
  <c r="BY25" i="63"/>
  <c r="BX25" i="63"/>
  <c r="BN25" i="63"/>
  <c r="BM25" i="63"/>
  <c r="AD25" i="63"/>
  <c r="CT24" i="63"/>
  <c r="CT25" i="63" s="1"/>
  <c r="CS24" i="63"/>
  <c r="CS25" i="63" s="1"/>
  <c r="CP24" i="63"/>
  <c r="CP25" i="63" s="1"/>
  <c r="CO24" i="63"/>
  <c r="CO25" i="63" s="1"/>
  <c r="CK24" i="63"/>
  <c r="CK25" i="63" s="1"/>
  <c r="CJ24" i="63"/>
  <c r="CD24" i="63"/>
  <c r="CD25" i="63" s="1"/>
  <c r="CC24" i="63"/>
  <c r="CC25" i="63" s="1"/>
  <c r="BY24" i="63"/>
  <c r="BX24" i="63"/>
  <c r="BR24" i="63"/>
  <c r="BR25" i="63" s="1"/>
  <c r="BQ24" i="63"/>
  <c r="BQ25" i="63" s="1"/>
  <c r="BN24" i="63"/>
  <c r="BM24" i="63"/>
  <c r="BL24" i="63"/>
  <c r="BL25" i="63" s="1"/>
  <c r="BK26" i="63" s="1"/>
  <c r="BF24" i="63"/>
  <c r="BF25" i="63" s="1"/>
  <c r="BE24" i="63"/>
  <c r="BE25" i="63" s="1"/>
  <c r="BD24" i="63"/>
  <c r="BD25" i="63" s="1"/>
  <c r="BB24" i="63"/>
  <c r="BB25" i="63" s="1"/>
  <c r="BA24" i="63"/>
  <c r="BA25" i="63" s="1"/>
  <c r="AZ24" i="63"/>
  <c r="AZ25" i="63" s="1"/>
  <c r="AY24" i="63"/>
  <c r="AY25" i="63" s="1"/>
  <c r="AT24" i="63"/>
  <c r="AT25" i="63" s="1"/>
  <c r="AS24" i="63"/>
  <c r="AS25" i="63" s="1"/>
  <c r="AP24" i="63"/>
  <c r="AP25" i="63" s="1"/>
  <c r="AO24" i="63"/>
  <c r="AO25" i="63" s="1"/>
  <c r="AN24" i="63"/>
  <c r="AN25" i="63" s="1"/>
  <c r="AD24" i="63"/>
  <c r="AC24" i="63"/>
  <c r="AC25" i="63" s="1"/>
  <c r="AB24" i="63"/>
  <c r="AB25" i="63" s="1"/>
  <c r="AA24" i="63"/>
  <c r="AA25" i="63" s="1"/>
  <c r="AA26" i="63" s="1"/>
  <c r="Z24" i="63"/>
  <c r="Z25" i="63" s="1"/>
  <c r="Y24" i="63"/>
  <c r="Y25" i="63" s="1"/>
  <c r="V24" i="63"/>
  <c r="V25" i="63" s="1"/>
  <c r="U24" i="63"/>
  <c r="U25" i="63" s="1"/>
  <c r="Q24" i="63"/>
  <c r="Q25" i="63" s="1"/>
  <c r="P24" i="63"/>
  <c r="P25" i="63" s="1"/>
  <c r="J24" i="63"/>
  <c r="J25" i="63" s="1"/>
  <c r="I24" i="63"/>
  <c r="I25" i="63" s="1"/>
  <c r="I26" i="63" s="1"/>
  <c r="CR23" i="63"/>
  <c r="CO23" i="63"/>
  <c r="CL23" i="63"/>
  <c r="CI23" i="63"/>
  <c r="CF23" i="63"/>
  <c r="CC23" i="63"/>
  <c r="BZ23" i="63"/>
  <c r="BW23" i="63"/>
  <c r="BT23" i="63"/>
  <c r="BQ23" i="63"/>
  <c r="BN23" i="63"/>
  <c r="BK23" i="63"/>
  <c r="BH23" i="63"/>
  <c r="BE23" i="63"/>
  <c r="BB23" i="63"/>
  <c r="AY23" i="63"/>
  <c r="AV23" i="63"/>
  <c r="AS23" i="63"/>
  <c r="AP23" i="63"/>
  <c r="AM23" i="63"/>
  <c r="AJ23" i="63"/>
  <c r="AG23" i="63"/>
  <c r="AD23" i="63"/>
  <c r="AA23" i="63"/>
  <c r="X23" i="63"/>
  <c r="U23" i="63"/>
  <c r="R23" i="63"/>
  <c r="O23" i="63"/>
  <c r="L23" i="63"/>
  <c r="I23" i="63"/>
  <c r="F23" i="63"/>
  <c r="CT20" i="63"/>
  <c r="CS20" i="63"/>
  <c r="CS28" i="63" s="1"/>
  <c r="CS29" i="63" s="1"/>
  <c r="CR20" i="63"/>
  <c r="CR24" i="63" s="1"/>
  <c r="CR25" i="63" s="1"/>
  <c r="CQ20" i="63"/>
  <c r="CP20" i="63"/>
  <c r="CP28" i="63" s="1"/>
  <c r="CP29" i="63" s="1"/>
  <c r="CO20" i="63"/>
  <c r="CO28" i="63" s="1"/>
  <c r="CO29" i="63" s="1"/>
  <c r="CN20" i="63"/>
  <c r="CN24" i="63" s="1"/>
  <c r="CN25" i="63" s="1"/>
  <c r="CM20" i="63"/>
  <c r="CM24" i="63" s="1"/>
  <c r="CM25" i="63" s="1"/>
  <c r="CL20" i="63"/>
  <c r="CK20" i="63"/>
  <c r="CJ20" i="63"/>
  <c r="CI20" i="63"/>
  <c r="CI28" i="63" s="1"/>
  <c r="CI29" i="63" s="1"/>
  <c r="CH20" i="63"/>
  <c r="CH24" i="63" s="1"/>
  <c r="CH25" i="63" s="1"/>
  <c r="CG20" i="63"/>
  <c r="CG24" i="63" s="1"/>
  <c r="CG25" i="63" s="1"/>
  <c r="CF20" i="63"/>
  <c r="CF24" i="63" s="1"/>
  <c r="CF25" i="63" s="1"/>
  <c r="CE20" i="63"/>
  <c r="CD20" i="63"/>
  <c r="CC20" i="63"/>
  <c r="CC28" i="63" s="1"/>
  <c r="CB20" i="63"/>
  <c r="CB28" i="63" s="1"/>
  <c r="CB29" i="63" s="1"/>
  <c r="CA20" i="63"/>
  <c r="CA24" i="63" s="1"/>
  <c r="CA25" i="63" s="1"/>
  <c r="BZ20" i="63"/>
  <c r="BZ24" i="63" s="1"/>
  <c r="BY20" i="63"/>
  <c r="BX20" i="63"/>
  <c r="BW20" i="63"/>
  <c r="BV20" i="63"/>
  <c r="BV28" i="63" s="1"/>
  <c r="BV29" i="63" s="1"/>
  <c r="BU20" i="63"/>
  <c r="BU28" i="63" s="1"/>
  <c r="BU29" i="63" s="1"/>
  <c r="BT20" i="63"/>
  <c r="BS20" i="63"/>
  <c r="BS24" i="63" s="1"/>
  <c r="BS25" i="63" s="1"/>
  <c r="BR20" i="63"/>
  <c r="BQ20" i="63"/>
  <c r="BQ28" i="63" s="1"/>
  <c r="BQ29" i="63" s="1"/>
  <c r="BP20" i="63"/>
  <c r="BP28" i="63" s="1"/>
  <c r="BP29" i="63" s="1"/>
  <c r="BO20" i="63"/>
  <c r="BO24" i="63" s="1"/>
  <c r="BO25" i="63" s="1"/>
  <c r="BN20" i="63"/>
  <c r="BM20" i="63"/>
  <c r="BL20" i="63"/>
  <c r="BK20" i="63"/>
  <c r="BK24" i="63" s="1"/>
  <c r="BK25" i="63" s="1"/>
  <c r="BJ20" i="63"/>
  <c r="BJ24" i="63" s="1"/>
  <c r="BJ25" i="63" s="1"/>
  <c r="BI20" i="63"/>
  <c r="BH20" i="63"/>
  <c r="BG20" i="63"/>
  <c r="BG24" i="63" s="1"/>
  <c r="BG25" i="63" s="1"/>
  <c r="BF20" i="63"/>
  <c r="BE20" i="63"/>
  <c r="BE28" i="63" s="1"/>
  <c r="BE29" i="63" s="1"/>
  <c r="BD20" i="63"/>
  <c r="BD28" i="63" s="1"/>
  <c r="BD29" i="63" s="1"/>
  <c r="BC20" i="63"/>
  <c r="BC28" i="63" s="1"/>
  <c r="BC29" i="63" s="1"/>
  <c r="BB30" i="63" s="1"/>
  <c r="BB20" i="63"/>
  <c r="BA20" i="63"/>
  <c r="AZ20" i="63"/>
  <c r="AY20" i="63"/>
  <c r="AX20" i="63"/>
  <c r="AX24" i="63" s="1"/>
  <c r="AX25" i="63" s="1"/>
  <c r="AW20" i="63"/>
  <c r="AW24" i="63" s="1"/>
  <c r="AW25" i="63" s="1"/>
  <c r="AV20" i="63"/>
  <c r="AV24" i="63" s="1"/>
  <c r="AV25" i="63" s="1"/>
  <c r="AV26" i="63" s="1"/>
  <c r="AU20" i="63"/>
  <c r="AU24" i="63" s="1"/>
  <c r="AU25" i="63" s="1"/>
  <c r="AT20" i="63"/>
  <c r="AT28" i="63" s="1"/>
  <c r="AT29" i="63" s="1"/>
  <c r="AS20" i="63"/>
  <c r="AS28" i="63" s="1"/>
  <c r="AS29" i="63" s="1"/>
  <c r="AR20" i="63"/>
  <c r="AR28" i="63" s="1"/>
  <c r="AR29" i="63" s="1"/>
  <c r="AQ20" i="63"/>
  <c r="AQ28" i="63" s="1"/>
  <c r="AQ29" i="63" s="1"/>
  <c r="AP20" i="63"/>
  <c r="AP28" i="63" s="1"/>
  <c r="AP29" i="63" s="1"/>
  <c r="AO20" i="63"/>
  <c r="AN20" i="63"/>
  <c r="AM20" i="63"/>
  <c r="AM24" i="63" s="1"/>
  <c r="AM25" i="63" s="1"/>
  <c r="AL20" i="63"/>
  <c r="AL24" i="63" s="1"/>
  <c r="AL25" i="63" s="1"/>
  <c r="AK20" i="63"/>
  <c r="AK28" i="63" s="1"/>
  <c r="AK29" i="63" s="1"/>
  <c r="AJ20" i="63"/>
  <c r="AJ24" i="63" s="1"/>
  <c r="AJ25" i="63" s="1"/>
  <c r="AI20" i="63"/>
  <c r="AI24" i="63" s="1"/>
  <c r="AI25" i="63" s="1"/>
  <c r="AH20" i="63"/>
  <c r="AH24" i="63" s="1"/>
  <c r="AH25" i="63" s="1"/>
  <c r="AG20" i="63"/>
  <c r="AG28" i="63" s="1"/>
  <c r="AF20" i="63"/>
  <c r="AE20" i="63"/>
  <c r="AE28" i="63" s="1"/>
  <c r="AE29" i="63" s="1"/>
  <c r="AD20" i="63"/>
  <c r="AD28" i="63" s="1"/>
  <c r="AD29" i="63" s="1"/>
  <c r="AC20" i="63"/>
  <c r="AB20" i="63"/>
  <c r="AA20" i="63"/>
  <c r="Z20" i="63"/>
  <c r="Y20" i="63"/>
  <c r="X20" i="63"/>
  <c r="X24" i="63" s="1"/>
  <c r="X25" i="63" s="1"/>
  <c r="W20" i="63"/>
  <c r="W24" i="63" s="1"/>
  <c r="W25" i="63" s="1"/>
  <c r="V20" i="63"/>
  <c r="U20" i="63"/>
  <c r="U28" i="63" s="1"/>
  <c r="T20" i="63"/>
  <c r="S20" i="63"/>
  <c r="S24" i="63" s="1"/>
  <c r="S25" i="63" s="1"/>
  <c r="R20" i="63"/>
  <c r="R24" i="63" s="1"/>
  <c r="R25" i="63" s="1"/>
  <c r="Q20" i="63"/>
  <c r="P20" i="63"/>
  <c r="O20" i="63"/>
  <c r="O28" i="63" s="1"/>
  <c r="O29" i="63" s="1"/>
  <c r="N20" i="63"/>
  <c r="N28" i="63" s="1"/>
  <c r="N29" i="63" s="1"/>
  <c r="M20" i="63"/>
  <c r="M28" i="63" s="1"/>
  <c r="M29" i="63" s="1"/>
  <c r="L20" i="63"/>
  <c r="L24" i="63" s="1"/>
  <c r="L25" i="63" s="1"/>
  <c r="K20" i="63"/>
  <c r="K24" i="63" s="1"/>
  <c r="K25" i="63" s="1"/>
  <c r="J20" i="63"/>
  <c r="I20" i="63"/>
  <c r="I28" i="63" s="1"/>
  <c r="I29" i="63" s="1"/>
  <c r="H20" i="63"/>
  <c r="H28" i="63" s="1"/>
  <c r="H29" i="63" s="1"/>
  <c r="G20" i="63"/>
  <c r="CC61" i="63" s="1"/>
  <c r="F20" i="63"/>
  <c r="BM17" i="63"/>
  <c r="BC17" i="63"/>
  <c r="BB17" i="63"/>
  <c r="AM17" i="63"/>
  <c r="AE17" i="63"/>
  <c r="CT16" i="63"/>
  <c r="CT17" i="63" s="1"/>
  <c r="CR16" i="63"/>
  <c r="CR17" i="63" s="1"/>
  <c r="CQ16" i="63"/>
  <c r="CQ17" i="63" s="1"/>
  <c r="CO16" i="63"/>
  <c r="CO17" i="63" s="1"/>
  <c r="CN16" i="63"/>
  <c r="CN17" i="63" s="1"/>
  <c r="CK16" i="63"/>
  <c r="CK17" i="63" s="1"/>
  <c r="CI16" i="63"/>
  <c r="CI17" i="63" s="1"/>
  <c r="CH16" i="63"/>
  <c r="CH17" i="63" s="1"/>
  <c r="CC16" i="63"/>
  <c r="CC17" i="63" s="1"/>
  <c r="CB16" i="63"/>
  <c r="CB17" i="63" s="1"/>
  <c r="BY16" i="63"/>
  <c r="BY17" i="63" s="1"/>
  <c r="BX16" i="63"/>
  <c r="BX17" i="63" s="1"/>
  <c r="BW16" i="63"/>
  <c r="BW17" i="63" s="1"/>
  <c r="BV16" i="63"/>
  <c r="BV17" i="63" s="1"/>
  <c r="BP16" i="63"/>
  <c r="BP17" i="63" s="1"/>
  <c r="BM16" i="63"/>
  <c r="BL16" i="63"/>
  <c r="BL17" i="63" s="1"/>
  <c r="BK16" i="63"/>
  <c r="BK17" i="63" s="1"/>
  <c r="BJ16" i="63"/>
  <c r="BJ17" i="63" s="1"/>
  <c r="BI16" i="63"/>
  <c r="BI17" i="63" s="1"/>
  <c r="BH16" i="63"/>
  <c r="BH17" i="63" s="1"/>
  <c r="BH18" i="63" s="1"/>
  <c r="BG16" i="63"/>
  <c r="BG17" i="63" s="1"/>
  <c r="AY16" i="63"/>
  <c r="AY17" i="63" s="1"/>
  <c r="AX16" i="63"/>
  <c r="AX17" i="63" s="1"/>
  <c r="AS16" i="63"/>
  <c r="AS17" i="63" s="1"/>
  <c r="AR16" i="63"/>
  <c r="AR17" i="63" s="1"/>
  <c r="AM16" i="63"/>
  <c r="AL16" i="63"/>
  <c r="AL17" i="63" s="1"/>
  <c r="AG16" i="63"/>
  <c r="AG17" i="63" s="1"/>
  <c r="AF16" i="63"/>
  <c r="AF17" i="63" s="1"/>
  <c r="AC16" i="63"/>
  <c r="AC17" i="63" s="1"/>
  <c r="AB16" i="63"/>
  <c r="AB17" i="63" s="1"/>
  <c r="AA16" i="63"/>
  <c r="AA17" i="63" s="1"/>
  <c r="Z16" i="63"/>
  <c r="Z17" i="63" s="1"/>
  <c r="X16" i="63"/>
  <c r="X17" i="63" s="1"/>
  <c r="W16" i="63"/>
  <c r="W17" i="63" s="1"/>
  <c r="U16" i="63"/>
  <c r="U17" i="63" s="1"/>
  <c r="T16" i="63"/>
  <c r="T17" i="63" s="1"/>
  <c r="Q16" i="63"/>
  <c r="Q17" i="63" s="1"/>
  <c r="O16" i="63"/>
  <c r="O17" i="63" s="1"/>
  <c r="N16" i="63"/>
  <c r="N17" i="63" s="1"/>
  <c r="I16" i="63"/>
  <c r="I17" i="63" s="1"/>
  <c r="H16" i="63"/>
  <c r="H17" i="63" s="1"/>
  <c r="CU15" i="63"/>
  <c r="CT13" i="63"/>
  <c r="AD13" i="63"/>
  <c r="CT12" i="63"/>
  <c r="CN12" i="63"/>
  <c r="CN13" i="63" s="1"/>
  <c r="CM12" i="63"/>
  <c r="CM13" i="63" s="1"/>
  <c r="CL12" i="63"/>
  <c r="CL13" i="63" s="1"/>
  <c r="CK12" i="63"/>
  <c r="CK13" i="63" s="1"/>
  <c r="CI12" i="63"/>
  <c r="CI13" i="63" s="1"/>
  <c r="CH12" i="63"/>
  <c r="CH13" i="63" s="1"/>
  <c r="CB12" i="63"/>
  <c r="CB13" i="63" s="1"/>
  <c r="CA12" i="63"/>
  <c r="CA13" i="63" s="1"/>
  <c r="BZ12" i="63"/>
  <c r="BZ13" i="63" s="1"/>
  <c r="BY12" i="63"/>
  <c r="BY13" i="63" s="1"/>
  <c r="BX12" i="63"/>
  <c r="BX13" i="63" s="1"/>
  <c r="BW12" i="63"/>
  <c r="BW13" i="63" s="1"/>
  <c r="BV12" i="63"/>
  <c r="BV13" i="63" s="1"/>
  <c r="BP12" i="63"/>
  <c r="BP13" i="63" s="1"/>
  <c r="BO12" i="63"/>
  <c r="BO13" i="63" s="1"/>
  <c r="BN12" i="63"/>
  <c r="BN13" i="63" s="1"/>
  <c r="BN14" i="63" s="1"/>
  <c r="BM12" i="63"/>
  <c r="BM13" i="63" s="1"/>
  <c r="BL12" i="63"/>
  <c r="BL13" i="63" s="1"/>
  <c r="BK12" i="63"/>
  <c r="BK13" i="63" s="1"/>
  <c r="BJ12" i="63"/>
  <c r="BJ13" i="63" s="1"/>
  <c r="BI12" i="63"/>
  <c r="BI13" i="63" s="1"/>
  <c r="BC12" i="63"/>
  <c r="BC13" i="63" s="1"/>
  <c r="BB12" i="63"/>
  <c r="BB13" i="63" s="1"/>
  <c r="BA12" i="63"/>
  <c r="BA13" i="63" s="1"/>
  <c r="AY12" i="63"/>
  <c r="AY13" i="63" s="1"/>
  <c r="AX12" i="63"/>
  <c r="AX13" i="63" s="1"/>
  <c r="AP12" i="63"/>
  <c r="AP13" i="63" s="1"/>
  <c r="AO12" i="63"/>
  <c r="AO13" i="63" s="1"/>
  <c r="AN12" i="63"/>
  <c r="AN13" i="63" s="1"/>
  <c r="AM12" i="63"/>
  <c r="AM13" i="63" s="1"/>
  <c r="AL12" i="63"/>
  <c r="AL13" i="63" s="1"/>
  <c r="AF12" i="63"/>
  <c r="AF13" i="63" s="1"/>
  <c r="AE12" i="63"/>
  <c r="AE13" i="63" s="1"/>
  <c r="AD12" i="63"/>
  <c r="AA12" i="63"/>
  <c r="AA13" i="63" s="1"/>
  <c r="Z12" i="63"/>
  <c r="Z13" i="63" s="1"/>
  <c r="T12" i="63"/>
  <c r="T13" i="63" s="1"/>
  <c r="S12" i="63"/>
  <c r="S13" i="63" s="1"/>
  <c r="R12" i="63"/>
  <c r="R13" i="63" s="1"/>
  <c r="R14" i="63" s="1"/>
  <c r="Q12" i="63"/>
  <c r="Q13" i="63" s="1"/>
  <c r="O12" i="63"/>
  <c r="O13" i="63" s="1"/>
  <c r="N12" i="63"/>
  <c r="N13" i="63" s="1"/>
  <c r="H12" i="63"/>
  <c r="H13" i="63" s="1"/>
  <c r="G12" i="63"/>
  <c r="G13" i="63" s="1"/>
  <c r="F12" i="63"/>
  <c r="F13" i="63" s="1"/>
  <c r="CR11" i="63"/>
  <c r="CO11" i="63"/>
  <c r="CL11" i="63"/>
  <c r="CI11" i="63"/>
  <c r="CF11" i="63"/>
  <c r="CC11" i="63"/>
  <c r="BZ11" i="63"/>
  <c r="BW11" i="63"/>
  <c r="BT11" i="63"/>
  <c r="BQ11" i="63"/>
  <c r="BN11" i="63"/>
  <c r="BK11" i="63"/>
  <c r="BH11" i="63"/>
  <c r="BE11" i="63"/>
  <c r="BB11" i="63"/>
  <c r="AY11" i="63"/>
  <c r="AV11" i="63"/>
  <c r="AS11" i="63"/>
  <c r="AP11" i="63"/>
  <c r="AM11" i="63"/>
  <c r="AJ11" i="63"/>
  <c r="AG11" i="63"/>
  <c r="AD11" i="63"/>
  <c r="AA11" i="63"/>
  <c r="CU11" i="63" s="1"/>
  <c r="X11" i="63"/>
  <c r="U11" i="63"/>
  <c r="R11" i="63"/>
  <c r="O11" i="63"/>
  <c r="L11" i="63"/>
  <c r="I11" i="63"/>
  <c r="F11" i="63"/>
  <c r="CT8" i="63"/>
  <c r="CS8" i="63"/>
  <c r="CS16" i="63" s="1"/>
  <c r="CS17" i="63" s="1"/>
  <c r="CR8" i="63"/>
  <c r="CR12" i="63" s="1"/>
  <c r="CR13" i="63" s="1"/>
  <c r="CQ8" i="63"/>
  <c r="CQ12" i="63" s="1"/>
  <c r="CQ13" i="63" s="1"/>
  <c r="CP8" i="63"/>
  <c r="CP12" i="63" s="1"/>
  <c r="CP13" i="63" s="1"/>
  <c r="CO8" i="63"/>
  <c r="CO12" i="63" s="1"/>
  <c r="CO13" i="63" s="1"/>
  <c r="CN8" i="63"/>
  <c r="CM8" i="63"/>
  <c r="CM16" i="63" s="1"/>
  <c r="CM17" i="63" s="1"/>
  <c r="CL8" i="63"/>
  <c r="CL16" i="63" s="1"/>
  <c r="CL17" i="63" s="1"/>
  <c r="CK8" i="63"/>
  <c r="CJ8" i="63"/>
  <c r="CJ12" i="63" s="1"/>
  <c r="CJ13" i="63" s="1"/>
  <c r="CI8" i="63"/>
  <c r="CH8" i="63"/>
  <c r="CG8" i="63"/>
  <c r="CG16" i="63" s="1"/>
  <c r="CG17" i="63" s="1"/>
  <c r="CF8" i="63"/>
  <c r="CF16" i="63" s="1"/>
  <c r="CF17" i="63" s="1"/>
  <c r="CE8" i="63"/>
  <c r="CE16" i="63" s="1"/>
  <c r="CE17" i="63" s="1"/>
  <c r="CD8" i="63"/>
  <c r="CD12" i="63" s="1"/>
  <c r="CD13" i="63" s="1"/>
  <c r="CC8" i="63"/>
  <c r="CC12" i="63" s="1"/>
  <c r="CC13" i="63" s="1"/>
  <c r="CB8" i="63"/>
  <c r="CA8" i="63"/>
  <c r="CA16" i="63" s="1"/>
  <c r="CA17" i="63" s="1"/>
  <c r="BZ8" i="63"/>
  <c r="BZ16" i="63" s="1"/>
  <c r="BZ17" i="63" s="1"/>
  <c r="BY8" i="63"/>
  <c r="BX8" i="63"/>
  <c r="BW8" i="63"/>
  <c r="BV8" i="63"/>
  <c r="BU8" i="63"/>
  <c r="BU12" i="63" s="1"/>
  <c r="BU13" i="63" s="1"/>
  <c r="BT8" i="63"/>
  <c r="BT12" i="63" s="1"/>
  <c r="BT13" i="63" s="1"/>
  <c r="BS8" i="63"/>
  <c r="BS16" i="63" s="1"/>
  <c r="BS17" i="63" s="1"/>
  <c r="BR8" i="63"/>
  <c r="BQ8" i="63"/>
  <c r="BP8" i="63"/>
  <c r="BO8" i="63"/>
  <c r="BO16" i="63" s="1"/>
  <c r="BO17" i="63" s="1"/>
  <c r="BN8" i="63"/>
  <c r="BN16" i="63" s="1"/>
  <c r="BN17" i="63" s="1"/>
  <c r="BM8" i="63"/>
  <c r="BL8" i="63"/>
  <c r="BK8" i="63"/>
  <c r="BJ8" i="63"/>
  <c r="BI8" i="63"/>
  <c r="BH8" i="63"/>
  <c r="BH12" i="63" s="1"/>
  <c r="BH13" i="63" s="1"/>
  <c r="BG8" i="63"/>
  <c r="BG12" i="63" s="1"/>
  <c r="BG13" i="63" s="1"/>
  <c r="BF8" i="63"/>
  <c r="BF12" i="63" s="1"/>
  <c r="BF13" i="63" s="1"/>
  <c r="BE8" i="63"/>
  <c r="BD8" i="63"/>
  <c r="BC8" i="63"/>
  <c r="BC16" i="63" s="1"/>
  <c r="BB8" i="63"/>
  <c r="BB16" i="63" s="1"/>
  <c r="BA8" i="63"/>
  <c r="BA16" i="63" s="1"/>
  <c r="BA17" i="63" s="1"/>
  <c r="AZ8" i="63"/>
  <c r="AZ16" i="63" s="1"/>
  <c r="AZ17" i="63" s="1"/>
  <c r="AY8" i="63"/>
  <c r="AX8" i="63"/>
  <c r="AW8" i="63"/>
  <c r="AW16" i="63" s="1"/>
  <c r="AW17" i="63" s="1"/>
  <c r="AV8" i="63"/>
  <c r="AV16" i="63" s="1"/>
  <c r="AV17" i="63" s="1"/>
  <c r="AU8" i="63"/>
  <c r="AU16" i="63" s="1"/>
  <c r="AU17" i="63" s="1"/>
  <c r="AT8" i="63"/>
  <c r="AT12" i="63" s="1"/>
  <c r="AT13" i="63" s="1"/>
  <c r="AS8" i="63"/>
  <c r="AS12" i="63" s="1"/>
  <c r="AS13" i="63" s="1"/>
  <c r="AR8" i="63"/>
  <c r="AR12" i="63" s="1"/>
  <c r="AR13" i="63" s="1"/>
  <c r="AQ8" i="63"/>
  <c r="AQ16" i="63" s="1"/>
  <c r="AQ17" i="63" s="1"/>
  <c r="AP8" i="63"/>
  <c r="AP16" i="63" s="1"/>
  <c r="AP17" i="63" s="1"/>
  <c r="AP18" i="63" s="1"/>
  <c r="AO8" i="63"/>
  <c r="AO16" i="63" s="1"/>
  <c r="AO17" i="63" s="1"/>
  <c r="AN8" i="63"/>
  <c r="AN16" i="63" s="1"/>
  <c r="AN17" i="63" s="1"/>
  <c r="AM8" i="63"/>
  <c r="AL8" i="63"/>
  <c r="AK8" i="63"/>
  <c r="AK16" i="63" s="1"/>
  <c r="AK17" i="63" s="1"/>
  <c r="AJ8" i="63"/>
  <c r="AJ16" i="63" s="1"/>
  <c r="AJ17" i="63" s="1"/>
  <c r="AI8" i="63"/>
  <c r="AI16" i="63" s="1"/>
  <c r="AI17" i="63" s="1"/>
  <c r="AH8" i="63"/>
  <c r="AH12" i="63" s="1"/>
  <c r="AH13" i="63" s="1"/>
  <c r="AG8" i="63"/>
  <c r="AG12" i="63" s="1"/>
  <c r="AG13" i="63" s="1"/>
  <c r="AF8" i="63"/>
  <c r="AE8" i="63"/>
  <c r="AE16" i="63" s="1"/>
  <c r="AD8" i="63"/>
  <c r="AD16" i="63" s="1"/>
  <c r="AD17" i="63" s="1"/>
  <c r="AC8" i="63"/>
  <c r="AC12" i="63" s="1"/>
  <c r="AC13" i="63" s="1"/>
  <c r="AB8" i="63"/>
  <c r="AB12" i="63" s="1"/>
  <c r="AB13" i="63" s="1"/>
  <c r="AA8" i="63"/>
  <c r="Z8" i="63"/>
  <c r="Y8" i="63"/>
  <c r="Y16" i="63" s="1"/>
  <c r="Y17" i="63" s="1"/>
  <c r="X8" i="63"/>
  <c r="X12" i="63" s="1"/>
  <c r="X13" i="63" s="1"/>
  <c r="W8" i="63"/>
  <c r="W12" i="63" s="1"/>
  <c r="W13" i="63" s="1"/>
  <c r="V8" i="63"/>
  <c r="V12" i="63" s="1"/>
  <c r="V13" i="63" s="1"/>
  <c r="U8" i="63"/>
  <c r="U12" i="63" s="1"/>
  <c r="U13" i="63" s="1"/>
  <c r="T8" i="63"/>
  <c r="S8" i="63"/>
  <c r="S16" i="63" s="1"/>
  <c r="S17" i="63" s="1"/>
  <c r="R8" i="63"/>
  <c r="R16" i="63" s="1"/>
  <c r="R17" i="63" s="1"/>
  <c r="R18" i="63" s="1"/>
  <c r="Q8" i="63"/>
  <c r="P8" i="63"/>
  <c r="P12" i="63" s="1"/>
  <c r="P13" i="63" s="1"/>
  <c r="O8" i="63"/>
  <c r="N8" i="63"/>
  <c r="M8" i="63"/>
  <c r="M16" i="63" s="1"/>
  <c r="M17" i="63" s="1"/>
  <c r="L8" i="63"/>
  <c r="L16" i="63" s="1"/>
  <c r="L17" i="63" s="1"/>
  <c r="K8" i="63"/>
  <c r="K16" i="63" s="1"/>
  <c r="K17" i="63" s="1"/>
  <c r="J8" i="63"/>
  <c r="J12" i="63" s="1"/>
  <c r="J13" i="63" s="1"/>
  <c r="I8" i="63"/>
  <c r="I12" i="63" s="1"/>
  <c r="I13" i="63" s="1"/>
  <c r="H8" i="63"/>
  <c r="G8" i="63"/>
  <c r="G16" i="63" s="1"/>
  <c r="G17" i="63" s="1"/>
  <c r="F8" i="63"/>
  <c r="BZ3" i="63"/>
  <c r="BE3" i="63"/>
  <c r="AX3" i="63"/>
  <c r="AM3" i="63"/>
  <c r="AP50" i="63" l="1"/>
  <c r="AA63" i="63"/>
  <c r="AG63" i="63"/>
  <c r="BE63" i="63"/>
  <c r="Q48" i="63"/>
  <c r="Q49" i="63" s="1"/>
  <c r="O50" i="63" s="1"/>
  <c r="AS26" i="63"/>
  <c r="AV30" i="63"/>
  <c r="BE42" i="63"/>
  <c r="BK54" i="63"/>
  <c r="R54" i="63"/>
  <c r="CF50" i="63"/>
  <c r="L18" i="63"/>
  <c r="BE26" i="63"/>
  <c r="O30" i="63"/>
  <c r="BH54" i="63"/>
  <c r="CF30" i="63"/>
  <c r="BT38" i="63"/>
  <c r="AG50" i="63"/>
  <c r="BE50" i="63"/>
  <c r="CO50" i="63"/>
  <c r="BK50" i="63"/>
  <c r="CI14" i="63"/>
  <c r="O14" i="63"/>
  <c r="AY18" i="63"/>
  <c r="CL14" i="63"/>
  <c r="BQ30" i="63"/>
  <c r="BH42" i="63"/>
  <c r="CF38" i="63"/>
  <c r="BW54" i="63"/>
  <c r="AG30" i="63"/>
  <c r="AM50" i="63"/>
  <c r="AV18" i="63"/>
  <c r="CF18" i="63"/>
  <c r="BK14" i="63"/>
  <c r="AM30" i="63"/>
  <c r="U30" i="63"/>
  <c r="BK30" i="63"/>
  <c r="CF54" i="63"/>
  <c r="CL18" i="63"/>
  <c r="BK18" i="63"/>
  <c r="AM18" i="63"/>
  <c r="X26" i="63"/>
  <c r="U42" i="63"/>
  <c r="BQ26" i="63"/>
  <c r="CR18" i="63"/>
  <c r="U26" i="63"/>
  <c r="U14" i="63"/>
  <c r="CO14" i="63"/>
  <c r="F14" i="63"/>
  <c r="BZ14" i="63"/>
  <c r="BN18" i="63"/>
  <c r="AM26" i="63"/>
  <c r="CI30" i="63"/>
  <c r="BE38" i="63"/>
  <c r="BQ38" i="63"/>
  <c r="CO42" i="63"/>
  <c r="BZ54" i="63"/>
  <c r="CF42" i="63"/>
  <c r="X50" i="63"/>
  <c r="CC50" i="63"/>
  <c r="AJ50" i="63"/>
  <c r="BH50" i="63"/>
  <c r="X18" i="63"/>
  <c r="AA54" i="63"/>
  <c r="CC18" i="63"/>
  <c r="L42" i="63"/>
  <c r="BB38" i="63"/>
  <c r="AJ18" i="63"/>
  <c r="BH14" i="63"/>
  <c r="BW14" i="63"/>
  <c r="BZ18" i="63"/>
  <c r="CF26" i="63"/>
  <c r="AA14" i="63"/>
  <c r="AP54" i="63"/>
  <c r="BR12" i="63"/>
  <c r="BR13" i="63" s="1"/>
  <c r="BR16" i="63"/>
  <c r="BR17" i="63" s="1"/>
  <c r="BH38" i="63"/>
  <c r="CA28" i="63"/>
  <c r="CA29" i="63" s="1"/>
  <c r="BZ30" i="63" s="1"/>
  <c r="BK61" i="63"/>
  <c r="AQ24" i="63"/>
  <c r="AQ25" i="63" s="1"/>
  <c r="CB24" i="63"/>
  <c r="CB25" i="63" s="1"/>
  <c r="BZ26" i="63" s="1"/>
  <c r="AC36" i="63"/>
  <c r="AC37" i="63" s="1"/>
  <c r="AA38" i="63" s="1"/>
  <c r="AC40" i="63"/>
  <c r="AC41" i="63" s="1"/>
  <c r="AA42" i="63" s="1"/>
  <c r="BM40" i="63"/>
  <c r="BM41" i="63" s="1"/>
  <c r="BK42" i="63" s="1"/>
  <c r="BM36" i="63"/>
  <c r="BM37" i="63" s="1"/>
  <c r="BK38" i="63" s="1"/>
  <c r="BK65" i="63" s="1"/>
  <c r="AJ42" i="63"/>
  <c r="CR54" i="63"/>
  <c r="J16" i="63"/>
  <c r="J17" i="63" s="1"/>
  <c r="I18" i="63" s="1"/>
  <c r="CO62" i="63"/>
  <c r="F36" i="63"/>
  <c r="F37" i="63" s="1"/>
  <c r="CI62" i="63"/>
  <c r="O62" i="63"/>
  <c r="AA62" i="63"/>
  <c r="I62" i="63"/>
  <c r="AY62" i="63"/>
  <c r="AS62" i="63"/>
  <c r="AM62" i="63"/>
  <c r="AG62" i="63"/>
  <c r="BK62" i="63"/>
  <c r="S36" i="63"/>
  <c r="S37" i="63" s="1"/>
  <c r="S40" i="63"/>
  <c r="S41" i="63" s="1"/>
  <c r="AE52" i="63"/>
  <c r="AE53" i="63" s="1"/>
  <c r="AE48" i="63"/>
  <c r="AE49" i="63" s="1"/>
  <c r="CM52" i="63"/>
  <c r="CM53" i="63" s="1"/>
  <c r="CM48" i="63"/>
  <c r="CM49" i="63" s="1"/>
  <c r="G52" i="63"/>
  <c r="G53" i="63" s="1"/>
  <c r="BE54" i="63"/>
  <c r="AF48" i="63"/>
  <c r="AF49" i="63" s="1"/>
  <c r="AF52" i="63"/>
  <c r="AF53" i="63" s="1"/>
  <c r="BW18" i="63"/>
  <c r="BE61" i="63"/>
  <c r="AM14" i="63"/>
  <c r="T28" i="63"/>
  <c r="T29" i="63" s="1"/>
  <c r="T24" i="63"/>
  <c r="T25" i="63" s="1"/>
  <c r="R26" i="63" s="1"/>
  <c r="BQ61" i="63"/>
  <c r="BW61" i="63"/>
  <c r="AT16" i="63"/>
  <c r="AT17" i="63" s="1"/>
  <c r="AS18" i="63" s="1"/>
  <c r="CD16" i="63"/>
  <c r="CD17" i="63" s="1"/>
  <c r="AS60" i="63" s="1"/>
  <c r="H24" i="63"/>
  <c r="H25" i="63" s="1"/>
  <c r="AR24" i="63"/>
  <c r="AR25" i="63" s="1"/>
  <c r="AP36" i="63"/>
  <c r="AP37" i="63" s="1"/>
  <c r="AP38" i="63" s="1"/>
  <c r="AP40" i="63"/>
  <c r="AP41" i="63" s="1"/>
  <c r="AP42" i="63" s="1"/>
  <c r="BN36" i="63"/>
  <c r="BN37" i="63" s="1"/>
  <c r="BN38" i="63" s="1"/>
  <c r="BN40" i="63"/>
  <c r="BN41" i="63" s="1"/>
  <c r="R40" i="63"/>
  <c r="R41" i="63" s="1"/>
  <c r="BQ63" i="63"/>
  <c r="BK63" i="63"/>
  <c r="CU63" i="63"/>
  <c r="O63" i="63"/>
  <c r="CO63" i="63"/>
  <c r="I63" i="63"/>
  <c r="AY63" i="63"/>
  <c r="AS63" i="63"/>
  <c r="AM63" i="63"/>
  <c r="CI63" i="63"/>
  <c r="CC63" i="63"/>
  <c r="CL52" i="63"/>
  <c r="CL53" i="63" s="1"/>
  <c r="CL48" i="63"/>
  <c r="CL49" i="63" s="1"/>
  <c r="F52" i="63"/>
  <c r="F53" i="63" s="1"/>
  <c r="AU12" i="63"/>
  <c r="AU13" i="63" s="1"/>
  <c r="AS14" i="63" s="1"/>
  <c r="AA18" i="63"/>
  <c r="BH24" i="63"/>
  <c r="BH25" i="63" s="1"/>
  <c r="BH28" i="63"/>
  <c r="BH29" i="63" s="1"/>
  <c r="BT24" i="63"/>
  <c r="BT25" i="63" s="1"/>
  <c r="BT28" i="63"/>
  <c r="BT29" i="63" s="1"/>
  <c r="BT30" i="63" s="1"/>
  <c r="CR26" i="63"/>
  <c r="CO26" i="63"/>
  <c r="CK36" i="63"/>
  <c r="CK37" i="63" s="1"/>
  <c r="CI38" i="63" s="1"/>
  <c r="R48" i="63"/>
  <c r="R49" i="63" s="1"/>
  <c r="AV12" i="63"/>
  <c r="AV13" i="63" s="1"/>
  <c r="BI28" i="63"/>
  <c r="BI29" i="63" s="1"/>
  <c r="BI24" i="63"/>
  <c r="BI25" i="63" s="1"/>
  <c r="L28" i="63"/>
  <c r="L29" i="63" s="1"/>
  <c r="L30" i="63" s="1"/>
  <c r="O42" i="63"/>
  <c r="BP48" i="63"/>
  <c r="BP49" i="63" s="1"/>
  <c r="BP52" i="63"/>
  <c r="BP53" i="63" s="1"/>
  <c r="S48" i="63"/>
  <c r="S49" i="63" s="1"/>
  <c r="CO61" i="63"/>
  <c r="AW12" i="63"/>
  <c r="AW13" i="63" s="1"/>
  <c r="CF12" i="63"/>
  <c r="CF13" i="63" s="1"/>
  <c r="CJ16" i="63"/>
  <c r="CJ17" i="63" s="1"/>
  <c r="CI18" i="63" s="1"/>
  <c r="M24" i="63"/>
  <c r="M25" i="63" s="1"/>
  <c r="AY26" i="63"/>
  <c r="BP24" i="63"/>
  <c r="BP25" i="63" s="1"/>
  <c r="BN26" i="63" s="1"/>
  <c r="BO28" i="63"/>
  <c r="BO29" i="63" s="1"/>
  <c r="BN30" i="63" s="1"/>
  <c r="I40" i="63"/>
  <c r="I41" i="63" s="1"/>
  <c r="I42" i="63" s="1"/>
  <c r="I36" i="63"/>
  <c r="I37" i="63" s="1"/>
  <c r="I38" i="63" s="1"/>
  <c r="AS36" i="63"/>
  <c r="AS37" i="63" s="1"/>
  <c r="AS38" i="63" s="1"/>
  <c r="AS40" i="63"/>
  <c r="AS41" i="63" s="1"/>
  <c r="AS42" i="63" s="1"/>
  <c r="CC40" i="63"/>
  <c r="CC41" i="63" s="1"/>
  <c r="CC42" i="63" s="1"/>
  <c r="CC36" i="63"/>
  <c r="CC37" i="63" s="1"/>
  <c r="CC38" i="63" s="1"/>
  <c r="CN36" i="63"/>
  <c r="CN37" i="63" s="1"/>
  <c r="CL38" i="63" s="1"/>
  <c r="BW38" i="63"/>
  <c r="BP40" i="63"/>
  <c r="BP41" i="63" s="1"/>
  <c r="BW42" i="63"/>
  <c r="AS48" i="63"/>
  <c r="AS49" i="63" s="1"/>
  <c r="AS50" i="63" s="1"/>
  <c r="AS52" i="63"/>
  <c r="AS53" i="63" s="1"/>
  <c r="AS54" i="63" s="1"/>
  <c r="BQ52" i="63"/>
  <c r="BQ53" i="63" s="1"/>
  <c r="BQ48" i="63"/>
  <c r="BQ49" i="63" s="1"/>
  <c r="CU61" i="63"/>
  <c r="CG12" i="63"/>
  <c r="CG13" i="63" s="1"/>
  <c r="BT16" i="63"/>
  <c r="BT17" i="63" s="1"/>
  <c r="BT18" i="63" s="1"/>
  <c r="BW28" i="63"/>
  <c r="BW29" i="63" s="1"/>
  <c r="BW30" i="63" s="1"/>
  <c r="BW24" i="63"/>
  <c r="BW25" i="63" s="1"/>
  <c r="BW26" i="63" s="1"/>
  <c r="CU23" i="63"/>
  <c r="N24" i="63"/>
  <c r="N25" i="63" s="1"/>
  <c r="CI24" i="63"/>
  <c r="CI25" i="63" s="1"/>
  <c r="CI26" i="63" s="1"/>
  <c r="CM28" i="63"/>
  <c r="CM29" i="63" s="1"/>
  <c r="H36" i="63"/>
  <c r="H37" i="63" s="1"/>
  <c r="X38" i="63"/>
  <c r="BQ40" i="63"/>
  <c r="BQ41" i="63" s="1"/>
  <c r="BQ42" i="63" s="1"/>
  <c r="CM40" i="63"/>
  <c r="CM41" i="63" s="1"/>
  <c r="J48" i="63"/>
  <c r="J49" i="63" s="1"/>
  <c r="J52" i="63"/>
  <c r="J53" i="63" s="1"/>
  <c r="O54" i="63"/>
  <c r="AH52" i="63"/>
  <c r="AH53" i="63" s="1"/>
  <c r="AI12" i="63"/>
  <c r="AI13" i="63" s="1"/>
  <c r="AG14" i="63" s="1"/>
  <c r="AD14" i="63"/>
  <c r="AK24" i="63"/>
  <c r="AK25" i="63" s="1"/>
  <c r="AJ26" i="63" s="1"/>
  <c r="CN28" i="63"/>
  <c r="CN29" i="63" s="1"/>
  <c r="W48" i="63"/>
  <c r="W49" i="63" s="1"/>
  <c r="U50" i="63" s="1"/>
  <c r="W52" i="63"/>
  <c r="W53" i="63" s="1"/>
  <c r="U54" i="63" s="1"/>
  <c r="AF28" i="63"/>
  <c r="AF29" i="63" s="1"/>
  <c r="AD30" i="63" s="1"/>
  <c r="AF24" i="63"/>
  <c r="AF25" i="63" s="1"/>
  <c r="AJ38" i="63"/>
  <c r="BT14" i="63"/>
  <c r="AS30" i="63"/>
  <c r="Y12" i="63"/>
  <c r="Y13" i="63" s="1"/>
  <c r="X14" i="63" s="1"/>
  <c r="G24" i="63"/>
  <c r="G25" i="63" s="1"/>
  <c r="G28" i="63"/>
  <c r="G29" i="63" s="1"/>
  <c r="F30" i="63" s="1"/>
  <c r="K12" i="63"/>
  <c r="K13" i="63" s="1"/>
  <c r="I14" i="63" s="1"/>
  <c r="AD36" i="63"/>
  <c r="AD37" i="63" s="1"/>
  <c r="AD38" i="63" s="1"/>
  <c r="AD40" i="63"/>
  <c r="AD41" i="63" s="1"/>
  <c r="BZ36" i="63"/>
  <c r="BZ37" i="63" s="1"/>
  <c r="BZ40" i="63"/>
  <c r="BZ41" i="63" s="1"/>
  <c r="BZ42" i="63" s="1"/>
  <c r="AD48" i="63"/>
  <c r="AD49" i="63" s="1"/>
  <c r="AD52" i="63"/>
  <c r="AD53" i="63" s="1"/>
  <c r="L12" i="63"/>
  <c r="L13" i="63" s="1"/>
  <c r="CS12" i="63"/>
  <c r="CS13" i="63" s="1"/>
  <c r="CR14" i="63" s="1"/>
  <c r="BO52" i="63"/>
  <c r="BO53" i="63" s="1"/>
  <c r="BO48" i="63"/>
  <c r="BO49" i="63" s="1"/>
  <c r="M12" i="63"/>
  <c r="M13" i="63" s="1"/>
  <c r="CE12" i="63"/>
  <c r="CE13" i="63" s="1"/>
  <c r="CC14" i="63" s="1"/>
  <c r="T36" i="63"/>
  <c r="T37" i="63" s="1"/>
  <c r="R38" i="63" s="1"/>
  <c r="T40" i="63"/>
  <c r="T41" i="63" s="1"/>
  <c r="BO40" i="63"/>
  <c r="BO41" i="63" s="1"/>
  <c r="BT42" i="63"/>
  <c r="H48" i="63"/>
  <c r="H49" i="63" s="1"/>
  <c r="H52" i="63"/>
  <c r="H53" i="63" s="1"/>
  <c r="BD48" i="63"/>
  <c r="BD49" i="63" s="1"/>
  <c r="BD52" i="63"/>
  <c r="BD53" i="63" s="1"/>
  <c r="BB54" i="63" s="1"/>
  <c r="BN48" i="63"/>
  <c r="BN49" i="63" s="1"/>
  <c r="P16" i="63"/>
  <c r="P17" i="63" s="1"/>
  <c r="O18" i="63" s="1"/>
  <c r="AG36" i="63"/>
  <c r="AG37" i="63" s="1"/>
  <c r="AG38" i="63" s="1"/>
  <c r="AG40" i="63"/>
  <c r="AG41" i="63" s="1"/>
  <c r="AG42" i="63" s="1"/>
  <c r="CL40" i="63"/>
  <c r="CL41" i="63" s="1"/>
  <c r="I48" i="63"/>
  <c r="I49" i="63" s="1"/>
  <c r="I52" i="63"/>
  <c r="I53" i="63" s="1"/>
  <c r="AG52" i="63"/>
  <c r="AG53" i="63" s="1"/>
  <c r="AH16" i="63"/>
  <c r="AH17" i="63" s="1"/>
  <c r="AG18" i="63" s="1"/>
  <c r="AD18" i="63"/>
  <c r="AE24" i="63"/>
  <c r="AE25" i="63" s="1"/>
  <c r="AD26" i="63" s="1"/>
  <c r="CO36" i="63"/>
  <c r="CO37" i="63" s="1"/>
  <c r="CO38" i="63" s="1"/>
  <c r="CO65" i="63" s="1"/>
  <c r="BR52" i="63"/>
  <c r="BR53" i="63" s="1"/>
  <c r="BR48" i="63"/>
  <c r="BR49" i="63" s="1"/>
  <c r="AY60" i="63"/>
  <c r="BW62" i="63"/>
  <c r="BU16" i="63"/>
  <c r="BU17" i="63" s="1"/>
  <c r="O24" i="63"/>
  <c r="O25" i="63" s="1"/>
  <c r="O26" i="63" s="1"/>
  <c r="F40" i="63"/>
  <c r="F41" i="63" s="1"/>
  <c r="BS52" i="63"/>
  <c r="BS53" i="63" s="1"/>
  <c r="BS48" i="63"/>
  <c r="BS49" i="63" s="1"/>
  <c r="F48" i="63"/>
  <c r="F49" i="63" s="1"/>
  <c r="F50" i="63" s="1"/>
  <c r="AI52" i="63"/>
  <c r="AI53" i="63" s="1"/>
  <c r="BE60" i="63"/>
  <c r="CI60" i="63"/>
  <c r="CO60" i="63"/>
  <c r="BD12" i="63"/>
  <c r="BD13" i="63" s="1"/>
  <c r="BB14" i="63" s="1"/>
  <c r="BD16" i="63"/>
  <c r="BD17" i="63" s="1"/>
  <c r="BB18" i="63" s="1"/>
  <c r="AJ12" i="63"/>
  <c r="AJ13" i="63" s="1"/>
  <c r="AZ12" i="63"/>
  <c r="AZ13" i="63" s="1"/>
  <c r="AY14" i="63" s="1"/>
  <c r="BS12" i="63"/>
  <c r="BS13" i="63" s="1"/>
  <c r="BU24" i="63"/>
  <c r="BU25" i="63" s="1"/>
  <c r="AJ28" i="63"/>
  <c r="AJ29" i="63" s="1"/>
  <c r="AJ30" i="63" s="1"/>
  <c r="CR28" i="63"/>
  <c r="CR29" i="63" s="1"/>
  <c r="CR30" i="63" s="1"/>
  <c r="CR42" i="63"/>
  <c r="G40" i="63"/>
  <c r="G41" i="63" s="1"/>
  <c r="BA40" i="63"/>
  <c r="BA41" i="63" s="1"/>
  <c r="L52" i="63"/>
  <c r="L53" i="63" s="1"/>
  <c r="L54" i="63" s="1"/>
  <c r="L48" i="63"/>
  <c r="L49" i="63" s="1"/>
  <c r="L50" i="63" s="1"/>
  <c r="X54" i="63"/>
  <c r="AV48" i="63"/>
  <c r="AV49" i="63" s="1"/>
  <c r="AV50" i="63" s="1"/>
  <c r="AV52" i="63"/>
  <c r="AV53" i="63" s="1"/>
  <c r="AV54" i="63" s="1"/>
  <c r="BT48" i="63"/>
  <c r="BT49" i="63" s="1"/>
  <c r="BT50" i="63" s="1"/>
  <c r="BT52" i="63"/>
  <c r="BT53" i="63" s="1"/>
  <c r="BT54" i="63" s="1"/>
  <c r="BZ48" i="63"/>
  <c r="BZ49" i="63" s="1"/>
  <c r="BZ50" i="63" s="1"/>
  <c r="AJ52" i="63"/>
  <c r="AJ53" i="63" s="1"/>
  <c r="AJ54" i="63" s="1"/>
  <c r="BW60" i="63"/>
  <c r="CU62" i="63"/>
  <c r="BE12" i="63"/>
  <c r="BE13" i="63" s="1"/>
  <c r="BE14" i="63" s="1"/>
  <c r="BE16" i="63"/>
  <c r="BE17" i="63" s="1"/>
  <c r="BQ12" i="63"/>
  <c r="BQ13" i="63" s="1"/>
  <c r="BQ16" i="63"/>
  <c r="BQ17" i="63" s="1"/>
  <c r="AK12" i="63"/>
  <c r="AK13" i="63" s="1"/>
  <c r="V16" i="63"/>
  <c r="V17" i="63" s="1"/>
  <c r="U18" i="63" s="1"/>
  <c r="BF16" i="63"/>
  <c r="BF17" i="63" s="1"/>
  <c r="CP16" i="63"/>
  <c r="CP17" i="63" s="1"/>
  <c r="CO18" i="63" s="1"/>
  <c r="AS61" i="63"/>
  <c r="AM61" i="63"/>
  <c r="AA61" i="63"/>
  <c r="U61" i="63"/>
  <c r="AY61" i="63"/>
  <c r="I61" i="63"/>
  <c r="F24" i="63"/>
  <c r="F25" i="63" s="1"/>
  <c r="AP30" i="63"/>
  <c r="CL28" i="63"/>
  <c r="CL29" i="63" s="1"/>
  <c r="CL24" i="63"/>
  <c r="CL25" i="63" s="1"/>
  <c r="CL26" i="63" s="1"/>
  <c r="BC24" i="63"/>
  <c r="BC25" i="63" s="1"/>
  <c r="BB26" i="63" s="1"/>
  <c r="BV24" i="63"/>
  <c r="BV25" i="63" s="1"/>
  <c r="S28" i="63"/>
  <c r="S29" i="63" s="1"/>
  <c r="CA36" i="63"/>
  <c r="CA37" i="63" s="1"/>
  <c r="AE40" i="63"/>
  <c r="AE41" i="63" s="1"/>
  <c r="BB40" i="63"/>
  <c r="BB41" i="63" s="1"/>
  <c r="BB42" i="63" s="1"/>
  <c r="K48" i="63"/>
  <c r="K49" i="63" s="1"/>
  <c r="BB48" i="63"/>
  <c r="BB49" i="63" s="1"/>
  <c r="CN52" i="63"/>
  <c r="CN53" i="63" s="1"/>
  <c r="CC60" i="63"/>
  <c r="U63" i="63"/>
  <c r="CR38" i="63"/>
  <c r="CS40" i="63"/>
  <c r="CS41" i="63" s="1"/>
  <c r="BW50" i="63"/>
  <c r="BQ60" i="63"/>
  <c r="BK60" i="63"/>
  <c r="AM60" i="63"/>
  <c r="AG60" i="63"/>
  <c r="F16" i="63"/>
  <c r="F17" i="63" s="1"/>
  <c r="F18" i="63" s="1"/>
  <c r="AQ12" i="63"/>
  <c r="AQ13" i="63" s="1"/>
  <c r="AP14" i="63" s="1"/>
  <c r="AG24" i="63"/>
  <c r="AG25" i="63" s="1"/>
  <c r="AG26" i="63" s="1"/>
  <c r="AM40" i="63"/>
  <c r="AM41" i="63" s="1"/>
  <c r="AM42" i="63" s="1"/>
  <c r="AM36" i="63"/>
  <c r="AM37" i="63" s="1"/>
  <c r="AM38" i="63" s="1"/>
  <c r="CI42" i="63"/>
  <c r="CU35" i="63"/>
  <c r="AX36" i="63"/>
  <c r="AX37" i="63" s="1"/>
  <c r="CT40" i="63"/>
  <c r="CT41" i="63" s="1"/>
  <c r="CU60" i="63"/>
  <c r="AY54" i="63"/>
  <c r="M36" i="63"/>
  <c r="M37" i="63" s="1"/>
  <c r="L38" i="63" s="1"/>
  <c r="AW36" i="63"/>
  <c r="AW37" i="63" s="1"/>
  <c r="CE28" i="63"/>
  <c r="CE29" i="63" s="1"/>
  <c r="CC30" i="63" s="1"/>
  <c r="CE24" i="63"/>
  <c r="CE25" i="63" s="1"/>
  <c r="CC26" i="63" s="1"/>
  <c r="CQ28" i="63"/>
  <c r="CQ29" i="63" s="1"/>
  <c r="CO30" i="63" s="1"/>
  <c r="CQ24" i="63"/>
  <c r="CQ25" i="63" s="1"/>
  <c r="AU28" i="63"/>
  <c r="AU29" i="63" s="1"/>
  <c r="O36" i="63"/>
  <c r="O37" i="63" s="1"/>
  <c r="O38" i="63" s="1"/>
  <c r="AY36" i="63"/>
  <c r="AY37" i="63" s="1"/>
  <c r="AY38" i="63" s="1"/>
  <c r="AC52" i="63"/>
  <c r="AC53" i="63" s="1"/>
  <c r="AC48" i="63"/>
  <c r="AC49" i="63" s="1"/>
  <c r="AA50" i="63" s="1"/>
  <c r="CK52" i="63"/>
  <c r="CK53" i="63" s="1"/>
  <c r="CI54" i="63" s="1"/>
  <c r="CK48" i="63"/>
  <c r="CK49" i="63" s="1"/>
  <c r="CI50" i="63" s="1"/>
  <c r="BA48" i="63"/>
  <c r="BA49" i="63" s="1"/>
  <c r="AY50" i="63" s="1"/>
  <c r="AV42" i="63"/>
  <c r="O65" i="63" l="1"/>
  <c r="AG61" i="63"/>
  <c r="CL42" i="63"/>
  <c r="F54" i="63"/>
  <c r="AP26" i="63"/>
  <c r="AY57" i="63"/>
  <c r="AY58" i="63" s="1"/>
  <c r="L26" i="63"/>
  <c r="AV14" i="63"/>
  <c r="BB50" i="63"/>
  <c r="BB65" i="63" s="1"/>
  <c r="CO57" i="63"/>
  <c r="CO58" i="63" s="1"/>
  <c r="R50" i="63"/>
  <c r="U62" i="63"/>
  <c r="AY65" i="63"/>
  <c r="AV38" i="63"/>
  <c r="BE62" i="63"/>
  <c r="BN54" i="63"/>
  <c r="BE65" i="63"/>
  <c r="CI65" i="63"/>
  <c r="AG65" i="63"/>
  <c r="BE57" i="63"/>
  <c r="BE58" i="63" s="1"/>
  <c r="AY42" i="63"/>
  <c r="CL50" i="63"/>
  <c r="CL65" i="63" s="1"/>
  <c r="CU57" i="63"/>
  <c r="CU58" i="63" s="1"/>
  <c r="BW57" i="63"/>
  <c r="BW58" i="63" s="1"/>
  <c r="AM65" i="63"/>
  <c r="CR65" i="63"/>
  <c r="I60" i="63"/>
  <c r="I57" i="63" s="1"/>
  <c r="I58" i="63" s="1"/>
  <c r="BT26" i="63"/>
  <c r="BT65" i="63" s="1"/>
  <c r="AP65" i="63"/>
  <c r="CL30" i="63"/>
  <c r="BQ50" i="63"/>
  <c r="BH30" i="63"/>
  <c r="CU30" i="63" s="1"/>
  <c r="O60" i="63"/>
  <c r="I54" i="63"/>
  <c r="X65" i="63"/>
  <c r="BQ54" i="63"/>
  <c r="BH26" i="63"/>
  <c r="BH65" i="63" s="1"/>
  <c r="U65" i="63"/>
  <c r="AS57" i="63"/>
  <c r="AS58" i="63" s="1"/>
  <c r="AA65" i="63"/>
  <c r="CC65" i="63"/>
  <c r="BN50" i="63"/>
  <c r="BN65" i="63" s="1"/>
  <c r="AA60" i="63"/>
  <c r="AA57" i="63" s="1"/>
  <c r="AA58" i="63" s="1"/>
  <c r="AM57" i="63"/>
  <c r="AM58" i="63" s="1"/>
  <c r="O61" i="63"/>
  <c r="O57" i="63" s="1"/>
  <c r="O58" i="63" s="1"/>
  <c r="BQ18" i="63"/>
  <c r="AD54" i="63"/>
  <c r="R65" i="63"/>
  <c r="BK57" i="63"/>
  <c r="BK58" i="63" s="1"/>
  <c r="BQ14" i="63"/>
  <c r="F42" i="63"/>
  <c r="AG54" i="63"/>
  <c r="AD50" i="63"/>
  <c r="AD65" i="63" s="1"/>
  <c r="CF14" i="63"/>
  <c r="CF65" i="63" s="1"/>
  <c r="CI61" i="63"/>
  <c r="BQ62" i="63"/>
  <c r="BQ57" i="63" s="1"/>
  <c r="BQ58" i="63" s="1"/>
  <c r="CI57" i="63"/>
  <c r="CI58" i="63" s="1"/>
  <c r="BZ65" i="63"/>
  <c r="CC62" i="63"/>
  <c r="CC57" i="63" s="1"/>
  <c r="CC58" i="63" s="1"/>
  <c r="AS65" i="63"/>
  <c r="U60" i="63"/>
  <c r="F38" i="63"/>
  <c r="F26" i="63"/>
  <c r="AG57" i="63"/>
  <c r="AG58" i="63" s="1"/>
  <c r="AV65" i="63"/>
  <c r="L14" i="63"/>
  <c r="BE18" i="63"/>
  <c r="CU18" i="63" s="1"/>
  <c r="AJ14" i="63"/>
  <c r="AJ65" i="63" s="1"/>
  <c r="CL54" i="63"/>
  <c r="BW65" i="63"/>
  <c r="R30" i="63"/>
  <c r="BZ38" i="63"/>
  <c r="R42" i="63"/>
  <c r="I50" i="63"/>
  <c r="I65" i="63" s="1"/>
  <c r="AD42" i="63"/>
  <c r="BN42" i="63"/>
  <c r="CU54" i="63" l="1"/>
  <c r="F65" i="63"/>
  <c r="U57" i="63"/>
  <c r="U58" i="63" s="1"/>
  <c r="BQ65" i="63"/>
  <c r="CU14" i="63"/>
  <c r="CU26" i="63"/>
  <c r="CU42" i="63"/>
  <c r="L65" i="63"/>
  <c r="CU50" i="63"/>
  <c r="CU38" i="63"/>
  <c r="CZ57" i="63" l="1"/>
  <c r="CZ56" i="63"/>
  <c r="AA59" i="36"/>
  <c r="AC59" i="36"/>
  <c r="AG59" i="36"/>
  <c r="AH59" i="36"/>
  <c r="X51" i="36"/>
  <c r="AC51" i="36"/>
  <c r="AD51" i="36"/>
  <c r="AE51" i="36"/>
  <c r="T64" i="40"/>
  <c r="J27" i="48"/>
  <c r="W60" i="37" l="1"/>
  <c r="X60" i="37"/>
  <c r="Z60" i="37"/>
  <c r="AA60" i="37"/>
  <c r="AB60" i="37"/>
  <c r="AC60" i="37"/>
  <c r="AI59" i="36"/>
  <c r="AJ59" i="36"/>
  <c r="AK59" i="36"/>
  <c r="AL59" i="36"/>
  <c r="T51" i="36"/>
  <c r="AC66" i="36"/>
  <c r="AD66" i="36"/>
  <c r="AE66" i="36"/>
  <c r="AF66" i="36"/>
  <c r="AG66" i="36"/>
  <c r="AH66" i="36"/>
  <c r="AI66" i="36"/>
  <c r="AJ66" i="36"/>
  <c r="W99" i="37"/>
  <c r="X99" i="37"/>
  <c r="G55" i="34"/>
  <c r="V58" i="36"/>
  <c r="T58" i="36" l="1"/>
  <c r="U58" i="36"/>
  <c r="W58" i="36"/>
  <c r="X58" i="36"/>
  <c r="Y58" i="36"/>
  <c r="AD59" i="36"/>
  <c r="AE59" i="36"/>
  <c r="AF59" i="36"/>
  <c r="S58" i="36"/>
  <c r="S71" i="36"/>
  <c r="V71" i="36"/>
  <c r="W71" i="36"/>
  <c r="X71" i="36"/>
  <c r="Z71" i="36"/>
  <c r="AC71" i="36"/>
  <c r="AD71" i="36"/>
  <c r="AE71" i="36"/>
  <c r="AF71" i="36"/>
  <c r="AG71" i="36"/>
  <c r="AH71" i="36"/>
  <c r="K85" i="36"/>
  <c r="K77" i="36"/>
  <c r="K64" i="36"/>
  <c r="L69" i="36"/>
  <c r="M69" i="36" s="1"/>
  <c r="N69" i="36" s="1"/>
  <c r="O69" i="36" s="1"/>
  <c r="P69" i="36" s="1"/>
  <c r="Q69" i="36" s="1"/>
  <c r="R69" i="36" s="1"/>
  <c r="H152" i="38"/>
  <c r="I152" i="38"/>
  <c r="J152" i="38"/>
  <c r="K152" i="38"/>
  <c r="L152" i="38"/>
  <c r="H153" i="38"/>
  <c r="I153" i="38"/>
  <c r="J153" i="38"/>
  <c r="K153" i="38"/>
  <c r="L153" i="38"/>
  <c r="H154" i="38"/>
  <c r="I154" i="38"/>
  <c r="J154" i="38"/>
  <c r="K154" i="38"/>
  <c r="L154" i="38"/>
  <c r="H155" i="38"/>
  <c r="I155" i="38"/>
  <c r="J155" i="38"/>
  <c r="K155" i="38"/>
  <c r="L155" i="38"/>
  <c r="H156" i="38"/>
  <c r="I156" i="38"/>
  <c r="J156" i="38"/>
  <c r="K156" i="38"/>
  <c r="L156" i="38"/>
  <c r="H157" i="38"/>
  <c r="I157" i="38"/>
  <c r="J157" i="38"/>
  <c r="K157" i="38"/>
  <c r="L157" i="38"/>
  <c r="H158" i="38"/>
  <c r="I158" i="38"/>
  <c r="J158" i="38"/>
  <c r="K158" i="38"/>
  <c r="L158" i="38"/>
  <c r="N152" i="38"/>
  <c r="O152" i="38"/>
  <c r="P152" i="38"/>
  <c r="Q152" i="38"/>
  <c r="R152" i="38"/>
  <c r="S152" i="38"/>
  <c r="T152" i="38"/>
  <c r="U152" i="38"/>
  <c r="V152" i="38"/>
  <c r="W152" i="38"/>
  <c r="X152" i="38"/>
  <c r="Y152" i="38"/>
  <c r="Z152" i="38"/>
  <c r="AA152" i="38"/>
  <c r="AB152" i="38"/>
  <c r="AC152" i="38"/>
  <c r="AD152" i="38"/>
  <c r="AE152" i="38"/>
  <c r="AF152" i="38"/>
  <c r="AG152" i="38"/>
  <c r="AH152" i="38"/>
  <c r="AI152" i="38"/>
  <c r="AJ152" i="38"/>
  <c r="AK152" i="38"/>
  <c r="AL152" i="38"/>
  <c r="N153" i="38"/>
  <c r="O153" i="38"/>
  <c r="P153" i="38"/>
  <c r="Q153" i="38"/>
  <c r="R153" i="38"/>
  <c r="S153" i="38"/>
  <c r="T153" i="38"/>
  <c r="U153" i="38"/>
  <c r="V153" i="38"/>
  <c r="W153" i="38"/>
  <c r="X153" i="38"/>
  <c r="Y153" i="38"/>
  <c r="Z153" i="38"/>
  <c r="AA153" i="38"/>
  <c r="AB153" i="38"/>
  <c r="AC153" i="38"/>
  <c r="AD153" i="38"/>
  <c r="AE153" i="38"/>
  <c r="AF153" i="38"/>
  <c r="AG153" i="38"/>
  <c r="AH153" i="38"/>
  <c r="AI153" i="38"/>
  <c r="AJ153" i="38"/>
  <c r="AK153" i="38"/>
  <c r="AL153" i="38"/>
  <c r="N154" i="38"/>
  <c r="O154" i="38"/>
  <c r="P154" i="38"/>
  <c r="Q154" i="38"/>
  <c r="R154" i="38"/>
  <c r="S154" i="38"/>
  <c r="T154" i="38"/>
  <c r="U154" i="38"/>
  <c r="V154" i="38"/>
  <c r="W154" i="38"/>
  <c r="X154" i="38"/>
  <c r="AB154" i="38"/>
  <c r="AC154" i="38"/>
  <c r="AD154" i="38"/>
  <c r="AE154" i="38"/>
  <c r="AF154" i="38"/>
  <c r="AG154" i="38"/>
  <c r="AH154" i="38"/>
  <c r="AI154" i="38"/>
  <c r="AJ154" i="38"/>
  <c r="AK154" i="38"/>
  <c r="AL154" i="38"/>
  <c r="N155" i="38"/>
  <c r="O155" i="38"/>
  <c r="P155" i="38"/>
  <c r="Q155" i="38"/>
  <c r="R155" i="38"/>
  <c r="S155" i="38"/>
  <c r="T155" i="38"/>
  <c r="U155" i="38"/>
  <c r="V155" i="38"/>
  <c r="W155" i="38"/>
  <c r="X155" i="38"/>
  <c r="Y155" i="38"/>
  <c r="Z155" i="38"/>
  <c r="AA155" i="38"/>
  <c r="AB155" i="38"/>
  <c r="AC155" i="38"/>
  <c r="AD155" i="38"/>
  <c r="AE155" i="38"/>
  <c r="AF155" i="38"/>
  <c r="AG155" i="38"/>
  <c r="AH155" i="38"/>
  <c r="AI155" i="38"/>
  <c r="AJ155" i="38"/>
  <c r="AK155" i="38"/>
  <c r="AL155" i="38"/>
  <c r="N156" i="38"/>
  <c r="O156" i="38"/>
  <c r="P156" i="38"/>
  <c r="Q156" i="38"/>
  <c r="R156" i="38"/>
  <c r="S156" i="38"/>
  <c r="T156" i="38"/>
  <c r="U156" i="38"/>
  <c r="V156" i="38"/>
  <c r="W156" i="38"/>
  <c r="X156" i="38"/>
  <c r="Y156" i="38"/>
  <c r="Z156" i="38"/>
  <c r="AA156" i="38"/>
  <c r="AB156" i="38"/>
  <c r="AC156" i="38"/>
  <c r="AD156" i="38"/>
  <c r="AE156" i="38"/>
  <c r="AF156" i="38"/>
  <c r="AG156" i="38"/>
  <c r="AH156" i="38"/>
  <c r="AI156" i="38"/>
  <c r="AJ156" i="38"/>
  <c r="AK156" i="38"/>
  <c r="AL156" i="38"/>
  <c r="N157" i="38"/>
  <c r="O157" i="38"/>
  <c r="P157" i="38"/>
  <c r="Q157" i="38"/>
  <c r="R157" i="38"/>
  <c r="S157" i="38"/>
  <c r="T157" i="38"/>
  <c r="U157" i="38"/>
  <c r="V157" i="38"/>
  <c r="W157" i="38"/>
  <c r="X157" i="38"/>
  <c r="N158" i="38"/>
  <c r="O158" i="38"/>
  <c r="P158" i="38"/>
  <c r="Q158" i="38"/>
  <c r="R158" i="38"/>
  <c r="S158" i="38"/>
  <c r="T158" i="38"/>
  <c r="U158" i="38"/>
  <c r="V158" i="38"/>
  <c r="W158" i="38"/>
  <c r="X158" i="38"/>
  <c r="M153" i="38"/>
  <c r="M154" i="38"/>
  <c r="M155" i="38"/>
  <c r="M156" i="38"/>
  <c r="M157" i="38"/>
  <c r="M158" i="38"/>
  <c r="H144" i="37"/>
  <c r="H145" i="37"/>
  <c r="H149" i="37"/>
  <c r="H253" i="36"/>
  <c r="I253" i="36"/>
  <c r="J253" i="36"/>
  <c r="K253" i="36"/>
  <c r="L253" i="36"/>
  <c r="H255" i="36"/>
  <c r="I255" i="36"/>
  <c r="J255" i="36"/>
  <c r="K255" i="36"/>
  <c r="L255" i="36"/>
  <c r="H257" i="36"/>
  <c r="I257" i="36"/>
  <c r="J257" i="36"/>
  <c r="K257" i="36"/>
  <c r="L257" i="36"/>
  <c r="H263" i="36"/>
  <c r="I263" i="36"/>
  <c r="J263" i="36"/>
  <c r="K263" i="36"/>
  <c r="L263" i="36"/>
  <c r="H265" i="36"/>
  <c r="I265" i="36"/>
  <c r="J265" i="36"/>
  <c r="K265" i="36"/>
  <c r="L265" i="36"/>
  <c r="H267" i="36"/>
  <c r="I267" i="36"/>
  <c r="J267" i="36"/>
  <c r="K267" i="36"/>
  <c r="L267" i="36"/>
  <c r="H273" i="36"/>
  <c r="I273" i="36"/>
  <c r="J273" i="36"/>
  <c r="K273" i="36"/>
  <c r="L273" i="36"/>
  <c r="H275" i="36"/>
  <c r="I275" i="36"/>
  <c r="J275" i="36"/>
  <c r="K275" i="36"/>
  <c r="L275" i="36"/>
  <c r="H277" i="36"/>
  <c r="I277" i="36"/>
  <c r="J277" i="36"/>
  <c r="K277" i="36"/>
  <c r="L277" i="36"/>
  <c r="H153" i="51"/>
  <c r="I153" i="51"/>
  <c r="J153" i="51"/>
  <c r="K153" i="51"/>
  <c r="L153" i="51"/>
  <c r="M153" i="51"/>
  <c r="N153" i="51"/>
  <c r="H154" i="51"/>
  <c r="I154" i="51"/>
  <c r="J154" i="51"/>
  <c r="K154" i="51"/>
  <c r="L154" i="51"/>
  <c r="M154" i="51"/>
  <c r="N154" i="51"/>
  <c r="H155" i="51"/>
  <c r="I155" i="51"/>
  <c r="J155" i="51"/>
  <c r="K155" i="51"/>
  <c r="L155" i="51"/>
  <c r="M155" i="51"/>
  <c r="N155" i="51"/>
  <c r="H156" i="51"/>
  <c r="I156" i="51"/>
  <c r="J156" i="51"/>
  <c r="K156" i="51"/>
  <c r="L156" i="51"/>
  <c r="M156" i="51"/>
  <c r="N156" i="51"/>
  <c r="H157" i="51"/>
  <c r="I157" i="51"/>
  <c r="J157" i="51"/>
  <c r="K157" i="51"/>
  <c r="L157" i="51"/>
  <c r="M157" i="51"/>
  <c r="N157" i="51"/>
  <c r="H158" i="51"/>
  <c r="I158" i="51"/>
  <c r="J158" i="51"/>
  <c r="K158" i="51"/>
  <c r="L158" i="51"/>
  <c r="M158" i="51"/>
  <c r="N158" i="51"/>
  <c r="H159" i="51"/>
  <c r="I159" i="51"/>
  <c r="J159" i="51"/>
  <c r="K159" i="51"/>
  <c r="L159" i="51"/>
  <c r="M159" i="51"/>
  <c r="N159" i="51"/>
  <c r="H160" i="51"/>
  <c r="I160" i="51"/>
  <c r="J160" i="51"/>
  <c r="K160" i="51"/>
  <c r="L160" i="51"/>
  <c r="M160" i="51"/>
  <c r="N160" i="51"/>
  <c r="H161" i="51"/>
  <c r="I161" i="51"/>
  <c r="J161" i="51"/>
  <c r="K161" i="51"/>
  <c r="L161" i="51"/>
  <c r="M161" i="51"/>
  <c r="N161" i="51"/>
  <c r="H162" i="51"/>
  <c r="I162" i="51"/>
  <c r="J162" i="51"/>
  <c r="K162" i="51"/>
  <c r="L162" i="51"/>
  <c r="M162" i="51"/>
  <c r="N162" i="51"/>
  <c r="H163" i="51"/>
  <c r="I163" i="51"/>
  <c r="J163" i="51"/>
  <c r="K163" i="51"/>
  <c r="L163" i="51"/>
  <c r="M163" i="51"/>
  <c r="N163" i="51"/>
  <c r="H165" i="51"/>
  <c r="I165" i="51"/>
  <c r="J165" i="51"/>
  <c r="K165" i="51"/>
  <c r="L165" i="51"/>
  <c r="M165" i="51"/>
  <c r="N165" i="51"/>
  <c r="H166" i="51"/>
  <c r="I166" i="51"/>
  <c r="J166" i="51"/>
  <c r="K166" i="51"/>
  <c r="L166" i="51"/>
  <c r="M166" i="51"/>
  <c r="N166" i="51"/>
  <c r="H167" i="51"/>
  <c r="I167" i="51"/>
  <c r="J167" i="51"/>
  <c r="K167" i="51"/>
  <c r="L167" i="51"/>
  <c r="M167" i="51"/>
  <c r="N167" i="51"/>
  <c r="H168" i="51"/>
  <c r="I168" i="51"/>
  <c r="J168" i="51"/>
  <c r="K168" i="51"/>
  <c r="L168" i="51"/>
  <c r="M168" i="51"/>
  <c r="N168" i="51"/>
  <c r="H170" i="51"/>
  <c r="I170" i="51"/>
  <c r="J170" i="51"/>
  <c r="K170" i="51"/>
  <c r="L170" i="51"/>
  <c r="M170" i="51"/>
  <c r="N170" i="51"/>
  <c r="H171" i="51"/>
  <c r="I171" i="51"/>
  <c r="J171" i="51"/>
  <c r="K171" i="51"/>
  <c r="L171" i="51"/>
  <c r="M171" i="51"/>
  <c r="N171" i="51"/>
  <c r="H172" i="51"/>
  <c r="I172" i="51"/>
  <c r="J172" i="51"/>
  <c r="K172" i="51"/>
  <c r="L172" i="51"/>
  <c r="M172" i="51"/>
  <c r="N172" i="51"/>
  <c r="R12" i="34"/>
  <c r="W12" i="34"/>
  <c r="X12" i="34"/>
  <c r="O112" i="40"/>
  <c r="L93" i="36" l="1"/>
  <c r="M93" i="36"/>
  <c r="N93" i="36"/>
  <c r="O93" i="36"/>
  <c r="P93" i="36"/>
  <c r="Q93" i="36"/>
  <c r="R93" i="36"/>
  <c r="S93" i="36"/>
  <c r="T93" i="36"/>
  <c r="U93" i="36"/>
  <c r="V93" i="36"/>
  <c r="W93" i="36"/>
  <c r="X93" i="36"/>
  <c r="Y93" i="36"/>
  <c r="K93" i="36"/>
  <c r="F4" i="62"/>
  <c r="G4" i="62"/>
  <c r="H4" i="62"/>
  <c r="H26" i="62" s="1"/>
  <c r="I4" i="62"/>
  <c r="I26" i="62" s="1"/>
  <c r="J4" i="62"/>
  <c r="J26" i="62" s="1"/>
  <c r="J48" i="62" s="1"/>
  <c r="K4" i="62"/>
  <c r="K26" i="62" s="1"/>
  <c r="K48" i="62" s="1"/>
  <c r="L4" i="62"/>
  <c r="M4" i="62"/>
  <c r="N4" i="62"/>
  <c r="O4" i="62"/>
  <c r="P4" i="62"/>
  <c r="Q4" i="62"/>
  <c r="R4" i="62"/>
  <c r="AZ4" i="62" s="1"/>
  <c r="CH4" i="62" s="1"/>
  <c r="S4" i="62"/>
  <c r="T4" i="62"/>
  <c r="BB4" i="62" s="1"/>
  <c r="CJ4" i="62" s="1"/>
  <c r="U4" i="62"/>
  <c r="U26" i="62" s="1"/>
  <c r="V4" i="62"/>
  <c r="BD4" i="62" s="1"/>
  <c r="CL4" i="62" s="1"/>
  <c r="W4" i="62"/>
  <c r="X4" i="62"/>
  <c r="Y4" i="62"/>
  <c r="Z4" i="62"/>
  <c r="AA4" i="62"/>
  <c r="AB4" i="62"/>
  <c r="AC4" i="62"/>
  <c r="AD4" i="62"/>
  <c r="AE4" i="62"/>
  <c r="AE26" i="62" s="1"/>
  <c r="AF4" i="62"/>
  <c r="AF26" i="62" s="1"/>
  <c r="AG4" i="62"/>
  <c r="AG26" i="62" s="1"/>
  <c r="AG48" i="62" s="1"/>
  <c r="BO48" i="62" s="1"/>
  <c r="AH4" i="62"/>
  <c r="AH26" i="62" s="1"/>
  <c r="AI4" i="62"/>
  <c r="AJ4" i="62"/>
  <c r="AK4" i="62"/>
  <c r="AL4" i="62"/>
  <c r="AM4" i="62"/>
  <c r="AN4" i="62"/>
  <c r="AO4" i="62"/>
  <c r="AP4" i="62"/>
  <c r="E4" i="62"/>
  <c r="E26" i="62" s="1"/>
  <c r="E48" i="62" s="1"/>
  <c r="F4" i="61"/>
  <c r="G4" i="61"/>
  <c r="G26" i="61" s="1"/>
  <c r="G48" i="61" s="1"/>
  <c r="H4" i="61"/>
  <c r="H26" i="61" s="1"/>
  <c r="I4" i="61"/>
  <c r="AS4" i="61" s="1"/>
  <c r="CA4" i="61" s="1"/>
  <c r="J4" i="61"/>
  <c r="J26" i="61" s="1"/>
  <c r="J48" i="61" s="1"/>
  <c r="K4" i="61"/>
  <c r="K26" i="61" s="1"/>
  <c r="K48" i="61" s="1"/>
  <c r="L4" i="61"/>
  <c r="AT4" i="61" s="1"/>
  <c r="CB4" i="61" s="1"/>
  <c r="M4" i="61"/>
  <c r="N4" i="61"/>
  <c r="O4" i="61"/>
  <c r="P4" i="61"/>
  <c r="AX4" i="61" s="1"/>
  <c r="CF4" i="61" s="1"/>
  <c r="Q4" i="61"/>
  <c r="R4" i="61"/>
  <c r="S4" i="61"/>
  <c r="T4" i="61"/>
  <c r="BB4" i="61" s="1"/>
  <c r="CJ4" i="61" s="1"/>
  <c r="U4" i="61"/>
  <c r="V4" i="61"/>
  <c r="V26" i="61" s="1"/>
  <c r="W4" i="61"/>
  <c r="W26" i="61" s="1"/>
  <c r="X4" i="61"/>
  <c r="X26" i="61" s="1"/>
  <c r="Y4" i="61"/>
  <c r="Z4" i="61"/>
  <c r="AA4" i="61"/>
  <c r="AB4" i="61"/>
  <c r="AC4" i="61"/>
  <c r="AD4" i="61"/>
  <c r="AE4" i="61"/>
  <c r="AF4" i="61"/>
  <c r="AG4" i="61"/>
  <c r="BO4" i="61" s="1"/>
  <c r="CW4" i="61" s="1"/>
  <c r="AH4" i="61"/>
  <c r="AH26" i="61" s="1"/>
  <c r="AI4" i="61"/>
  <c r="BQ4" i="61" s="1"/>
  <c r="CY4" i="61" s="1"/>
  <c r="AJ4" i="61"/>
  <c r="BR4" i="61" s="1"/>
  <c r="CZ4" i="61" s="1"/>
  <c r="AK4" i="61"/>
  <c r="AL4" i="61"/>
  <c r="AM4" i="61"/>
  <c r="AN4" i="61"/>
  <c r="BV4" i="61" s="1"/>
  <c r="DD4" i="61" s="1"/>
  <c r="AO4" i="61"/>
  <c r="AP4" i="61"/>
  <c r="E4" i="61"/>
  <c r="BX66" i="62"/>
  <c r="BW66" i="62"/>
  <c r="BS66" i="62"/>
  <c r="BR66" i="62"/>
  <c r="BQ66" i="62"/>
  <c r="BL66" i="62"/>
  <c r="BK66" i="62"/>
  <c r="BG66" i="62"/>
  <c r="BF66" i="62"/>
  <c r="BE66" i="62"/>
  <c r="AZ66" i="62"/>
  <c r="AY66" i="62"/>
  <c r="AU66" i="62"/>
  <c r="AT66" i="62"/>
  <c r="AS66" i="62"/>
  <c r="AR66" i="62"/>
  <c r="AP66" i="62"/>
  <c r="AO66" i="62"/>
  <c r="AN66" i="62"/>
  <c r="BV66" i="62" s="1"/>
  <c r="AM66" i="62"/>
  <c r="BU66" i="62" s="1"/>
  <c r="AL66" i="62"/>
  <c r="BT66" i="62" s="1"/>
  <c r="AK66" i="62"/>
  <c r="AJ66" i="62"/>
  <c r="AI66" i="62"/>
  <c r="AH66" i="62"/>
  <c r="BP66" i="62" s="1"/>
  <c r="AG66" i="62"/>
  <c r="BO66" i="62" s="1"/>
  <c r="AF66" i="62"/>
  <c r="BN66" i="62" s="1"/>
  <c r="AE66" i="62"/>
  <c r="BM66" i="62" s="1"/>
  <c r="AD66" i="62"/>
  <c r="AC66" i="62"/>
  <c r="AB66" i="62"/>
  <c r="BJ66" i="62" s="1"/>
  <c r="AA66" i="62"/>
  <c r="BI66" i="62" s="1"/>
  <c r="Z66" i="62"/>
  <c r="BH66" i="62" s="1"/>
  <c r="Y66" i="62"/>
  <c r="X66" i="62"/>
  <c r="W66" i="62"/>
  <c r="V66" i="62"/>
  <c r="BD66" i="62" s="1"/>
  <c r="U66" i="62"/>
  <c r="BC66" i="62" s="1"/>
  <c r="T66" i="62"/>
  <c r="BB66" i="62" s="1"/>
  <c r="S66" i="62"/>
  <c r="BA66" i="62" s="1"/>
  <c r="R66" i="62"/>
  <c r="Q66" i="62"/>
  <c r="P66" i="62"/>
  <c r="AX66" i="62" s="1"/>
  <c r="O66" i="62"/>
  <c r="AW66" i="62" s="1"/>
  <c r="N66" i="62"/>
  <c r="AV66" i="62" s="1"/>
  <c r="M66" i="62"/>
  <c r="L66" i="62"/>
  <c r="I66" i="62"/>
  <c r="BX65" i="62"/>
  <c r="BW65" i="62"/>
  <c r="BV65" i="62"/>
  <c r="BQ65" i="62"/>
  <c r="BP65" i="62"/>
  <c r="BL65" i="62"/>
  <c r="BK65" i="62"/>
  <c r="BJ65" i="62"/>
  <c r="BE65" i="62"/>
  <c r="BD65" i="62"/>
  <c r="AZ65" i="62"/>
  <c r="AY65" i="62"/>
  <c r="AX65" i="62"/>
  <c r="AS65" i="62"/>
  <c r="AR65" i="62"/>
  <c r="AP65" i="62"/>
  <c r="AO65" i="62"/>
  <c r="AN65" i="62"/>
  <c r="AM65" i="62"/>
  <c r="BU65" i="62" s="1"/>
  <c r="AL65" i="62"/>
  <c r="BT65" i="62" s="1"/>
  <c r="AK65" i="62"/>
  <c r="BS65" i="62" s="1"/>
  <c r="AJ65" i="62"/>
  <c r="BR65" i="62" s="1"/>
  <c r="AI65" i="62"/>
  <c r="AH65" i="62"/>
  <c r="AG65" i="62"/>
  <c r="BO65" i="62" s="1"/>
  <c r="AF65" i="62"/>
  <c r="BN65" i="62" s="1"/>
  <c r="AE65" i="62"/>
  <c r="BM65" i="62" s="1"/>
  <c r="AD65" i="62"/>
  <c r="AC65" i="62"/>
  <c r="AB65" i="62"/>
  <c r="AA65" i="62"/>
  <c r="BI65" i="62" s="1"/>
  <c r="Z65" i="62"/>
  <c r="BH65" i="62" s="1"/>
  <c r="Y65" i="62"/>
  <c r="BG65" i="62" s="1"/>
  <c r="X65" i="62"/>
  <c r="BF65" i="62" s="1"/>
  <c r="W65" i="62"/>
  <c r="V65" i="62"/>
  <c r="U65" i="62"/>
  <c r="BC65" i="62" s="1"/>
  <c r="T65" i="62"/>
  <c r="BB65" i="62" s="1"/>
  <c r="S65" i="62"/>
  <c r="BA65" i="62" s="1"/>
  <c r="R65" i="62"/>
  <c r="Q65" i="62"/>
  <c r="P65" i="62"/>
  <c r="O65" i="62"/>
  <c r="AW65" i="62" s="1"/>
  <c r="N65" i="62"/>
  <c r="AV65" i="62" s="1"/>
  <c r="M65" i="62"/>
  <c r="AU65" i="62" s="1"/>
  <c r="L65" i="62"/>
  <c r="AT65" i="62" s="1"/>
  <c r="I65" i="62"/>
  <c r="AR64" i="62"/>
  <c r="AR63" i="62"/>
  <c r="AR62" i="62"/>
  <c r="AR61" i="62"/>
  <c r="AR60" i="62"/>
  <c r="AR59" i="62"/>
  <c r="AR58" i="62"/>
  <c r="AR57" i="62"/>
  <c r="AR56" i="62"/>
  <c r="AR55" i="62"/>
  <c r="AR54" i="62"/>
  <c r="AR53" i="62"/>
  <c r="AR52" i="62"/>
  <c r="AR51" i="62"/>
  <c r="AR50" i="62"/>
  <c r="AR49" i="62"/>
  <c r="AR47" i="62"/>
  <c r="BX44" i="62"/>
  <c r="BW44" i="62"/>
  <c r="BV44" i="62"/>
  <c r="BU44" i="62"/>
  <c r="BT44" i="62"/>
  <c r="BS44" i="62"/>
  <c r="BR44" i="62"/>
  <c r="BQ44" i="62"/>
  <c r="BP44" i="62"/>
  <c r="BO44" i="62"/>
  <c r="BN44" i="62"/>
  <c r="BM44" i="62"/>
  <c r="BL44" i="62"/>
  <c r="BK44" i="62"/>
  <c r="BJ44" i="62"/>
  <c r="BI44" i="62"/>
  <c r="BH44" i="62"/>
  <c r="BG44" i="62"/>
  <c r="BF44" i="62"/>
  <c r="BE44" i="62"/>
  <c r="BD44" i="62"/>
  <c r="BC44" i="62"/>
  <c r="BB44" i="62"/>
  <c r="BA44" i="62"/>
  <c r="AZ44" i="62"/>
  <c r="AY44" i="62"/>
  <c r="AX44" i="62"/>
  <c r="AW44" i="62"/>
  <c r="AV44" i="62"/>
  <c r="AU44" i="62"/>
  <c r="AT44" i="62"/>
  <c r="AS44" i="62"/>
  <c r="AR44" i="62"/>
  <c r="BX43" i="62"/>
  <c r="BW43" i="62"/>
  <c r="BV43" i="62"/>
  <c r="BU43" i="62"/>
  <c r="BT43" i="62"/>
  <c r="BS43" i="62"/>
  <c r="BR43" i="62"/>
  <c r="BQ43" i="62"/>
  <c r="BP43" i="62"/>
  <c r="BO43" i="62"/>
  <c r="BN43" i="62"/>
  <c r="BM43" i="62"/>
  <c r="BL43" i="62"/>
  <c r="BK43" i="62"/>
  <c r="BJ43" i="62"/>
  <c r="BI43" i="62"/>
  <c r="BH43" i="62"/>
  <c r="BG43" i="62"/>
  <c r="BF43" i="62"/>
  <c r="BE43" i="62"/>
  <c r="BD43" i="62"/>
  <c r="BC43" i="62"/>
  <c r="BB43" i="62"/>
  <c r="BA43" i="62"/>
  <c r="AZ43" i="62"/>
  <c r="AY43" i="62"/>
  <c r="AX43" i="62"/>
  <c r="AW43" i="62"/>
  <c r="AV43" i="62"/>
  <c r="AU43" i="62"/>
  <c r="AT43" i="62"/>
  <c r="AS43" i="62"/>
  <c r="AR43" i="62"/>
  <c r="AK26" i="62"/>
  <c r="Z26" i="62"/>
  <c r="AR25" i="62"/>
  <c r="BZ23" i="62"/>
  <c r="DF22" i="62"/>
  <c r="DD22" i="62"/>
  <c r="CZ22" i="62"/>
  <c r="CY22" i="62"/>
  <c r="CW22" i="62"/>
  <c r="CT22" i="62"/>
  <c r="CR22" i="62"/>
  <c r="CH22" i="62"/>
  <c r="CG22" i="62"/>
  <c r="CF22" i="62"/>
  <c r="CA22" i="62"/>
  <c r="BX22" i="62"/>
  <c r="BW22" i="62"/>
  <c r="DE22" i="62" s="1"/>
  <c r="BV22" i="62"/>
  <c r="BU22" i="62"/>
  <c r="DC22" i="62" s="1"/>
  <c r="BT22" i="62"/>
  <c r="DB22" i="62" s="1"/>
  <c r="BS22" i="62"/>
  <c r="DA22" i="62" s="1"/>
  <c r="BR22" i="62"/>
  <c r="BQ22" i="62"/>
  <c r="BP22" i="62"/>
  <c r="CX22" i="62" s="1"/>
  <c r="BO22" i="62"/>
  <c r="BN22" i="62"/>
  <c r="CV22" i="62" s="1"/>
  <c r="BM22" i="62"/>
  <c r="CU22" i="62" s="1"/>
  <c r="BL22" i="62"/>
  <c r="BK22" i="62"/>
  <c r="CS22" i="62" s="1"/>
  <c r="BJ22" i="62"/>
  <c r="BI22" i="62"/>
  <c r="CQ22" i="62" s="1"/>
  <c r="BH22" i="62"/>
  <c r="CP22" i="62" s="1"/>
  <c r="BG22" i="62"/>
  <c r="CO22" i="62" s="1"/>
  <c r="BF22" i="62"/>
  <c r="CN22" i="62" s="1"/>
  <c r="BE22" i="62"/>
  <c r="CM22" i="62" s="1"/>
  <c r="BD22" i="62"/>
  <c r="CL22" i="62" s="1"/>
  <c r="BC22" i="62"/>
  <c r="CK22" i="62" s="1"/>
  <c r="BB22" i="62"/>
  <c r="CJ22" i="62" s="1"/>
  <c r="BA22" i="62"/>
  <c r="CI22" i="62" s="1"/>
  <c r="AZ22" i="62"/>
  <c r="AY22" i="62"/>
  <c r="AX22" i="62"/>
  <c r="AW22" i="62"/>
  <c r="CE22" i="62" s="1"/>
  <c r="AV22" i="62"/>
  <c r="CD22" i="62" s="1"/>
  <c r="AU22" i="62"/>
  <c r="CC22" i="62" s="1"/>
  <c r="AT22" i="62"/>
  <c r="CB22" i="62" s="1"/>
  <c r="AS22" i="62"/>
  <c r="AR22" i="62"/>
  <c r="BZ22" i="62" s="1"/>
  <c r="DF21" i="62"/>
  <c r="DE21" i="62"/>
  <c r="CZ21" i="62"/>
  <c r="CX21" i="62"/>
  <c r="CW21" i="62"/>
  <c r="CT21" i="62"/>
  <c r="CS21" i="62"/>
  <c r="CR21" i="62"/>
  <c r="CN21" i="62"/>
  <c r="CM21" i="62"/>
  <c r="CL21" i="62"/>
  <c r="CK21" i="62"/>
  <c r="CH21" i="62"/>
  <c r="CG21" i="62"/>
  <c r="CF21" i="62"/>
  <c r="CE21" i="62"/>
  <c r="CA21" i="62"/>
  <c r="BZ21" i="62"/>
  <c r="BX21" i="62"/>
  <c r="BW21" i="62"/>
  <c r="BV21" i="62"/>
  <c r="DD21" i="62" s="1"/>
  <c r="BU21" i="62"/>
  <c r="DC21" i="62" s="1"/>
  <c r="BT21" i="62"/>
  <c r="DB21" i="62" s="1"/>
  <c r="BS21" i="62"/>
  <c r="DA21" i="62" s="1"/>
  <c r="BR21" i="62"/>
  <c r="BQ21" i="62"/>
  <c r="CY21" i="62" s="1"/>
  <c r="BP21" i="62"/>
  <c r="BO21" i="62"/>
  <c r="BN21" i="62"/>
  <c r="CV21" i="62" s="1"/>
  <c r="BM21" i="62"/>
  <c r="CU21" i="62" s="1"/>
  <c r="BL21" i="62"/>
  <c r="BK21" i="62"/>
  <c r="BJ21" i="62"/>
  <c r="BI21" i="62"/>
  <c r="CQ21" i="62" s="1"/>
  <c r="BH21" i="62"/>
  <c r="CP21" i="62" s="1"/>
  <c r="BG21" i="62"/>
  <c r="CO21" i="62" s="1"/>
  <c r="BF21" i="62"/>
  <c r="BE21" i="62"/>
  <c r="BD21" i="62"/>
  <c r="BC21" i="62"/>
  <c r="BB21" i="62"/>
  <c r="CJ21" i="62" s="1"/>
  <c r="BA21" i="62"/>
  <c r="CI21" i="62" s="1"/>
  <c r="AZ21" i="62"/>
  <c r="AY21" i="62"/>
  <c r="AX21" i="62"/>
  <c r="AW21" i="62"/>
  <c r="AV21" i="62"/>
  <c r="CD21" i="62" s="1"/>
  <c r="AU21" i="62"/>
  <c r="CC21" i="62" s="1"/>
  <c r="AT21" i="62"/>
  <c r="CB21" i="62" s="1"/>
  <c r="AS21" i="62"/>
  <c r="AR21" i="62"/>
  <c r="CA20" i="62"/>
  <c r="CA19" i="62"/>
  <c r="CA18" i="62"/>
  <c r="CA17" i="62"/>
  <c r="CA16" i="62"/>
  <c r="CA15" i="62"/>
  <c r="CA14" i="62"/>
  <c r="CA13" i="62"/>
  <c r="CA12" i="62"/>
  <c r="CA11" i="62"/>
  <c r="CA10" i="62"/>
  <c r="CA9" i="62"/>
  <c r="CA8" i="62"/>
  <c r="CA7" i="62"/>
  <c r="CA6" i="62"/>
  <c r="CA5" i="62"/>
  <c r="BT4" i="62"/>
  <c r="DB4" i="62" s="1"/>
  <c r="BO4" i="62"/>
  <c r="CW4" i="62" s="1"/>
  <c r="BN4" i="62"/>
  <c r="CV4" i="62" s="1"/>
  <c r="BM4" i="62"/>
  <c r="CU4" i="62" s="1"/>
  <c r="BH4" i="62"/>
  <c r="CP4" i="62" s="1"/>
  <c r="AX4" i="62"/>
  <c r="CF4" i="62" s="1"/>
  <c r="AW4" i="62"/>
  <c r="CE4" i="62" s="1"/>
  <c r="AV4" i="62"/>
  <c r="CD4" i="62" s="1"/>
  <c r="AR4" i="62"/>
  <c r="BZ4" i="62" s="1"/>
  <c r="AM26" i="62"/>
  <c r="AL26" i="62"/>
  <c r="BS4" i="62"/>
  <c r="DA4" i="62" s="1"/>
  <c r="AB26" i="62"/>
  <c r="AA26" i="62"/>
  <c r="T26" i="62"/>
  <c r="S26" i="62"/>
  <c r="R26" i="62"/>
  <c r="P26" i="62"/>
  <c r="O26" i="62"/>
  <c r="O48" i="62" s="1"/>
  <c r="AW48" i="62" s="1"/>
  <c r="N26" i="62"/>
  <c r="G26" i="62"/>
  <c r="G48" i="62" s="1"/>
  <c r="F26" i="62"/>
  <c r="F48" i="62" s="1"/>
  <c r="BZ3" i="62"/>
  <c r="AR3" i="62"/>
  <c r="BW66" i="61"/>
  <c r="BS66" i="61"/>
  <c r="BR66" i="61"/>
  <c r="BQ66" i="61"/>
  <c r="BP66" i="61"/>
  <c r="BK66" i="61"/>
  <c r="BG66" i="61"/>
  <c r="BF66" i="61"/>
  <c r="BE66" i="61"/>
  <c r="BD66" i="61"/>
  <c r="BC66" i="61"/>
  <c r="BA66" i="61"/>
  <c r="AY66" i="61"/>
  <c r="AU66" i="61"/>
  <c r="AT66" i="61"/>
  <c r="AS66" i="61"/>
  <c r="AR66" i="61"/>
  <c r="AP66" i="61"/>
  <c r="BX66" i="61" s="1"/>
  <c r="AO66" i="61"/>
  <c r="AN66" i="61"/>
  <c r="BV66" i="61" s="1"/>
  <c r="AM66" i="61"/>
  <c r="BU66" i="61" s="1"/>
  <c r="AL66" i="61"/>
  <c r="BT66" i="61" s="1"/>
  <c r="AK66" i="61"/>
  <c r="AJ66" i="61"/>
  <c r="AI66" i="61"/>
  <c r="AH66" i="61"/>
  <c r="AG66" i="61"/>
  <c r="BO66" i="61" s="1"/>
  <c r="AF66" i="61"/>
  <c r="BN66" i="61" s="1"/>
  <c r="AE66" i="61"/>
  <c r="BM66" i="61" s="1"/>
  <c r="AD66" i="61"/>
  <c r="BL66" i="61" s="1"/>
  <c r="AC66" i="61"/>
  <c r="AB66" i="61"/>
  <c r="BJ66" i="61" s="1"/>
  <c r="AA66" i="61"/>
  <c r="BI66" i="61" s="1"/>
  <c r="Z66" i="61"/>
  <c r="BH66" i="61" s="1"/>
  <c r="Y66" i="61"/>
  <c r="X66" i="61"/>
  <c r="W66" i="61"/>
  <c r="V66" i="61"/>
  <c r="U66" i="61"/>
  <c r="T66" i="61"/>
  <c r="BB66" i="61" s="1"/>
  <c r="S66" i="61"/>
  <c r="R66" i="61"/>
  <c r="AZ66" i="61" s="1"/>
  <c r="Q66" i="61"/>
  <c r="P66" i="61"/>
  <c r="AX66" i="61" s="1"/>
  <c r="O66" i="61"/>
  <c r="AW66" i="61" s="1"/>
  <c r="N66" i="61"/>
  <c r="AV66" i="61" s="1"/>
  <c r="M66" i="61"/>
  <c r="L66" i="61"/>
  <c r="I66" i="61"/>
  <c r="BX65" i="61"/>
  <c r="BW65" i="61"/>
  <c r="BV65" i="61"/>
  <c r="BT65" i="61"/>
  <c r="BR65" i="61"/>
  <c r="BP65" i="61"/>
  <c r="BL65" i="61"/>
  <c r="BK65" i="61"/>
  <c r="BJ65" i="61"/>
  <c r="BI65" i="61"/>
  <c r="BD65" i="61"/>
  <c r="AZ65" i="61"/>
  <c r="AY65" i="61"/>
  <c r="AX65" i="61"/>
  <c r="AW65" i="61"/>
  <c r="AT65" i="61"/>
  <c r="AR65" i="61"/>
  <c r="AP65" i="61"/>
  <c r="AO65" i="61"/>
  <c r="AN65" i="61"/>
  <c r="AM65" i="61"/>
  <c r="BU65" i="61" s="1"/>
  <c r="AL65" i="61"/>
  <c r="AK65" i="61"/>
  <c r="BS65" i="61" s="1"/>
  <c r="AJ65" i="61"/>
  <c r="AI65" i="61"/>
  <c r="BQ65" i="61" s="1"/>
  <c r="AH65" i="61"/>
  <c r="AG65" i="61"/>
  <c r="BO65" i="61" s="1"/>
  <c r="AF65" i="61"/>
  <c r="BN65" i="61" s="1"/>
  <c r="AE65" i="61"/>
  <c r="BM65" i="61" s="1"/>
  <c r="AD65" i="61"/>
  <c r="AC65" i="61"/>
  <c r="AB65" i="61"/>
  <c r="AA65" i="61"/>
  <c r="Z65" i="61"/>
  <c r="BH65" i="61" s="1"/>
  <c r="Y65" i="61"/>
  <c r="BG65" i="61" s="1"/>
  <c r="X65" i="61"/>
  <c r="BF65" i="61" s="1"/>
  <c r="W65" i="61"/>
  <c r="BE65" i="61" s="1"/>
  <c r="V65" i="61"/>
  <c r="U65" i="61"/>
  <c r="BC65" i="61" s="1"/>
  <c r="T65" i="61"/>
  <c r="BB65" i="61" s="1"/>
  <c r="S65" i="61"/>
  <c r="BA65" i="61" s="1"/>
  <c r="R65" i="61"/>
  <c r="Q65" i="61"/>
  <c r="P65" i="61"/>
  <c r="O65" i="61"/>
  <c r="N65" i="61"/>
  <c r="AV65" i="61" s="1"/>
  <c r="M65" i="61"/>
  <c r="AU65" i="61" s="1"/>
  <c r="L65" i="61"/>
  <c r="I65" i="61"/>
  <c r="AS65" i="61" s="1"/>
  <c r="AR64" i="61"/>
  <c r="AR63" i="61"/>
  <c r="AR62" i="61"/>
  <c r="AR61" i="61"/>
  <c r="AR60" i="61"/>
  <c r="AR59" i="61"/>
  <c r="AR58" i="61"/>
  <c r="AR57" i="61"/>
  <c r="AR56" i="61"/>
  <c r="AR55" i="61"/>
  <c r="AR54" i="61"/>
  <c r="AR53" i="61"/>
  <c r="AR52" i="61"/>
  <c r="AR51" i="61"/>
  <c r="AR50" i="61"/>
  <c r="AR49" i="61"/>
  <c r="AR47" i="61"/>
  <c r="BX44" i="61"/>
  <c r="BW44" i="61"/>
  <c r="BV44" i="61"/>
  <c r="BU44" i="61"/>
  <c r="BT44" i="61"/>
  <c r="BS44" i="61"/>
  <c r="BR44" i="61"/>
  <c r="BQ44" i="61"/>
  <c r="BP44" i="61"/>
  <c r="BO44" i="61"/>
  <c r="BN44" i="61"/>
  <c r="BM44" i="61"/>
  <c r="BL44" i="61"/>
  <c r="BK44" i="61"/>
  <c r="BJ44" i="61"/>
  <c r="BI44" i="61"/>
  <c r="BH44" i="61"/>
  <c r="BG44" i="61"/>
  <c r="BF44" i="61"/>
  <c r="BE44" i="61"/>
  <c r="BD44" i="61"/>
  <c r="BC44" i="61"/>
  <c r="BB44" i="61"/>
  <c r="BA44" i="61"/>
  <c r="AZ44" i="61"/>
  <c r="AY44" i="61"/>
  <c r="AX44" i="61"/>
  <c r="AW44" i="61"/>
  <c r="AV44" i="61"/>
  <c r="AU44" i="61"/>
  <c r="AT44" i="61"/>
  <c r="AS44" i="61"/>
  <c r="AR44" i="61"/>
  <c r="BX43" i="61"/>
  <c r="BW43" i="61"/>
  <c r="BV43" i="61"/>
  <c r="BU43" i="61"/>
  <c r="BT43" i="61"/>
  <c r="BS43" i="61"/>
  <c r="BR43" i="61"/>
  <c r="BQ43" i="61"/>
  <c r="BP43" i="61"/>
  <c r="BO43" i="61"/>
  <c r="BN43" i="61"/>
  <c r="BM43" i="61"/>
  <c r="BL43" i="61"/>
  <c r="BK43" i="61"/>
  <c r="BJ43" i="61"/>
  <c r="BI43" i="61"/>
  <c r="BH43" i="61"/>
  <c r="BG43" i="61"/>
  <c r="BF43" i="61"/>
  <c r="BE43" i="61"/>
  <c r="BD43" i="61"/>
  <c r="BC43" i="61"/>
  <c r="BB43" i="61"/>
  <c r="BA43" i="61"/>
  <c r="AZ43" i="61"/>
  <c r="AY43" i="61"/>
  <c r="AX43" i="61"/>
  <c r="AW43" i="61"/>
  <c r="AV43" i="61"/>
  <c r="AU43" i="61"/>
  <c r="AT43" i="61"/>
  <c r="AS43" i="61"/>
  <c r="AR43" i="61"/>
  <c r="BX42" i="61"/>
  <c r="BW42" i="61"/>
  <c r="BV42" i="61"/>
  <c r="BU42" i="61"/>
  <c r="BT42" i="61"/>
  <c r="BS42" i="61"/>
  <c r="BR42" i="61"/>
  <c r="BQ42" i="61"/>
  <c r="BP42" i="61"/>
  <c r="BO42" i="61"/>
  <c r="BN42" i="61"/>
  <c r="BM42" i="61"/>
  <c r="BL42" i="61"/>
  <c r="BK42" i="61"/>
  <c r="BJ42" i="61"/>
  <c r="BI42" i="61"/>
  <c r="BH42" i="61"/>
  <c r="BG42" i="61"/>
  <c r="BF42" i="61"/>
  <c r="BE42" i="61"/>
  <c r="BD42" i="61"/>
  <c r="BC42" i="61"/>
  <c r="BB42" i="61"/>
  <c r="BA42" i="61"/>
  <c r="AZ42" i="61"/>
  <c r="AY42" i="61"/>
  <c r="AX42" i="61"/>
  <c r="AW42" i="61"/>
  <c r="AV42" i="61"/>
  <c r="AU42" i="61"/>
  <c r="AT42" i="61"/>
  <c r="AS42" i="61"/>
  <c r="AR42" i="61"/>
  <c r="BJ26" i="61"/>
  <c r="AM26" i="61"/>
  <c r="AB26" i="61"/>
  <c r="AB48" i="61" s="1"/>
  <c r="BJ48" i="61" s="1"/>
  <c r="AR25" i="61"/>
  <c r="BZ23" i="61"/>
  <c r="DF22" i="61"/>
  <c r="DE22" i="61"/>
  <c r="DD22" i="61"/>
  <c r="DC22" i="61"/>
  <c r="DA22" i="61"/>
  <c r="CX22" i="61"/>
  <c r="CT22" i="61"/>
  <c r="CS22" i="61"/>
  <c r="CR22" i="61"/>
  <c r="CQ22" i="61"/>
  <c r="CO22" i="61"/>
  <c r="CL22" i="61"/>
  <c r="CH22" i="61"/>
  <c r="CG22" i="61"/>
  <c r="CF22" i="61"/>
  <c r="CE22" i="61"/>
  <c r="CC22" i="61"/>
  <c r="CB22" i="61"/>
  <c r="CA22" i="61"/>
  <c r="BZ22" i="61"/>
  <c r="BX22" i="61"/>
  <c r="BW22" i="61"/>
  <c r="BV22" i="61"/>
  <c r="BU22" i="61"/>
  <c r="BT22" i="61"/>
  <c r="DB22" i="61" s="1"/>
  <c r="BS22" i="61"/>
  <c r="BR22" i="61"/>
  <c r="CZ22" i="61" s="1"/>
  <c r="BQ22" i="61"/>
  <c r="CY22" i="61" s="1"/>
  <c r="BP22" i="61"/>
  <c r="BO22" i="61"/>
  <c r="CW22" i="61" s="1"/>
  <c r="BN22" i="61"/>
  <c r="CV22" i="61" s="1"/>
  <c r="BM22" i="61"/>
  <c r="CU22" i="61" s="1"/>
  <c r="BL22" i="61"/>
  <c r="BK22" i="61"/>
  <c r="BJ22" i="61"/>
  <c r="BI22" i="61"/>
  <c r="BH22" i="61"/>
  <c r="CP22" i="61" s="1"/>
  <c r="BG22" i="61"/>
  <c r="BF22" i="61"/>
  <c r="CN22" i="61" s="1"/>
  <c r="BE22" i="61"/>
  <c r="CM22" i="61" s="1"/>
  <c r="BD22" i="61"/>
  <c r="BC22" i="61"/>
  <c r="CK22" i="61" s="1"/>
  <c r="BB22" i="61"/>
  <c r="CJ22" i="61" s="1"/>
  <c r="BA22" i="61"/>
  <c r="CI22" i="61" s="1"/>
  <c r="AZ22" i="61"/>
  <c r="AY22" i="61"/>
  <c r="AX22" i="61"/>
  <c r="AW22" i="61"/>
  <c r="AV22" i="61"/>
  <c r="CD22" i="61" s="1"/>
  <c r="AU22" i="61"/>
  <c r="AT22" i="61"/>
  <c r="AS22" i="61"/>
  <c r="AR22" i="61"/>
  <c r="DF21" i="61"/>
  <c r="DD21" i="61"/>
  <c r="CZ21" i="61"/>
  <c r="CY21" i="61"/>
  <c r="CX21" i="61"/>
  <c r="CW21" i="61"/>
  <c r="CU21" i="61"/>
  <c r="CR21" i="61"/>
  <c r="CN21" i="61"/>
  <c r="CM21" i="61"/>
  <c r="CL21" i="61"/>
  <c r="CK21" i="61"/>
  <c r="CJ21" i="61"/>
  <c r="CI21" i="61"/>
  <c r="CF21" i="61"/>
  <c r="CB21" i="61"/>
  <c r="CA21" i="61"/>
  <c r="BZ21" i="61"/>
  <c r="BX21" i="61"/>
  <c r="BW21" i="61"/>
  <c r="DE21" i="61" s="1"/>
  <c r="BV21" i="61"/>
  <c r="BU21" i="61"/>
  <c r="DC21" i="61" s="1"/>
  <c r="BT21" i="61"/>
  <c r="DB21" i="61" s="1"/>
  <c r="BS21" i="61"/>
  <c r="DA21" i="61" s="1"/>
  <c r="BR21" i="61"/>
  <c r="BQ21" i="61"/>
  <c r="BP21" i="61"/>
  <c r="BO21" i="61"/>
  <c r="BN21" i="61"/>
  <c r="CV21" i="61" s="1"/>
  <c r="BM21" i="61"/>
  <c r="BL21" i="61"/>
  <c r="CT21" i="61" s="1"/>
  <c r="BK21" i="61"/>
  <c r="CS21" i="61" s="1"/>
  <c r="BJ21" i="61"/>
  <c r="BI21" i="61"/>
  <c r="CQ21" i="61" s="1"/>
  <c r="BH21" i="61"/>
  <c r="CP21" i="61" s="1"/>
  <c r="BG21" i="61"/>
  <c r="CO21" i="61" s="1"/>
  <c r="BF21" i="61"/>
  <c r="BE21" i="61"/>
  <c r="BD21" i="61"/>
  <c r="BC21" i="61"/>
  <c r="BB21" i="61"/>
  <c r="BA21" i="61"/>
  <c r="AZ21" i="61"/>
  <c r="CH21" i="61" s="1"/>
  <c r="AY21" i="61"/>
  <c r="CG21" i="61" s="1"/>
  <c r="AX21" i="61"/>
  <c r="AW21" i="61"/>
  <c r="CE21" i="61" s="1"/>
  <c r="AV21" i="61"/>
  <c r="CD21" i="61" s="1"/>
  <c r="AU21" i="61"/>
  <c r="CC21" i="61" s="1"/>
  <c r="AT21" i="61"/>
  <c r="AS21" i="61"/>
  <c r="AR21" i="61"/>
  <c r="CA20" i="61"/>
  <c r="CA19" i="61"/>
  <c r="CA18" i="61"/>
  <c r="CA17" i="61"/>
  <c r="CA16" i="61"/>
  <c r="CA15" i="61"/>
  <c r="CA14" i="61"/>
  <c r="CA13" i="61"/>
  <c r="CA12" i="61"/>
  <c r="CA11" i="61"/>
  <c r="CA10" i="61"/>
  <c r="CA9" i="61"/>
  <c r="CA8" i="61"/>
  <c r="CA7" i="61"/>
  <c r="CA6" i="61"/>
  <c r="CA5" i="61"/>
  <c r="DB4" i="61"/>
  <c r="CR4" i="61"/>
  <c r="CP4" i="61"/>
  <c r="BT4" i="61"/>
  <c r="BJ4" i="61"/>
  <c r="BH4" i="61"/>
  <c r="BG4" i="61"/>
  <c r="CO4" i="61" s="1"/>
  <c r="BE4" i="61"/>
  <c r="CM4" i="61" s="1"/>
  <c r="AV4" i="61"/>
  <c r="CD4" i="61" s="1"/>
  <c r="AU4" i="61"/>
  <c r="CC4" i="61" s="1"/>
  <c r="AN26" i="61"/>
  <c r="BU4" i="61"/>
  <c r="DC4" i="61" s="1"/>
  <c r="AL26" i="61"/>
  <c r="AK26" i="61"/>
  <c r="AJ26" i="61"/>
  <c r="AJ48" i="61" s="1"/>
  <c r="BR48" i="61" s="1"/>
  <c r="Z26" i="61"/>
  <c r="Y26" i="61"/>
  <c r="U26" i="61"/>
  <c r="T26" i="61"/>
  <c r="AY4" i="61"/>
  <c r="CG4" i="61" s="1"/>
  <c r="P26" i="61"/>
  <c r="AX26" i="61" s="1"/>
  <c r="N26" i="61"/>
  <c r="M26" i="61"/>
  <c r="F26" i="61"/>
  <c r="F48" i="61" s="1"/>
  <c r="E26" i="61"/>
  <c r="E48" i="61" s="1"/>
  <c r="BZ3" i="61"/>
  <c r="AR3" i="61"/>
  <c r="BP4" i="62" l="1"/>
  <c r="CX4" i="62" s="1"/>
  <c r="BC4" i="62"/>
  <c r="CK4" i="62" s="1"/>
  <c r="V26" i="62"/>
  <c r="V48" i="62" s="1"/>
  <c r="BD48" i="62" s="1"/>
  <c r="X48" i="61"/>
  <c r="BF48" i="61" s="1"/>
  <c r="BF26" i="61"/>
  <c r="BR26" i="61"/>
  <c r="L26" i="61"/>
  <c r="AG26" i="61"/>
  <c r="I26" i="61"/>
  <c r="AS26" i="61" s="1"/>
  <c r="AI26" i="61"/>
  <c r="BQ26" i="61" s="1"/>
  <c r="BF4" i="61"/>
  <c r="CN4" i="61" s="1"/>
  <c r="AR4" i="61"/>
  <c r="BZ4" i="61" s="1"/>
  <c r="R26" i="61"/>
  <c r="AZ4" i="61"/>
  <c r="CH4" i="61" s="1"/>
  <c r="AD26" i="61"/>
  <c r="BL4" i="61"/>
  <c r="CT4" i="61" s="1"/>
  <c r="AP26" i="61"/>
  <c r="BX4" i="61"/>
  <c r="DF4" i="61" s="1"/>
  <c r="S26" i="61"/>
  <c r="BA4" i="61"/>
  <c r="CI4" i="61" s="1"/>
  <c r="AE26" i="61"/>
  <c r="BM4" i="61"/>
  <c r="CU4" i="61" s="1"/>
  <c r="BU26" i="61"/>
  <c r="AM48" i="61"/>
  <c r="BU48" i="61" s="1"/>
  <c r="N48" i="61"/>
  <c r="AV48" i="61" s="1"/>
  <c r="AV26" i="61"/>
  <c r="Z48" i="61"/>
  <c r="BH48" i="61" s="1"/>
  <c r="BH26" i="61"/>
  <c r="AL48" i="61"/>
  <c r="BT48" i="61" s="1"/>
  <c r="BT26" i="61"/>
  <c r="BK4" i="61"/>
  <c r="CS4" i="61" s="1"/>
  <c r="AC26" i="61"/>
  <c r="AO26" i="61"/>
  <c r="BW4" i="61"/>
  <c r="DE4" i="61" s="1"/>
  <c r="Q26" i="61"/>
  <c r="AR26" i="61"/>
  <c r="H48" i="61"/>
  <c r="AR48" i="61" s="1"/>
  <c r="T48" i="61"/>
  <c r="BB48" i="61" s="1"/>
  <c r="BB26" i="61"/>
  <c r="AF26" i="61"/>
  <c r="BN4" i="61"/>
  <c r="CV4" i="61" s="1"/>
  <c r="U48" i="61"/>
  <c r="BC48" i="61" s="1"/>
  <c r="BC26" i="61"/>
  <c r="AG48" i="61"/>
  <c r="BO48" i="61" s="1"/>
  <c r="BO26" i="61"/>
  <c r="V48" i="61"/>
  <c r="BD48" i="61" s="1"/>
  <c r="BD26" i="61"/>
  <c r="AH48" i="61"/>
  <c r="BP48" i="61" s="1"/>
  <c r="BP26" i="61"/>
  <c r="BP4" i="61"/>
  <c r="CX4" i="61" s="1"/>
  <c r="AU26" i="61"/>
  <c r="M48" i="61"/>
  <c r="AU48" i="61" s="1"/>
  <c r="BG26" i="61"/>
  <c r="Y48" i="61"/>
  <c r="BG48" i="61" s="1"/>
  <c r="BS26" i="61"/>
  <c r="AK48" i="61"/>
  <c r="BS48" i="61" s="1"/>
  <c r="P48" i="61"/>
  <c r="AX48" i="61" s="1"/>
  <c r="O26" i="61"/>
  <c r="AW4" i="61"/>
  <c r="CE4" i="61" s="1"/>
  <c r="BI4" i="61"/>
  <c r="CQ4" i="61" s="1"/>
  <c r="AA26" i="61"/>
  <c r="BC4" i="61"/>
  <c r="CK4" i="61" s="1"/>
  <c r="BS4" i="61"/>
  <c r="DA4" i="61" s="1"/>
  <c r="BV26" i="61"/>
  <c r="AN48" i="61"/>
  <c r="BV48" i="61" s="1"/>
  <c r="BD4" i="61"/>
  <c r="CL4" i="61" s="1"/>
  <c r="BE26" i="61"/>
  <c r="W48" i="61"/>
  <c r="BE48" i="61" s="1"/>
  <c r="AK48" i="62"/>
  <c r="BS48" i="62" s="1"/>
  <c r="BS26" i="62"/>
  <c r="W26" i="62"/>
  <c r="BE4" i="62"/>
  <c r="CM4" i="62" s="1"/>
  <c r="AI26" i="62"/>
  <c r="BQ4" i="62"/>
  <c r="CY4" i="62" s="1"/>
  <c r="BH26" i="62"/>
  <c r="Z48" i="62"/>
  <c r="BH48" i="62" s="1"/>
  <c r="P48" i="62"/>
  <c r="AX48" i="62" s="1"/>
  <c r="AX26" i="62"/>
  <c r="AB48" i="62"/>
  <c r="BJ48" i="62" s="1"/>
  <c r="BJ26" i="62"/>
  <c r="BV4" i="62"/>
  <c r="DD4" i="62" s="1"/>
  <c r="AN26" i="62"/>
  <c r="BJ4" i="62"/>
  <c r="CR4" i="62" s="1"/>
  <c r="R48" i="62"/>
  <c r="AZ48" i="62" s="1"/>
  <c r="AZ26" i="62"/>
  <c r="AD26" i="62"/>
  <c r="BL4" i="62"/>
  <c r="CT4" i="62" s="1"/>
  <c r="AP26" i="62"/>
  <c r="BX4" i="62"/>
  <c r="DF4" i="62" s="1"/>
  <c r="S48" i="62"/>
  <c r="BA48" i="62" s="1"/>
  <c r="BA26" i="62"/>
  <c r="AE48" i="62"/>
  <c r="BM48" i="62" s="1"/>
  <c r="BM26" i="62"/>
  <c r="L26" i="62"/>
  <c r="AT4" i="62"/>
  <c r="CB4" i="62" s="1"/>
  <c r="BF4" i="62"/>
  <c r="CN4" i="62" s="1"/>
  <c r="X26" i="62"/>
  <c r="AJ26" i="62"/>
  <c r="BR4" i="62"/>
  <c r="CZ4" i="62" s="1"/>
  <c r="BA4" i="62"/>
  <c r="CI4" i="62" s="1"/>
  <c r="M26" i="62"/>
  <c r="AU4" i="62"/>
  <c r="CC4" i="62" s="1"/>
  <c r="Y26" i="62"/>
  <c r="BG4" i="62"/>
  <c r="CO4" i="62" s="1"/>
  <c r="BU4" i="62"/>
  <c r="DC4" i="62" s="1"/>
  <c r="AW26" i="62"/>
  <c r="AA48" i="62"/>
  <c r="BI48" i="62" s="1"/>
  <c r="BI26" i="62"/>
  <c r="AM48" i="62"/>
  <c r="BU48" i="62" s="1"/>
  <c r="BU26" i="62"/>
  <c r="Q26" i="62"/>
  <c r="AY4" i="62"/>
  <c r="CG4" i="62" s="1"/>
  <c r="AC26" i="62"/>
  <c r="BK4" i="62"/>
  <c r="CS4" i="62" s="1"/>
  <c r="AO26" i="62"/>
  <c r="BW4" i="62"/>
  <c r="DE4" i="62" s="1"/>
  <c r="BI4" i="62"/>
  <c r="CQ4" i="62" s="1"/>
  <c r="AV26" i="62"/>
  <c r="N48" i="62"/>
  <c r="AV48" i="62" s="1"/>
  <c r="BT26" i="62"/>
  <c r="AL48" i="62"/>
  <c r="BT48" i="62" s="1"/>
  <c r="H48" i="62"/>
  <c r="AR48" i="62" s="1"/>
  <c r="AR26" i="62"/>
  <c r="BB26" i="62"/>
  <c r="T48" i="62"/>
  <c r="BB48" i="62" s="1"/>
  <c r="AF48" i="62"/>
  <c r="BN48" i="62" s="1"/>
  <c r="BN26" i="62"/>
  <c r="AS4" i="62"/>
  <c r="CA4" i="62" s="1"/>
  <c r="AS26" i="62"/>
  <c r="I48" i="62"/>
  <c r="AS48" i="62" s="1"/>
  <c r="U48" i="62"/>
  <c r="BC48" i="62" s="1"/>
  <c r="BC26" i="62"/>
  <c r="BO26" i="62"/>
  <c r="BD26" i="62"/>
  <c r="AH48" i="62"/>
  <c r="BP48" i="62" s="1"/>
  <c r="BP26" i="62"/>
  <c r="AI48" i="61" l="1"/>
  <c r="BQ48" i="61" s="1"/>
  <c r="I48" i="61"/>
  <c r="AS48" i="61" s="1"/>
  <c r="L48" i="61"/>
  <c r="AT48" i="61" s="1"/>
  <c r="AT26" i="61"/>
  <c r="AW26" i="61"/>
  <c r="O48" i="61"/>
  <c r="AW48" i="61" s="1"/>
  <c r="AP48" i="61"/>
  <c r="BX48" i="61" s="1"/>
  <c r="BX26" i="61"/>
  <c r="AO48" i="62"/>
  <c r="BW48" i="62" s="1"/>
  <c r="BW26" i="62"/>
  <c r="Y48" i="62"/>
  <c r="BG48" i="62" s="1"/>
  <c r="BG26" i="62"/>
  <c r="Q48" i="61"/>
  <c r="AY48" i="61" s="1"/>
  <c r="AY26" i="61"/>
  <c r="AD48" i="61"/>
  <c r="BL48" i="61" s="1"/>
  <c r="BL26" i="61"/>
  <c r="BQ26" i="62"/>
  <c r="AI48" i="62"/>
  <c r="BQ48" i="62" s="1"/>
  <c r="AC48" i="62"/>
  <c r="BK48" i="62" s="1"/>
  <c r="BK26" i="62"/>
  <c r="M48" i="62"/>
  <c r="AU48" i="62" s="1"/>
  <c r="AU26" i="62"/>
  <c r="AO48" i="61"/>
  <c r="BW48" i="61" s="1"/>
  <c r="BW26" i="61"/>
  <c r="AE48" i="61"/>
  <c r="BM48" i="61" s="1"/>
  <c r="BM26" i="61"/>
  <c r="X48" i="62"/>
  <c r="BF48" i="62" s="1"/>
  <c r="BF26" i="62"/>
  <c r="L48" i="62"/>
  <c r="AT48" i="62" s="1"/>
  <c r="AT26" i="62"/>
  <c r="AN48" i="62"/>
  <c r="BV48" i="62" s="1"/>
  <c r="BV26" i="62"/>
  <c r="AP48" i="62"/>
  <c r="BX48" i="62" s="1"/>
  <c r="BX26" i="62"/>
  <c r="AC48" i="61"/>
  <c r="BK48" i="61" s="1"/>
  <c r="BK26" i="61"/>
  <c r="R48" i="61"/>
  <c r="AZ48" i="61" s="1"/>
  <c r="AZ26" i="61"/>
  <c r="Q48" i="62"/>
  <c r="AY48" i="62" s="1"/>
  <c r="AY26" i="62"/>
  <c r="S48" i="61"/>
  <c r="BA48" i="61" s="1"/>
  <c r="BA26" i="61"/>
  <c r="AJ48" i="62"/>
  <c r="BR48" i="62" s="1"/>
  <c r="BR26" i="62"/>
  <c r="AD48" i="62"/>
  <c r="BL48" i="62" s="1"/>
  <c r="BL26" i="62"/>
  <c r="AF48" i="61"/>
  <c r="BN48" i="61" s="1"/>
  <c r="BN26" i="61"/>
  <c r="BE26" i="62"/>
  <c r="W48" i="62"/>
  <c r="BE48" i="62" s="1"/>
  <c r="BI26" i="61"/>
  <c r="AA48" i="61"/>
  <c r="BI48" i="61" s="1"/>
  <c r="Y9" i="37" l="1"/>
  <c r="G58" i="38"/>
  <c r="R6" i="40" l="1"/>
  <c r="R5" i="40"/>
  <c r="H65" i="38" l="1"/>
  <c r="H63" i="38" s="1"/>
  <c r="H61" i="38" s="1"/>
  <c r="I65" i="38"/>
  <c r="J65" i="38"/>
  <c r="J63" i="38" s="1"/>
  <c r="J61" i="38" s="1"/>
  <c r="I63" i="38"/>
  <c r="I61" i="38"/>
  <c r="H60" i="38"/>
  <c r="I60" i="38"/>
  <c r="J60" i="38"/>
  <c r="H59" i="38"/>
  <c r="I59" i="38"/>
  <c r="J59" i="38"/>
  <c r="H56" i="38"/>
  <c r="I56" i="38"/>
  <c r="J56" i="38"/>
  <c r="H52" i="38"/>
  <c r="I52" i="38"/>
  <c r="J52" i="38"/>
  <c r="H47" i="38"/>
  <c r="I47" i="38"/>
  <c r="J47" i="38"/>
  <c r="H43" i="38"/>
  <c r="I43" i="38"/>
  <c r="J43" i="38"/>
  <c r="H30" i="38"/>
  <c r="I30" i="38"/>
  <c r="J30" i="38"/>
  <c r="H28" i="38"/>
  <c r="I28" i="38"/>
  <c r="I26" i="38" s="1"/>
  <c r="J28" i="38"/>
  <c r="J26" i="38" s="1"/>
  <c r="H26" i="38"/>
  <c r="H25" i="38"/>
  <c r="I25" i="38"/>
  <c r="J25" i="38"/>
  <c r="H24" i="38"/>
  <c r="I24" i="38"/>
  <c r="J24" i="38"/>
  <c r="H21" i="38"/>
  <c r="I21" i="38"/>
  <c r="J21" i="38"/>
  <c r="H17" i="38"/>
  <c r="I17" i="38"/>
  <c r="J17" i="38"/>
  <c r="H12" i="38"/>
  <c r="I12" i="38"/>
  <c r="J12" i="38"/>
  <c r="H8" i="38"/>
  <c r="I8" i="38"/>
  <c r="J8" i="38"/>
  <c r="H126" i="37"/>
  <c r="I126" i="37"/>
  <c r="J126" i="37"/>
  <c r="J124" i="37" s="1"/>
  <c r="J122" i="37" s="1"/>
  <c r="H124" i="37"/>
  <c r="H122" i="37" s="1"/>
  <c r="I124" i="37"/>
  <c r="I122" i="37" s="1"/>
  <c r="H121" i="37"/>
  <c r="I121" i="37"/>
  <c r="J121" i="37"/>
  <c r="H120" i="37"/>
  <c r="I120" i="37"/>
  <c r="J120" i="37"/>
  <c r="H112" i="37"/>
  <c r="I112" i="37"/>
  <c r="J112" i="37"/>
  <c r="H108" i="37"/>
  <c r="I108" i="37"/>
  <c r="J108" i="37"/>
  <c r="H103" i="37"/>
  <c r="I103" i="37"/>
  <c r="J103" i="37"/>
  <c r="H99" i="37"/>
  <c r="I99" i="37"/>
  <c r="J99" i="37"/>
  <c r="H86" i="37"/>
  <c r="I86" i="37"/>
  <c r="J86" i="37"/>
  <c r="J84" i="37" s="1"/>
  <c r="J82" i="37" s="1"/>
  <c r="H84" i="37"/>
  <c r="H82" i="37" s="1"/>
  <c r="I84" i="37"/>
  <c r="I82" i="37" s="1"/>
  <c r="H81" i="37"/>
  <c r="I81" i="37"/>
  <c r="J81" i="37"/>
  <c r="H80" i="37"/>
  <c r="I80" i="37"/>
  <c r="J80" i="37"/>
  <c r="H77" i="37"/>
  <c r="I77" i="37"/>
  <c r="J77" i="37"/>
  <c r="H73" i="37"/>
  <c r="I73" i="37"/>
  <c r="J73" i="37"/>
  <c r="H65" i="37"/>
  <c r="I65" i="37"/>
  <c r="J65" i="37"/>
  <c r="H60" i="37"/>
  <c r="I60" i="37"/>
  <c r="J60" i="37"/>
  <c r="H56" i="37"/>
  <c r="I56" i="37"/>
  <c r="J56" i="37"/>
  <c r="H43" i="37"/>
  <c r="I43" i="37"/>
  <c r="J43" i="37"/>
  <c r="I41" i="37"/>
  <c r="I39" i="37" s="1"/>
  <c r="H41" i="37"/>
  <c r="H39" i="37" s="1"/>
  <c r="J41" i="37"/>
  <c r="J39" i="37" s="1"/>
  <c r="H38" i="37"/>
  <c r="I38" i="37"/>
  <c r="J38" i="37"/>
  <c r="H37" i="37"/>
  <c r="I37" i="37"/>
  <c r="J37" i="37"/>
  <c r="H34" i="37"/>
  <c r="I34" i="37"/>
  <c r="J34" i="37"/>
  <c r="H30" i="37"/>
  <c r="I30" i="37"/>
  <c r="J30" i="37"/>
  <c r="H17" i="37"/>
  <c r="I17" i="37"/>
  <c r="J17" i="37"/>
  <c r="G12" i="37"/>
  <c r="H12" i="37"/>
  <c r="I12" i="37"/>
  <c r="J12" i="37"/>
  <c r="H8" i="37"/>
  <c r="I8" i="37"/>
  <c r="J8" i="37"/>
  <c r="H239" i="36"/>
  <c r="H237" i="36" s="1"/>
  <c r="H235" i="36" s="1"/>
  <c r="I239" i="36"/>
  <c r="I237" i="36" s="1"/>
  <c r="I235" i="36" s="1"/>
  <c r="J239" i="36"/>
  <c r="J237" i="36" s="1"/>
  <c r="J235" i="36" s="1"/>
  <c r="H233" i="36"/>
  <c r="I233" i="36"/>
  <c r="J233" i="36"/>
  <c r="H226" i="36"/>
  <c r="I226" i="36"/>
  <c r="J226" i="36"/>
  <c r="H215" i="36"/>
  <c r="I215" i="36"/>
  <c r="J215" i="36"/>
  <c r="H210" i="36"/>
  <c r="I210" i="36"/>
  <c r="J210" i="36"/>
  <c r="H206" i="36"/>
  <c r="I206" i="36"/>
  <c r="J206" i="36"/>
  <c r="H193" i="36"/>
  <c r="H191" i="36" s="1"/>
  <c r="H189" i="36" s="1"/>
  <c r="I193" i="36"/>
  <c r="I191" i="36" s="1"/>
  <c r="I189" i="36" s="1"/>
  <c r="J193" i="36"/>
  <c r="J191" i="36"/>
  <c r="J189" i="36" s="1"/>
  <c r="H187" i="36"/>
  <c r="I187" i="36"/>
  <c r="J187" i="36"/>
  <c r="H180" i="36"/>
  <c r="I180" i="36"/>
  <c r="J180" i="36"/>
  <c r="H169" i="36"/>
  <c r="I169" i="36"/>
  <c r="J169" i="36"/>
  <c r="H164" i="36"/>
  <c r="H266" i="36" s="1"/>
  <c r="I164" i="36"/>
  <c r="I266" i="36" s="1"/>
  <c r="J164" i="36"/>
  <c r="J266" i="36" s="1"/>
  <c r="H160" i="36"/>
  <c r="I160" i="36"/>
  <c r="J160" i="36"/>
  <c r="H101" i="36"/>
  <c r="I101" i="36"/>
  <c r="J101" i="36"/>
  <c r="H99" i="36"/>
  <c r="H97" i="36" s="1"/>
  <c r="H95" i="36"/>
  <c r="I95" i="36"/>
  <c r="J95" i="36"/>
  <c r="H83" i="36"/>
  <c r="I83" i="36"/>
  <c r="J83" i="36"/>
  <c r="H79" i="36"/>
  <c r="I79" i="36"/>
  <c r="J79" i="36"/>
  <c r="H75" i="36"/>
  <c r="I75" i="36"/>
  <c r="J75" i="36"/>
  <c r="H71" i="36"/>
  <c r="I71" i="36"/>
  <c r="J71" i="36"/>
  <c r="H66" i="36"/>
  <c r="H256" i="36" s="1"/>
  <c r="I66" i="36"/>
  <c r="I256" i="36" s="1"/>
  <c r="J66" i="36"/>
  <c r="J256" i="36" s="1"/>
  <c r="K66" i="36"/>
  <c r="K256" i="36" s="1"/>
  <c r="H59" i="36"/>
  <c r="I59" i="36"/>
  <c r="J59" i="36"/>
  <c r="H51" i="36"/>
  <c r="I51" i="36"/>
  <c r="J51" i="36"/>
  <c r="L17" i="36"/>
  <c r="H70" i="51"/>
  <c r="I70" i="51"/>
  <c r="I68" i="51" s="1"/>
  <c r="I66" i="51" s="1"/>
  <c r="J70" i="51"/>
  <c r="J68" i="51" s="1"/>
  <c r="J66" i="51" s="1"/>
  <c r="H68" i="51"/>
  <c r="H66" i="51"/>
  <c r="H65" i="51"/>
  <c r="I65" i="51"/>
  <c r="J65" i="51"/>
  <c r="H64" i="51"/>
  <c r="I64" i="51"/>
  <c r="J64" i="51"/>
  <c r="I61" i="51"/>
  <c r="J61" i="51"/>
  <c r="H57" i="51"/>
  <c r="I57" i="51"/>
  <c r="J57" i="51"/>
  <c r="H52" i="51"/>
  <c r="I52" i="51"/>
  <c r="J52" i="51"/>
  <c r="H47" i="51"/>
  <c r="I47" i="51"/>
  <c r="J47" i="51"/>
  <c r="H43" i="51"/>
  <c r="I43" i="51"/>
  <c r="J43" i="51"/>
  <c r="H30" i="51"/>
  <c r="H28" i="51" s="1"/>
  <c r="H26" i="51" s="1"/>
  <c r="I30" i="51"/>
  <c r="I28" i="51" s="1"/>
  <c r="I26" i="51" s="1"/>
  <c r="J30" i="51"/>
  <c r="J28" i="51" s="1"/>
  <c r="J26" i="51" s="1"/>
  <c r="H25" i="51"/>
  <c r="I25" i="51"/>
  <c r="J25" i="51"/>
  <c r="H24" i="51"/>
  <c r="I24" i="51"/>
  <c r="J24" i="51"/>
  <c r="H21" i="51"/>
  <c r="I21" i="51"/>
  <c r="J21" i="51"/>
  <c r="H17" i="51"/>
  <c r="I17" i="51"/>
  <c r="J17" i="51"/>
  <c r="H12" i="51"/>
  <c r="I12" i="51"/>
  <c r="J12" i="51"/>
  <c r="H8" i="51"/>
  <c r="I8" i="51"/>
  <c r="J8" i="51"/>
  <c r="H112" i="40"/>
  <c r="H110" i="40" s="1"/>
  <c r="H108" i="40" s="1"/>
  <c r="I112" i="40"/>
  <c r="I110" i="40" s="1"/>
  <c r="I108" i="40" s="1"/>
  <c r="J112" i="40"/>
  <c r="J110" i="40" s="1"/>
  <c r="J108" i="40" s="1"/>
  <c r="H107" i="40"/>
  <c r="I107" i="40"/>
  <c r="J107" i="40"/>
  <c r="H106" i="40"/>
  <c r="I106" i="40"/>
  <c r="J106" i="40"/>
  <c r="H103" i="40"/>
  <c r="I103" i="40"/>
  <c r="J103" i="40"/>
  <c r="H99" i="40"/>
  <c r="I99" i="40"/>
  <c r="J99" i="40"/>
  <c r="H94" i="40"/>
  <c r="I94" i="40"/>
  <c r="J94" i="40"/>
  <c r="H90" i="40"/>
  <c r="I90" i="40"/>
  <c r="J90" i="40"/>
  <c r="H77" i="40"/>
  <c r="I77" i="40"/>
  <c r="J77" i="40"/>
  <c r="H75" i="40"/>
  <c r="I75" i="40"/>
  <c r="I73" i="40" s="1"/>
  <c r="J75" i="40"/>
  <c r="J73" i="40" s="1"/>
  <c r="H73" i="40"/>
  <c r="H72" i="40"/>
  <c r="I72" i="40"/>
  <c r="J72" i="40"/>
  <c r="H71" i="40"/>
  <c r="I71" i="40"/>
  <c r="J71" i="40"/>
  <c r="H68" i="40"/>
  <c r="I68" i="40"/>
  <c r="J68" i="40"/>
  <c r="H64" i="40"/>
  <c r="I64" i="40"/>
  <c r="J64" i="40"/>
  <c r="H53" i="40"/>
  <c r="I53" i="40"/>
  <c r="J53" i="40"/>
  <c r="H49" i="40"/>
  <c r="I49" i="40"/>
  <c r="J49" i="40"/>
  <c r="H36" i="40"/>
  <c r="I36" i="40"/>
  <c r="J36" i="40"/>
  <c r="H34" i="40"/>
  <c r="I34" i="40"/>
  <c r="I32" i="40" s="1"/>
  <c r="J34" i="40"/>
  <c r="J32" i="40" s="1"/>
  <c r="H32" i="40"/>
  <c r="H31" i="40"/>
  <c r="I31" i="40"/>
  <c r="J31" i="40"/>
  <c r="H30" i="40"/>
  <c r="I30" i="40"/>
  <c r="J30" i="40"/>
  <c r="H27" i="40"/>
  <c r="I27" i="40"/>
  <c r="J27" i="40"/>
  <c r="H23" i="40"/>
  <c r="I23" i="40"/>
  <c r="J23" i="40"/>
  <c r="H12" i="40"/>
  <c r="I12" i="40"/>
  <c r="J12" i="40"/>
  <c r="H8" i="40"/>
  <c r="I8" i="40"/>
  <c r="J8" i="40"/>
  <c r="H8" i="34"/>
  <c r="I8" i="34"/>
  <c r="J8" i="34"/>
  <c r="H113" i="34"/>
  <c r="I113" i="34"/>
  <c r="J113" i="34"/>
  <c r="J111" i="34" s="1"/>
  <c r="J109" i="34" s="1"/>
  <c r="H111" i="34"/>
  <c r="H109" i="34" s="1"/>
  <c r="I111" i="34"/>
  <c r="I109" i="34" s="1"/>
  <c r="H108" i="34"/>
  <c r="I108" i="34"/>
  <c r="J108" i="34"/>
  <c r="H107" i="34"/>
  <c r="I107" i="34"/>
  <c r="J107" i="34"/>
  <c r="H104" i="34"/>
  <c r="I104" i="34"/>
  <c r="J104" i="34"/>
  <c r="H100" i="34"/>
  <c r="I100" i="34"/>
  <c r="J100" i="34"/>
  <c r="H95" i="34"/>
  <c r="I95" i="34"/>
  <c r="J95" i="34"/>
  <c r="H91" i="34"/>
  <c r="I91" i="34"/>
  <c r="J91" i="34"/>
  <c r="H78" i="34"/>
  <c r="H76" i="34" s="1"/>
  <c r="H74" i="34" s="1"/>
  <c r="I78" i="34"/>
  <c r="J78" i="34"/>
  <c r="I76" i="34"/>
  <c r="I74" i="34" s="1"/>
  <c r="J76" i="34"/>
  <c r="J74" i="34" s="1"/>
  <c r="H73" i="34"/>
  <c r="I73" i="34"/>
  <c r="J73" i="34"/>
  <c r="H72" i="34"/>
  <c r="I72" i="34"/>
  <c r="J72" i="34"/>
  <c r="H61" i="34"/>
  <c r="I61" i="34"/>
  <c r="J61" i="34"/>
  <c r="H57" i="34"/>
  <c r="I57" i="34"/>
  <c r="J57" i="34"/>
  <c r="H52" i="34"/>
  <c r="I52" i="34"/>
  <c r="J52" i="34"/>
  <c r="H48" i="34"/>
  <c r="I48" i="34"/>
  <c r="J48" i="34"/>
  <c r="H35" i="34"/>
  <c r="I35" i="34"/>
  <c r="J35" i="34"/>
  <c r="H33" i="34"/>
  <c r="I33" i="34"/>
  <c r="J33" i="34"/>
  <c r="J31" i="34" s="1"/>
  <c r="H31" i="34"/>
  <c r="I31" i="34"/>
  <c r="H30" i="34"/>
  <c r="I30" i="34"/>
  <c r="J30" i="34"/>
  <c r="H29" i="34"/>
  <c r="I29" i="34"/>
  <c r="J29" i="34"/>
  <c r="H25" i="34"/>
  <c r="I25" i="34"/>
  <c r="J25" i="34"/>
  <c r="H21" i="34"/>
  <c r="I21" i="34"/>
  <c r="J21" i="34"/>
  <c r="H17" i="34"/>
  <c r="I17" i="34"/>
  <c r="J17" i="34"/>
  <c r="H12" i="34"/>
  <c r="I12" i="34"/>
  <c r="J12" i="34"/>
  <c r="J75" i="51" l="1"/>
  <c r="I75" i="51"/>
  <c r="G23" i="38"/>
  <c r="J93" i="36"/>
  <c r="H93" i="36"/>
  <c r="I93" i="36"/>
  <c r="R142" i="56"/>
  <c r="Q143" i="56"/>
  <c r="O143" i="56" s="1"/>
  <c r="R143" i="56"/>
  <c r="Q144" i="56"/>
  <c r="O144" i="56" s="1"/>
  <c r="R144" i="56"/>
  <c r="Q145" i="56"/>
  <c r="O145" i="56" s="1"/>
  <c r="R145" i="56"/>
  <c r="Q146" i="56"/>
  <c r="O146" i="56" s="1"/>
  <c r="R146" i="56"/>
  <c r="Q147" i="56"/>
  <c r="O147" i="56" s="1"/>
  <c r="R147" i="56"/>
  <c r="Q148" i="56"/>
  <c r="O148" i="56" s="1"/>
  <c r="R148" i="56"/>
  <c r="Q149" i="56"/>
  <c r="O149" i="56" s="1"/>
  <c r="R149" i="56"/>
  <c r="Q150" i="56"/>
  <c r="O150" i="56" s="1"/>
  <c r="R150" i="56"/>
  <c r="Q142" i="56"/>
  <c r="M142" i="56" s="1"/>
  <c r="M273" i="36"/>
  <c r="N273" i="36"/>
  <c r="O273" i="36"/>
  <c r="P273" i="36"/>
  <c r="Q273" i="36"/>
  <c r="R273" i="36"/>
  <c r="S273" i="36"/>
  <c r="T273" i="36"/>
  <c r="U273" i="36"/>
  <c r="V273" i="36"/>
  <c r="W273" i="36"/>
  <c r="X273" i="36"/>
  <c r="Y273" i="36"/>
  <c r="Z273" i="36"/>
  <c r="AA273" i="36"/>
  <c r="AB273" i="36"/>
  <c r="AC273" i="36"/>
  <c r="AD273" i="36"/>
  <c r="AE273" i="36"/>
  <c r="AF273" i="36"/>
  <c r="AG273" i="36"/>
  <c r="AH273" i="36"/>
  <c r="AI273" i="36"/>
  <c r="AJ273" i="36"/>
  <c r="AK273" i="36"/>
  <c r="AL273" i="36"/>
  <c r="M275" i="36"/>
  <c r="N275" i="36"/>
  <c r="O275" i="36"/>
  <c r="P275" i="36"/>
  <c r="Q275" i="36"/>
  <c r="R275" i="36"/>
  <c r="S275" i="36"/>
  <c r="T275" i="36"/>
  <c r="U275" i="36"/>
  <c r="V275" i="36"/>
  <c r="W275" i="36"/>
  <c r="X275" i="36"/>
  <c r="Y275" i="36"/>
  <c r="Z275" i="36"/>
  <c r="AA275" i="36"/>
  <c r="AB275" i="36"/>
  <c r="AC275" i="36"/>
  <c r="AD275" i="36"/>
  <c r="AE275" i="36"/>
  <c r="AF275" i="36"/>
  <c r="AG275" i="36"/>
  <c r="AH275" i="36"/>
  <c r="AI275" i="36"/>
  <c r="AJ275" i="36"/>
  <c r="AK275" i="36"/>
  <c r="AL275" i="36"/>
  <c r="M277" i="36"/>
  <c r="N277" i="36"/>
  <c r="O277" i="36"/>
  <c r="P277" i="36"/>
  <c r="Q277" i="36"/>
  <c r="R277" i="36"/>
  <c r="S277" i="36"/>
  <c r="T277" i="36"/>
  <c r="U277" i="36"/>
  <c r="V277" i="36"/>
  <c r="W277" i="36"/>
  <c r="X277" i="36"/>
  <c r="Y277" i="36"/>
  <c r="Z277" i="36"/>
  <c r="AA277" i="36"/>
  <c r="AB277" i="36"/>
  <c r="AC277" i="36"/>
  <c r="AD277" i="36"/>
  <c r="AE277" i="36"/>
  <c r="AF277" i="36"/>
  <c r="AG277" i="36"/>
  <c r="AH277" i="36"/>
  <c r="AI277" i="36"/>
  <c r="AJ277" i="36"/>
  <c r="AK277" i="36"/>
  <c r="AL277" i="36"/>
  <c r="R141" i="56"/>
  <c r="BS160" i="59"/>
  <c r="BR160" i="59"/>
  <c r="BQ160" i="59"/>
  <c r="BP160" i="59"/>
  <c r="BO160" i="59"/>
  <c r="BN160" i="59"/>
  <c r="BM160" i="59"/>
  <c r="BL160" i="59"/>
  <c r="BK160" i="59"/>
  <c r="BJ160" i="59"/>
  <c r="BI160" i="59"/>
  <c r="BH160" i="59"/>
  <c r="BG160" i="59"/>
  <c r="BF160" i="59"/>
  <c r="BE160" i="59"/>
  <c r="BD160" i="59"/>
  <c r="BC160" i="59"/>
  <c r="BB160" i="59"/>
  <c r="BA160" i="59"/>
  <c r="AZ160" i="59"/>
  <c r="AY160" i="59"/>
  <c r="AX160" i="59"/>
  <c r="AW160" i="59"/>
  <c r="AV160" i="59"/>
  <c r="AU160" i="59"/>
  <c r="AT160" i="59"/>
  <c r="AS160" i="59"/>
  <c r="AR160" i="59"/>
  <c r="AQ160" i="59"/>
  <c r="AP160" i="59"/>
  <c r="AO160" i="59"/>
  <c r="AN160" i="59"/>
  <c r="AM160" i="59"/>
  <c r="AL160" i="59"/>
  <c r="AK160" i="59"/>
  <c r="AJ160" i="59"/>
  <c r="AI160" i="59"/>
  <c r="AH160" i="59"/>
  <c r="BS138" i="59"/>
  <c r="BR138" i="59"/>
  <c r="BQ138" i="59"/>
  <c r="BP138" i="59"/>
  <c r="BO138" i="59"/>
  <c r="BN138" i="59"/>
  <c r="BM138" i="59"/>
  <c r="BL138" i="59"/>
  <c r="BK138" i="59"/>
  <c r="BJ138" i="59"/>
  <c r="BI138" i="59"/>
  <c r="BH138" i="59"/>
  <c r="BG138" i="59"/>
  <c r="BF138" i="59"/>
  <c r="BE138" i="59"/>
  <c r="BD138" i="59"/>
  <c r="BC138" i="59"/>
  <c r="BB138" i="59"/>
  <c r="BA138" i="59"/>
  <c r="AZ138" i="59"/>
  <c r="AY138" i="59"/>
  <c r="AX138" i="59"/>
  <c r="AW138" i="59"/>
  <c r="AV138" i="59"/>
  <c r="AU138" i="59"/>
  <c r="AT138" i="59"/>
  <c r="AS138" i="59"/>
  <c r="AR138" i="59"/>
  <c r="AQ138" i="59"/>
  <c r="AP138" i="59"/>
  <c r="AO138" i="59"/>
  <c r="AN138" i="59"/>
  <c r="AM138" i="59"/>
  <c r="AL138" i="59"/>
  <c r="AK138" i="59"/>
  <c r="AJ138" i="59"/>
  <c r="AI138" i="59"/>
  <c r="AH138" i="59"/>
  <c r="BS116" i="59"/>
  <c r="BR116" i="59"/>
  <c r="BQ116" i="59"/>
  <c r="BP116" i="59"/>
  <c r="BO116" i="59"/>
  <c r="BN116" i="59"/>
  <c r="BM116" i="59"/>
  <c r="BL116" i="59"/>
  <c r="BK116" i="59"/>
  <c r="BJ116" i="59"/>
  <c r="BI116" i="59"/>
  <c r="BH116" i="59"/>
  <c r="BG116" i="59"/>
  <c r="BF116" i="59"/>
  <c r="BE116" i="59"/>
  <c r="BD116" i="59"/>
  <c r="BC116" i="59"/>
  <c r="BB116" i="59"/>
  <c r="BA116" i="59"/>
  <c r="AZ116" i="59"/>
  <c r="AY116" i="59"/>
  <c r="AX116" i="59"/>
  <c r="AW116" i="59"/>
  <c r="AV116" i="59"/>
  <c r="AU116" i="59"/>
  <c r="AT116" i="59"/>
  <c r="AS116" i="59"/>
  <c r="AR116" i="59"/>
  <c r="AQ116" i="59"/>
  <c r="AP116" i="59"/>
  <c r="AO116" i="59"/>
  <c r="AN116" i="59"/>
  <c r="AM116" i="59"/>
  <c r="AL116" i="59"/>
  <c r="AK116" i="59"/>
  <c r="AJ116" i="59"/>
  <c r="AI116" i="59"/>
  <c r="AH116" i="59"/>
  <c r="BS94" i="59"/>
  <c r="BR94" i="59"/>
  <c r="BQ94" i="59"/>
  <c r="BP94" i="59"/>
  <c r="BO94" i="59"/>
  <c r="BN94" i="59"/>
  <c r="BM94" i="59"/>
  <c r="BL94" i="59"/>
  <c r="BK94" i="59"/>
  <c r="BJ94" i="59"/>
  <c r="BI94" i="59"/>
  <c r="BH94" i="59"/>
  <c r="BG94" i="59"/>
  <c r="BF94" i="59"/>
  <c r="BE94" i="59"/>
  <c r="BD94" i="59"/>
  <c r="BC94" i="59"/>
  <c r="BB94" i="59"/>
  <c r="BA94" i="59"/>
  <c r="AZ94" i="59"/>
  <c r="AY94" i="59"/>
  <c r="AX94" i="59"/>
  <c r="AW94" i="59"/>
  <c r="AV94" i="59"/>
  <c r="AU94" i="59"/>
  <c r="AT94" i="59"/>
  <c r="AS94" i="59"/>
  <c r="AR94" i="59"/>
  <c r="AQ94" i="59"/>
  <c r="AP94" i="59"/>
  <c r="AO94" i="59"/>
  <c r="AN94" i="59"/>
  <c r="AM94" i="59"/>
  <c r="AL94" i="59"/>
  <c r="AK94" i="59"/>
  <c r="AJ94" i="59"/>
  <c r="AI94" i="59"/>
  <c r="AH94" i="59"/>
  <c r="BS72" i="59"/>
  <c r="BR72" i="59"/>
  <c r="BQ72" i="59"/>
  <c r="BP72" i="59"/>
  <c r="BO72" i="59"/>
  <c r="BN72" i="59"/>
  <c r="BM72" i="59"/>
  <c r="BL72" i="59"/>
  <c r="BK72" i="59"/>
  <c r="BJ72" i="59"/>
  <c r="BI72" i="59"/>
  <c r="BH72" i="59"/>
  <c r="BG72" i="59"/>
  <c r="BF72" i="59"/>
  <c r="BE72" i="59"/>
  <c r="BD72" i="59"/>
  <c r="BC72" i="59"/>
  <c r="BB72" i="59"/>
  <c r="BA72" i="59"/>
  <c r="AZ72" i="59"/>
  <c r="AY72" i="59"/>
  <c r="AX72" i="59"/>
  <c r="AW72" i="59"/>
  <c r="AV72" i="59"/>
  <c r="AU72" i="59"/>
  <c r="AT72" i="59"/>
  <c r="AS72" i="59"/>
  <c r="AR72" i="59"/>
  <c r="AQ72" i="59"/>
  <c r="AP72" i="59"/>
  <c r="AO72" i="59"/>
  <c r="AN72" i="59"/>
  <c r="AM72" i="59"/>
  <c r="AL72" i="59"/>
  <c r="AK72" i="59"/>
  <c r="AJ72" i="59"/>
  <c r="AI72" i="59"/>
  <c r="AH72" i="59"/>
  <c r="BS50" i="59"/>
  <c r="BR50" i="59"/>
  <c r="BQ50" i="59"/>
  <c r="BP50" i="59"/>
  <c r="BO50" i="59"/>
  <c r="BN50" i="59"/>
  <c r="BM50" i="59"/>
  <c r="BL50" i="59"/>
  <c r="BK50" i="59"/>
  <c r="BJ50" i="59"/>
  <c r="BI50" i="59"/>
  <c r="BH50" i="59"/>
  <c r="BG50" i="59"/>
  <c r="BF50" i="59"/>
  <c r="BE50" i="59"/>
  <c r="BD50" i="59"/>
  <c r="BC50" i="59"/>
  <c r="BB50" i="59"/>
  <c r="BA50" i="59"/>
  <c r="AZ50" i="59"/>
  <c r="AY50" i="59"/>
  <c r="AX50" i="59"/>
  <c r="AW50" i="59"/>
  <c r="AV50" i="59"/>
  <c r="AU50" i="59"/>
  <c r="AT50" i="59"/>
  <c r="AS50" i="59"/>
  <c r="AR50" i="59"/>
  <c r="AQ50" i="59"/>
  <c r="AP50" i="59"/>
  <c r="AO50" i="59"/>
  <c r="AN50" i="59"/>
  <c r="AM50" i="59"/>
  <c r="AL50" i="59"/>
  <c r="AK50" i="59"/>
  <c r="AJ50" i="59"/>
  <c r="AI50" i="59"/>
  <c r="AH50" i="59"/>
  <c r="BS28" i="59"/>
  <c r="BR28" i="59"/>
  <c r="BQ28" i="59"/>
  <c r="BP28" i="59"/>
  <c r="BO28" i="59"/>
  <c r="BN28" i="59"/>
  <c r="BM28" i="59"/>
  <c r="BL28" i="59"/>
  <c r="BK28" i="59"/>
  <c r="BJ28" i="59"/>
  <c r="BI28" i="59"/>
  <c r="BH28" i="59"/>
  <c r="BG28" i="59"/>
  <c r="BF28" i="59"/>
  <c r="BE28" i="59"/>
  <c r="BD28" i="59"/>
  <c r="BC28" i="59"/>
  <c r="BB28" i="59"/>
  <c r="BA28" i="59"/>
  <c r="AZ28" i="59"/>
  <c r="AY28" i="59"/>
  <c r="AX28" i="59"/>
  <c r="AW28" i="59"/>
  <c r="AV28" i="59"/>
  <c r="AU28" i="59"/>
  <c r="AT28" i="59"/>
  <c r="AS28" i="59"/>
  <c r="AR28" i="59"/>
  <c r="AQ28" i="59"/>
  <c r="AP28" i="59"/>
  <c r="AO28" i="59"/>
  <c r="AN28" i="59"/>
  <c r="AM28" i="59"/>
  <c r="AL28" i="59"/>
  <c r="AK28" i="59"/>
  <c r="AJ28" i="59"/>
  <c r="AI28" i="59"/>
  <c r="AH28" i="59"/>
  <c r="AT6" i="59"/>
  <c r="AU6" i="59"/>
  <c r="AV6" i="59"/>
  <c r="AW6" i="59"/>
  <c r="AX6" i="59"/>
  <c r="AY6" i="59"/>
  <c r="AZ6" i="59"/>
  <c r="BA6" i="59"/>
  <c r="BB6" i="59"/>
  <c r="BC6" i="59"/>
  <c r="BD6" i="59"/>
  <c r="BE6" i="59"/>
  <c r="BF6" i="59"/>
  <c r="BG6" i="59"/>
  <c r="BH6" i="59"/>
  <c r="BI6" i="59"/>
  <c r="BJ6" i="59"/>
  <c r="BK6" i="59"/>
  <c r="BL6" i="59"/>
  <c r="BM6" i="59"/>
  <c r="BN6" i="59"/>
  <c r="BO6" i="59"/>
  <c r="BP6" i="59"/>
  <c r="BQ6" i="59"/>
  <c r="BR6" i="59"/>
  <c r="BS6" i="59"/>
  <c r="AO6" i="59"/>
  <c r="AP6" i="59"/>
  <c r="AQ6" i="59"/>
  <c r="AR6" i="59"/>
  <c r="AS6" i="59"/>
  <c r="AN6" i="59"/>
  <c r="AI6" i="59"/>
  <c r="AJ6" i="59"/>
  <c r="AK6" i="59"/>
  <c r="B6" i="59" s="1"/>
  <c r="AL6" i="59"/>
  <c r="C6" i="59" s="1"/>
  <c r="AM6" i="59"/>
  <c r="AH6" i="59"/>
  <c r="AM120" i="59"/>
  <c r="AM142" i="59" s="1"/>
  <c r="AM119" i="59"/>
  <c r="AM141" i="59" s="1"/>
  <c r="AH93" i="59"/>
  <c r="AH71" i="59"/>
  <c r="AH49" i="59"/>
  <c r="AM118" i="59" s="1"/>
  <c r="AM140" i="59" s="1"/>
  <c r="AH27" i="59"/>
  <c r="V25" i="59"/>
  <c r="U25" i="59"/>
  <c r="Y24" i="59"/>
  <c r="X24" i="59"/>
  <c r="W24" i="59"/>
  <c r="T24" i="59"/>
  <c r="AA24" i="59" s="1"/>
  <c r="R24" i="59"/>
  <c r="Q24" i="59"/>
  <c r="P24" i="59"/>
  <c r="Z24" i="59" s="1"/>
  <c r="O24" i="59"/>
  <c r="N24" i="59"/>
  <c r="L24" i="59"/>
  <c r="K24" i="59"/>
  <c r="B24" i="59"/>
  <c r="Y23" i="59"/>
  <c r="X23" i="59"/>
  <c r="W23" i="59"/>
  <c r="Z23" i="59" s="1"/>
  <c r="T23" i="59"/>
  <c r="AA23" i="59" s="1"/>
  <c r="R23" i="59"/>
  <c r="P23" i="59"/>
  <c r="O23" i="59"/>
  <c r="N23" i="59"/>
  <c r="L23" i="59"/>
  <c r="K23" i="59"/>
  <c r="M23" i="59" s="1"/>
  <c r="B23" i="59"/>
  <c r="W22" i="59"/>
  <c r="W21" i="59"/>
  <c r="W20" i="59"/>
  <c r="W19" i="59"/>
  <c r="W18" i="59"/>
  <c r="W17" i="59"/>
  <c r="W16" i="59"/>
  <c r="W15" i="59"/>
  <c r="W14" i="59"/>
  <c r="W13" i="59"/>
  <c r="W12" i="59"/>
  <c r="W11" i="59"/>
  <c r="W10" i="59"/>
  <c r="W9" i="59"/>
  <c r="W8" i="59"/>
  <c r="W7" i="59"/>
  <c r="M144" i="56" l="1"/>
  <c r="M143" i="56"/>
  <c r="M150" i="56"/>
  <c r="M149" i="56"/>
  <c r="M148" i="56"/>
  <c r="M147" i="56"/>
  <c r="M146" i="56"/>
  <c r="M145" i="56"/>
  <c r="N144" i="56"/>
  <c r="N150" i="56"/>
  <c r="N149" i="56"/>
  <c r="N147" i="56"/>
  <c r="N146" i="56"/>
  <c r="N145" i="56"/>
  <c r="N148" i="56"/>
  <c r="N143" i="56"/>
  <c r="N142" i="56"/>
  <c r="O142" i="56"/>
  <c r="W25" i="59"/>
  <c r="M24" i="59"/>
  <c r="S24" i="59" s="1"/>
  <c r="AM117" i="59"/>
  <c r="AM139" i="59" s="1"/>
  <c r="Q23" i="59"/>
  <c r="S23" i="59"/>
  <c r="G20" i="37" l="1"/>
  <c r="M15" i="32"/>
  <c r="I81" i="40" l="1"/>
  <c r="H81" i="40"/>
  <c r="H63" i="40" l="1"/>
  <c r="I63" i="40"/>
  <c r="J63" i="40"/>
  <c r="K63" i="40"/>
  <c r="L63" i="40"/>
  <c r="M63" i="40"/>
  <c r="N63" i="40"/>
  <c r="O63" i="40"/>
  <c r="P63" i="40"/>
  <c r="Q63" i="40"/>
  <c r="R63" i="40"/>
  <c r="S63" i="40"/>
  <c r="T63" i="40"/>
  <c r="AL188" i="38" l="1"/>
  <c r="AK188" i="38"/>
  <c r="AJ188" i="38"/>
  <c r="AI188" i="38"/>
  <c r="AH188" i="38"/>
  <c r="AG188" i="38"/>
  <c r="AF188" i="38"/>
  <c r="AE188" i="38"/>
  <c r="AD188" i="38"/>
  <c r="AC188" i="38"/>
  <c r="AB188" i="38"/>
  <c r="AA188" i="38"/>
  <c r="Z188" i="38"/>
  <c r="Y188" i="38"/>
  <c r="X188" i="38"/>
  <c r="W188" i="38"/>
  <c r="V188" i="38"/>
  <c r="U188" i="38"/>
  <c r="T188" i="38"/>
  <c r="S188" i="38"/>
  <c r="R188" i="38"/>
  <c r="Q188" i="38"/>
  <c r="P188" i="38"/>
  <c r="O188" i="38"/>
  <c r="N188" i="38"/>
  <c r="M188" i="38"/>
  <c r="L188" i="38"/>
  <c r="K188" i="38"/>
  <c r="J188" i="38"/>
  <c r="I188" i="38"/>
  <c r="H188" i="38"/>
  <c r="F188" i="38"/>
  <c r="F187" i="38"/>
  <c r="F186" i="38"/>
  <c r="F185" i="38"/>
  <c r="AL184" i="38"/>
  <c r="AK184" i="38"/>
  <c r="AJ184" i="38"/>
  <c r="AI184" i="38"/>
  <c r="AH184" i="38"/>
  <c r="AG184" i="38"/>
  <c r="AF184" i="38"/>
  <c r="AE184" i="38"/>
  <c r="AD184" i="38"/>
  <c r="AC184" i="38"/>
  <c r="AB184" i="38"/>
  <c r="AA184" i="38"/>
  <c r="Z184" i="38"/>
  <c r="Y184" i="38"/>
  <c r="X184" i="38"/>
  <c r="W184" i="38"/>
  <c r="V184" i="38"/>
  <c r="U184" i="38"/>
  <c r="T184" i="38"/>
  <c r="S184" i="38"/>
  <c r="R184" i="38"/>
  <c r="Q184" i="38"/>
  <c r="P184" i="38"/>
  <c r="O184" i="38"/>
  <c r="N184" i="38"/>
  <c r="M184" i="38"/>
  <c r="L184" i="38"/>
  <c r="K184" i="38"/>
  <c r="J184" i="38"/>
  <c r="I184" i="38"/>
  <c r="H184" i="38"/>
  <c r="F184" i="38"/>
  <c r="AL183" i="38"/>
  <c r="AK183" i="38"/>
  <c r="AJ183" i="38"/>
  <c r="AI183" i="38"/>
  <c r="AH183" i="38"/>
  <c r="AG183" i="38"/>
  <c r="AF183" i="38"/>
  <c r="AE183" i="38"/>
  <c r="AD183" i="38"/>
  <c r="AC183" i="38"/>
  <c r="AB183" i="38"/>
  <c r="AA183" i="38"/>
  <c r="Z183" i="38"/>
  <c r="Y183" i="38"/>
  <c r="X183" i="38"/>
  <c r="W183" i="38"/>
  <c r="V183" i="38"/>
  <c r="U183" i="38"/>
  <c r="T183" i="38"/>
  <c r="S183" i="38"/>
  <c r="R183" i="38"/>
  <c r="Q183" i="38"/>
  <c r="P183" i="38"/>
  <c r="O183" i="38"/>
  <c r="N183" i="38"/>
  <c r="M183" i="38"/>
  <c r="L183" i="38"/>
  <c r="K183" i="38"/>
  <c r="J183" i="38"/>
  <c r="I183" i="38"/>
  <c r="H183" i="38"/>
  <c r="F183" i="38"/>
  <c r="AL182" i="38"/>
  <c r="AK182" i="38"/>
  <c r="AJ182" i="38"/>
  <c r="AI182" i="38"/>
  <c r="AH182" i="38"/>
  <c r="AG182" i="38"/>
  <c r="AF182" i="38"/>
  <c r="AE182" i="38"/>
  <c r="AD182" i="38"/>
  <c r="AC182" i="38"/>
  <c r="AB182" i="38"/>
  <c r="AA182" i="38"/>
  <c r="Z182" i="38"/>
  <c r="Y182" i="38"/>
  <c r="X182" i="38"/>
  <c r="W182" i="38"/>
  <c r="V182" i="38"/>
  <c r="U182" i="38"/>
  <c r="T182" i="38"/>
  <c r="S182" i="38"/>
  <c r="R182" i="38"/>
  <c r="Q182" i="38"/>
  <c r="P182" i="38"/>
  <c r="O182" i="38"/>
  <c r="N182" i="38"/>
  <c r="M182" i="38"/>
  <c r="L182" i="38"/>
  <c r="K182" i="38"/>
  <c r="J182" i="38"/>
  <c r="I182" i="38"/>
  <c r="H182" i="38"/>
  <c r="F182" i="38"/>
  <c r="AL181" i="38"/>
  <c r="AK181" i="38"/>
  <c r="AJ181" i="38"/>
  <c r="AI181" i="38"/>
  <c r="AH181" i="38"/>
  <c r="AG181" i="38"/>
  <c r="AF181" i="38"/>
  <c r="AE181" i="38"/>
  <c r="AD181" i="38"/>
  <c r="AC181" i="38"/>
  <c r="AB181" i="38"/>
  <c r="AA181" i="38"/>
  <c r="Z181" i="38"/>
  <c r="Y181" i="38"/>
  <c r="X181" i="38"/>
  <c r="W181" i="38"/>
  <c r="V181" i="38"/>
  <c r="U181" i="38"/>
  <c r="T181" i="38"/>
  <c r="S181" i="38"/>
  <c r="R181" i="38"/>
  <c r="Q181" i="38"/>
  <c r="P181" i="38"/>
  <c r="O181" i="38"/>
  <c r="N181" i="38"/>
  <c r="M181" i="38"/>
  <c r="L181" i="38"/>
  <c r="K181" i="38"/>
  <c r="J181" i="38"/>
  <c r="I181" i="38"/>
  <c r="H181" i="38"/>
  <c r="F181" i="38"/>
  <c r="F180" i="38"/>
  <c r="AL179" i="38"/>
  <c r="AK179" i="38"/>
  <c r="AJ179" i="38"/>
  <c r="AI179" i="38"/>
  <c r="AH179" i="38"/>
  <c r="AG179" i="38"/>
  <c r="AF179" i="38"/>
  <c r="AE179" i="38"/>
  <c r="AD179" i="38"/>
  <c r="AC179" i="38"/>
  <c r="AB179" i="38"/>
  <c r="AA179" i="38"/>
  <c r="Z179" i="38"/>
  <c r="Y179" i="38"/>
  <c r="X179" i="38"/>
  <c r="W179" i="38"/>
  <c r="V179" i="38"/>
  <c r="U179" i="38"/>
  <c r="T179" i="38"/>
  <c r="S179" i="38"/>
  <c r="R179" i="38"/>
  <c r="Q179" i="38"/>
  <c r="P179" i="38"/>
  <c r="O179" i="38"/>
  <c r="N179" i="38"/>
  <c r="M179" i="38"/>
  <c r="L179" i="38"/>
  <c r="K179" i="38"/>
  <c r="J179" i="38"/>
  <c r="I179" i="38"/>
  <c r="H179" i="38"/>
  <c r="F179" i="38"/>
  <c r="F178" i="38"/>
  <c r="F177" i="38"/>
  <c r="F176" i="38"/>
  <c r="F175" i="38"/>
  <c r="AL174" i="38"/>
  <c r="AK174" i="38"/>
  <c r="AJ174" i="38"/>
  <c r="AI174" i="38"/>
  <c r="AH174" i="38"/>
  <c r="AG174" i="38"/>
  <c r="AF174" i="38"/>
  <c r="AE174" i="38"/>
  <c r="AD174" i="38"/>
  <c r="AC174" i="38"/>
  <c r="AB174" i="38"/>
  <c r="AA174" i="38"/>
  <c r="Z174" i="38"/>
  <c r="Y174" i="38"/>
  <c r="V174" i="38"/>
  <c r="U174" i="38"/>
  <c r="T174" i="38"/>
  <c r="S174" i="38"/>
  <c r="I174" i="38"/>
  <c r="F174" i="38"/>
  <c r="AL173" i="38"/>
  <c r="AK173" i="38"/>
  <c r="AJ173" i="38"/>
  <c r="AI173" i="38"/>
  <c r="AH173" i="38"/>
  <c r="AG173" i="38"/>
  <c r="AF173" i="38"/>
  <c r="AE173" i="38"/>
  <c r="AD173" i="38"/>
  <c r="AC173" i="38"/>
  <c r="AB173" i="38"/>
  <c r="AA173" i="38"/>
  <c r="Z173" i="38"/>
  <c r="Y173" i="38"/>
  <c r="V173" i="38"/>
  <c r="U173" i="38"/>
  <c r="T173" i="38"/>
  <c r="S173" i="38"/>
  <c r="I173" i="38"/>
  <c r="F173" i="38"/>
  <c r="AL172" i="38"/>
  <c r="AK172" i="38"/>
  <c r="AJ172" i="38"/>
  <c r="AI172" i="38"/>
  <c r="AH172" i="38"/>
  <c r="AG172" i="38"/>
  <c r="AF172" i="38"/>
  <c r="AE172" i="38"/>
  <c r="AD172" i="38"/>
  <c r="AC172" i="38"/>
  <c r="AB172" i="38"/>
  <c r="AA172" i="38"/>
  <c r="Z172" i="38"/>
  <c r="Y172" i="38"/>
  <c r="X172" i="38"/>
  <c r="W172" i="38"/>
  <c r="V172" i="38"/>
  <c r="U172" i="38"/>
  <c r="T172" i="38"/>
  <c r="S172" i="38"/>
  <c r="R172" i="38"/>
  <c r="Q172" i="38"/>
  <c r="P172" i="38"/>
  <c r="O172" i="38"/>
  <c r="N172" i="38"/>
  <c r="M172" i="38"/>
  <c r="L172" i="38"/>
  <c r="K172" i="38"/>
  <c r="J172" i="38"/>
  <c r="I172" i="38"/>
  <c r="H172" i="38"/>
  <c r="F172" i="38"/>
  <c r="AL171" i="38"/>
  <c r="AK171" i="38"/>
  <c r="AJ171" i="38"/>
  <c r="AI171" i="38"/>
  <c r="AH171" i="38"/>
  <c r="AG171" i="38"/>
  <c r="AF171" i="38"/>
  <c r="AE171" i="38"/>
  <c r="AD171" i="38"/>
  <c r="AC171" i="38"/>
  <c r="AB171" i="38"/>
  <c r="AA171" i="38"/>
  <c r="Z171" i="38"/>
  <c r="Y171" i="38"/>
  <c r="X171" i="38"/>
  <c r="W171" i="38"/>
  <c r="V171" i="38"/>
  <c r="U171" i="38"/>
  <c r="T171" i="38"/>
  <c r="S171" i="38"/>
  <c r="R171" i="38"/>
  <c r="Q171" i="38"/>
  <c r="P171" i="38"/>
  <c r="O171" i="38"/>
  <c r="N171" i="38"/>
  <c r="M171" i="38"/>
  <c r="L171" i="38"/>
  <c r="K171" i="38"/>
  <c r="J171" i="38"/>
  <c r="I171" i="38"/>
  <c r="H171" i="38"/>
  <c r="F171" i="38"/>
  <c r="AI170" i="38"/>
  <c r="AH170" i="38"/>
  <c r="AG170" i="38"/>
  <c r="AF170" i="38"/>
  <c r="AE170" i="38"/>
  <c r="AD170" i="38"/>
  <c r="AC170" i="38"/>
  <c r="AB170" i="38"/>
  <c r="AA170" i="38"/>
  <c r="Z170" i="38"/>
  <c r="Y170" i="38"/>
  <c r="X170" i="38"/>
  <c r="W170" i="38"/>
  <c r="V170" i="38"/>
  <c r="U170" i="38"/>
  <c r="T170" i="38"/>
  <c r="S170" i="38"/>
  <c r="R170" i="38"/>
  <c r="Q170" i="38"/>
  <c r="P170" i="38"/>
  <c r="O170" i="38"/>
  <c r="N170" i="38"/>
  <c r="M170" i="38"/>
  <c r="L170" i="38"/>
  <c r="F170" i="38"/>
  <c r="AL169" i="38"/>
  <c r="AI169" i="38"/>
  <c r="AH169" i="38"/>
  <c r="AG169" i="38"/>
  <c r="AF169" i="38"/>
  <c r="AE169" i="38"/>
  <c r="AD169" i="38"/>
  <c r="AC169" i="38"/>
  <c r="AB169" i="38"/>
  <c r="AA169" i="38"/>
  <c r="Z169" i="38"/>
  <c r="Y169" i="38"/>
  <c r="X169" i="38"/>
  <c r="W169" i="38"/>
  <c r="V169" i="38"/>
  <c r="U169" i="38"/>
  <c r="T169" i="38"/>
  <c r="S169" i="38"/>
  <c r="R169" i="38"/>
  <c r="Q169" i="38"/>
  <c r="P169" i="38"/>
  <c r="O169" i="38"/>
  <c r="N169" i="38"/>
  <c r="M169" i="38"/>
  <c r="L169" i="38"/>
  <c r="J169" i="38"/>
  <c r="I169" i="38"/>
  <c r="H169" i="38"/>
  <c r="F169" i="38"/>
  <c r="F168" i="38"/>
  <c r="F167" i="38"/>
  <c r="F166" i="38"/>
  <c r="F165" i="38"/>
  <c r="AL164" i="38"/>
  <c r="AK164" i="38"/>
  <c r="AJ164" i="38"/>
  <c r="AI164" i="38"/>
  <c r="AH164" i="38"/>
  <c r="AG164" i="38"/>
  <c r="AF164" i="38"/>
  <c r="AE164" i="38"/>
  <c r="AD164" i="38"/>
  <c r="AC164" i="38"/>
  <c r="AB164" i="38"/>
  <c r="AA164" i="38"/>
  <c r="Z164" i="38"/>
  <c r="Y164" i="38"/>
  <c r="V164" i="38"/>
  <c r="U164" i="38"/>
  <c r="T164" i="38"/>
  <c r="F164" i="38"/>
  <c r="AL163" i="38"/>
  <c r="AK163" i="38"/>
  <c r="AJ163" i="38"/>
  <c r="AI163" i="38"/>
  <c r="AH163" i="38"/>
  <c r="AG163" i="38"/>
  <c r="AF163" i="38"/>
  <c r="AE163" i="38"/>
  <c r="AD163" i="38"/>
  <c r="AC163" i="38"/>
  <c r="AB163" i="38"/>
  <c r="AA163" i="38"/>
  <c r="Z163" i="38"/>
  <c r="Y163" i="38"/>
  <c r="X163" i="38"/>
  <c r="W163" i="38"/>
  <c r="V163" i="38"/>
  <c r="U163" i="38"/>
  <c r="T163" i="38"/>
  <c r="S163" i="38"/>
  <c r="R163" i="38"/>
  <c r="Q163" i="38"/>
  <c r="P163" i="38"/>
  <c r="O163" i="38"/>
  <c r="N163" i="38"/>
  <c r="M163" i="38"/>
  <c r="L163" i="38"/>
  <c r="K163" i="38"/>
  <c r="J163" i="38"/>
  <c r="I163" i="38"/>
  <c r="H163" i="38"/>
  <c r="F163" i="38"/>
  <c r="AL162" i="38"/>
  <c r="AK162" i="38"/>
  <c r="AJ162" i="38"/>
  <c r="AI162" i="38"/>
  <c r="AH162" i="38"/>
  <c r="AG162" i="38"/>
  <c r="S162" i="38"/>
  <c r="R162" i="38"/>
  <c r="Q162" i="38"/>
  <c r="P162" i="38"/>
  <c r="O162" i="38"/>
  <c r="L162" i="38"/>
  <c r="K162" i="38"/>
  <c r="J162" i="38"/>
  <c r="I162" i="38"/>
  <c r="H162" i="38"/>
  <c r="F162" i="38"/>
  <c r="AL161" i="38"/>
  <c r="AK161" i="38"/>
  <c r="AJ161" i="38"/>
  <c r="AI161" i="38"/>
  <c r="AH161" i="38"/>
  <c r="AG161" i="38"/>
  <c r="AF161" i="38"/>
  <c r="AE161" i="38"/>
  <c r="AD161" i="38"/>
  <c r="AC161" i="38"/>
  <c r="AB161" i="38"/>
  <c r="AA161" i="38"/>
  <c r="Z161" i="38"/>
  <c r="Y161" i="38"/>
  <c r="X161" i="38"/>
  <c r="W161" i="38"/>
  <c r="V161" i="38"/>
  <c r="U161" i="38"/>
  <c r="T161" i="38"/>
  <c r="S161" i="38"/>
  <c r="R161" i="38"/>
  <c r="Q161" i="38"/>
  <c r="P161" i="38"/>
  <c r="O161" i="38"/>
  <c r="N161" i="38"/>
  <c r="M161" i="38"/>
  <c r="L161" i="38"/>
  <c r="K161" i="38"/>
  <c r="J161" i="38"/>
  <c r="I161" i="38"/>
  <c r="H161" i="38"/>
  <c r="F161" i="38"/>
  <c r="F160" i="38"/>
  <c r="AL159" i="38"/>
  <c r="AK159" i="38"/>
  <c r="AJ159" i="38"/>
  <c r="AI159" i="38"/>
  <c r="AH159" i="38"/>
  <c r="AG159" i="38"/>
  <c r="AF159" i="38"/>
  <c r="AE159" i="38"/>
  <c r="AD159" i="38"/>
  <c r="AC159" i="38"/>
  <c r="AB159" i="38"/>
  <c r="AA159" i="38"/>
  <c r="Z159" i="38"/>
  <c r="Y159" i="38"/>
  <c r="X159" i="38"/>
  <c r="W159" i="38"/>
  <c r="V159" i="38"/>
  <c r="U159" i="38"/>
  <c r="T159" i="38"/>
  <c r="S159" i="38"/>
  <c r="R159" i="38"/>
  <c r="Q159" i="38"/>
  <c r="P159" i="38"/>
  <c r="O159" i="38"/>
  <c r="N159" i="38"/>
  <c r="M159" i="38"/>
  <c r="L159" i="38"/>
  <c r="K159" i="38"/>
  <c r="J159" i="38"/>
  <c r="I159" i="38"/>
  <c r="H159" i="38"/>
  <c r="F159" i="38"/>
  <c r="F158" i="38"/>
  <c r="F157" i="38"/>
  <c r="F156" i="38"/>
  <c r="F155" i="38"/>
  <c r="F154" i="38"/>
  <c r="F153" i="38"/>
  <c r="F152" i="38"/>
  <c r="AL151" i="38"/>
  <c r="AK151" i="38"/>
  <c r="AJ151" i="38"/>
  <c r="AI151" i="38"/>
  <c r="AH151" i="38"/>
  <c r="AG151" i="38"/>
  <c r="AF151" i="38"/>
  <c r="AE151" i="38"/>
  <c r="AD151" i="38"/>
  <c r="AC151" i="38"/>
  <c r="AB151" i="38"/>
  <c r="AA151" i="38"/>
  <c r="Z151" i="38"/>
  <c r="Y151" i="38"/>
  <c r="X151" i="38"/>
  <c r="W151" i="38"/>
  <c r="V151" i="38"/>
  <c r="U151" i="38"/>
  <c r="T151" i="38"/>
  <c r="S151" i="38"/>
  <c r="R151" i="38"/>
  <c r="Q151" i="38"/>
  <c r="P151" i="38"/>
  <c r="O151" i="38"/>
  <c r="N151" i="38"/>
  <c r="M151" i="38"/>
  <c r="L151" i="38"/>
  <c r="K151" i="38"/>
  <c r="J151" i="38"/>
  <c r="I151" i="38"/>
  <c r="H151" i="38"/>
  <c r="F151" i="38"/>
  <c r="F150" i="38"/>
  <c r="AL149" i="38"/>
  <c r="AK149" i="38"/>
  <c r="AJ149" i="38"/>
  <c r="AI149" i="38"/>
  <c r="AH149" i="38"/>
  <c r="AG149" i="38"/>
  <c r="AF149" i="38"/>
  <c r="AE149" i="38"/>
  <c r="AD149" i="38"/>
  <c r="AC149" i="38"/>
  <c r="AB149" i="38"/>
  <c r="AA149" i="38"/>
  <c r="Z149" i="38"/>
  <c r="Y149" i="38"/>
  <c r="X149" i="38"/>
  <c r="W149" i="38"/>
  <c r="V149" i="38"/>
  <c r="U149" i="38"/>
  <c r="T149" i="38"/>
  <c r="S149" i="38"/>
  <c r="R149" i="38"/>
  <c r="Q149" i="38"/>
  <c r="P149" i="38"/>
  <c r="O149" i="38"/>
  <c r="N149" i="38"/>
  <c r="M149" i="38"/>
  <c r="L149" i="38"/>
  <c r="K149" i="38"/>
  <c r="J149" i="38"/>
  <c r="I149" i="38"/>
  <c r="H149" i="38"/>
  <c r="F149" i="38"/>
  <c r="F169" i="37"/>
  <c r="F168" i="37"/>
  <c r="F167" i="37"/>
  <c r="F166" i="37"/>
  <c r="AL165" i="37"/>
  <c r="AK165" i="37"/>
  <c r="AJ165" i="37"/>
  <c r="AI165" i="37"/>
  <c r="AH165" i="37"/>
  <c r="AG165" i="37"/>
  <c r="AF165" i="37"/>
  <c r="AE165" i="37"/>
  <c r="AD165" i="37"/>
  <c r="AC165" i="37"/>
  <c r="AB165" i="37"/>
  <c r="AA165" i="37"/>
  <c r="Z165" i="37"/>
  <c r="Y165" i="37"/>
  <c r="L165" i="37"/>
  <c r="K165" i="37"/>
  <c r="F165" i="37"/>
  <c r="AL164" i="37"/>
  <c r="AK164" i="37"/>
  <c r="AJ164" i="37"/>
  <c r="AI164" i="37"/>
  <c r="AH164" i="37"/>
  <c r="AG164" i="37"/>
  <c r="AF164" i="37"/>
  <c r="AE164" i="37"/>
  <c r="AD164" i="37"/>
  <c r="AC164" i="37"/>
  <c r="AB164" i="37"/>
  <c r="AA164" i="37"/>
  <c r="Z164" i="37"/>
  <c r="Y164" i="37"/>
  <c r="X164" i="37"/>
  <c r="W164" i="37"/>
  <c r="V164" i="37"/>
  <c r="U164" i="37"/>
  <c r="T164" i="37"/>
  <c r="S164" i="37"/>
  <c r="R164" i="37"/>
  <c r="Q164" i="37"/>
  <c r="P164" i="37"/>
  <c r="O164" i="37"/>
  <c r="N164" i="37"/>
  <c r="M164" i="37"/>
  <c r="L164" i="37"/>
  <c r="K164" i="37"/>
  <c r="J164" i="37"/>
  <c r="I164" i="37"/>
  <c r="H164" i="37"/>
  <c r="F164" i="37"/>
  <c r="AL163" i="37"/>
  <c r="AK163" i="37"/>
  <c r="L163" i="37"/>
  <c r="K163" i="37"/>
  <c r="J163" i="37"/>
  <c r="I163" i="37"/>
  <c r="H163" i="37"/>
  <c r="F163" i="37"/>
  <c r="AL162" i="37"/>
  <c r="AK162" i="37"/>
  <c r="AJ162" i="37"/>
  <c r="AI162" i="37"/>
  <c r="AH162" i="37"/>
  <c r="AG162" i="37"/>
  <c r="AF162" i="37"/>
  <c r="AE162" i="37"/>
  <c r="AD162" i="37"/>
  <c r="AC162" i="37"/>
  <c r="AB162" i="37"/>
  <c r="AA162" i="37"/>
  <c r="Z162" i="37"/>
  <c r="Y162" i="37"/>
  <c r="X162" i="37"/>
  <c r="W162" i="37"/>
  <c r="V162" i="37"/>
  <c r="U162" i="37"/>
  <c r="T162" i="37"/>
  <c r="S162" i="37"/>
  <c r="R162" i="37"/>
  <c r="Q162" i="37"/>
  <c r="P162" i="37"/>
  <c r="O162" i="37"/>
  <c r="N162" i="37"/>
  <c r="M162" i="37"/>
  <c r="L162" i="37"/>
  <c r="K162" i="37"/>
  <c r="J162" i="37"/>
  <c r="I162" i="37"/>
  <c r="H162" i="37"/>
  <c r="F162" i="37"/>
  <c r="F161" i="37"/>
  <c r="AL160" i="37"/>
  <c r="AK160" i="37"/>
  <c r="AJ160" i="37"/>
  <c r="AI160" i="37"/>
  <c r="AH160" i="37"/>
  <c r="AG160" i="37"/>
  <c r="AF160" i="37"/>
  <c r="AE160" i="37"/>
  <c r="AD160" i="37"/>
  <c r="AC160" i="37"/>
  <c r="AB160" i="37"/>
  <c r="AA160" i="37"/>
  <c r="Z160" i="37"/>
  <c r="Y160" i="37"/>
  <c r="X160" i="37"/>
  <c r="W160" i="37"/>
  <c r="V160" i="37"/>
  <c r="U160" i="37"/>
  <c r="T160" i="37"/>
  <c r="S160" i="37"/>
  <c r="R160" i="37"/>
  <c r="Q160" i="37"/>
  <c r="P160" i="37"/>
  <c r="O160" i="37"/>
  <c r="N160" i="37"/>
  <c r="M160" i="37"/>
  <c r="L160" i="37"/>
  <c r="K160" i="37"/>
  <c r="J160" i="37"/>
  <c r="I160" i="37"/>
  <c r="H160" i="37"/>
  <c r="F160" i="37"/>
  <c r="F159" i="37"/>
  <c r="F158" i="37"/>
  <c r="F157" i="37"/>
  <c r="F156" i="37"/>
  <c r="AL155" i="37"/>
  <c r="AK155" i="37"/>
  <c r="AJ155" i="37"/>
  <c r="F155" i="37"/>
  <c r="AL154" i="37"/>
  <c r="AK154" i="37"/>
  <c r="AJ154" i="37"/>
  <c r="AI154" i="37"/>
  <c r="AH154" i="37"/>
  <c r="AG154" i="37"/>
  <c r="AF154" i="37"/>
  <c r="AE154" i="37"/>
  <c r="AD154" i="37"/>
  <c r="AC154" i="37"/>
  <c r="AB154" i="37"/>
  <c r="AA154" i="37"/>
  <c r="Z154" i="37"/>
  <c r="Y154" i="37"/>
  <c r="X154" i="37"/>
  <c r="W154" i="37"/>
  <c r="V154" i="37"/>
  <c r="U154" i="37"/>
  <c r="T154" i="37"/>
  <c r="S154" i="37"/>
  <c r="R154" i="37"/>
  <c r="Q154" i="37"/>
  <c r="P154" i="37"/>
  <c r="O154" i="37"/>
  <c r="N154" i="37"/>
  <c r="M154" i="37"/>
  <c r="L154" i="37"/>
  <c r="K154" i="37"/>
  <c r="J154" i="37"/>
  <c r="I154" i="37"/>
  <c r="H154" i="37"/>
  <c r="F154" i="37"/>
  <c r="AL153" i="37"/>
  <c r="AK153" i="37"/>
  <c r="J153" i="37"/>
  <c r="I153" i="37"/>
  <c r="H153" i="37"/>
  <c r="F153" i="37"/>
  <c r="AL152" i="37"/>
  <c r="AK152" i="37"/>
  <c r="AJ152" i="37"/>
  <c r="AI152" i="37"/>
  <c r="AH152" i="37"/>
  <c r="AG152" i="37"/>
  <c r="AF152" i="37"/>
  <c r="AE152" i="37"/>
  <c r="AD152" i="37"/>
  <c r="AC152" i="37"/>
  <c r="AB152" i="37"/>
  <c r="AA152" i="37"/>
  <c r="Z152" i="37"/>
  <c r="Y152" i="37"/>
  <c r="X152" i="37"/>
  <c r="W152" i="37"/>
  <c r="V152" i="37"/>
  <c r="U152" i="37"/>
  <c r="T152" i="37"/>
  <c r="S152" i="37"/>
  <c r="R152" i="37"/>
  <c r="Q152" i="37"/>
  <c r="P152" i="37"/>
  <c r="O152" i="37"/>
  <c r="N152" i="37"/>
  <c r="M152" i="37"/>
  <c r="L152" i="37"/>
  <c r="K152" i="37"/>
  <c r="J152" i="37"/>
  <c r="I152" i="37"/>
  <c r="H152" i="37"/>
  <c r="F152" i="37"/>
  <c r="F151" i="37"/>
  <c r="AL150" i="37"/>
  <c r="AK150" i="37"/>
  <c r="AJ150" i="37"/>
  <c r="AI150" i="37"/>
  <c r="AH150" i="37"/>
  <c r="AG150" i="37"/>
  <c r="AF150" i="37"/>
  <c r="AE150" i="37"/>
  <c r="AD150" i="37"/>
  <c r="AC150" i="37"/>
  <c r="AB150" i="37"/>
  <c r="AA150" i="37"/>
  <c r="Z150" i="37"/>
  <c r="Y150" i="37"/>
  <c r="X150" i="37"/>
  <c r="W150" i="37"/>
  <c r="V150" i="37"/>
  <c r="U150" i="37"/>
  <c r="T150" i="37"/>
  <c r="S150" i="37"/>
  <c r="R150" i="37"/>
  <c r="Q150" i="37"/>
  <c r="P150" i="37"/>
  <c r="O150" i="37"/>
  <c r="N150" i="37"/>
  <c r="M150" i="37"/>
  <c r="L150" i="37"/>
  <c r="K150" i="37"/>
  <c r="J150" i="37"/>
  <c r="I150" i="37"/>
  <c r="H150" i="37"/>
  <c r="F150" i="37"/>
  <c r="F149" i="37"/>
  <c r="F148" i="37"/>
  <c r="F147" i="37"/>
  <c r="F146" i="37"/>
  <c r="AL145" i="37"/>
  <c r="AK145" i="37"/>
  <c r="AJ145" i="37"/>
  <c r="AA145" i="37"/>
  <c r="Z145" i="37"/>
  <c r="Y145" i="37"/>
  <c r="X145" i="37"/>
  <c r="W145" i="37"/>
  <c r="V145" i="37"/>
  <c r="U145" i="37"/>
  <c r="T145" i="37"/>
  <c r="S145" i="37"/>
  <c r="Q145" i="37"/>
  <c r="P145" i="37"/>
  <c r="O145" i="37"/>
  <c r="N145" i="37"/>
  <c r="M145" i="37"/>
  <c r="L145" i="37"/>
  <c r="K145" i="37"/>
  <c r="F145" i="37"/>
  <c r="AL144" i="37"/>
  <c r="AK144" i="37"/>
  <c r="AJ144" i="37"/>
  <c r="AI144" i="37"/>
  <c r="AH144" i="37"/>
  <c r="AG144" i="37"/>
  <c r="AF144" i="37"/>
  <c r="AE144" i="37"/>
  <c r="AD144" i="37"/>
  <c r="AC144" i="37"/>
  <c r="AB144" i="37"/>
  <c r="AA144" i="37"/>
  <c r="Z144" i="37"/>
  <c r="Y144" i="37"/>
  <c r="X144" i="37"/>
  <c r="W144" i="37"/>
  <c r="V144" i="37"/>
  <c r="U144" i="37"/>
  <c r="T144" i="37"/>
  <c r="S144" i="37"/>
  <c r="R144" i="37"/>
  <c r="Q144" i="37"/>
  <c r="P144" i="37"/>
  <c r="O144" i="37"/>
  <c r="N144" i="37"/>
  <c r="M144" i="37"/>
  <c r="L144" i="37"/>
  <c r="K144" i="37"/>
  <c r="J144" i="37"/>
  <c r="I144" i="37"/>
  <c r="F144" i="37"/>
  <c r="AL143" i="37"/>
  <c r="AK143" i="37"/>
  <c r="AJ143" i="37"/>
  <c r="AI143" i="37"/>
  <c r="AE143" i="37"/>
  <c r="AD143" i="37"/>
  <c r="AC143" i="37"/>
  <c r="AB143" i="37"/>
  <c r="AA143" i="37"/>
  <c r="Z143" i="37"/>
  <c r="X143" i="37"/>
  <c r="W143" i="37"/>
  <c r="F143" i="37"/>
  <c r="AL142" i="37"/>
  <c r="AK142" i="37"/>
  <c r="AJ142" i="37"/>
  <c r="AI142" i="37"/>
  <c r="AH142" i="37"/>
  <c r="AG142" i="37"/>
  <c r="AF142" i="37"/>
  <c r="AE142" i="37"/>
  <c r="AD142" i="37"/>
  <c r="AC142" i="37"/>
  <c r="AB142" i="37"/>
  <c r="AA142" i="37"/>
  <c r="Z142" i="37"/>
  <c r="Y142" i="37"/>
  <c r="X142" i="37"/>
  <c r="W142" i="37"/>
  <c r="V142" i="37"/>
  <c r="U142" i="37"/>
  <c r="T142" i="37"/>
  <c r="S142" i="37"/>
  <c r="R142" i="37"/>
  <c r="Q142" i="37"/>
  <c r="P142" i="37"/>
  <c r="O142" i="37"/>
  <c r="N142" i="37"/>
  <c r="M142" i="37"/>
  <c r="L142" i="37"/>
  <c r="K142" i="37"/>
  <c r="J142" i="37"/>
  <c r="I142" i="37"/>
  <c r="H142" i="37"/>
  <c r="F142" i="37"/>
  <c r="F141" i="37"/>
  <c r="AL140" i="37"/>
  <c r="AK140" i="37"/>
  <c r="AJ140" i="37"/>
  <c r="AI140" i="37"/>
  <c r="AH140" i="37"/>
  <c r="AG140" i="37"/>
  <c r="AF140" i="37"/>
  <c r="AE140" i="37"/>
  <c r="AD140" i="37"/>
  <c r="AC140" i="37"/>
  <c r="AB140" i="37"/>
  <c r="AA140" i="37"/>
  <c r="Z140" i="37"/>
  <c r="Y140" i="37"/>
  <c r="X140" i="37"/>
  <c r="W140" i="37"/>
  <c r="V140" i="37"/>
  <c r="U140" i="37"/>
  <c r="T140" i="37"/>
  <c r="S140" i="37"/>
  <c r="R140" i="37"/>
  <c r="Q140" i="37"/>
  <c r="P140" i="37"/>
  <c r="O140" i="37"/>
  <c r="N140" i="37"/>
  <c r="M140" i="37"/>
  <c r="L140" i="37"/>
  <c r="K140" i="37"/>
  <c r="J140" i="37"/>
  <c r="I140" i="37"/>
  <c r="H140" i="37"/>
  <c r="F140" i="37"/>
  <c r="F282" i="36"/>
  <c r="F281" i="36"/>
  <c r="F280" i="36"/>
  <c r="F279" i="36"/>
  <c r="F278" i="36"/>
  <c r="F277" i="36"/>
  <c r="F276" i="36"/>
  <c r="F275" i="36"/>
  <c r="F274" i="36"/>
  <c r="F273" i="36"/>
  <c r="F272" i="36"/>
  <c r="F271" i="36"/>
  <c r="F270" i="36"/>
  <c r="F269" i="36"/>
  <c r="F268" i="36"/>
  <c r="AL267" i="36"/>
  <c r="AK267" i="36"/>
  <c r="AJ267" i="36"/>
  <c r="AI267" i="36"/>
  <c r="AH267" i="36"/>
  <c r="AG267" i="36"/>
  <c r="AF267" i="36"/>
  <c r="AE267" i="36"/>
  <c r="AD267" i="36"/>
  <c r="AC267" i="36"/>
  <c r="AB267" i="36"/>
  <c r="AA267" i="36"/>
  <c r="Z267" i="36"/>
  <c r="Y267" i="36"/>
  <c r="X267" i="36"/>
  <c r="W267" i="36"/>
  <c r="V267" i="36"/>
  <c r="U267" i="36"/>
  <c r="T267" i="36"/>
  <c r="S267" i="36"/>
  <c r="R267" i="36"/>
  <c r="Q267" i="36"/>
  <c r="P267" i="36"/>
  <c r="O267" i="36"/>
  <c r="N267" i="36"/>
  <c r="M267" i="36"/>
  <c r="F267" i="36"/>
  <c r="F266" i="36"/>
  <c r="AL265" i="36"/>
  <c r="AK265" i="36"/>
  <c r="AJ265" i="36"/>
  <c r="AI265" i="36"/>
  <c r="AH265" i="36"/>
  <c r="AG265" i="36"/>
  <c r="AF265" i="36"/>
  <c r="AE265" i="36"/>
  <c r="AD265" i="36"/>
  <c r="AC265" i="36"/>
  <c r="AB265" i="36"/>
  <c r="AA265" i="36"/>
  <c r="Z265" i="36"/>
  <c r="Y265" i="36"/>
  <c r="X265" i="36"/>
  <c r="W265" i="36"/>
  <c r="V265" i="36"/>
  <c r="U265" i="36"/>
  <c r="T265" i="36"/>
  <c r="S265" i="36"/>
  <c r="R265" i="36"/>
  <c r="Q265" i="36"/>
  <c r="P265" i="36"/>
  <c r="O265" i="36"/>
  <c r="N265" i="36"/>
  <c r="M265" i="36"/>
  <c r="F265" i="36"/>
  <c r="F264" i="36"/>
  <c r="AL263" i="36"/>
  <c r="AK263" i="36"/>
  <c r="AJ263" i="36"/>
  <c r="AI263" i="36"/>
  <c r="AH263" i="36"/>
  <c r="AG263" i="36"/>
  <c r="AF263" i="36"/>
  <c r="AE263" i="36"/>
  <c r="AD263" i="36"/>
  <c r="AC263" i="36"/>
  <c r="AB263" i="36"/>
  <c r="AA263" i="36"/>
  <c r="Z263" i="36"/>
  <c r="Y263" i="36"/>
  <c r="X263" i="36"/>
  <c r="W263" i="36"/>
  <c r="V263" i="36"/>
  <c r="U263" i="36"/>
  <c r="T263" i="36"/>
  <c r="S263" i="36"/>
  <c r="R263" i="36"/>
  <c r="Q263" i="36"/>
  <c r="P263" i="36"/>
  <c r="O263" i="36"/>
  <c r="N263" i="36"/>
  <c r="M263" i="36"/>
  <c r="F263" i="36"/>
  <c r="F262" i="36"/>
  <c r="F261" i="36"/>
  <c r="F260" i="36"/>
  <c r="F259" i="36"/>
  <c r="F258" i="36"/>
  <c r="AL257" i="36"/>
  <c r="AK257" i="36"/>
  <c r="AJ257" i="36"/>
  <c r="AI257" i="36"/>
  <c r="AH257" i="36"/>
  <c r="AG257" i="36"/>
  <c r="AF257" i="36"/>
  <c r="AE257" i="36"/>
  <c r="AD257" i="36"/>
  <c r="AC257" i="36"/>
  <c r="AB257" i="36"/>
  <c r="AA257" i="36"/>
  <c r="Z257" i="36"/>
  <c r="Y257" i="36"/>
  <c r="X257" i="36"/>
  <c r="W257" i="36"/>
  <c r="V257" i="36"/>
  <c r="U257" i="36"/>
  <c r="T257" i="36"/>
  <c r="S257" i="36"/>
  <c r="R257" i="36"/>
  <c r="Q257" i="36"/>
  <c r="P257" i="36"/>
  <c r="O257" i="36"/>
  <c r="N257" i="36"/>
  <c r="M257" i="36"/>
  <c r="F257" i="36"/>
  <c r="F256" i="36"/>
  <c r="AL255" i="36"/>
  <c r="AK255" i="36"/>
  <c r="AJ255" i="36"/>
  <c r="AI255" i="36"/>
  <c r="AH255" i="36"/>
  <c r="AG255" i="36"/>
  <c r="AF255" i="36"/>
  <c r="AE255" i="36"/>
  <c r="AD255" i="36"/>
  <c r="AC255" i="36"/>
  <c r="AB255" i="36"/>
  <c r="AA255" i="36"/>
  <c r="Z255" i="36"/>
  <c r="Y255" i="36"/>
  <c r="X255" i="36"/>
  <c r="W255" i="36"/>
  <c r="V255" i="36"/>
  <c r="U255" i="36"/>
  <c r="T255" i="36"/>
  <c r="S255" i="36"/>
  <c r="R255" i="36"/>
  <c r="Q255" i="36"/>
  <c r="P255" i="36"/>
  <c r="O255" i="36"/>
  <c r="N255" i="36"/>
  <c r="M255" i="36"/>
  <c r="F255" i="36"/>
  <c r="F254" i="36"/>
  <c r="AL253" i="36"/>
  <c r="AK253" i="36"/>
  <c r="AJ253" i="36"/>
  <c r="AI253" i="36"/>
  <c r="AH253" i="36"/>
  <c r="AG253" i="36"/>
  <c r="AF253" i="36"/>
  <c r="AE253" i="36"/>
  <c r="AD253" i="36"/>
  <c r="AC253" i="36"/>
  <c r="AB253" i="36"/>
  <c r="AA253" i="36"/>
  <c r="Z253" i="36"/>
  <c r="Y253" i="36"/>
  <c r="X253" i="36"/>
  <c r="W253" i="36"/>
  <c r="V253" i="36"/>
  <c r="U253" i="36"/>
  <c r="T253" i="36"/>
  <c r="S253" i="36"/>
  <c r="R253" i="36"/>
  <c r="Q253" i="36"/>
  <c r="P253" i="36"/>
  <c r="O253" i="36"/>
  <c r="N253" i="36"/>
  <c r="M253" i="36"/>
  <c r="F253" i="36"/>
  <c r="AL182" i="51"/>
  <c r="AK182" i="51"/>
  <c r="AJ182" i="51"/>
  <c r="AI182" i="51"/>
  <c r="AH182" i="51"/>
  <c r="AG182" i="51"/>
  <c r="AF182" i="51"/>
  <c r="AE182" i="51"/>
  <c r="AD182" i="51"/>
  <c r="AC182" i="51"/>
  <c r="AB182" i="51"/>
  <c r="AA182" i="51"/>
  <c r="Z182" i="51"/>
  <c r="Y182" i="51"/>
  <c r="X182" i="51"/>
  <c r="W182" i="51"/>
  <c r="V182" i="51"/>
  <c r="U182" i="51"/>
  <c r="T182" i="51"/>
  <c r="S182" i="51"/>
  <c r="R182" i="51"/>
  <c r="Q182" i="51"/>
  <c r="P182" i="51"/>
  <c r="O182" i="51"/>
  <c r="N182" i="51"/>
  <c r="M182" i="51"/>
  <c r="L182" i="51"/>
  <c r="K182" i="51"/>
  <c r="J182" i="51"/>
  <c r="I182" i="51"/>
  <c r="H182" i="51"/>
  <c r="F182" i="51"/>
  <c r="AL181" i="51"/>
  <c r="AK181" i="51"/>
  <c r="AJ181" i="51"/>
  <c r="AI181" i="51"/>
  <c r="AH181" i="51"/>
  <c r="AG181" i="51"/>
  <c r="AF181" i="51"/>
  <c r="AE181" i="51"/>
  <c r="AD181" i="51"/>
  <c r="AC181" i="51"/>
  <c r="AB181" i="51"/>
  <c r="AA181" i="51"/>
  <c r="Z181" i="51"/>
  <c r="Y181" i="51"/>
  <c r="X181" i="51"/>
  <c r="W181" i="51"/>
  <c r="V181" i="51"/>
  <c r="U181" i="51"/>
  <c r="T181" i="51"/>
  <c r="S181" i="51"/>
  <c r="R181" i="51"/>
  <c r="Q181" i="51"/>
  <c r="P181" i="51"/>
  <c r="O181" i="51"/>
  <c r="F181" i="51"/>
  <c r="AL180" i="51"/>
  <c r="AK180" i="51"/>
  <c r="AJ180" i="51"/>
  <c r="AI180" i="51"/>
  <c r="AH180" i="51"/>
  <c r="AG180" i="51"/>
  <c r="AF180" i="51"/>
  <c r="AE180" i="51"/>
  <c r="AD180" i="51"/>
  <c r="AC180" i="51"/>
  <c r="AB180" i="51"/>
  <c r="AA180" i="51"/>
  <c r="Z180" i="51"/>
  <c r="Y180" i="51"/>
  <c r="X180" i="51"/>
  <c r="W180" i="51"/>
  <c r="V180" i="51"/>
  <c r="U180" i="51"/>
  <c r="T180" i="51"/>
  <c r="S180" i="51"/>
  <c r="R180" i="51"/>
  <c r="Q180" i="51"/>
  <c r="P180" i="51"/>
  <c r="O180" i="51"/>
  <c r="F180" i="51"/>
  <c r="AL179" i="51"/>
  <c r="AK179" i="51"/>
  <c r="AJ179" i="51"/>
  <c r="AI179" i="51"/>
  <c r="AH179" i="51"/>
  <c r="AG179" i="51"/>
  <c r="AF179" i="51"/>
  <c r="AE179" i="51"/>
  <c r="AD179" i="51"/>
  <c r="AC179" i="51"/>
  <c r="AB179" i="51"/>
  <c r="AA179" i="51"/>
  <c r="Z179" i="51"/>
  <c r="Y179" i="51"/>
  <c r="X179" i="51"/>
  <c r="W179" i="51"/>
  <c r="V179" i="51"/>
  <c r="U179" i="51"/>
  <c r="T179" i="51"/>
  <c r="S179" i="51"/>
  <c r="R179" i="51"/>
  <c r="Q179" i="51"/>
  <c r="P179" i="51"/>
  <c r="O179" i="51"/>
  <c r="F179" i="51"/>
  <c r="AL178" i="51"/>
  <c r="AK178" i="51"/>
  <c r="AJ178" i="51"/>
  <c r="AI178" i="51"/>
  <c r="AH178" i="51"/>
  <c r="AG178" i="51"/>
  <c r="AF178" i="51"/>
  <c r="AE178" i="51"/>
  <c r="AD178" i="51"/>
  <c r="AC178" i="51"/>
  <c r="AB178" i="51"/>
  <c r="AA178" i="51"/>
  <c r="Z178" i="51"/>
  <c r="Y178" i="51"/>
  <c r="X178" i="51"/>
  <c r="W178" i="51"/>
  <c r="V178" i="51"/>
  <c r="U178" i="51"/>
  <c r="T178" i="51"/>
  <c r="S178" i="51"/>
  <c r="R178" i="51"/>
  <c r="Q178" i="51"/>
  <c r="P178" i="51"/>
  <c r="O178" i="51"/>
  <c r="N178" i="51"/>
  <c r="M178" i="51"/>
  <c r="L178" i="51"/>
  <c r="K178" i="51"/>
  <c r="J178" i="51"/>
  <c r="I178" i="51"/>
  <c r="H178" i="51"/>
  <c r="F178" i="51"/>
  <c r="AL177" i="51"/>
  <c r="AK177" i="51"/>
  <c r="AJ177" i="51"/>
  <c r="AI177" i="51"/>
  <c r="AH177" i="51"/>
  <c r="AG177" i="51"/>
  <c r="AF177" i="51"/>
  <c r="AE177" i="51"/>
  <c r="AD177" i="51"/>
  <c r="AC177" i="51"/>
  <c r="AB177" i="51"/>
  <c r="AA177" i="51"/>
  <c r="Z177" i="51"/>
  <c r="Y177" i="51"/>
  <c r="X177" i="51"/>
  <c r="W177" i="51"/>
  <c r="V177" i="51"/>
  <c r="U177" i="51"/>
  <c r="T177" i="51"/>
  <c r="S177" i="51"/>
  <c r="R177" i="51"/>
  <c r="Q177" i="51"/>
  <c r="P177" i="51"/>
  <c r="O177" i="51"/>
  <c r="N177" i="51"/>
  <c r="M177" i="51"/>
  <c r="L177" i="51"/>
  <c r="K177" i="51"/>
  <c r="J177" i="51"/>
  <c r="I177" i="51"/>
  <c r="H177" i="51"/>
  <c r="F177" i="51"/>
  <c r="AL176" i="51"/>
  <c r="AK176" i="51"/>
  <c r="AJ176" i="51"/>
  <c r="AI176" i="51"/>
  <c r="AH176" i="51"/>
  <c r="AG176" i="51"/>
  <c r="AF176" i="51"/>
  <c r="AE176" i="51"/>
  <c r="AD176" i="51"/>
  <c r="AC176" i="51"/>
  <c r="AB176" i="51"/>
  <c r="AA176" i="51"/>
  <c r="Z176" i="51"/>
  <c r="Y176" i="51"/>
  <c r="X176" i="51"/>
  <c r="W176" i="51"/>
  <c r="V176" i="51"/>
  <c r="U176" i="51"/>
  <c r="T176" i="51"/>
  <c r="S176" i="51"/>
  <c r="R176" i="51"/>
  <c r="Q176" i="51"/>
  <c r="P176" i="51"/>
  <c r="O176" i="51"/>
  <c r="N176" i="51"/>
  <c r="M176" i="51"/>
  <c r="L176" i="51"/>
  <c r="K176" i="51"/>
  <c r="J176" i="51"/>
  <c r="I176" i="51"/>
  <c r="H176" i="51"/>
  <c r="F176" i="51"/>
  <c r="AL175" i="51"/>
  <c r="AK175" i="51"/>
  <c r="AJ175" i="51"/>
  <c r="AI175" i="51"/>
  <c r="AH175" i="51"/>
  <c r="AG175" i="51"/>
  <c r="AF175" i="51"/>
  <c r="AE175" i="51"/>
  <c r="AD175" i="51"/>
  <c r="AC175" i="51"/>
  <c r="AB175" i="51"/>
  <c r="AA175" i="51"/>
  <c r="Z175" i="51"/>
  <c r="Y175" i="51"/>
  <c r="X175" i="51"/>
  <c r="W175" i="51"/>
  <c r="V175" i="51"/>
  <c r="U175" i="51"/>
  <c r="T175" i="51"/>
  <c r="S175" i="51"/>
  <c r="R175" i="51"/>
  <c r="Q175" i="51"/>
  <c r="P175" i="51"/>
  <c r="O175" i="51"/>
  <c r="N175" i="51"/>
  <c r="M175" i="51"/>
  <c r="L175" i="51"/>
  <c r="K175" i="51"/>
  <c r="J175" i="51"/>
  <c r="I175" i="51"/>
  <c r="H175" i="51"/>
  <c r="F175" i="51"/>
  <c r="AL174" i="51"/>
  <c r="AK174" i="51"/>
  <c r="AJ174" i="51"/>
  <c r="AI174" i="51"/>
  <c r="AH174" i="51"/>
  <c r="AG174" i="51"/>
  <c r="AF174" i="51"/>
  <c r="AE174" i="51"/>
  <c r="AD174" i="51"/>
  <c r="AC174" i="51"/>
  <c r="AB174" i="51"/>
  <c r="AA174" i="51"/>
  <c r="Z174" i="51"/>
  <c r="Y174" i="51"/>
  <c r="X174" i="51"/>
  <c r="W174" i="51"/>
  <c r="V174" i="51"/>
  <c r="U174" i="51"/>
  <c r="T174" i="51"/>
  <c r="S174" i="51"/>
  <c r="R174" i="51"/>
  <c r="Q174" i="51"/>
  <c r="P174" i="51"/>
  <c r="O174" i="51"/>
  <c r="N174" i="51"/>
  <c r="M174" i="51"/>
  <c r="L174" i="51"/>
  <c r="K174" i="51"/>
  <c r="J174" i="51"/>
  <c r="I174" i="51"/>
  <c r="H174" i="51"/>
  <c r="F174" i="51"/>
  <c r="AL173" i="51"/>
  <c r="AK173" i="51"/>
  <c r="AJ173" i="51"/>
  <c r="AI173" i="51"/>
  <c r="AH173" i="51"/>
  <c r="AG173" i="51"/>
  <c r="AF173" i="51"/>
  <c r="AE173" i="51"/>
  <c r="AD173" i="51"/>
  <c r="AC173" i="51"/>
  <c r="AB173" i="51"/>
  <c r="AA173" i="51"/>
  <c r="Z173" i="51"/>
  <c r="Y173" i="51"/>
  <c r="X173" i="51"/>
  <c r="W173" i="51"/>
  <c r="V173" i="51"/>
  <c r="U173" i="51"/>
  <c r="T173" i="51"/>
  <c r="S173" i="51"/>
  <c r="R173" i="51"/>
  <c r="Q173" i="51"/>
  <c r="P173" i="51"/>
  <c r="O173" i="51"/>
  <c r="N173" i="51"/>
  <c r="M173" i="51"/>
  <c r="L173" i="51"/>
  <c r="K173" i="51"/>
  <c r="J173" i="51"/>
  <c r="I173" i="51"/>
  <c r="H173" i="51"/>
  <c r="F173" i="51"/>
  <c r="F172" i="51"/>
  <c r="F171" i="51"/>
  <c r="F170" i="51"/>
  <c r="F169" i="51"/>
  <c r="AL168" i="51"/>
  <c r="AK168" i="51"/>
  <c r="AJ168" i="51"/>
  <c r="AE168" i="51"/>
  <c r="AD168" i="51"/>
  <c r="AC168" i="51"/>
  <c r="AB168" i="51"/>
  <c r="F168" i="51"/>
  <c r="AL167" i="51"/>
  <c r="AK167" i="51"/>
  <c r="AJ167" i="51"/>
  <c r="AI167" i="51"/>
  <c r="AH167" i="51"/>
  <c r="AG167" i="51"/>
  <c r="AF167" i="51"/>
  <c r="AE167" i="51"/>
  <c r="AD167" i="51"/>
  <c r="AC167" i="51"/>
  <c r="AB167" i="51"/>
  <c r="AA167" i="51"/>
  <c r="Z167" i="51"/>
  <c r="Y167" i="51"/>
  <c r="X167" i="51"/>
  <c r="W167" i="51"/>
  <c r="V167" i="51"/>
  <c r="U167" i="51"/>
  <c r="T167" i="51"/>
  <c r="S167" i="51"/>
  <c r="R167" i="51"/>
  <c r="Q167" i="51"/>
  <c r="P167" i="51"/>
  <c r="O167" i="51"/>
  <c r="F167" i="51"/>
  <c r="AL166" i="51"/>
  <c r="AK166" i="51"/>
  <c r="AJ166" i="51"/>
  <c r="AI166" i="51"/>
  <c r="AH166" i="51"/>
  <c r="AG166" i="51"/>
  <c r="AF166" i="51"/>
  <c r="AE166" i="51"/>
  <c r="AD166" i="51"/>
  <c r="F166" i="51"/>
  <c r="AL165" i="51"/>
  <c r="AK165" i="51"/>
  <c r="AJ165" i="51"/>
  <c r="AI165" i="51"/>
  <c r="AH165" i="51"/>
  <c r="AG165" i="51"/>
  <c r="AF165" i="51"/>
  <c r="AE165" i="51"/>
  <c r="AD165" i="51"/>
  <c r="AC165" i="51"/>
  <c r="AB165" i="51"/>
  <c r="AA165" i="51"/>
  <c r="Z165" i="51"/>
  <c r="Y165" i="51"/>
  <c r="X165" i="51"/>
  <c r="W165" i="51"/>
  <c r="V165" i="51"/>
  <c r="U165" i="51"/>
  <c r="T165" i="51"/>
  <c r="S165" i="51"/>
  <c r="R165" i="51"/>
  <c r="Q165" i="51"/>
  <c r="P165" i="51"/>
  <c r="O165" i="51"/>
  <c r="F165" i="51"/>
  <c r="F164" i="51"/>
  <c r="AL163" i="51"/>
  <c r="AK163" i="51"/>
  <c r="AJ163" i="51"/>
  <c r="AI163" i="51"/>
  <c r="AH163" i="51"/>
  <c r="AG163" i="51"/>
  <c r="AF163" i="51"/>
  <c r="AE163" i="51"/>
  <c r="AD163" i="51"/>
  <c r="AC163" i="51"/>
  <c r="AB163" i="51"/>
  <c r="AA163" i="51"/>
  <c r="Z163" i="51"/>
  <c r="Y163" i="51"/>
  <c r="X163" i="51"/>
  <c r="W163" i="51"/>
  <c r="V163" i="51"/>
  <c r="U163" i="51"/>
  <c r="T163" i="51"/>
  <c r="S163" i="51"/>
  <c r="R163" i="51"/>
  <c r="Q163" i="51"/>
  <c r="P163" i="51"/>
  <c r="O163" i="51"/>
  <c r="F163" i="51"/>
  <c r="F162" i="51"/>
  <c r="F161" i="51"/>
  <c r="F160" i="51"/>
  <c r="F159" i="51"/>
  <c r="AL158" i="51"/>
  <c r="AK158" i="51"/>
  <c r="AJ158" i="51"/>
  <c r="AI158" i="51"/>
  <c r="AH158" i="51"/>
  <c r="AG158" i="51"/>
  <c r="AF158" i="51"/>
  <c r="AE158" i="51"/>
  <c r="T158" i="51"/>
  <c r="S158" i="51"/>
  <c r="R158" i="51"/>
  <c r="Q158" i="51"/>
  <c r="P158" i="51"/>
  <c r="F158" i="51"/>
  <c r="AL157" i="51"/>
  <c r="AK157" i="51"/>
  <c r="AJ157" i="51"/>
  <c r="AI157" i="51"/>
  <c r="AH157" i="51"/>
  <c r="AG157" i="51"/>
  <c r="AF157" i="51"/>
  <c r="AE157" i="51"/>
  <c r="AD157" i="51"/>
  <c r="AC157" i="51"/>
  <c r="AB157" i="51"/>
  <c r="AA157" i="51"/>
  <c r="Z157" i="51"/>
  <c r="Y157" i="51"/>
  <c r="X157" i="51"/>
  <c r="W157" i="51"/>
  <c r="V157" i="51"/>
  <c r="U157" i="51"/>
  <c r="T157" i="51"/>
  <c r="S157" i="51"/>
  <c r="R157" i="51"/>
  <c r="Q157" i="51"/>
  <c r="P157" i="51"/>
  <c r="O157" i="51"/>
  <c r="F157" i="51"/>
  <c r="AL156" i="51"/>
  <c r="AK156" i="51"/>
  <c r="AJ156" i="51"/>
  <c r="AI156" i="51"/>
  <c r="AH156" i="51"/>
  <c r="AG156" i="51"/>
  <c r="AF156" i="51"/>
  <c r="AE156" i="51"/>
  <c r="AD156" i="51"/>
  <c r="AC156" i="51"/>
  <c r="F156" i="51"/>
  <c r="AL155" i="51"/>
  <c r="AK155" i="51"/>
  <c r="AJ155" i="51"/>
  <c r="AI155" i="51"/>
  <c r="AH155" i="51"/>
  <c r="AG155" i="51"/>
  <c r="AF155" i="51"/>
  <c r="AE155" i="51"/>
  <c r="AD155" i="51"/>
  <c r="AC155" i="51"/>
  <c r="AB155" i="51"/>
  <c r="AA155" i="51"/>
  <c r="Z155" i="51"/>
  <c r="Y155" i="51"/>
  <c r="X155" i="51"/>
  <c r="W155" i="51"/>
  <c r="V155" i="51"/>
  <c r="U155" i="51"/>
  <c r="T155" i="51"/>
  <c r="S155" i="51"/>
  <c r="R155" i="51"/>
  <c r="Q155" i="51"/>
  <c r="P155" i="51"/>
  <c r="O155" i="51"/>
  <c r="F155" i="51"/>
  <c r="F154" i="51"/>
  <c r="AL153" i="51"/>
  <c r="AK153" i="51"/>
  <c r="AJ153" i="51"/>
  <c r="AI153" i="51"/>
  <c r="AH153" i="51"/>
  <c r="AG153" i="51"/>
  <c r="AF153" i="51"/>
  <c r="AE153" i="51"/>
  <c r="AD153" i="51"/>
  <c r="AC153" i="51"/>
  <c r="AB153" i="51"/>
  <c r="AA153" i="51"/>
  <c r="Z153" i="51"/>
  <c r="Y153" i="51"/>
  <c r="X153" i="51"/>
  <c r="W153" i="51"/>
  <c r="V153" i="51"/>
  <c r="U153" i="51"/>
  <c r="T153" i="51"/>
  <c r="S153" i="51"/>
  <c r="R153" i="51"/>
  <c r="Q153" i="51"/>
  <c r="P153" i="51"/>
  <c r="O153" i="51"/>
  <c r="F153" i="51"/>
  <c r="F189" i="40"/>
  <c r="F188" i="40"/>
  <c r="F187" i="40"/>
  <c r="F186" i="40"/>
  <c r="F185" i="40"/>
  <c r="AL184" i="40"/>
  <c r="AK184" i="40"/>
  <c r="AJ184" i="40"/>
  <c r="AI184" i="40"/>
  <c r="AH184" i="40"/>
  <c r="AG184" i="40"/>
  <c r="AF184" i="40"/>
  <c r="AE184" i="40"/>
  <c r="AD184" i="40"/>
  <c r="AC184" i="40"/>
  <c r="AB184" i="40"/>
  <c r="AA184" i="40"/>
  <c r="Z184" i="40"/>
  <c r="Y184" i="40"/>
  <c r="X184" i="40"/>
  <c r="W184" i="40"/>
  <c r="V184" i="40"/>
  <c r="U184" i="40"/>
  <c r="T184" i="40"/>
  <c r="S184" i="40"/>
  <c r="R184" i="40"/>
  <c r="Q184" i="40"/>
  <c r="P184" i="40"/>
  <c r="O184" i="40"/>
  <c r="N184" i="40"/>
  <c r="M184" i="40"/>
  <c r="L184" i="40"/>
  <c r="K184" i="40"/>
  <c r="J184" i="40"/>
  <c r="I184" i="40"/>
  <c r="H184" i="40"/>
  <c r="F184" i="40"/>
  <c r="AL183" i="40"/>
  <c r="AK183" i="40"/>
  <c r="H183" i="40"/>
  <c r="F183" i="40"/>
  <c r="AL182" i="40"/>
  <c r="AK182" i="40"/>
  <c r="AJ182" i="40"/>
  <c r="AI182" i="40"/>
  <c r="AH182" i="40"/>
  <c r="AG182" i="40"/>
  <c r="AF182" i="40"/>
  <c r="AE182" i="40"/>
  <c r="AD182" i="40"/>
  <c r="AC182" i="40"/>
  <c r="AB182" i="40"/>
  <c r="AA182" i="40"/>
  <c r="Z182" i="40"/>
  <c r="Y182" i="40"/>
  <c r="X182" i="40"/>
  <c r="W182" i="40"/>
  <c r="V182" i="40"/>
  <c r="U182" i="40"/>
  <c r="T182" i="40"/>
  <c r="S182" i="40"/>
  <c r="R182" i="40"/>
  <c r="Q182" i="40"/>
  <c r="P182" i="40"/>
  <c r="O182" i="40"/>
  <c r="N182" i="40"/>
  <c r="M182" i="40"/>
  <c r="L182" i="40"/>
  <c r="K182" i="40"/>
  <c r="J182" i="40"/>
  <c r="I182" i="40"/>
  <c r="H182" i="40"/>
  <c r="F182" i="40"/>
  <c r="F181" i="40"/>
  <c r="AL180" i="40"/>
  <c r="AK180" i="40"/>
  <c r="AJ180" i="40"/>
  <c r="AI180" i="40"/>
  <c r="AH180" i="40"/>
  <c r="AG180" i="40"/>
  <c r="AF180" i="40"/>
  <c r="AE180" i="40"/>
  <c r="AD180" i="40"/>
  <c r="AC180" i="40"/>
  <c r="AB180" i="40"/>
  <c r="AA180" i="40"/>
  <c r="Z180" i="40"/>
  <c r="Y180" i="40"/>
  <c r="X180" i="40"/>
  <c r="W180" i="40"/>
  <c r="V180" i="40"/>
  <c r="U180" i="40"/>
  <c r="T180" i="40"/>
  <c r="S180" i="40"/>
  <c r="R180" i="40"/>
  <c r="Q180" i="40"/>
  <c r="P180" i="40"/>
  <c r="O180" i="40"/>
  <c r="N180" i="40"/>
  <c r="M180" i="40"/>
  <c r="L180" i="40"/>
  <c r="K180" i="40"/>
  <c r="J180" i="40"/>
  <c r="I180" i="40"/>
  <c r="H180" i="40"/>
  <c r="F180" i="40"/>
  <c r="F179" i="40"/>
  <c r="F178" i="40"/>
  <c r="F177" i="40"/>
  <c r="F176" i="40"/>
  <c r="AL175" i="40"/>
  <c r="AK175" i="40"/>
  <c r="AJ175" i="40"/>
  <c r="AI175" i="40"/>
  <c r="AH175" i="40"/>
  <c r="K175" i="40"/>
  <c r="F175" i="40"/>
  <c r="AL174" i="40"/>
  <c r="AK174" i="40"/>
  <c r="AJ174" i="40"/>
  <c r="AI174" i="40"/>
  <c r="AH174" i="40"/>
  <c r="W174" i="40"/>
  <c r="V174" i="40"/>
  <c r="U174" i="40"/>
  <c r="P174" i="40"/>
  <c r="K174" i="40"/>
  <c r="J174" i="40"/>
  <c r="I174" i="40"/>
  <c r="H174" i="40"/>
  <c r="F174" i="40"/>
  <c r="AL173" i="40"/>
  <c r="AK173" i="40"/>
  <c r="F173" i="40"/>
  <c r="AL172" i="40"/>
  <c r="AK172" i="40"/>
  <c r="AJ172" i="40"/>
  <c r="AI172" i="40"/>
  <c r="AH172" i="40"/>
  <c r="AG172" i="40"/>
  <c r="AF172" i="40"/>
  <c r="AE172" i="40"/>
  <c r="AD172" i="40"/>
  <c r="AC172" i="40"/>
  <c r="AB172" i="40"/>
  <c r="AA172" i="40"/>
  <c r="Z172" i="40"/>
  <c r="Y172" i="40"/>
  <c r="X172" i="40"/>
  <c r="W172" i="40"/>
  <c r="V172" i="40"/>
  <c r="U172" i="40"/>
  <c r="T172" i="40"/>
  <c r="S172" i="40"/>
  <c r="R172" i="40"/>
  <c r="Q172" i="40"/>
  <c r="P172" i="40"/>
  <c r="O172" i="40"/>
  <c r="N172" i="40"/>
  <c r="M172" i="40"/>
  <c r="L172" i="40"/>
  <c r="K172" i="40"/>
  <c r="J172" i="40"/>
  <c r="I172" i="40"/>
  <c r="H172" i="40"/>
  <c r="F172" i="40"/>
  <c r="F171" i="40"/>
  <c r="AL170" i="40"/>
  <c r="AK170" i="40"/>
  <c r="AJ170" i="40"/>
  <c r="AI170" i="40"/>
  <c r="I170" i="40"/>
  <c r="F170" i="40"/>
  <c r="F169" i="40"/>
  <c r="F168" i="40"/>
  <c r="F167" i="40"/>
  <c r="F166" i="40"/>
  <c r="AL165" i="40"/>
  <c r="AK165" i="40"/>
  <c r="AJ165" i="40"/>
  <c r="AI165" i="40"/>
  <c r="AH165" i="40"/>
  <c r="F165" i="40"/>
  <c r="AL164" i="40"/>
  <c r="AK164" i="40"/>
  <c r="AJ164" i="40"/>
  <c r="AI164" i="40"/>
  <c r="AH164" i="40"/>
  <c r="AG164" i="40"/>
  <c r="AF164" i="40"/>
  <c r="AE164" i="40"/>
  <c r="AD164" i="40"/>
  <c r="AC164" i="40"/>
  <c r="AB164" i="40"/>
  <c r="AA164" i="40"/>
  <c r="Z164" i="40"/>
  <c r="Y164" i="40"/>
  <c r="X164" i="40"/>
  <c r="W164" i="40"/>
  <c r="V164" i="40"/>
  <c r="U164" i="40"/>
  <c r="T164" i="40"/>
  <c r="S164" i="40"/>
  <c r="R164" i="40"/>
  <c r="Q164" i="40"/>
  <c r="P164" i="40"/>
  <c r="O164" i="40"/>
  <c r="N164" i="40"/>
  <c r="M164" i="40"/>
  <c r="L164" i="40"/>
  <c r="K164" i="40"/>
  <c r="J164" i="40"/>
  <c r="I164" i="40"/>
  <c r="H164" i="40"/>
  <c r="F164" i="40"/>
  <c r="AL163" i="40"/>
  <c r="AK163" i="40"/>
  <c r="AJ163" i="40"/>
  <c r="I163" i="40"/>
  <c r="F163" i="40"/>
  <c r="AL162" i="40"/>
  <c r="AK162" i="40"/>
  <c r="AJ162" i="40"/>
  <c r="AI162" i="40"/>
  <c r="AH162" i="40"/>
  <c r="AG162" i="40"/>
  <c r="AF162" i="40"/>
  <c r="AE162" i="40"/>
  <c r="AD162" i="40"/>
  <c r="AC162" i="40"/>
  <c r="AB162" i="40"/>
  <c r="AA162" i="40"/>
  <c r="Z162" i="40"/>
  <c r="Y162" i="40"/>
  <c r="X162" i="40"/>
  <c r="W162" i="40"/>
  <c r="V162" i="40"/>
  <c r="U162" i="40"/>
  <c r="T162" i="40"/>
  <c r="S162" i="40"/>
  <c r="R162" i="40"/>
  <c r="Q162" i="40"/>
  <c r="P162" i="40"/>
  <c r="O162" i="40"/>
  <c r="N162" i="40"/>
  <c r="M162" i="40"/>
  <c r="L162" i="40"/>
  <c r="K162" i="40"/>
  <c r="J162" i="40"/>
  <c r="I162" i="40"/>
  <c r="H162" i="40"/>
  <c r="F162" i="40"/>
  <c r="F161" i="40"/>
  <c r="AL160" i="40"/>
  <c r="AK160" i="40"/>
  <c r="AJ160" i="40"/>
  <c r="AI160" i="40"/>
  <c r="AH160" i="40"/>
  <c r="AG160" i="40"/>
  <c r="AF160" i="40"/>
  <c r="AE160" i="40"/>
  <c r="AD160" i="40"/>
  <c r="AC160" i="40"/>
  <c r="AB160" i="40"/>
  <c r="AA160" i="40"/>
  <c r="Z160" i="40"/>
  <c r="Y160" i="40"/>
  <c r="X160" i="40"/>
  <c r="W160" i="40"/>
  <c r="V160" i="40"/>
  <c r="U160" i="40"/>
  <c r="T160" i="40"/>
  <c r="S160" i="40"/>
  <c r="R160" i="40"/>
  <c r="Q160" i="40"/>
  <c r="P160" i="40"/>
  <c r="O160" i="40"/>
  <c r="N160" i="40"/>
  <c r="M160" i="40"/>
  <c r="L160" i="40"/>
  <c r="K160" i="40"/>
  <c r="J160" i="40"/>
  <c r="I160" i="40"/>
  <c r="H160" i="40"/>
  <c r="F160" i="40"/>
  <c r="F191" i="34"/>
  <c r="F190" i="34"/>
  <c r="F189" i="34"/>
  <c r="F188" i="34"/>
  <c r="AL187" i="34"/>
  <c r="AK187" i="34"/>
  <c r="AG187" i="34"/>
  <c r="AF187" i="34"/>
  <c r="AE187" i="34"/>
  <c r="M187" i="34"/>
  <c r="L187" i="34"/>
  <c r="K187" i="34"/>
  <c r="F187" i="34"/>
  <c r="AL186" i="34"/>
  <c r="AK186" i="34"/>
  <c r="AJ186" i="34"/>
  <c r="AI186" i="34"/>
  <c r="AH186" i="34"/>
  <c r="AG186" i="34"/>
  <c r="AF186" i="34"/>
  <c r="AE186" i="34"/>
  <c r="AD186" i="34"/>
  <c r="AC186" i="34"/>
  <c r="AB186" i="34"/>
  <c r="AA186" i="34"/>
  <c r="Z186" i="34"/>
  <c r="Y186" i="34"/>
  <c r="X186" i="34"/>
  <c r="W186" i="34"/>
  <c r="V186" i="34"/>
  <c r="U186" i="34"/>
  <c r="T186" i="34"/>
  <c r="S186" i="34"/>
  <c r="R186" i="34"/>
  <c r="Q186" i="34"/>
  <c r="P186" i="34"/>
  <c r="O186" i="34"/>
  <c r="N186" i="34"/>
  <c r="M186" i="34"/>
  <c r="L186" i="34"/>
  <c r="K186" i="34"/>
  <c r="J186" i="34"/>
  <c r="I186" i="34"/>
  <c r="H186" i="34"/>
  <c r="F186" i="34"/>
  <c r="AL185" i="34"/>
  <c r="AK185" i="34"/>
  <c r="F185" i="34"/>
  <c r="AL184" i="34"/>
  <c r="AK184" i="34"/>
  <c r="AJ184" i="34"/>
  <c r="AI184" i="34"/>
  <c r="AH184" i="34"/>
  <c r="AG184" i="34"/>
  <c r="AF184" i="34"/>
  <c r="AE184" i="34"/>
  <c r="AD184" i="34"/>
  <c r="AC184" i="34"/>
  <c r="AB184" i="34"/>
  <c r="AA184" i="34"/>
  <c r="Z184" i="34"/>
  <c r="Y184" i="34"/>
  <c r="X184" i="34"/>
  <c r="W184" i="34"/>
  <c r="V184" i="34"/>
  <c r="U184" i="34"/>
  <c r="T184" i="34"/>
  <c r="S184" i="34"/>
  <c r="R184" i="34"/>
  <c r="Q184" i="34"/>
  <c r="P184" i="34"/>
  <c r="O184" i="34"/>
  <c r="N184" i="34"/>
  <c r="M184" i="34"/>
  <c r="L184" i="34"/>
  <c r="K184" i="34"/>
  <c r="J184" i="34"/>
  <c r="I184" i="34"/>
  <c r="H184" i="34"/>
  <c r="F184" i="34"/>
  <c r="F183" i="34"/>
  <c r="AL182" i="34"/>
  <c r="AK182" i="34"/>
  <c r="AJ182" i="34"/>
  <c r="AI182" i="34"/>
  <c r="AH182" i="34"/>
  <c r="AG182" i="34"/>
  <c r="AF182" i="34"/>
  <c r="AE182" i="34"/>
  <c r="AD182" i="34"/>
  <c r="AC182" i="34"/>
  <c r="AB182" i="34"/>
  <c r="AA182" i="34"/>
  <c r="Z182" i="34"/>
  <c r="Y182" i="34"/>
  <c r="X182" i="34"/>
  <c r="W182" i="34"/>
  <c r="V182" i="34"/>
  <c r="U182" i="34"/>
  <c r="T182" i="34"/>
  <c r="S182" i="34"/>
  <c r="R182" i="34"/>
  <c r="Q182" i="34"/>
  <c r="P182" i="34"/>
  <c r="O182" i="34"/>
  <c r="N182" i="34"/>
  <c r="M182" i="34"/>
  <c r="L182" i="34"/>
  <c r="K182" i="34"/>
  <c r="J182" i="34"/>
  <c r="I182" i="34"/>
  <c r="H182" i="34"/>
  <c r="F182" i="34"/>
  <c r="F181" i="34"/>
  <c r="F180" i="34"/>
  <c r="F179" i="34"/>
  <c r="F178" i="34"/>
  <c r="AL177" i="34"/>
  <c r="AK177" i="34"/>
  <c r="AJ177" i="34"/>
  <c r="O177" i="34"/>
  <c r="N177" i="34"/>
  <c r="M177" i="34"/>
  <c r="L177" i="34"/>
  <c r="K177" i="34"/>
  <c r="F177" i="34"/>
  <c r="AL176" i="34"/>
  <c r="AK176" i="34"/>
  <c r="AJ176" i="34"/>
  <c r="AI176" i="34"/>
  <c r="AH176" i="34"/>
  <c r="AG176" i="34"/>
  <c r="AF176" i="34"/>
  <c r="AE176" i="34"/>
  <c r="AD176" i="34"/>
  <c r="AC176" i="34"/>
  <c r="AB176" i="34"/>
  <c r="AA176" i="34"/>
  <c r="Z176" i="34"/>
  <c r="Y176" i="34"/>
  <c r="X176" i="34"/>
  <c r="W176" i="34"/>
  <c r="V176" i="34"/>
  <c r="U176" i="34"/>
  <c r="T176" i="34"/>
  <c r="S176" i="34"/>
  <c r="R176" i="34"/>
  <c r="Q176" i="34"/>
  <c r="P176" i="34"/>
  <c r="O176" i="34"/>
  <c r="N176" i="34"/>
  <c r="M176" i="34"/>
  <c r="L176" i="34"/>
  <c r="K176" i="34"/>
  <c r="J176" i="34"/>
  <c r="I176" i="34"/>
  <c r="H176" i="34"/>
  <c r="F176" i="34"/>
  <c r="AL175" i="34"/>
  <c r="AK175" i="34"/>
  <c r="F175" i="34"/>
  <c r="AL174" i="34"/>
  <c r="AK174" i="34"/>
  <c r="AJ174" i="34"/>
  <c r="AI174" i="34"/>
  <c r="AH174" i="34"/>
  <c r="AG174" i="34"/>
  <c r="AF174" i="34"/>
  <c r="AE174" i="34"/>
  <c r="AD174" i="34"/>
  <c r="AC174" i="34"/>
  <c r="AB174" i="34"/>
  <c r="AA174" i="34"/>
  <c r="Z174" i="34"/>
  <c r="Y174" i="34"/>
  <c r="X174" i="34"/>
  <c r="W174" i="34"/>
  <c r="V174" i="34"/>
  <c r="U174" i="34"/>
  <c r="T174" i="34"/>
  <c r="S174" i="34"/>
  <c r="R174" i="34"/>
  <c r="Q174" i="34"/>
  <c r="P174" i="34"/>
  <c r="O174" i="34"/>
  <c r="N174" i="34"/>
  <c r="M174" i="34"/>
  <c r="L174" i="34"/>
  <c r="K174" i="34"/>
  <c r="J174" i="34"/>
  <c r="I174" i="34"/>
  <c r="H174" i="34"/>
  <c r="F174" i="34"/>
  <c r="F173" i="34"/>
  <c r="AL172" i="34"/>
  <c r="AK172" i="34"/>
  <c r="AJ172" i="34"/>
  <c r="AI172" i="34"/>
  <c r="AH172" i="34"/>
  <c r="AG172" i="34"/>
  <c r="AF172" i="34"/>
  <c r="AE172" i="34"/>
  <c r="AD172" i="34"/>
  <c r="AC172" i="34"/>
  <c r="AB172" i="34"/>
  <c r="AA172" i="34"/>
  <c r="Z172" i="34"/>
  <c r="Y172" i="34"/>
  <c r="X172" i="34"/>
  <c r="W172" i="34"/>
  <c r="V172" i="34"/>
  <c r="U172" i="34"/>
  <c r="T172" i="34"/>
  <c r="S172" i="34"/>
  <c r="R172" i="34"/>
  <c r="Q172" i="34"/>
  <c r="P172" i="34"/>
  <c r="O172" i="34"/>
  <c r="N172" i="34"/>
  <c r="M172" i="34"/>
  <c r="L172" i="34"/>
  <c r="K172" i="34"/>
  <c r="J172" i="34"/>
  <c r="I172" i="34"/>
  <c r="H172" i="34"/>
  <c r="F172" i="34"/>
  <c r="F171" i="34"/>
  <c r="F170" i="34"/>
  <c r="F169" i="34"/>
  <c r="F168" i="34"/>
  <c r="AL167" i="34"/>
  <c r="T167" i="34"/>
  <c r="S167" i="34"/>
  <c r="R167" i="34"/>
  <c r="Q167" i="34"/>
  <c r="P167" i="34"/>
  <c r="O167" i="34"/>
  <c r="N167" i="34"/>
  <c r="M167" i="34"/>
  <c r="L167" i="34"/>
  <c r="K167" i="34"/>
  <c r="F167" i="34"/>
  <c r="AL166" i="34"/>
  <c r="AK166" i="34"/>
  <c r="AJ166" i="34"/>
  <c r="AI166" i="34"/>
  <c r="AH166" i="34"/>
  <c r="AG166" i="34"/>
  <c r="AF166" i="34"/>
  <c r="AE166" i="34"/>
  <c r="AD166" i="34"/>
  <c r="AC166" i="34"/>
  <c r="AB166" i="34"/>
  <c r="AA166" i="34"/>
  <c r="Z166" i="34"/>
  <c r="Y166" i="34"/>
  <c r="X166" i="34"/>
  <c r="W166" i="34"/>
  <c r="V166" i="34"/>
  <c r="U166" i="34"/>
  <c r="T166" i="34"/>
  <c r="S166" i="34"/>
  <c r="R166" i="34"/>
  <c r="Q166" i="34"/>
  <c r="P166" i="34"/>
  <c r="O166" i="34"/>
  <c r="N166" i="34"/>
  <c r="M166" i="34"/>
  <c r="L166" i="34"/>
  <c r="K166" i="34"/>
  <c r="J166" i="34"/>
  <c r="I166" i="34"/>
  <c r="H166" i="34"/>
  <c r="F166" i="34"/>
  <c r="AL165" i="34"/>
  <c r="AK165" i="34"/>
  <c r="F165" i="34"/>
  <c r="AL164" i="34"/>
  <c r="AK164" i="34"/>
  <c r="AJ164" i="34"/>
  <c r="AI164" i="34"/>
  <c r="AH164" i="34"/>
  <c r="AG164" i="34"/>
  <c r="AF164" i="34"/>
  <c r="AE164" i="34"/>
  <c r="AD164" i="34"/>
  <c r="AC164" i="34"/>
  <c r="AB164" i="34"/>
  <c r="AA164" i="34"/>
  <c r="Z164" i="34"/>
  <c r="Y164" i="34"/>
  <c r="X164" i="34"/>
  <c r="W164" i="34"/>
  <c r="V164" i="34"/>
  <c r="U164" i="34"/>
  <c r="T164" i="34"/>
  <c r="S164" i="34"/>
  <c r="R164" i="34"/>
  <c r="Q164" i="34"/>
  <c r="P164" i="34"/>
  <c r="O164" i="34"/>
  <c r="N164" i="34"/>
  <c r="M164" i="34"/>
  <c r="L164" i="34"/>
  <c r="K164" i="34"/>
  <c r="J164" i="34"/>
  <c r="I164" i="34"/>
  <c r="H164" i="34"/>
  <c r="F164" i="34"/>
  <c r="F163" i="34"/>
  <c r="AL162" i="34"/>
  <c r="AK162" i="34"/>
  <c r="AJ162" i="34"/>
  <c r="AI162" i="34"/>
  <c r="AH162" i="34"/>
  <c r="AG162" i="34"/>
  <c r="AF162" i="34"/>
  <c r="AE162" i="34"/>
  <c r="AD162" i="34"/>
  <c r="AC162" i="34"/>
  <c r="AB162" i="34"/>
  <c r="AA162" i="34"/>
  <c r="Z162" i="34"/>
  <c r="Y162" i="34"/>
  <c r="X162" i="34"/>
  <c r="W162" i="34"/>
  <c r="V162" i="34"/>
  <c r="U162" i="34"/>
  <c r="T162" i="34"/>
  <c r="S162" i="34"/>
  <c r="R162" i="34"/>
  <c r="Q162" i="34"/>
  <c r="P162" i="34"/>
  <c r="O162" i="34"/>
  <c r="N162" i="34"/>
  <c r="M162" i="34"/>
  <c r="L162" i="34"/>
  <c r="K162" i="34"/>
  <c r="J162" i="34"/>
  <c r="I162" i="34"/>
  <c r="H162" i="34"/>
  <c r="F162" i="34"/>
  <c r="W128" i="58" l="1"/>
  <c r="W127" i="58"/>
  <c r="W126" i="58"/>
  <c r="X98" i="58"/>
  <c r="AC79" i="58"/>
  <c r="AA79" i="58"/>
  <c r="AA78" i="58"/>
  <c r="AC78" i="58" s="1"/>
  <c r="AG77" i="58"/>
  <c r="AH77" i="58" s="1"/>
  <c r="AF77" i="58"/>
  <c r="AD77" i="58"/>
  <c r="AC77" i="58"/>
  <c r="AK124" i="58" s="1"/>
  <c r="AA77" i="58"/>
  <c r="BQ68" i="58"/>
  <c r="CP46" i="58"/>
  <c r="CO46" i="58"/>
  <c r="CN46" i="58"/>
  <c r="CM46" i="58"/>
  <c r="CL46" i="58"/>
  <c r="CK46" i="58"/>
  <c r="CJ46" i="58"/>
  <c r="CI46" i="58"/>
  <c r="CH46" i="58"/>
  <c r="CG46" i="58"/>
  <c r="CF46" i="58"/>
  <c r="CE46" i="58"/>
  <c r="CD46" i="58"/>
  <c r="CC46" i="58"/>
  <c r="CB46" i="58"/>
  <c r="CA46" i="58"/>
  <c r="BZ46" i="58"/>
  <c r="BY46" i="58"/>
  <c r="BX46" i="58"/>
  <c r="BW46" i="58"/>
  <c r="BV46" i="58"/>
  <c r="BU46" i="58"/>
  <c r="BT46" i="58"/>
  <c r="BS46" i="58"/>
  <c r="BR46" i="58"/>
  <c r="BQ46" i="58"/>
  <c r="BP46" i="58"/>
  <c r="BO46" i="58"/>
  <c r="BN46" i="58"/>
  <c r="BM46" i="58"/>
  <c r="BL46" i="58"/>
  <c r="BK46" i="58"/>
  <c r="BK94" i="58" s="1"/>
  <c r="BJ46" i="58"/>
  <c r="BJ94" i="58" s="1"/>
  <c r="BH28" i="58"/>
  <c r="CP28" i="58" s="1"/>
  <c r="CP76" i="58" s="1"/>
  <c r="BG28" i="58"/>
  <c r="CO28" i="58" s="1"/>
  <c r="CO76" i="58" s="1"/>
  <c r="BF28" i="58"/>
  <c r="CN28" i="58" s="1"/>
  <c r="CN76" i="58" s="1"/>
  <c r="BE28" i="58"/>
  <c r="CM28" i="58" s="1"/>
  <c r="CM76" i="58" s="1"/>
  <c r="CM120" i="58" s="1"/>
  <c r="BD28" i="58"/>
  <c r="CL28" i="58" s="1"/>
  <c r="CL76" i="58" s="1"/>
  <c r="BC28" i="58"/>
  <c r="CK28" i="58" s="1"/>
  <c r="CK76" i="58" s="1"/>
  <c r="BB28" i="58"/>
  <c r="CJ28" i="58" s="1"/>
  <c r="CJ76" i="58" s="1"/>
  <c r="BA28" i="58"/>
  <c r="CI28" i="58" s="1"/>
  <c r="CI76" i="58" s="1"/>
  <c r="AZ28" i="58"/>
  <c r="CH28" i="58" s="1"/>
  <c r="CH76" i="58" s="1"/>
  <c r="AY28" i="58"/>
  <c r="CG28" i="58" s="1"/>
  <c r="CG76" i="58" s="1"/>
  <c r="AX28" i="58"/>
  <c r="CF28" i="58" s="1"/>
  <c r="CF76" i="58" s="1"/>
  <c r="AW28" i="58"/>
  <c r="CE28" i="58" s="1"/>
  <c r="CE76" i="58" s="1"/>
  <c r="AV28" i="58"/>
  <c r="CD28" i="58" s="1"/>
  <c r="CD76" i="58" s="1"/>
  <c r="AU28" i="58"/>
  <c r="CC28" i="58" s="1"/>
  <c r="CC76" i="58" s="1"/>
  <c r="AT28" i="58"/>
  <c r="CB28" i="58" s="1"/>
  <c r="CB76" i="58" s="1"/>
  <c r="AS28" i="58"/>
  <c r="CA28" i="58" s="1"/>
  <c r="CA76" i="58" s="1"/>
  <c r="AR28" i="58"/>
  <c r="BZ28" i="58" s="1"/>
  <c r="BZ76" i="58" s="1"/>
  <c r="AQ28" i="58"/>
  <c r="BY28" i="58" s="1"/>
  <c r="BY76" i="58" s="1"/>
  <c r="AP28" i="58"/>
  <c r="BX28" i="58" s="1"/>
  <c r="BX76" i="58" s="1"/>
  <c r="AO28" i="58"/>
  <c r="BW28" i="58" s="1"/>
  <c r="BW76" i="58" s="1"/>
  <c r="AN28" i="58"/>
  <c r="BV28" i="58" s="1"/>
  <c r="BV76" i="58" s="1"/>
  <c r="AM28" i="58"/>
  <c r="BU28" i="58" s="1"/>
  <c r="BU76" i="58" s="1"/>
  <c r="AL28" i="58"/>
  <c r="BT28" i="58" s="1"/>
  <c r="BT76" i="58" s="1"/>
  <c r="AK28" i="58"/>
  <c r="BS28" i="58" s="1"/>
  <c r="BS76" i="58" s="1"/>
  <c r="AJ28" i="58"/>
  <c r="BR28" i="58" s="1"/>
  <c r="BR76" i="58" s="1"/>
  <c r="AI28" i="58"/>
  <c r="BQ28" i="58" s="1"/>
  <c r="BQ76" i="58" s="1"/>
  <c r="BQ98" i="58" s="1"/>
  <c r="AD120" i="58" s="1"/>
  <c r="AH28" i="58"/>
  <c r="BP28" i="58" s="1"/>
  <c r="BP76" i="58" s="1"/>
  <c r="AG28" i="58"/>
  <c r="BO28" i="58" s="1"/>
  <c r="BO76" i="58" s="1"/>
  <c r="AF28" i="58"/>
  <c r="BN28" i="58" s="1"/>
  <c r="BN76" i="58" s="1"/>
  <c r="AE28" i="58"/>
  <c r="BM28" i="58" s="1"/>
  <c r="BM76" i="58" s="1"/>
  <c r="AD28" i="58"/>
  <c r="BL28" i="58" s="1"/>
  <c r="BL76" i="58" s="1"/>
  <c r="AC28" i="58"/>
  <c r="AB28" i="58"/>
  <c r="AA28" i="58"/>
  <c r="BK28" i="58" s="1"/>
  <c r="BK76" i="58" s="1"/>
  <c r="Z28" i="58"/>
  <c r="BJ28" i="58" s="1"/>
  <c r="BJ76" i="58" s="1"/>
  <c r="Y28" i="58"/>
  <c r="X28" i="58"/>
  <c r="W28" i="58"/>
  <c r="W27" i="58"/>
  <c r="BJ27" i="58" s="1"/>
  <c r="BJ97" i="58" s="1"/>
  <c r="CP24" i="58"/>
  <c r="CP68" i="58" s="1"/>
  <c r="CO24" i="58"/>
  <c r="CN24" i="58"/>
  <c r="CM24" i="58"/>
  <c r="CL24" i="58"/>
  <c r="CK24" i="58"/>
  <c r="CJ24" i="58"/>
  <c r="CI24" i="58"/>
  <c r="CH24" i="58"/>
  <c r="CG24" i="58"/>
  <c r="CF24" i="58"/>
  <c r="CE24" i="58"/>
  <c r="CD24" i="58"/>
  <c r="CC24" i="58"/>
  <c r="CC68" i="58" s="1"/>
  <c r="CB24" i="58"/>
  <c r="CA24" i="58"/>
  <c r="BZ24" i="58"/>
  <c r="BY24" i="58"/>
  <c r="BX24" i="58"/>
  <c r="BW24" i="58"/>
  <c r="BV24" i="58"/>
  <c r="BU24" i="58"/>
  <c r="BT24" i="58"/>
  <c r="BS24" i="58"/>
  <c r="BR24" i="58"/>
  <c r="BQ24" i="58"/>
  <c r="BP24" i="58"/>
  <c r="BP68" i="58" s="1"/>
  <c r="BO24" i="58"/>
  <c r="BN24" i="58"/>
  <c r="BM24" i="58"/>
  <c r="BL24" i="58"/>
  <c r="BK24" i="58"/>
  <c r="BK68" i="58" s="1"/>
  <c r="BJ24" i="58"/>
  <c r="BJ68" i="58" s="1"/>
  <c r="BH6" i="58"/>
  <c r="CP6" i="58" s="1"/>
  <c r="CP50" i="58" s="1"/>
  <c r="BG6" i="58"/>
  <c r="CO6" i="58" s="1"/>
  <c r="CO50" i="58" s="1"/>
  <c r="BF6" i="58"/>
  <c r="CN6" i="58" s="1"/>
  <c r="CN50" i="58" s="1"/>
  <c r="BE6" i="58"/>
  <c r="CM6" i="58" s="1"/>
  <c r="CM50" i="58" s="1"/>
  <c r="BD6" i="58"/>
  <c r="CL6" i="58" s="1"/>
  <c r="CL50" i="58" s="1"/>
  <c r="BC6" i="58"/>
  <c r="CK6" i="58" s="1"/>
  <c r="CK50" i="58" s="1"/>
  <c r="BB6" i="58"/>
  <c r="CJ6" i="58" s="1"/>
  <c r="CJ50" i="58" s="1"/>
  <c r="BA6" i="58"/>
  <c r="CI6" i="58" s="1"/>
  <c r="CI50" i="58" s="1"/>
  <c r="AZ6" i="58"/>
  <c r="CH6" i="58" s="1"/>
  <c r="CH50" i="58" s="1"/>
  <c r="AY6" i="58"/>
  <c r="CG6" i="58" s="1"/>
  <c r="CG50" i="58" s="1"/>
  <c r="AX6" i="58"/>
  <c r="CF6" i="58" s="1"/>
  <c r="CF50" i="58" s="1"/>
  <c r="AW6" i="58"/>
  <c r="CE6" i="58" s="1"/>
  <c r="CE50" i="58" s="1"/>
  <c r="AV6" i="58"/>
  <c r="CD6" i="58" s="1"/>
  <c r="CD50" i="58" s="1"/>
  <c r="AU6" i="58"/>
  <c r="CC6" i="58" s="1"/>
  <c r="CC50" i="58" s="1"/>
  <c r="AT6" i="58"/>
  <c r="CB6" i="58" s="1"/>
  <c r="CB50" i="58" s="1"/>
  <c r="AS6" i="58"/>
  <c r="CA6" i="58" s="1"/>
  <c r="CA50" i="58" s="1"/>
  <c r="AR6" i="58"/>
  <c r="BZ6" i="58" s="1"/>
  <c r="BZ50" i="58" s="1"/>
  <c r="AQ6" i="58"/>
  <c r="BY6" i="58" s="1"/>
  <c r="BY50" i="58" s="1"/>
  <c r="AP6" i="58"/>
  <c r="BX6" i="58" s="1"/>
  <c r="BX50" i="58" s="1"/>
  <c r="AO6" i="58"/>
  <c r="BW6" i="58" s="1"/>
  <c r="BW50" i="58" s="1"/>
  <c r="AN6" i="58"/>
  <c r="BV6" i="58" s="1"/>
  <c r="BV50" i="58" s="1"/>
  <c r="AM6" i="58"/>
  <c r="BU6" i="58" s="1"/>
  <c r="BU50" i="58" s="1"/>
  <c r="AL6" i="58"/>
  <c r="BT6" i="58" s="1"/>
  <c r="BT50" i="58" s="1"/>
  <c r="AK6" i="58"/>
  <c r="BS6" i="58" s="1"/>
  <c r="BS50" i="58" s="1"/>
  <c r="AJ6" i="58"/>
  <c r="BR6" i="58" s="1"/>
  <c r="BR50" i="58" s="1"/>
  <c r="AI6" i="58"/>
  <c r="BQ6" i="58" s="1"/>
  <c r="BQ50" i="58" s="1"/>
  <c r="AH6" i="58"/>
  <c r="BP6" i="58" s="1"/>
  <c r="BP50" i="58" s="1"/>
  <c r="AG6" i="58"/>
  <c r="BO6" i="58" s="1"/>
  <c r="BO50" i="58" s="1"/>
  <c r="AF6" i="58"/>
  <c r="BN6" i="58" s="1"/>
  <c r="BN50" i="58" s="1"/>
  <c r="AE6" i="58"/>
  <c r="BM6" i="58" s="1"/>
  <c r="BM50" i="58" s="1"/>
  <c r="AD6" i="58"/>
  <c r="BL6" i="58" s="1"/>
  <c r="BL50" i="58" s="1"/>
  <c r="AC6" i="58"/>
  <c r="AB6" i="58"/>
  <c r="AA6" i="58"/>
  <c r="BK6" i="58" s="1"/>
  <c r="BK50" i="58" s="1"/>
  <c r="Z6" i="58"/>
  <c r="BJ6" i="58" s="1"/>
  <c r="BJ50" i="58" s="1"/>
  <c r="Y6" i="58"/>
  <c r="X6" i="58"/>
  <c r="W6" i="58"/>
  <c r="W5" i="58"/>
  <c r="R69" i="56"/>
  <c r="R78" i="56" s="1"/>
  <c r="R87" i="56" s="1"/>
  <c r="R96" i="56" s="1"/>
  <c r="R105" i="56" s="1"/>
  <c r="R114" i="56" s="1"/>
  <c r="R123" i="56" s="1"/>
  <c r="R132" i="56" s="1"/>
  <c r="R53" i="56"/>
  <c r="R62" i="56" s="1"/>
  <c r="R71" i="56" s="1"/>
  <c r="R80" i="56" s="1"/>
  <c r="R89" i="56" s="1"/>
  <c r="R98" i="56" s="1"/>
  <c r="R107" i="56" s="1"/>
  <c r="R116" i="56" s="1"/>
  <c r="R125" i="56" s="1"/>
  <c r="R134" i="56" s="1"/>
  <c r="P36" i="56"/>
  <c r="P45" i="56" s="1"/>
  <c r="Q45" i="56" s="1"/>
  <c r="P27" i="56"/>
  <c r="Q27" i="56" s="1"/>
  <c r="O27" i="56" s="1"/>
  <c r="P24" i="56"/>
  <c r="R23" i="56"/>
  <c r="R32" i="56" s="1"/>
  <c r="R41" i="56" s="1"/>
  <c r="R50" i="56" s="1"/>
  <c r="R59" i="56" s="1"/>
  <c r="R68" i="56" s="1"/>
  <c r="R77" i="56" s="1"/>
  <c r="R86" i="56" s="1"/>
  <c r="R95" i="56" s="1"/>
  <c r="R104" i="56" s="1"/>
  <c r="R113" i="56" s="1"/>
  <c r="R122" i="56" s="1"/>
  <c r="R131" i="56" s="1"/>
  <c r="R140" i="56" s="1"/>
  <c r="R20" i="56"/>
  <c r="R29" i="56" s="1"/>
  <c r="R38" i="56" s="1"/>
  <c r="R47" i="56" s="1"/>
  <c r="R56" i="56" s="1"/>
  <c r="R65" i="56" s="1"/>
  <c r="R74" i="56" s="1"/>
  <c r="R83" i="56" s="1"/>
  <c r="R92" i="56" s="1"/>
  <c r="R101" i="56" s="1"/>
  <c r="R110" i="56" s="1"/>
  <c r="R119" i="56" s="1"/>
  <c r="R128" i="56" s="1"/>
  <c r="R137" i="56" s="1"/>
  <c r="P18" i="56"/>
  <c r="Q18" i="56" s="1"/>
  <c r="O18" i="56" s="1"/>
  <c r="R17" i="56"/>
  <c r="R26" i="56" s="1"/>
  <c r="R35" i="56" s="1"/>
  <c r="R44" i="56" s="1"/>
  <c r="P17" i="56"/>
  <c r="P26" i="56" s="1"/>
  <c r="R15" i="56"/>
  <c r="R24" i="56" s="1"/>
  <c r="R33" i="56" s="1"/>
  <c r="R42" i="56" s="1"/>
  <c r="R51" i="56" s="1"/>
  <c r="R60" i="56" s="1"/>
  <c r="P15" i="56"/>
  <c r="Q15" i="56" s="1"/>
  <c r="R14" i="56"/>
  <c r="R13" i="56"/>
  <c r="BB12" i="56"/>
  <c r="R12" i="56"/>
  <c r="R21" i="56" s="1"/>
  <c r="R30" i="56" s="1"/>
  <c r="R39" i="56" s="1"/>
  <c r="R48" i="56" s="1"/>
  <c r="R57" i="56" s="1"/>
  <c r="R66" i="56" s="1"/>
  <c r="R75" i="56" s="1"/>
  <c r="R84" i="56" s="1"/>
  <c r="R93" i="56" s="1"/>
  <c r="R102" i="56" s="1"/>
  <c r="R111" i="56" s="1"/>
  <c r="R120" i="56" s="1"/>
  <c r="R129" i="56" s="1"/>
  <c r="R138" i="56" s="1"/>
  <c r="P12" i="56"/>
  <c r="P21" i="56" s="1"/>
  <c r="BB11" i="56"/>
  <c r="R11" i="56"/>
  <c r="R10" i="56"/>
  <c r="R19" i="56" s="1"/>
  <c r="R28" i="56" s="1"/>
  <c r="R37" i="56" s="1"/>
  <c r="R46" i="56" s="1"/>
  <c r="R55" i="56" s="1"/>
  <c r="R64" i="56" s="1"/>
  <c r="R73" i="56" s="1"/>
  <c r="R82" i="56" s="1"/>
  <c r="R91" i="56" s="1"/>
  <c r="R100" i="56" s="1"/>
  <c r="R109" i="56" s="1"/>
  <c r="R118" i="56" s="1"/>
  <c r="R127" i="56" s="1"/>
  <c r="R136" i="56" s="1"/>
  <c r="BB9" i="56"/>
  <c r="BB13" i="56" s="1"/>
  <c r="R9" i="56"/>
  <c r="Q9" i="56"/>
  <c r="O9" i="56" s="1"/>
  <c r="P9" i="56"/>
  <c r="BB8" i="56"/>
  <c r="R8" i="56"/>
  <c r="P8" i="56"/>
  <c r="Q8" i="56" s="1"/>
  <c r="BB7" i="56"/>
  <c r="R7" i="56"/>
  <c r="R16" i="56" s="1"/>
  <c r="R25" i="56" s="1"/>
  <c r="R34" i="56" s="1"/>
  <c r="R43" i="56" s="1"/>
  <c r="R52" i="56" s="1"/>
  <c r="R61" i="56" s="1"/>
  <c r="R70" i="56" s="1"/>
  <c r="R79" i="56" s="1"/>
  <c r="R88" i="56" s="1"/>
  <c r="R97" i="56" s="1"/>
  <c r="R106" i="56" s="1"/>
  <c r="R115" i="56" s="1"/>
  <c r="R124" i="56" s="1"/>
  <c r="R133" i="56" s="1"/>
  <c r="P7" i="56"/>
  <c r="Q7" i="56" s="1"/>
  <c r="BB6" i="56"/>
  <c r="R6" i="56"/>
  <c r="Q6" i="56"/>
  <c r="N6" i="56" s="1"/>
  <c r="EL5" i="56"/>
  <c r="EM5" i="56" s="1"/>
  <c r="EN5" i="56" s="1"/>
  <c r="EO5" i="56" s="1"/>
  <c r="EP5" i="56" s="1"/>
  <c r="EQ5" i="56" s="1"/>
  <c r="ER5" i="56" s="1"/>
  <c r="ES5" i="56" s="1"/>
  <c r="ET5" i="56" s="1"/>
  <c r="EU5" i="56" s="1"/>
  <c r="EV5" i="56" s="1"/>
  <c r="EW5" i="56" s="1"/>
  <c r="EX5" i="56" s="1"/>
  <c r="EY5" i="56" s="1"/>
  <c r="EZ5" i="56" s="1"/>
  <c r="FA5" i="56" s="1"/>
  <c r="FB5" i="56" s="1"/>
  <c r="FC5" i="56" s="1"/>
  <c r="FD5" i="56" s="1"/>
  <c r="FE5" i="56" s="1"/>
  <c r="FF5" i="56" s="1"/>
  <c r="FG5" i="56" s="1"/>
  <c r="FH5" i="56" s="1"/>
  <c r="FI5" i="56" s="1"/>
  <c r="FJ5" i="56" s="1"/>
  <c r="FK5" i="56" s="1"/>
  <c r="FL5" i="56" s="1"/>
  <c r="FM5" i="56" s="1"/>
  <c r="FN5" i="56" s="1"/>
  <c r="EK5" i="56"/>
  <c r="BD5" i="56"/>
  <c r="BC5" i="56"/>
  <c r="W5" i="56"/>
  <c r="BF5" i="56" s="1"/>
  <c r="V5" i="56"/>
  <c r="BE5" i="56" s="1"/>
  <c r="U5" i="56"/>
  <c r="AN39" i="54"/>
  <c r="AN37" i="54"/>
  <c r="AN35" i="54"/>
  <c r="AN33" i="54"/>
  <c r="AN29" i="54"/>
  <c r="H5" i="34"/>
  <c r="G61" i="29"/>
  <c r="H61" i="29"/>
  <c r="I61" i="29"/>
  <c r="J61" i="29"/>
  <c r="K61" i="29"/>
  <c r="L61" i="29"/>
  <c r="M61" i="29"/>
  <c r="N61" i="29"/>
  <c r="O61" i="29"/>
  <c r="P61" i="29"/>
  <c r="Q61" i="29"/>
  <c r="R61" i="29"/>
  <c r="S61" i="29"/>
  <c r="T61" i="29"/>
  <c r="U61" i="29"/>
  <c r="V61" i="29"/>
  <c r="W61" i="29"/>
  <c r="X61" i="29"/>
  <c r="Y61" i="29"/>
  <c r="Z61" i="29"/>
  <c r="AA61" i="29"/>
  <c r="AB61" i="29"/>
  <c r="AC61" i="29"/>
  <c r="AD61" i="29"/>
  <c r="AE61" i="29"/>
  <c r="AF61" i="29"/>
  <c r="AG61" i="29"/>
  <c r="AH61" i="29"/>
  <c r="AI61" i="29"/>
  <c r="AJ61" i="29"/>
  <c r="F61" i="29"/>
  <c r="G59" i="29"/>
  <c r="H59" i="29"/>
  <c r="I59" i="29"/>
  <c r="J59" i="29"/>
  <c r="K59" i="29"/>
  <c r="L59" i="29"/>
  <c r="M59" i="29"/>
  <c r="N59" i="29"/>
  <c r="O59" i="29"/>
  <c r="P59" i="29"/>
  <c r="Q59" i="29"/>
  <c r="R59" i="29"/>
  <c r="S59" i="29"/>
  <c r="T59" i="29"/>
  <c r="U59" i="29"/>
  <c r="V59" i="29"/>
  <c r="W59" i="29"/>
  <c r="X59" i="29"/>
  <c r="Y59" i="29"/>
  <c r="Z59" i="29"/>
  <c r="AA59" i="29"/>
  <c r="AB59" i="29"/>
  <c r="AC59" i="29"/>
  <c r="AD59" i="29"/>
  <c r="AE59" i="29"/>
  <c r="AF59" i="29"/>
  <c r="AG59" i="29"/>
  <c r="AH59" i="29"/>
  <c r="AI59" i="29"/>
  <c r="AJ59" i="29"/>
  <c r="F59" i="29"/>
  <c r="AM68" i="29"/>
  <c r="AK68" i="29"/>
  <c r="AK67" i="29"/>
  <c r="AJ66" i="29"/>
  <c r="AK66" i="29" s="1"/>
  <c r="D66" i="29"/>
  <c r="F64" i="29"/>
  <c r="AK63" i="29"/>
  <c r="AK62" i="29"/>
  <c r="AL61" i="29"/>
  <c r="AO60" i="29"/>
  <c r="AK60" i="29"/>
  <c r="AA25" i="32"/>
  <c r="AI14" i="54"/>
  <c r="AI20" i="54"/>
  <c r="AI24" i="54"/>
  <c r="AI33" i="54"/>
  <c r="AI34" i="54"/>
  <c r="AI35" i="54"/>
  <c r="AI36" i="54"/>
  <c r="AI37" i="54"/>
  <c r="AI38" i="54"/>
  <c r="AI39" i="54"/>
  <c r="AI40" i="54"/>
  <c r="AA28" i="54"/>
  <c r="E27" i="54"/>
  <c r="F27" i="54"/>
  <c r="G27" i="54"/>
  <c r="H27" i="54"/>
  <c r="I27" i="54"/>
  <c r="J27" i="54"/>
  <c r="K27" i="54"/>
  <c r="L27" i="54"/>
  <c r="M27" i="54"/>
  <c r="N27" i="54"/>
  <c r="O27" i="54"/>
  <c r="P27" i="54"/>
  <c r="Q27" i="54"/>
  <c r="R27" i="54"/>
  <c r="S27" i="54"/>
  <c r="T27" i="54"/>
  <c r="U27" i="54"/>
  <c r="V27" i="54"/>
  <c r="W27" i="54"/>
  <c r="X27" i="54"/>
  <c r="Y27" i="54"/>
  <c r="Z27" i="54"/>
  <c r="AA27" i="54"/>
  <c r="AB27" i="54"/>
  <c r="AC27" i="54"/>
  <c r="AD27" i="54"/>
  <c r="AE27" i="54"/>
  <c r="AF27" i="54"/>
  <c r="AG27" i="54"/>
  <c r="AH27" i="54"/>
  <c r="D27" i="54"/>
  <c r="E25" i="54"/>
  <c r="F25" i="54"/>
  <c r="G25" i="54"/>
  <c r="H25" i="54"/>
  <c r="I25" i="54"/>
  <c r="J25" i="54"/>
  <c r="K25" i="54"/>
  <c r="L25" i="54"/>
  <c r="M25" i="54"/>
  <c r="N25" i="54"/>
  <c r="O25" i="54"/>
  <c r="P25" i="54"/>
  <c r="Q25" i="54"/>
  <c r="R25" i="54"/>
  <c r="S25" i="54"/>
  <c r="T25" i="54"/>
  <c r="U25" i="54"/>
  <c r="V25" i="54"/>
  <c r="W25" i="54"/>
  <c r="X25" i="54"/>
  <c r="Y25" i="54"/>
  <c r="Z25" i="54"/>
  <c r="AA25" i="54"/>
  <c r="AB25" i="54"/>
  <c r="AC25" i="54"/>
  <c r="AD25" i="54"/>
  <c r="AE25" i="54"/>
  <c r="AF25" i="54"/>
  <c r="AG25" i="54"/>
  <c r="AH25" i="54"/>
  <c r="D25" i="54"/>
  <c r="P44" i="54"/>
  <c r="Q44" i="54"/>
  <c r="R44" i="54"/>
  <c r="U44" i="54"/>
  <c r="V44" i="54"/>
  <c r="W44" i="54"/>
  <c r="X44" i="54"/>
  <c r="Y44" i="54"/>
  <c r="Z44" i="54"/>
  <c r="AA44" i="54"/>
  <c r="AB44" i="54"/>
  <c r="AC44" i="54"/>
  <c r="AD44" i="54"/>
  <c r="AE44" i="54"/>
  <c r="G43" i="54"/>
  <c r="H43" i="54"/>
  <c r="I43" i="54"/>
  <c r="J43" i="54"/>
  <c r="K43" i="54"/>
  <c r="L43" i="54"/>
  <c r="M43" i="54"/>
  <c r="N43" i="54"/>
  <c r="O43" i="54"/>
  <c r="P43" i="54"/>
  <c r="Q43" i="54"/>
  <c r="R43" i="54"/>
  <c r="S43" i="54"/>
  <c r="T43" i="54"/>
  <c r="U43" i="54"/>
  <c r="V43" i="54"/>
  <c r="W43" i="54"/>
  <c r="X43" i="54"/>
  <c r="Y43" i="54"/>
  <c r="Z43" i="54"/>
  <c r="AA43" i="54"/>
  <c r="AB43" i="54"/>
  <c r="AC43" i="54"/>
  <c r="AD43" i="54"/>
  <c r="AE43" i="54"/>
  <c r="G42" i="54"/>
  <c r="H42" i="54"/>
  <c r="I42" i="54"/>
  <c r="AF42" i="54"/>
  <c r="G41" i="54"/>
  <c r="H41" i="54"/>
  <c r="I41" i="54"/>
  <c r="J41" i="54"/>
  <c r="K41" i="54"/>
  <c r="L41" i="54"/>
  <c r="M41" i="54"/>
  <c r="N41" i="54"/>
  <c r="O41" i="54"/>
  <c r="P41" i="54"/>
  <c r="Q41" i="54"/>
  <c r="R41" i="54"/>
  <c r="S41" i="54"/>
  <c r="T41" i="54"/>
  <c r="U41" i="54"/>
  <c r="V41" i="54"/>
  <c r="W41" i="54"/>
  <c r="X41" i="54"/>
  <c r="Y41" i="54"/>
  <c r="Z41" i="54"/>
  <c r="AA41" i="54"/>
  <c r="AB41" i="54"/>
  <c r="AC41" i="54"/>
  <c r="AD41" i="54"/>
  <c r="G31" i="54"/>
  <c r="H31" i="54"/>
  <c r="I31" i="54"/>
  <c r="J31" i="54"/>
  <c r="K31" i="54"/>
  <c r="L31" i="54"/>
  <c r="M31" i="54"/>
  <c r="N31" i="54"/>
  <c r="O31" i="54"/>
  <c r="P31" i="54"/>
  <c r="Q31" i="54"/>
  <c r="R31" i="54"/>
  <c r="S31" i="54"/>
  <c r="T31" i="54"/>
  <c r="U31" i="54"/>
  <c r="V31" i="54"/>
  <c r="W31" i="54"/>
  <c r="X31" i="54"/>
  <c r="Y31" i="54"/>
  <c r="Z31" i="54"/>
  <c r="AA31" i="54"/>
  <c r="AB31" i="54"/>
  <c r="AC31" i="54"/>
  <c r="AD31" i="54"/>
  <c r="G29" i="54"/>
  <c r="H29" i="54"/>
  <c r="I29" i="54"/>
  <c r="J29" i="54"/>
  <c r="K29" i="54"/>
  <c r="L29" i="54"/>
  <c r="M29" i="54"/>
  <c r="N29" i="54"/>
  <c r="O29" i="54"/>
  <c r="P29" i="54"/>
  <c r="Q29" i="54"/>
  <c r="R29" i="54"/>
  <c r="S29" i="54"/>
  <c r="T29" i="54"/>
  <c r="U29" i="54"/>
  <c r="V29" i="54"/>
  <c r="W29" i="54"/>
  <c r="X29" i="54"/>
  <c r="Y29" i="54"/>
  <c r="Z29" i="54"/>
  <c r="AA29" i="54"/>
  <c r="AB29" i="54"/>
  <c r="AC29" i="54"/>
  <c r="AD29" i="54"/>
  <c r="AE29" i="54"/>
  <c r="G24" i="54"/>
  <c r="H24" i="54"/>
  <c r="I24" i="54"/>
  <c r="J24" i="54"/>
  <c r="K24" i="54"/>
  <c r="L24" i="54"/>
  <c r="M24" i="54"/>
  <c r="N24" i="54"/>
  <c r="O24" i="54"/>
  <c r="P24" i="54"/>
  <c r="Q24" i="54"/>
  <c r="R24" i="54"/>
  <c r="S24" i="54"/>
  <c r="T24" i="54"/>
  <c r="U24" i="54"/>
  <c r="V24" i="54"/>
  <c r="W24" i="54"/>
  <c r="G23" i="54"/>
  <c r="H23" i="54"/>
  <c r="I23" i="54"/>
  <c r="J23" i="54"/>
  <c r="K23" i="54"/>
  <c r="L23" i="54"/>
  <c r="M23" i="54"/>
  <c r="N23" i="54"/>
  <c r="O23" i="54"/>
  <c r="P23" i="54"/>
  <c r="Q23" i="54"/>
  <c r="R23" i="54"/>
  <c r="S23" i="54"/>
  <c r="T23" i="54"/>
  <c r="U23" i="54"/>
  <c r="V23" i="54"/>
  <c r="W23" i="54"/>
  <c r="X23" i="54"/>
  <c r="Y23" i="54"/>
  <c r="Z23" i="54"/>
  <c r="AA23" i="54"/>
  <c r="AB23" i="54"/>
  <c r="AC23" i="54"/>
  <c r="AD23" i="54"/>
  <c r="X22" i="54"/>
  <c r="Y22" i="54"/>
  <c r="Z22" i="54"/>
  <c r="AA22" i="54"/>
  <c r="G21" i="54"/>
  <c r="H21" i="54"/>
  <c r="I21" i="54"/>
  <c r="J21" i="54"/>
  <c r="K21" i="54"/>
  <c r="L21" i="54"/>
  <c r="M21" i="54"/>
  <c r="N21" i="54"/>
  <c r="O21" i="54"/>
  <c r="P21" i="54"/>
  <c r="Q21" i="54"/>
  <c r="R21" i="54"/>
  <c r="S21" i="54"/>
  <c r="T21" i="54"/>
  <c r="U21" i="54"/>
  <c r="V21" i="54"/>
  <c r="W21" i="54"/>
  <c r="X21" i="54"/>
  <c r="Y21" i="54"/>
  <c r="Z21" i="54"/>
  <c r="AA21" i="54"/>
  <c r="AB21" i="54"/>
  <c r="AC21" i="54"/>
  <c r="AD21" i="54"/>
  <c r="AE21" i="54"/>
  <c r="G20" i="54"/>
  <c r="H20" i="54"/>
  <c r="I20" i="54"/>
  <c r="J20" i="54"/>
  <c r="K20" i="54"/>
  <c r="L20" i="54"/>
  <c r="M20" i="54"/>
  <c r="N20" i="54"/>
  <c r="O20" i="54"/>
  <c r="P20" i="54"/>
  <c r="AA20" i="54"/>
  <c r="AB20" i="54"/>
  <c r="AC20" i="54"/>
  <c r="AD20" i="54"/>
  <c r="AE20" i="54"/>
  <c r="G19" i="54"/>
  <c r="H19" i="54"/>
  <c r="I19" i="54"/>
  <c r="J19" i="54"/>
  <c r="K19" i="54"/>
  <c r="L19" i="54"/>
  <c r="M19" i="54"/>
  <c r="N19" i="54"/>
  <c r="O19" i="54"/>
  <c r="P19" i="54"/>
  <c r="Q19" i="54"/>
  <c r="R19" i="54"/>
  <c r="S19" i="54"/>
  <c r="T19" i="54"/>
  <c r="U19" i="54"/>
  <c r="V19" i="54"/>
  <c r="W19" i="54"/>
  <c r="X19" i="54"/>
  <c r="Y19" i="54"/>
  <c r="Z19" i="54"/>
  <c r="AA19" i="54"/>
  <c r="AB19" i="54"/>
  <c r="AC19" i="54"/>
  <c r="AD19" i="54"/>
  <c r="AE19" i="54"/>
  <c r="G17" i="54"/>
  <c r="H17" i="54"/>
  <c r="I17" i="54"/>
  <c r="J17" i="54"/>
  <c r="K17" i="54"/>
  <c r="L17" i="54"/>
  <c r="M17" i="54"/>
  <c r="N17" i="54"/>
  <c r="O17" i="54"/>
  <c r="P17" i="54"/>
  <c r="Q17" i="54"/>
  <c r="R17" i="54"/>
  <c r="S17" i="54"/>
  <c r="T17" i="54"/>
  <c r="U17" i="54"/>
  <c r="V17" i="54"/>
  <c r="W17" i="54"/>
  <c r="X17" i="54"/>
  <c r="Y17" i="54"/>
  <c r="Z17" i="54"/>
  <c r="AA17" i="54"/>
  <c r="AB17" i="54"/>
  <c r="AC17" i="54"/>
  <c r="G16" i="54"/>
  <c r="H16" i="54"/>
  <c r="I16" i="54"/>
  <c r="J16" i="54"/>
  <c r="K16" i="54"/>
  <c r="G15" i="54"/>
  <c r="H15" i="54"/>
  <c r="I15" i="54"/>
  <c r="J15" i="54"/>
  <c r="K15" i="54"/>
  <c r="L15" i="54"/>
  <c r="AI15" i="54" s="1"/>
  <c r="M15" i="54"/>
  <c r="N15" i="54"/>
  <c r="O15" i="54"/>
  <c r="P15" i="54"/>
  <c r="Q15" i="54"/>
  <c r="R15" i="54"/>
  <c r="S15" i="54"/>
  <c r="T15" i="54"/>
  <c r="U15" i="54"/>
  <c r="V15" i="54"/>
  <c r="W15" i="54"/>
  <c r="X15" i="54"/>
  <c r="Y15" i="54"/>
  <c r="Z15" i="54"/>
  <c r="AA15" i="54"/>
  <c r="AB15" i="54"/>
  <c r="AC15" i="54"/>
  <c r="AD15" i="54"/>
  <c r="G14" i="54"/>
  <c r="H14" i="54"/>
  <c r="I14" i="54"/>
  <c r="J14" i="54"/>
  <c r="K14" i="54"/>
  <c r="L14" i="54"/>
  <c r="M14" i="54"/>
  <c r="N14" i="54"/>
  <c r="O14" i="54"/>
  <c r="P14" i="54"/>
  <c r="G13" i="54"/>
  <c r="H13" i="54"/>
  <c r="I13" i="54"/>
  <c r="J13" i="54"/>
  <c r="K13" i="54"/>
  <c r="L13" i="54"/>
  <c r="M13" i="54"/>
  <c r="N13" i="54"/>
  <c r="O13" i="54"/>
  <c r="P13" i="54"/>
  <c r="Q13" i="54"/>
  <c r="R13" i="54"/>
  <c r="S13" i="54"/>
  <c r="T13" i="54"/>
  <c r="U13" i="54"/>
  <c r="V13" i="54"/>
  <c r="W13" i="54"/>
  <c r="X13" i="54"/>
  <c r="Y13" i="54"/>
  <c r="Z13" i="54"/>
  <c r="AA13" i="54"/>
  <c r="AB13" i="54"/>
  <c r="AC13" i="54"/>
  <c r="AD13" i="54"/>
  <c r="AE13" i="54"/>
  <c r="AF13" i="54"/>
  <c r="G12" i="54"/>
  <c r="H12" i="54"/>
  <c r="I12" i="54"/>
  <c r="G11" i="54"/>
  <c r="H11" i="54"/>
  <c r="I11" i="54"/>
  <c r="J11" i="54"/>
  <c r="K11" i="54"/>
  <c r="L11" i="54"/>
  <c r="M11" i="54"/>
  <c r="N11" i="54"/>
  <c r="O11" i="54"/>
  <c r="P11" i="54"/>
  <c r="Q11" i="54"/>
  <c r="R11" i="54"/>
  <c r="S11" i="54"/>
  <c r="T11" i="54"/>
  <c r="U11" i="54"/>
  <c r="V11" i="54"/>
  <c r="W11" i="54"/>
  <c r="X11" i="54"/>
  <c r="Y11" i="54"/>
  <c r="Z11" i="54"/>
  <c r="AA11" i="54"/>
  <c r="AB11" i="54"/>
  <c r="AC11" i="54"/>
  <c r="AD11" i="54"/>
  <c r="G10" i="54"/>
  <c r="G9" i="54"/>
  <c r="L9" i="54"/>
  <c r="G7" i="54"/>
  <c r="H7" i="54"/>
  <c r="I7" i="54"/>
  <c r="J7" i="54"/>
  <c r="K7" i="54"/>
  <c r="L7" i="54"/>
  <c r="M7" i="54"/>
  <c r="N7" i="54"/>
  <c r="O7" i="54"/>
  <c r="P7" i="54"/>
  <c r="Q7" i="54"/>
  <c r="R7" i="54"/>
  <c r="S7" i="54"/>
  <c r="T7" i="54"/>
  <c r="U7" i="54"/>
  <c r="V7" i="54"/>
  <c r="W7" i="54"/>
  <c r="X7" i="54"/>
  <c r="Y7" i="54"/>
  <c r="Z7" i="54"/>
  <c r="AA7" i="54"/>
  <c r="AB7" i="54"/>
  <c r="AC7" i="54"/>
  <c r="AD7" i="54"/>
  <c r="AE7" i="54"/>
  <c r="AF7" i="54"/>
  <c r="AG7" i="54"/>
  <c r="G6" i="54"/>
  <c r="H6" i="54"/>
  <c r="U6" i="54"/>
  <c r="V6" i="54"/>
  <c r="W6" i="54"/>
  <c r="X6" i="54"/>
  <c r="Y6" i="54"/>
  <c r="AD6" i="54"/>
  <c r="AE6" i="54"/>
  <c r="AF6" i="54"/>
  <c r="G5" i="54"/>
  <c r="H5" i="54"/>
  <c r="I5" i="54"/>
  <c r="J5" i="54"/>
  <c r="K5" i="54"/>
  <c r="L5" i="54"/>
  <c r="M5" i="54"/>
  <c r="N5" i="54"/>
  <c r="O5" i="54"/>
  <c r="P5" i="54"/>
  <c r="Q5" i="54"/>
  <c r="R5" i="54"/>
  <c r="S5" i="54"/>
  <c r="T5" i="54"/>
  <c r="U5" i="54"/>
  <c r="V5" i="54"/>
  <c r="W5" i="54"/>
  <c r="X5" i="54"/>
  <c r="Y5" i="54"/>
  <c r="Z5" i="54"/>
  <c r="AA5" i="54"/>
  <c r="AB5" i="54"/>
  <c r="AC5" i="54"/>
  <c r="AD5" i="54"/>
  <c r="AE5" i="54"/>
  <c r="AF5" i="54"/>
  <c r="J4" i="54"/>
  <c r="J3" i="54"/>
  <c r="K3" i="54"/>
  <c r="L3" i="54"/>
  <c r="M3" i="54"/>
  <c r="N3" i="54"/>
  <c r="O3" i="54"/>
  <c r="P3" i="54"/>
  <c r="Q3" i="54"/>
  <c r="R3" i="54"/>
  <c r="S3" i="54"/>
  <c r="T3" i="54"/>
  <c r="U3" i="54"/>
  <c r="V3" i="54"/>
  <c r="W3" i="54"/>
  <c r="X3" i="54"/>
  <c r="Y3" i="54"/>
  <c r="Z3" i="54"/>
  <c r="AA3" i="54"/>
  <c r="AB3" i="54"/>
  <c r="AC3" i="54"/>
  <c r="AD3" i="54"/>
  <c r="AE3" i="54"/>
  <c r="AF3" i="54"/>
  <c r="AG3" i="54"/>
  <c r="AH3" i="54"/>
  <c r="G3" i="54"/>
  <c r="H3" i="54"/>
  <c r="I3" i="54"/>
  <c r="AQ28" i="54"/>
  <c r="M26" i="32"/>
  <c r="G242" i="36"/>
  <c r="G228" i="36"/>
  <c r="G213" i="36"/>
  <c r="G208" i="36"/>
  <c r="AL245" i="36"/>
  <c r="AK245" i="36"/>
  <c r="AJ245" i="36"/>
  <c r="AI245" i="36"/>
  <c r="AH245" i="36"/>
  <c r="AG245" i="36"/>
  <c r="AF245" i="36"/>
  <c r="AE245" i="36"/>
  <c r="AD245" i="36"/>
  <c r="AC245" i="36"/>
  <c r="AB245" i="36"/>
  <c r="N245" i="36"/>
  <c r="M245" i="36"/>
  <c r="L245" i="36"/>
  <c r="K245" i="36"/>
  <c r="J245" i="36"/>
  <c r="I245" i="36"/>
  <c r="H245" i="36"/>
  <c r="G244" i="36"/>
  <c r="AM243" i="36"/>
  <c r="G243" i="36"/>
  <c r="AM241" i="36"/>
  <c r="AM240" i="36"/>
  <c r="AL239" i="36"/>
  <c r="AL244" i="36" s="1"/>
  <c r="AK239" i="36"/>
  <c r="AK244" i="36" s="1"/>
  <c r="AK246" i="36" s="1"/>
  <c r="AJ239" i="36"/>
  <c r="AJ244" i="36" s="1"/>
  <c r="AJ246" i="36" s="1"/>
  <c r="AI239" i="36"/>
  <c r="AI237" i="36" s="1"/>
  <c r="AI235" i="36" s="1"/>
  <c r="AH239" i="36"/>
  <c r="AH237" i="36" s="1"/>
  <c r="AH235" i="36" s="1"/>
  <c r="AG239" i="36"/>
  <c r="AG237" i="36" s="1"/>
  <c r="AG235" i="36" s="1"/>
  <c r="AF239" i="36"/>
  <c r="AF244" i="36" s="1"/>
  <c r="AF246" i="36" s="1"/>
  <c r="AE239" i="36"/>
  <c r="AE244" i="36" s="1"/>
  <c r="AE246" i="36" s="1"/>
  <c r="AD239" i="36"/>
  <c r="AD237" i="36" s="1"/>
  <c r="AD235" i="36" s="1"/>
  <c r="AC239" i="36"/>
  <c r="AC244" i="36" s="1"/>
  <c r="AC246" i="36" s="1"/>
  <c r="AB239" i="36"/>
  <c r="AB237" i="36" s="1"/>
  <c r="AB235" i="36" s="1"/>
  <c r="AA239" i="36"/>
  <c r="AA237" i="36" s="1"/>
  <c r="AA235" i="36" s="1"/>
  <c r="Z239" i="36"/>
  <c r="Y239" i="36"/>
  <c r="Y237" i="36" s="1"/>
  <c r="Y235" i="36" s="1"/>
  <c r="X239" i="36"/>
  <c r="W239" i="36"/>
  <c r="W237" i="36" s="1"/>
  <c r="W235" i="36" s="1"/>
  <c r="V239" i="36"/>
  <c r="V237" i="36" s="1"/>
  <c r="V235" i="36" s="1"/>
  <c r="U239" i="36"/>
  <c r="U237" i="36" s="1"/>
  <c r="U235" i="36" s="1"/>
  <c r="T239" i="36"/>
  <c r="S239" i="36"/>
  <c r="R239" i="36"/>
  <c r="Q239" i="36"/>
  <c r="Q237" i="36" s="1"/>
  <c r="Q235" i="36" s="1"/>
  <c r="P239" i="36"/>
  <c r="P237" i="36" s="1"/>
  <c r="P235" i="36" s="1"/>
  <c r="O239" i="36"/>
  <c r="O237" i="36" s="1"/>
  <c r="O235" i="36" s="1"/>
  <c r="N239" i="36"/>
  <c r="N237" i="36" s="1"/>
  <c r="N235" i="36" s="1"/>
  <c r="M239" i="36"/>
  <c r="M244" i="36" s="1"/>
  <c r="M246" i="36" s="1"/>
  <c r="L239" i="36"/>
  <c r="L244" i="36" s="1"/>
  <c r="L246" i="36" s="1"/>
  <c r="K239" i="36"/>
  <c r="K244" i="36" s="1"/>
  <c r="H244" i="36"/>
  <c r="H246" i="36" s="1"/>
  <c r="H247" i="36" s="1"/>
  <c r="AA238" i="36"/>
  <c r="AA245" i="36" s="1"/>
  <c r="Z238" i="36"/>
  <c r="Z245" i="36" s="1"/>
  <c r="Y238" i="36"/>
  <c r="Y245" i="36" s="1"/>
  <c r="X238" i="36"/>
  <c r="X245" i="36" s="1"/>
  <c r="W238" i="36"/>
  <c r="V238" i="36"/>
  <c r="U238" i="36"/>
  <c r="U245" i="36" s="1"/>
  <c r="T238" i="36"/>
  <c r="T245" i="36" s="1"/>
  <c r="S238" i="36"/>
  <c r="S245" i="36" s="1"/>
  <c r="R238" i="36"/>
  <c r="R245" i="36" s="1"/>
  <c r="Q238" i="36"/>
  <c r="Q245" i="36" s="1"/>
  <c r="P238" i="36"/>
  <c r="P245" i="36" s="1"/>
  <c r="O238" i="36"/>
  <c r="O245" i="36" s="1"/>
  <c r="AM236" i="36"/>
  <c r="AM234" i="36"/>
  <c r="AL233" i="36"/>
  <c r="AK233" i="36"/>
  <c r="AJ233" i="36"/>
  <c r="AI233" i="36"/>
  <c r="AH233" i="36"/>
  <c r="AG233" i="36"/>
  <c r="AF233" i="36"/>
  <c r="AE233" i="36"/>
  <c r="AD233" i="36"/>
  <c r="AC233" i="36"/>
  <c r="AB233" i="36"/>
  <c r="AA233" i="36"/>
  <c r="Z233" i="36"/>
  <c r="Y233" i="36"/>
  <c r="X233" i="36"/>
  <c r="W233" i="36"/>
  <c r="V233" i="36"/>
  <c r="U233" i="36"/>
  <c r="T233" i="36"/>
  <c r="S233" i="36"/>
  <c r="R233" i="36"/>
  <c r="Q233" i="36"/>
  <c r="P233" i="36"/>
  <c r="O233" i="36"/>
  <c r="N233" i="36"/>
  <c r="M233" i="36"/>
  <c r="L233" i="36"/>
  <c r="K233" i="36"/>
  <c r="G232" i="36"/>
  <c r="H232" i="36" s="1"/>
  <c r="I232" i="36" s="1"/>
  <c r="J232" i="36" s="1"/>
  <c r="K232" i="36" s="1"/>
  <c r="L232" i="36" s="1"/>
  <c r="M232" i="36" s="1"/>
  <c r="N232" i="36" s="1"/>
  <c r="O232" i="36" s="1"/>
  <c r="P232" i="36" s="1"/>
  <c r="Q232" i="36" s="1"/>
  <c r="R232" i="36" s="1"/>
  <c r="S232" i="36" s="1"/>
  <c r="T232" i="36" s="1"/>
  <c r="U232" i="36" s="1"/>
  <c r="V232" i="36" s="1"/>
  <c r="W232" i="36" s="1"/>
  <c r="X232" i="36" s="1"/>
  <c r="Y232" i="36" s="1"/>
  <c r="Z232" i="36" s="1"/>
  <c r="AA232" i="36" s="1"/>
  <c r="AB232" i="36" s="1"/>
  <c r="AC232" i="36" s="1"/>
  <c r="AD232" i="36" s="1"/>
  <c r="AE232" i="36" s="1"/>
  <c r="AF232" i="36" s="1"/>
  <c r="AG232" i="36" s="1"/>
  <c r="AH232" i="36" s="1"/>
  <c r="AI232" i="36" s="1"/>
  <c r="AJ232" i="36" s="1"/>
  <c r="AK232" i="36" s="1"/>
  <c r="AL232" i="36" s="1"/>
  <c r="AL231" i="36"/>
  <c r="AK231" i="36"/>
  <c r="AJ231" i="36"/>
  <c r="AI231" i="36"/>
  <c r="AH231" i="36"/>
  <c r="AG231" i="36"/>
  <c r="AF231" i="36"/>
  <c r="AE231" i="36"/>
  <c r="AD231" i="36"/>
  <c r="AC231" i="36"/>
  <c r="AB231" i="36"/>
  <c r="AA231" i="36"/>
  <c r="Z231" i="36"/>
  <c r="Y231" i="36"/>
  <c r="X231" i="36"/>
  <c r="W231" i="36"/>
  <c r="V231" i="36"/>
  <c r="U231" i="36"/>
  <c r="T231" i="36"/>
  <c r="S231" i="36"/>
  <c r="R231" i="36"/>
  <c r="Q231" i="36"/>
  <c r="P231" i="36"/>
  <c r="O231" i="36"/>
  <c r="N231" i="36"/>
  <c r="M231" i="36"/>
  <c r="L231" i="36"/>
  <c r="K231" i="36"/>
  <c r="J231" i="36"/>
  <c r="I231" i="36"/>
  <c r="H231" i="36"/>
  <c r="AM230" i="36"/>
  <c r="AN230" i="36" s="1"/>
  <c r="AM229" i="36"/>
  <c r="AL226" i="36"/>
  <c r="AK226" i="36"/>
  <c r="AJ226" i="36"/>
  <c r="AI226" i="36"/>
  <c r="AH226" i="36"/>
  <c r="AG226" i="36"/>
  <c r="AF226" i="36"/>
  <c r="AE226" i="36"/>
  <c r="AD226" i="36"/>
  <c r="AC226" i="36"/>
  <c r="AB226" i="36"/>
  <c r="AA226" i="36"/>
  <c r="Z226" i="36"/>
  <c r="Y226" i="36"/>
  <c r="X226" i="36"/>
  <c r="W226" i="36"/>
  <c r="V226" i="36"/>
  <c r="U226" i="36"/>
  <c r="T226" i="36"/>
  <c r="S226" i="36"/>
  <c r="R226" i="36"/>
  <c r="Q226" i="36"/>
  <c r="P226" i="36"/>
  <c r="O226" i="36"/>
  <c r="N226" i="36"/>
  <c r="M226" i="36"/>
  <c r="L226" i="36"/>
  <c r="K226" i="36"/>
  <c r="H227" i="36"/>
  <c r="AM225" i="36"/>
  <c r="AL223" i="36"/>
  <c r="AK223" i="36"/>
  <c r="AJ223" i="36"/>
  <c r="AI223" i="36"/>
  <c r="AH223" i="36"/>
  <c r="AG223" i="36"/>
  <c r="AF223" i="36"/>
  <c r="AE223" i="36"/>
  <c r="AD223" i="36"/>
  <c r="AC223" i="36"/>
  <c r="AB223" i="36"/>
  <c r="AB224" i="36" s="1"/>
  <c r="AA223" i="36"/>
  <c r="AA224" i="36" s="1"/>
  <c r="Z223" i="36"/>
  <c r="Z224" i="36" s="1"/>
  <c r="Y223" i="36"/>
  <c r="Y224" i="36" s="1"/>
  <c r="X223" i="36"/>
  <c r="X224" i="36" s="1"/>
  <c r="W223" i="36"/>
  <c r="W224" i="36" s="1"/>
  <c r="V223" i="36"/>
  <c r="V224" i="36" s="1"/>
  <c r="U223" i="36"/>
  <c r="U224" i="36" s="1"/>
  <c r="T223" i="36"/>
  <c r="T224" i="36" s="1"/>
  <c r="S223" i="36"/>
  <c r="S224" i="36" s="1"/>
  <c r="R223" i="36"/>
  <c r="R224" i="36" s="1"/>
  <c r="Q223" i="36"/>
  <c r="Q224" i="36" s="1"/>
  <c r="P223" i="36"/>
  <c r="P224" i="36" s="1"/>
  <c r="N223" i="36"/>
  <c r="M223" i="36"/>
  <c r="M224" i="36" s="1"/>
  <c r="L223" i="36"/>
  <c r="K223" i="36"/>
  <c r="K224" i="36" s="1"/>
  <c r="J223" i="36"/>
  <c r="I223" i="36"/>
  <c r="H223" i="36"/>
  <c r="AM222" i="36"/>
  <c r="AM221" i="36"/>
  <c r="AL220" i="36"/>
  <c r="AK220" i="36"/>
  <c r="AJ220" i="36"/>
  <c r="AI220" i="36"/>
  <c r="AH220" i="36"/>
  <c r="AG220" i="36"/>
  <c r="AF220" i="36"/>
  <c r="AE220" i="36"/>
  <c r="AD220" i="36"/>
  <c r="AC220" i="36"/>
  <c r="O220" i="36"/>
  <c r="O224" i="36" s="1"/>
  <c r="N220" i="36"/>
  <c r="L220" i="36"/>
  <c r="K220" i="36"/>
  <c r="J220" i="36"/>
  <c r="I220" i="36"/>
  <c r="H220" i="36"/>
  <c r="AM219" i="36"/>
  <c r="AM216" i="36"/>
  <c r="AN215" i="36"/>
  <c r="AL215" i="36"/>
  <c r="AK215" i="36"/>
  <c r="AJ215" i="36"/>
  <c r="AI215" i="36"/>
  <c r="AH215" i="36"/>
  <c r="AG215" i="36"/>
  <c r="AF215" i="36"/>
  <c r="AE215" i="36"/>
  <c r="AD215" i="36"/>
  <c r="AC215" i="36"/>
  <c r="AB215" i="36"/>
  <c r="AA215" i="36"/>
  <c r="Z215" i="36"/>
  <c r="Y215" i="36"/>
  <c r="X215" i="36"/>
  <c r="W215" i="36"/>
  <c r="V215" i="36"/>
  <c r="U215" i="36"/>
  <c r="T215" i="36"/>
  <c r="S215" i="36"/>
  <c r="R215" i="36"/>
  <c r="Q215" i="36"/>
  <c r="P215" i="36"/>
  <c r="O215" i="36"/>
  <c r="N215" i="36"/>
  <c r="M215" i="36"/>
  <c r="L215" i="36"/>
  <c r="K215" i="36"/>
  <c r="H218" i="36"/>
  <c r="AM214" i="36"/>
  <c r="AM211" i="36"/>
  <c r="AL210" i="36"/>
  <c r="AK210" i="36"/>
  <c r="AJ210" i="36"/>
  <c r="AI210" i="36"/>
  <c r="AH210" i="36"/>
  <c r="AG210" i="36"/>
  <c r="AF210" i="36"/>
  <c r="AE210" i="36"/>
  <c r="AD210" i="36"/>
  <c r="AC210" i="36"/>
  <c r="AB210" i="36"/>
  <c r="AA210" i="36"/>
  <c r="Z210" i="36"/>
  <c r="Y210" i="36"/>
  <c r="X210" i="36"/>
  <c r="W210" i="36"/>
  <c r="V210" i="36"/>
  <c r="U210" i="36"/>
  <c r="T210" i="36"/>
  <c r="S210" i="36"/>
  <c r="R210" i="36"/>
  <c r="Q210" i="36"/>
  <c r="P210" i="36"/>
  <c r="O210" i="36"/>
  <c r="N210" i="36"/>
  <c r="M210" i="36"/>
  <c r="L210" i="36"/>
  <c r="K210" i="36"/>
  <c r="H212" i="36"/>
  <c r="I212" i="36" s="1"/>
  <c r="J212" i="36" s="1"/>
  <c r="K212" i="36" s="1"/>
  <c r="L212" i="36" s="1"/>
  <c r="M212" i="36" s="1"/>
  <c r="N212" i="36" s="1"/>
  <c r="O212" i="36" s="1"/>
  <c r="P212" i="36" s="1"/>
  <c r="Q212" i="36" s="1"/>
  <c r="R212" i="36" s="1"/>
  <c r="S212" i="36" s="1"/>
  <c r="T212" i="36" s="1"/>
  <c r="U212" i="36" s="1"/>
  <c r="V212" i="36" s="1"/>
  <c r="W212" i="36" s="1"/>
  <c r="X212" i="36" s="1"/>
  <c r="Y212" i="36" s="1"/>
  <c r="AM209" i="36"/>
  <c r="G207" i="36"/>
  <c r="AL206" i="36"/>
  <c r="AK206" i="36"/>
  <c r="AJ206" i="36"/>
  <c r="AI206" i="36"/>
  <c r="AH206" i="36"/>
  <c r="AG206" i="36"/>
  <c r="AF206" i="36"/>
  <c r="AE206" i="36"/>
  <c r="AD206" i="36"/>
  <c r="AC206" i="36"/>
  <c r="AB206" i="36"/>
  <c r="AA206" i="36"/>
  <c r="Z206" i="36"/>
  <c r="Y206" i="36"/>
  <c r="X206" i="36"/>
  <c r="W206" i="36"/>
  <c r="V206" i="36"/>
  <c r="U206" i="36"/>
  <c r="T206" i="36"/>
  <c r="S206" i="36"/>
  <c r="R206" i="36"/>
  <c r="Q206" i="36"/>
  <c r="P206" i="36"/>
  <c r="O206" i="36"/>
  <c r="N206" i="36"/>
  <c r="M206" i="36"/>
  <c r="L206" i="36"/>
  <c r="K206" i="36"/>
  <c r="AM205" i="36"/>
  <c r="AO206" i="36" s="1"/>
  <c r="F205" i="36"/>
  <c r="AL224" i="36" l="1"/>
  <c r="X244" i="36"/>
  <c r="X246" i="36" s="1"/>
  <c r="AD224" i="36"/>
  <c r="AB28" i="54"/>
  <c r="I227" i="36"/>
  <c r="J227" i="36" s="1"/>
  <c r="K227" i="36" s="1"/>
  <c r="L227" i="36" s="1"/>
  <c r="M227" i="36" s="1"/>
  <c r="N227" i="36" s="1"/>
  <c r="O227" i="36" s="1"/>
  <c r="P227" i="36" s="1"/>
  <c r="Q227" i="36" s="1"/>
  <c r="R227" i="36" s="1"/>
  <c r="I224" i="36"/>
  <c r="AI224" i="36"/>
  <c r="N224" i="36"/>
  <c r="AF224" i="36"/>
  <c r="AG224" i="36"/>
  <c r="M237" i="36"/>
  <c r="M235" i="36" s="1"/>
  <c r="AL237" i="36"/>
  <c r="AL235" i="36" s="1"/>
  <c r="I218" i="36"/>
  <c r="J218" i="36" s="1"/>
  <c r="K218" i="36" s="1"/>
  <c r="L218" i="36" s="1"/>
  <c r="M218" i="36" s="1"/>
  <c r="N218" i="36" s="1"/>
  <c r="O218" i="36" s="1"/>
  <c r="P218" i="36" s="1"/>
  <c r="Q218" i="36" s="1"/>
  <c r="R218" i="36" s="1"/>
  <c r="S218" i="36" s="1"/>
  <c r="T218" i="36" s="1"/>
  <c r="U218" i="36" s="1"/>
  <c r="V218" i="36" s="1"/>
  <c r="W218" i="36" s="1"/>
  <c r="X218" i="36" s="1"/>
  <c r="Y218" i="36" s="1"/>
  <c r="Z218" i="36" s="1"/>
  <c r="AA218" i="36" s="1"/>
  <c r="AB218" i="36" s="1"/>
  <c r="AC218" i="36" s="1"/>
  <c r="AD218" i="36" s="1"/>
  <c r="AE218" i="36" s="1"/>
  <c r="AF218" i="36" s="1"/>
  <c r="AG218" i="36" s="1"/>
  <c r="AH218" i="36" s="1"/>
  <c r="AI218" i="36" s="1"/>
  <c r="AJ218" i="36" s="1"/>
  <c r="AK218" i="36" s="1"/>
  <c r="AL218" i="36" s="1"/>
  <c r="J224" i="36"/>
  <c r="AJ224" i="36"/>
  <c r="N244" i="36"/>
  <c r="I28" i="54"/>
  <c r="H207" i="36"/>
  <c r="I207" i="36" s="1"/>
  <c r="J207" i="36" s="1"/>
  <c r="K207" i="36" s="1"/>
  <c r="L207" i="36" s="1"/>
  <c r="M207" i="36" s="1"/>
  <c r="AC224" i="36"/>
  <c r="K246" i="36"/>
  <c r="G28" i="54"/>
  <c r="AL246" i="36"/>
  <c r="AH28" i="54"/>
  <c r="K237" i="36"/>
  <c r="K235" i="36" s="1"/>
  <c r="AE224" i="36"/>
  <c r="W244" i="36"/>
  <c r="V244" i="36"/>
  <c r="Z244" i="36"/>
  <c r="AI244" i="36"/>
  <c r="H224" i="36"/>
  <c r="X237" i="36"/>
  <c r="X235" i="36" s="1"/>
  <c r="AH224" i="36"/>
  <c r="Z237" i="36"/>
  <c r="Z235" i="36" s="1"/>
  <c r="AG28" i="54"/>
  <c r="H208" i="36"/>
  <c r="I208" i="36" s="1"/>
  <c r="J208" i="36" s="1"/>
  <c r="K208" i="36" s="1"/>
  <c r="L208" i="36" s="1"/>
  <c r="M208" i="36" s="1"/>
  <c r="N208" i="36" s="1"/>
  <c r="O208" i="36" s="1"/>
  <c r="P208" i="36" s="1"/>
  <c r="Q208" i="36" s="1"/>
  <c r="R208" i="36" s="1"/>
  <c r="S208" i="36" s="1"/>
  <c r="T208" i="36" s="1"/>
  <c r="U208" i="36" s="1"/>
  <c r="V208" i="36" s="1"/>
  <c r="W208" i="36" s="1"/>
  <c r="X208" i="36" s="1"/>
  <c r="Y208" i="36" s="1"/>
  <c r="Z208" i="36" s="1"/>
  <c r="AA208" i="36" s="1"/>
  <c r="AB208" i="36" s="1"/>
  <c r="AC208" i="36" s="1"/>
  <c r="AD208" i="36" s="1"/>
  <c r="AE208" i="36" s="1"/>
  <c r="AF208" i="36" s="1"/>
  <c r="AG208" i="36" s="1"/>
  <c r="AH208" i="36" s="1"/>
  <c r="AI208" i="36" s="1"/>
  <c r="AJ208" i="36" s="1"/>
  <c r="AK208" i="36" s="1"/>
  <c r="AL208" i="36" s="1"/>
  <c r="W26" i="32" s="1"/>
  <c r="AF28" i="54"/>
  <c r="T28" i="54"/>
  <c r="R244" i="36"/>
  <c r="R246" i="36" s="1"/>
  <c r="S244" i="36"/>
  <c r="S246" i="36" s="1"/>
  <c r="H213" i="36"/>
  <c r="I213" i="36" s="1"/>
  <c r="J213" i="36" s="1"/>
  <c r="K213" i="36" s="1"/>
  <c r="L213" i="36" s="1"/>
  <c r="M213" i="36" s="1"/>
  <c r="N213" i="36" s="1"/>
  <c r="O213" i="36" s="1"/>
  <c r="P213" i="36" s="1"/>
  <c r="Q213" i="36" s="1"/>
  <c r="R213" i="36" s="1"/>
  <c r="S213" i="36" s="1"/>
  <c r="T213" i="36" s="1"/>
  <c r="U213" i="36" s="1"/>
  <c r="V213" i="36" s="1"/>
  <c r="W213" i="36" s="1"/>
  <c r="X213" i="36" s="1"/>
  <c r="Y213" i="36" s="1"/>
  <c r="Z213" i="36" s="1"/>
  <c r="AA213" i="36" s="1"/>
  <c r="AB213" i="36" s="1"/>
  <c r="AC213" i="36" s="1"/>
  <c r="AD213" i="36" s="1"/>
  <c r="AE213" i="36" s="1"/>
  <c r="AF213" i="36" s="1"/>
  <c r="AG213" i="36" s="1"/>
  <c r="AH213" i="36" s="1"/>
  <c r="AI213" i="36" s="1"/>
  <c r="AJ213" i="36" s="1"/>
  <c r="AK213" i="36" s="1"/>
  <c r="AL213" i="36" s="1"/>
  <c r="V26" i="32" s="1"/>
  <c r="AM223" i="36"/>
  <c r="AK224" i="36"/>
  <c r="T244" i="36"/>
  <c r="T246" i="36" s="1"/>
  <c r="I244" i="36"/>
  <c r="H242" i="36"/>
  <c r="I242" i="36" s="1"/>
  <c r="J242" i="36" s="1"/>
  <c r="K242" i="36" s="1"/>
  <c r="L242" i="36" s="1"/>
  <c r="M242" i="36" s="1"/>
  <c r="N242" i="36" s="1"/>
  <c r="O242" i="36" s="1"/>
  <c r="P242" i="36" s="1"/>
  <c r="Q242" i="36" s="1"/>
  <c r="R242" i="36" s="1"/>
  <c r="S242" i="36" s="1"/>
  <c r="T242" i="36" s="1"/>
  <c r="U242" i="36" s="1"/>
  <c r="V242" i="36" s="1"/>
  <c r="W242" i="36" s="1"/>
  <c r="X242" i="36" s="1"/>
  <c r="Y242" i="36" s="1"/>
  <c r="Z242" i="36" s="1"/>
  <c r="AA242" i="36" s="1"/>
  <c r="AB242" i="36" s="1"/>
  <c r="AC242" i="36" s="1"/>
  <c r="AD242" i="36" s="1"/>
  <c r="AE242" i="36" s="1"/>
  <c r="AF242" i="36" s="1"/>
  <c r="AG242" i="36" s="1"/>
  <c r="AH242" i="36" s="1"/>
  <c r="AI242" i="36" s="1"/>
  <c r="AJ242" i="36" s="1"/>
  <c r="AK242" i="36" s="1"/>
  <c r="AL242" i="36" s="1"/>
  <c r="P26" i="32" s="1"/>
  <c r="AE26" i="32" s="1"/>
  <c r="N207" i="36"/>
  <c r="O207" i="36" s="1"/>
  <c r="P207" i="36" s="1"/>
  <c r="Q207" i="36" s="1"/>
  <c r="R207" i="36" s="1"/>
  <c r="S207" i="36" s="1"/>
  <c r="T207" i="36" s="1"/>
  <c r="U207" i="36" s="1"/>
  <c r="V207" i="36" s="1"/>
  <c r="W207" i="36" s="1"/>
  <c r="X207" i="36" s="1"/>
  <c r="Y207" i="36" s="1"/>
  <c r="Z207" i="36" s="1"/>
  <c r="AA207" i="36" s="1"/>
  <c r="AB207" i="36" s="1"/>
  <c r="AC207" i="36" s="1"/>
  <c r="AD207" i="36" s="1"/>
  <c r="AE207" i="36" s="1"/>
  <c r="AF207" i="36" s="1"/>
  <c r="AG207" i="36" s="1"/>
  <c r="AH207" i="36" s="1"/>
  <c r="AI207" i="36" s="1"/>
  <c r="AJ207" i="36" s="1"/>
  <c r="AK207" i="36" s="1"/>
  <c r="AL207" i="36" s="1"/>
  <c r="J244" i="36"/>
  <c r="L237" i="36"/>
  <c r="L235" i="36" s="1"/>
  <c r="AH244" i="36"/>
  <c r="Y28" i="54"/>
  <c r="H28" i="54"/>
  <c r="D28" i="54"/>
  <c r="AI19" i="54"/>
  <c r="AI13" i="54"/>
  <c r="AI29" i="54"/>
  <c r="AI41" i="54"/>
  <c r="AI43" i="54"/>
  <c r="AI3" i="54"/>
  <c r="AI21" i="54"/>
  <c r="AI5" i="54"/>
  <c r="CI98" i="58"/>
  <c r="AV120" i="58" s="1"/>
  <c r="CI120" i="58"/>
  <c r="BS120" i="58"/>
  <c r="BS98" i="58"/>
  <c r="AF120" i="58" s="1"/>
  <c r="CH120" i="58"/>
  <c r="CH98" i="58"/>
  <c r="AU120" i="58" s="1"/>
  <c r="CE120" i="58"/>
  <c r="CE98" i="58"/>
  <c r="AR120" i="58" s="1"/>
  <c r="BT120" i="58"/>
  <c r="BT98" i="58"/>
  <c r="AG120" i="58" s="1"/>
  <c r="CF120" i="58"/>
  <c r="CF98" i="58"/>
  <c r="AS120" i="58" s="1"/>
  <c r="BR98" i="58"/>
  <c r="AE120" i="58" s="1"/>
  <c r="BR120" i="58"/>
  <c r="CD120" i="58"/>
  <c r="CD98" i="58"/>
  <c r="AQ120" i="58" s="1"/>
  <c r="CP120" i="58"/>
  <c r="CP98" i="58"/>
  <c r="BC120" i="58" s="1"/>
  <c r="BZ120" i="58"/>
  <c r="BZ98" i="58"/>
  <c r="AM120" i="58" s="1"/>
  <c r="BR68" i="58"/>
  <c r="BJ5" i="58"/>
  <c r="BJ75" i="58" s="1"/>
  <c r="CN68" i="58"/>
  <c r="BQ120" i="58"/>
  <c r="BN120" i="58"/>
  <c r="BN98" i="58"/>
  <c r="AA120" i="58" s="1"/>
  <c r="BJ120" i="58"/>
  <c r="BJ98" i="58"/>
  <c r="W120" i="58" s="1"/>
  <c r="CD68" i="58"/>
  <c r="BO120" i="58"/>
  <c r="BO98" i="58"/>
  <c r="AB120" i="58" s="1"/>
  <c r="CA120" i="58"/>
  <c r="CA98" i="58"/>
  <c r="AN120" i="58" s="1"/>
  <c r="BK98" i="58"/>
  <c r="X120" i="58" s="1"/>
  <c r="BK120" i="58"/>
  <c r="W76" i="58"/>
  <c r="W98" i="58" s="1"/>
  <c r="CE68" i="58"/>
  <c r="BL120" i="58"/>
  <c r="BL98" i="58"/>
  <c r="Y120" i="58" s="1"/>
  <c r="BX120" i="58"/>
  <c r="BX98" i="58"/>
  <c r="AK120" i="58" s="1"/>
  <c r="CJ120" i="58"/>
  <c r="CJ98" i="58"/>
  <c r="AW120" i="58" s="1"/>
  <c r="BU120" i="58"/>
  <c r="BU98" i="58"/>
  <c r="AH120" i="58" s="1"/>
  <c r="CL120" i="58"/>
  <c r="CL98" i="58"/>
  <c r="AY120" i="58" s="1"/>
  <c r="BN68" i="58"/>
  <c r="BZ68" i="58"/>
  <c r="CL68" i="58"/>
  <c r="CM98" i="58"/>
  <c r="AZ120" i="58" s="1"/>
  <c r="BV120" i="58"/>
  <c r="BV98" i="58"/>
  <c r="AI120" i="58" s="1"/>
  <c r="BP120" i="58"/>
  <c r="BP98" i="58"/>
  <c r="AC120" i="58" s="1"/>
  <c r="CB120" i="58"/>
  <c r="CB98" i="58"/>
  <c r="AO120" i="58" s="1"/>
  <c r="CN120" i="58"/>
  <c r="CN98" i="58"/>
  <c r="BA120" i="58" s="1"/>
  <c r="BW98" i="58"/>
  <c r="AJ120" i="58" s="1"/>
  <c r="BW120" i="58"/>
  <c r="CC120" i="58"/>
  <c r="CC98" i="58"/>
  <c r="AP120" i="58" s="1"/>
  <c r="CO120" i="58"/>
  <c r="CO98" i="58"/>
  <c r="BB120" i="58" s="1"/>
  <c r="BM120" i="58"/>
  <c r="BM98" i="58"/>
  <c r="Z120" i="58" s="1"/>
  <c r="BY120" i="58"/>
  <c r="BY98" i="58"/>
  <c r="AL120" i="58" s="1"/>
  <c r="CK120" i="58"/>
  <c r="CK98" i="58"/>
  <c r="AX120" i="58" s="1"/>
  <c r="CB68" i="58"/>
  <c r="BM68" i="58"/>
  <c r="BT68" i="58"/>
  <c r="CF68" i="58"/>
  <c r="BU68" i="58"/>
  <c r="CG68" i="58"/>
  <c r="AF79" i="58"/>
  <c r="BJ116" i="58"/>
  <c r="BJ138" i="58"/>
  <c r="BV68" i="58"/>
  <c r="CH68" i="58"/>
  <c r="CG120" i="58"/>
  <c r="CG98" i="58"/>
  <c r="AT120" i="58" s="1"/>
  <c r="BX68" i="58"/>
  <c r="CJ68" i="58"/>
  <c r="BO68" i="58"/>
  <c r="CA68" i="58"/>
  <c r="CM68" i="58"/>
  <c r="BL68" i="58"/>
  <c r="AD79" i="58"/>
  <c r="BS68" i="58"/>
  <c r="AV124" i="58"/>
  <c r="AJ124" i="58"/>
  <c r="AU124" i="58"/>
  <c r="AI124" i="58"/>
  <c r="AT124" i="58"/>
  <c r="AH124" i="58"/>
  <c r="BB124" i="58"/>
  <c r="AP124" i="58"/>
  <c r="AD124" i="58"/>
  <c r="BA124" i="58"/>
  <c r="AO124" i="58"/>
  <c r="AC124" i="58"/>
  <c r="AZ124" i="58"/>
  <c r="AN124" i="58"/>
  <c r="AB124" i="58"/>
  <c r="AY124" i="58"/>
  <c r="AM124" i="58"/>
  <c r="AA124" i="58"/>
  <c r="AF124" i="58"/>
  <c r="AE124" i="58"/>
  <c r="Z124" i="58"/>
  <c r="BC124" i="58"/>
  <c r="Y124" i="58"/>
  <c r="AX124" i="58"/>
  <c r="AW124" i="58"/>
  <c r="AS124" i="58"/>
  <c r="AR124" i="58"/>
  <c r="AQ124" i="58"/>
  <c r="AL124" i="58"/>
  <c r="AG124" i="58"/>
  <c r="BK138" i="58"/>
  <c r="BK116" i="58"/>
  <c r="W94" i="58"/>
  <c r="BW68" i="58"/>
  <c r="CI68" i="58"/>
  <c r="CK68" i="58"/>
  <c r="CO68" i="58"/>
  <c r="AF78" i="58"/>
  <c r="AG78" i="58" s="1"/>
  <c r="AH78" i="58" s="1"/>
  <c r="BY68" i="58"/>
  <c r="N18" i="56"/>
  <c r="N27" i="56"/>
  <c r="O6" i="56"/>
  <c r="N45" i="56"/>
  <c r="M45" i="56"/>
  <c r="O45" i="56"/>
  <c r="Q36" i="56"/>
  <c r="Q12" i="56"/>
  <c r="X5" i="56"/>
  <c r="O8" i="56"/>
  <c r="N8" i="56"/>
  <c r="M8" i="56"/>
  <c r="M18" i="56"/>
  <c r="P33" i="56"/>
  <c r="Q24" i="56"/>
  <c r="P35" i="56"/>
  <c r="Q26" i="56"/>
  <c r="M27" i="56"/>
  <c r="O15" i="56"/>
  <c r="N15" i="56"/>
  <c r="M15" i="56"/>
  <c r="Q17" i="56"/>
  <c r="R22" i="56"/>
  <c r="R31" i="56" s="1"/>
  <c r="R40" i="56" s="1"/>
  <c r="R49" i="56" s="1"/>
  <c r="R58" i="56" s="1"/>
  <c r="R67" i="56" s="1"/>
  <c r="R76" i="56" s="1"/>
  <c r="R85" i="56" s="1"/>
  <c r="R94" i="56" s="1"/>
  <c r="R103" i="56" s="1"/>
  <c r="R112" i="56" s="1"/>
  <c r="R121" i="56" s="1"/>
  <c r="R130" i="56" s="1"/>
  <c r="R139" i="56" s="1"/>
  <c r="P54" i="56"/>
  <c r="O7" i="56"/>
  <c r="N7" i="56"/>
  <c r="M7" i="56"/>
  <c r="P30" i="56"/>
  <c r="Q21" i="56"/>
  <c r="M9" i="56"/>
  <c r="P11" i="56"/>
  <c r="P16" i="56"/>
  <c r="N9" i="56"/>
  <c r="BB10" i="56"/>
  <c r="R18" i="56"/>
  <c r="R27" i="56" s="1"/>
  <c r="R36" i="56" s="1"/>
  <c r="R45" i="56" s="1"/>
  <c r="R54" i="56" s="1"/>
  <c r="R63" i="56" s="1"/>
  <c r="R72" i="56" s="1"/>
  <c r="R81" i="56" s="1"/>
  <c r="R90" i="56" s="1"/>
  <c r="R99" i="56" s="1"/>
  <c r="R108" i="56" s="1"/>
  <c r="R117" i="56" s="1"/>
  <c r="R126" i="56" s="1"/>
  <c r="R135" i="56" s="1"/>
  <c r="M6" i="56"/>
  <c r="P10" i="56"/>
  <c r="AI23" i="54"/>
  <c r="N28" i="54"/>
  <c r="U244" i="36"/>
  <c r="AK61" i="29"/>
  <c r="AP63" i="29" s="1"/>
  <c r="AI31" i="54"/>
  <c r="AI17" i="54"/>
  <c r="AI7" i="54"/>
  <c r="AI11" i="54"/>
  <c r="AI25" i="54"/>
  <c r="G64" i="29"/>
  <c r="H64" i="29" s="1"/>
  <c r="I64" i="29" s="1"/>
  <c r="J64" i="29" s="1"/>
  <c r="K64" i="29" s="1"/>
  <c r="L64" i="29" s="1"/>
  <c r="M64" i="29" s="1"/>
  <c r="N64" i="29" s="1"/>
  <c r="O64" i="29" s="1"/>
  <c r="P64" i="29" s="1"/>
  <c r="Q64" i="29" s="1"/>
  <c r="R64" i="29" s="1"/>
  <c r="S64" i="29" s="1"/>
  <c r="T64" i="29" s="1"/>
  <c r="U64" i="29" s="1"/>
  <c r="V64" i="29" s="1"/>
  <c r="W64" i="29" s="1"/>
  <c r="X64" i="29" s="1"/>
  <c r="Y64" i="29" s="1"/>
  <c r="Z64" i="29" s="1"/>
  <c r="AA64" i="29" s="1"/>
  <c r="AB64" i="29" s="1"/>
  <c r="AC64" i="29" s="1"/>
  <c r="AD64" i="29" s="1"/>
  <c r="AE64" i="29" s="1"/>
  <c r="AF64" i="29" s="1"/>
  <c r="AG64" i="29" s="1"/>
  <c r="AH64" i="29" s="1"/>
  <c r="AI64" i="29" s="1"/>
  <c r="AJ64" i="29" s="1"/>
  <c r="F65" i="29"/>
  <c r="G65" i="29" s="1"/>
  <c r="H65" i="29" s="1"/>
  <c r="I65" i="29" s="1"/>
  <c r="J65" i="29" s="1"/>
  <c r="K65" i="29" s="1"/>
  <c r="L65" i="29" s="1"/>
  <c r="M65" i="29" s="1"/>
  <c r="N65" i="29" s="1"/>
  <c r="O65" i="29" s="1"/>
  <c r="P65" i="29" s="1"/>
  <c r="Q65" i="29" s="1"/>
  <c r="R65" i="29" s="1"/>
  <c r="S65" i="29" s="1"/>
  <c r="T65" i="29" s="1"/>
  <c r="U65" i="29" s="1"/>
  <c r="V65" i="29" s="1"/>
  <c r="W65" i="29" s="1"/>
  <c r="X65" i="29" s="1"/>
  <c r="Y65" i="29" s="1"/>
  <c r="Z65" i="29" s="1"/>
  <c r="AA65" i="29" s="1"/>
  <c r="AB65" i="29" s="1"/>
  <c r="AC65" i="29" s="1"/>
  <c r="AD65" i="29" s="1"/>
  <c r="AE65" i="29" s="1"/>
  <c r="AF65" i="29" s="1"/>
  <c r="AG65" i="29" s="1"/>
  <c r="AH65" i="29" s="1"/>
  <c r="AI65" i="29" s="1"/>
  <c r="AJ65" i="29" s="1"/>
  <c r="AK65" i="29" s="1"/>
  <c r="AK59" i="29"/>
  <c r="AP61" i="29"/>
  <c r="AP64" i="29"/>
  <c r="S227" i="36"/>
  <c r="T227" i="36" s="1"/>
  <c r="U227" i="36" s="1"/>
  <c r="V227" i="36" s="1"/>
  <c r="W227" i="36" s="1"/>
  <c r="X227" i="36" s="1"/>
  <c r="Y227" i="36" s="1"/>
  <c r="Z227" i="36" s="1"/>
  <c r="AA227" i="36" s="1"/>
  <c r="AB227" i="36" s="1"/>
  <c r="AC227" i="36" s="1"/>
  <c r="AD227" i="36" s="1"/>
  <c r="AE227" i="36" s="1"/>
  <c r="AF227" i="36" s="1"/>
  <c r="AG227" i="36" s="1"/>
  <c r="AH227" i="36" s="1"/>
  <c r="AI227" i="36" s="1"/>
  <c r="AJ227" i="36" s="1"/>
  <c r="AK227" i="36" s="1"/>
  <c r="AL227" i="36" s="1"/>
  <c r="AI27" i="54"/>
  <c r="T237" i="36"/>
  <c r="T235" i="36" s="1"/>
  <c r="AE237" i="36"/>
  <c r="AE235" i="36" s="1"/>
  <c r="AF237" i="36"/>
  <c r="AF235" i="36" s="1"/>
  <c r="R237" i="36"/>
  <c r="R235" i="36" s="1"/>
  <c r="S237" i="36"/>
  <c r="S235" i="36" s="1"/>
  <c r="AM226" i="36"/>
  <c r="AM215" i="36"/>
  <c r="AM210" i="36"/>
  <c r="Z212" i="36"/>
  <c r="AA212" i="36" s="1"/>
  <c r="AB212" i="36" s="1"/>
  <c r="AC212" i="36" s="1"/>
  <c r="AD212" i="36" s="1"/>
  <c r="AE212" i="36" s="1"/>
  <c r="AF212" i="36" s="1"/>
  <c r="AG212" i="36" s="1"/>
  <c r="AH212" i="36" s="1"/>
  <c r="AI212" i="36" s="1"/>
  <c r="AJ212" i="36" s="1"/>
  <c r="AK212" i="36" s="1"/>
  <c r="AL212" i="36" s="1"/>
  <c r="AM233" i="36"/>
  <c r="AO234" i="36" s="1"/>
  <c r="AM206" i="36"/>
  <c r="Y26" i="32" s="1"/>
  <c r="H228" i="36"/>
  <c r="I228" i="36" s="1"/>
  <c r="J228" i="36" s="1"/>
  <c r="K228" i="36" s="1"/>
  <c r="L228" i="36" s="1"/>
  <c r="M228" i="36" s="1"/>
  <c r="N228" i="36" s="1"/>
  <c r="O228" i="36" s="1"/>
  <c r="P228" i="36" s="1"/>
  <c r="Q228" i="36" s="1"/>
  <c r="R228" i="36" s="1"/>
  <c r="S228" i="36" s="1"/>
  <c r="T228" i="36" s="1"/>
  <c r="U228" i="36" s="1"/>
  <c r="V228" i="36" s="1"/>
  <c r="W228" i="36" s="1"/>
  <c r="X228" i="36" s="1"/>
  <c r="Y228" i="36" s="1"/>
  <c r="Z228" i="36" s="1"/>
  <c r="AA228" i="36" s="1"/>
  <c r="AB228" i="36" s="1"/>
  <c r="AC228" i="36" s="1"/>
  <c r="AD228" i="36" s="1"/>
  <c r="AE228" i="36" s="1"/>
  <c r="AF228" i="36" s="1"/>
  <c r="AG228" i="36" s="1"/>
  <c r="AH228" i="36" s="1"/>
  <c r="AM239" i="36"/>
  <c r="AO240" i="36" s="1"/>
  <c r="AA244" i="36"/>
  <c r="V245" i="36"/>
  <c r="G249" i="36"/>
  <c r="H249" i="36" s="1"/>
  <c r="AB244" i="36"/>
  <c r="W245" i="36"/>
  <c r="P244" i="36"/>
  <c r="Q244" i="36"/>
  <c r="AC237" i="36"/>
  <c r="AC235" i="36" s="1"/>
  <c r="AM238" i="36"/>
  <c r="AD244" i="36"/>
  <c r="AG244" i="36"/>
  <c r="O244" i="36"/>
  <c r="L224" i="36"/>
  <c r="AM220" i="36"/>
  <c r="AN221" i="36" s="1"/>
  <c r="G248" i="36"/>
  <c r="H248" i="36" s="1"/>
  <c r="I248" i="36" s="1"/>
  <c r="J248" i="36" s="1"/>
  <c r="K248" i="36" s="1"/>
  <c r="L248" i="36" s="1"/>
  <c r="M248" i="36" s="1"/>
  <c r="N248" i="36" s="1"/>
  <c r="O248" i="36" s="1"/>
  <c r="P248" i="36" s="1"/>
  <c r="Q248" i="36" s="1"/>
  <c r="R248" i="36" s="1"/>
  <c r="S248" i="36" s="1"/>
  <c r="T248" i="36" s="1"/>
  <c r="U248" i="36" s="1"/>
  <c r="V248" i="36" s="1"/>
  <c r="W248" i="36" s="1"/>
  <c r="X248" i="36" s="1"/>
  <c r="Y248" i="36" s="1"/>
  <c r="Z248" i="36" s="1"/>
  <c r="AA248" i="36" s="1"/>
  <c r="AB248" i="36" s="1"/>
  <c r="AC248" i="36" s="1"/>
  <c r="AD248" i="36" s="1"/>
  <c r="AE248" i="36" s="1"/>
  <c r="AF248" i="36" s="1"/>
  <c r="AG248" i="36" s="1"/>
  <c r="AH248" i="36" s="1"/>
  <c r="AI248" i="36" s="1"/>
  <c r="AJ248" i="36" s="1"/>
  <c r="AK248" i="36" s="1"/>
  <c r="AL248" i="36" s="1"/>
  <c r="AM248" i="36" s="1"/>
  <c r="Y244" i="36"/>
  <c r="AJ237" i="36"/>
  <c r="AJ235" i="36" s="1"/>
  <c r="AK237" i="36"/>
  <c r="AK235" i="36" s="1"/>
  <c r="W73" i="37"/>
  <c r="AN223" i="36" l="1"/>
  <c r="AN222" i="36"/>
  <c r="AF26" i="32"/>
  <c r="AP62" i="29"/>
  <c r="N246" i="36"/>
  <c r="J28" i="54"/>
  <c r="O28" i="54"/>
  <c r="J246" i="36"/>
  <c r="F28" i="54"/>
  <c r="P28" i="54"/>
  <c r="AI246" i="36"/>
  <c r="AE28" i="54"/>
  <c r="O246" i="36"/>
  <c r="K28" i="54"/>
  <c r="AG246" i="36"/>
  <c r="AC28" i="54"/>
  <c r="P246" i="36"/>
  <c r="L28" i="54"/>
  <c r="Z246" i="36"/>
  <c r="V28" i="54"/>
  <c r="AA246" i="36"/>
  <c r="W28" i="54"/>
  <c r="AD246" i="36"/>
  <c r="Z28" i="54"/>
  <c r="I246" i="36"/>
  <c r="I247" i="36" s="1"/>
  <c r="E28" i="54"/>
  <c r="V246" i="36"/>
  <c r="R28" i="54"/>
  <c r="Y246" i="36"/>
  <c r="U28" i="54"/>
  <c r="AB246" i="36"/>
  <c r="X28" i="54"/>
  <c r="W246" i="36"/>
  <c r="S28" i="54"/>
  <c r="AD28" i="54"/>
  <c r="AH246" i="36"/>
  <c r="AM245" i="36"/>
  <c r="AI228" i="36"/>
  <c r="AJ228" i="36" s="1"/>
  <c r="AK228" i="36" s="1"/>
  <c r="AL228" i="36" s="1"/>
  <c r="T26" i="32" s="1"/>
  <c r="AN27" i="54" s="1"/>
  <c r="AG79" i="58"/>
  <c r="AH79" i="58" s="1"/>
  <c r="W116" i="58"/>
  <c r="X94" i="58"/>
  <c r="M26" i="56"/>
  <c r="O26" i="56"/>
  <c r="N26" i="56"/>
  <c r="P63" i="56"/>
  <c r="Q54" i="56"/>
  <c r="Q33" i="56"/>
  <c r="P42" i="56"/>
  <c r="P25" i="56"/>
  <c r="Q16" i="56"/>
  <c r="P14" i="56"/>
  <c r="P20" i="56"/>
  <c r="Q11" i="56"/>
  <c r="O21" i="56"/>
  <c r="N21" i="56"/>
  <c r="M21" i="56"/>
  <c r="BG5" i="56"/>
  <c r="Y5" i="56"/>
  <c r="N17" i="56"/>
  <c r="M17" i="56"/>
  <c r="O17" i="56"/>
  <c r="Q30" i="56"/>
  <c r="P39" i="56"/>
  <c r="M12" i="56"/>
  <c r="N12" i="56"/>
  <c r="O12" i="56"/>
  <c r="N36" i="56"/>
  <c r="M36" i="56"/>
  <c r="O36" i="56"/>
  <c r="Q10" i="56"/>
  <c r="P19" i="56"/>
  <c r="P13" i="56"/>
  <c r="Q35" i="56"/>
  <c r="P44" i="56"/>
  <c r="M24" i="56"/>
  <c r="O24" i="56"/>
  <c r="N24" i="56"/>
  <c r="U246" i="36"/>
  <c r="Q28" i="54"/>
  <c r="Q246" i="36"/>
  <c r="M28" i="54"/>
  <c r="AM235" i="36"/>
  <c r="AO236" i="36" s="1"/>
  <c r="AM237" i="36"/>
  <c r="AO238" i="36" s="1"/>
  <c r="I249" i="36"/>
  <c r="H250" i="36"/>
  <c r="AM244" i="36"/>
  <c r="AM159" i="36"/>
  <c r="V15" i="56"/>
  <c r="Y9" i="56"/>
  <c r="T15" i="56"/>
  <c r="W8" i="56"/>
  <c r="Y6" i="56"/>
  <c r="Y18" i="56"/>
  <c r="T6" i="56"/>
  <c r="W27" i="56"/>
  <c r="X27" i="56"/>
  <c r="U15" i="56"/>
  <c r="X8" i="56"/>
  <c r="V8" i="56"/>
  <c r="W18" i="56"/>
  <c r="X6" i="56"/>
  <c r="T8" i="56"/>
  <c r="W45" i="56"/>
  <c r="Y8" i="56"/>
  <c r="X15" i="56"/>
  <c r="X9" i="56"/>
  <c r="V6" i="56"/>
  <c r="W6" i="56"/>
  <c r="U6" i="56"/>
  <c r="U8" i="56"/>
  <c r="X18" i="56"/>
  <c r="W9" i="56"/>
  <c r="Y27" i="56"/>
  <c r="W15" i="56"/>
  <c r="J247" i="36" l="1"/>
  <c r="K247" i="36" s="1"/>
  <c r="L247" i="36" s="1"/>
  <c r="M247" i="36" s="1"/>
  <c r="N247" i="36" s="1"/>
  <c r="O247" i="36" s="1"/>
  <c r="P247" i="36" s="1"/>
  <c r="Q247" i="36" s="1"/>
  <c r="R247" i="36" s="1"/>
  <c r="S247" i="36" s="1"/>
  <c r="T247" i="36" s="1"/>
  <c r="U247" i="36" s="1"/>
  <c r="V247" i="36" s="1"/>
  <c r="W247" i="36" s="1"/>
  <c r="X247" i="36" s="1"/>
  <c r="Y247" i="36" s="1"/>
  <c r="Z247" i="36" s="1"/>
  <c r="AA247" i="36" s="1"/>
  <c r="AB247" i="36" s="1"/>
  <c r="AC247" i="36" s="1"/>
  <c r="AD247" i="36" s="1"/>
  <c r="AE247" i="36" s="1"/>
  <c r="AF247" i="36" s="1"/>
  <c r="AG247" i="36" s="1"/>
  <c r="AH247" i="36" s="1"/>
  <c r="AI247" i="36" s="1"/>
  <c r="AJ247" i="36" s="1"/>
  <c r="AK247" i="36" s="1"/>
  <c r="AL247" i="36" s="1"/>
  <c r="AI28" i="54"/>
  <c r="AK27" i="54" s="1"/>
  <c r="AM246" i="36"/>
  <c r="X26" i="32"/>
  <c r="X116" i="58"/>
  <c r="CA94" i="58"/>
  <c r="BR94" i="58"/>
  <c r="BS94" i="58"/>
  <c r="BM94" i="58"/>
  <c r="BN94" i="58"/>
  <c r="CB94" i="58"/>
  <c r="CP94" i="58"/>
  <c r="CK94" i="58"/>
  <c r="CO94" i="58"/>
  <c r="BT94" i="58"/>
  <c r="BO94" i="58"/>
  <c r="BU94" i="58"/>
  <c r="BZ94" i="58"/>
  <c r="BQ94" i="58"/>
  <c r="BY94" i="58"/>
  <c r="CN94" i="58"/>
  <c r="BV94" i="58"/>
  <c r="CF94" i="58"/>
  <c r="CM94" i="58"/>
  <c r="BW94" i="58"/>
  <c r="BX94" i="58"/>
  <c r="CE94" i="58"/>
  <c r="CC94" i="58"/>
  <c r="CI94" i="58"/>
  <c r="CH94" i="58"/>
  <c r="CG94" i="58"/>
  <c r="CL94" i="58"/>
  <c r="BP94" i="58"/>
  <c r="BL94" i="58"/>
  <c r="CD94" i="58"/>
  <c r="CJ94" i="58"/>
  <c r="O35" i="56"/>
  <c r="N35" i="56"/>
  <c r="M35" i="56"/>
  <c r="P53" i="56"/>
  <c r="Q44" i="56"/>
  <c r="P22" i="56"/>
  <c r="Q13" i="56"/>
  <c r="O11" i="56"/>
  <c r="N11" i="56"/>
  <c r="M11" i="56"/>
  <c r="P51" i="56"/>
  <c r="Q42" i="56"/>
  <c r="P28" i="56"/>
  <c r="Q19" i="56"/>
  <c r="Q20" i="56"/>
  <c r="P29" i="56"/>
  <c r="N33" i="56"/>
  <c r="O33" i="56"/>
  <c r="M33" i="56"/>
  <c r="O10" i="56"/>
  <c r="N10" i="56"/>
  <c r="M10" i="56"/>
  <c r="M16" i="56"/>
  <c r="O16" i="56"/>
  <c r="N16" i="56"/>
  <c r="P72" i="56"/>
  <c r="Q63" i="56"/>
  <c r="P34" i="56"/>
  <c r="Q25" i="56"/>
  <c r="Q14" i="56"/>
  <c r="P23" i="56"/>
  <c r="Q39" i="56"/>
  <c r="P48" i="56"/>
  <c r="BH5" i="56"/>
  <c r="Z5" i="56"/>
  <c r="N54" i="56"/>
  <c r="M54" i="56"/>
  <c r="O54" i="56"/>
  <c r="N30" i="56"/>
  <c r="O30" i="56"/>
  <c r="M30" i="56"/>
  <c r="AO244" i="36"/>
  <c r="Z26" i="32"/>
  <c r="I250" i="36"/>
  <c r="J249" i="36"/>
  <c r="M25" i="32"/>
  <c r="Y15" i="56"/>
  <c r="U24" i="56"/>
  <c r="Y26" i="56"/>
  <c r="U17" i="56"/>
  <c r="T24" i="56"/>
  <c r="W17" i="56"/>
  <c r="V24" i="56"/>
  <c r="W24" i="56"/>
  <c r="T26" i="56"/>
  <c r="X26" i="56"/>
  <c r="Z17" i="56"/>
  <c r="V17" i="56"/>
  <c r="X24" i="56"/>
  <c r="X17" i="56"/>
  <c r="Y17" i="56"/>
  <c r="T17" i="56"/>
  <c r="U26" i="56"/>
  <c r="V26" i="56"/>
  <c r="Y24" i="56"/>
  <c r="W26" i="56"/>
  <c r="AM247" i="36" l="1"/>
  <c r="AJ27" i="54"/>
  <c r="BS116" i="58"/>
  <c r="BS138" i="58" s="1"/>
  <c r="CF116" i="58"/>
  <c r="CF138" i="58" s="1"/>
  <c r="BX116" i="58"/>
  <c r="BX138" i="58" s="1"/>
  <c r="BQ116" i="58"/>
  <c r="BQ138" i="58" s="1"/>
  <c r="BZ116" i="58"/>
  <c r="BZ138" i="58" s="1"/>
  <c r="CE116" i="58"/>
  <c r="CE138" i="58" s="1"/>
  <c r="CH116" i="58"/>
  <c r="CH138" i="58" s="1"/>
  <c r="BO116" i="58"/>
  <c r="BO138" i="58" s="1"/>
  <c r="CC116" i="58"/>
  <c r="CC138" i="58" s="1"/>
  <c r="CJ116" i="58"/>
  <c r="CJ138" i="58" s="1"/>
  <c r="CA116" i="58"/>
  <c r="CA138" i="58" s="1"/>
  <c r="CO116" i="58"/>
  <c r="CO138" i="58" s="1"/>
  <c r="CG116" i="58"/>
  <c r="CG138" i="58" s="1"/>
  <c r="CB116" i="58"/>
  <c r="CB138" i="58" s="1"/>
  <c r="BY116" i="58"/>
  <c r="BY138" i="58" s="1"/>
  <c r="BM116" i="58"/>
  <c r="BM138" i="58" s="1"/>
  <c r="CK116" i="58"/>
  <c r="CK138" i="58" s="1"/>
  <c r="BT116" i="58"/>
  <c r="BT138" i="58" s="1"/>
  <c r="BP116" i="58"/>
  <c r="BP138" i="58" s="1"/>
  <c r="BR116" i="58"/>
  <c r="BR138" i="58" s="1"/>
  <c r="BW116" i="58"/>
  <c r="BW138" i="58" s="1"/>
  <c r="CL116" i="58"/>
  <c r="CL138" i="58" s="1"/>
  <c r="CM116" i="58"/>
  <c r="CM138" i="58" s="1"/>
  <c r="CD116" i="58"/>
  <c r="CD138" i="58" s="1"/>
  <c r="CN116" i="58"/>
  <c r="CN138" i="58" s="1"/>
  <c r="CP116" i="58"/>
  <c r="CP138" i="58" s="1"/>
  <c r="CI116" i="58"/>
  <c r="CI138" i="58" s="1"/>
  <c r="BN116" i="58"/>
  <c r="BN138" i="58" s="1"/>
  <c r="BU116" i="58"/>
  <c r="BU138" i="58" s="1"/>
  <c r="BV116" i="58"/>
  <c r="BV138" i="58" s="1"/>
  <c r="BL116" i="58"/>
  <c r="BL138" i="58" s="1"/>
  <c r="O19" i="56"/>
  <c r="N19" i="56"/>
  <c r="M19" i="56"/>
  <c r="N42" i="56"/>
  <c r="M42" i="56"/>
  <c r="O42" i="56"/>
  <c r="P57" i="56"/>
  <c r="Q48" i="56"/>
  <c r="P60" i="56"/>
  <c r="Q51" i="56"/>
  <c r="N39" i="56"/>
  <c r="M39" i="56"/>
  <c r="O39" i="56"/>
  <c r="N44" i="56"/>
  <c r="M44" i="56"/>
  <c r="O44" i="56"/>
  <c r="P32" i="56"/>
  <c r="Q23" i="56"/>
  <c r="P62" i="56"/>
  <c r="Q53" i="56"/>
  <c r="O14" i="56"/>
  <c r="N14" i="56"/>
  <c r="M14" i="56"/>
  <c r="BI5" i="56"/>
  <c r="AA5" i="56"/>
  <c r="P37" i="56"/>
  <c r="Q28" i="56"/>
  <c r="O25" i="56"/>
  <c r="N25" i="56"/>
  <c r="M25" i="56"/>
  <c r="O13" i="56"/>
  <c r="N13" i="56"/>
  <c r="M13" i="56"/>
  <c r="P43" i="56"/>
  <c r="Q34" i="56"/>
  <c r="P31" i="56"/>
  <c r="Q22" i="56"/>
  <c r="N63" i="56"/>
  <c r="M63" i="56"/>
  <c r="O63" i="56"/>
  <c r="P81" i="56"/>
  <c r="Q72" i="56"/>
  <c r="P38" i="56"/>
  <c r="Q29" i="56"/>
  <c r="O20" i="56"/>
  <c r="N20" i="56"/>
  <c r="M20" i="56"/>
  <c r="J250" i="36"/>
  <c r="K249" i="36"/>
  <c r="AI63" i="40"/>
  <c r="AG63" i="40"/>
  <c r="AF63" i="40"/>
  <c r="AE63" i="40"/>
  <c r="AD63" i="40"/>
  <c r="AC63" i="40"/>
  <c r="AB63" i="40"/>
  <c r="AA63" i="40"/>
  <c r="Z63" i="40"/>
  <c r="Y63" i="40"/>
  <c r="X63" i="40"/>
  <c r="W63" i="40"/>
  <c r="V63" i="40"/>
  <c r="U63" i="40"/>
  <c r="S67" i="40"/>
  <c r="U67" i="40"/>
  <c r="V67" i="40"/>
  <c r="W67" i="40"/>
  <c r="X67" i="40"/>
  <c r="Y67" i="40"/>
  <c r="Z67" i="40"/>
  <c r="AA67" i="40"/>
  <c r="AB67" i="40"/>
  <c r="AC67" i="40"/>
  <c r="AD67" i="40"/>
  <c r="AE67" i="40"/>
  <c r="AF67" i="40"/>
  <c r="W35" i="56"/>
  <c r="Z8" i="56"/>
  <c r="Z15" i="56"/>
  <c r="U33" i="56"/>
  <c r="U35" i="56"/>
  <c r="AA35" i="56"/>
  <c r="Y33" i="56"/>
  <c r="Y35" i="56"/>
  <c r="Z33" i="56"/>
  <c r="X33" i="56"/>
  <c r="AA33" i="56"/>
  <c r="Z6" i="56"/>
  <c r="V33" i="56"/>
  <c r="Z24" i="56"/>
  <c r="T35" i="56"/>
  <c r="W33" i="56"/>
  <c r="X35" i="56"/>
  <c r="Z26" i="56"/>
  <c r="T33" i="56"/>
  <c r="Z9" i="56"/>
  <c r="Z35" i="56"/>
  <c r="V35" i="56"/>
  <c r="Z18" i="56"/>
  <c r="O22" i="56" l="1"/>
  <c r="N22" i="56"/>
  <c r="M22" i="56"/>
  <c r="P40" i="56"/>
  <c r="Q31" i="56"/>
  <c r="AB5" i="56"/>
  <c r="BJ5" i="56"/>
  <c r="O34" i="56"/>
  <c r="N34" i="56"/>
  <c r="M34" i="56"/>
  <c r="P52" i="56"/>
  <c r="Q43" i="56"/>
  <c r="O53" i="56"/>
  <c r="N53" i="56"/>
  <c r="M53" i="56"/>
  <c r="N51" i="56"/>
  <c r="O51" i="56"/>
  <c r="M51" i="56"/>
  <c r="O28" i="56"/>
  <c r="N28" i="56"/>
  <c r="M28" i="56"/>
  <c r="P71" i="56"/>
  <c r="Q62" i="56"/>
  <c r="P69" i="56"/>
  <c r="Q60" i="56"/>
  <c r="P46" i="56"/>
  <c r="Q37" i="56"/>
  <c r="N23" i="56"/>
  <c r="M23" i="56"/>
  <c r="O23" i="56"/>
  <c r="O29" i="56"/>
  <c r="N29" i="56"/>
  <c r="M29" i="56"/>
  <c r="P41" i="56"/>
  <c r="Q32" i="56"/>
  <c r="N48" i="56"/>
  <c r="M48" i="56"/>
  <c r="O48" i="56"/>
  <c r="P47" i="56"/>
  <c r="Q38" i="56"/>
  <c r="P66" i="56"/>
  <c r="Q57" i="56"/>
  <c r="M72" i="56"/>
  <c r="N72" i="56"/>
  <c r="O72" i="56"/>
  <c r="P90" i="56"/>
  <c r="Q81" i="56"/>
  <c r="K250" i="36"/>
  <c r="L249" i="36"/>
  <c r="H175" i="34"/>
  <c r="I175" i="34"/>
  <c r="J175" i="34"/>
  <c r="K52" i="34"/>
  <c r="K175" i="34" s="1"/>
  <c r="AA42" i="56"/>
  <c r="W16" i="56"/>
  <c r="AA15" i="56"/>
  <c r="AA9" i="56"/>
  <c r="AA18" i="56"/>
  <c r="AA6" i="56"/>
  <c r="AA26" i="56"/>
  <c r="W42" i="56"/>
  <c r="Y63" i="56"/>
  <c r="Z14" i="56"/>
  <c r="T44" i="56"/>
  <c r="AB44" i="56"/>
  <c r="AB42" i="56"/>
  <c r="U44" i="56"/>
  <c r="Y14" i="56"/>
  <c r="Y42" i="56"/>
  <c r="V16" i="56"/>
  <c r="T16" i="56"/>
  <c r="AB63" i="56"/>
  <c r="T42" i="56"/>
  <c r="W14" i="56"/>
  <c r="W63" i="56"/>
  <c r="U16" i="56"/>
  <c r="Z63" i="56"/>
  <c r="Z42" i="56"/>
  <c r="AA17" i="56"/>
  <c r="V44" i="56"/>
  <c r="AB14" i="56"/>
  <c r="AA24" i="56"/>
  <c r="V42" i="56"/>
  <c r="T14" i="56"/>
  <c r="AA14" i="56"/>
  <c r="X42" i="56"/>
  <c r="X63" i="56"/>
  <c r="V14" i="56"/>
  <c r="W44" i="56"/>
  <c r="X14" i="56"/>
  <c r="U42" i="56"/>
  <c r="U14" i="56"/>
  <c r="AA8" i="56"/>
  <c r="Q90" i="56" l="1"/>
  <c r="P99" i="56"/>
  <c r="Q46" i="56"/>
  <c r="P55" i="56"/>
  <c r="O37" i="56"/>
  <c r="N37" i="56"/>
  <c r="M37" i="56"/>
  <c r="O60" i="56"/>
  <c r="N60" i="56"/>
  <c r="M60" i="56"/>
  <c r="M81" i="56"/>
  <c r="N81" i="56"/>
  <c r="O81" i="56"/>
  <c r="P78" i="56"/>
  <c r="Q69" i="56"/>
  <c r="O31" i="56"/>
  <c r="N31" i="56"/>
  <c r="M31" i="56"/>
  <c r="O38" i="56"/>
  <c r="N38" i="56"/>
  <c r="M38" i="56"/>
  <c r="M32" i="56"/>
  <c r="O32" i="56"/>
  <c r="N32" i="56"/>
  <c r="M62" i="56"/>
  <c r="O62" i="56"/>
  <c r="N62" i="56"/>
  <c r="M57" i="56"/>
  <c r="O57" i="56"/>
  <c r="N57" i="56"/>
  <c r="P56" i="56"/>
  <c r="Q47" i="56"/>
  <c r="P50" i="56"/>
  <c r="Q41" i="56"/>
  <c r="P80" i="56"/>
  <c r="Q71" i="56"/>
  <c r="Q52" i="56"/>
  <c r="P61" i="56"/>
  <c r="AC5" i="56"/>
  <c r="BK5" i="56"/>
  <c r="O43" i="56"/>
  <c r="N43" i="56"/>
  <c r="M43" i="56"/>
  <c r="Q40" i="56"/>
  <c r="P49" i="56"/>
  <c r="Q66" i="56"/>
  <c r="P75" i="56"/>
  <c r="L250" i="36"/>
  <c r="M249" i="36"/>
  <c r="X23" i="56"/>
  <c r="AB9" i="56"/>
  <c r="T51" i="56"/>
  <c r="AC51" i="56"/>
  <c r="V23" i="56"/>
  <c r="AB23" i="56"/>
  <c r="AB6" i="56"/>
  <c r="T23" i="56"/>
  <c r="X53" i="56"/>
  <c r="W53" i="56"/>
  <c r="V51" i="56"/>
  <c r="X51" i="56"/>
  <c r="Y23" i="56"/>
  <c r="Z53" i="56"/>
  <c r="U51" i="56"/>
  <c r="Y53" i="56"/>
  <c r="V53" i="56"/>
  <c r="AB24" i="56"/>
  <c r="Y51" i="56"/>
  <c r="AB8" i="56"/>
  <c r="AB51" i="56"/>
  <c r="AC23" i="56"/>
  <c r="T53" i="56"/>
  <c r="U23" i="56"/>
  <c r="AA53" i="56"/>
  <c r="Z23" i="56"/>
  <c r="AB33" i="56"/>
  <c r="AB53" i="56"/>
  <c r="AA51" i="56"/>
  <c r="AA23" i="56"/>
  <c r="Z51" i="56"/>
  <c r="U34" i="56"/>
  <c r="AB15" i="56"/>
  <c r="W23" i="56"/>
  <c r="AB26" i="56"/>
  <c r="W51" i="56"/>
  <c r="AC53" i="56"/>
  <c r="AB17" i="56"/>
  <c r="U53" i="56"/>
  <c r="AB35" i="56"/>
  <c r="O47" i="56" l="1"/>
  <c r="N47" i="56"/>
  <c r="M47" i="56"/>
  <c r="O46" i="56"/>
  <c r="N46" i="56"/>
  <c r="M46" i="56"/>
  <c r="Q56" i="56"/>
  <c r="P65" i="56"/>
  <c r="P108" i="56"/>
  <c r="Q99" i="56"/>
  <c r="O40" i="56"/>
  <c r="M40" i="56"/>
  <c r="N40" i="56"/>
  <c r="P59" i="56"/>
  <c r="Q50" i="56"/>
  <c r="Q55" i="56"/>
  <c r="P64" i="56"/>
  <c r="O90" i="56"/>
  <c r="N90" i="56"/>
  <c r="M90" i="56"/>
  <c r="AD5" i="56"/>
  <c r="BL5" i="56"/>
  <c r="M69" i="56"/>
  <c r="O69" i="56"/>
  <c r="N69" i="56"/>
  <c r="M66" i="56"/>
  <c r="O66" i="56"/>
  <c r="N66" i="56"/>
  <c r="Q78" i="56"/>
  <c r="P87" i="56"/>
  <c r="O41" i="56"/>
  <c r="N41" i="56"/>
  <c r="M41" i="56"/>
  <c r="P70" i="56"/>
  <c r="Q61" i="56"/>
  <c r="O52" i="56"/>
  <c r="N52" i="56"/>
  <c r="M52" i="56"/>
  <c r="P58" i="56"/>
  <c r="Q49" i="56"/>
  <c r="O71" i="56"/>
  <c r="N71" i="56"/>
  <c r="M71" i="56"/>
  <c r="P84" i="56"/>
  <c r="Q75" i="56"/>
  <c r="P89" i="56"/>
  <c r="Q80" i="56"/>
  <c r="M250" i="36"/>
  <c r="N249" i="36"/>
  <c r="AD32" i="56"/>
  <c r="V60" i="56"/>
  <c r="AC62" i="56"/>
  <c r="T60" i="56"/>
  <c r="T32" i="56"/>
  <c r="V62" i="56"/>
  <c r="Z32" i="56"/>
  <c r="Y60" i="56"/>
  <c r="Z60" i="56"/>
  <c r="AB62" i="56"/>
  <c r="AC35" i="56"/>
  <c r="AC33" i="56"/>
  <c r="X60" i="56"/>
  <c r="V32" i="56"/>
  <c r="U32" i="56"/>
  <c r="AC8" i="56"/>
  <c r="W32" i="56"/>
  <c r="W62" i="56"/>
  <c r="AA32" i="56"/>
  <c r="AC24" i="56"/>
  <c r="U62" i="56"/>
  <c r="AC42" i="56"/>
  <c r="X62" i="56"/>
  <c r="AA62" i="56"/>
  <c r="AC9" i="56"/>
  <c r="W60" i="56"/>
  <c r="AB60" i="56"/>
  <c r="U60" i="56"/>
  <c r="Y32" i="56"/>
  <c r="AC14" i="56"/>
  <c r="X32" i="56"/>
  <c r="Z62" i="56"/>
  <c r="AC15" i="56"/>
  <c r="AC26" i="56"/>
  <c r="AC63" i="56"/>
  <c r="AC32" i="56"/>
  <c r="AC17" i="56"/>
  <c r="AC6" i="56"/>
  <c r="AA60" i="56"/>
  <c r="AB32" i="56"/>
  <c r="AC60" i="56"/>
  <c r="Y62" i="56"/>
  <c r="T62" i="56"/>
  <c r="AE5" i="56" l="1"/>
  <c r="BM5" i="56"/>
  <c r="P67" i="56"/>
  <c r="Q58" i="56"/>
  <c r="N56" i="56"/>
  <c r="M56" i="56"/>
  <c r="O56" i="56"/>
  <c r="Q84" i="56"/>
  <c r="P93" i="56"/>
  <c r="M61" i="56"/>
  <c r="O61" i="56"/>
  <c r="N61" i="56"/>
  <c r="Q70" i="56"/>
  <c r="P79" i="56"/>
  <c r="P117" i="56"/>
  <c r="Q108" i="56"/>
  <c r="Q64" i="56"/>
  <c r="P73" i="56"/>
  <c r="N49" i="56"/>
  <c r="M49" i="56"/>
  <c r="O49" i="56"/>
  <c r="O55" i="56"/>
  <c r="M55" i="56"/>
  <c r="N55" i="56"/>
  <c r="O75" i="56"/>
  <c r="N75" i="56"/>
  <c r="M75" i="56"/>
  <c r="O50" i="56"/>
  <c r="N50" i="56"/>
  <c r="M50" i="56"/>
  <c r="M80" i="56"/>
  <c r="O80" i="56"/>
  <c r="N80" i="56"/>
  <c r="P96" i="56"/>
  <c r="Q87" i="56"/>
  <c r="Q59" i="56"/>
  <c r="P68" i="56"/>
  <c r="P98" i="56"/>
  <c r="Q89" i="56"/>
  <c r="M99" i="56"/>
  <c r="N99" i="56"/>
  <c r="O99" i="56"/>
  <c r="O78" i="56"/>
  <c r="N78" i="56"/>
  <c r="M78" i="56"/>
  <c r="P74" i="56"/>
  <c r="Q65" i="56"/>
  <c r="N250" i="36"/>
  <c r="O249" i="36"/>
  <c r="H21" i="55"/>
  <c r="H11" i="55"/>
  <c r="H10" i="55"/>
  <c r="H9" i="55"/>
  <c r="F98" i="55"/>
  <c r="I86" i="55"/>
  <c r="G86" i="55"/>
  <c r="J86" i="55" s="1"/>
  <c r="E86" i="55"/>
  <c r="F86" i="55" s="1"/>
  <c r="I85" i="55"/>
  <c r="H85" i="55"/>
  <c r="G85" i="55"/>
  <c r="J85" i="55" s="1"/>
  <c r="E85" i="55"/>
  <c r="F85" i="55" s="1"/>
  <c r="I84" i="55"/>
  <c r="H84" i="55"/>
  <c r="G84" i="55"/>
  <c r="E84" i="55"/>
  <c r="F84" i="55" s="1"/>
  <c r="I83" i="55"/>
  <c r="H83" i="55"/>
  <c r="G83" i="55"/>
  <c r="J83" i="55" s="1"/>
  <c r="F83" i="55"/>
  <c r="E83" i="55"/>
  <c r="I82" i="55"/>
  <c r="H82" i="55"/>
  <c r="G82" i="55"/>
  <c r="J82" i="55" s="1"/>
  <c r="E82" i="55"/>
  <c r="F82" i="55" s="1"/>
  <c r="P81" i="55"/>
  <c r="I81" i="55"/>
  <c r="H81" i="55"/>
  <c r="G81" i="55"/>
  <c r="E81" i="55"/>
  <c r="F81" i="55" s="1"/>
  <c r="P80" i="55"/>
  <c r="I80" i="55"/>
  <c r="H80" i="55"/>
  <c r="G80" i="55"/>
  <c r="J80" i="55" s="1"/>
  <c r="E80" i="55"/>
  <c r="F80" i="55" s="1"/>
  <c r="I79" i="55"/>
  <c r="H79" i="55"/>
  <c r="G79" i="55"/>
  <c r="E79" i="55"/>
  <c r="F79" i="55" s="1"/>
  <c r="I78" i="55"/>
  <c r="H78" i="55"/>
  <c r="G78" i="55"/>
  <c r="J78" i="55" s="1"/>
  <c r="E78" i="55"/>
  <c r="F78" i="55" s="1"/>
  <c r="I77" i="55"/>
  <c r="H77" i="55"/>
  <c r="G77" i="55"/>
  <c r="J77" i="55" s="1"/>
  <c r="E77" i="55"/>
  <c r="F77" i="55" s="1"/>
  <c r="I76" i="55"/>
  <c r="H76" i="55"/>
  <c r="G76" i="55"/>
  <c r="E76" i="55"/>
  <c r="F76" i="55" s="1"/>
  <c r="P75" i="55"/>
  <c r="I75" i="55"/>
  <c r="H75" i="55"/>
  <c r="G75" i="55"/>
  <c r="J75" i="55" s="1"/>
  <c r="E75" i="55"/>
  <c r="F75" i="55" s="1"/>
  <c r="P74" i="55"/>
  <c r="I74" i="55"/>
  <c r="H74" i="55"/>
  <c r="G74" i="55"/>
  <c r="E74" i="55"/>
  <c r="F74" i="55" s="1"/>
  <c r="P73" i="55"/>
  <c r="I73" i="55"/>
  <c r="H73" i="55"/>
  <c r="G73" i="55"/>
  <c r="E73" i="55"/>
  <c r="F73" i="55" s="1"/>
  <c r="P72" i="55"/>
  <c r="I72" i="55"/>
  <c r="H72" i="55"/>
  <c r="G72" i="55"/>
  <c r="E72" i="55"/>
  <c r="F72" i="55" s="1"/>
  <c r="I71" i="55"/>
  <c r="H71" i="55"/>
  <c r="G71" i="55"/>
  <c r="E71" i="55"/>
  <c r="F71" i="55" s="1"/>
  <c r="I70" i="55"/>
  <c r="H70" i="55"/>
  <c r="J70" i="55" s="1"/>
  <c r="G70" i="55"/>
  <c r="E70" i="55"/>
  <c r="F70" i="55" s="1"/>
  <c r="I69" i="55"/>
  <c r="H69" i="55"/>
  <c r="G69" i="55"/>
  <c r="E69" i="55"/>
  <c r="F69" i="55" s="1"/>
  <c r="I68" i="55"/>
  <c r="H68" i="55"/>
  <c r="G68" i="55"/>
  <c r="E68" i="55"/>
  <c r="F68" i="55" s="1"/>
  <c r="K67" i="55"/>
  <c r="I67" i="55"/>
  <c r="H67" i="55"/>
  <c r="G67" i="55"/>
  <c r="E67" i="55"/>
  <c r="F67" i="55" s="1"/>
  <c r="K66" i="55"/>
  <c r="I66" i="55"/>
  <c r="H66" i="55"/>
  <c r="L66" i="55" s="1"/>
  <c r="G66" i="55"/>
  <c r="J66" i="55" s="1"/>
  <c r="E66" i="55"/>
  <c r="F66" i="55" s="1"/>
  <c r="K65" i="55"/>
  <c r="I65" i="55"/>
  <c r="H65" i="55"/>
  <c r="L65" i="55" s="1"/>
  <c r="G65" i="55"/>
  <c r="E65" i="55"/>
  <c r="F65" i="55" s="1"/>
  <c r="K64" i="55"/>
  <c r="I64" i="55"/>
  <c r="H64" i="55"/>
  <c r="G64" i="55"/>
  <c r="E64" i="55"/>
  <c r="F64" i="55" s="1"/>
  <c r="P63" i="55"/>
  <c r="K63" i="55"/>
  <c r="I63" i="55"/>
  <c r="H63" i="55"/>
  <c r="L63" i="55" s="1"/>
  <c r="G63" i="55"/>
  <c r="E63" i="55"/>
  <c r="F63" i="55" s="1"/>
  <c r="K62" i="55"/>
  <c r="I62" i="55"/>
  <c r="H62" i="55"/>
  <c r="G62" i="55"/>
  <c r="E62" i="55"/>
  <c r="F62" i="55" s="1"/>
  <c r="K61" i="55"/>
  <c r="I61" i="55"/>
  <c r="H61" i="55"/>
  <c r="L61" i="55" s="1"/>
  <c r="G61" i="55"/>
  <c r="E61" i="55"/>
  <c r="F61" i="55" s="1"/>
  <c r="K60" i="55"/>
  <c r="L60" i="55" s="1"/>
  <c r="I60" i="55"/>
  <c r="H60" i="55"/>
  <c r="G60" i="55"/>
  <c r="E60" i="55"/>
  <c r="F60" i="55" s="1"/>
  <c r="K59" i="55"/>
  <c r="I59" i="55"/>
  <c r="H59" i="55"/>
  <c r="L59" i="55" s="1"/>
  <c r="G59" i="55"/>
  <c r="E59" i="55"/>
  <c r="F59" i="55" s="1"/>
  <c r="K58" i="55"/>
  <c r="I58" i="55"/>
  <c r="H58" i="55"/>
  <c r="L58" i="55" s="1"/>
  <c r="G58" i="55"/>
  <c r="E58" i="55"/>
  <c r="F58" i="55" s="1"/>
  <c r="K57" i="55"/>
  <c r="I57" i="55"/>
  <c r="H57" i="55"/>
  <c r="G57" i="55"/>
  <c r="E57" i="55"/>
  <c r="F57" i="55" s="1"/>
  <c r="K56" i="55"/>
  <c r="I56" i="55"/>
  <c r="H56" i="55"/>
  <c r="G56" i="55"/>
  <c r="J56" i="55" s="1"/>
  <c r="E56" i="55"/>
  <c r="F56" i="55" s="1"/>
  <c r="K55" i="55"/>
  <c r="I55" i="55"/>
  <c r="H55" i="55"/>
  <c r="J55" i="55" s="1"/>
  <c r="G55" i="55"/>
  <c r="E55" i="55"/>
  <c r="F55" i="55" s="1"/>
  <c r="K54" i="55"/>
  <c r="I54" i="55"/>
  <c r="H54" i="55"/>
  <c r="L54" i="55" s="1"/>
  <c r="G54" i="55"/>
  <c r="E54" i="55"/>
  <c r="F54" i="55" s="1"/>
  <c r="P53" i="55"/>
  <c r="K53" i="55"/>
  <c r="I53" i="55"/>
  <c r="H53" i="55"/>
  <c r="G53" i="55"/>
  <c r="J53" i="55" s="1"/>
  <c r="E53" i="55"/>
  <c r="F53" i="55" s="1"/>
  <c r="P52" i="55"/>
  <c r="K52" i="55"/>
  <c r="I52" i="55"/>
  <c r="H52" i="55"/>
  <c r="G52" i="55"/>
  <c r="E52" i="55"/>
  <c r="F52" i="55" s="1"/>
  <c r="K51" i="55"/>
  <c r="I51" i="55"/>
  <c r="H51" i="55"/>
  <c r="G51" i="55"/>
  <c r="E51" i="55"/>
  <c r="F51" i="55" s="1"/>
  <c r="K50" i="55"/>
  <c r="I50" i="55"/>
  <c r="H50" i="55"/>
  <c r="L50" i="55" s="1"/>
  <c r="G50" i="55"/>
  <c r="J50" i="55" s="1"/>
  <c r="E50" i="55"/>
  <c r="K45" i="55"/>
  <c r="G45" i="55"/>
  <c r="F45" i="55"/>
  <c r="R44" i="55"/>
  <c r="R43" i="55"/>
  <c r="O42" i="55"/>
  <c r="P42" i="55" s="1"/>
  <c r="P84" i="55" s="1"/>
  <c r="O41" i="55"/>
  <c r="P41" i="55" s="1"/>
  <c r="P83" i="55" s="1"/>
  <c r="O40" i="55"/>
  <c r="P40" i="55" s="1"/>
  <c r="P82" i="55" s="1"/>
  <c r="O37" i="55"/>
  <c r="P37" i="55" s="1"/>
  <c r="P77" i="55" s="1"/>
  <c r="O36" i="55"/>
  <c r="P36" i="55" s="1"/>
  <c r="P76" i="55" s="1"/>
  <c r="O35" i="55"/>
  <c r="P35" i="55" s="1"/>
  <c r="P79" i="55" s="1"/>
  <c r="O34" i="55"/>
  <c r="P34" i="55" s="1"/>
  <c r="P78" i="55" s="1"/>
  <c r="O29" i="55"/>
  <c r="P29" i="55" s="1"/>
  <c r="P67" i="55" s="1"/>
  <c r="O28" i="55"/>
  <c r="P28" i="55" s="1"/>
  <c r="P66" i="55" s="1"/>
  <c r="O27" i="55"/>
  <c r="P27" i="55" s="1"/>
  <c r="P65" i="55" s="1"/>
  <c r="R26" i="55"/>
  <c r="R25" i="55"/>
  <c r="R24" i="55"/>
  <c r="R23" i="55"/>
  <c r="R22" i="55"/>
  <c r="R21" i="55"/>
  <c r="R20" i="55"/>
  <c r="R19" i="55"/>
  <c r="R18" i="55"/>
  <c r="R17" i="55"/>
  <c r="R16" i="55"/>
  <c r="R15" i="55"/>
  <c r="R14" i="55"/>
  <c r="R13" i="55"/>
  <c r="R12" i="55"/>
  <c r="R11" i="55"/>
  <c r="R10" i="55"/>
  <c r="R9" i="55"/>
  <c r="R8" i="55"/>
  <c r="R7" i="55"/>
  <c r="L4" i="55"/>
  <c r="W69" i="56"/>
  <c r="AD24" i="56"/>
  <c r="AD62" i="56"/>
  <c r="AB71" i="56"/>
  <c r="U71" i="56"/>
  <c r="Z66" i="56"/>
  <c r="X41" i="56"/>
  <c r="AD69" i="56"/>
  <c r="AD41" i="56"/>
  <c r="AC41" i="56"/>
  <c r="U41" i="56"/>
  <c r="V69" i="56"/>
  <c r="W41" i="56"/>
  <c r="AD9" i="56"/>
  <c r="AE69" i="56"/>
  <c r="X71" i="56"/>
  <c r="Z69" i="56"/>
  <c r="AD23" i="56"/>
  <c r="AD51" i="56"/>
  <c r="V66" i="56"/>
  <c r="T71" i="56"/>
  <c r="AC71" i="56"/>
  <c r="Z41" i="56"/>
  <c r="Y66" i="56"/>
  <c r="AD35" i="56"/>
  <c r="AA71" i="56"/>
  <c r="Z71" i="56"/>
  <c r="V41" i="56"/>
  <c r="Y69" i="56"/>
  <c r="AD33" i="56"/>
  <c r="AD8" i="56"/>
  <c r="AD17" i="56"/>
  <c r="AD53" i="56"/>
  <c r="U69" i="56"/>
  <c r="Y71" i="56"/>
  <c r="AD14" i="56"/>
  <c r="AD6" i="56"/>
  <c r="AD15" i="56"/>
  <c r="AD26" i="56"/>
  <c r="W71" i="56"/>
  <c r="U66" i="56"/>
  <c r="AD60" i="56"/>
  <c r="X69" i="56"/>
  <c r="AD63" i="56"/>
  <c r="Y41" i="56"/>
  <c r="AA41" i="56"/>
  <c r="AC69" i="56"/>
  <c r="AB69" i="56"/>
  <c r="T52" i="56"/>
  <c r="AB41" i="56"/>
  <c r="V71" i="56"/>
  <c r="X66" i="56"/>
  <c r="T41" i="56"/>
  <c r="AD71" i="56"/>
  <c r="W66" i="56"/>
  <c r="AE41" i="56"/>
  <c r="AD42" i="56"/>
  <c r="AE71" i="56"/>
  <c r="T66" i="56"/>
  <c r="AA69" i="56"/>
  <c r="T69" i="56"/>
  <c r="J69" i="55" l="1"/>
  <c r="J57" i="55"/>
  <c r="L57" i="55"/>
  <c r="J62" i="55"/>
  <c r="BL6" i="56"/>
  <c r="BI6" i="56"/>
  <c r="BM6" i="56"/>
  <c r="BJ6" i="56"/>
  <c r="BK8" i="56"/>
  <c r="BK6" i="56"/>
  <c r="M87" i="56"/>
  <c r="O87" i="56"/>
  <c r="N87" i="56"/>
  <c r="O108" i="56"/>
  <c r="N108" i="56"/>
  <c r="M108" i="56"/>
  <c r="P126" i="56"/>
  <c r="Q117" i="56"/>
  <c r="N58" i="56"/>
  <c r="M58" i="56"/>
  <c r="O58" i="56"/>
  <c r="P88" i="56"/>
  <c r="Q79" i="56"/>
  <c r="Q67" i="56"/>
  <c r="P76" i="56"/>
  <c r="P82" i="56"/>
  <c r="Q73" i="56"/>
  <c r="N70" i="56"/>
  <c r="O70" i="56"/>
  <c r="M70" i="56"/>
  <c r="M89" i="56"/>
  <c r="O89" i="56"/>
  <c r="N89" i="56"/>
  <c r="O64" i="56"/>
  <c r="N64" i="56"/>
  <c r="M64" i="56"/>
  <c r="P107" i="56"/>
  <c r="Q98" i="56"/>
  <c r="P77" i="56"/>
  <c r="Q68" i="56"/>
  <c r="O59" i="56"/>
  <c r="N59" i="56"/>
  <c r="M59" i="56"/>
  <c r="AF5" i="56"/>
  <c r="BN5" i="56"/>
  <c r="Q93" i="56"/>
  <c r="P102" i="56"/>
  <c r="O65" i="56"/>
  <c r="M65" i="56"/>
  <c r="N65" i="56"/>
  <c r="P83" i="56"/>
  <c r="Q74" i="56"/>
  <c r="P105" i="56"/>
  <c r="Q96" i="56"/>
  <c r="O84" i="56"/>
  <c r="N84" i="56"/>
  <c r="M84" i="56"/>
  <c r="O250" i="36"/>
  <c r="P249" i="36"/>
  <c r="I87" i="55"/>
  <c r="I92" i="55" s="1"/>
  <c r="J61" i="55"/>
  <c r="J68" i="55"/>
  <c r="J71" i="55"/>
  <c r="J76" i="55"/>
  <c r="J79" i="55"/>
  <c r="J52" i="55"/>
  <c r="J54" i="55"/>
  <c r="R46" i="55"/>
  <c r="J81" i="55"/>
  <c r="J74" i="55"/>
  <c r="L62" i="55"/>
  <c r="L64" i="55"/>
  <c r="E87" i="55"/>
  <c r="J84" i="55"/>
  <c r="J64" i="55"/>
  <c r="J72" i="55"/>
  <c r="L53" i="55"/>
  <c r="J60" i="55"/>
  <c r="J67" i="55"/>
  <c r="L56" i="55"/>
  <c r="L52" i="55"/>
  <c r="L51" i="55"/>
  <c r="J58" i="55"/>
  <c r="J65" i="55"/>
  <c r="J73" i="55"/>
  <c r="L55" i="55"/>
  <c r="L67" i="55"/>
  <c r="H87" i="55"/>
  <c r="F92" i="55" s="1"/>
  <c r="E88" i="55"/>
  <c r="G88" i="55"/>
  <c r="J59" i="55"/>
  <c r="J63" i="55"/>
  <c r="G87" i="55"/>
  <c r="E92" i="55" s="1"/>
  <c r="E93" i="55" s="1"/>
  <c r="F50" i="55"/>
  <c r="F87" i="55" s="1"/>
  <c r="J51" i="55"/>
  <c r="X75" i="56"/>
  <c r="AE24" i="56"/>
  <c r="Y75" i="56"/>
  <c r="T61" i="56"/>
  <c r="U50" i="56"/>
  <c r="AF80" i="56"/>
  <c r="AE9" i="56"/>
  <c r="AE53" i="56"/>
  <c r="AE60" i="56"/>
  <c r="AE42" i="56"/>
  <c r="AC99" i="56"/>
  <c r="AE99" i="56"/>
  <c r="AB78" i="56"/>
  <c r="V61" i="56"/>
  <c r="V80" i="56"/>
  <c r="U80" i="56"/>
  <c r="W61" i="56"/>
  <c r="AF99" i="56"/>
  <c r="AC80" i="56"/>
  <c r="AD78" i="56"/>
  <c r="AD80" i="56"/>
  <c r="V75" i="56"/>
  <c r="T75" i="56"/>
  <c r="W78" i="56"/>
  <c r="AE8" i="56"/>
  <c r="X99" i="56"/>
  <c r="AE33" i="56"/>
  <c r="AA78" i="56"/>
  <c r="W75" i="56"/>
  <c r="AE23" i="56"/>
  <c r="AE35" i="56"/>
  <c r="Z78" i="56"/>
  <c r="AE17" i="56"/>
  <c r="AE6" i="56"/>
  <c r="AB99" i="56"/>
  <c r="AE51" i="56"/>
  <c r="AC78" i="56"/>
  <c r="V78" i="56"/>
  <c r="Y78" i="56"/>
  <c r="Y80" i="56"/>
  <c r="AB80" i="56"/>
  <c r="X80" i="56"/>
  <c r="X61" i="56"/>
  <c r="AE80" i="56"/>
  <c r="T80" i="56"/>
  <c r="W80" i="56"/>
  <c r="AA80" i="56"/>
  <c r="Z75" i="56"/>
  <c r="U78" i="56"/>
  <c r="AA99" i="56"/>
  <c r="Z80" i="56"/>
  <c r="T78" i="56"/>
  <c r="Z99" i="56"/>
  <c r="AE32" i="56"/>
  <c r="X78" i="56"/>
  <c r="AE78" i="56"/>
  <c r="W99" i="56"/>
  <c r="U61" i="56"/>
  <c r="AE14" i="56"/>
  <c r="U75" i="56"/>
  <c r="AE26" i="56"/>
  <c r="AE15" i="56"/>
  <c r="AE62" i="56"/>
  <c r="AE63" i="56"/>
  <c r="Y99" i="56"/>
  <c r="L88" i="55" l="1"/>
  <c r="BN6" i="56"/>
  <c r="BC6" i="56"/>
  <c r="BC8" i="56"/>
  <c r="BG6" i="56"/>
  <c r="BD6" i="56"/>
  <c r="BD8" i="56"/>
  <c r="BH6" i="56"/>
  <c r="BE6" i="56"/>
  <c r="BE8" i="56"/>
  <c r="BF6" i="56"/>
  <c r="BF8" i="56"/>
  <c r="P111" i="56"/>
  <c r="Q102" i="56"/>
  <c r="N93" i="56"/>
  <c r="M93" i="56"/>
  <c r="O93" i="56"/>
  <c r="AG5" i="56"/>
  <c r="BO5" i="56"/>
  <c r="N67" i="56"/>
  <c r="M67" i="56"/>
  <c r="O67" i="56"/>
  <c r="O96" i="56"/>
  <c r="N96" i="56"/>
  <c r="M96" i="56"/>
  <c r="Q76" i="56"/>
  <c r="P85" i="56"/>
  <c r="P114" i="56"/>
  <c r="Q105" i="56"/>
  <c r="O74" i="56"/>
  <c r="N74" i="56"/>
  <c r="M74" i="56"/>
  <c r="O68" i="56"/>
  <c r="N68" i="56"/>
  <c r="M68" i="56"/>
  <c r="Q83" i="56"/>
  <c r="P92" i="56"/>
  <c r="P86" i="56"/>
  <c r="Q77" i="56"/>
  <c r="M98" i="56"/>
  <c r="O98" i="56"/>
  <c r="N98" i="56"/>
  <c r="O73" i="56"/>
  <c r="N73" i="56"/>
  <c r="M73" i="56"/>
  <c r="Q82" i="56"/>
  <c r="P91" i="56"/>
  <c r="O79" i="56"/>
  <c r="M79" i="56"/>
  <c r="N79" i="56"/>
  <c r="P116" i="56"/>
  <c r="Q107" i="56"/>
  <c r="O117" i="56"/>
  <c r="M117" i="56"/>
  <c r="N117" i="56"/>
  <c r="Q88" i="56"/>
  <c r="P97" i="56"/>
  <c r="Q126" i="56"/>
  <c r="P135" i="56"/>
  <c r="Q249" i="36"/>
  <c r="P250" i="36"/>
  <c r="J87" i="55"/>
  <c r="M49" i="55" s="1"/>
  <c r="L49" i="55"/>
  <c r="G92" i="55"/>
  <c r="Z65" i="56"/>
  <c r="AF78" i="56"/>
  <c r="X87" i="56"/>
  <c r="AC59" i="56"/>
  <c r="AE89" i="56"/>
  <c r="Y65" i="56"/>
  <c r="AF17" i="56"/>
  <c r="Z89" i="56"/>
  <c r="AC87" i="56"/>
  <c r="AF53" i="56"/>
  <c r="AB89" i="56"/>
  <c r="AE59" i="56"/>
  <c r="AA59" i="56"/>
  <c r="AD87" i="56"/>
  <c r="AF62" i="56"/>
  <c r="V65" i="56"/>
  <c r="U89" i="56"/>
  <c r="AF14" i="56"/>
  <c r="AF24" i="56"/>
  <c r="AF26" i="56"/>
  <c r="AF51" i="56"/>
  <c r="AA87" i="56"/>
  <c r="AA89" i="56"/>
  <c r="AF41" i="56"/>
  <c r="AC89" i="56"/>
  <c r="AF71" i="56"/>
  <c r="X65" i="56"/>
  <c r="U59" i="56"/>
  <c r="AF6" i="56"/>
  <c r="AF15" i="56"/>
  <c r="AE87" i="56"/>
  <c r="AD89" i="56"/>
  <c r="U65" i="56"/>
  <c r="AF9" i="56"/>
  <c r="Y89" i="56"/>
  <c r="AF89" i="56"/>
  <c r="Y59" i="56"/>
  <c r="AD59" i="56"/>
  <c r="T87" i="56"/>
  <c r="Y87" i="56"/>
  <c r="AF63" i="56"/>
  <c r="AF23" i="56"/>
  <c r="V89" i="56"/>
  <c r="AF69" i="56"/>
  <c r="AF87" i="56"/>
  <c r="AF60" i="56"/>
  <c r="AF59" i="56"/>
  <c r="AB87" i="56"/>
  <c r="W59" i="56"/>
  <c r="W89" i="56"/>
  <c r="Z87" i="56"/>
  <c r="V59" i="56"/>
  <c r="AF32" i="56"/>
  <c r="T59" i="56"/>
  <c r="X59" i="56"/>
  <c r="AF35" i="56"/>
  <c r="AF33" i="56"/>
  <c r="U87" i="56"/>
  <c r="Z59" i="56"/>
  <c r="T89" i="56"/>
  <c r="W87" i="56"/>
  <c r="X89" i="56"/>
  <c r="W65" i="56"/>
  <c r="AF8" i="56"/>
  <c r="T65" i="56"/>
  <c r="V87" i="56"/>
  <c r="AF42" i="56"/>
  <c r="AB59" i="56"/>
  <c r="AG59" i="56"/>
  <c r="N49" i="55" l="1"/>
  <c r="H92" i="55" s="1"/>
  <c r="G93" i="55" s="1"/>
  <c r="J93" i="55" s="1"/>
  <c r="BO6" i="56"/>
  <c r="P106" i="56"/>
  <c r="Q97" i="56"/>
  <c r="P123" i="56"/>
  <c r="Q114" i="56"/>
  <c r="BF12" i="56"/>
  <c r="BE12" i="56"/>
  <c r="BD12" i="56"/>
  <c r="BC12" i="56"/>
  <c r="BH10" i="56"/>
  <c r="BG10" i="56"/>
  <c r="BF10" i="56"/>
  <c r="BE10" i="56"/>
  <c r="BD10" i="56"/>
  <c r="BC10" i="56"/>
  <c r="BN10" i="56"/>
  <c r="BM10" i="56"/>
  <c r="BI10" i="56"/>
  <c r="BK10" i="56"/>
  <c r="BJ10" i="56"/>
  <c r="BL10" i="56"/>
  <c r="O107" i="56"/>
  <c r="M107" i="56"/>
  <c r="N107" i="56"/>
  <c r="P100" i="56"/>
  <c r="Q91" i="56"/>
  <c r="O88" i="56"/>
  <c r="N88" i="56"/>
  <c r="M88" i="56"/>
  <c r="BP5" i="56"/>
  <c r="AH5" i="56"/>
  <c r="P125" i="56"/>
  <c r="Q116" i="56"/>
  <c r="N82" i="56"/>
  <c r="M82" i="56"/>
  <c r="O82" i="56"/>
  <c r="N76" i="56"/>
  <c r="M76" i="56"/>
  <c r="O76" i="56"/>
  <c r="N77" i="56"/>
  <c r="M77" i="56"/>
  <c r="O77" i="56"/>
  <c r="P95" i="56"/>
  <c r="Q86" i="56"/>
  <c r="Q85" i="56"/>
  <c r="P94" i="56"/>
  <c r="N102" i="56"/>
  <c r="M102" i="56"/>
  <c r="O102" i="56"/>
  <c r="Q135" i="56"/>
  <c r="Q92" i="56"/>
  <c r="P101" i="56"/>
  <c r="N126" i="56"/>
  <c r="M126" i="56"/>
  <c r="O126" i="56"/>
  <c r="O83" i="56"/>
  <c r="N83" i="56"/>
  <c r="M83" i="56"/>
  <c r="O105" i="56"/>
  <c r="N105" i="56"/>
  <c r="M105" i="56"/>
  <c r="P120" i="56"/>
  <c r="Q111" i="56"/>
  <c r="R249" i="36"/>
  <c r="Q250" i="36"/>
  <c r="U98" i="56"/>
  <c r="V67" i="56"/>
  <c r="Y98" i="56"/>
  <c r="AB98" i="56"/>
  <c r="T96" i="56"/>
  <c r="AH98" i="56"/>
  <c r="Z98" i="56"/>
  <c r="W98" i="56"/>
  <c r="X117" i="56"/>
  <c r="AG60" i="56"/>
  <c r="AG32" i="56"/>
  <c r="AG33" i="56"/>
  <c r="W96" i="56"/>
  <c r="AD68" i="56"/>
  <c r="AC96" i="56"/>
  <c r="AG99" i="56"/>
  <c r="W117" i="56"/>
  <c r="AD98" i="56"/>
  <c r="AG42" i="56"/>
  <c r="AG87" i="56"/>
  <c r="AH68" i="56"/>
  <c r="AG15" i="56"/>
  <c r="X98" i="56"/>
  <c r="AC68" i="56"/>
  <c r="AB68" i="56"/>
  <c r="AF98" i="56"/>
  <c r="V96" i="56"/>
  <c r="AG98" i="56"/>
  <c r="AA96" i="56"/>
  <c r="AG68" i="56"/>
  <c r="AG44" i="56"/>
  <c r="AB96" i="56"/>
  <c r="AG24" i="56"/>
  <c r="AG62" i="56"/>
  <c r="Z68" i="56"/>
  <c r="T67" i="56"/>
  <c r="AG35" i="56"/>
  <c r="X96" i="56"/>
  <c r="T68" i="56"/>
  <c r="AH96" i="56"/>
  <c r="AG14" i="56"/>
  <c r="AE68" i="56"/>
  <c r="V68" i="56"/>
  <c r="AF96" i="56"/>
  <c r="T98" i="56"/>
  <c r="AC98" i="56"/>
  <c r="AG8" i="56"/>
  <c r="AG71" i="56"/>
  <c r="AF68" i="56"/>
  <c r="W68" i="56"/>
  <c r="AG80" i="56"/>
  <c r="AG89" i="56"/>
  <c r="V98" i="56"/>
  <c r="AG6" i="56"/>
  <c r="Y67" i="56"/>
  <c r="AG51" i="56"/>
  <c r="Z96" i="56"/>
  <c r="AG23" i="56"/>
  <c r="AA68" i="56"/>
  <c r="AG26" i="56"/>
  <c r="U68" i="56"/>
  <c r="AE96" i="56"/>
  <c r="AG78" i="56"/>
  <c r="Y68" i="56"/>
  <c r="U67" i="56"/>
  <c r="AG41" i="56"/>
  <c r="AE98" i="56"/>
  <c r="Y96" i="56"/>
  <c r="X68" i="56"/>
  <c r="Z67" i="56"/>
  <c r="AG17" i="56"/>
  <c r="U96" i="56"/>
  <c r="W67" i="56"/>
  <c r="AD96" i="56"/>
  <c r="X67" i="56"/>
  <c r="AA98" i="56"/>
  <c r="AG53" i="56"/>
  <c r="AG69" i="56"/>
  <c r="AG96" i="56"/>
  <c r="BP6" i="56" l="1"/>
  <c r="BP8" i="56"/>
  <c r="M116" i="56"/>
  <c r="N116" i="56"/>
  <c r="O116" i="56"/>
  <c r="Q123" i="56"/>
  <c r="P132" i="56"/>
  <c r="O111" i="56"/>
  <c r="N111" i="56"/>
  <c r="M111" i="56"/>
  <c r="M86" i="56"/>
  <c r="O86" i="56"/>
  <c r="N86" i="56"/>
  <c r="P110" i="56"/>
  <c r="Q101" i="56"/>
  <c r="P129" i="56"/>
  <c r="Q120" i="56"/>
  <c r="M92" i="56"/>
  <c r="N92" i="56"/>
  <c r="O92" i="56"/>
  <c r="N135" i="56"/>
  <c r="O135" i="56"/>
  <c r="M135" i="56"/>
  <c r="BQ5" i="56"/>
  <c r="AI5" i="56"/>
  <c r="O91" i="56"/>
  <c r="N91" i="56"/>
  <c r="M91" i="56"/>
  <c r="O97" i="56"/>
  <c r="N97" i="56"/>
  <c r="M97" i="56"/>
  <c r="P109" i="56"/>
  <c r="Q100" i="56"/>
  <c r="P103" i="56"/>
  <c r="Q94" i="56"/>
  <c r="BO10" i="56"/>
  <c r="O85" i="56"/>
  <c r="N85" i="56"/>
  <c r="M85" i="56"/>
  <c r="Q95" i="56"/>
  <c r="P104" i="56"/>
  <c r="P134" i="56"/>
  <c r="Q125" i="56"/>
  <c r="M114" i="56"/>
  <c r="O114" i="56"/>
  <c r="N114" i="56"/>
  <c r="Q106" i="56"/>
  <c r="P115" i="56"/>
  <c r="S249" i="36"/>
  <c r="R250" i="36"/>
  <c r="H49" i="50"/>
  <c r="I49" i="50"/>
  <c r="J49" i="50"/>
  <c r="K49" i="50"/>
  <c r="L49" i="50"/>
  <c r="M49" i="50"/>
  <c r="N49" i="50"/>
  <c r="O49" i="50"/>
  <c r="P49" i="50"/>
  <c r="Q49" i="50"/>
  <c r="R49" i="50"/>
  <c r="S49" i="50"/>
  <c r="T49" i="50"/>
  <c r="U49" i="50"/>
  <c r="V49" i="50"/>
  <c r="W49" i="50"/>
  <c r="X49" i="50"/>
  <c r="Y49" i="50"/>
  <c r="Z49" i="50"/>
  <c r="AA49" i="50"/>
  <c r="AB49" i="50"/>
  <c r="AC49" i="50"/>
  <c r="AD49" i="50"/>
  <c r="AE49" i="50"/>
  <c r="AF49" i="50"/>
  <c r="AG49" i="50"/>
  <c r="AH49" i="50"/>
  <c r="AI49" i="50"/>
  <c r="AJ49" i="50"/>
  <c r="AK49" i="50"/>
  <c r="K65" i="38"/>
  <c r="L65" i="38"/>
  <c r="M65" i="38"/>
  <c r="M63" i="38" s="1"/>
  <c r="M61" i="38" s="1"/>
  <c r="N65" i="38"/>
  <c r="N63" i="38" s="1"/>
  <c r="N61" i="38" s="1"/>
  <c r="O65" i="38"/>
  <c r="O63" i="38" s="1"/>
  <c r="O61" i="38" s="1"/>
  <c r="K63" i="38"/>
  <c r="K61" i="38" s="1"/>
  <c r="L63" i="38"/>
  <c r="L61" i="38" s="1"/>
  <c r="K60" i="38"/>
  <c r="L60" i="38"/>
  <c r="M60" i="38"/>
  <c r="N60" i="38"/>
  <c r="O60" i="38"/>
  <c r="P60" i="38"/>
  <c r="K59" i="38"/>
  <c r="M59" i="38"/>
  <c r="N59" i="38"/>
  <c r="K56" i="38"/>
  <c r="L56" i="38"/>
  <c r="N56" i="38"/>
  <c r="O56" i="38"/>
  <c r="P56" i="38"/>
  <c r="K52" i="38"/>
  <c r="L52" i="38"/>
  <c r="M52" i="38"/>
  <c r="N52" i="38"/>
  <c r="O52" i="38"/>
  <c r="P52" i="38"/>
  <c r="Q52" i="38"/>
  <c r="K47" i="38"/>
  <c r="L47" i="38"/>
  <c r="L59" i="38" s="1"/>
  <c r="M47" i="38"/>
  <c r="M162" i="38" s="1"/>
  <c r="N47" i="38"/>
  <c r="N162" i="38" s="1"/>
  <c r="O47" i="38"/>
  <c r="O59" i="38" s="1"/>
  <c r="P47" i="38"/>
  <c r="P59" i="38" s="1"/>
  <c r="Q47" i="38"/>
  <c r="K43" i="38"/>
  <c r="L43" i="38"/>
  <c r="O43" i="38"/>
  <c r="P43" i="38"/>
  <c r="K30" i="38"/>
  <c r="L30" i="38"/>
  <c r="M30" i="38"/>
  <c r="N30" i="38"/>
  <c r="N28" i="38" s="1"/>
  <c r="N26" i="38" s="1"/>
  <c r="O30" i="38"/>
  <c r="O28" i="38" s="1"/>
  <c r="O26" i="38" s="1"/>
  <c r="P30" i="38"/>
  <c r="P28" i="38" s="1"/>
  <c r="P26" i="38" s="1"/>
  <c r="Q30" i="38"/>
  <c r="K28" i="38"/>
  <c r="L28" i="38"/>
  <c r="M28" i="38"/>
  <c r="K26" i="38"/>
  <c r="L26" i="38"/>
  <c r="M26" i="38"/>
  <c r="K25" i="38"/>
  <c r="L25" i="38"/>
  <c r="M25" i="38"/>
  <c r="N25" i="38"/>
  <c r="O25" i="38"/>
  <c r="P25" i="38"/>
  <c r="H22" i="38"/>
  <c r="I22" i="38" s="1"/>
  <c r="J22" i="38" s="1"/>
  <c r="K22" i="38" s="1"/>
  <c r="L22" i="38" s="1"/>
  <c r="K21" i="38"/>
  <c r="L21" i="38"/>
  <c r="M21" i="38"/>
  <c r="N21" i="38"/>
  <c r="O21" i="38"/>
  <c r="P21" i="38"/>
  <c r="K17" i="38"/>
  <c r="L17" i="38"/>
  <c r="M17" i="38"/>
  <c r="K12" i="38"/>
  <c r="L12" i="38"/>
  <c r="K8" i="38"/>
  <c r="L8" i="38"/>
  <c r="K126" i="37"/>
  <c r="L126" i="37"/>
  <c r="I6" i="54"/>
  <c r="K124" i="37"/>
  <c r="L124" i="37"/>
  <c r="K122" i="37"/>
  <c r="L122" i="37"/>
  <c r="K121" i="37"/>
  <c r="L121" i="37"/>
  <c r="M121" i="37"/>
  <c r="K120" i="37"/>
  <c r="K112" i="37"/>
  <c r="L112" i="37"/>
  <c r="P112" i="37"/>
  <c r="Q112" i="37"/>
  <c r="K108" i="37"/>
  <c r="L108" i="37"/>
  <c r="M108" i="37"/>
  <c r="K103" i="37"/>
  <c r="L103" i="37"/>
  <c r="L120" i="37" s="1"/>
  <c r="N163" i="37"/>
  <c r="O163" i="37"/>
  <c r="P103" i="37"/>
  <c r="P163" i="37" s="1"/>
  <c r="K99" i="37"/>
  <c r="L99" i="37"/>
  <c r="M99" i="37"/>
  <c r="N99" i="37"/>
  <c r="O99" i="37"/>
  <c r="P99" i="37"/>
  <c r="Q99" i="37"/>
  <c r="K86" i="37"/>
  <c r="G4" i="54" s="1"/>
  <c r="L86" i="37"/>
  <c r="H4" i="54" s="1"/>
  <c r="M86" i="37"/>
  <c r="L4" i="54"/>
  <c r="K84" i="37"/>
  <c r="K82" i="37" s="1"/>
  <c r="L84" i="37"/>
  <c r="L82" i="37" s="1"/>
  <c r="K81" i="37"/>
  <c r="L81" i="37"/>
  <c r="M81" i="37"/>
  <c r="N81" i="37"/>
  <c r="O81" i="37"/>
  <c r="P81" i="37"/>
  <c r="K77" i="37"/>
  <c r="L77" i="37"/>
  <c r="P77" i="37"/>
  <c r="K73" i="37"/>
  <c r="L73" i="37"/>
  <c r="N73" i="37"/>
  <c r="O73" i="37"/>
  <c r="P73" i="37"/>
  <c r="H69" i="37"/>
  <c r="I69" i="37"/>
  <c r="J69" i="37"/>
  <c r="K69" i="37"/>
  <c r="L69" i="37"/>
  <c r="P69" i="37"/>
  <c r="Q69" i="37"/>
  <c r="K65" i="37"/>
  <c r="L65" i="37"/>
  <c r="P65" i="37"/>
  <c r="K60" i="37"/>
  <c r="K153" i="37" s="1"/>
  <c r="L60" i="37"/>
  <c r="L153" i="37" s="1"/>
  <c r="P60" i="37"/>
  <c r="K56" i="37"/>
  <c r="L56" i="37"/>
  <c r="P56" i="37"/>
  <c r="K43" i="37"/>
  <c r="L43" i="37"/>
  <c r="M43" i="37"/>
  <c r="N43" i="37"/>
  <c r="N41" i="37" s="1"/>
  <c r="N39" i="37" s="1"/>
  <c r="O43" i="37"/>
  <c r="P43" i="37"/>
  <c r="K41" i="37"/>
  <c r="K39" i="37" s="1"/>
  <c r="L41" i="37"/>
  <c r="M41" i="37"/>
  <c r="O41" i="37"/>
  <c r="O39" i="37" s="1"/>
  <c r="P41" i="37"/>
  <c r="L39" i="37"/>
  <c r="P39" i="37"/>
  <c r="K38" i="37"/>
  <c r="L38" i="37"/>
  <c r="M38" i="37"/>
  <c r="N38" i="37"/>
  <c r="O38" i="37"/>
  <c r="P38" i="37"/>
  <c r="K37" i="37"/>
  <c r="L37" i="37"/>
  <c r="K34" i="37"/>
  <c r="L34" i="37"/>
  <c r="N34" i="37"/>
  <c r="O34" i="37"/>
  <c r="P34" i="37"/>
  <c r="K30" i="37"/>
  <c r="L30" i="37"/>
  <c r="M30" i="37"/>
  <c r="N30" i="37"/>
  <c r="O30" i="37"/>
  <c r="P30" i="37"/>
  <c r="H143" i="37"/>
  <c r="I143" i="37"/>
  <c r="J143" i="37"/>
  <c r="K17" i="37"/>
  <c r="K143" i="37" s="1"/>
  <c r="L17" i="37"/>
  <c r="L143" i="37" s="1"/>
  <c r="M17" i="37"/>
  <c r="M143" i="37" s="1"/>
  <c r="N143" i="37"/>
  <c r="O143" i="37"/>
  <c r="P17" i="37"/>
  <c r="P143" i="37" s="1"/>
  <c r="K12" i="37"/>
  <c r="L12" i="37"/>
  <c r="K8" i="37"/>
  <c r="L8" i="37"/>
  <c r="M8" i="37"/>
  <c r="K193" i="36"/>
  <c r="K191" i="36" s="1"/>
  <c r="K189" i="36" s="1"/>
  <c r="L193" i="36"/>
  <c r="L191" i="36" s="1"/>
  <c r="L189" i="36" s="1"/>
  <c r="K187" i="36"/>
  <c r="L187" i="36"/>
  <c r="M187" i="36"/>
  <c r="K180" i="36"/>
  <c r="L180" i="36"/>
  <c r="K169" i="36"/>
  <c r="L169" i="36"/>
  <c r="M169" i="36"/>
  <c r="O169" i="36"/>
  <c r="P169" i="36"/>
  <c r="K164" i="36"/>
  <c r="K266" i="36" s="1"/>
  <c r="L164" i="36"/>
  <c r="L266" i="36" s="1"/>
  <c r="M164" i="36"/>
  <c r="M266" i="36" s="1"/>
  <c r="N266" i="36"/>
  <c r="O266" i="36"/>
  <c r="P266" i="36"/>
  <c r="K160" i="36"/>
  <c r="L160" i="36"/>
  <c r="M160" i="36"/>
  <c r="P160" i="36"/>
  <c r="I99" i="36"/>
  <c r="I97" i="36" s="1"/>
  <c r="J99" i="36"/>
  <c r="J97" i="36" s="1"/>
  <c r="K101" i="36"/>
  <c r="L101" i="36"/>
  <c r="H32" i="54" s="1"/>
  <c r="I32" i="54"/>
  <c r="K83" i="36"/>
  <c r="L83" i="36"/>
  <c r="M83" i="36"/>
  <c r="P83" i="36"/>
  <c r="Q83" i="36"/>
  <c r="K79" i="36"/>
  <c r="L79" i="36"/>
  <c r="P79" i="36"/>
  <c r="K75" i="36"/>
  <c r="L75" i="36"/>
  <c r="P75" i="36"/>
  <c r="K71" i="36"/>
  <c r="L71" i="36"/>
  <c r="P71" i="36"/>
  <c r="L256" i="36"/>
  <c r="M256" i="36"/>
  <c r="N256" i="36"/>
  <c r="O256" i="36"/>
  <c r="P256" i="36"/>
  <c r="K59" i="36"/>
  <c r="K95" i="36" s="1"/>
  <c r="L59" i="36"/>
  <c r="L95" i="36" s="1"/>
  <c r="M95" i="36"/>
  <c r="K51" i="36"/>
  <c r="L51" i="36"/>
  <c r="K8" i="51"/>
  <c r="L8" i="51"/>
  <c r="M8" i="51"/>
  <c r="K70" i="51"/>
  <c r="K68" i="51" s="1"/>
  <c r="K66" i="51" s="1"/>
  <c r="L70" i="51"/>
  <c r="M70" i="51"/>
  <c r="L68" i="51"/>
  <c r="L66" i="51" s="1"/>
  <c r="K65" i="51"/>
  <c r="L65" i="51"/>
  <c r="M65" i="51"/>
  <c r="H61" i="51"/>
  <c r="K61" i="51"/>
  <c r="L61" i="51"/>
  <c r="M61" i="51"/>
  <c r="N61" i="51"/>
  <c r="O61" i="51"/>
  <c r="P61" i="51"/>
  <c r="K57" i="51"/>
  <c r="L57" i="51"/>
  <c r="N57" i="51"/>
  <c r="O57" i="51"/>
  <c r="P57" i="51"/>
  <c r="K52" i="51"/>
  <c r="L52" i="51"/>
  <c r="M52" i="51"/>
  <c r="N52" i="51"/>
  <c r="O52" i="51"/>
  <c r="O166" i="51" s="1"/>
  <c r="P52" i="51"/>
  <c r="P166" i="51" s="1"/>
  <c r="K47" i="51"/>
  <c r="K64" i="51" s="1"/>
  <c r="L47" i="51"/>
  <c r="L64" i="51" s="1"/>
  <c r="M47" i="51"/>
  <c r="M64" i="51" s="1"/>
  <c r="N47" i="51"/>
  <c r="O47" i="51"/>
  <c r="P47" i="51"/>
  <c r="K43" i="51"/>
  <c r="L43" i="51"/>
  <c r="M43" i="51"/>
  <c r="N43" i="51"/>
  <c r="O43" i="51"/>
  <c r="P43" i="51"/>
  <c r="K30" i="51"/>
  <c r="L30" i="51"/>
  <c r="M30" i="51"/>
  <c r="N30" i="51"/>
  <c r="O30" i="51"/>
  <c r="P30" i="51"/>
  <c r="K28" i="51"/>
  <c r="L28" i="51"/>
  <c r="M28" i="51"/>
  <c r="N28" i="51"/>
  <c r="O28" i="51"/>
  <c r="P28" i="51"/>
  <c r="K26" i="51"/>
  <c r="L26" i="51"/>
  <c r="M26" i="51"/>
  <c r="N26" i="51"/>
  <c r="O26" i="51"/>
  <c r="P26" i="51"/>
  <c r="K25" i="51"/>
  <c r="L25" i="51"/>
  <c r="M25" i="51"/>
  <c r="N25" i="51"/>
  <c r="O25" i="51"/>
  <c r="P25" i="51"/>
  <c r="Q25" i="51"/>
  <c r="K24" i="51"/>
  <c r="L24" i="51"/>
  <c r="P24" i="51"/>
  <c r="K21" i="51"/>
  <c r="L21" i="51"/>
  <c r="M21" i="51"/>
  <c r="N21" i="51"/>
  <c r="O21" i="51"/>
  <c r="P21" i="51"/>
  <c r="K17" i="51"/>
  <c r="L17" i="51"/>
  <c r="M17" i="51"/>
  <c r="N17" i="51"/>
  <c r="P17" i="51"/>
  <c r="K12" i="51"/>
  <c r="L12" i="51"/>
  <c r="M12" i="51"/>
  <c r="N12" i="51"/>
  <c r="O156" i="51"/>
  <c r="P12" i="51"/>
  <c r="P156" i="51" s="1"/>
  <c r="K112" i="40"/>
  <c r="G18" i="54" s="1"/>
  <c r="L112" i="40"/>
  <c r="M112" i="40"/>
  <c r="I18" i="54" s="1"/>
  <c r="N112" i="40"/>
  <c r="K18" i="54"/>
  <c r="K110" i="40"/>
  <c r="K108" i="40" s="1"/>
  <c r="K107" i="40"/>
  <c r="L107" i="40"/>
  <c r="M107" i="40"/>
  <c r="N107" i="40"/>
  <c r="O107" i="40"/>
  <c r="P107" i="40"/>
  <c r="K103" i="40"/>
  <c r="L103" i="40"/>
  <c r="M103" i="40"/>
  <c r="N103" i="40"/>
  <c r="O103" i="40"/>
  <c r="P103" i="40"/>
  <c r="Q103" i="40"/>
  <c r="K99" i="40"/>
  <c r="L99" i="40"/>
  <c r="M99" i="40"/>
  <c r="N99" i="40"/>
  <c r="O99" i="40"/>
  <c r="P99" i="40"/>
  <c r="K94" i="40"/>
  <c r="K183" i="40" s="1"/>
  <c r="L94" i="40"/>
  <c r="N183" i="40"/>
  <c r="P94" i="40"/>
  <c r="K90" i="40"/>
  <c r="L90" i="40"/>
  <c r="M90" i="40"/>
  <c r="N90" i="40"/>
  <c r="O90" i="40"/>
  <c r="P90" i="40"/>
  <c r="K77" i="40"/>
  <c r="K75" i="40" s="1"/>
  <c r="K73" i="40" s="1"/>
  <c r="K72" i="40"/>
  <c r="L72" i="40"/>
  <c r="M72" i="40"/>
  <c r="K68" i="40"/>
  <c r="L68" i="40"/>
  <c r="M68" i="40"/>
  <c r="K64" i="40"/>
  <c r="L64" i="40"/>
  <c r="M64" i="40"/>
  <c r="N64" i="40"/>
  <c r="O64" i="40"/>
  <c r="P64" i="40"/>
  <c r="I173" i="40"/>
  <c r="J173" i="40"/>
  <c r="K53" i="40"/>
  <c r="L53" i="40"/>
  <c r="M53" i="40"/>
  <c r="N173" i="40"/>
  <c r="O53" i="40"/>
  <c r="O173" i="40" s="1"/>
  <c r="P53" i="40"/>
  <c r="P173" i="40" s="1"/>
  <c r="Q53" i="40"/>
  <c r="Q173" i="40" s="1"/>
  <c r="K36" i="40"/>
  <c r="L36" i="40"/>
  <c r="H8" i="54" s="1"/>
  <c r="M36" i="40"/>
  <c r="N36" i="40"/>
  <c r="J8" i="54" s="1"/>
  <c r="O36" i="40"/>
  <c r="P36" i="40"/>
  <c r="L8" i="54" s="1"/>
  <c r="Q36" i="40"/>
  <c r="L34" i="40"/>
  <c r="L32" i="40" s="1"/>
  <c r="K31" i="40"/>
  <c r="L31" i="40"/>
  <c r="M31" i="40"/>
  <c r="N31" i="40"/>
  <c r="O31" i="40"/>
  <c r="P31" i="40"/>
  <c r="Q31" i="40"/>
  <c r="K27" i="40"/>
  <c r="L27" i="40"/>
  <c r="M27" i="40"/>
  <c r="P27" i="40"/>
  <c r="Q27" i="40"/>
  <c r="K23" i="40"/>
  <c r="L23" i="40"/>
  <c r="M23" i="40"/>
  <c r="N23" i="40"/>
  <c r="O23" i="40"/>
  <c r="P23" i="40"/>
  <c r="Q23" i="40"/>
  <c r="H163" i="40"/>
  <c r="J163" i="40"/>
  <c r="K12" i="40"/>
  <c r="L12" i="40"/>
  <c r="M12" i="40"/>
  <c r="N12" i="40"/>
  <c r="O12" i="40"/>
  <c r="P12" i="40"/>
  <c r="Q12" i="40"/>
  <c r="K8" i="40"/>
  <c r="L8" i="40"/>
  <c r="M8" i="40"/>
  <c r="N8" i="40"/>
  <c r="O8" i="40"/>
  <c r="P8" i="40"/>
  <c r="Q8" i="40"/>
  <c r="K113" i="34"/>
  <c r="L113" i="34"/>
  <c r="L111" i="34" s="1"/>
  <c r="L109" i="34" s="1"/>
  <c r="M113" i="34"/>
  <c r="N113" i="34"/>
  <c r="K111" i="34"/>
  <c r="K109" i="34" s="1"/>
  <c r="M111" i="34"/>
  <c r="M109" i="34" s="1"/>
  <c r="K108" i="34"/>
  <c r="L108" i="34"/>
  <c r="M108" i="34"/>
  <c r="N108" i="34"/>
  <c r="K104" i="34"/>
  <c r="L104" i="34"/>
  <c r="N104" i="34"/>
  <c r="O104" i="34"/>
  <c r="P104" i="34"/>
  <c r="K100" i="34"/>
  <c r="L100" i="34"/>
  <c r="M100" i="34"/>
  <c r="N100" i="34"/>
  <c r="O100" i="34"/>
  <c r="P100" i="34"/>
  <c r="H185" i="34"/>
  <c r="I185" i="34"/>
  <c r="J185" i="34"/>
  <c r="K95" i="34"/>
  <c r="K185" i="34" s="1"/>
  <c r="L95" i="34"/>
  <c r="M95" i="34"/>
  <c r="O185" i="34"/>
  <c r="P95" i="34"/>
  <c r="P185" i="34" s="1"/>
  <c r="K91" i="34"/>
  <c r="L91" i="34"/>
  <c r="M91" i="34"/>
  <c r="N91" i="34"/>
  <c r="O91" i="34"/>
  <c r="P91" i="34"/>
  <c r="Q91" i="34"/>
  <c r="K78" i="34"/>
  <c r="K76" i="34" s="1"/>
  <c r="K74" i="34" s="1"/>
  <c r="L78" i="34"/>
  <c r="M78" i="34"/>
  <c r="N78" i="34"/>
  <c r="O78" i="34"/>
  <c r="O76" i="34" s="1"/>
  <c r="O74" i="34" s="1"/>
  <c r="P78" i="34"/>
  <c r="L16" i="54" s="1"/>
  <c r="Q78" i="34"/>
  <c r="L76" i="34"/>
  <c r="N76" i="34"/>
  <c r="L74" i="34"/>
  <c r="N74" i="34"/>
  <c r="K73" i="34"/>
  <c r="L73" i="34"/>
  <c r="M73" i="34"/>
  <c r="N73" i="34"/>
  <c r="O73" i="34"/>
  <c r="P73" i="34"/>
  <c r="K72" i="34"/>
  <c r="L72" i="34"/>
  <c r="M72" i="34"/>
  <c r="N72" i="34"/>
  <c r="O72" i="34"/>
  <c r="P72" i="34"/>
  <c r="K61" i="34"/>
  <c r="L61" i="34"/>
  <c r="O61" i="34"/>
  <c r="P61" i="34"/>
  <c r="Q61" i="34"/>
  <c r="K57" i="34"/>
  <c r="L57" i="34"/>
  <c r="O57" i="34"/>
  <c r="P57" i="34"/>
  <c r="L52" i="34"/>
  <c r="L175" i="34" s="1"/>
  <c r="M52" i="34"/>
  <c r="M175" i="34" s="1"/>
  <c r="N175" i="34"/>
  <c r="O175" i="34"/>
  <c r="P52" i="34"/>
  <c r="P175" i="34" s="1"/>
  <c r="K48" i="34"/>
  <c r="L48" i="34"/>
  <c r="N48" i="34"/>
  <c r="O48" i="34"/>
  <c r="P48" i="34"/>
  <c r="H27" i="34"/>
  <c r="I27" i="34"/>
  <c r="K35" i="34"/>
  <c r="L35" i="34"/>
  <c r="M35" i="34"/>
  <c r="K33" i="34"/>
  <c r="L33" i="34"/>
  <c r="M33" i="34"/>
  <c r="M31" i="34"/>
  <c r="K31" i="34"/>
  <c r="K30" i="34"/>
  <c r="L30" i="34"/>
  <c r="M30" i="34"/>
  <c r="J27" i="34"/>
  <c r="K27" i="34"/>
  <c r="L27" i="34"/>
  <c r="M27" i="34"/>
  <c r="K25" i="34"/>
  <c r="L25" i="34"/>
  <c r="K21" i="34"/>
  <c r="L21" i="34"/>
  <c r="K17" i="34"/>
  <c r="L17" i="34"/>
  <c r="H165" i="34"/>
  <c r="I165" i="34"/>
  <c r="J165" i="34"/>
  <c r="K12" i="34"/>
  <c r="K165" i="34" s="1"/>
  <c r="L12" i="34"/>
  <c r="L165" i="34" s="1"/>
  <c r="M12" i="34"/>
  <c r="M165" i="34" s="1"/>
  <c r="K8" i="34"/>
  <c r="L8" i="34"/>
  <c r="M8" i="34"/>
  <c r="M22" i="38" l="1"/>
  <c r="N22" i="38" s="1"/>
  <c r="O22" i="38" s="1"/>
  <c r="M120" i="37"/>
  <c r="M163" i="37"/>
  <c r="P76" i="34"/>
  <c r="P74" i="34" s="1"/>
  <c r="Q76" i="34"/>
  <c r="Q74" i="34" s="1"/>
  <c r="M16" i="54"/>
  <c r="AI16" i="54"/>
  <c r="M24" i="38"/>
  <c r="M152" i="38"/>
  <c r="L24" i="38"/>
  <c r="K24" i="38"/>
  <c r="K4" i="54"/>
  <c r="M84" i="37"/>
  <c r="M82" i="37" s="1"/>
  <c r="I4" i="54"/>
  <c r="L80" i="37"/>
  <c r="K80" i="37"/>
  <c r="I22" i="54"/>
  <c r="M75" i="51"/>
  <c r="H22" i="54"/>
  <c r="L75" i="51"/>
  <c r="G22" i="54"/>
  <c r="K75" i="51"/>
  <c r="M24" i="51"/>
  <c r="N24" i="51"/>
  <c r="N106" i="40"/>
  <c r="L106" i="40"/>
  <c r="L183" i="40"/>
  <c r="K106" i="40"/>
  <c r="K34" i="40"/>
  <c r="K32" i="40" s="1"/>
  <c r="G8" i="54"/>
  <c r="P34" i="40"/>
  <c r="Q34" i="40"/>
  <c r="Q32" i="40" s="1"/>
  <c r="M8" i="54"/>
  <c r="Q30" i="40"/>
  <c r="Q163" i="40"/>
  <c r="K30" i="40"/>
  <c r="K163" i="40"/>
  <c r="O30" i="40"/>
  <c r="O163" i="40"/>
  <c r="M30" i="40"/>
  <c r="M163" i="40"/>
  <c r="L30" i="40"/>
  <c r="L163" i="40"/>
  <c r="L29" i="34"/>
  <c r="K29" i="34"/>
  <c r="M68" i="51"/>
  <c r="M66" i="51" s="1"/>
  <c r="O110" i="40"/>
  <c r="K99" i="36"/>
  <c r="K97" i="36" s="1"/>
  <c r="G32" i="54"/>
  <c r="L99" i="36"/>
  <c r="L97" i="36" s="1"/>
  <c r="I183" i="40"/>
  <c r="N111" i="34"/>
  <c r="N109" i="34" s="1"/>
  <c r="J12" i="54"/>
  <c r="P106" i="40"/>
  <c r="P183" i="40"/>
  <c r="O106" i="40"/>
  <c r="O183" i="40"/>
  <c r="M106" i="40"/>
  <c r="M183" i="40"/>
  <c r="J183" i="40"/>
  <c r="I8" i="54"/>
  <c r="O34" i="40"/>
  <c r="K8" i="54"/>
  <c r="P22" i="38"/>
  <c r="N80" i="37"/>
  <c r="N153" i="37"/>
  <c r="P80" i="37"/>
  <c r="P153" i="37"/>
  <c r="O80" i="37"/>
  <c r="O153" i="37"/>
  <c r="M80" i="37"/>
  <c r="M153" i="37"/>
  <c r="M37" i="37"/>
  <c r="O24" i="51"/>
  <c r="M71" i="40"/>
  <c r="M173" i="40"/>
  <c r="K71" i="40"/>
  <c r="K173" i="40"/>
  <c r="L71" i="40"/>
  <c r="L173" i="40"/>
  <c r="H173" i="40"/>
  <c r="P30" i="40"/>
  <c r="P163" i="40"/>
  <c r="N30" i="40"/>
  <c r="N163" i="40"/>
  <c r="N107" i="34"/>
  <c r="N185" i="34"/>
  <c r="M107" i="34"/>
  <c r="M185" i="34"/>
  <c r="K107" i="34"/>
  <c r="L107" i="34"/>
  <c r="L185" i="34"/>
  <c r="M29" i="34"/>
  <c r="O125" i="56"/>
  <c r="N125" i="56"/>
  <c r="M125" i="56"/>
  <c r="P113" i="56"/>
  <c r="Q104" i="56"/>
  <c r="M95" i="56"/>
  <c r="O95" i="56"/>
  <c r="N95" i="56"/>
  <c r="Q132" i="56"/>
  <c r="O123" i="56"/>
  <c r="M123" i="56"/>
  <c r="N123" i="56"/>
  <c r="M101" i="56"/>
  <c r="N101" i="56"/>
  <c r="O101" i="56"/>
  <c r="BP10" i="56"/>
  <c r="Q115" i="56"/>
  <c r="P124" i="56"/>
  <c r="Q110" i="56"/>
  <c r="P119" i="56"/>
  <c r="O94" i="56"/>
  <c r="N94" i="56"/>
  <c r="M94" i="56"/>
  <c r="P112" i="56"/>
  <c r="Q103" i="56"/>
  <c r="O100" i="56"/>
  <c r="N100" i="56"/>
  <c r="M100" i="56"/>
  <c r="P118" i="56"/>
  <c r="Q109" i="56"/>
  <c r="N106" i="56"/>
  <c r="O106" i="56"/>
  <c r="M106" i="56"/>
  <c r="O120" i="56"/>
  <c r="N120" i="56"/>
  <c r="M120" i="56"/>
  <c r="BR5" i="56"/>
  <c r="AJ5" i="56"/>
  <c r="Q134" i="56"/>
  <c r="P138" i="56"/>
  <c r="Q129" i="56"/>
  <c r="N110" i="40"/>
  <c r="N108" i="40" s="1"/>
  <c r="J18" i="54"/>
  <c r="L110" i="40"/>
  <c r="L108" i="40" s="1"/>
  <c r="H18" i="54"/>
  <c r="L18" i="54"/>
  <c r="M110" i="40"/>
  <c r="M108" i="40" s="1"/>
  <c r="T249" i="36"/>
  <c r="S250" i="36"/>
  <c r="G51" i="29"/>
  <c r="H51" i="29"/>
  <c r="I51" i="29"/>
  <c r="J51" i="29"/>
  <c r="K51" i="29"/>
  <c r="L51" i="29"/>
  <c r="M51" i="29"/>
  <c r="N51" i="29"/>
  <c r="O51" i="29"/>
  <c r="P51" i="29"/>
  <c r="Q51" i="29"/>
  <c r="R51" i="29"/>
  <c r="S51" i="29"/>
  <c r="T51" i="29"/>
  <c r="U51" i="29"/>
  <c r="V51" i="29"/>
  <c r="W51" i="29"/>
  <c r="X51" i="29"/>
  <c r="Y51" i="29"/>
  <c r="Z51" i="29"/>
  <c r="AA51" i="29"/>
  <c r="AB51" i="29"/>
  <c r="AC51" i="29"/>
  <c r="AD51" i="29"/>
  <c r="AE51" i="29"/>
  <c r="AF51" i="29"/>
  <c r="AG51" i="29"/>
  <c r="AH51" i="29"/>
  <c r="AI51" i="29"/>
  <c r="AJ51" i="29"/>
  <c r="F51" i="29"/>
  <c r="G49" i="29"/>
  <c r="H49" i="29"/>
  <c r="I49" i="29"/>
  <c r="J49" i="29"/>
  <c r="K49" i="29"/>
  <c r="L49" i="29"/>
  <c r="M49" i="29"/>
  <c r="N49" i="29"/>
  <c r="O49" i="29"/>
  <c r="P49" i="29"/>
  <c r="Q49" i="29"/>
  <c r="R49" i="29"/>
  <c r="S49" i="29"/>
  <c r="T49" i="29"/>
  <c r="U49" i="29"/>
  <c r="V49" i="29"/>
  <c r="W49" i="29"/>
  <c r="X49" i="29"/>
  <c r="Y49" i="29"/>
  <c r="Z49" i="29"/>
  <c r="AA49" i="29"/>
  <c r="AB49" i="29"/>
  <c r="AC49" i="29"/>
  <c r="AD49" i="29"/>
  <c r="AE49" i="29"/>
  <c r="AF49" i="29"/>
  <c r="AG49" i="29"/>
  <c r="AH49" i="29"/>
  <c r="AI49" i="29"/>
  <c r="AJ49" i="29"/>
  <c r="F49" i="29"/>
  <c r="AI8" i="54" l="1"/>
  <c r="O103" i="56"/>
  <c r="N103" i="56"/>
  <c r="M103" i="56"/>
  <c r="P122" i="56"/>
  <c r="Q113" i="56"/>
  <c r="Q118" i="56"/>
  <c r="P127" i="56"/>
  <c r="P128" i="56"/>
  <c r="Q119" i="56"/>
  <c r="Q141" i="56"/>
  <c r="O110" i="56"/>
  <c r="N110" i="56"/>
  <c r="M110" i="56"/>
  <c r="Q112" i="56"/>
  <c r="P121" i="56"/>
  <c r="O109" i="56"/>
  <c r="N109" i="56"/>
  <c r="M109" i="56"/>
  <c r="N129" i="56"/>
  <c r="M129" i="56"/>
  <c r="O129" i="56"/>
  <c r="Q138" i="56"/>
  <c r="N134" i="56"/>
  <c r="M134" i="56"/>
  <c r="O134" i="56"/>
  <c r="P133" i="56"/>
  <c r="Q124" i="56"/>
  <c r="N132" i="56"/>
  <c r="M132" i="56"/>
  <c r="O132" i="56"/>
  <c r="N115" i="56"/>
  <c r="O115" i="56"/>
  <c r="M115" i="56"/>
  <c r="BS5" i="56"/>
  <c r="AK5" i="56"/>
  <c r="O104" i="56"/>
  <c r="N104" i="56"/>
  <c r="M104" i="56"/>
  <c r="T250" i="36"/>
  <c r="U249" i="36"/>
  <c r="AF160" i="36"/>
  <c r="AK160" i="36"/>
  <c r="AL160" i="36"/>
  <c r="G182" i="36"/>
  <c r="G186" i="36"/>
  <c r="H186" i="36" s="1"/>
  <c r="I186" i="36" s="1"/>
  <c r="J186" i="36" s="1"/>
  <c r="K186" i="36" s="1"/>
  <c r="L186" i="36" s="1"/>
  <c r="M186" i="36" s="1"/>
  <c r="N186" i="36" s="1"/>
  <c r="O186" i="36" s="1"/>
  <c r="P186" i="36" s="1"/>
  <c r="Q186" i="36" s="1"/>
  <c r="R186" i="36" s="1"/>
  <c r="S186" i="36" s="1"/>
  <c r="T186" i="36" s="1"/>
  <c r="U186" i="36" s="1"/>
  <c r="V186" i="36" s="1"/>
  <c r="W186" i="36" s="1"/>
  <c r="X186" i="36" s="1"/>
  <c r="Y186" i="36" s="1"/>
  <c r="Z186" i="36" s="1"/>
  <c r="AA186" i="36" s="1"/>
  <c r="AB186" i="36" s="1"/>
  <c r="AC186" i="36" s="1"/>
  <c r="AD186" i="36" s="1"/>
  <c r="AE186" i="36" s="1"/>
  <c r="AF186" i="36" s="1"/>
  <c r="AG186" i="36" s="1"/>
  <c r="AH186" i="36" s="1"/>
  <c r="AI186" i="36" s="1"/>
  <c r="AJ186" i="36" s="1"/>
  <c r="AK186" i="36" s="1"/>
  <c r="AL186" i="36" s="1"/>
  <c r="AL185" i="36"/>
  <c r="AK185" i="36"/>
  <c r="AJ185" i="36"/>
  <c r="AI185" i="36"/>
  <c r="AH185" i="36"/>
  <c r="AG185" i="36"/>
  <c r="AF185" i="36"/>
  <c r="AE185" i="36"/>
  <c r="AD185" i="36"/>
  <c r="AC185" i="36"/>
  <c r="AB185" i="36"/>
  <c r="AA185" i="36"/>
  <c r="Z185" i="36"/>
  <c r="Y185" i="36"/>
  <c r="X185" i="36"/>
  <c r="W185" i="36"/>
  <c r="V185" i="36"/>
  <c r="U185" i="36"/>
  <c r="T185" i="36"/>
  <c r="S185" i="36"/>
  <c r="R185" i="36"/>
  <c r="Q185" i="36"/>
  <c r="P185" i="36"/>
  <c r="O185" i="36"/>
  <c r="N185" i="36"/>
  <c r="M185" i="36"/>
  <c r="L185" i="36"/>
  <c r="K185" i="36"/>
  <c r="J185" i="36"/>
  <c r="I185" i="36"/>
  <c r="H185" i="36"/>
  <c r="AM184" i="36"/>
  <c r="AM183" i="36"/>
  <c r="AL180" i="36"/>
  <c r="AK180" i="36"/>
  <c r="AJ180" i="36"/>
  <c r="AI180" i="36"/>
  <c r="AH180" i="36"/>
  <c r="AG180" i="36"/>
  <c r="AF180" i="36"/>
  <c r="AE180" i="36"/>
  <c r="AD180" i="36"/>
  <c r="AC180" i="36"/>
  <c r="X180" i="36"/>
  <c r="W180" i="36"/>
  <c r="Q180" i="36"/>
  <c r="P180" i="36"/>
  <c r="N180" i="36"/>
  <c r="H181" i="36"/>
  <c r="I181" i="36" s="1"/>
  <c r="J181" i="36" s="1"/>
  <c r="K181" i="36" s="1"/>
  <c r="L181" i="36" s="1"/>
  <c r="AM179" i="36"/>
  <c r="AL177" i="36"/>
  <c r="AK177" i="36"/>
  <c r="AJ177" i="36"/>
  <c r="AI177" i="36"/>
  <c r="AH177" i="36"/>
  <c r="AG177" i="36"/>
  <c r="AF177" i="36"/>
  <c r="AE177" i="36"/>
  <c r="AD177" i="36"/>
  <c r="AC177" i="36"/>
  <c r="AC178" i="36" s="1"/>
  <c r="AB177" i="36"/>
  <c r="AB178" i="36" s="1"/>
  <c r="AA177" i="36"/>
  <c r="AA178" i="36" s="1"/>
  <c r="Z177" i="36"/>
  <c r="Z178" i="36" s="1"/>
  <c r="Y177" i="36"/>
  <c r="Y178" i="36" s="1"/>
  <c r="X177" i="36"/>
  <c r="X178" i="36" s="1"/>
  <c r="W177" i="36"/>
  <c r="W178" i="36" s="1"/>
  <c r="V177" i="36"/>
  <c r="V178" i="36" s="1"/>
  <c r="U177" i="36"/>
  <c r="U178" i="36" s="1"/>
  <c r="T177" i="36"/>
  <c r="T178" i="36" s="1"/>
  <c r="S177" i="36"/>
  <c r="S178" i="36" s="1"/>
  <c r="R177" i="36"/>
  <c r="R178" i="36" s="1"/>
  <c r="Q177" i="36"/>
  <c r="Q178" i="36" s="1"/>
  <c r="P177" i="36"/>
  <c r="P178" i="36" s="1"/>
  <c r="N177" i="36"/>
  <c r="M177" i="36"/>
  <c r="L177" i="36"/>
  <c r="K177" i="36"/>
  <c r="J177" i="36"/>
  <c r="I177" i="36"/>
  <c r="H177" i="36"/>
  <c r="AM176" i="36"/>
  <c r="AM175" i="36"/>
  <c r="AL174" i="36"/>
  <c r="AK174" i="36"/>
  <c r="AJ174" i="36"/>
  <c r="AI174" i="36"/>
  <c r="AH174" i="36"/>
  <c r="AG174" i="36"/>
  <c r="AF174" i="36"/>
  <c r="AE174" i="36"/>
  <c r="AD174" i="36"/>
  <c r="AC174" i="36"/>
  <c r="O174" i="36"/>
  <c r="O178" i="36" s="1"/>
  <c r="N174" i="36"/>
  <c r="L174" i="36"/>
  <c r="K174" i="36"/>
  <c r="J174" i="36"/>
  <c r="I174" i="36"/>
  <c r="H174" i="36"/>
  <c r="AM173" i="36"/>
  <c r="AM170" i="36"/>
  <c r="AN169" i="36"/>
  <c r="AL169" i="36"/>
  <c r="AK169" i="36"/>
  <c r="AJ169" i="36"/>
  <c r="AI169" i="36"/>
  <c r="AH169" i="36"/>
  <c r="AG169" i="36"/>
  <c r="AF169" i="36"/>
  <c r="AE169" i="36"/>
  <c r="AD169" i="36"/>
  <c r="AC169" i="36"/>
  <c r="X169" i="36"/>
  <c r="W169" i="36"/>
  <c r="V169" i="36"/>
  <c r="U169" i="36"/>
  <c r="T169" i="36"/>
  <c r="S169" i="36"/>
  <c r="Q169" i="36"/>
  <c r="H172" i="36"/>
  <c r="I172" i="36" s="1"/>
  <c r="J172" i="36" s="1"/>
  <c r="AM168" i="36"/>
  <c r="D47" i="11" s="1"/>
  <c r="H47" i="11" s="1"/>
  <c r="AB116" i="56"/>
  <c r="V7" i="56"/>
  <c r="AE95" i="56"/>
  <c r="AG107" i="56"/>
  <c r="Y125" i="56"/>
  <c r="X107" i="56"/>
  <c r="AJ99" i="56"/>
  <c r="X72" i="56"/>
  <c r="AJ98" i="56"/>
  <c r="T116" i="56"/>
  <c r="AG116" i="56"/>
  <c r="V125" i="56"/>
  <c r="W7" i="56"/>
  <c r="AE107" i="56"/>
  <c r="AI24" i="56"/>
  <c r="V114" i="56"/>
  <c r="AJ116" i="56"/>
  <c r="AH86" i="56"/>
  <c r="AA77" i="56"/>
  <c r="T77" i="56"/>
  <c r="AH78" i="56"/>
  <c r="V116" i="56"/>
  <c r="AF86" i="56"/>
  <c r="AJ53" i="56"/>
  <c r="T43" i="56"/>
  <c r="AG77" i="56"/>
  <c r="AC123" i="56"/>
  <c r="AI97" i="56"/>
  <c r="X7" i="56"/>
  <c r="V95" i="56"/>
  <c r="Y77" i="56"/>
  <c r="AG105" i="56"/>
  <c r="Z125" i="56"/>
  <c r="AD116" i="56"/>
  <c r="AK123" i="56"/>
  <c r="AI35" i="56"/>
  <c r="AI95" i="56"/>
  <c r="AG86" i="56"/>
  <c r="AD123" i="56"/>
  <c r="V88" i="56"/>
  <c r="AB114" i="56"/>
  <c r="AJ107" i="56"/>
  <c r="AB70" i="56"/>
  <c r="AJ77" i="56"/>
  <c r="V105" i="56"/>
  <c r="AI8" i="56"/>
  <c r="AI6" i="56"/>
  <c r="X86" i="56"/>
  <c r="AA61" i="56"/>
  <c r="U70" i="56"/>
  <c r="U107" i="56"/>
  <c r="W126" i="56"/>
  <c r="Y34" i="56"/>
  <c r="U125" i="56"/>
  <c r="AI71" i="56"/>
  <c r="T114" i="56"/>
  <c r="W123" i="56"/>
  <c r="AI86" i="56"/>
  <c r="T97" i="56"/>
  <c r="Z52" i="56"/>
  <c r="AH87" i="56"/>
  <c r="AA106" i="56"/>
  <c r="AB79" i="56"/>
  <c r="X106" i="56"/>
  <c r="X77" i="56"/>
  <c r="W72" i="56"/>
  <c r="AF77" i="56"/>
  <c r="T95" i="56"/>
  <c r="Z97" i="56"/>
  <c r="AH89" i="56"/>
  <c r="W77" i="56"/>
  <c r="AH71" i="56"/>
  <c r="AJ26" i="56"/>
  <c r="Y16" i="56"/>
  <c r="Y123" i="56"/>
  <c r="AA88" i="56"/>
  <c r="AJ105" i="56"/>
  <c r="AJ114" i="56"/>
  <c r="Z77" i="56"/>
  <c r="AC107" i="56"/>
  <c r="W105" i="56"/>
  <c r="T7" i="56"/>
  <c r="AF105" i="56"/>
  <c r="AF107" i="56"/>
  <c r="AJ68" i="56"/>
  <c r="Z123" i="56"/>
  <c r="V25" i="56"/>
  <c r="AI96" i="56"/>
  <c r="V97" i="56"/>
  <c r="AC34" i="56"/>
  <c r="AB125" i="56"/>
  <c r="AC95" i="56"/>
  <c r="Y88" i="56"/>
  <c r="AI33" i="56"/>
  <c r="AE77" i="56"/>
  <c r="AB16" i="56"/>
  <c r="AJ59" i="56"/>
  <c r="AA97" i="56"/>
  <c r="AI62" i="56"/>
  <c r="Z95" i="56"/>
  <c r="Y76" i="56"/>
  <c r="AH125" i="56"/>
  <c r="Z114" i="56"/>
  <c r="AJ89" i="56"/>
  <c r="AA70" i="56"/>
  <c r="AJ69" i="56"/>
  <c r="AA25" i="56"/>
  <c r="AD105" i="56"/>
  <c r="AB52" i="56"/>
  <c r="AC43" i="56"/>
  <c r="W114" i="56"/>
  <c r="Y106" i="56"/>
  <c r="AA43" i="56"/>
  <c r="AE125" i="56"/>
  <c r="V70" i="56"/>
  <c r="T88" i="56"/>
  <c r="AA125" i="56"/>
  <c r="W107" i="56"/>
  <c r="AI77" i="56"/>
  <c r="T125" i="56"/>
  <c r="Y95" i="56"/>
  <c r="AF135" i="56"/>
  <c r="AJ78" i="56"/>
  <c r="AH53" i="56"/>
  <c r="X105" i="56"/>
  <c r="AJ96" i="56"/>
  <c r="AD77" i="56"/>
  <c r="Y86" i="56"/>
  <c r="AI59" i="56"/>
  <c r="T70" i="56"/>
  <c r="AH123" i="56"/>
  <c r="X88" i="56"/>
  <c r="V34" i="56"/>
  <c r="AJ8" i="56"/>
  <c r="AE114" i="56"/>
  <c r="X126" i="56"/>
  <c r="V52" i="56"/>
  <c r="Z61" i="56"/>
  <c r="T76" i="56"/>
  <c r="T86" i="56"/>
  <c r="AH77" i="56"/>
  <c r="AJ95" i="56"/>
  <c r="X97" i="56"/>
  <c r="AA95" i="56"/>
  <c r="Y61" i="56"/>
  <c r="Z106" i="56"/>
  <c r="X70" i="56"/>
  <c r="Z105" i="56"/>
  <c r="Z16" i="56"/>
  <c r="Z34" i="56"/>
  <c r="U79" i="56"/>
  <c r="AH105" i="56"/>
  <c r="W125" i="56"/>
  <c r="AC105" i="56"/>
  <c r="U77" i="56"/>
  <c r="W88" i="56"/>
  <c r="U86" i="56"/>
  <c r="U105" i="56"/>
  <c r="AB61" i="56"/>
  <c r="W52" i="56"/>
  <c r="AA123" i="56"/>
  <c r="Z79" i="56"/>
  <c r="AI123" i="56"/>
  <c r="W25" i="56"/>
  <c r="Z76" i="56"/>
  <c r="U52" i="56"/>
  <c r="AI15" i="56"/>
  <c r="AH62" i="56"/>
  <c r="AJ87" i="56"/>
  <c r="AD107" i="56"/>
  <c r="AI68" i="56"/>
  <c r="Y70" i="56"/>
  <c r="W86" i="56"/>
  <c r="T34" i="56"/>
  <c r="X34" i="56"/>
  <c r="AC116" i="56"/>
  <c r="AI60" i="56"/>
  <c r="V79" i="56"/>
  <c r="AA34" i="56"/>
  <c r="AH33" i="56"/>
  <c r="AH35" i="56"/>
  <c r="U43" i="56"/>
  <c r="AI98" i="56"/>
  <c r="AA114" i="56"/>
  <c r="AH14" i="56"/>
  <c r="U76" i="56"/>
  <c r="AB95" i="56"/>
  <c r="AH60" i="56"/>
  <c r="AH6" i="56"/>
  <c r="Y25" i="56"/>
  <c r="AC114" i="56"/>
  <c r="U88" i="56"/>
  <c r="Y105" i="56"/>
  <c r="Z88" i="56"/>
  <c r="X116" i="56"/>
  <c r="T25" i="56"/>
  <c r="AF116" i="56"/>
  <c r="AE116" i="56"/>
  <c r="AA86" i="56"/>
  <c r="Y7" i="56"/>
  <c r="Z116" i="56"/>
  <c r="AJ32" i="56"/>
  <c r="Z70" i="56"/>
  <c r="AI114" i="56"/>
  <c r="AG123" i="56"/>
  <c r="AB107" i="56"/>
  <c r="AI26" i="56"/>
  <c r="AI107" i="56"/>
  <c r="U7" i="56"/>
  <c r="AJ97" i="56"/>
  <c r="AA116" i="56"/>
  <c r="AA105" i="56"/>
  <c r="AH26" i="56"/>
  <c r="AE86" i="56"/>
  <c r="AC77" i="56"/>
  <c r="V77" i="56"/>
  <c r="V107" i="56"/>
  <c r="V43" i="56"/>
  <c r="V86" i="56"/>
  <c r="AJ17" i="56"/>
  <c r="AI99" i="56"/>
  <c r="AF114" i="56"/>
  <c r="Z86" i="56"/>
  <c r="AH44" i="56"/>
  <c r="W116" i="56"/>
  <c r="X123" i="56"/>
  <c r="Y79" i="56"/>
  <c r="X114" i="56"/>
  <c r="AH114" i="56"/>
  <c r="AH99" i="56"/>
  <c r="AG95" i="56"/>
  <c r="Y114" i="56"/>
  <c r="AH8" i="56"/>
  <c r="U95" i="56"/>
  <c r="AI89" i="56"/>
  <c r="AF123" i="56"/>
  <c r="AI41" i="56"/>
  <c r="AJ60" i="56"/>
  <c r="T123" i="56"/>
  <c r="AC125" i="56"/>
  <c r="Y52" i="56"/>
  <c r="AB34" i="56"/>
  <c r="AD95" i="56"/>
  <c r="AH69" i="56"/>
  <c r="X25" i="56"/>
  <c r="AB25" i="56"/>
  <c r="AH24" i="56"/>
  <c r="AI51" i="56"/>
  <c r="Y107" i="56"/>
  <c r="AI78" i="56"/>
  <c r="AI42" i="56"/>
  <c r="AI87" i="56"/>
  <c r="AJ23" i="56"/>
  <c r="W34" i="56"/>
  <c r="AB123" i="56"/>
  <c r="AH116" i="56"/>
  <c r="AJ35" i="56"/>
  <c r="AG135" i="56"/>
  <c r="AJ125" i="56"/>
  <c r="AA52" i="56"/>
  <c r="AB43" i="56"/>
  <c r="AD125" i="56"/>
  <c r="AB77" i="56"/>
  <c r="AI80" i="56"/>
  <c r="V76" i="56"/>
  <c r="W70" i="56"/>
  <c r="X43" i="56"/>
  <c r="AI23" i="56"/>
  <c r="Y43" i="56"/>
  <c r="AJ42" i="56"/>
  <c r="W97" i="56"/>
  <c r="AJ14" i="56"/>
  <c r="X16" i="56"/>
  <c r="T106" i="56"/>
  <c r="AD86" i="56"/>
  <c r="AG125" i="56"/>
  <c r="W106" i="56"/>
  <c r="W95" i="56"/>
  <c r="AE105" i="56"/>
  <c r="AD114" i="56"/>
  <c r="AI125" i="56"/>
  <c r="W79" i="56"/>
  <c r="AH23" i="56"/>
  <c r="AH59" i="56"/>
  <c r="AA107" i="56"/>
  <c r="AH51" i="56"/>
  <c r="AI32" i="56"/>
  <c r="X52" i="56"/>
  <c r="AJ41" i="56"/>
  <c r="AA16" i="56"/>
  <c r="AE123" i="56"/>
  <c r="T105" i="56"/>
  <c r="AJ123" i="56"/>
  <c r="AB88" i="56"/>
  <c r="Z107" i="56"/>
  <c r="AJ33" i="56"/>
  <c r="U106" i="56"/>
  <c r="Z25" i="56"/>
  <c r="Y97" i="56"/>
  <c r="AH95" i="56"/>
  <c r="AB97" i="56"/>
  <c r="AI53" i="56"/>
  <c r="AJ80" i="56"/>
  <c r="AB105" i="56"/>
  <c r="AI116" i="56"/>
  <c r="X79" i="56"/>
  <c r="X76" i="56"/>
  <c r="AJ71" i="56"/>
  <c r="W43" i="56"/>
  <c r="AB106" i="56"/>
  <c r="AC86" i="56"/>
  <c r="AJ6" i="56"/>
  <c r="U25" i="56"/>
  <c r="U97" i="56"/>
  <c r="AH15" i="56"/>
  <c r="AJ86" i="56"/>
  <c r="AH107" i="56"/>
  <c r="U116" i="56"/>
  <c r="V106" i="56"/>
  <c r="Z43" i="56"/>
  <c r="U114" i="56"/>
  <c r="AJ51" i="56"/>
  <c r="AH32" i="56"/>
  <c r="AI69" i="56"/>
  <c r="Y116" i="56"/>
  <c r="AA79" i="56"/>
  <c r="AF125" i="56"/>
  <c r="AH42" i="56"/>
  <c r="U123" i="56"/>
  <c r="AG114" i="56"/>
  <c r="AJ62" i="56"/>
  <c r="T107" i="56"/>
  <c r="AI44" i="56"/>
  <c r="T79" i="56"/>
  <c r="X95" i="56"/>
  <c r="AH41" i="56"/>
  <c r="AI14" i="56"/>
  <c r="AJ24" i="56"/>
  <c r="AI105" i="56"/>
  <c r="W76" i="56"/>
  <c r="V123" i="56"/>
  <c r="AB86" i="56"/>
  <c r="Y126" i="56"/>
  <c r="AI17" i="56"/>
  <c r="AH17" i="56"/>
  <c r="X125" i="56"/>
  <c r="AH80" i="56"/>
  <c r="AJ15" i="56"/>
  <c r="AH135" i="56"/>
  <c r="AF95" i="56"/>
  <c r="BR8" i="56" l="1"/>
  <c r="BG7" i="56"/>
  <c r="BG15" i="56" s="1"/>
  <c r="BC7" i="56"/>
  <c r="BC11" i="56" s="1"/>
  <c r="BH7" i="56"/>
  <c r="BH15" i="56" s="1"/>
  <c r="BD7" i="56"/>
  <c r="BD15" i="56" s="1"/>
  <c r="BE7" i="56"/>
  <c r="BE15" i="56" s="1"/>
  <c r="BF7" i="56"/>
  <c r="BF15" i="56" s="1"/>
  <c r="BR6" i="56"/>
  <c r="BQ8" i="56"/>
  <c r="BQ6" i="56"/>
  <c r="BQ10" i="56" s="1"/>
  <c r="AJ178" i="36"/>
  <c r="AI178" i="36"/>
  <c r="AK178" i="36"/>
  <c r="AF178" i="36"/>
  <c r="AE178" i="36"/>
  <c r="BS6" i="56"/>
  <c r="N138" i="56"/>
  <c r="M138" i="56"/>
  <c r="O138" i="56"/>
  <c r="BT5" i="56"/>
  <c r="AL5" i="56"/>
  <c r="O119" i="56"/>
  <c r="M119" i="56"/>
  <c r="N119" i="56"/>
  <c r="P130" i="56"/>
  <c r="Q121" i="56"/>
  <c r="N124" i="56"/>
  <c r="M124" i="56"/>
  <c r="O124" i="56"/>
  <c r="Q133" i="56"/>
  <c r="P137" i="56"/>
  <c r="Q128" i="56"/>
  <c r="P131" i="56"/>
  <c r="Q122" i="56"/>
  <c r="O141" i="56"/>
  <c r="N141" i="56"/>
  <c r="M141" i="56"/>
  <c r="M113" i="56"/>
  <c r="O113" i="56"/>
  <c r="N113" i="56"/>
  <c r="P136" i="56"/>
  <c r="Q127" i="56"/>
  <c r="N112" i="56"/>
  <c r="M112" i="56"/>
  <c r="O112" i="56"/>
  <c r="N118" i="56"/>
  <c r="M118" i="56"/>
  <c r="O118" i="56"/>
  <c r="AD178" i="36"/>
  <c r="U250" i="36"/>
  <c r="V249" i="36"/>
  <c r="K172" i="36"/>
  <c r="L172" i="36" s="1"/>
  <c r="M172" i="36" s="1"/>
  <c r="N172" i="36" s="1"/>
  <c r="O172" i="36" s="1"/>
  <c r="P172" i="36" s="1"/>
  <c r="Q172" i="36" s="1"/>
  <c r="R172" i="36" s="1"/>
  <c r="S172" i="36" s="1"/>
  <c r="T172" i="36" s="1"/>
  <c r="U172" i="36" s="1"/>
  <c r="V172" i="36" s="1"/>
  <c r="W172" i="36" s="1"/>
  <c r="X172" i="36" s="1"/>
  <c r="Y172" i="36" s="1"/>
  <c r="Z172" i="36" s="1"/>
  <c r="AA172" i="36" s="1"/>
  <c r="AB172" i="36" s="1"/>
  <c r="AC172" i="36" s="1"/>
  <c r="AD172" i="36" s="1"/>
  <c r="AE172" i="36" s="1"/>
  <c r="AF172" i="36" s="1"/>
  <c r="AG172" i="36" s="1"/>
  <c r="AH172" i="36" s="1"/>
  <c r="AI172" i="36" s="1"/>
  <c r="AJ172" i="36" s="1"/>
  <c r="AK172" i="36" s="1"/>
  <c r="AL172" i="36" s="1"/>
  <c r="M178" i="36"/>
  <c r="AL178" i="36"/>
  <c r="N178" i="36"/>
  <c r="AN184" i="36"/>
  <c r="M181" i="36"/>
  <c r="N181" i="36" s="1"/>
  <c r="O181" i="36" s="1"/>
  <c r="P181" i="36" s="1"/>
  <c r="Q181" i="36" s="1"/>
  <c r="R181" i="36" s="1"/>
  <c r="S181" i="36" s="1"/>
  <c r="T181" i="36" s="1"/>
  <c r="U181" i="36" s="1"/>
  <c r="V181" i="36" s="1"/>
  <c r="W181" i="36" s="1"/>
  <c r="X181" i="36" s="1"/>
  <c r="Y181" i="36" s="1"/>
  <c r="Z181" i="36" s="1"/>
  <c r="AA181" i="36" s="1"/>
  <c r="AB181" i="36" s="1"/>
  <c r="AC181" i="36" s="1"/>
  <c r="AD181" i="36" s="1"/>
  <c r="AE181" i="36" s="1"/>
  <c r="AF181" i="36" s="1"/>
  <c r="AG181" i="36" s="1"/>
  <c r="AH181" i="36" s="1"/>
  <c r="AI181" i="36" s="1"/>
  <c r="AJ181" i="36" s="1"/>
  <c r="AK181" i="36" s="1"/>
  <c r="AL181" i="36" s="1"/>
  <c r="I178" i="36"/>
  <c r="J178" i="36"/>
  <c r="AH178" i="36"/>
  <c r="K178" i="36"/>
  <c r="H178" i="36"/>
  <c r="AG178" i="36"/>
  <c r="L178" i="36"/>
  <c r="H182" i="36"/>
  <c r="AM169" i="36"/>
  <c r="E47" i="11" s="1"/>
  <c r="AM177" i="36"/>
  <c r="AM174" i="36"/>
  <c r="AM180" i="36"/>
  <c r="G69" i="38"/>
  <c r="AO51" i="38" s="1"/>
  <c r="G34" i="38"/>
  <c r="AO16" i="38" s="1"/>
  <c r="AK68" i="56"/>
  <c r="AA129" i="56"/>
  <c r="U129" i="56"/>
  <c r="Y115" i="56"/>
  <c r="AD143" i="56"/>
  <c r="W115" i="56"/>
  <c r="T132" i="56"/>
  <c r="X104" i="56"/>
  <c r="AG104" i="56"/>
  <c r="AH129" i="56"/>
  <c r="AK77" i="56"/>
  <c r="AJ134" i="56"/>
  <c r="AK51" i="56"/>
  <c r="AB132" i="56"/>
  <c r="AD134" i="56"/>
  <c r="AA132" i="56"/>
  <c r="AF132" i="56"/>
  <c r="AI132" i="56"/>
  <c r="V115" i="56"/>
  <c r="T134" i="56"/>
  <c r="AK69" i="56"/>
  <c r="AC129" i="56"/>
  <c r="AK33" i="56"/>
  <c r="AE132" i="56"/>
  <c r="AE129" i="56"/>
  <c r="W134" i="56"/>
  <c r="AK134" i="56"/>
  <c r="AK95" i="56"/>
  <c r="AB129" i="56"/>
  <c r="AF134" i="56"/>
  <c r="Z143" i="56"/>
  <c r="AK6" i="56"/>
  <c r="AA104" i="56"/>
  <c r="V132" i="56"/>
  <c r="AG143" i="56"/>
  <c r="AK60" i="56"/>
  <c r="AC134" i="56"/>
  <c r="X134" i="56"/>
  <c r="U104" i="56"/>
  <c r="AE143" i="56"/>
  <c r="T143" i="56"/>
  <c r="AK143" i="56"/>
  <c r="AA143" i="56"/>
  <c r="Z132" i="56"/>
  <c r="AK116" i="56"/>
  <c r="AF104" i="56"/>
  <c r="AJ132" i="56"/>
  <c r="AK8" i="56"/>
  <c r="U143" i="56"/>
  <c r="Y134" i="56"/>
  <c r="AJ143" i="56"/>
  <c r="AJ129" i="56"/>
  <c r="AG132" i="56"/>
  <c r="AI129" i="56"/>
  <c r="X132" i="56"/>
  <c r="AC132" i="56"/>
  <c r="AK107" i="56"/>
  <c r="AD104" i="56"/>
  <c r="AK62" i="56"/>
  <c r="AK59" i="56"/>
  <c r="AG134" i="56"/>
  <c r="W143" i="56"/>
  <c r="AK41" i="56"/>
  <c r="AB104" i="56"/>
  <c r="AK86" i="56"/>
  <c r="Z134" i="56"/>
  <c r="T104" i="56"/>
  <c r="AK42" i="56"/>
  <c r="W129" i="56"/>
  <c r="U132" i="56"/>
  <c r="Y132" i="56"/>
  <c r="AD129" i="56"/>
  <c r="AF129" i="56"/>
  <c r="X143" i="56"/>
  <c r="Z129" i="56"/>
  <c r="U115" i="56"/>
  <c r="AK114" i="56"/>
  <c r="AI104" i="56"/>
  <c r="AK96" i="56"/>
  <c r="AH104" i="56"/>
  <c r="AK24" i="56"/>
  <c r="X129" i="56"/>
  <c r="AK17" i="56"/>
  <c r="AK78" i="56"/>
  <c r="AA115" i="56"/>
  <c r="AB143" i="56"/>
  <c r="AK35" i="56"/>
  <c r="AK99" i="56"/>
  <c r="AK98" i="56"/>
  <c r="AK129" i="56"/>
  <c r="AI134" i="56"/>
  <c r="V129" i="56"/>
  <c r="T129" i="56"/>
  <c r="AK104" i="56"/>
  <c r="AG129" i="56"/>
  <c r="AK26" i="56"/>
  <c r="AK125" i="56"/>
  <c r="V143" i="56"/>
  <c r="AF143" i="56"/>
  <c r="AC143" i="56"/>
  <c r="T115" i="56"/>
  <c r="AK89" i="56"/>
  <c r="AD132" i="56"/>
  <c r="AE104" i="56"/>
  <c r="AK80" i="56"/>
  <c r="AK23" i="56"/>
  <c r="AK87" i="56"/>
  <c r="AK32" i="56"/>
  <c r="AK135" i="56"/>
  <c r="AB134" i="56"/>
  <c r="W104" i="56"/>
  <c r="AC104" i="56"/>
  <c r="AI143" i="56"/>
  <c r="Y129" i="56"/>
  <c r="Z115" i="56"/>
  <c r="AK117" i="56"/>
  <c r="AK53" i="56"/>
  <c r="AK132" i="56"/>
  <c r="AB115" i="56"/>
  <c r="AA134" i="56"/>
  <c r="AH134" i="56"/>
  <c r="W132" i="56"/>
  <c r="V104" i="56"/>
  <c r="U134" i="56"/>
  <c r="AL134" i="56"/>
  <c r="AK71" i="56"/>
  <c r="AE134" i="56"/>
  <c r="Y143" i="56"/>
  <c r="AH132" i="56"/>
  <c r="AK15" i="56"/>
  <c r="V134" i="56"/>
  <c r="AK14" i="56"/>
  <c r="X115" i="56"/>
  <c r="AJ104" i="56"/>
  <c r="Z104" i="56"/>
  <c r="Y104" i="56"/>
  <c r="AH143" i="56"/>
  <c r="AK105" i="56"/>
  <c r="BC15" i="56" l="1"/>
  <c r="BD11" i="56"/>
  <c r="BG11" i="56"/>
  <c r="BS10" i="56"/>
  <c r="BE11" i="56"/>
  <c r="BH11" i="56"/>
  <c r="BF11" i="56"/>
  <c r="BR10" i="56"/>
  <c r="I182" i="36"/>
  <c r="H270" i="36"/>
  <c r="BT6" i="56"/>
  <c r="Q130" i="56"/>
  <c r="P139" i="56"/>
  <c r="N122" i="56"/>
  <c r="M122" i="56"/>
  <c r="O122" i="56"/>
  <c r="P140" i="56"/>
  <c r="Q131" i="56"/>
  <c r="N128" i="56"/>
  <c r="O128" i="56"/>
  <c r="M128" i="56"/>
  <c r="N127" i="56"/>
  <c r="M127" i="56"/>
  <c r="O127" i="56"/>
  <c r="BU5" i="56"/>
  <c r="AM5" i="56"/>
  <c r="Q137" i="56"/>
  <c r="O133" i="56"/>
  <c r="N133" i="56"/>
  <c r="M133" i="56"/>
  <c r="N121" i="56"/>
  <c r="O121" i="56"/>
  <c r="M121" i="56"/>
  <c r="Q136" i="56"/>
  <c r="V250" i="36"/>
  <c r="W249" i="36"/>
  <c r="AN176" i="36"/>
  <c r="AN177" i="36"/>
  <c r="AN175" i="36"/>
  <c r="AL41" i="56"/>
  <c r="AL51" i="56"/>
  <c r="AD113" i="56"/>
  <c r="AL116" i="56"/>
  <c r="AB113" i="56"/>
  <c r="AL132" i="56"/>
  <c r="X113" i="56"/>
  <c r="X124" i="56"/>
  <c r="AL114" i="56"/>
  <c r="AJ113" i="56"/>
  <c r="AL23" i="56"/>
  <c r="AF113" i="56"/>
  <c r="AL95" i="56"/>
  <c r="AL6" i="56"/>
  <c r="T93" i="56"/>
  <c r="AH113" i="56"/>
  <c r="AL71" i="56"/>
  <c r="AL24" i="56"/>
  <c r="AL35" i="56"/>
  <c r="AB150" i="56"/>
  <c r="T124" i="56"/>
  <c r="V113" i="56"/>
  <c r="AL96" i="56"/>
  <c r="AL78" i="56"/>
  <c r="U113" i="56"/>
  <c r="AL60" i="56"/>
  <c r="AL89" i="56"/>
  <c r="AA150" i="56"/>
  <c r="AL59" i="56"/>
  <c r="AL69" i="56"/>
  <c r="AL62" i="56"/>
  <c r="AL123" i="56"/>
  <c r="AL86" i="56"/>
  <c r="U150" i="56"/>
  <c r="AK113" i="56"/>
  <c r="AG113" i="56"/>
  <c r="AL125" i="56"/>
  <c r="AK150" i="56"/>
  <c r="U124" i="56"/>
  <c r="AD150" i="56"/>
  <c r="AL14" i="56"/>
  <c r="Y113" i="56"/>
  <c r="AL143" i="56"/>
  <c r="AL150" i="56"/>
  <c r="AL105" i="56"/>
  <c r="AL33" i="56"/>
  <c r="AE150" i="56"/>
  <c r="W124" i="56"/>
  <c r="Z150" i="56"/>
  <c r="Y150" i="56"/>
  <c r="X150" i="56"/>
  <c r="AG150" i="56"/>
  <c r="AL32" i="56"/>
  <c r="AL99" i="56"/>
  <c r="AE113" i="56"/>
  <c r="Z113" i="56"/>
  <c r="Y124" i="56"/>
  <c r="AC150" i="56"/>
  <c r="AH150" i="56"/>
  <c r="W150" i="56"/>
  <c r="AL104" i="56"/>
  <c r="AC113" i="56"/>
  <c r="V124" i="56"/>
  <c r="V150" i="56"/>
  <c r="AL8" i="56"/>
  <c r="AF150" i="56"/>
  <c r="AL53" i="56"/>
  <c r="AL80" i="56"/>
  <c r="T150" i="56"/>
  <c r="AL129" i="56"/>
  <c r="AL107" i="56"/>
  <c r="AI113" i="56"/>
  <c r="AL17" i="56"/>
  <c r="W113" i="56"/>
  <c r="AL68" i="56"/>
  <c r="AA113" i="56"/>
  <c r="T113" i="56"/>
  <c r="AL26" i="56"/>
  <c r="AL15" i="56"/>
  <c r="AL98" i="56"/>
  <c r="AL135" i="56"/>
  <c r="AL77" i="56"/>
  <c r="AL117" i="56"/>
  <c r="AI150" i="56"/>
  <c r="AL42" i="56"/>
  <c r="AJ150" i="56"/>
  <c r="AL113" i="56"/>
  <c r="AL97" i="56"/>
  <c r="AL87" i="56"/>
  <c r="J182" i="36" l="1"/>
  <c r="I270" i="36"/>
  <c r="BU6" i="56"/>
  <c r="BU10" i="56" s="1"/>
  <c r="O137" i="56"/>
  <c r="N137" i="56"/>
  <c r="M137" i="56"/>
  <c r="O131" i="56"/>
  <c r="N131" i="56"/>
  <c r="M131" i="56"/>
  <c r="M136" i="56"/>
  <c r="N136" i="56"/>
  <c r="O136" i="56"/>
  <c r="AN5" i="56"/>
  <c r="BV5" i="56"/>
  <c r="BT10" i="56"/>
  <c r="Q140" i="56"/>
  <c r="Q139" i="56"/>
  <c r="O130" i="56"/>
  <c r="N130" i="56"/>
  <c r="M130" i="56"/>
  <c r="X249" i="36"/>
  <c r="W250" i="36"/>
  <c r="AA9" i="32"/>
  <c r="AA11" i="32"/>
  <c r="Z133" i="56"/>
  <c r="AJ142" i="56"/>
  <c r="AM33" i="56"/>
  <c r="AM132" i="56"/>
  <c r="T142" i="56"/>
  <c r="AM53" i="56"/>
  <c r="AH128" i="56"/>
  <c r="AM77" i="56"/>
  <c r="U128" i="56"/>
  <c r="AM41" i="56"/>
  <c r="AM15" i="56"/>
  <c r="Y142" i="56"/>
  <c r="AG128" i="56"/>
  <c r="AM150" i="56"/>
  <c r="AM134" i="56"/>
  <c r="AD122" i="56"/>
  <c r="AM117" i="56"/>
  <c r="AK122" i="56"/>
  <c r="AB128" i="56"/>
  <c r="V142" i="56"/>
  <c r="AE142" i="56"/>
  <c r="AA122" i="56"/>
  <c r="U122" i="56"/>
  <c r="AM59" i="56"/>
  <c r="AD142" i="56"/>
  <c r="AM80" i="56"/>
  <c r="AM87" i="56"/>
  <c r="AM51" i="56"/>
  <c r="AH142" i="56"/>
  <c r="X133" i="56"/>
  <c r="W133" i="56"/>
  <c r="AM69" i="56"/>
  <c r="W142" i="56"/>
  <c r="AM6" i="56"/>
  <c r="AF128" i="56"/>
  <c r="AM23" i="56"/>
  <c r="AF142" i="56"/>
  <c r="AF122" i="56"/>
  <c r="AA133" i="56"/>
  <c r="AM96" i="56"/>
  <c r="AM105" i="56"/>
  <c r="V122" i="56"/>
  <c r="AA142" i="56"/>
  <c r="AK128" i="56"/>
  <c r="AM32" i="56"/>
  <c r="AM62" i="56"/>
  <c r="Z128" i="56"/>
  <c r="AM122" i="56"/>
  <c r="AB133" i="56"/>
  <c r="AC122" i="56"/>
  <c r="U133" i="56"/>
  <c r="AM129" i="56"/>
  <c r="AI142" i="56"/>
  <c r="AN142" i="56"/>
  <c r="AM8" i="56"/>
  <c r="X142" i="56"/>
  <c r="AM95" i="56"/>
  <c r="Y133" i="56"/>
  <c r="AM24" i="56"/>
  <c r="AL128" i="56"/>
  <c r="U93" i="56"/>
  <c r="AC133" i="56"/>
  <c r="AA128" i="56"/>
  <c r="AM14" i="56"/>
  <c r="AL142" i="56"/>
  <c r="AM116" i="56"/>
  <c r="AG122" i="56"/>
  <c r="AK142" i="56"/>
  <c r="Y128" i="56"/>
  <c r="V133" i="56"/>
  <c r="AM104" i="56"/>
  <c r="AM68" i="56"/>
  <c r="AC142" i="56"/>
  <c r="AI128" i="56"/>
  <c r="AM89" i="56"/>
  <c r="AM123" i="56"/>
  <c r="U142" i="56"/>
  <c r="AM107" i="56"/>
  <c r="X128" i="56"/>
  <c r="AB142" i="56"/>
  <c r="T128" i="56"/>
  <c r="AE128" i="56"/>
  <c r="AE122" i="56"/>
  <c r="V128" i="56"/>
  <c r="AH122" i="56"/>
  <c r="T133" i="56"/>
  <c r="AM42" i="56"/>
  <c r="AM60" i="56"/>
  <c r="Z142" i="56"/>
  <c r="AE133" i="56"/>
  <c r="W122" i="56"/>
  <c r="AM135" i="56"/>
  <c r="X122" i="56"/>
  <c r="AM78" i="56"/>
  <c r="AC128" i="56"/>
  <c r="Z122" i="56"/>
  <c r="AB122" i="56"/>
  <c r="AM143" i="56"/>
  <c r="AM26" i="56"/>
  <c r="AM71" i="56"/>
  <c r="Y122" i="56"/>
  <c r="AM97" i="56"/>
  <c r="W128" i="56"/>
  <c r="AJ128" i="56"/>
  <c r="AD133" i="56"/>
  <c r="AM86" i="56"/>
  <c r="AM125" i="56"/>
  <c r="AM128" i="56"/>
  <c r="AN128" i="56"/>
  <c r="AM99" i="56"/>
  <c r="AL122" i="56"/>
  <c r="AG142" i="56"/>
  <c r="AM98" i="56"/>
  <c r="AI122" i="56"/>
  <c r="AM17" i="56"/>
  <c r="AM113" i="56"/>
  <c r="AJ122" i="56"/>
  <c r="T122" i="56"/>
  <c r="AM142" i="56"/>
  <c r="AM35" i="56"/>
  <c r="AD128" i="56"/>
  <c r="AM114" i="56"/>
  <c r="K182" i="36" l="1"/>
  <c r="J270" i="36"/>
  <c r="BV6" i="56"/>
  <c r="BV10" i="56" s="1"/>
  <c r="M139" i="56"/>
  <c r="O139" i="56"/>
  <c r="N139" i="56"/>
  <c r="AO5" i="56"/>
  <c r="BW5" i="56"/>
  <c r="N140" i="56"/>
  <c r="O140" i="56"/>
  <c r="M140" i="56"/>
  <c r="X250" i="36"/>
  <c r="Y249" i="36"/>
  <c r="G81" i="29"/>
  <c r="H81" i="29"/>
  <c r="I81" i="29"/>
  <c r="J81" i="29"/>
  <c r="K81" i="29"/>
  <c r="L81" i="29"/>
  <c r="M81" i="29"/>
  <c r="N81" i="29"/>
  <c r="O81" i="29"/>
  <c r="P81" i="29"/>
  <c r="Q81" i="29"/>
  <c r="R81" i="29"/>
  <c r="S81" i="29"/>
  <c r="T81" i="29"/>
  <c r="U81" i="29"/>
  <c r="V81" i="29"/>
  <c r="W81" i="29"/>
  <c r="X81" i="29"/>
  <c r="Y81" i="29"/>
  <c r="Z81" i="29"/>
  <c r="AA81" i="29"/>
  <c r="AB81" i="29"/>
  <c r="AC81" i="29"/>
  <c r="AD81" i="29"/>
  <c r="AE81" i="29"/>
  <c r="AF81" i="29"/>
  <c r="AG81" i="29"/>
  <c r="AH81" i="29"/>
  <c r="AI81" i="29"/>
  <c r="AJ81" i="29"/>
  <c r="F81" i="29"/>
  <c r="G79" i="29"/>
  <c r="H79" i="29"/>
  <c r="I79" i="29"/>
  <c r="J79" i="29"/>
  <c r="K79" i="29"/>
  <c r="L79" i="29"/>
  <c r="M79" i="29"/>
  <c r="N79" i="29"/>
  <c r="O79" i="29"/>
  <c r="P79" i="29"/>
  <c r="Q79" i="29"/>
  <c r="R79" i="29"/>
  <c r="S79" i="29"/>
  <c r="T79" i="29"/>
  <c r="U79" i="29"/>
  <c r="V79" i="29"/>
  <c r="W79" i="29"/>
  <c r="X79" i="29"/>
  <c r="Y79" i="29"/>
  <c r="Z79" i="29"/>
  <c r="AA79" i="29"/>
  <c r="AB79" i="29"/>
  <c r="AC79" i="29"/>
  <c r="AD79" i="29"/>
  <c r="AE79" i="29"/>
  <c r="AF79" i="29"/>
  <c r="AG79" i="29"/>
  <c r="AH79" i="29"/>
  <c r="AI79" i="29"/>
  <c r="AJ79" i="29"/>
  <c r="F79" i="29"/>
  <c r="AM88" i="29"/>
  <c r="AK88" i="29"/>
  <c r="AK87" i="29"/>
  <c r="AJ86" i="29"/>
  <c r="AK86" i="29" s="1"/>
  <c r="D86" i="29"/>
  <c r="AP84" i="29"/>
  <c r="F84" i="29"/>
  <c r="AK83" i="29"/>
  <c r="AK82" i="29"/>
  <c r="AL81" i="29"/>
  <c r="AO80" i="29"/>
  <c r="AK80" i="29"/>
  <c r="F74" i="29"/>
  <c r="G71" i="29"/>
  <c r="H71" i="29"/>
  <c r="I71" i="29"/>
  <c r="J71" i="29"/>
  <c r="K71" i="29"/>
  <c r="L71" i="29"/>
  <c r="M71" i="29"/>
  <c r="N71" i="29"/>
  <c r="O71" i="29"/>
  <c r="P71" i="29"/>
  <c r="Q71" i="29"/>
  <c r="R71" i="29"/>
  <c r="S71" i="29"/>
  <c r="T71" i="29"/>
  <c r="U71" i="29"/>
  <c r="V71" i="29"/>
  <c r="W71" i="29"/>
  <c r="X71" i="29"/>
  <c r="Y71" i="29"/>
  <c r="Z71" i="29"/>
  <c r="AA71" i="29"/>
  <c r="AB71" i="29"/>
  <c r="AC71" i="29"/>
  <c r="AD71" i="29"/>
  <c r="AE71" i="29"/>
  <c r="AF71" i="29"/>
  <c r="AG71" i="29"/>
  <c r="AH71" i="29"/>
  <c r="AI71" i="29"/>
  <c r="AJ71" i="29"/>
  <c r="F71" i="29"/>
  <c r="G69" i="29"/>
  <c r="H69" i="29"/>
  <c r="I69" i="29"/>
  <c r="J69" i="29"/>
  <c r="K69" i="29"/>
  <c r="L69" i="29"/>
  <c r="M69" i="29"/>
  <c r="N69" i="29"/>
  <c r="O69" i="29"/>
  <c r="P69" i="29"/>
  <c r="Q69" i="29"/>
  <c r="R69" i="29"/>
  <c r="S69" i="29"/>
  <c r="T69" i="29"/>
  <c r="U69" i="29"/>
  <c r="V69" i="29"/>
  <c r="W69" i="29"/>
  <c r="X69" i="29"/>
  <c r="Y69" i="29"/>
  <c r="Z69" i="29"/>
  <c r="AA69" i="29"/>
  <c r="AB69" i="29"/>
  <c r="AC69" i="29"/>
  <c r="AD69" i="29"/>
  <c r="AE69" i="29"/>
  <c r="AF69" i="29"/>
  <c r="AG69" i="29"/>
  <c r="AH69" i="29"/>
  <c r="AI69" i="29"/>
  <c r="AJ69" i="29"/>
  <c r="F69" i="29"/>
  <c r="AM78" i="29"/>
  <c r="AK78" i="29"/>
  <c r="AK77" i="29"/>
  <c r="AJ76" i="29"/>
  <c r="AK76" i="29" s="1"/>
  <c r="D76" i="29"/>
  <c r="AK73" i="29"/>
  <c r="AK72" i="29"/>
  <c r="AL71" i="29"/>
  <c r="AO70" i="29"/>
  <c r="AP74" i="29" s="1"/>
  <c r="AK70" i="29"/>
  <c r="C50" i="11"/>
  <c r="G50" i="11" s="1"/>
  <c r="C49" i="11"/>
  <c r="G49" i="11" s="1"/>
  <c r="H51" i="50"/>
  <c r="I51" i="50"/>
  <c r="J51" i="50"/>
  <c r="K51" i="50"/>
  <c r="L51" i="50"/>
  <c r="M51" i="50"/>
  <c r="N51" i="50"/>
  <c r="O51" i="50"/>
  <c r="P51" i="50"/>
  <c r="Q51" i="50"/>
  <c r="R51" i="50"/>
  <c r="S51" i="50"/>
  <c r="T51" i="50"/>
  <c r="U51" i="50"/>
  <c r="V51" i="50"/>
  <c r="W51" i="50"/>
  <c r="X51" i="50"/>
  <c r="Y51" i="50"/>
  <c r="Z51" i="50"/>
  <c r="AA51" i="50"/>
  <c r="AB51" i="50"/>
  <c r="AC51" i="50"/>
  <c r="AD51" i="50"/>
  <c r="AE51" i="50"/>
  <c r="AF51" i="50"/>
  <c r="AG51" i="50"/>
  <c r="AH51" i="50"/>
  <c r="AI51" i="50"/>
  <c r="AJ51" i="50"/>
  <c r="AK51" i="50"/>
  <c r="G51" i="50"/>
  <c r="G49" i="50"/>
  <c r="H47" i="50"/>
  <c r="I47" i="50"/>
  <c r="J47" i="50"/>
  <c r="K47" i="50"/>
  <c r="L47" i="50"/>
  <c r="M47" i="50"/>
  <c r="N47" i="50"/>
  <c r="O47" i="50"/>
  <c r="P47" i="50"/>
  <c r="Q47" i="50"/>
  <c r="R47" i="50"/>
  <c r="S47" i="50"/>
  <c r="T47" i="50"/>
  <c r="U47" i="50"/>
  <c r="V47" i="50"/>
  <c r="W47" i="50"/>
  <c r="X47" i="50"/>
  <c r="Y47" i="50"/>
  <c r="Z47" i="50"/>
  <c r="AA47" i="50"/>
  <c r="AB47" i="50"/>
  <c r="AC47" i="50"/>
  <c r="AD47" i="50"/>
  <c r="AE47" i="50"/>
  <c r="AF47" i="50"/>
  <c r="AG47" i="50"/>
  <c r="AH47" i="50"/>
  <c r="AI47" i="50"/>
  <c r="AJ47" i="50"/>
  <c r="AK47" i="50"/>
  <c r="G47" i="50"/>
  <c r="AN72" i="56"/>
  <c r="AL131" i="56"/>
  <c r="AN129" i="56"/>
  <c r="AA130" i="56"/>
  <c r="AN131" i="56"/>
  <c r="AN32" i="56"/>
  <c r="AN114" i="56"/>
  <c r="AG130" i="56"/>
  <c r="AM131" i="56"/>
  <c r="AN86" i="56"/>
  <c r="X131" i="56"/>
  <c r="AD130" i="56"/>
  <c r="V93" i="56"/>
  <c r="AN6" i="56"/>
  <c r="AN51" i="56"/>
  <c r="AN68" i="56"/>
  <c r="AJ130" i="56"/>
  <c r="AN41" i="56"/>
  <c r="AB131" i="56"/>
  <c r="AD131" i="56"/>
  <c r="U131" i="56"/>
  <c r="AN69" i="56"/>
  <c r="AN60" i="56"/>
  <c r="AF130" i="56"/>
  <c r="AN113" i="56"/>
  <c r="T130" i="56"/>
  <c r="AE131" i="56"/>
  <c r="AI131" i="56"/>
  <c r="AG131" i="56"/>
  <c r="Z130" i="56"/>
  <c r="AN35" i="56"/>
  <c r="T131" i="56"/>
  <c r="AN33" i="56"/>
  <c r="AN143" i="56"/>
  <c r="AN15" i="56"/>
  <c r="AN26" i="56"/>
  <c r="AN42" i="56"/>
  <c r="Y131" i="56"/>
  <c r="AN117" i="56"/>
  <c r="AN116" i="56"/>
  <c r="Y130" i="56"/>
  <c r="U130" i="56"/>
  <c r="AN132" i="56"/>
  <c r="AN150" i="56"/>
  <c r="AN87" i="56"/>
  <c r="AN134" i="56"/>
  <c r="AJ131" i="56"/>
  <c r="AN8" i="56"/>
  <c r="Z131" i="56"/>
  <c r="AC131" i="56"/>
  <c r="AN98" i="56"/>
  <c r="V130" i="56"/>
  <c r="AN17" i="56"/>
  <c r="X130" i="56"/>
  <c r="AN53" i="56"/>
  <c r="AN77" i="56"/>
  <c r="AN78" i="56"/>
  <c r="AN123" i="56"/>
  <c r="AN23" i="56"/>
  <c r="W131" i="56"/>
  <c r="AN95" i="56"/>
  <c r="V131" i="56"/>
  <c r="AK131" i="56"/>
  <c r="AN89" i="56"/>
  <c r="W130" i="56"/>
  <c r="AF131" i="56"/>
  <c r="AN104" i="56"/>
  <c r="AN122" i="56"/>
  <c r="AN80" i="56"/>
  <c r="AE130" i="56"/>
  <c r="AN24" i="56"/>
  <c r="AC130" i="56"/>
  <c r="AN62" i="56"/>
  <c r="AA131" i="56"/>
  <c r="AN59" i="56"/>
  <c r="AN14" i="56"/>
  <c r="AI130" i="56"/>
  <c r="AH131" i="56"/>
  <c r="AN135" i="56"/>
  <c r="AB130" i="56"/>
  <c r="AN97" i="56"/>
  <c r="AH130" i="56"/>
  <c r="AN107" i="56"/>
  <c r="AN125" i="56"/>
  <c r="AN105" i="56"/>
  <c r="AN71" i="56"/>
  <c r="AN96" i="56"/>
  <c r="L182" i="36" l="1"/>
  <c r="K270" i="36"/>
  <c r="F75" i="29"/>
  <c r="G75" i="29" s="1"/>
  <c r="H75" i="29" s="1"/>
  <c r="I75" i="29" s="1"/>
  <c r="J75" i="29" s="1"/>
  <c r="K75" i="29" s="1"/>
  <c r="L75" i="29" s="1"/>
  <c r="M75" i="29" s="1"/>
  <c r="N75" i="29" s="1"/>
  <c r="O75" i="29" s="1"/>
  <c r="P75" i="29" s="1"/>
  <c r="Q75" i="29" s="1"/>
  <c r="R75" i="29" s="1"/>
  <c r="S75" i="29" s="1"/>
  <c r="T75" i="29" s="1"/>
  <c r="U75" i="29" s="1"/>
  <c r="V75" i="29" s="1"/>
  <c r="W75" i="29" s="1"/>
  <c r="X75" i="29" s="1"/>
  <c r="Y75" i="29" s="1"/>
  <c r="Z75" i="29" s="1"/>
  <c r="AA75" i="29" s="1"/>
  <c r="AB75" i="29" s="1"/>
  <c r="AC75" i="29" s="1"/>
  <c r="AD75" i="29" s="1"/>
  <c r="AE75" i="29" s="1"/>
  <c r="AF75" i="29" s="1"/>
  <c r="AG75" i="29" s="1"/>
  <c r="AH75" i="29" s="1"/>
  <c r="AI75" i="29" s="1"/>
  <c r="AJ75" i="29" s="1"/>
  <c r="AK75" i="29" s="1"/>
  <c r="BW6" i="56"/>
  <c r="BW10" i="56" s="1"/>
  <c r="AP5" i="56"/>
  <c r="BX5" i="56"/>
  <c r="AP71" i="29"/>
  <c r="AP81" i="29"/>
  <c r="Y250" i="36"/>
  <c r="Z249" i="36"/>
  <c r="G84" i="29"/>
  <c r="H84" i="29" s="1"/>
  <c r="I84" i="29" s="1"/>
  <c r="J84" i="29" s="1"/>
  <c r="K84" i="29" s="1"/>
  <c r="L84" i="29" s="1"/>
  <c r="M84" i="29" s="1"/>
  <c r="N84" i="29" s="1"/>
  <c r="O84" i="29" s="1"/>
  <c r="P84" i="29" s="1"/>
  <c r="Q84" i="29" s="1"/>
  <c r="R84" i="29" s="1"/>
  <c r="S84" i="29" s="1"/>
  <c r="T84" i="29" s="1"/>
  <c r="U84" i="29" s="1"/>
  <c r="V84" i="29" s="1"/>
  <c r="W84" i="29" s="1"/>
  <c r="X84" i="29" s="1"/>
  <c r="Y84" i="29" s="1"/>
  <c r="Z84" i="29" s="1"/>
  <c r="AA84" i="29" s="1"/>
  <c r="AB84" i="29" s="1"/>
  <c r="AC84" i="29" s="1"/>
  <c r="AD84" i="29" s="1"/>
  <c r="AE84" i="29" s="1"/>
  <c r="AF84" i="29" s="1"/>
  <c r="AG84" i="29" s="1"/>
  <c r="AH84" i="29" s="1"/>
  <c r="AI84" i="29" s="1"/>
  <c r="AJ84" i="29" s="1"/>
  <c r="F85" i="29"/>
  <c r="G85" i="29" s="1"/>
  <c r="H85" i="29" s="1"/>
  <c r="I85" i="29" s="1"/>
  <c r="J85" i="29" s="1"/>
  <c r="K85" i="29" s="1"/>
  <c r="L85" i="29" s="1"/>
  <c r="M85" i="29" s="1"/>
  <c r="N85" i="29" s="1"/>
  <c r="O85" i="29" s="1"/>
  <c r="P85" i="29" s="1"/>
  <c r="Q85" i="29" s="1"/>
  <c r="R85" i="29" s="1"/>
  <c r="S85" i="29" s="1"/>
  <c r="T85" i="29" s="1"/>
  <c r="U85" i="29" s="1"/>
  <c r="V85" i="29" s="1"/>
  <c r="W85" i="29" s="1"/>
  <c r="X85" i="29" s="1"/>
  <c r="Y85" i="29" s="1"/>
  <c r="Z85" i="29" s="1"/>
  <c r="AA85" i="29" s="1"/>
  <c r="AB85" i="29" s="1"/>
  <c r="AC85" i="29" s="1"/>
  <c r="AD85" i="29" s="1"/>
  <c r="AE85" i="29" s="1"/>
  <c r="AF85" i="29" s="1"/>
  <c r="AG85" i="29" s="1"/>
  <c r="AH85" i="29" s="1"/>
  <c r="AI85" i="29" s="1"/>
  <c r="AJ85" i="29" s="1"/>
  <c r="AK85" i="29" s="1"/>
  <c r="AK81" i="29"/>
  <c r="AP82" i="29" s="1"/>
  <c r="AK79" i="29"/>
  <c r="AK69" i="29"/>
  <c r="G74" i="29"/>
  <c r="H74" i="29" s="1"/>
  <c r="I74" i="29" s="1"/>
  <c r="J74" i="29" s="1"/>
  <c r="K74" i="29" s="1"/>
  <c r="L74" i="29" s="1"/>
  <c r="M74" i="29" s="1"/>
  <c r="N74" i="29" s="1"/>
  <c r="O74" i="29" s="1"/>
  <c r="P74" i="29" s="1"/>
  <c r="Q74" i="29" s="1"/>
  <c r="R74" i="29" s="1"/>
  <c r="S74" i="29" s="1"/>
  <c r="T74" i="29" s="1"/>
  <c r="U74" i="29" s="1"/>
  <c r="V74" i="29" s="1"/>
  <c r="W74" i="29" s="1"/>
  <c r="X74" i="29" s="1"/>
  <c r="Y74" i="29" s="1"/>
  <c r="Z74" i="29" s="1"/>
  <c r="AA74" i="29" s="1"/>
  <c r="AB74" i="29" s="1"/>
  <c r="AC74" i="29" s="1"/>
  <c r="AD74" i="29" s="1"/>
  <c r="AE74" i="29" s="1"/>
  <c r="AF74" i="29" s="1"/>
  <c r="AG74" i="29" s="1"/>
  <c r="AH74" i="29" s="1"/>
  <c r="AI74" i="29" s="1"/>
  <c r="AJ74" i="29" s="1"/>
  <c r="AK71" i="29"/>
  <c r="AP72" i="29" s="1"/>
  <c r="AL51" i="50"/>
  <c r="AL49" i="50"/>
  <c r="AL47" i="50"/>
  <c r="AO104" i="56"/>
  <c r="Z140" i="56"/>
  <c r="V149" i="56"/>
  <c r="AA149" i="56"/>
  <c r="X140" i="56"/>
  <c r="AN140" i="56"/>
  <c r="AL140" i="56"/>
  <c r="AO114" i="56"/>
  <c r="AB149" i="56"/>
  <c r="X149" i="56"/>
  <c r="AC149" i="56"/>
  <c r="AO98" i="56"/>
  <c r="Y149" i="56"/>
  <c r="AO6" i="56"/>
  <c r="AO132" i="56"/>
  <c r="AF149" i="56"/>
  <c r="AN149" i="56"/>
  <c r="AO32" i="56"/>
  <c r="AF140" i="56"/>
  <c r="AO24" i="56"/>
  <c r="AO35" i="56"/>
  <c r="AH149" i="56"/>
  <c r="AI149" i="56"/>
  <c r="AO42" i="56"/>
  <c r="AO14" i="56"/>
  <c r="W149" i="56"/>
  <c r="AK149" i="56"/>
  <c r="AO62" i="56"/>
  <c r="AO135" i="56"/>
  <c r="AO26" i="56"/>
  <c r="AG140" i="56"/>
  <c r="AO53" i="56"/>
  <c r="AP140" i="56"/>
  <c r="AM140" i="56"/>
  <c r="AJ140" i="56"/>
  <c r="T149" i="56"/>
  <c r="AO17" i="56"/>
  <c r="W93" i="56"/>
  <c r="AO116" i="56"/>
  <c r="AO15" i="56"/>
  <c r="AO33" i="56"/>
  <c r="W140" i="56"/>
  <c r="AO107" i="56"/>
  <c r="AJ149" i="56"/>
  <c r="AO128" i="56"/>
  <c r="AB140" i="56"/>
  <c r="AO61" i="56"/>
  <c r="AO142" i="56"/>
  <c r="AO131" i="56"/>
  <c r="AK140" i="56"/>
  <c r="AO149" i="56"/>
  <c r="AE140" i="56"/>
  <c r="AO51" i="56"/>
  <c r="AO96" i="56"/>
  <c r="AO113" i="56"/>
  <c r="AO69" i="56"/>
  <c r="AO143" i="56"/>
  <c r="AO78" i="56"/>
  <c r="AO68" i="56"/>
  <c r="AL149" i="56"/>
  <c r="AO59" i="56"/>
  <c r="U140" i="56"/>
  <c r="AO89" i="56"/>
  <c r="T140" i="56"/>
  <c r="AO87" i="56"/>
  <c r="AO86" i="56"/>
  <c r="AO105" i="56"/>
  <c r="AO125" i="56"/>
  <c r="AI140" i="56"/>
  <c r="AP149" i="56"/>
  <c r="AM149" i="56"/>
  <c r="AO80" i="56"/>
  <c r="AD149" i="56"/>
  <c r="AO60" i="56"/>
  <c r="AO97" i="56"/>
  <c r="AO8" i="56"/>
  <c r="AG149" i="56"/>
  <c r="AO140" i="56"/>
  <c r="AO41" i="56"/>
  <c r="AO150" i="56"/>
  <c r="AO122" i="56"/>
  <c r="AO72" i="56"/>
  <c r="AE149" i="56"/>
  <c r="AH140" i="56"/>
  <c r="AO134" i="56"/>
  <c r="AA140" i="56"/>
  <c r="Y140" i="56"/>
  <c r="V140" i="56"/>
  <c r="AO23" i="56"/>
  <c r="AO117" i="56"/>
  <c r="AO123" i="56"/>
  <c r="Z149" i="56"/>
  <c r="AO71" i="56"/>
  <c r="AO77" i="56"/>
  <c r="AO95" i="56"/>
  <c r="AO129" i="56"/>
  <c r="AC140" i="56"/>
  <c r="AD140" i="56"/>
  <c r="U149" i="56"/>
  <c r="M182" i="36" l="1"/>
  <c r="L270" i="36"/>
  <c r="BX6" i="56"/>
  <c r="BX10" i="56" s="1"/>
  <c r="AQ5" i="56"/>
  <c r="BY5" i="56"/>
  <c r="Z250" i="36"/>
  <c r="AA249" i="36"/>
  <c r="AP83" i="29"/>
  <c r="AP73" i="29"/>
  <c r="AP129" i="56"/>
  <c r="AP98" i="56"/>
  <c r="AP17" i="56"/>
  <c r="AP41" i="56"/>
  <c r="AP77" i="56"/>
  <c r="AP105" i="56"/>
  <c r="AP104" i="56"/>
  <c r="AP97" i="56"/>
  <c r="AP107" i="56"/>
  <c r="AP131" i="56"/>
  <c r="AP143" i="56"/>
  <c r="AP42" i="56"/>
  <c r="AP122" i="56"/>
  <c r="AP62" i="56"/>
  <c r="AP142" i="56"/>
  <c r="AP96" i="56"/>
  <c r="AP125" i="56"/>
  <c r="AP59" i="56"/>
  <c r="X93" i="56"/>
  <c r="AP60" i="56"/>
  <c r="AP135" i="56"/>
  <c r="AP71" i="56"/>
  <c r="AP128" i="56"/>
  <c r="AP95" i="56"/>
  <c r="AP117" i="56"/>
  <c r="AP150" i="56"/>
  <c r="AP53" i="56"/>
  <c r="AP114" i="56"/>
  <c r="AP80" i="56"/>
  <c r="AP87" i="56"/>
  <c r="AP15" i="56"/>
  <c r="AP35" i="56"/>
  <c r="AP116" i="56"/>
  <c r="AP6" i="56"/>
  <c r="AP86" i="56"/>
  <c r="AP134" i="56"/>
  <c r="AP8" i="56"/>
  <c r="AP113" i="56"/>
  <c r="AP26" i="56"/>
  <c r="AP89" i="56"/>
  <c r="AP72" i="56"/>
  <c r="AP132" i="56"/>
  <c r="AP69" i="56"/>
  <c r="AP68" i="56"/>
  <c r="AP70" i="56"/>
  <c r="AP51" i="56"/>
  <c r="AP24" i="56"/>
  <c r="AP78" i="56"/>
  <c r="AP61" i="56"/>
  <c r="AP32" i="56"/>
  <c r="AP33" i="56"/>
  <c r="AP123" i="56"/>
  <c r="AP14" i="56"/>
  <c r="AP23" i="56"/>
  <c r="N182" i="36" l="1"/>
  <c r="M270" i="36"/>
  <c r="BY6" i="56"/>
  <c r="BY10" i="56" s="1"/>
  <c r="AR5" i="56"/>
  <c r="BZ5" i="56"/>
  <c r="AA250" i="36"/>
  <c r="AB249" i="36"/>
  <c r="AL43" i="54"/>
  <c r="AL41" i="54"/>
  <c r="AO33" i="54"/>
  <c r="AO35" i="54"/>
  <c r="AO37" i="54"/>
  <c r="AO39" i="54"/>
  <c r="AM35" i="54"/>
  <c r="AM37" i="54"/>
  <c r="AM39" i="54"/>
  <c r="AL33" i="54"/>
  <c r="AL35" i="54"/>
  <c r="AL37" i="54"/>
  <c r="AL39" i="54"/>
  <c r="AQ42" i="56"/>
  <c r="AQ14" i="56"/>
  <c r="AQ71" i="56"/>
  <c r="AQ122" i="56"/>
  <c r="AQ128" i="56"/>
  <c r="AQ107" i="56"/>
  <c r="AQ105" i="56"/>
  <c r="AQ24" i="56"/>
  <c r="AQ32" i="56"/>
  <c r="AQ97" i="56"/>
  <c r="AQ33" i="56"/>
  <c r="AQ23" i="56"/>
  <c r="AQ80" i="56"/>
  <c r="AQ17" i="56"/>
  <c r="AQ95" i="56"/>
  <c r="AQ123" i="56"/>
  <c r="AQ53" i="56"/>
  <c r="AQ143" i="56"/>
  <c r="AQ6" i="56"/>
  <c r="AQ132" i="56"/>
  <c r="AQ35" i="56"/>
  <c r="AQ59" i="56"/>
  <c r="AQ150" i="56"/>
  <c r="AQ96" i="56"/>
  <c r="AQ140" i="56"/>
  <c r="AQ78" i="56"/>
  <c r="AQ62" i="56"/>
  <c r="AQ69" i="56"/>
  <c r="AQ134" i="56"/>
  <c r="AQ113" i="56"/>
  <c r="AQ116" i="56"/>
  <c r="AQ41" i="56"/>
  <c r="AQ131" i="56"/>
  <c r="AQ135" i="56"/>
  <c r="AQ125" i="56"/>
  <c r="AQ70" i="56"/>
  <c r="AQ89" i="56"/>
  <c r="AQ72" i="56"/>
  <c r="AQ27" i="56"/>
  <c r="AQ117" i="56"/>
  <c r="AQ68" i="56"/>
  <c r="AQ63" i="56"/>
  <c r="AQ26" i="56"/>
  <c r="AQ77" i="56"/>
  <c r="AQ61" i="56"/>
  <c r="AQ114" i="56"/>
  <c r="AQ129" i="56"/>
  <c r="AQ87" i="56"/>
  <c r="Y93" i="56"/>
  <c r="AQ149" i="56"/>
  <c r="AQ15" i="56"/>
  <c r="AQ60" i="56"/>
  <c r="AQ8" i="56"/>
  <c r="AQ98" i="56"/>
  <c r="AQ51" i="56"/>
  <c r="AQ86" i="56"/>
  <c r="AQ104" i="56"/>
  <c r="AQ142" i="56"/>
  <c r="O182" i="36" l="1"/>
  <c r="N270" i="36"/>
  <c r="BZ6" i="56"/>
  <c r="BZ10" i="56" s="1"/>
  <c r="AS5" i="56"/>
  <c r="CA5" i="56"/>
  <c r="AC249" i="36"/>
  <c r="AB250" i="36"/>
  <c r="AQ43" i="54"/>
  <c r="AQ41" i="54"/>
  <c r="AF44" i="54"/>
  <c r="AG44" i="54"/>
  <c r="AH44" i="54"/>
  <c r="E43" i="54"/>
  <c r="F43" i="54"/>
  <c r="AF43" i="54"/>
  <c r="AG43" i="54"/>
  <c r="AH43" i="54"/>
  <c r="D43" i="54"/>
  <c r="E41" i="54"/>
  <c r="F41" i="54"/>
  <c r="AE41" i="54"/>
  <c r="AF41" i="54"/>
  <c r="AG41" i="54"/>
  <c r="AH41" i="54"/>
  <c r="D41" i="54"/>
  <c r="AQ44" i="54"/>
  <c r="AQ42" i="54"/>
  <c r="G45" i="38"/>
  <c r="G10" i="38"/>
  <c r="AR89" i="56"/>
  <c r="AR113" i="56"/>
  <c r="AR149" i="56"/>
  <c r="AR114" i="56"/>
  <c r="AR129" i="56"/>
  <c r="AR53" i="56"/>
  <c r="AR6" i="56"/>
  <c r="AR14" i="56"/>
  <c r="AR42" i="56"/>
  <c r="AR117" i="56"/>
  <c r="AR125" i="56"/>
  <c r="AR17" i="56"/>
  <c r="AR123" i="56"/>
  <c r="AR122" i="56"/>
  <c r="AR131" i="56"/>
  <c r="AR128" i="56"/>
  <c r="AR78" i="56"/>
  <c r="AR23" i="56"/>
  <c r="AR135" i="56"/>
  <c r="Z93" i="56"/>
  <c r="AR51" i="56"/>
  <c r="AR68" i="56"/>
  <c r="AR32" i="56"/>
  <c r="AR116" i="56"/>
  <c r="AR27" i="56"/>
  <c r="AR134" i="56"/>
  <c r="AR62" i="56"/>
  <c r="AR80" i="56"/>
  <c r="AR69" i="56"/>
  <c r="AR96" i="56"/>
  <c r="AR59" i="56"/>
  <c r="AR142" i="56"/>
  <c r="AR87" i="56"/>
  <c r="AR140" i="56"/>
  <c r="AR143" i="56"/>
  <c r="AR104" i="56"/>
  <c r="AR150" i="56"/>
  <c r="AR8" i="56"/>
  <c r="AR35" i="56"/>
  <c r="AR71" i="56"/>
  <c r="AR15" i="56"/>
  <c r="AR24" i="56"/>
  <c r="AR70" i="56"/>
  <c r="AR63" i="56"/>
  <c r="AR107" i="56"/>
  <c r="AR86" i="56"/>
  <c r="AR26" i="56"/>
  <c r="AR95" i="56"/>
  <c r="AR132" i="56"/>
  <c r="AR105" i="56"/>
  <c r="AR60" i="56"/>
  <c r="AR41" i="56"/>
  <c r="AR33" i="56"/>
  <c r="AR61" i="56"/>
  <c r="AR77" i="56"/>
  <c r="AR98" i="56"/>
  <c r="P182" i="36" l="1"/>
  <c r="O270" i="36"/>
  <c r="CA6" i="56"/>
  <c r="CA10" i="56" s="1"/>
  <c r="CB5" i="56"/>
  <c r="AT5" i="56"/>
  <c r="AD249" i="36"/>
  <c r="AC250" i="36"/>
  <c r="AS15" i="56"/>
  <c r="AA93" i="56"/>
  <c r="AS140" i="56"/>
  <c r="AS134" i="56"/>
  <c r="AS87" i="56"/>
  <c r="AS23" i="56"/>
  <c r="AS128" i="56"/>
  <c r="AS125" i="56"/>
  <c r="AS26" i="56"/>
  <c r="AS117" i="56"/>
  <c r="AS6" i="56"/>
  <c r="AS59" i="56"/>
  <c r="AS129" i="56"/>
  <c r="AS35" i="56"/>
  <c r="AS124" i="56"/>
  <c r="AS80" i="56"/>
  <c r="AS77" i="56"/>
  <c r="AS41" i="56"/>
  <c r="AS53" i="56"/>
  <c r="AS143" i="56"/>
  <c r="AS8" i="56"/>
  <c r="AS63" i="56"/>
  <c r="AS107" i="56"/>
  <c r="AS150" i="56"/>
  <c r="AS27" i="56"/>
  <c r="AS96" i="56"/>
  <c r="AS32" i="56"/>
  <c r="AS69" i="56"/>
  <c r="AS89" i="56"/>
  <c r="AS122" i="56"/>
  <c r="AS68" i="56"/>
  <c r="AS142" i="56"/>
  <c r="AS17" i="56"/>
  <c r="AS60" i="56"/>
  <c r="AS135" i="56"/>
  <c r="AS51" i="56"/>
  <c r="AS104" i="56"/>
  <c r="AS113" i="56"/>
  <c r="AS123" i="56"/>
  <c r="AS71" i="56"/>
  <c r="AS62" i="56"/>
  <c r="AS95" i="56"/>
  <c r="AS116" i="56"/>
  <c r="AS61" i="56"/>
  <c r="AS42" i="56"/>
  <c r="AS114" i="56"/>
  <c r="AS131" i="56"/>
  <c r="AS98" i="56"/>
  <c r="AS105" i="56"/>
  <c r="AS133" i="56"/>
  <c r="AS33" i="56"/>
  <c r="AS132" i="56"/>
  <c r="AS70" i="56"/>
  <c r="AS86" i="56"/>
  <c r="AS78" i="56"/>
  <c r="AS14" i="56"/>
  <c r="AS149" i="56"/>
  <c r="AS24" i="56"/>
  <c r="Q182" i="36" l="1"/>
  <c r="P270" i="36"/>
  <c r="CB6" i="56"/>
  <c r="CB10" i="56" s="1"/>
  <c r="CC5" i="56"/>
  <c r="AU5" i="56"/>
  <c r="AD250" i="36"/>
  <c r="AE249" i="36"/>
  <c r="R132" i="37"/>
  <c r="S132" i="37"/>
  <c r="T132" i="37"/>
  <c r="U132" i="37"/>
  <c r="V132" i="37"/>
  <c r="S131" i="37"/>
  <c r="S165" i="37" s="1"/>
  <c r="P126" i="37"/>
  <c r="L6" i="54" s="1"/>
  <c r="Q126" i="37"/>
  <c r="M6" i="54" s="1"/>
  <c r="R126" i="37"/>
  <c r="S126" i="37"/>
  <c r="T126" i="37"/>
  <c r="P6" i="54" s="1"/>
  <c r="U126" i="37"/>
  <c r="U131" i="37" s="1"/>
  <c r="V126" i="37"/>
  <c r="V131" i="37" s="1"/>
  <c r="W126" i="37"/>
  <c r="S6" i="54" s="1"/>
  <c r="R121" i="37"/>
  <c r="S121" i="37"/>
  <c r="T121" i="37"/>
  <c r="U121" i="37"/>
  <c r="V121" i="37"/>
  <c r="W121" i="37"/>
  <c r="X121" i="37"/>
  <c r="T108" i="37"/>
  <c r="U108" i="37"/>
  <c r="V108" i="37"/>
  <c r="W108" i="37"/>
  <c r="R163" i="37"/>
  <c r="V163" i="37"/>
  <c r="W103" i="37"/>
  <c r="R99" i="37"/>
  <c r="S99" i="37"/>
  <c r="R92" i="37"/>
  <c r="S92" i="37"/>
  <c r="T92" i="37"/>
  <c r="U92" i="37"/>
  <c r="V92" i="37"/>
  <c r="W92" i="37"/>
  <c r="X92" i="37"/>
  <c r="Q86" i="37"/>
  <c r="R86" i="37"/>
  <c r="S86" i="37"/>
  <c r="T86" i="37"/>
  <c r="X86" i="37"/>
  <c r="Y86" i="37"/>
  <c r="R81" i="37"/>
  <c r="S81" i="37"/>
  <c r="T81" i="37"/>
  <c r="U81" i="37"/>
  <c r="V81" i="37"/>
  <c r="R80" i="37"/>
  <c r="Q77" i="37"/>
  <c r="W77" i="37"/>
  <c r="X77" i="37"/>
  <c r="Q73" i="37"/>
  <c r="S73" i="37"/>
  <c r="T73" i="37"/>
  <c r="U73" i="37"/>
  <c r="V73" i="37"/>
  <c r="X73" i="37"/>
  <c r="AA73" i="37"/>
  <c r="AC73" i="37"/>
  <c r="AD73" i="37"/>
  <c r="AE73" i="37"/>
  <c r="AF73" i="37"/>
  <c r="AG73" i="37"/>
  <c r="AH73" i="37"/>
  <c r="T69" i="37"/>
  <c r="W69" i="37"/>
  <c r="Q65" i="37"/>
  <c r="T65" i="37"/>
  <c r="U65" i="37"/>
  <c r="W65" i="37"/>
  <c r="X65" i="37"/>
  <c r="R153" i="37"/>
  <c r="T153" i="37"/>
  <c r="Z153" i="37"/>
  <c r="AA153" i="37"/>
  <c r="R49" i="37"/>
  <c r="S49" i="37"/>
  <c r="T49" i="37"/>
  <c r="U49" i="37"/>
  <c r="V49" i="37"/>
  <c r="R43" i="37"/>
  <c r="R48" i="37" s="1"/>
  <c r="S43" i="37"/>
  <c r="S41" i="37" s="1"/>
  <c r="T43" i="37"/>
  <c r="T41" i="37" s="1"/>
  <c r="T39" i="37" s="1"/>
  <c r="U43" i="37"/>
  <c r="U41" i="37" s="1"/>
  <c r="U39" i="37" s="1"/>
  <c r="V43" i="37"/>
  <c r="V41" i="37" s="1"/>
  <c r="V39" i="37" s="1"/>
  <c r="W43" i="37"/>
  <c r="W41" i="37" s="1"/>
  <c r="R38" i="37"/>
  <c r="S38" i="37"/>
  <c r="T38" i="37"/>
  <c r="U38" i="37"/>
  <c r="V38" i="37"/>
  <c r="W38" i="37"/>
  <c r="X38" i="37"/>
  <c r="Y38" i="37"/>
  <c r="W37" i="37"/>
  <c r="R34" i="37"/>
  <c r="S34" i="37"/>
  <c r="T34" i="37"/>
  <c r="U34" i="37"/>
  <c r="V34" i="37"/>
  <c r="W34" i="37"/>
  <c r="X34" i="37"/>
  <c r="Y34" i="37"/>
  <c r="Z34" i="37"/>
  <c r="R30" i="37"/>
  <c r="S30" i="37"/>
  <c r="T30" i="37"/>
  <c r="U30" i="37"/>
  <c r="V30" i="37"/>
  <c r="W30" i="37"/>
  <c r="X30" i="37"/>
  <c r="Y30" i="37"/>
  <c r="Z30" i="37"/>
  <c r="R17" i="37"/>
  <c r="V17" i="37"/>
  <c r="W17" i="37"/>
  <c r="X17" i="37"/>
  <c r="X37" i="37" s="1"/>
  <c r="V12" i="37"/>
  <c r="W12" i="37"/>
  <c r="R8" i="37"/>
  <c r="S8" i="37"/>
  <c r="T8" i="37"/>
  <c r="U8" i="37"/>
  <c r="V8" i="37"/>
  <c r="R94" i="36"/>
  <c r="S94" i="36"/>
  <c r="T94" i="36"/>
  <c r="U94" i="36"/>
  <c r="V94" i="36"/>
  <c r="P193" i="36"/>
  <c r="P191" i="36" s="1"/>
  <c r="U193" i="36"/>
  <c r="U191" i="36" s="1"/>
  <c r="V193" i="36"/>
  <c r="V191" i="36" s="1"/>
  <c r="W193" i="36"/>
  <c r="R199" i="36"/>
  <c r="S199" i="36"/>
  <c r="T199" i="36"/>
  <c r="U199" i="36"/>
  <c r="V199" i="36"/>
  <c r="W199" i="36"/>
  <c r="Q187" i="36"/>
  <c r="R187" i="36"/>
  <c r="S187" i="36"/>
  <c r="T187" i="36"/>
  <c r="U187" i="36"/>
  <c r="V187" i="36"/>
  <c r="W187" i="36"/>
  <c r="X187" i="36"/>
  <c r="Y187" i="36"/>
  <c r="Z187" i="36"/>
  <c r="AA187" i="36"/>
  <c r="Q266" i="36"/>
  <c r="R266" i="36"/>
  <c r="S266" i="36"/>
  <c r="T164" i="36"/>
  <c r="T266" i="36" s="1"/>
  <c r="U266" i="36"/>
  <c r="V266" i="36"/>
  <c r="W266" i="36"/>
  <c r="X266" i="36"/>
  <c r="T160" i="36"/>
  <c r="L147" i="36"/>
  <c r="M147" i="36"/>
  <c r="N147" i="36"/>
  <c r="J30" i="54" s="1"/>
  <c r="O147" i="36"/>
  <c r="P147" i="36"/>
  <c r="Q147" i="36"/>
  <c r="R147" i="36"/>
  <c r="S147" i="36"/>
  <c r="T147" i="36"/>
  <c r="U147" i="36"/>
  <c r="V147" i="36"/>
  <c r="W147" i="36"/>
  <c r="X147" i="36"/>
  <c r="Y147" i="36"/>
  <c r="Z147" i="36"/>
  <c r="V30" i="54" s="1"/>
  <c r="AA147" i="36"/>
  <c r="W30" i="54" s="1"/>
  <c r="H147" i="36"/>
  <c r="H145" i="36" s="1"/>
  <c r="H143" i="36" s="1"/>
  <c r="I147" i="36"/>
  <c r="K142" i="36"/>
  <c r="L142" i="36"/>
  <c r="M142" i="36"/>
  <c r="N142" i="36"/>
  <c r="O142" i="36"/>
  <c r="P142" i="36"/>
  <c r="Q142" i="36"/>
  <c r="R142" i="36"/>
  <c r="R153" i="36" s="1"/>
  <c r="S142" i="36"/>
  <c r="S153" i="36" s="1"/>
  <c r="T142" i="36"/>
  <c r="T153" i="36" s="1"/>
  <c r="U142" i="36"/>
  <c r="U153" i="36" s="1"/>
  <c r="V142" i="36"/>
  <c r="V153" i="36" s="1"/>
  <c r="W142" i="36"/>
  <c r="X142" i="36"/>
  <c r="Y142" i="36"/>
  <c r="Z142" i="36"/>
  <c r="H142" i="36"/>
  <c r="I142" i="36"/>
  <c r="R139" i="36"/>
  <c r="S139" i="36"/>
  <c r="T139" i="36"/>
  <c r="U139" i="36"/>
  <c r="V139" i="36"/>
  <c r="W139" i="36"/>
  <c r="X139" i="36"/>
  <c r="K134" i="36"/>
  <c r="L134" i="36"/>
  <c r="M134" i="36"/>
  <c r="N134" i="36"/>
  <c r="O134" i="36"/>
  <c r="P134" i="36"/>
  <c r="Q134" i="36"/>
  <c r="R134" i="36"/>
  <c r="S134" i="36"/>
  <c r="T134" i="36"/>
  <c r="U134" i="36"/>
  <c r="V134" i="36"/>
  <c r="W134" i="36"/>
  <c r="X134" i="36"/>
  <c r="Y134" i="36"/>
  <c r="Z134" i="36"/>
  <c r="AA134" i="36"/>
  <c r="AB134" i="36"/>
  <c r="AC134" i="36"/>
  <c r="AD134" i="36"/>
  <c r="AE134" i="36"/>
  <c r="AF134" i="36"/>
  <c r="AG134" i="36"/>
  <c r="H134" i="36"/>
  <c r="I134" i="36"/>
  <c r="R131" i="36"/>
  <c r="R132" i="36" s="1"/>
  <c r="S131" i="36"/>
  <c r="S132" i="36" s="1"/>
  <c r="T131" i="36"/>
  <c r="T132" i="36" s="1"/>
  <c r="U131" i="36"/>
  <c r="U132" i="36" s="1"/>
  <c r="V131" i="36"/>
  <c r="V132" i="36" s="1"/>
  <c r="W131" i="36"/>
  <c r="W132" i="36" s="1"/>
  <c r="X131" i="36"/>
  <c r="X132" i="36" s="1"/>
  <c r="P123" i="36"/>
  <c r="Q123" i="36"/>
  <c r="R123" i="36"/>
  <c r="S123" i="36"/>
  <c r="T123" i="36"/>
  <c r="U123" i="36"/>
  <c r="V123" i="36"/>
  <c r="W123" i="36"/>
  <c r="X123" i="36"/>
  <c r="H123" i="36"/>
  <c r="Q118" i="36"/>
  <c r="R118" i="36"/>
  <c r="S118" i="36"/>
  <c r="T118" i="36"/>
  <c r="U118" i="36"/>
  <c r="V118" i="36"/>
  <c r="H118" i="36"/>
  <c r="I118" i="36"/>
  <c r="R114" i="36"/>
  <c r="S114" i="36"/>
  <c r="T114" i="36"/>
  <c r="U114" i="36"/>
  <c r="V114" i="36"/>
  <c r="W114" i="36"/>
  <c r="X114" i="36"/>
  <c r="Y114" i="36"/>
  <c r="H114" i="36"/>
  <c r="Q107" i="36"/>
  <c r="R107" i="36"/>
  <c r="S107" i="36"/>
  <c r="T107" i="36"/>
  <c r="U107" i="36"/>
  <c r="V107" i="36"/>
  <c r="W107" i="36"/>
  <c r="X107" i="36"/>
  <c r="J32" i="54"/>
  <c r="K32" i="54"/>
  <c r="Q101" i="36"/>
  <c r="W101" i="36"/>
  <c r="X101" i="36"/>
  <c r="Y101" i="36"/>
  <c r="U32" i="54" s="1"/>
  <c r="Z101" i="36"/>
  <c r="V32" i="54" s="1"/>
  <c r="R83" i="36"/>
  <c r="W83" i="36"/>
  <c r="X83" i="36"/>
  <c r="Q79" i="36"/>
  <c r="W79" i="36"/>
  <c r="X79" i="36"/>
  <c r="Q75" i="36"/>
  <c r="S69" i="36"/>
  <c r="W75" i="36"/>
  <c r="Q256" i="36"/>
  <c r="R256" i="36"/>
  <c r="S256" i="36"/>
  <c r="T256" i="36"/>
  <c r="U256" i="36"/>
  <c r="V256" i="36"/>
  <c r="W256" i="36"/>
  <c r="X256" i="36"/>
  <c r="H68" i="36"/>
  <c r="N95" i="36"/>
  <c r="O95" i="36"/>
  <c r="P95" i="36"/>
  <c r="Q95" i="36"/>
  <c r="R95" i="36"/>
  <c r="S95" i="36"/>
  <c r="T95" i="36"/>
  <c r="U95" i="36"/>
  <c r="V95" i="36"/>
  <c r="W95" i="36"/>
  <c r="X95" i="36"/>
  <c r="Y95" i="36"/>
  <c r="Z95" i="36"/>
  <c r="P51" i="36"/>
  <c r="Q51" i="36"/>
  <c r="R38" i="36"/>
  <c r="R36" i="36" s="1"/>
  <c r="R34" i="36" s="1"/>
  <c r="S38" i="36"/>
  <c r="S36" i="36" s="1"/>
  <c r="S34" i="36" s="1"/>
  <c r="T38" i="36"/>
  <c r="T36" i="36" s="1"/>
  <c r="T34" i="36" s="1"/>
  <c r="U38" i="36"/>
  <c r="U36" i="36" s="1"/>
  <c r="U34" i="36" s="1"/>
  <c r="V38" i="36"/>
  <c r="V36" i="36" s="1"/>
  <c r="V34" i="36" s="1"/>
  <c r="W38" i="36"/>
  <c r="W36" i="36" s="1"/>
  <c r="W34" i="36" s="1"/>
  <c r="R33" i="36"/>
  <c r="R44" i="36" s="1"/>
  <c r="S33" i="36"/>
  <c r="S44" i="36" s="1"/>
  <c r="T33" i="36"/>
  <c r="T44" i="36" s="1"/>
  <c r="U33" i="36"/>
  <c r="U44" i="36" s="1"/>
  <c r="V33" i="36"/>
  <c r="V44" i="36" s="1"/>
  <c r="W33" i="36"/>
  <c r="W44" i="36" s="1"/>
  <c r="X33" i="36"/>
  <c r="R29" i="36"/>
  <c r="S29" i="36"/>
  <c r="T29" i="36"/>
  <c r="U29" i="36"/>
  <c r="V29" i="36"/>
  <c r="W29" i="36"/>
  <c r="X29" i="36"/>
  <c r="R21" i="36"/>
  <c r="S21" i="36"/>
  <c r="T21" i="36"/>
  <c r="U21" i="36"/>
  <c r="V21" i="36"/>
  <c r="W21" i="36"/>
  <c r="X21" i="36"/>
  <c r="R12" i="36"/>
  <c r="S12" i="36"/>
  <c r="T12" i="36"/>
  <c r="U12" i="36"/>
  <c r="V12" i="36"/>
  <c r="W12" i="36"/>
  <c r="X12" i="36"/>
  <c r="Q8" i="36"/>
  <c r="R8" i="36"/>
  <c r="S8" i="36"/>
  <c r="T8" i="36"/>
  <c r="U8" i="36"/>
  <c r="V8" i="36"/>
  <c r="W8" i="36"/>
  <c r="X8" i="36"/>
  <c r="Y8" i="36"/>
  <c r="H8" i="36"/>
  <c r="R148" i="51"/>
  <c r="S148" i="51"/>
  <c r="T148" i="51"/>
  <c r="U148" i="51"/>
  <c r="V148" i="51" s="1"/>
  <c r="W148" i="51" s="1"/>
  <c r="R147" i="51"/>
  <c r="S147" i="51"/>
  <c r="T147" i="51"/>
  <c r="U147" i="51"/>
  <c r="V147" i="51"/>
  <c r="W147" i="51"/>
  <c r="X147" i="51"/>
  <c r="R146" i="51"/>
  <c r="S146" i="51"/>
  <c r="T146" i="51"/>
  <c r="U146" i="51"/>
  <c r="V146" i="51"/>
  <c r="W146" i="51"/>
  <c r="R145" i="51"/>
  <c r="S145" i="51"/>
  <c r="T145" i="51"/>
  <c r="U145" i="51"/>
  <c r="V145" i="51"/>
  <c r="R140" i="51"/>
  <c r="R143" i="51" s="1"/>
  <c r="S143" i="51" s="1"/>
  <c r="T143" i="51" s="1"/>
  <c r="U143" i="51" s="1"/>
  <c r="V143" i="51" s="1"/>
  <c r="S140" i="51"/>
  <c r="S138" i="51" s="1"/>
  <c r="S136" i="51" s="1"/>
  <c r="T140" i="51"/>
  <c r="T138" i="51" s="1"/>
  <c r="T136" i="51" s="1"/>
  <c r="U140" i="51"/>
  <c r="U138" i="51" s="1"/>
  <c r="U136" i="51" s="1"/>
  <c r="V140" i="51"/>
  <c r="R138" i="51"/>
  <c r="R136" i="51" s="1"/>
  <c r="V138" i="51"/>
  <c r="V136" i="51" s="1"/>
  <c r="R135" i="51"/>
  <c r="S135" i="51"/>
  <c r="T135" i="51"/>
  <c r="U135" i="51"/>
  <c r="V135" i="51"/>
  <c r="W135" i="51"/>
  <c r="X135" i="51"/>
  <c r="R134" i="51"/>
  <c r="S134" i="51"/>
  <c r="T134" i="51"/>
  <c r="U134" i="51"/>
  <c r="V134" i="51"/>
  <c r="W134" i="51"/>
  <c r="R133" i="51"/>
  <c r="S133" i="51" s="1"/>
  <c r="T133" i="51" s="1"/>
  <c r="U133" i="51" s="1"/>
  <c r="V133" i="51" s="1"/>
  <c r="R132" i="51"/>
  <c r="S132" i="51"/>
  <c r="T132" i="51"/>
  <c r="U132" i="51"/>
  <c r="V132" i="51" s="1"/>
  <c r="R131" i="51"/>
  <c r="S131" i="51"/>
  <c r="T131" i="51"/>
  <c r="U131" i="51"/>
  <c r="V131" i="51"/>
  <c r="W131" i="51"/>
  <c r="R129" i="51"/>
  <c r="S129" i="51"/>
  <c r="T129" i="51"/>
  <c r="U129" i="51"/>
  <c r="V129" i="51" s="1"/>
  <c r="W129" i="51" s="1"/>
  <c r="R127" i="51"/>
  <c r="S127" i="51"/>
  <c r="T127" i="51"/>
  <c r="U127" i="51"/>
  <c r="V127" i="51"/>
  <c r="R124" i="51"/>
  <c r="S124" i="51" s="1"/>
  <c r="T124" i="51" s="1"/>
  <c r="U124" i="51" s="1"/>
  <c r="V124" i="51" s="1"/>
  <c r="W124" i="51" s="1"/>
  <c r="R122" i="51"/>
  <c r="S122" i="51"/>
  <c r="T122" i="51"/>
  <c r="U122" i="51"/>
  <c r="V122" i="51"/>
  <c r="W122" i="51"/>
  <c r="X122" i="51"/>
  <c r="Y122" i="51"/>
  <c r="R119" i="51"/>
  <c r="S119" i="51" s="1"/>
  <c r="T119" i="51" s="1"/>
  <c r="U119" i="51" s="1"/>
  <c r="V119" i="51" s="1"/>
  <c r="W119" i="51" s="1"/>
  <c r="X119" i="51" s="1"/>
  <c r="R118" i="51"/>
  <c r="S118" i="51"/>
  <c r="T118" i="51"/>
  <c r="U118" i="51"/>
  <c r="V118" i="51"/>
  <c r="W118" i="51"/>
  <c r="R116" i="51"/>
  <c r="S116" i="51"/>
  <c r="T116" i="51"/>
  <c r="U116" i="51"/>
  <c r="V116" i="51"/>
  <c r="W116" i="51"/>
  <c r="R115" i="51"/>
  <c r="S115" i="51"/>
  <c r="T115" i="51" s="1"/>
  <c r="U115" i="51" s="1"/>
  <c r="V115" i="51" s="1"/>
  <c r="W115" i="51" s="1"/>
  <c r="R114" i="51"/>
  <c r="S114" i="51"/>
  <c r="T114" i="51" s="1"/>
  <c r="U114" i="51" s="1"/>
  <c r="V114" i="51" s="1"/>
  <c r="W114" i="51" s="1"/>
  <c r="X114" i="51" s="1"/>
  <c r="R113" i="51"/>
  <c r="S113" i="51"/>
  <c r="T113" i="51"/>
  <c r="U113" i="51"/>
  <c r="V113" i="51" s="1"/>
  <c r="W113" i="51" s="1"/>
  <c r="R112" i="51"/>
  <c r="S112" i="51"/>
  <c r="T112" i="51"/>
  <c r="U112" i="51"/>
  <c r="V112" i="51"/>
  <c r="W112" i="51"/>
  <c r="X112" i="51"/>
  <c r="R111" i="51"/>
  <c r="S111" i="51"/>
  <c r="T111" i="51"/>
  <c r="U111" i="51"/>
  <c r="V111" i="51"/>
  <c r="W111" i="51"/>
  <c r="X111" i="51"/>
  <c r="Y111" i="51"/>
  <c r="R110" i="51"/>
  <c r="S110" i="51"/>
  <c r="T110" i="51"/>
  <c r="U110" i="51"/>
  <c r="V110" i="51"/>
  <c r="W110" i="51"/>
  <c r="X110" i="51"/>
  <c r="R108" i="51"/>
  <c r="S108" i="51" s="1"/>
  <c r="T108" i="51" s="1"/>
  <c r="R105" i="51"/>
  <c r="R103" i="51" s="1"/>
  <c r="R101" i="51" s="1"/>
  <c r="S105" i="51"/>
  <c r="S103" i="51" s="1"/>
  <c r="S101" i="51" s="1"/>
  <c r="T105" i="51"/>
  <c r="T103" i="51" s="1"/>
  <c r="T101" i="51" s="1"/>
  <c r="U105" i="51"/>
  <c r="U103" i="51" s="1"/>
  <c r="U101" i="51" s="1"/>
  <c r="V105" i="51"/>
  <c r="V103" i="51" s="1"/>
  <c r="V101" i="51" s="1"/>
  <c r="W105" i="51"/>
  <c r="W103" i="51" s="1"/>
  <c r="W101" i="51" s="1"/>
  <c r="X105" i="51"/>
  <c r="X103" i="51" s="1"/>
  <c r="X101" i="51" s="1"/>
  <c r="R100" i="51"/>
  <c r="S100" i="51"/>
  <c r="T100" i="51"/>
  <c r="U100" i="51"/>
  <c r="V100" i="51"/>
  <c r="W100" i="51"/>
  <c r="R99" i="51"/>
  <c r="S99" i="51"/>
  <c r="T99" i="51"/>
  <c r="U99" i="51"/>
  <c r="V99" i="51"/>
  <c r="W99" i="51"/>
  <c r="X99" i="51"/>
  <c r="R98" i="51"/>
  <c r="S98" i="51" s="1"/>
  <c r="T98" i="51" s="1"/>
  <c r="U98" i="51" s="1"/>
  <c r="V98" i="51" s="1"/>
  <c r="W98" i="51" s="1"/>
  <c r="X98" i="51" s="1"/>
  <c r="Y98" i="51" s="1"/>
  <c r="R97" i="51"/>
  <c r="S97" i="51"/>
  <c r="T97" i="51" s="1"/>
  <c r="U97" i="51" s="1"/>
  <c r="V97" i="51" s="1"/>
  <c r="W97" i="51" s="1"/>
  <c r="X97" i="51" s="1"/>
  <c r="Y97" i="51" s="1"/>
  <c r="R96" i="51"/>
  <c r="S96" i="51"/>
  <c r="T96" i="51"/>
  <c r="U96" i="51"/>
  <c r="V96" i="51"/>
  <c r="W96" i="51"/>
  <c r="X96" i="51"/>
  <c r="Y96" i="51"/>
  <c r="Z96" i="51"/>
  <c r="R94" i="51"/>
  <c r="S94" i="51" s="1"/>
  <c r="T94" i="51" s="1"/>
  <c r="U94" i="51" s="1"/>
  <c r="V94" i="51" s="1"/>
  <c r="W94" i="51" s="1"/>
  <c r="X94" i="51" s="1"/>
  <c r="R92" i="51"/>
  <c r="S92" i="51"/>
  <c r="T92" i="51"/>
  <c r="U92" i="51"/>
  <c r="V92" i="51"/>
  <c r="W92" i="51"/>
  <c r="X92" i="51"/>
  <c r="Y92" i="51"/>
  <c r="R89" i="51"/>
  <c r="S89" i="51" s="1"/>
  <c r="T89" i="51" s="1"/>
  <c r="U89" i="51" s="1"/>
  <c r="V89" i="51" s="1"/>
  <c r="W89" i="51" s="1"/>
  <c r="Q87" i="51"/>
  <c r="R87" i="51"/>
  <c r="S87" i="51"/>
  <c r="T87" i="51"/>
  <c r="U87" i="51"/>
  <c r="V87" i="51"/>
  <c r="W87" i="51"/>
  <c r="Q84" i="51"/>
  <c r="R84" i="51"/>
  <c r="S84" i="51" s="1"/>
  <c r="T84" i="51" s="1"/>
  <c r="U84" i="51" s="1"/>
  <c r="V84" i="51" s="1"/>
  <c r="W84" i="51" s="1"/>
  <c r="X84" i="51" s="1"/>
  <c r="R83" i="51"/>
  <c r="S83" i="51"/>
  <c r="T83" i="51"/>
  <c r="U83" i="51"/>
  <c r="V83" i="51"/>
  <c r="W83" i="51"/>
  <c r="X83" i="51"/>
  <c r="W77" i="51"/>
  <c r="Q76" i="51"/>
  <c r="R76" i="51"/>
  <c r="S76" i="51"/>
  <c r="T76" i="51"/>
  <c r="U76" i="51"/>
  <c r="V76" i="51"/>
  <c r="W76" i="51"/>
  <c r="X76" i="51"/>
  <c r="N70" i="51"/>
  <c r="O70" i="51"/>
  <c r="O68" i="51" s="1"/>
  <c r="P70" i="51"/>
  <c r="P75" i="51" s="1"/>
  <c r="P168" i="51" s="1"/>
  <c r="Q70" i="51"/>
  <c r="Q75" i="51" s="1"/>
  <c r="Q168" i="51" s="1"/>
  <c r="R75" i="51"/>
  <c r="R168" i="51" s="1"/>
  <c r="U70" i="51"/>
  <c r="U75" i="51" s="1"/>
  <c r="U168" i="51" s="1"/>
  <c r="V70" i="51"/>
  <c r="W70" i="51"/>
  <c r="W75" i="51" s="1"/>
  <c r="W168" i="51" s="1"/>
  <c r="X70" i="51"/>
  <c r="X75" i="51" s="1"/>
  <c r="X168" i="51" s="1"/>
  <c r="Y70" i="51"/>
  <c r="V68" i="51"/>
  <c r="Y68" i="51"/>
  <c r="AB68" i="51"/>
  <c r="P65" i="51"/>
  <c r="Q65" i="51"/>
  <c r="R65" i="51"/>
  <c r="S65" i="51"/>
  <c r="T65" i="51"/>
  <c r="U65" i="51"/>
  <c r="V65" i="51"/>
  <c r="W65" i="51"/>
  <c r="X65" i="51"/>
  <c r="Y65" i="51"/>
  <c r="V66" i="51"/>
  <c r="Q61" i="51"/>
  <c r="R61" i="51"/>
  <c r="W61" i="51"/>
  <c r="X61" i="51"/>
  <c r="Q57" i="51"/>
  <c r="R57" i="51"/>
  <c r="S57" i="51"/>
  <c r="T57" i="51"/>
  <c r="V57" i="51"/>
  <c r="W57" i="51"/>
  <c r="Q52" i="51"/>
  <c r="Q166" i="51" s="1"/>
  <c r="R52" i="51"/>
  <c r="R166" i="51" s="1"/>
  <c r="S52" i="51"/>
  <c r="S166" i="51" s="1"/>
  <c r="T166" i="51"/>
  <c r="U166" i="51"/>
  <c r="V166" i="51"/>
  <c r="W166" i="51"/>
  <c r="X52" i="51"/>
  <c r="X166" i="51" s="1"/>
  <c r="Y166" i="51"/>
  <c r="N64" i="51"/>
  <c r="O64" i="51"/>
  <c r="P64" i="51"/>
  <c r="Q47" i="51"/>
  <c r="Q64" i="51" s="1"/>
  <c r="R47" i="51"/>
  <c r="R64" i="51" s="1"/>
  <c r="S47" i="51"/>
  <c r="S64" i="51" s="1"/>
  <c r="T47" i="51"/>
  <c r="T64" i="51" s="1"/>
  <c r="U47" i="51"/>
  <c r="U64" i="51" s="1"/>
  <c r="V64" i="51"/>
  <c r="W47" i="51"/>
  <c r="W64" i="51" s="1"/>
  <c r="X47" i="51"/>
  <c r="X64" i="51" s="1"/>
  <c r="Q43" i="51"/>
  <c r="R43" i="51"/>
  <c r="S43" i="51"/>
  <c r="T43" i="51"/>
  <c r="U43" i="51"/>
  <c r="V43" i="51"/>
  <c r="W43" i="51"/>
  <c r="X43" i="51"/>
  <c r="R37" i="51"/>
  <c r="S37" i="51"/>
  <c r="T37" i="51"/>
  <c r="R36" i="51"/>
  <c r="S36" i="51"/>
  <c r="T36" i="51"/>
  <c r="U36" i="51"/>
  <c r="V36" i="51"/>
  <c r="W36" i="51"/>
  <c r="X36" i="51"/>
  <c r="R35" i="51"/>
  <c r="S35" i="51"/>
  <c r="T35" i="51"/>
  <c r="Q30" i="51"/>
  <c r="Q28" i="51" s="1"/>
  <c r="Q26" i="51" s="1"/>
  <c r="R30" i="51"/>
  <c r="R28" i="51" s="1"/>
  <c r="R26" i="51" s="1"/>
  <c r="S30" i="51"/>
  <c r="T30" i="51"/>
  <c r="U30" i="51"/>
  <c r="V30" i="51"/>
  <c r="R20" i="54" s="1"/>
  <c r="W30" i="51"/>
  <c r="W35" i="51" s="1"/>
  <c r="X30" i="51"/>
  <c r="S28" i="51"/>
  <c r="S26" i="51" s="1"/>
  <c r="T28" i="51"/>
  <c r="V28" i="51"/>
  <c r="V26" i="51" s="1"/>
  <c r="T26" i="51"/>
  <c r="R25" i="51"/>
  <c r="S25" i="51"/>
  <c r="T25" i="51"/>
  <c r="U25" i="51"/>
  <c r="V25" i="51"/>
  <c r="W25" i="51"/>
  <c r="X25" i="51"/>
  <c r="W24" i="51"/>
  <c r="Q21" i="51"/>
  <c r="R21" i="51"/>
  <c r="S21" i="51"/>
  <c r="T21" i="51"/>
  <c r="U21" i="51"/>
  <c r="V21" i="51"/>
  <c r="W21" i="51"/>
  <c r="X21" i="51"/>
  <c r="Y21" i="51"/>
  <c r="Q17" i="51"/>
  <c r="R17" i="51"/>
  <c r="S17" i="51"/>
  <c r="T17" i="51"/>
  <c r="U17" i="51"/>
  <c r="V17" i="51"/>
  <c r="W17" i="51"/>
  <c r="X17" i="51"/>
  <c r="Y17" i="51"/>
  <c r="Z17" i="51"/>
  <c r="Q12" i="51"/>
  <c r="R156" i="51"/>
  <c r="S156" i="51"/>
  <c r="T12" i="51"/>
  <c r="T156" i="51" s="1"/>
  <c r="U156" i="51"/>
  <c r="V156" i="51"/>
  <c r="W12" i="51"/>
  <c r="W156" i="51" s="1"/>
  <c r="X12" i="51"/>
  <c r="X156" i="51" s="1"/>
  <c r="Y156" i="51"/>
  <c r="Z156" i="51"/>
  <c r="AA156" i="51"/>
  <c r="AB156" i="51"/>
  <c r="AD12" i="51"/>
  <c r="N8" i="51"/>
  <c r="O8" i="51"/>
  <c r="P8" i="51"/>
  <c r="Q8" i="51"/>
  <c r="R8" i="51"/>
  <c r="S8" i="51"/>
  <c r="T8" i="51"/>
  <c r="U8" i="51"/>
  <c r="W8" i="51"/>
  <c r="X8" i="51"/>
  <c r="AA8" i="51"/>
  <c r="AB8" i="51"/>
  <c r="AD8" i="51"/>
  <c r="R147" i="40"/>
  <c r="R152" i="40" s="1"/>
  <c r="S147" i="40"/>
  <c r="S145" i="40" s="1"/>
  <c r="S143" i="40" s="1"/>
  <c r="T147" i="40"/>
  <c r="U147" i="40"/>
  <c r="U145" i="40" s="1"/>
  <c r="U143" i="40" s="1"/>
  <c r="V147" i="40"/>
  <c r="V145" i="40" s="1"/>
  <c r="V143" i="40" s="1"/>
  <c r="W147" i="40"/>
  <c r="W145" i="40" s="1"/>
  <c r="W143" i="40" s="1"/>
  <c r="X147" i="40"/>
  <c r="T145" i="40"/>
  <c r="T143" i="40" s="1"/>
  <c r="X145" i="40"/>
  <c r="X143" i="40" s="1"/>
  <c r="R142" i="40"/>
  <c r="R141" i="40"/>
  <c r="S141" i="40"/>
  <c r="T141" i="40"/>
  <c r="U141" i="40"/>
  <c r="V141" i="40"/>
  <c r="W141" i="40"/>
  <c r="R138" i="40"/>
  <c r="S138" i="40"/>
  <c r="T138" i="40"/>
  <c r="U138" i="40"/>
  <c r="V138" i="40"/>
  <c r="W138" i="40"/>
  <c r="R134" i="40"/>
  <c r="S134" i="40"/>
  <c r="T134" i="40"/>
  <c r="U134" i="40"/>
  <c r="V134" i="40"/>
  <c r="W134" i="40"/>
  <c r="X134" i="40"/>
  <c r="R129" i="40"/>
  <c r="S129" i="40"/>
  <c r="S142" i="40" s="1"/>
  <c r="S152" i="40" s="1"/>
  <c r="T129" i="40"/>
  <c r="T142" i="40" s="1"/>
  <c r="T152" i="40" s="1"/>
  <c r="U129" i="40"/>
  <c r="U142" i="40" s="1"/>
  <c r="U152" i="40" s="1"/>
  <c r="V129" i="40"/>
  <c r="V142" i="40" s="1"/>
  <c r="V152" i="40" s="1"/>
  <c r="W129" i="40"/>
  <c r="W142" i="40" s="1"/>
  <c r="W152" i="40" s="1"/>
  <c r="R125" i="40"/>
  <c r="S125" i="40"/>
  <c r="T125" i="40"/>
  <c r="U125" i="40"/>
  <c r="V125" i="40"/>
  <c r="W125" i="40"/>
  <c r="W118" i="40"/>
  <c r="S112" i="40"/>
  <c r="T112" i="40"/>
  <c r="U112" i="40"/>
  <c r="V112" i="40"/>
  <c r="W112" i="40"/>
  <c r="R107" i="40"/>
  <c r="R118" i="40" s="1"/>
  <c r="S107" i="40"/>
  <c r="S118" i="40" s="1"/>
  <c r="T107" i="40"/>
  <c r="T118" i="40" s="1"/>
  <c r="U107" i="40"/>
  <c r="U118" i="40" s="1"/>
  <c r="V107" i="40"/>
  <c r="V118" i="40" s="1"/>
  <c r="W107" i="40"/>
  <c r="U103" i="40"/>
  <c r="V103" i="40"/>
  <c r="W103" i="40"/>
  <c r="R99" i="40"/>
  <c r="W99" i="40"/>
  <c r="W94" i="40"/>
  <c r="R90" i="40"/>
  <c r="S90" i="40"/>
  <c r="T90" i="40"/>
  <c r="U90" i="40"/>
  <c r="V90" i="40"/>
  <c r="W90" i="40"/>
  <c r="X90" i="40"/>
  <c r="S174" i="40"/>
  <c r="T174" i="40"/>
  <c r="S9" i="54"/>
  <c r="R72" i="40"/>
  <c r="R83" i="40" s="1"/>
  <c r="S72" i="40"/>
  <c r="S83" i="40" s="1"/>
  <c r="T72" i="40"/>
  <c r="T83" i="40" s="1"/>
  <c r="U72" i="40"/>
  <c r="U83" i="40" s="1"/>
  <c r="V72" i="40"/>
  <c r="V83" i="40" s="1"/>
  <c r="R68" i="40"/>
  <c r="V68" i="40"/>
  <c r="S68" i="40"/>
  <c r="U68" i="40"/>
  <c r="S64" i="40"/>
  <c r="U64" i="40"/>
  <c r="V64" i="40"/>
  <c r="U53" i="40"/>
  <c r="W53" i="40"/>
  <c r="W173" i="40" s="1"/>
  <c r="R48" i="40"/>
  <c r="R170" i="40" s="1"/>
  <c r="S48" i="40"/>
  <c r="T48" i="40"/>
  <c r="U48" i="40"/>
  <c r="V48" i="40"/>
  <c r="W48" i="40"/>
  <c r="R42" i="40"/>
  <c r="R36" i="40"/>
  <c r="N8" i="54" s="1"/>
  <c r="S36" i="40"/>
  <c r="T36" i="40"/>
  <c r="P8" i="54" s="1"/>
  <c r="U36" i="40"/>
  <c r="V36" i="40"/>
  <c r="W36" i="40"/>
  <c r="R31" i="40"/>
  <c r="S31" i="40"/>
  <c r="S42" i="40" s="1"/>
  <c r="T31" i="40"/>
  <c r="T42" i="40" s="1"/>
  <c r="U31" i="40"/>
  <c r="U42" i="40" s="1"/>
  <c r="V31" i="40"/>
  <c r="V42" i="40" s="1"/>
  <c r="W31" i="40"/>
  <c r="W42" i="40" s="1"/>
  <c r="X31" i="40"/>
  <c r="R27" i="40"/>
  <c r="S27" i="40"/>
  <c r="U27" i="40"/>
  <c r="V27" i="40"/>
  <c r="W27" i="40"/>
  <c r="X27" i="40"/>
  <c r="R23" i="40"/>
  <c r="S23" i="40"/>
  <c r="T23" i="40"/>
  <c r="U23" i="40"/>
  <c r="V23" i="40"/>
  <c r="W23" i="40"/>
  <c r="X23" i="40"/>
  <c r="S12" i="40"/>
  <c r="T12" i="40"/>
  <c r="U12" i="40"/>
  <c r="V12" i="40"/>
  <c r="V163" i="40" s="1"/>
  <c r="W12" i="40"/>
  <c r="X12" i="40"/>
  <c r="X163" i="40" s="1"/>
  <c r="R8" i="40"/>
  <c r="S8" i="40"/>
  <c r="T8" i="40"/>
  <c r="U8" i="40"/>
  <c r="V8" i="40"/>
  <c r="W8" i="40"/>
  <c r="R159" i="34"/>
  <c r="S159" i="34"/>
  <c r="T159" i="34"/>
  <c r="U159" i="34"/>
  <c r="V159" i="34"/>
  <c r="W159" i="34"/>
  <c r="X159" i="34"/>
  <c r="R158" i="34"/>
  <c r="S158" i="34"/>
  <c r="T158" i="34"/>
  <c r="U158" i="34"/>
  <c r="V158" i="34"/>
  <c r="W158" i="34" s="1"/>
  <c r="R157" i="34"/>
  <c r="S157" i="34" s="1"/>
  <c r="T157" i="34" s="1"/>
  <c r="U157" i="34" s="1"/>
  <c r="V157" i="34" s="1"/>
  <c r="W157" i="34" s="1"/>
  <c r="R156" i="34"/>
  <c r="S156" i="34" s="1"/>
  <c r="T156" i="34" s="1"/>
  <c r="U156" i="34" s="1"/>
  <c r="V156" i="34" s="1"/>
  <c r="W156" i="34" s="1"/>
  <c r="R155" i="34"/>
  <c r="S155" i="34"/>
  <c r="T155" i="34"/>
  <c r="U155" i="34"/>
  <c r="V155" i="34"/>
  <c r="W155" i="34"/>
  <c r="R154" i="34"/>
  <c r="S154" i="34"/>
  <c r="T154" i="34"/>
  <c r="U154" i="34"/>
  <c r="V154" i="34"/>
  <c r="W154" i="34"/>
  <c r="R153" i="34"/>
  <c r="S153" i="34"/>
  <c r="T153" i="34"/>
  <c r="U153" i="34"/>
  <c r="V153" i="34"/>
  <c r="W153" i="34"/>
  <c r="R148" i="34"/>
  <c r="R146" i="34" s="1"/>
  <c r="R144" i="34" s="1"/>
  <c r="S148" i="34"/>
  <c r="S146" i="34" s="1"/>
  <c r="S144" i="34" s="1"/>
  <c r="T148" i="34"/>
  <c r="T146" i="34" s="1"/>
  <c r="T144" i="34" s="1"/>
  <c r="U148" i="34"/>
  <c r="U146" i="34" s="1"/>
  <c r="U144" i="34" s="1"/>
  <c r="V148" i="34"/>
  <c r="V146" i="34" s="1"/>
  <c r="V144" i="34" s="1"/>
  <c r="W148" i="34"/>
  <c r="W146" i="34"/>
  <c r="W144" i="34" s="1"/>
  <c r="X146" i="34"/>
  <c r="R143" i="34"/>
  <c r="S143" i="34"/>
  <c r="T143" i="34"/>
  <c r="U143" i="34"/>
  <c r="V143" i="34"/>
  <c r="W143" i="34"/>
  <c r="R142" i="34"/>
  <c r="S142" i="34"/>
  <c r="T142" i="34"/>
  <c r="U142" i="34"/>
  <c r="V142" i="34"/>
  <c r="W142" i="34"/>
  <c r="R141" i="34"/>
  <c r="S141" i="34" s="1"/>
  <c r="T141" i="34" s="1"/>
  <c r="U141" i="34" s="1"/>
  <c r="V141" i="34" s="1"/>
  <c r="W141" i="34" s="1"/>
  <c r="X141" i="34" s="1"/>
  <c r="R140" i="34"/>
  <c r="S140" i="34" s="1"/>
  <c r="T140" i="34" s="1"/>
  <c r="U140" i="34" s="1"/>
  <c r="V140" i="34" s="1"/>
  <c r="W140" i="34" s="1"/>
  <c r="R139" i="34"/>
  <c r="S139" i="34"/>
  <c r="T139" i="34"/>
  <c r="U139" i="34"/>
  <c r="V139" i="34"/>
  <c r="W139" i="34"/>
  <c r="X139" i="34"/>
  <c r="R137" i="34"/>
  <c r="S137" i="34" s="1"/>
  <c r="T137" i="34" s="1"/>
  <c r="U137" i="34" s="1"/>
  <c r="V137" i="34" s="1"/>
  <c r="W137" i="34" s="1"/>
  <c r="R135" i="34"/>
  <c r="S135" i="34"/>
  <c r="T135" i="34"/>
  <c r="U135" i="34"/>
  <c r="V135" i="34"/>
  <c r="W135" i="34"/>
  <c r="R132" i="34"/>
  <c r="S132" i="34"/>
  <c r="T132" i="34"/>
  <c r="U132" i="34"/>
  <c r="V132" i="34"/>
  <c r="W132" i="34"/>
  <c r="R130" i="34"/>
  <c r="S130" i="34"/>
  <c r="T130" i="34"/>
  <c r="U130" i="34"/>
  <c r="V130" i="34"/>
  <c r="W130" i="34"/>
  <c r="R127" i="34"/>
  <c r="S127" i="34"/>
  <c r="T127" i="34" s="1"/>
  <c r="U127" i="34" s="1"/>
  <c r="V127" i="34" s="1"/>
  <c r="W127" i="34" s="1"/>
  <c r="R126" i="34"/>
  <c r="S126" i="34"/>
  <c r="T126" i="34"/>
  <c r="U126" i="34"/>
  <c r="V126" i="34"/>
  <c r="W126" i="34"/>
  <c r="S119" i="34"/>
  <c r="T119" i="34"/>
  <c r="U119" i="34"/>
  <c r="V119" i="34"/>
  <c r="W119" i="34"/>
  <c r="R113" i="34"/>
  <c r="S113" i="34"/>
  <c r="O12" i="54" s="1"/>
  <c r="P12" i="54"/>
  <c r="S111" i="34"/>
  <c r="S109" i="34" s="1"/>
  <c r="R108" i="34"/>
  <c r="R119" i="34" s="1"/>
  <c r="S108" i="34"/>
  <c r="T108" i="34"/>
  <c r="U108" i="34"/>
  <c r="V108" i="34"/>
  <c r="W108" i="34"/>
  <c r="R104" i="34"/>
  <c r="S104" i="34"/>
  <c r="T104" i="34"/>
  <c r="U104" i="34"/>
  <c r="W104" i="34"/>
  <c r="S100" i="34"/>
  <c r="T100" i="34"/>
  <c r="U100" i="34"/>
  <c r="V100" i="34"/>
  <c r="W100" i="34"/>
  <c r="R95" i="34"/>
  <c r="T95" i="34"/>
  <c r="U95" i="34"/>
  <c r="V95" i="34"/>
  <c r="R91" i="34"/>
  <c r="S91" i="34"/>
  <c r="T91" i="34"/>
  <c r="U91" i="34"/>
  <c r="V91" i="34"/>
  <c r="W91" i="34"/>
  <c r="X91" i="34"/>
  <c r="R84" i="34"/>
  <c r="S84" i="34"/>
  <c r="T84" i="34"/>
  <c r="U84" i="34"/>
  <c r="V84" i="34"/>
  <c r="W84" i="34"/>
  <c r="R78" i="34"/>
  <c r="R83" i="34" s="1"/>
  <c r="R177" i="34" s="1"/>
  <c r="S78" i="34"/>
  <c r="S83" i="34" s="1"/>
  <c r="S177" i="34" s="1"/>
  <c r="T78" i="34"/>
  <c r="T83" i="34" s="1"/>
  <c r="U78" i="34"/>
  <c r="U83" i="34" s="1"/>
  <c r="R72" i="34"/>
  <c r="S72" i="34"/>
  <c r="T72" i="34"/>
  <c r="U72" i="34"/>
  <c r="V72" i="34"/>
  <c r="W72" i="34"/>
  <c r="R61" i="34"/>
  <c r="T61" i="34"/>
  <c r="U61" i="34"/>
  <c r="V61" i="34"/>
  <c r="W61" i="34"/>
  <c r="T57" i="34"/>
  <c r="U57" i="34"/>
  <c r="V57" i="34"/>
  <c r="W57" i="34"/>
  <c r="R175" i="34"/>
  <c r="S175" i="34"/>
  <c r="T175" i="34"/>
  <c r="U175" i="34"/>
  <c r="V175" i="34"/>
  <c r="R41" i="34"/>
  <c r="S41" i="34"/>
  <c r="T41" i="34"/>
  <c r="U41" i="34"/>
  <c r="V41" i="34"/>
  <c r="W41" i="34"/>
  <c r="R35" i="34"/>
  <c r="R40" i="34" s="1"/>
  <c r="R42" i="34" s="1"/>
  <c r="S35" i="34"/>
  <c r="S40" i="34" s="1"/>
  <c r="S42" i="34" s="1"/>
  <c r="T35" i="34"/>
  <c r="T40" i="34" s="1"/>
  <c r="T42" i="34" s="1"/>
  <c r="U35" i="34"/>
  <c r="V35" i="34"/>
  <c r="R33" i="34"/>
  <c r="R31" i="34" s="1"/>
  <c r="S33" i="34"/>
  <c r="S31" i="34" s="1"/>
  <c r="T33" i="34"/>
  <c r="T31" i="34" s="1"/>
  <c r="U33" i="34"/>
  <c r="U31" i="34" s="1"/>
  <c r="R30" i="34"/>
  <c r="S30" i="34"/>
  <c r="T30" i="34"/>
  <c r="U30" i="34"/>
  <c r="V30" i="34"/>
  <c r="W30" i="34"/>
  <c r="R8" i="34"/>
  <c r="S8" i="34"/>
  <c r="Q73" i="34"/>
  <c r="R73" i="34"/>
  <c r="S73" i="34"/>
  <c r="T73" i="34"/>
  <c r="U73" i="34"/>
  <c r="V73" i="34"/>
  <c r="W73" i="34"/>
  <c r="X73" i="34"/>
  <c r="Y73" i="34"/>
  <c r="Z73" i="34"/>
  <c r="AA73" i="34"/>
  <c r="AB73" i="34"/>
  <c r="AC73" i="34"/>
  <c r="AD73" i="34"/>
  <c r="AE73" i="34"/>
  <c r="AF73" i="34"/>
  <c r="AG73" i="34"/>
  <c r="AH73" i="34"/>
  <c r="AI73" i="34"/>
  <c r="I41" i="40"/>
  <c r="I165" i="40" s="1"/>
  <c r="AG88" i="56"/>
  <c r="AT117" i="56"/>
  <c r="U36" i="56"/>
  <c r="AI70" i="56"/>
  <c r="AT32" i="56"/>
  <c r="AT86" i="56"/>
  <c r="AB93" i="56"/>
  <c r="AD50" i="56"/>
  <c r="AT33" i="56"/>
  <c r="AT63" i="56"/>
  <c r="AD72" i="56"/>
  <c r="AC88" i="56"/>
  <c r="AG79" i="56"/>
  <c r="AE18" i="56"/>
  <c r="AT113" i="56"/>
  <c r="AT125" i="56"/>
  <c r="AT53" i="56"/>
  <c r="AC70" i="56"/>
  <c r="AC72" i="56"/>
  <c r="AH88" i="56"/>
  <c r="AI79" i="56"/>
  <c r="AD115" i="56"/>
  <c r="AL61" i="56"/>
  <c r="AE79" i="56"/>
  <c r="AE44" i="56"/>
  <c r="AD61" i="56"/>
  <c r="AT143" i="56"/>
  <c r="AE61" i="56"/>
  <c r="AT98" i="56"/>
  <c r="AG70" i="56"/>
  <c r="AT149" i="56"/>
  <c r="AE117" i="56"/>
  <c r="AH16" i="56"/>
  <c r="AT23" i="56"/>
  <c r="AT41" i="56"/>
  <c r="AM61" i="56"/>
  <c r="AT68" i="56"/>
  <c r="AT15" i="56"/>
  <c r="AT128" i="56"/>
  <c r="AT142" i="56"/>
  <c r="AT107" i="56"/>
  <c r="AG61" i="56"/>
  <c r="AT8" i="56"/>
  <c r="AF88" i="56"/>
  <c r="AJ72" i="56"/>
  <c r="AG72" i="56"/>
  <c r="AE88" i="56"/>
  <c r="AI88" i="56"/>
  <c r="AI61" i="56"/>
  <c r="AT131" i="56"/>
  <c r="AK61" i="56"/>
  <c r="AT116" i="56"/>
  <c r="AT36" i="56"/>
  <c r="AK70" i="56"/>
  <c r="AT44" i="56"/>
  <c r="AT35" i="56"/>
  <c r="AF70" i="56"/>
  <c r="AD88" i="56"/>
  <c r="AE70" i="56"/>
  <c r="AT135" i="56"/>
  <c r="AH34" i="56"/>
  <c r="AE16" i="56"/>
  <c r="AT114" i="56"/>
  <c r="AT89" i="56"/>
  <c r="AF44" i="56"/>
  <c r="AF106" i="56"/>
  <c r="AT134" i="56"/>
  <c r="AT122" i="56"/>
  <c r="AH79" i="56"/>
  <c r="AT87" i="56"/>
  <c r="AT140" i="56"/>
  <c r="AJ88" i="56"/>
  <c r="AG16" i="56"/>
  <c r="AL106" i="56"/>
  <c r="AT105" i="56"/>
  <c r="AT61" i="56"/>
  <c r="AH115" i="56"/>
  <c r="AI72" i="56"/>
  <c r="AT62" i="56"/>
  <c r="AD16" i="56"/>
  <c r="AT26" i="56"/>
  <c r="AT45" i="56"/>
  <c r="AD106" i="56"/>
  <c r="AT24" i="56"/>
  <c r="AT77" i="56"/>
  <c r="AT71" i="56"/>
  <c r="AI43" i="56"/>
  <c r="AC79" i="56"/>
  <c r="AJ61" i="56"/>
  <c r="AT42" i="56"/>
  <c r="AT6" i="56"/>
  <c r="AT14" i="56"/>
  <c r="AT60" i="56"/>
  <c r="AT104" i="56"/>
  <c r="AT69" i="56"/>
  <c r="AN61" i="56"/>
  <c r="AT124" i="56"/>
  <c r="AB72" i="56"/>
  <c r="AT150" i="56"/>
  <c r="AT78" i="56"/>
  <c r="AT17" i="56"/>
  <c r="AT132" i="56"/>
  <c r="AT129" i="56"/>
  <c r="AJ34" i="56"/>
  <c r="AM106" i="56"/>
  <c r="AD79" i="56"/>
  <c r="AT95" i="56"/>
  <c r="AT70" i="56"/>
  <c r="AT51" i="56"/>
  <c r="AD18" i="56"/>
  <c r="AT80" i="56"/>
  <c r="AT59" i="56"/>
  <c r="AH61" i="56"/>
  <c r="AJ79" i="56"/>
  <c r="AT123" i="56"/>
  <c r="AT96" i="56"/>
  <c r="AF79" i="56"/>
  <c r="AT133" i="56"/>
  <c r="AD70" i="56"/>
  <c r="AF16" i="56"/>
  <c r="AH70" i="56"/>
  <c r="AJ70" i="56"/>
  <c r="AF61" i="56"/>
  <c r="U77" i="51" l="1"/>
  <c r="U35" i="51"/>
  <c r="T69" i="36"/>
  <c r="U69" i="36" s="1"/>
  <c r="V69" i="36" s="1"/>
  <c r="W69" i="36" s="1"/>
  <c r="R50" i="37"/>
  <c r="R145" i="37"/>
  <c r="R182" i="36"/>
  <c r="Q270" i="36"/>
  <c r="T120" i="37"/>
  <c r="T163" i="37"/>
  <c r="S120" i="37"/>
  <c r="S163" i="37"/>
  <c r="R120" i="37"/>
  <c r="V37" i="37"/>
  <c r="V143" i="37"/>
  <c r="S163" i="40"/>
  <c r="T118" i="34"/>
  <c r="T187" i="34" s="1"/>
  <c r="S85" i="34"/>
  <c r="S76" i="34"/>
  <c r="S74" i="34" s="1"/>
  <c r="O16" i="54"/>
  <c r="R85" i="34"/>
  <c r="R76" i="34"/>
  <c r="R74" i="34" s="1"/>
  <c r="N16" i="54"/>
  <c r="U120" i="37"/>
  <c r="U163" i="37"/>
  <c r="S80" i="37"/>
  <c r="S153" i="37"/>
  <c r="Y80" i="37"/>
  <c r="Y153" i="37"/>
  <c r="Z80" i="37"/>
  <c r="X32" i="36"/>
  <c r="X276" i="36"/>
  <c r="R32" i="36"/>
  <c r="R276" i="36"/>
  <c r="T32" i="36"/>
  <c r="T276" i="36"/>
  <c r="S32" i="36"/>
  <c r="S276" i="36"/>
  <c r="W32" i="36"/>
  <c r="W276" i="36"/>
  <c r="V32" i="36"/>
  <c r="V276" i="36"/>
  <c r="U32" i="36"/>
  <c r="U276" i="36"/>
  <c r="P22" i="54"/>
  <c r="T75" i="51"/>
  <c r="J22" i="54"/>
  <c r="N75" i="51"/>
  <c r="U22" i="54"/>
  <c r="Y75" i="51"/>
  <c r="Y168" i="51" s="1"/>
  <c r="Q77" i="51"/>
  <c r="R77" i="51"/>
  <c r="R22" i="54"/>
  <c r="V75" i="51"/>
  <c r="O22" i="54"/>
  <c r="S75" i="51"/>
  <c r="K22" i="54"/>
  <c r="O75" i="51"/>
  <c r="O168" i="51" s="1"/>
  <c r="U68" i="51"/>
  <c r="Q22" i="54"/>
  <c r="W68" i="51"/>
  <c r="W66" i="51" s="1"/>
  <c r="S22" i="54"/>
  <c r="N22" i="54"/>
  <c r="Q68" i="51"/>
  <c r="Q66" i="51" s="1"/>
  <c r="M22" i="54"/>
  <c r="P68" i="51"/>
  <c r="P66" i="51" s="1"/>
  <c r="L22" i="54"/>
  <c r="X68" i="51"/>
  <c r="X66" i="51" s="1"/>
  <c r="T22" i="54"/>
  <c r="W37" i="51"/>
  <c r="W158" i="51"/>
  <c r="U158" i="51"/>
  <c r="U37" i="51"/>
  <c r="V35" i="51"/>
  <c r="W28" i="51"/>
  <c r="W26" i="51" s="1"/>
  <c r="S20" i="54"/>
  <c r="U28" i="51"/>
  <c r="U26" i="51" s="1"/>
  <c r="Q20" i="54"/>
  <c r="U24" i="51"/>
  <c r="S24" i="51"/>
  <c r="R24" i="51"/>
  <c r="S106" i="40"/>
  <c r="S183" i="40"/>
  <c r="R106" i="40"/>
  <c r="R183" i="40"/>
  <c r="BO8" i="56"/>
  <c r="BN8" i="56"/>
  <c r="T9" i="54"/>
  <c r="X174" i="40"/>
  <c r="R77" i="40"/>
  <c r="R174" i="40"/>
  <c r="N9" i="54"/>
  <c r="U30" i="40"/>
  <c r="U163" i="40"/>
  <c r="R30" i="40"/>
  <c r="R163" i="40"/>
  <c r="W30" i="40"/>
  <c r="W163" i="40"/>
  <c r="S49" i="40"/>
  <c r="S170" i="40"/>
  <c r="R49" i="40"/>
  <c r="W49" i="40"/>
  <c r="W170" i="40"/>
  <c r="V49" i="40"/>
  <c r="V170" i="40"/>
  <c r="T49" i="40"/>
  <c r="T170" i="40"/>
  <c r="S118" i="34"/>
  <c r="R111" i="34"/>
  <c r="R109" i="34" s="1"/>
  <c r="N12" i="54"/>
  <c r="R118" i="34"/>
  <c r="S107" i="34"/>
  <c r="S185" i="34"/>
  <c r="R107" i="34"/>
  <c r="R185" i="34"/>
  <c r="S37" i="37"/>
  <c r="S143" i="37"/>
  <c r="R37" i="37"/>
  <c r="R143" i="37"/>
  <c r="T131" i="37"/>
  <c r="T124" i="37"/>
  <c r="T122" i="37" s="1"/>
  <c r="S124" i="37"/>
  <c r="S122" i="37" s="1"/>
  <c r="O6" i="54"/>
  <c r="S133" i="37"/>
  <c r="R124" i="37"/>
  <c r="R122" i="37" s="1"/>
  <c r="N6" i="54"/>
  <c r="R131" i="37"/>
  <c r="S14" i="54"/>
  <c r="V40" i="34"/>
  <c r="R14" i="54"/>
  <c r="V33" i="34"/>
  <c r="V31" i="34" s="1"/>
  <c r="U40" i="34"/>
  <c r="Q14" i="54"/>
  <c r="R141" i="36"/>
  <c r="U141" i="36"/>
  <c r="Q145" i="36"/>
  <c r="Q143" i="36" s="1"/>
  <c r="M30" i="54"/>
  <c r="Q141" i="36"/>
  <c r="Y145" i="36"/>
  <c r="Y143" i="36" s="1"/>
  <c r="U30" i="54"/>
  <c r="M145" i="36"/>
  <c r="M143" i="36" s="1"/>
  <c r="I30" i="54"/>
  <c r="V141" i="36"/>
  <c r="T141" i="36"/>
  <c r="P145" i="36"/>
  <c r="P143" i="36" s="1"/>
  <c r="L30" i="54"/>
  <c r="X145" i="36"/>
  <c r="X143" i="36" s="1"/>
  <c r="T30" i="54"/>
  <c r="L145" i="36"/>
  <c r="L143" i="36" s="1"/>
  <c r="H30" i="54"/>
  <c r="W145" i="36"/>
  <c r="W143" i="36" s="1"/>
  <c r="S30" i="54"/>
  <c r="V145" i="36"/>
  <c r="V143" i="36" s="1"/>
  <c r="R30" i="54"/>
  <c r="U145" i="36"/>
  <c r="U143" i="36" s="1"/>
  <c r="Q30" i="54"/>
  <c r="T145" i="36"/>
  <c r="T143" i="36" s="1"/>
  <c r="P30" i="54"/>
  <c r="H141" i="36"/>
  <c r="S145" i="36"/>
  <c r="S143" i="36" s="1"/>
  <c r="O30" i="54"/>
  <c r="R145" i="36"/>
  <c r="R143" i="36" s="1"/>
  <c r="N30" i="54"/>
  <c r="P106" i="36"/>
  <c r="L32" i="54"/>
  <c r="S141" i="36"/>
  <c r="O145" i="36"/>
  <c r="O143" i="36" s="1"/>
  <c r="K30" i="54"/>
  <c r="X35" i="51"/>
  <c r="X158" i="51" s="1"/>
  <c r="T20" i="54"/>
  <c r="U177" i="34"/>
  <c r="U85" i="34"/>
  <c r="T177" i="34"/>
  <c r="T85" i="34"/>
  <c r="T106" i="40"/>
  <c r="T183" i="40"/>
  <c r="W106" i="40"/>
  <c r="W183" i="40"/>
  <c r="V106" i="40"/>
  <c r="V183" i="40"/>
  <c r="U106" i="40"/>
  <c r="U183" i="40"/>
  <c r="U107" i="34"/>
  <c r="U185" i="34"/>
  <c r="W107" i="34"/>
  <c r="W185" i="34"/>
  <c r="V107" i="34"/>
  <c r="V185" i="34"/>
  <c r="T107" i="34"/>
  <c r="T185" i="34"/>
  <c r="W131" i="37"/>
  <c r="V165" i="37"/>
  <c r="V133" i="37"/>
  <c r="V124" i="37"/>
  <c r="V122" i="37" s="1"/>
  <c r="R6" i="54"/>
  <c r="U165" i="37"/>
  <c r="U133" i="37"/>
  <c r="U124" i="37"/>
  <c r="U122" i="37" s="1"/>
  <c r="Q6" i="54"/>
  <c r="W120" i="37"/>
  <c r="W163" i="37"/>
  <c r="V120" i="37"/>
  <c r="X80" i="37"/>
  <c r="X153" i="37"/>
  <c r="W80" i="37"/>
  <c r="W153" i="37"/>
  <c r="V80" i="37"/>
  <c r="V153" i="37"/>
  <c r="U80" i="37"/>
  <c r="U153" i="37"/>
  <c r="Q80" i="37"/>
  <c r="Q153" i="37"/>
  <c r="U37" i="37"/>
  <c r="U143" i="37"/>
  <c r="T37" i="37"/>
  <c r="T143" i="37"/>
  <c r="V24" i="51"/>
  <c r="T24" i="51"/>
  <c r="Q156" i="51"/>
  <c r="Q24" i="51"/>
  <c r="U71" i="40"/>
  <c r="U173" i="40"/>
  <c r="T71" i="40"/>
  <c r="T173" i="40"/>
  <c r="S71" i="40"/>
  <c r="S173" i="40"/>
  <c r="R71" i="40"/>
  <c r="R173" i="40"/>
  <c r="V71" i="40"/>
  <c r="V173" i="40"/>
  <c r="T30" i="40"/>
  <c r="T163" i="40"/>
  <c r="U49" i="40"/>
  <c r="U170" i="40"/>
  <c r="R16" i="54"/>
  <c r="V83" i="34"/>
  <c r="U76" i="34"/>
  <c r="U74" i="34" s="1"/>
  <c r="Q16" i="54"/>
  <c r="T76" i="34"/>
  <c r="T74" i="34" s="1"/>
  <c r="P16" i="54"/>
  <c r="S84" i="37"/>
  <c r="S82" i="37" s="1"/>
  <c r="O4" i="54"/>
  <c r="R84" i="37"/>
  <c r="N4" i="54"/>
  <c r="M4" i="54"/>
  <c r="AI4" i="54" s="1"/>
  <c r="N68" i="51"/>
  <c r="CC8" i="56"/>
  <c r="CC6" i="56"/>
  <c r="CC10" i="56" s="1"/>
  <c r="CD5" i="56"/>
  <c r="AV5" i="56"/>
  <c r="T84" i="37"/>
  <c r="T82" i="37" s="1"/>
  <c r="P4" i="54"/>
  <c r="Y84" i="37"/>
  <c r="Y82" i="37" s="1"/>
  <c r="U4" i="54"/>
  <c r="T4" i="54"/>
  <c r="S4" i="54"/>
  <c r="R4" i="54"/>
  <c r="Q4" i="54"/>
  <c r="X99" i="36"/>
  <c r="X97" i="36" s="1"/>
  <c r="T32" i="54"/>
  <c r="R32" i="54"/>
  <c r="W99" i="36"/>
  <c r="W97" i="36" s="1"/>
  <c r="S32" i="54"/>
  <c r="Q32" i="54"/>
  <c r="T106" i="36"/>
  <c r="P32" i="54"/>
  <c r="S106" i="36"/>
  <c r="O32" i="54"/>
  <c r="N32" i="54"/>
  <c r="Q99" i="36"/>
  <c r="M32" i="54"/>
  <c r="W110" i="40"/>
  <c r="W108" i="40" s="1"/>
  <c r="S18" i="54"/>
  <c r="V110" i="40"/>
  <c r="V108" i="40" s="1"/>
  <c r="R18" i="54"/>
  <c r="U110" i="40"/>
  <c r="U108" i="40" s="1"/>
  <c r="Q18" i="54"/>
  <c r="T110" i="40"/>
  <c r="T108" i="40" s="1"/>
  <c r="P18" i="54"/>
  <c r="S110" i="40"/>
  <c r="S108" i="40" s="1"/>
  <c r="O18" i="54"/>
  <c r="R117" i="40"/>
  <c r="N18" i="54"/>
  <c r="W34" i="40"/>
  <c r="W32" i="40" s="1"/>
  <c r="S8" i="54"/>
  <c r="V77" i="40"/>
  <c r="R9" i="54"/>
  <c r="U77" i="40"/>
  <c r="U82" i="40" s="1"/>
  <c r="Q9" i="54"/>
  <c r="T77" i="40"/>
  <c r="P9" i="54"/>
  <c r="S77" i="40"/>
  <c r="S82" i="40" s="1"/>
  <c r="O9" i="54"/>
  <c r="V34" i="40"/>
  <c r="V32" i="40" s="1"/>
  <c r="R8" i="54"/>
  <c r="S34" i="40"/>
  <c r="O8" i="54"/>
  <c r="U34" i="40"/>
  <c r="U32" i="40" s="1"/>
  <c r="Q8" i="54"/>
  <c r="S12" i="54"/>
  <c r="R12" i="54"/>
  <c r="Q12" i="54"/>
  <c r="AF249" i="36"/>
  <c r="AE250" i="36"/>
  <c r="U118" i="34"/>
  <c r="S30" i="40"/>
  <c r="T41" i="40"/>
  <c r="R41" i="40"/>
  <c r="T34" i="40"/>
  <c r="T82" i="40"/>
  <c r="W91" i="37"/>
  <c r="S48" i="37"/>
  <c r="S50" i="37" s="1"/>
  <c r="V117" i="40"/>
  <c r="W117" i="40"/>
  <c r="S117" i="40"/>
  <c r="U41" i="40"/>
  <c r="S41" i="40"/>
  <c r="W40" i="34"/>
  <c r="W167" i="34" s="1"/>
  <c r="S91" i="37"/>
  <c r="T117" i="40"/>
  <c r="V118" i="34"/>
  <c r="S43" i="36"/>
  <c r="X152" i="36"/>
  <c r="X154" i="36" s="1"/>
  <c r="N152" i="36"/>
  <c r="T80" i="37"/>
  <c r="X91" i="37"/>
  <c r="T91" i="37"/>
  <c r="V198" i="36"/>
  <c r="V268" i="36" s="1"/>
  <c r="U48" i="37"/>
  <c r="U50" i="37" s="1"/>
  <c r="T48" i="37"/>
  <c r="T50" i="37" s="1"/>
  <c r="Y91" i="37"/>
  <c r="R91" i="37"/>
  <c r="U117" i="40"/>
  <c r="W118" i="34"/>
  <c r="L152" i="36"/>
  <c r="M152" i="36"/>
  <c r="W198" i="36"/>
  <c r="W268" i="36" s="1"/>
  <c r="U198" i="36"/>
  <c r="U268" i="36" s="1"/>
  <c r="T152" i="36"/>
  <c r="T154" i="36" s="1"/>
  <c r="R43" i="36"/>
  <c r="R258" i="36" s="1"/>
  <c r="Q106" i="36"/>
  <c r="N145" i="36"/>
  <c r="N143" i="36" s="1"/>
  <c r="T43" i="36"/>
  <c r="S152" i="36"/>
  <c r="S154" i="36" s="1"/>
  <c r="R152" i="36"/>
  <c r="R154" i="36" s="1"/>
  <c r="T198" i="36"/>
  <c r="T268" i="36" s="1"/>
  <c r="V106" i="36"/>
  <c r="Q152" i="36"/>
  <c r="S198" i="36"/>
  <c r="S268" i="36" s="1"/>
  <c r="U106" i="36"/>
  <c r="P152" i="36"/>
  <c r="R198" i="36"/>
  <c r="R268" i="36" s="1"/>
  <c r="O152" i="36"/>
  <c r="W43" i="36"/>
  <c r="W258" i="36" s="1"/>
  <c r="V43" i="36"/>
  <c r="V258" i="36" s="1"/>
  <c r="R106" i="36"/>
  <c r="U43" i="36"/>
  <c r="W152" i="36"/>
  <c r="W154" i="36" s="1"/>
  <c r="V152" i="36"/>
  <c r="V154" i="36" s="1"/>
  <c r="U152" i="36"/>
  <c r="U154" i="36" s="1"/>
  <c r="W191" i="36"/>
  <c r="W189" i="36" s="1"/>
  <c r="V30" i="40"/>
  <c r="W41" i="40"/>
  <c r="V82" i="40"/>
  <c r="V41" i="40"/>
  <c r="W106" i="36"/>
  <c r="V48" i="37"/>
  <c r="V50" i="37" s="1"/>
  <c r="V91" i="37"/>
  <c r="U91" i="37"/>
  <c r="R41" i="37"/>
  <c r="U108" i="51"/>
  <c r="V108" i="51" s="1"/>
  <c r="W108" i="51" s="1"/>
  <c r="R145" i="40"/>
  <c r="R143" i="40" s="1"/>
  <c r="R34" i="40"/>
  <c r="R151" i="34"/>
  <c r="S151" i="34" s="1"/>
  <c r="T151" i="34" s="1"/>
  <c r="U151" i="34" s="1"/>
  <c r="V151" i="34" s="1"/>
  <c r="W151" i="34" s="1"/>
  <c r="AU77" i="56"/>
  <c r="AF115" i="56"/>
  <c r="AU89" i="56"/>
  <c r="AU105" i="56"/>
  <c r="AU124" i="56"/>
  <c r="AF50" i="56"/>
  <c r="AU113" i="56"/>
  <c r="AU131" i="56"/>
  <c r="AU70" i="56"/>
  <c r="AI50" i="56"/>
  <c r="AU125" i="56"/>
  <c r="AU68" i="56"/>
  <c r="AU132" i="56"/>
  <c r="AD25" i="56"/>
  <c r="AU122" i="56"/>
  <c r="AG97" i="56"/>
  <c r="AU123" i="56"/>
  <c r="AU60" i="56"/>
  <c r="AU53" i="56"/>
  <c r="AH25" i="56"/>
  <c r="AD90" i="56"/>
  <c r="AU17" i="56"/>
  <c r="AU23" i="56"/>
  <c r="AG18" i="56"/>
  <c r="AU50" i="56"/>
  <c r="AU35" i="56"/>
  <c r="AG34" i="56"/>
  <c r="AH117" i="56"/>
  <c r="AU140" i="56"/>
  <c r="AU143" i="56"/>
  <c r="AU80" i="56"/>
  <c r="AI9" i="56"/>
  <c r="AE90" i="56"/>
  <c r="AE25" i="56"/>
  <c r="AG52" i="56"/>
  <c r="AU133" i="56"/>
  <c r="AU150" i="56"/>
  <c r="AE97" i="56"/>
  <c r="AE115" i="56"/>
  <c r="AU36" i="56"/>
  <c r="AF27" i="56"/>
  <c r="AU87" i="56"/>
  <c r="AK72" i="56"/>
  <c r="AJ44" i="56"/>
  <c r="AG115" i="56"/>
  <c r="AE106" i="56"/>
  <c r="AU135" i="56"/>
  <c r="AU42" i="56"/>
  <c r="AG43" i="56"/>
  <c r="AF25" i="56"/>
  <c r="AI115" i="56"/>
  <c r="AH106" i="56"/>
  <c r="AU104" i="56"/>
  <c r="AC106" i="56"/>
  <c r="AU128" i="56"/>
  <c r="AG25" i="56"/>
  <c r="AD43" i="56"/>
  <c r="AU71" i="56"/>
  <c r="AU6" i="56"/>
  <c r="AU62" i="56"/>
  <c r="AE34" i="56"/>
  <c r="AU61" i="56"/>
  <c r="AI90" i="56"/>
  <c r="AU117" i="56"/>
  <c r="AU98" i="56"/>
  <c r="AC61" i="56"/>
  <c r="AG50" i="56"/>
  <c r="AF43" i="56"/>
  <c r="AU134" i="56"/>
  <c r="AI63" i="56"/>
  <c r="AA72" i="56"/>
  <c r="AI25" i="56"/>
  <c r="AU97" i="56"/>
  <c r="AU149" i="56"/>
  <c r="AI106" i="56"/>
  <c r="AF90" i="56"/>
  <c r="AI52" i="56"/>
  <c r="AU78" i="56"/>
  <c r="AU14" i="56"/>
  <c r="AF97" i="56"/>
  <c r="AU69" i="56"/>
  <c r="AU114" i="56"/>
  <c r="AF52" i="56"/>
  <c r="AG90" i="56"/>
  <c r="AU95" i="56"/>
  <c r="AH90" i="56"/>
  <c r="AU107" i="56"/>
  <c r="AK106" i="56"/>
  <c r="AU116" i="56"/>
  <c r="AG106" i="56"/>
  <c r="AF34" i="56"/>
  <c r="AU63" i="56"/>
  <c r="AI34" i="56"/>
  <c r="AD34" i="56"/>
  <c r="AH52" i="56"/>
  <c r="AJ63" i="56"/>
  <c r="AU32" i="56"/>
  <c r="AU8" i="56"/>
  <c r="AH97" i="56"/>
  <c r="AG117" i="56"/>
  <c r="AC93" i="56"/>
  <c r="AU33" i="56"/>
  <c r="AD97" i="56"/>
  <c r="AH50" i="56"/>
  <c r="AH43" i="56"/>
  <c r="AG63" i="56"/>
  <c r="AE50" i="56"/>
  <c r="AU26" i="56"/>
  <c r="AD52" i="56"/>
  <c r="AE43" i="56"/>
  <c r="AJ106" i="56"/>
  <c r="AU44" i="56"/>
  <c r="AU51" i="56"/>
  <c r="AU59" i="56"/>
  <c r="AD99" i="56"/>
  <c r="AU129" i="56"/>
  <c r="AU142" i="56"/>
  <c r="AF18" i="56"/>
  <c r="AU45" i="56"/>
  <c r="AU24" i="56"/>
  <c r="AU15" i="56"/>
  <c r="AU96" i="56"/>
  <c r="AD44" i="56"/>
  <c r="AU86" i="56"/>
  <c r="AE52" i="56"/>
  <c r="AU41" i="56"/>
  <c r="T258" i="36" l="1"/>
  <c r="S258" i="36"/>
  <c r="U258" i="36"/>
  <c r="S182" i="36"/>
  <c r="R270" i="36"/>
  <c r="T120" i="34"/>
  <c r="U93" i="37"/>
  <c r="U155" i="37"/>
  <c r="T93" i="37"/>
  <c r="T155" i="37"/>
  <c r="W93" i="37"/>
  <c r="W155" i="37"/>
  <c r="V93" i="37"/>
  <c r="V155" i="37"/>
  <c r="V45" i="36"/>
  <c r="V278" i="36"/>
  <c r="T45" i="36"/>
  <c r="T278" i="36"/>
  <c r="W45" i="36"/>
  <c r="W278" i="36"/>
  <c r="R45" i="36"/>
  <c r="R278" i="36"/>
  <c r="S45" i="36"/>
  <c r="S278" i="36"/>
  <c r="U45" i="36"/>
  <c r="U278" i="36"/>
  <c r="AI22" i="54"/>
  <c r="T168" i="51"/>
  <c r="T77" i="51"/>
  <c r="S168" i="51"/>
  <c r="S77" i="51"/>
  <c r="V168" i="51"/>
  <c r="V77" i="51"/>
  <c r="V158" i="51"/>
  <c r="V37" i="51"/>
  <c r="V119" i="40"/>
  <c r="V185" i="40"/>
  <c r="W119" i="40"/>
  <c r="W185" i="40"/>
  <c r="BM8" i="56"/>
  <c r="BS8" i="56"/>
  <c r="S43" i="40"/>
  <c r="S165" i="40"/>
  <c r="R43" i="40"/>
  <c r="R165" i="40"/>
  <c r="T43" i="40"/>
  <c r="T165" i="40"/>
  <c r="R75" i="40"/>
  <c r="N10" i="54"/>
  <c r="R82" i="40"/>
  <c r="T84" i="40"/>
  <c r="T175" i="40"/>
  <c r="S84" i="40"/>
  <c r="S175" i="40"/>
  <c r="R187" i="34"/>
  <c r="R120" i="34"/>
  <c r="S187" i="34"/>
  <c r="S120" i="34"/>
  <c r="T165" i="37"/>
  <c r="T133" i="37"/>
  <c r="R165" i="37"/>
  <c r="R133" i="37"/>
  <c r="V42" i="34"/>
  <c r="V167" i="34"/>
  <c r="U42" i="34"/>
  <c r="U167" i="34"/>
  <c r="AI32" i="54"/>
  <c r="AI30" i="54"/>
  <c r="W43" i="40"/>
  <c r="W165" i="40"/>
  <c r="V43" i="40"/>
  <c r="V165" i="40"/>
  <c r="U43" i="40"/>
  <c r="U165" i="40"/>
  <c r="V108" i="36"/>
  <c r="U108" i="36"/>
  <c r="W165" i="37"/>
  <c r="W133" i="37"/>
  <c r="V84" i="40"/>
  <c r="V175" i="40"/>
  <c r="U84" i="40"/>
  <c r="U175" i="40"/>
  <c r="V177" i="34"/>
  <c r="V85" i="34"/>
  <c r="W108" i="36"/>
  <c r="T108" i="36"/>
  <c r="S108" i="36"/>
  <c r="R108" i="36"/>
  <c r="Q108" i="36"/>
  <c r="Y93" i="37"/>
  <c r="Y155" i="37"/>
  <c r="X93" i="37"/>
  <c r="X155" i="37"/>
  <c r="S93" i="37"/>
  <c r="S155" i="37"/>
  <c r="R93" i="37"/>
  <c r="R155" i="37"/>
  <c r="W120" i="34"/>
  <c r="W187" i="34"/>
  <c r="V120" i="34"/>
  <c r="V187" i="34"/>
  <c r="U120" i="34"/>
  <c r="U187" i="34"/>
  <c r="U119" i="40"/>
  <c r="U185" i="40"/>
  <c r="T119" i="40"/>
  <c r="T185" i="40"/>
  <c r="S119" i="40"/>
  <c r="S185" i="40"/>
  <c r="R119" i="40"/>
  <c r="R185" i="40"/>
  <c r="CD6" i="56"/>
  <c r="CD10" i="56" s="1"/>
  <c r="CD8" i="56"/>
  <c r="CE5" i="56"/>
  <c r="AW5" i="56"/>
  <c r="R200" i="36"/>
  <c r="N26" i="54"/>
  <c r="U200" i="36"/>
  <c r="Q26" i="54"/>
  <c r="V200" i="36"/>
  <c r="R26" i="54"/>
  <c r="W200" i="36"/>
  <c r="S26" i="54"/>
  <c r="U75" i="40"/>
  <c r="U73" i="40" s="1"/>
  <c r="Q10" i="54"/>
  <c r="S75" i="40"/>
  <c r="O10" i="54"/>
  <c r="V75" i="40"/>
  <c r="V73" i="40" s="1"/>
  <c r="R10" i="54"/>
  <c r="T75" i="40"/>
  <c r="P10" i="54"/>
  <c r="T200" i="36"/>
  <c r="P26" i="54"/>
  <c r="S200" i="36"/>
  <c r="O26" i="54"/>
  <c r="AG249" i="36"/>
  <c r="AF250" i="36"/>
  <c r="N187" i="36"/>
  <c r="O187" i="36"/>
  <c r="P187" i="36"/>
  <c r="AB187" i="36"/>
  <c r="AC187" i="36"/>
  <c r="AD187" i="36"/>
  <c r="AE187" i="36"/>
  <c r="AF187" i="36"/>
  <c r="AG187" i="36"/>
  <c r="AH187" i="36"/>
  <c r="AI187" i="36"/>
  <c r="AJ187" i="36"/>
  <c r="AK187" i="36"/>
  <c r="AL187" i="36"/>
  <c r="AV122" i="56"/>
  <c r="AV131" i="56"/>
  <c r="AV53" i="56"/>
  <c r="AE27" i="56"/>
  <c r="AV86" i="56"/>
  <c r="AF117" i="56"/>
  <c r="AF81" i="56"/>
  <c r="AD108" i="56"/>
  <c r="AV41" i="56"/>
  <c r="AV72" i="56"/>
  <c r="AH9" i="56"/>
  <c r="AI108" i="56"/>
  <c r="AV36" i="56"/>
  <c r="AE108" i="56"/>
  <c r="AG9" i="56"/>
  <c r="AE144" i="56"/>
  <c r="AV34" i="56"/>
  <c r="AV117" i="56"/>
  <c r="AV97" i="56"/>
  <c r="AV142" i="56"/>
  <c r="AI117" i="56"/>
  <c r="AV132" i="56"/>
  <c r="AV108" i="56"/>
  <c r="AF45" i="56"/>
  <c r="AV150" i="56"/>
  <c r="AV126" i="56"/>
  <c r="AV78" i="56"/>
  <c r="AV17" i="56"/>
  <c r="AD117" i="56"/>
  <c r="AG108" i="56"/>
  <c r="AV80" i="56"/>
  <c r="AF36" i="56"/>
  <c r="AI144" i="56"/>
  <c r="AV96" i="56"/>
  <c r="AK108" i="56"/>
  <c r="AH27" i="56"/>
  <c r="AV98" i="56"/>
  <c r="AV62" i="56"/>
  <c r="AG54" i="56"/>
  <c r="AV24" i="56"/>
  <c r="AV114" i="56"/>
  <c r="AH45" i="56"/>
  <c r="AV32" i="56"/>
  <c r="AH72" i="56"/>
  <c r="AV105" i="56"/>
  <c r="AV51" i="56"/>
  <c r="AV70" i="56"/>
  <c r="AV125" i="56"/>
  <c r="AV113" i="56"/>
  <c r="AI81" i="56"/>
  <c r="AV89" i="56"/>
  <c r="AV77" i="56"/>
  <c r="AH54" i="56"/>
  <c r="AD93" i="56"/>
  <c r="AV95" i="56"/>
  <c r="AH81" i="56"/>
  <c r="AV45" i="56"/>
  <c r="AV61" i="56"/>
  <c r="AV15" i="56"/>
  <c r="AH18" i="56"/>
  <c r="AV135" i="56"/>
  <c r="AV87" i="56"/>
  <c r="AV69" i="56"/>
  <c r="AD27" i="56"/>
  <c r="AE72" i="56"/>
  <c r="AV18" i="56"/>
  <c r="AV129" i="56"/>
  <c r="AV23" i="56"/>
  <c r="AD36" i="56"/>
  <c r="AV149" i="56"/>
  <c r="AV14" i="56"/>
  <c r="AV68" i="56"/>
  <c r="AJ108" i="56"/>
  <c r="AV42" i="56"/>
  <c r="AV63" i="56"/>
  <c r="AE36" i="56"/>
  <c r="AH108" i="56"/>
  <c r="AD144" i="56"/>
  <c r="AV35" i="56"/>
  <c r="AV6" i="56"/>
  <c r="AV59" i="56"/>
  <c r="AV124" i="56"/>
  <c r="AV116" i="56"/>
  <c r="AV123" i="56"/>
  <c r="AE45" i="56"/>
  <c r="AV44" i="56"/>
  <c r="AV50" i="56"/>
  <c r="AH63" i="56"/>
  <c r="AI36" i="56"/>
  <c r="AD54" i="56"/>
  <c r="AG81" i="56"/>
  <c r="AV60" i="56"/>
  <c r="AV128" i="56"/>
  <c r="AF144" i="56"/>
  <c r="AI54" i="56"/>
  <c r="AV134" i="56"/>
  <c r="AV104" i="56"/>
  <c r="AV143" i="56"/>
  <c r="AF72" i="56"/>
  <c r="AG27" i="56"/>
  <c r="AI27" i="56"/>
  <c r="AE54" i="56"/>
  <c r="AF108" i="56"/>
  <c r="AG36" i="56"/>
  <c r="AV8" i="56"/>
  <c r="AH144" i="56"/>
  <c r="AG144" i="56"/>
  <c r="AV133" i="56"/>
  <c r="AG45" i="56"/>
  <c r="AF54" i="56"/>
  <c r="AV107" i="56"/>
  <c r="AV71" i="56"/>
  <c r="AE81" i="56"/>
  <c r="AV33" i="56"/>
  <c r="AH36" i="56"/>
  <c r="AV26" i="56"/>
  <c r="AD81" i="56"/>
  <c r="AV99" i="56"/>
  <c r="AV140" i="56"/>
  <c r="T182" i="36" l="1"/>
  <c r="S270" i="36"/>
  <c r="R84" i="40"/>
  <c r="R175" i="40"/>
  <c r="BQ9" i="56"/>
  <c r="BQ16" i="56" s="1"/>
  <c r="BP9" i="56"/>
  <c r="BP16" i="56" s="1"/>
  <c r="BO9" i="56"/>
  <c r="BO16" i="56" s="1"/>
  <c r="BN9" i="56"/>
  <c r="BN16" i="56" s="1"/>
  <c r="CE8" i="56"/>
  <c r="CE6" i="56"/>
  <c r="CE10" i="56" s="1"/>
  <c r="CF5" i="56"/>
  <c r="AX5" i="56"/>
  <c r="AG250" i="36"/>
  <c r="AH249" i="36"/>
  <c r="AO50" i="29"/>
  <c r="AL51" i="29"/>
  <c r="AL41" i="29"/>
  <c r="D56" i="29"/>
  <c r="AM58" i="29"/>
  <c r="AK58" i="29"/>
  <c r="AK57" i="29"/>
  <c r="AJ56" i="29"/>
  <c r="AK56" i="29" s="1"/>
  <c r="F54" i="29"/>
  <c r="AK53" i="29"/>
  <c r="AK52" i="29"/>
  <c r="AK50" i="29"/>
  <c r="AW24" i="56"/>
  <c r="AW106" i="56"/>
  <c r="AW44" i="56"/>
  <c r="AW122" i="56"/>
  <c r="AW59" i="56"/>
  <c r="AW124" i="56"/>
  <c r="AW34" i="56"/>
  <c r="AW72" i="56"/>
  <c r="AW97" i="56"/>
  <c r="AW131" i="56"/>
  <c r="AW8" i="56"/>
  <c r="AW71" i="56"/>
  <c r="AW42" i="56"/>
  <c r="AW26" i="56"/>
  <c r="AW98" i="56"/>
  <c r="AW41" i="56"/>
  <c r="AW128" i="56"/>
  <c r="AW89" i="56"/>
  <c r="AW78" i="56"/>
  <c r="AW140" i="56"/>
  <c r="AW123" i="56"/>
  <c r="AW95" i="56"/>
  <c r="AW51" i="56"/>
  <c r="AW27" i="56"/>
  <c r="AW36" i="56"/>
  <c r="AW62" i="56"/>
  <c r="AW60" i="56"/>
  <c r="AW86" i="56"/>
  <c r="AW68" i="56"/>
  <c r="AW63" i="56"/>
  <c r="AW114" i="56"/>
  <c r="AW104" i="56"/>
  <c r="AW107" i="56"/>
  <c r="AW149" i="56"/>
  <c r="AW32" i="56"/>
  <c r="AW23" i="56"/>
  <c r="AW52" i="56"/>
  <c r="AW143" i="56"/>
  <c r="AW133" i="56"/>
  <c r="AW115" i="56"/>
  <c r="AE93" i="56"/>
  <c r="AW18" i="56"/>
  <c r="AW87" i="56"/>
  <c r="AW113" i="56"/>
  <c r="AW135" i="56"/>
  <c r="AW15" i="56"/>
  <c r="AW126" i="56"/>
  <c r="AW53" i="56"/>
  <c r="AW6" i="56"/>
  <c r="AW129" i="56"/>
  <c r="AW77" i="56"/>
  <c r="AW50" i="56"/>
  <c r="AW99" i="56"/>
  <c r="AW80" i="56"/>
  <c r="AW117" i="56"/>
  <c r="AW7" i="56"/>
  <c r="AW45" i="56"/>
  <c r="AW14" i="56"/>
  <c r="AW108" i="56"/>
  <c r="AW132" i="56"/>
  <c r="AW16" i="56"/>
  <c r="AW25" i="56"/>
  <c r="AW33" i="56"/>
  <c r="AW43" i="56"/>
  <c r="AW17" i="56"/>
  <c r="AW61" i="56"/>
  <c r="AW105" i="56"/>
  <c r="AW116" i="56"/>
  <c r="AW134" i="56"/>
  <c r="AW125" i="56"/>
  <c r="AW96" i="56"/>
  <c r="AD45" i="56"/>
  <c r="AW142" i="56"/>
  <c r="AW70" i="56"/>
  <c r="AW150" i="56"/>
  <c r="AW69" i="56"/>
  <c r="AW35" i="56"/>
  <c r="U182" i="36" l="1"/>
  <c r="T270" i="36"/>
  <c r="BM9" i="56"/>
  <c r="BM16" i="56" s="1"/>
  <c r="CF6" i="56"/>
  <c r="CF10" i="56" s="1"/>
  <c r="CF8" i="56"/>
  <c r="CF7" i="56"/>
  <c r="CG5" i="56"/>
  <c r="AH250" i="36"/>
  <c r="AI249" i="36"/>
  <c r="AP54" i="29"/>
  <c r="AP51" i="29"/>
  <c r="AK51" i="29"/>
  <c r="AP52" i="29" s="1"/>
  <c r="G54" i="29"/>
  <c r="H54" i="29" s="1"/>
  <c r="I54" i="29" s="1"/>
  <c r="J54" i="29" s="1"/>
  <c r="K54" i="29" s="1"/>
  <c r="L54" i="29" s="1"/>
  <c r="M54" i="29" s="1"/>
  <c r="N54" i="29" s="1"/>
  <c r="O54" i="29" s="1"/>
  <c r="P54" i="29" s="1"/>
  <c r="Q54" i="29" s="1"/>
  <c r="R54" i="29" s="1"/>
  <c r="S54" i="29" s="1"/>
  <c r="T54" i="29" s="1"/>
  <c r="U54" i="29" s="1"/>
  <c r="V54" i="29" s="1"/>
  <c r="W54" i="29" s="1"/>
  <c r="X54" i="29" s="1"/>
  <c r="Y54" i="29" s="1"/>
  <c r="Z54" i="29" s="1"/>
  <c r="AA54" i="29" s="1"/>
  <c r="AB54" i="29" s="1"/>
  <c r="AC54" i="29" s="1"/>
  <c r="AD54" i="29" s="1"/>
  <c r="AE54" i="29" s="1"/>
  <c r="AF54" i="29" s="1"/>
  <c r="AG54" i="29" s="1"/>
  <c r="AH54" i="29" s="1"/>
  <c r="AI54" i="29" s="1"/>
  <c r="AJ54" i="29" s="1"/>
  <c r="AK49" i="29"/>
  <c r="F55" i="29"/>
  <c r="G55" i="29" s="1"/>
  <c r="H55" i="29" s="1"/>
  <c r="I55" i="29" s="1"/>
  <c r="P25" i="34"/>
  <c r="Q25" i="34"/>
  <c r="U25" i="34"/>
  <c r="V25" i="34"/>
  <c r="N120" i="37"/>
  <c r="F4" i="54"/>
  <c r="N37" i="37"/>
  <c r="N8" i="37"/>
  <c r="J147" i="36"/>
  <c r="J145" i="36" s="1"/>
  <c r="J143" i="36" s="1"/>
  <c r="K147" i="36"/>
  <c r="I145" i="36"/>
  <c r="I143" i="36" s="1"/>
  <c r="I141" i="36"/>
  <c r="J134" i="36"/>
  <c r="I123" i="36"/>
  <c r="J123" i="36"/>
  <c r="K123" i="36"/>
  <c r="L123" i="36"/>
  <c r="M123" i="36"/>
  <c r="N123" i="36"/>
  <c r="J118" i="36"/>
  <c r="K118" i="36"/>
  <c r="L118" i="36"/>
  <c r="M118" i="36"/>
  <c r="N118" i="36"/>
  <c r="I114" i="36"/>
  <c r="J114" i="36"/>
  <c r="K114" i="36"/>
  <c r="L114" i="36"/>
  <c r="M114" i="36"/>
  <c r="N114" i="36"/>
  <c r="N66" i="51"/>
  <c r="D18" i="54"/>
  <c r="L31" i="34"/>
  <c r="N35" i="34"/>
  <c r="N33" i="34" s="1"/>
  <c r="N31" i="34" s="1"/>
  <c r="O35" i="34"/>
  <c r="O33" i="34" s="1"/>
  <c r="O31" i="34" s="1"/>
  <c r="N30" i="34"/>
  <c r="O30" i="34"/>
  <c r="N27" i="34"/>
  <c r="O27" i="34"/>
  <c r="N17" i="34"/>
  <c r="B1" i="54"/>
  <c r="AA27" i="32"/>
  <c r="AQ6" i="54"/>
  <c r="AQ8" i="54"/>
  <c r="AQ10" i="54"/>
  <c r="AQ12" i="54"/>
  <c r="AQ14" i="54"/>
  <c r="AQ16" i="54"/>
  <c r="AQ18" i="54"/>
  <c r="AQ20" i="54"/>
  <c r="AQ22" i="54"/>
  <c r="AQ24" i="54"/>
  <c r="AQ26" i="54"/>
  <c r="AQ30" i="54"/>
  <c r="AQ32" i="54"/>
  <c r="E3" i="54"/>
  <c r="F3" i="54"/>
  <c r="D5" i="54"/>
  <c r="D6" i="54"/>
  <c r="D7" i="54"/>
  <c r="D11" i="54"/>
  <c r="D12" i="54"/>
  <c r="D13" i="54"/>
  <c r="D15" i="54"/>
  <c r="D16" i="54"/>
  <c r="D17" i="54"/>
  <c r="D19" i="54"/>
  <c r="D20" i="54"/>
  <c r="D21" i="54"/>
  <c r="D22" i="54"/>
  <c r="D23" i="54"/>
  <c r="D3" i="54"/>
  <c r="G71" i="37"/>
  <c r="AX106" i="56"/>
  <c r="AX86" i="56"/>
  <c r="AX15" i="56"/>
  <c r="AX18" i="56"/>
  <c r="AX128" i="56"/>
  <c r="AX105" i="56"/>
  <c r="AX44" i="56"/>
  <c r="AX87" i="56"/>
  <c r="AX96" i="56"/>
  <c r="AX134" i="56"/>
  <c r="AX122" i="56"/>
  <c r="AX129" i="56"/>
  <c r="AX132" i="56"/>
  <c r="AX63" i="56"/>
  <c r="AX43" i="56"/>
  <c r="AX17" i="56"/>
  <c r="AX69" i="56"/>
  <c r="AX27" i="56"/>
  <c r="AX125" i="56"/>
  <c r="AX113" i="56"/>
  <c r="AX71" i="56"/>
  <c r="AX131" i="56"/>
  <c r="AX89" i="56"/>
  <c r="AX143" i="56"/>
  <c r="AX25" i="56"/>
  <c r="AX150" i="56"/>
  <c r="AX123" i="56"/>
  <c r="AX61" i="56"/>
  <c r="AX97" i="56"/>
  <c r="AX8" i="56"/>
  <c r="AX36" i="56"/>
  <c r="AX124" i="56"/>
  <c r="AX53" i="56"/>
  <c r="AX80" i="56"/>
  <c r="AX35" i="56"/>
  <c r="AX6" i="56"/>
  <c r="AX60" i="56"/>
  <c r="AF93" i="56"/>
  <c r="AX59" i="56"/>
  <c r="AX77" i="56"/>
  <c r="AX70" i="56"/>
  <c r="AX78" i="56"/>
  <c r="AX23" i="56"/>
  <c r="AX24" i="56"/>
  <c r="AX68" i="56"/>
  <c r="AX126" i="56"/>
  <c r="AX115" i="56"/>
  <c r="AX33" i="56"/>
  <c r="AX45" i="56"/>
  <c r="AX114" i="56"/>
  <c r="AX51" i="56"/>
  <c r="AX42" i="56"/>
  <c r="AX41" i="56"/>
  <c r="AX142" i="56"/>
  <c r="AX133" i="56"/>
  <c r="AX16" i="56"/>
  <c r="AX52" i="56"/>
  <c r="AX7" i="56"/>
  <c r="AX108" i="56"/>
  <c r="AX149" i="56"/>
  <c r="AX95" i="56"/>
  <c r="AX116" i="56"/>
  <c r="AX98" i="56"/>
  <c r="AX117" i="56"/>
  <c r="AX34" i="56"/>
  <c r="AX140" i="56"/>
  <c r="AX72" i="56"/>
  <c r="AX26" i="56"/>
  <c r="AX14" i="56"/>
  <c r="AX9" i="56"/>
  <c r="AX50" i="56"/>
  <c r="AX104" i="56"/>
  <c r="AX32" i="56"/>
  <c r="AX99" i="56"/>
  <c r="AX135" i="56"/>
  <c r="AX62" i="56"/>
  <c r="AX107" i="56"/>
  <c r="V182" i="36" l="1"/>
  <c r="U270" i="36"/>
  <c r="J6" i="54"/>
  <c r="S149" i="56"/>
  <c r="S143" i="56"/>
  <c r="S150" i="56"/>
  <c r="S142" i="56"/>
  <c r="N141" i="36"/>
  <c r="K141" i="36"/>
  <c r="M141" i="36"/>
  <c r="L141" i="36"/>
  <c r="K145" i="36"/>
  <c r="K143" i="36" s="1"/>
  <c r="G30" i="54"/>
  <c r="J141" i="36"/>
  <c r="N29" i="34"/>
  <c r="N165" i="34"/>
  <c r="S98" i="56"/>
  <c r="S131" i="56"/>
  <c r="S134" i="56"/>
  <c r="S96" i="56"/>
  <c r="S33" i="56"/>
  <c r="S78" i="56"/>
  <c r="S62" i="56"/>
  <c r="S114" i="56"/>
  <c r="S35" i="56"/>
  <c r="S132" i="56"/>
  <c r="S86" i="56"/>
  <c r="S14" i="56"/>
  <c r="CG8" i="56"/>
  <c r="S8" i="56"/>
  <c r="S104" i="56"/>
  <c r="S59" i="56"/>
  <c r="S129" i="56"/>
  <c r="S128" i="56"/>
  <c r="S125" i="56"/>
  <c r="S107" i="56"/>
  <c r="S71" i="56"/>
  <c r="S23" i="56"/>
  <c r="CG7" i="56"/>
  <c r="S41" i="56"/>
  <c r="S24" i="56"/>
  <c r="S77" i="56"/>
  <c r="S89" i="56"/>
  <c r="S42" i="56"/>
  <c r="S26" i="56"/>
  <c r="CG6" i="56"/>
  <c r="S6" i="56"/>
  <c r="S123" i="56"/>
  <c r="S116" i="56"/>
  <c r="S80" i="56"/>
  <c r="S53" i="56"/>
  <c r="S113" i="56"/>
  <c r="S140" i="56"/>
  <c r="S122" i="56"/>
  <c r="S87" i="56"/>
  <c r="S61" i="56"/>
  <c r="S51" i="56"/>
  <c r="S95" i="56"/>
  <c r="S105" i="56"/>
  <c r="S68" i="56"/>
  <c r="S69" i="56"/>
  <c r="S60" i="56"/>
  <c r="S17" i="56"/>
  <c r="S32" i="56"/>
  <c r="S15" i="56"/>
  <c r="CF15" i="56"/>
  <c r="AQ27" i="54"/>
  <c r="AL27" i="54"/>
  <c r="AI250" i="36"/>
  <c r="AJ249" i="36"/>
  <c r="AL29" i="54"/>
  <c r="D24" i="54"/>
  <c r="AP53" i="29"/>
  <c r="J55" i="29"/>
  <c r="K55" i="29" s="1"/>
  <c r="L55" i="29" s="1"/>
  <c r="M55" i="29" s="1"/>
  <c r="N55" i="29" s="1"/>
  <c r="O55" i="29" s="1"/>
  <c r="P55" i="29" s="1"/>
  <c r="Q55" i="29" s="1"/>
  <c r="R55" i="29" s="1"/>
  <c r="S55" i="29" s="1"/>
  <c r="T55" i="29" s="1"/>
  <c r="U55" i="29" s="1"/>
  <c r="V55" i="29" s="1"/>
  <c r="W55" i="29" s="1"/>
  <c r="X55" i="29" s="1"/>
  <c r="Y55" i="29" s="1"/>
  <c r="Z55" i="29" s="1"/>
  <c r="AA55" i="29" s="1"/>
  <c r="AB55" i="29" s="1"/>
  <c r="AC55" i="29" s="1"/>
  <c r="AD55" i="29" s="1"/>
  <c r="AE55" i="29" s="1"/>
  <c r="AF55" i="29" s="1"/>
  <c r="AG55" i="29" s="1"/>
  <c r="AH55" i="29" s="1"/>
  <c r="AI55" i="29" s="1"/>
  <c r="AJ55" i="29" s="1"/>
  <c r="AK55" i="29" s="1"/>
  <c r="D14" i="54"/>
  <c r="D4" i="54"/>
  <c r="E4" i="54"/>
  <c r="D8" i="54"/>
  <c r="AQ29" i="54"/>
  <c r="AQ4" i="54"/>
  <c r="Z7" i="56"/>
  <c r="AG93" i="56"/>
  <c r="V270" i="36" l="1"/>
  <c r="W182" i="36"/>
  <c r="E5" i="61" a="1"/>
  <c r="BO13" i="61" s="1"/>
  <c r="CW13" i="61" s="1"/>
  <c r="BI7" i="56"/>
  <c r="W7" i="58" a="1"/>
  <c r="W7" i="58" s="1"/>
  <c r="EC6" i="56" a="1"/>
  <c r="EC6" i="56" s="1"/>
  <c r="CG15" i="56"/>
  <c r="CG10" i="56"/>
  <c r="BA6" i="56"/>
  <c r="AK249" i="36"/>
  <c r="AJ250" i="36"/>
  <c r="F32" i="54"/>
  <c r="E32" i="54"/>
  <c r="AH31" i="54"/>
  <c r="AG31" i="54"/>
  <c r="AF31" i="54"/>
  <c r="AE31" i="54"/>
  <c r="F31" i="54"/>
  <c r="E31" i="54"/>
  <c r="F30" i="54"/>
  <c r="E30" i="54"/>
  <c r="AH29" i="54"/>
  <c r="AG29" i="54"/>
  <c r="AF29" i="54"/>
  <c r="F29" i="54"/>
  <c r="E29" i="54"/>
  <c r="F24" i="54"/>
  <c r="E24" i="54"/>
  <c r="AH23" i="54"/>
  <c r="AG23" i="54"/>
  <c r="AF23" i="54"/>
  <c r="AE23" i="54"/>
  <c r="F23" i="54"/>
  <c r="E23" i="54"/>
  <c r="AH22" i="54"/>
  <c r="AG22" i="54"/>
  <c r="AF22" i="54"/>
  <c r="F22" i="54"/>
  <c r="E22" i="54"/>
  <c r="AH21" i="54"/>
  <c r="AG21" i="54"/>
  <c r="AF21" i="54"/>
  <c r="F21" i="54"/>
  <c r="E21" i="54"/>
  <c r="AH20" i="54"/>
  <c r="AG20" i="54"/>
  <c r="AF20" i="54"/>
  <c r="F20" i="54"/>
  <c r="E20" i="54"/>
  <c r="AH19" i="54"/>
  <c r="AG19" i="54"/>
  <c r="AF19" i="54"/>
  <c r="F19" i="54"/>
  <c r="E19" i="54"/>
  <c r="F18" i="54"/>
  <c r="E18" i="54"/>
  <c r="AH17" i="54"/>
  <c r="AG17" i="54"/>
  <c r="AF17" i="54"/>
  <c r="AE17" i="54"/>
  <c r="AD17" i="54"/>
  <c r="F17" i="54"/>
  <c r="E17" i="54"/>
  <c r="AG16" i="54"/>
  <c r="AF16" i="54"/>
  <c r="E16" i="54"/>
  <c r="AH15" i="54"/>
  <c r="AG15" i="54"/>
  <c r="AF15" i="54"/>
  <c r="AE15" i="54"/>
  <c r="F15" i="54"/>
  <c r="E15" i="54"/>
  <c r="D32" i="54"/>
  <c r="D31" i="54"/>
  <c r="D30" i="54"/>
  <c r="D29" i="54"/>
  <c r="E5" i="54"/>
  <c r="F5" i="54"/>
  <c r="AG5" i="54"/>
  <c r="AH5" i="54"/>
  <c r="E6" i="54"/>
  <c r="F6" i="54"/>
  <c r="AG6" i="54"/>
  <c r="AH6" i="54"/>
  <c r="E7" i="54"/>
  <c r="F7" i="54"/>
  <c r="AH7" i="54"/>
  <c r="E8" i="54"/>
  <c r="F8" i="54"/>
  <c r="E11" i="54"/>
  <c r="F11" i="54"/>
  <c r="AE11" i="54"/>
  <c r="AF11" i="54"/>
  <c r="AG11" i="54"/>
  <c r="AH11" i="54"/>
  <c r="E12" i="54"/>
  <c r="F12" i="54"/>
  <c r="E13" i="54"/>
  <c r="F13" i="54"/>
  <c r="AG13" i="54"/>
  <c r="AH13" i="54"/>
  <c r="E14" i="54"/>
  <c r="F14" i="54"/>
  <c r="AH14" i="54"/>
  <c r="B33" i="54"/>
  <c r="B35" i="54"/>
  <c r="B37" i="54"/>
  <c r="B39" i="54"/>
  <c r="AM59" i="37"/>
  <c r="AH93" i="56"/>
  <c r="X182" i="36" l="1"/>
  <c r="W270" i="36"/>
  <c r="BK8" i="61"/>
  <c r="CS8" i="61" s="1"/>
  <c r="BN11" i="61"/>
  <c r="CV11" i="61" s="1"/>
  <c r="AR13" i="61"/>
  <c r="BZ13" i="61" s="1"/>
  <c r="BB10" i="61"/>
  <c r="CJ10" i="61" s="1"/>
  <c r="BS11" i="61"/>
  <c r="DA11" i="61" s="1"/>
  <c r="BR6" i="61"/>
  <c r="CZ6" i="61" s="1"/>
  <c r="BA9" i="61"/>
  <c r="CI9" i="61" s="1"/>
  <c r="AS9" i="61"/>
  <c r="BD17" i="61"/>
  <c r="CL17" i="61" s="1"/>
  <c r="BA20" i="61"/>
  <c r="CI20" i="61" s="1"/>
  <c r="AS13" i="61"/>
  <c r="M64" i="61"/>
  <c r="AU64" i="61" s="1"/>
  <c r="BC16" i="61"/>
  <c r="CK16" i="61" s="1"/>
  <c r="BF6" i="61"/>
  <c r="CN6" i="61" s="1"/>
  <c r="BH14" i="61"/>
  <c r="CP14" i="61" s="1"/>
  <c r="BE10" i="61"/>
  <c r="CM10" i="61" s="1"/>
  <c r="AX11" i="61"/>
  <c r="CF11" i="61" s="1"/>
  <c r="BT7" i="61"/>
  <c r="DB7" i="61" s="1"/>
  <c r="BK20" i="61"/>
  <c r="CS20" i="61" s="1"/>
  <c r="BD5" i="61"/>
  <c r="CL5" i="61" s="1"/>
  <c r="BG13" i="61"/>
  <c r="CO13" i="61" s="1"/>
  <c r="BN5" i="61"/>
  <c r="CV5" i="61" s="1"/>
  <c r="BB5" i="61"/>
  <c r="CJ5" i="61" s="1"/>
  <c r="AV13" i="61"/>
  <c r="CD13" i="61" s="1"/>
  <c r="BL8" i="61"/>
  <c r="CT8" i="61" s="1"/>
  <c r="AU16" i="61"/>
  <c r="CC16" i="61" s="1"/>
  <c r="BS7" i="61"/>
  <c r="DA7" i="61" s="1"/>
  <c r="BM20" i="61"/>
  <c r="CU20" i="61" s="1"/>
  <c r="BS6" i="61"/>
  <c r="DA6" i="61" s="1"/>
  <c r="AW5" i="61"/>
  <c r="CE5" i="61" s="1"/>
  <c r="BD20" i="61"/>
  <c r="CL20" i="61" s="1"/>
  <c r="BV9" i="61"/>
  <c r="DD9" i="61" s="1"/>
  <c r="E5" i="61"/>
  <c r="AW20" i="61"/>
  <c r="CE20" i="61" s="1"/>
  <c r="BN8" i="61"/>
  <c r="CV8" i="61" s="1"/>
  <c r="AU13" i="61"/>
  <c r="CC13" i="61" s="1"/>
  <c r="BT18" i="61"/>
  <c r="DB18" i="61" s="1"/>
  <c r="BA19" i="61"/>
  <c r="CI19" i="61" s="1"/>
  <c r="BI9" i="61"/>
  <c r="CQ9" i="61" s="1"/>
  <c r="BK10" i="61"/>
  <c r="CS10" i="61" s="1"/>
  <c r="BF5" i="61"/>
  <c r="CN5" i="61" s="1"/>
  <c r="BK18" i="61"/>
  <c r="CS18" i="61" s="1"/>
  <c r="BM14" i="61"/>
  <c r="CU14" i="61" s="1"/>
  <c r="BX20" i="61"/>
  <c r="DF20" i="61" s="1"/>
  <c r="BN6" i="61"/>
  <c r="CV6" i="61" s="1"/>
  <c r="AU5" i="61"/>
  <c r="CC5" i="61" s="1"/>
  <c r="AX12" i="61"/>
  <c r="CF12" i="61" s="1"/>
  <c r="BR13" i="61"/>
  <c r="CZ13" i="61" s="1"/>
  <c r="AZ7" i="61"/>
  <c r="CH7" i="61" s="1"/>
  <c r="BM16" i="61"/>
  <c r="CU16" i="61" s="1"/>
  <c r="BN17" i="61"/>
  <c r="CV17" i="61" s="1"/>
  <c r="BH10" i="61"/>
  <c r="CP10" i="61" s="1"/>
  <c r="AN64" i="61"/>
  <c r="BV64" i="61" s="1"/>
  <c r="BP10" i="61"/>
  <c r="CX10" i="61" s="1"/>
  <c r="AT10" i="61"/>
  <c r="CB10" i="61" s="1"/>
  <c r="BD9" i="61"/>
  <c r="CL9" i="61" s="1"/>
  <c r="AV15" i="61"/>
  <c r="CD15" i="61" s="1"/>
  <c r="BH12" i="61"/>
  <c r="CP12" i="61" s="1"/>
  <c r="BJ17" i="61"/>
  <c r="CR17" i="61" s="1"/>
  <c r="BG10" i="61"/>
  <c r="CO10" i="61" s="1"/>
  <c r="AV14" i="61"/>
  <c r="CD14" i="61" s="1"/>
  <c r="BW14" i="61"/>
  <c r="DE14" i="61" s="1"/>
  <c r="BI15" i="61"/>
  <c r="CQ15" i="61" s="1"/>
  <c r="BK6" i="61"/>
  <c r="CS6" i="61" s="1"/>
  <c r="BO8" i="61"/>
  <c r="CW8" i="61" s="1"/>
  <c r="I50" i="61"/>
  <c r="AS50" i="61" s="1"/>
  <c r="BO20" i="61"/>
  <c r="CW20" i="61" s="1"/>
  <c r="BX16" i="61"/>
  <c r="DF16" i="61" s="1"/>
  <c r="BQ12" i="61"/>
  <c r="CY12" i="61" s="1"/>
  <c r="BN18" i="61"/>
  <c r="CV18" i="61" s="1"/>
  <c r="BX5" i="61"/>
  <c r="DF5" i="61" s="1"/>
  <c r="BT5" i="61"/>
  <c r="DB5" i="61" s="1"/>
  <c r="BJ15" i="61"/>
  <c r="CR15" i="61" s="1"/>
  <c r="BO12" i="61"/>
  <c r="CW12" i="61" s="1"/>
  <c r="AZ8" i="61"/>
  <c r="CH8" i="61" s="1"/>
  <c r="BE20" i="61"/>
  <c r="CM20" i="61" s="1"/>
  <c r="AX5" i="61"/>
  <c r="CF5" i="61" s="1"/>
  <c r="BH5" i="61"/>
  <c r="CP5" i="61" s="1"/>
  <c r="AS20" i="61"/>
  <c r="BA14" i="61"/>
  <c r="CI14" i="61" s="1"/>
  <c r="BC8" i="61"/>
  <c r="CK8" i="61" s="1"/>
  <c r="W64" i="61"/>
  <c r="BE64" i="61" s="1"/>
  <c r="BP8" i="61"/>
  <c r="CX8" i="61" s="1"/>
  <c r="BU19" i="61"/>
  <c r="DC19" i="61" s="1"/>
  <c r="AR16" i="61"/>
  <c r="BZ16" i="61" s="1"/>
  <c r="BW10" i="61"/>
  <c r="DE10" i="61" s="1"/>
  <c r="BW11" i="61"/>
  <c r="DE11" i="61" s="1"/>
  <c r="AW12" i="61"/>
  <c r="CE12" i="61" s="1"/>
  <c r="BJ14" i="61"/>
  <c r="CR14" i="61" s="1"/>
  <c r="AY6" i="61"/>
  <c r="CG6" i="61" s="1"/>
  <c r="BH15" i="61"/>
  <c r="CP15" i="61" s="1"/>
  <c r="AY18" i="61"/>
  <c r="CG18" i="61" s="1"/>
  <c r="BI13" i="61"/>
  <c r="CQ13" i="61" s="1"/>
  <c r="BL20" i="61"/>
  <c r="CT20" i="61" s="1"/>
  <c r="BX10" i="61"/>
  <c r="DF10" i="61" s="1"/>
  <c r="BB18" i="61"/>
  <c r="CJ18" i="61" s="1"/>
  <c r="BN10" i="61"/>
  <c r="CV10" i="61" s="1"/>
  <c r="AY7" i="61"/>
  <c r="CG7" i="61" s="1"/>
  <c r="BH17" i="61"/>
  <c r="CP17" i="61" s="1"/>
  <c r="AY11" i="61"/>
  <c r="CG11" i="61" s="1"/>
  <c r="BP13" i="61"/>
  <c r="CX13" i="61" s="1"/>
  <c r="S64" i="61"/>
  <c r="BA64" i="61" s="1"/>
  <c r="BB14" i="61"/>
  <c r="CJ14" i="61" s="1"/>
  <c r="BW5" i="61"/>
  <c r="DE5" i="61" s="1"/>
  <c r="BS15" i="61"/>
  <c r="DA15" i="61" s="1"/>
  <c r="N64" i="61"/>
  <c r="AV64" i="61" s="1"/>
  <c r="BC14" i="61"/>
  <c r="CK14" i="61" s="1"/>
  <c r="AT15" i="61"/>
  <c r="CB15" i="61" s="1"/>
  <c r="BG19" i="61"/>
  <c r="CO19" i="61" s="1"/>
  <c r="BW6" i="61"/>
  <c r="DE6" i="61" s="1"/>
  <c r="BU16" i="61"/>
  <c r="DC16" i="61" s="1"/>
  <c r="BC7" i="61"/>
  <c r="CK7" i="61" s="1"/>
  <c r="AZ5" i="61"/>
  <c r="CH5" i="61" s="1"/>
  <c r="BR16" i="61"/>
  <c r="CZ16" i="61" s="1"/>
  <c r="I52" i="61"/>
  <c r="AS52" i="61" s="1"/>
  <c r="BV20" i="61"/>
  <c r="DD20" i="61" s="1"/>
  <c r="BJ19" i="61"/>
  <c r="CR19" i="61" s="1"/>
  <c r="BL16" i="61"/>
  <c r="CT16" i="61" s="1"/>
  <c r="AX19" i="61"/>
  <c r="CF19" i="61" s="1"/>
  <c r="AY19" i="61"/>
  <c r="CG19" i="61" s="1"/>
  <c r="BJ8" i="61"/>
  <c r="CR8" i="61" s="1"/>
  <c r="BL14" i="61"/>
  <c r="CT14" i="61" s="1"/>
  <c r="BK12" i="61"/>
  <c r="CS12" i="61" s="1"/>
  <c r="BU7" i="61"/>
  <c r="DC7" i="61" s="1"/>
  <c r="AU18" i="61"/>
  <c r="CC18" i="61" s="1"/>
  <c r="BU20" i="61"/>
  <c r="DC20" i="61" s="1"/>
  <c r="BH16" i="61"/>
  <c r="CP16" i="61" s="1"/>
  <c r="BM11" i="61"/>
  <c r="CU11" i="61" s="1"/>
  <c r="AV7" i="61"/>
  <c r="CD7" i="61" s="1"/>
  <c r="BE8" i="61"/>
  <c r="CM8" i="61" s="1"/>
  <c r="AX6" i="61"/>
  <c r="CF6" i="61" s="1"/>
  <c r="BN12" i="61"/>
  <c r="CV12" i="61" s="1"/>
  <c r="BR18" i="61"/>
  <c r="CZ18" i="61" s="1"/>
  <c r="AS14" i="61"/>
  <c r="BX18" i="61"/>
  <c r="DF18" i="61" s="1"/>
  <c r="BH9" i="61"/>
  <c r="CP9" i="61" s="1"/>
  <c r="BM18" i="61"/>
  <c r="CU18" i="61" s="1"/>
  <c r="BX17" i="61"/>
  <c r="DF17" i="61" s="1"/>
  <c r="BF19" i="61"/>
  <c r="CN19" i="61" s="1"/>
  <c r="BR5" i="61"/>
  <c r="CZ5" i="61" s="1"/>
  <c r="AX16" i="61"/>
  <c r="CF16" i="61" s="1"/>
  <c r="AR15" i="61"/>
  <c r="BZ15" i="61" s="1"/>
  <c r="AV5" i="61"/>
  <c r="CD5" i="61" s="1"/>
  <c r="BV16" i="61"/>
  <c r="DD16" i="61" s="1"/>
  <c r="BT11" i="61"/>
  <c r="DB11" i="61" s="1"/>
  <c r="AY9" i="61"/>
  <c r="CG9" i="61" s="1"/>
  <c r="AY5" i="61"/>
  <c r="CG5" i="61" s="1"/>
  <c r="BW17" i="61"/>
  <c r="DE17" i="61" s="1"/>
  <c r="AZ9" i="61"/>
  <c r="CH9" i="61" s="1"/>
  <c r="BV19" i="61"/>
  <c r="DD19" i="61" s="1"/>
  <c r="BI11" i="61"/>
  <c r="CQ11" i="61" s="1"/>
  <c r="AT14" i="61"/>
  <c r="CB14" i="61" s="1"/>
  <c r="BJ7" i="61"/>
  <c r="CR7" i="61" s="1"/>
  <c r="BV13" i="61"/>
  <c r="DD13" i="61" s="1"/>
  <c r="BS18" i="61"/>
  <c r="DA18" i="61" s="1"/>
  <c r="BC18" i="61"/>
  <c r="CK18" i="61" s="1"/>
  <c r="AX20" i="61"/>
  <c r="CF20" i="61" s="1"/>
  <c r="BB6" i="61"/>
  <c r="CJ6" i="61" s="1"/>
  <c r="BD7" i="61"/>
  <c r="CL7" i="61" s="1"/>
  <c r="AX9" i="61"/>
  <c r="CF9" i="61" s="1"/>
  <c r="AU17" i="61"/>
  <c r="CC17" i="61" s="1"/>
  <c r="BP15" i="61"/>
  <c r="CX15" i="61" s="1"/>
  <c r="BQ18" i="61"/>
  <c r="CY18" i="61" s="1"/>
  <c r="BP17" i="61"/>
  <c r="CX17" i="61" s="1"/>
  <c r="AU19" i="61"/>
  <c r="CC19" i="61" s="1"/>
  <c r="BH13" i="61"/>
  <c r="CP13" i="61" s="1"/>
  <c r="BX8" i="61"/>
  <c r="DF8" i="61" s="1"/>
  <c r="BQ20" i="61"/>
  <c r="CY20" i="61" s="1"/>
  <c r="BX9" i="61"/>
  <c r="DF9" i="61" s="1"/>
  <c r="BM8" i="61"/>
  <c r="CU8" i="61" s="1"/>
  <c r="BR14" i="61"/>
  <c r="CZ14" i="61" s="1"/>
  <c r="BM19" i="61"/>
  <c r="CU19" i="61" s="1"/>
  <c r="BE17" i="61"/>
  <c r="CM17" i="61" s="1"/>
  <c r="BL11" i="61"/>
  <c r="CT11" i="61" s="1"/>
  <c r="BD14" i="61"/>
  <c r="CL14" i="61" s="1"/>
  <c r="BT10" i="61"/>
  <c r="DB10" i="61" s="1"/>
  <c r="BA7" i="61"/>
  <c r="CI7" i="61" s="1"/>
  <c r="AY13" i="61"/>
  <c r="CG13" i="61" s="1"/>
  <c r="AT5" i="61"/>
  <c r="CB5" i="61" s="1"/>
  <c r="AS15" i="61"/>
  <c r="AS18" i="61"/>
  <c r="BS8" i="61"/>
  <c r="DA8" i="61" s="1"/>
  <c r="BE6" i="61"/>
  <c r="CM6" i="61" s="1"/>
  <c r="AW14" i="61"/>
  <c r="CE14" i="61" s="1"/>
  <c r="BX13" i="61"/>
  <c r="DF13" i="61" s="1"/>
  <c r="BU15" i="61"/>
  <c r="DC15" i="61" s="1"/>
  <c r="BM5" i="61"/>
  <c r="CU5" i="61" s="1"/>
  <c r="BO19" i="61"/>
  <c r="CW19" i="61" s="1"/>
  <c r="AZ20" i="61"/>
  <c r="CH20" i="61" s="1"/>
  <c r="BN15" i="61"/>
  <c r="CV15" i="61" s="1"/>
  <c r="BC12" i="61"/>
  <c r="CK12" i="61" s="1"/>
  <c r="BK15" i="61"/>
  <c r="CS15" i="61" s="1"/>
  <c r="BU6" i="61"/>
  <c r="DC6" i="61" s="1"/>
  <c r="AR12" i="61"/>
  <c r="BZ12" i="61" s="1"/>
  <c r="BM10" i="61"/>
  <c r="CU10" i="61" s="1"/>
  <c r="BB20" i="61"/>
  <c r="CJ20" i="61" s="1"/>
  <c r="AS7" i="61"/>
  <c r="BM13" i="61"/>
  <c r="CU13" i="61" s="1"/>
  <c r="BG7" i="61"/>
  <c r="CO7" i="61" s="1"/>
  <c r="BN19" i="61"/>
  <c r="CV19" i="61" s="1"/>
  <c r="BQ7" i="61"/>
  <c r="CY7" i="61" s="1"/>
  <c r="AU10" i="61"/>
  <c r="CC10" i="61" s="1"/>
  <c r="AO64" i="61"/>
  <c r="BW64" i="61" s="1"/>
  <c r="BB17" i="61"/>
  <c r="CJ17" i="61" s="1"/>
  <c r="AS10" i="61"/>
  <c r="BG6" i="61"/>
  <c r="CO6" i="61" s="1"/>
  <c r="BM6" i="61"/>
  <c r="CU6" i="61" s="1"/>
  <c r="BW12" i="61"/>
  <c r="DE12" i="61" s="1"/>
  <c r="BO11" i="61"/>
  <c r="CW11" i="61" s="1"/>
  <c r="I55" i="61"/>
  <c r="AS55" i="61" s="1"/>
  <c r="BA8" i="61"/>
  <c r="CI8" i="61" s="1"/>
  <c r="AD64" i="61"/>
  <c r="BL64" i="61" s="1"/>
  <c r="AS11" i="61"/>
  <c r="BL19" i="61"/>
  <c r="CT19" i="61" s="1"/>
  <c r="BI19" i="61"/>
  <c r="CQ19" i="61" s="1"/>
  <c r="AY8" i="61"/>
  <c r="CG8" i="61" s="1"/>
  <c r="AY20" i="61"/>
  <c r="CG20" i="61" s="1"/>
  <c r="BS14" i="61"/>
  <c r="DA14" i="61" s="1"/>
  <c r="I58" i="61"/>
  <c r="AS58" i="61" s="1"/>
  <c r="AV12" i="61"/>
  <c r="CD12" i="61" s="1"/>
  <c r="AZ14" i="61"/>
  <c r="CH14" i="61" s="1"/>
  <c r="BE5" i="61"/>
  <c r="CM5" i="61" s="1"/>
  <c r="BH11" i="61"/>
  <c r="CP11" i="61" s="1"/>
  <c r="BJ5" i="61"/>
  <c r="CR5" i="61" s="1"/>
  <c r="AG64" i="61"/>
  <c r="BO64" i="61" s="1"/>
  <c r="BF8" i="61"/>
  <c r="CN8" i="61" s="1"/>
  <c r="BV5" i="61"/>
  <c r="DD5" i="61" s="1"/>
  <c r="BN13" i="61"/>
  <c r="CV13" i="61" s="1"/>
  <c r="AR5" i="61"/>
  <c r="BZ5" i="61" s="1"/>
  <c r="BG15" i="61"/>
  <c r="CO15" i="61" s="1"/>
  <c r="AT7" i="61"/>
  <c r="CB7" i="61" s="1"/>
  <c r="BF13" i="61"/>
  <c r="CN13" i="61" s="1"/>
  <c r="AY12" i="61"/>
  <c r="CG12" i="61" s="1"/>
  <c r="AT20" i="61"/>
  <c r="CB20" i="61" s="1"/>
  <c r="I53" i="61"/>
  <c r="AS53" i="61" s="1"/>
  <c r="BR19" i="61"/>
  <c r="CZ19" i="61" s="1"/>
  <c r="BI5" i="61"/>
  <c r="CQ5" i="61" s="1"/>
  <c r="BV8" i="61"/>
  <c r="DD8" i="61" s="1"/>
  <c r="BE9" i="61"/>
  <c r="CM9" i="61" s="1"/>
  <c r="BG16" i="61"/>
  <c r="CO16" i="61" s="1"/>
  <c r="AR14" i="61"/>
  <c r="BZ14" i="61" s="1"/>
  <c r="BP6" i="61"/>
  <c r="CX6" i="61" s="1"/>
  <c r="BF12" i="61"/>
  <c r="CN12" i="61" s="1"/>
  <c r="I57" i="61"/>
  <c r="AS57" i="61" s="1"/>
  <c r="AW7" i="61"/>
  <c r="CE7" i="61" s="1"/>
  <c r="BF16" i="61"/>
  <c r="CN16" i="61" s="1"/>
  <c r="BJ18" i="61"/>
  <c r="CR18" i="61" s="1"/>
  <c r="BK17" i="61"/>
  <c r="CS17" i="61" s="1"/>
  <c r="BT8" i="61"/>
  <c r="DB8" i="61" s="1"/>
  <c r="AR19" i="61"/>
  <c r="BZ19" i="61" s="1"/>
  <c r="BV12" i="61"/>
  <c r="DD12" i="61" s="1"/>
  <c r="BO9" i="61"/>
  <c r="CW9" i="61" s="1"/>
  <c r="BT17" i="61"/>
  <c r="DB17" i="61" s="1"/>
  <c r="AZ11" i="61"/>
  <c r="CH11" i="61" s="1"/>
  <c r="BA6" i="61"/>
  <c r="CI6" i="61" s="1"/>
  <c r="BO18" i="61"/>
  <c r="CW18" i="61" s="1"/>
  <c r="BX7" i="61"/>
  <c r="DF7" i="61" s="1"/>
  <c r="AR10" i="61"/>
  <c r="BZ10" i="61" s="1"/>
  <c r="AU11" i="61"/>
  <c r="CC11" i="61" s="1"/>
  <c r="AZ17" i="61"/>
  <c r="CH17" i="61" s="1"/>
  <c r="BX15" i="61"/>
  <c r="DF15" i="61" s="1"/>
  <c r="AT11" i="61"/>
  <c r="CB11" i="61" s="1"/>
  <c r="BO14" i="61"/>
  <c r="CW14" i="61" s="1"/>
  <c r="BQ15" i="61"/>
  <c r="CY15" i="61" s="1"/>
  <c r="BW19" i="61"/>
  <c r="DE19" i="61" s="1"/>
  <c r="AK64" i="61"/>
  <c r="BS64" i="61" s="1"/>
  <c r="BK16" i="61"/>
  <c r="CS16" i="61" s="1"/>
  <c r="BW9" i="61"/>
  <c r="DE9" i="61" s="1"/>
  <c r="BI14" i="61"/>
  <c r="CQ14" i="61" s="1"/>
  <c r="BB11" i="61"/>
  <c r="CJ11" i="61" s="1"/>
  <c r="BI10" i="61"/>
  <c r="CQ10" i="61" s="1"/>
  <c r="AX17" i="61"/>
  <c r="CF17" i="61" s="1"/>
  <c r="BJ16" i="61"/>
  <c r="CR16" i="61" s="1"/>
  <c r="BX11" i="61"/>
  <c r="DF11" i="61" s="1"/>
  <c r="BH8" i="61"/>
  <c r="CP8" i="61" s="1"/>
  <c r="AX14" i="61"/>
  <c r="CF14" i="61" s="1"/>
  <c r="BU17" i="61"/>
  <c r="DC17" i="61" s="1"/>
  <c r="BV7" i="61"/>
  <c r="DD7" i="61" s="1"/>
  <c r="BH6" i="61"/>
  <c r="CP6" i="61" s="1"/>
  <c r="BU9" i="61"/>
  <c r="DC9" i="61" s="1"/>
  <c r="T64" i="61"/>
  <c r="BB64" i="61" s="1"/>
  <c r="AB64" i="61"/>
  <c r="BJ64" i="61" s="1"/>
  <c r="BU5" i="61"/>
  <c r="DC5" i="61" s="1"/>
  <c r="BA15" i="61"/>
  <c r="CI15" i="61" s="1"/>
  <c r="I56" i="61"/>
  <c r="AS56" i="61" s="1"/>
  <c r="AR6" i="61"/>
  <c r="BZ6" i="61" s="1"/>
  <c r="BA11" i="61"/>
  <c r="CI11" i="61" s="1"/>
  <c r="BC5" i="61"/>
  <c r="CK5" i="61" s="1"/>
  <c r="BJ11" i="61"/>
  <c r="CR11" i="61" s="1"/>
  <c r="BA16" i="61"/>
  <c r="CI16" i="61" s="1"/>
  <c r="BP5" i="61"/>
  <c r="CX5" i="61" s="1"/>
  <c r="I51" i="61"/>
  <c r="AS51" i="61" s="1"/>
  <c r="AY10" i="61"/>
  <c r="CG10" i="61" s="1"/>
  <c r="BN7" i="61"/>
  <c r="CV7" i="61" s="1"/>
  <c r="AZ15" i="61"/>
  <c r="CH15" i="61" s="1"/>
  <c r="AP64" i="61"/>
  <c r="BX64" i="61" s="1"/>
  <c r="AV10" i="61"/>
  <c r="CD10" i="61" s="1"/>
  <c r="BA18" i="61"/>
  <c r="CI18" i="61" s="1"/>
  <c r="AV18" i="61"/>
  <c r="CD18" i="61" s="1"/>
  <c r="AX8" i="61"/>
  <c r="CF8" i="61" s="1"/>
  <c r="AX18" i="61"/>
  <c r="CF18" i="61" s="1"/>
  <c r="BO6" i="61"/>
  <c r="CW6" i="61" s="1"/>
  <c r="BI8" i="61"/>
  <c r="CQ8" i="61" s="1"/>
  <c r="BQ11" i="61"/>
  <c r="CY11" i="61" s="1"/>
  <c r="BJ6" i="61"/>
  <c r="CR6" i="61" s="1"/>
  <c r="AU9" i="61"/>
  <c r="CC9" i="61" s="1"/>
  <c r="BK9" i="61"/>
  <c r="CS9" i="61" s="1"/>
  <c r="BD16" i="61"/>
  <c r="CL16" i="61" s="1"/>
  <c r="BL15" i="61"/>
  <c r="CT15" i="61" s="1"/>
  <c r="BX6" i="61"/>
  <c r="DF6" i="61" s="1"/>
  <c r="BN14" i="61"/>
  <c r="CV14" i="61" s="1"/>
  <c r="AL64" i="61"/>
  <c r="BT64" i="61" s="1"/>
  <c r="BS13" i="61"/>
  <c r="DA13" i="61" s="1"/>
  <c r="AS16" i="61"/>
  <c r="AU6" i="61"/>
  <c r="CC6" i="61" s="1"/>
  <c r="AW15" i="61"/>
  <c r="CE15" i="61" s="1"/>
  <c r="BJ12" i="61"/>
  <c r="CR12" i="61" s="1"/>
  <c r="AV16" i="61"/>
  <c r="CD16" i="61" s="1"/>
  <c r="BM17" i="61"/>
  <c r="CU17" i="61" s="1"/>
  <c r="BB9" i="61"/>
  <c r="CJ9" i="61" s="1"/>
  <c r="BQ13" i="61"/>
  <c r="CY13" i="61" s="1"/>
  <c r="AR7" i="61"/>
  <c r="BZ7" i="61" s="1"/>
  <c r="BE14" i="61"/>
  <c r="CM14" i="61" s="1"/>
  <c r="AY14" i="61"/>
  <c r="CG14" i="61" s="1"/>
  <c r="BQ6" i="61"/>
  <c r="CY6" i="61" s="1"/>
  <c r="BB12" i="61"/>
  <c r="CJ12" i="61" s="1"/>
  <c r="BW18" i="61"/>
  <c r="DE18" i="61" s="1"/>
  <c r="BS5" i="61"/>
  <c r="DA5" i="61" s="1"/>
  <c r="BR8" i="61"/>
  <c r="CZ8" i="61" s="1"/>
  <c r="AS12" i="61"/>
  <c r="BC15" i="61"/>
  <c r="CK15" i="61" s="1"/>
  <c r="BE19" i="61"/>
  <c r="CM19" i="61" s="1"/>
  <c r="BP14" i="61"/>
  <c r="CX14" i="61" s="1"/>
  <c r="BC13" i="61"/>
  <c r="CK13" i="61" s="1"/>
  <c r="BT15" i="61"/>
  <c r="DB15" i="61" s="1"/>
  <c r="AR20" i="61"/>
  <c r="BZ20" i="61" s="1"/>
  <c r="BD6" i="61"/>
  <c r="CL6" i="61" s="1"/>
  <c r="BE18" i="61"/>
  <c r="CM18" i="61" s="1"/>
  <c r="Y64" i="61"/>
  <c r="BG64" i="61" s="1"/>
  <c r="BT13" i="61"/>
  <c r="DB13" i="61" s="1"/>
  <c r="AT18" i="61"/>
  <c r="CB18" i="61" s="1"/>
  <c r="BA5" i="61"/>
  <c r="CI5" i="61" s="1"/>
  <c r="AJ64" i="61"/>
  <c r="BR64" i="61" s="1"/>
  <c r="BJ10" i="61"/>
  <c r="CR10" i="61" s="1"/>
  <c r="BF11" i="61"/>
  <c r="CN11" i="61" s="1"/>
  <c r="BS10" i="61"/>
  <c r="DA10" i="61" s="1"/>
  <c r="AW10" i="61"/>
  <c r="CE10" i="61" s="1"/>
  <c r="BS20" i="61"/>
  <c r="DA20" i="61" s="1"/>
  <c r="BR15" i="61"/>
  <c r="CZ15" i="61" s="1"/>
  <c r="AY15" i="61"/>
  <c r="CG15" i="61" s="1"/>
  <c r="BM15" i="61"/>
  <c r="CU15" i="61" s="1"/>
  <c r="AZ19" i="61"/>
  <c r="CH19" i="61" s="1"/>
  <c r="AZ6" i="61"/>
  <c r="CH6" i="61" s="1"/>
  <c r="BL6" i="61"/>
  <c r="CT6" i="61" s="1"/>
  <c r="BS19" i="61"/>
  <c r="DA19" i="61" s="1"/>
  <c r="BC6" i="61"/>
  <c r="CK6" i="61" s="1"/>
  <c r="BL17" i="61"/>
  <c r="CT17" i="61" s="1"/>
  <c r="BT19" i="61"/>
  <c r="DB19" i="61" s="1"/>
  <c r="BH18" i="61"/>
  <c r="CP18" i="61" s="1"/>
  <c r="BR12" i="61"/>
  <c r="CZ12" i="61" s="1"/>
  <c r="BT12" i="61"/>
  <c r="DB12" i="61" s="1"/>
  <c r="BB8" i="61"/>
  <c r="CJ8" i="61" s="1"/>
  <c r="AZ18" i="61"/>
  <c r="CH18" i="61" s="1"/>
  <c r="BK11" i="61"/>
  <c r="CS11" i="61" s="1"/>
  <c r="BE11" i="61"/>
  <c r="CM11" i="61" s="1"/>
  <c r="I49" i="61"/>
  <c r="AS49" i="61" s="1"/>
  <c r="BT20" i="61"/>
  <c r="DB20" i="61" s="1"/>
  <c r="BG18" i="61"/>
  <c r="CO18" i="61" s="1"/>
  <c r="AH64" i="61"/>
  <c r="BP64" i="61" s="1"/>
  <c r="BD10" i="61"/>
  <c r="CL10" i="61" s="1"/>
  <c r="AZ13" i="61"/>
  <c r="CH13" i="61" s="1"/>
  <c r="R64" i="61"/>
  <c r="AZ64" i="61" s="1"/>
  <c r="BC20" i="61"/>
  <c r="CK20" i="61" s="1"/>
  <c r="BC19" i="61"/>
  <c r="CK19" i="61" s="1"/>
  <c r="BQ19" i="61"/>
  <c r="CY19" i="61" s="1"/>
  <c r="BV18" i="61"/>
  <c r="DD18" i="61" s="1"/>
  <c r="BD12" i="61"/>
  <c r="CL12" i="61" s="1"/>
  <c r="BB13" i="61"/>
  <c r="CJ13" i="61" s="1"/>
  <c r="BG14" i="61"/>
  <c r="CO14" i="61" s="1"/>
  <c r="Q64" i="61"/>
  <c r="AY64" i="61" s="1"/>
  <c r="AU14" i="61"/>
  <c r="CC14" i="61" s="1"/>
  <c r="BF15" i="61"/>
  <c r="CN15" i="61" s="1"/>
  <c r="BB19" i="61"/>
  <c r="CJ19" i="61" s="1"/>
  <c r="I59" i="61"/>
  <c r="AS59" i="61" s="1"/>
  <c r="BP19" i="61"/>
  <c r="CX19" i="61" s="1"/>
  <c r="BK7" i="61"/>
  <c r="CS7" i="61" s="1"/>
  <c r="BQ14" i="61"/>
  <c r="CY14" i="61" s="1"/>
  <c r="BO15" i="61"/>
  <c r="CW15" i="61" s="1"/>
  <c r="AA64" i="61"/>
  <c r="BI64" i="61" s="1"/>
  <c r="AW19" i="61"/>
  <c r="CE19" i="61" s="1"/>
  <c r="AV11" i="61"/>
  <c r="CD11" i="61" s="1"/>
  <c r="BJ20" i="61"/>
  <c r="CR20" i="61" s="1"/>
  <c r="BP9" i="61"/>
  <c r="CX9" i="61" s="1"/>
  <c r="AW11" i="61"/>
  <c r="CE11" i="61" s="1"/>
  <c r="BQ5" i="61"/>
  <c r="CY5" i="61" s="1"/>
  <c r="BI16" i="61"/>
  <c r="CQ16" i="61" s="1"/>
  <c r="BD13" i="61"/>
  <c r="CL13" i="61" s="1"/>
  <c r="AT8" i="61"/>
  <c r="CB8" i="61" s="1"/>
  <c r="AT17" i="61"/>
  <c r="CB17" i="61" s="1"/>
  <c r="AU15" i="61"/>
  <c r="CC15" i="61" s="1"/>
  <c r="BB7" i="61"/>
  <c r="CJ7" i="61" s="1"/>
  <c r="BK14" i="61"/>
  <c r="CS14" i="61" s="1"/>
  <c r="BV14" i="61"/>
  <c r="DD14" i="61" s="1"/>
  <c r="AT16" i="61"/>
  <c r="CB16" i="61" s="1"/>
  <c r="BO7" i="61"/>
  <c r="CW7" i="61" s="1"/>
  <c r="BR10" i="61"/>
  <c r="CZ10" i="61" s="1"/>
  <c r="AT6" i="61"/>
  <c r="CB6" i="61" s="1"/>
  <c r="BG8" i="61"/>
  <c r="CO8" i="61" s="1"/>
  <c r="BN20" i="61"/>
  <c r="CV20" i="61" s="1"/>
  <c r="BV17" i="61"/>
  <c r="DD17" i="61" s="1"/>
  <c r="BL13" i="61"/>
  <c r="CT13" i="61" s="1"/>
  <c r="BL18" i="61"/>
  <c r="CT18" i="61" s="1"/>
  <c r="AY16" i="61"/>
  <c r="CG16" i="61" s="1"/>
  <c r="BP20" i="61"/>
  <c r="CX20" i="61" s="1"/>
  <c r="AW16" i="61"/>
  <c r="CE16" i="61" s="1"/>
  <c r="AX15" i="61"/>
  <c r="CF15" i="61" s="1"/>
  <c r="BC9" i="61"/>
  <c r="CK9" i="61" s="1"/>
  <c r="AS8" i="61"/>
  <c r="BU8" i="61"/>
  <c r="DC8" i="61" s="1"/>
  <c r="AZ10" i="61"/>
  <c r="CH10" i="61" s="1"/>
  <c r="BT9" i="61"/>
  <c r="DB9" i="61" s="1"/>
  <c r="BW20" i="61"/>
  <c r="DE20" i="61" s="1"/>
  <c r="AS17" i="61"/>
  <c r="BK5" i="61"/>
  <c r="CS5" i="61" s="1"/>
  <c r="BC10" i="61"/>
  <c r="CK10" i="61" s="1"/>
  <c r="BO5" i="61"/>
  <c r="CW5" i="61" s="1"/>
  <c r="BG9" i="61"/>
  <c r="CO9" i="61" s="1"/>
  <c r="AX13" i="61"/>
  <c r="CF13" i="61" s="1"/>
  <c r="BL7" i="61"/>
  <c r="CT7" i="61" s="1"/>
  <c r="BQ17" i="61"/>
  <c r="CY17" i="61" s="1"/>
  <c r="BT6" i="61"/>
  <c r="DB6" i="61" s="1"/>
  <c r="AS6" i="61"/>
  <c r="BQ9" i="61"/>
  <c r="CY9" i="61" s="1"/>
  <c r="Z64" i="61"/>
  <c r="BH64" i="61" s="1"/>
  <c r="BI7" i="61"/>
  <c r="CQ7" i="61" s="1"/>
  <c r="BO16" i="61"/>
  <c r="CW16" i="61" s="1"/>
  <c r="I61" i="61"/>
  <c r="AS61" i="61" s="1"/>
  <c r="BV10" i="61"/>
  <c r="DD10" i="61" s="1"/>
  <c r="BH7" i="61"/>
  <c r="CP7" i="61" s="1"/>
  <c r="BF20" i="61"/>
  <c r="CN20" i="61" s="1"/>
  <c r="BV15" i="61"/>
  <c r="DD15" i="61" s="1"/>
  <c r="BM12" i="61"/>
  <c r="CU12" i="61" s="1"/>
  <c r="BI12" i="61"/>
  <c r="CQ12" i="61" s="1"/>
  <c r="BS9" i="61"/>
  <c r="DA9" i="61" s="1"/>
  <c r="BU18" i="61"/>
  <c r="DC18" i="61" s="1"/>
  <c r="BA13" i="61"/>
  <c r="CI13" i="61" s="1"/>
  <c r="AX7" i="61"/>
  <c r="CF7" i="61" s="1"/>
  <c r="BD11" i="61"/>
  <c r="CL11" i="61" s="1"/>
  <c r="BK19" i="61"/>
  <c r="CS19" i="61" s="1"/>
  <c r="BB16" i="61"/>
  <c r="CJ16" i="61" s="1"/>
  <c r="BN16" i="61"/>
  <c r="CV16" i="61" s="1"/>
  <c r="X64" i="61"/>
  <c r="BF64" i="61" s="1"/>
  <c r="BX14" i="61"/>
  <c r="DF14" i="61" s="1"/>
  <c r="BP7" i="61"/>
  <c r="CX7" i="61" s="1"/>
  <c r="BN9" i="61"/>
  <c r="CV9" i="61" s="1"/>
  <c r="BF10" i="61"/>
  <c r="CN10" i="61" s="1"/>
  <c r="BD19" i="61"/>
  <c r="CL19" i="61" s="1"/>
  <c r="BB15" i="61"/>
  <c r="CJ15" i="61" s="1"/>
  <c r="BI17" i="61"/>
  <c r="CQ17" i="61" s="1"/>
  <c r="BA12" i="61"/>
  <c r="CI12" i="61" s="1"/>
  <c r="BV11" i="61"/>
  <c r="DD11" i="61" s="1"/>
  <c r="BD15" i="61"/>
  <c r="CL15" i="61" s="1"/>
  <c r="BO10" i="61"/>
  <c r="CW10" i="61" s="1"/>
  <c r="BX12" i="61"/>
  <c r="DF12" i="61" s="1"/>
  <c r="AW18" i="61"/>
  <c r="CE18" i="61" s="1"/>
  <c r="AW6" i="61"/>
  <c r="CE6" i="61" s="1"/>
  <c r="L64" i="61"/>
  <c r="AT64" i="61" s="1"/>
  <c r="BW13" i="61"/>
  <c r="DE13" i="61" s="1"/>
  <c r="AV20" i="61"/>
  <c r="CD20" i="61" s="1"/>
  <c r="BP16" i="61"/>
  <c r="CX16" i="61" s="1"/>
  <c r="AV19" i="61"/>
  <c r="CD19" i="61" s="1"/>
  <c r="AU7" i="61"/>
  <c r="CC7" i="61" s="1"/>
  <c r="BE16" i="61"/>
  <c r="CM16" i="61" s="1"/>
  <c r="AU12" i="61"/>
  <c r="CC12" i="61" s="1"/>
  <c r="I62" i="61"/>
  <c r="AS62" i="61" s="1"/>
  <c r="BG11" i="61"/>
  <c r="CO11" i="61" s="1"/>
  <c r="AX10" i="61"/>
  <c r="CF10" i="61" s="1"/>
  <c r="BM7" i="61"/>
  <c r="CU7" i="61" s="1"/>
  <c r="BF17" i="61"/>
  <c r="CN17" i="61" s="1"/>
  <c r="BW7" i="61"/>
  <c r="DE7" i="61" s="1"/>
  <c r="BU13" i="61"/>
  <c r="DC13" i="61" s="1"/>
  <c r="BS17" i="61"/>
  <c r="DA17" i="61" s="1"/>
  <c r="BR17" i="61"/>
  <c r="CZ17" i="61" s="1"/>
  <c r="AY17" i="61"/>
  <c r="CG17" i="61" s="1"/>
  <c r="AV8" i="61"/>
  <c r="CD8" i="61" s="1"/>
  <c r="AW8" i="61"/>
  <c r="CE8" i="61" s="1"/>
  <c r="I54" i="61"/>
  <c r="AS54" i="61" s="1"/>
  <c r="AZ12" i="61"/>
  <c r="CH12" i="61" s="1"/>
  <c r="BQ8" i="61"/>
  <c r="CY8" i="61" s="1"/>
  <c r="BI18" i="61"/>
  <c r="CQ18" i="61" s="1"/>
  <c r="BG5" i="61"/>
  <c r="CO5" i="61" s="1"/>
  <c r="AE64" i="61"/>
  <c r="BM64" i="61" s="1"/>
  <c r="BJ9" i="61"/>
  <c r="CR9" i="61" s="1"/>
  <c r="BP11" i="61"/>
  <c r="CX11" i="61" s="1"/>
  <c r="AR8" i="61"/>
  <c r="BZ8" i="61" s="1"/>
  <c r="BM9" i="61"/>
  <c r="CU9" i="61" s="1"/>
  <c r="AT19" i="61"/>
  <c r="CB19" i="61" s="1"/>
  <c r="AR9" i="61"/>
  <c r="BZ9" i="61" s="1"/>
  <c r="AV6" i="61"/>
  <c r="CD6" i="61" s="1"/>
  <c r="AF64" i="61"/>
  <c r="BN64" i="61" s="1"/>
  <c r="BF14" i="61"/>
  <c r="CN14" i="61" s="1"/>
  <c r="BW16" i="61"/>
  <c r="DE16" i="61" s="1"/>
  <c r="BW8" i="61"/>
  <c r="DE8" i="61" s="1"/>
  <c r="BR9" i="61"/>
  <c r="CZ9" i="61" s="1"/>
  <c r="BA10" i="61"/>
  <c r="CI10" i="61" s="1"/>
  <c r="I60" i="61"/>
  <c r="AS60" i="61" s="1"/>
  <c r="AS5" i="61"/>
  <c r="BF9" i="61"/>
  <c r="CN9" i="61" s="1"/>
  <c r="BD8" i="61"/>
  <c r="CL8" i="61" s="1"/>
  <c r="BP12" i="61"/>
  <c r="CX12" i="61" s="1"/>
  <c r="BU10" i="61"/>
  <c r="DC10" i="61" s="1"/>
  <c r="AM64" i="61"/>
  <c r="BU64" i="61" s="1"/>
  <c r="AW9" i="61"/>
  <c r="CE9" i="61" s="1"/>
  <c r="BJ13" i="61"/>
  <c r="CR13" i="61" s="1"/>
  <c r="BI6" i="61"/>
  <c r="CQ6" i="61" s="1"/>
  <c r="U64" i="61"/>
  <c r="BC64" i="61" s="1"/>
  <c r="BL5" i="61"/>
  <c r="CT5" i="61" s="1"/>
  <c r="BR11" i="61"/>
  <c r="CZ11" i="61" s="1"/>
  <c r="BA17" i="61"/>
  <c r="CI17" i="61" s="1"/>
  <c r="BH19" i="61"/>
  <c r="CP19" i="61" s="1"/>
  <c r="BR7" i="61"/>
  <c r="CZ7" i="61" s="1"/>
  <c r="AW17" i="61"/>
  <c r="CE17" i="61" s="1"/>
  <c r="BG12" i="61"/>
  <c r="CO12" i="61" s="1"/>
  <c r="I63" i="61"/>
  <c r="AS63" i="61" s="1"/>
  <c r="BL12" i="61"/>
  <c r="CT12" i="61" s="1"/>
  <c r="BQ10" i="61"/>
  <c r="CY10" i="61" s="1"/>
  <c r="BS12" i="61"/>
  <c r="DA12" i="61" s="1"/>
  <c r="P64" i="61"/>
  <c r="AX64" i="61" s="1"/>
  <c r="AT13" i="61"/>
  <c r="CB13" i="61" s="1"/>
  <c r="BQ16" i="61"/>
  <c r="CY16" i="61" s="1"/>
  <c r="BU12" i="61"/>
  <c r="DC12" i="61" s="1"/>
  <c r="I64" i="61"/>
  <c r="AS64" i="61" s="1"/>
  <c r="BF7" i="61"/>
  <c r="CN7" i="61" s="1"/>
  <c r="BS16" i="61"/>
  <c r="DA16" i="61" s="1"/>
  <c r="BE7" i="61"/>
  <c r="CM7" i="61" s="1"/>
  <c r="AW13" i="61"/>
  <c r="CE13" i="61" s="1"/>
  <c r="AI64" i="61"/>
  <c r="BQ64" i="61" s="1"/>
  <c r="BG17" i="61"/>
  <c r="CO17" i="61" s="1"/>
  <c r="BR20" i="61"/>
  <c r="CZ20" i="61" s="1"/>
  <c r="AV17" i="61"/>
  <c r="CD17" i="61" s="1"/>
  <c r="BD18" i="61"/>
  <c r="CL18" i="61" s="1"/>
  <c r="BI20" i="61"/>
  <c r="CQ20" i="61" s="1"/>
  <c r="BT16" i="61"/>
  <c r="DB16" i="61" s="1"/>
  <c r="BH20" i="61"/>
  <c r="CP20" i="61" s="1"/>
  <c r="O64" i="61"/>
  <c r="AW64" i="61" s="1"/>
  <c r="AZ16" i="61"/>
  <c r="CH16" i="61" s="1"/>
  <c r="BP18" i="61"/>
  <c r="CX18" i="61" s="1"/>
  <c r="BW15" i="61"/>
  <c r="DE15" i="61" s="1"/>
  <c r="BE13" i="61"/>
  <c r="CM13" i="61" s="1"/>
  <c r="BU11" i="61"/>
  <c r="DC11" i="61" s="1"/>
  <c r="AU20" i="61"/>
  <c r="CC20" i="61" s="1"/>
  <c r="BC11" i="61"/>
  <c r="CK11" i="61" s="1"/>
  <c r="AC64" i="61"/>
  <c r="BK64" i="61" s="1"/>
  <c r="BL10" i="61"/>
  <c r="CT10" i="61" s="1"/>
  <c r="BE12" i="61"/>
  <c r="CM12" i="61" s="1"/>
  <c r="AT12" i="61"/>
  <c r="CB12" i="61" s="1"/>
  <c r="AR17" i="61"/>
  <c r="BZ17" i="61" s="1"/>
  <c r="BU14" i="61"/>
  <c r="DC14" i="61" s="1"/>
  <c r="BO17" i="61"/>
  <c r="CW17" i="61" s="1"/>
  <c r="BK13" i="61"/>
  <c r="CS13" i="61" s="1"/>
  <c r="BC17" i="61"/>
  <c r="CK17" i="61" s="1"/>
  <c r="V64" i="61"/>
  <c r="BD64" i="61" s="1"/>
  <c r="BV6" i="61"/>
  <c r="DD6" i="61" s="1"/>
  <c r="AR18" i="61"/>
  <c r="BZ18" i="61" s="1"/>
  <c r="AU8" i="61"/>
  <c r="CC8" i="61" s="1"/>
  <c r="AS19" i="61"/>
  <c r="AT9" i="61"/>
  <c r="CB9" i="61" s="1"/>
  <c r="AR11" i="61"/>
  <c r="BZ11" i="61" s="1"/>
  <c r="BF18" i="61"/>
  <c r="CN18" i="61" s="1"/>
  <c r="BE15" i="61"/>
  <c r="CM15" i="61" s="1"/>
  <c r="BT14" i="61"/>
  <c r="DB14" i="61" s="1"/>
  <c r="BX19" i="61"/>
  <c r="DF19" i="61" s="1"/>
  <c r="BL9" i="61"/>
  <c r="CT9" i="61" s="1"/>
  <c r="BG20" i="61"/>
  <c r="CO20" i="61" s="1"/>
  <c r="AV9" i="61"/>
  <c r="CD9" i="61" s="1"/>
  <c r="BI15" i="56"/>
  <c r="BI11" i="56"/>
  <c r="AL249" i="36"/>
  <c r="AK250" i="36"/>
  <c r="AJ19" i="54"/>
  <c r="AJ3" i="54"/>
  <c r="AK13" i="54"/>
  <c r="AJ33" i="54"/>
  <c r="AK35" i="54"/>
  <c r="AK37" i="54"/>
  <c r="AJ39" i="54"/>
  <c r="AK33" i="54"/>
  <c r="AK39" i="54"/>
  <c r="AJ35" i="54"/>
  <c r="AJ37" i="54"/>
  <c r="AI93" i="56"/>
  <c r="Y182" i="36" l="1"/>
  <c r="X270" i="36"/>
  <c r="BQ23" i="61"/>
  <c r="CY23" i="61"/>
  <c r="AU23" i="61"/>
  <c r="BJ23" i="61"/>
  <c r="BN23" i="61"/>
  <c r="BS23" i="61"/>
  <c r="CR23" i="61"/>
  <c r="CP23" i="61"/>
  <c r="BH23" i="61"/>
  <c r="AX23" i="61"/>
  <c r="CJ23" i="61"/>
  <c r="CF23" i="61"/>
  <c r="BB23" i="61"/>
  <c r="CV23" i="61"/>
  <c r="CC23" i="61"/>
  <c r="BW23" i="61"/>
  <c r="BR23" i="61"/>
  <c r="CO23" i="61"/>
  <c r="CN23" i="61"/>
  <c r="BG23" i="61"/>
  <c r="DC23" i="61"/>
  <c r="CU23" i="61"/>
  <c r="DD23" i="61"/>
  <c r="BI23" i="61"/>
  <c r="BD23" i="61"/>
  <c r="BV23" i="61"/>
  <c r="CI23" i="61"/>
  <c r="CL23" i="61"/>
  <c r="BA23" i="61"/>
  <c r="CD23" i="61"/>
  <c r="CE23" i="61"/>
  <c r="AY23" i="61"/>
  <c r="DE23" i="61"/>
  <c r="CW23" i="61"/>
  <c r="BF23" i="61"/>
  <c r="BU23" i="61"/>
  <c r="CZ23" i="61"/>
  <c r="CQ23" i="61"/>
  <c r="BM23" i="61"/>
  <c r="AW23" i="61"/>
  <c r="AV23" i="61"/>
  <c r="DA23" i="61"/>
  <c r="CG23" i="61"/>
  <c r="BP23" i="61"/>
  <c r="CH23" i="61"/>
  <c r="DF23" i="61"/>
  <c r="BX23" i="61"/>
  <c r="AT23" i="61"/>
  <c r="AT24" i="61" s="1"/>
  <c r="BO23" i="61"/>
  <c r="CX23" i="61"/>
  <c r="BE23" i="61"/>
  <c r="CM23" i="61"/>
  <c r="DB23" i="61"/>
  <c r="BC23" i="61"/>
  <c r="AZ23" i="61"/>
  <c r="BT23" i="61"/>
  <c r="CK23" i="61"/>
  <c r="CS23" i="61"/>
  <c r="CT23" i="61"/>
  <c r="BK23" i="61"/>
  <c r="CB23" i="61"/>
  <c r="BL23" i="61"/>
  <c r="AL250" i="36"/>
  <c r="AM249" i="36"/>
  <c r="AJ23" i="54"/>
  <c r="AK31" i="54"/>
  <c r="AK7" i="54"/>
  <c r="AK21" i="54"/>
  <c r="AK19" i="54"/>
  <c r="AK23" i="54"/>
  <c r="AJ21" i="54"/>
  <c r="AK3" i="54"/>
  <c r="AJ13" i="54"/>
  <c r="AK29" i="54"/>
  <c r="AJ7" i="54"/>
  <c r="AJ31" i="54"/>
  <c r="AJ29" i="54"/>
  <c r="AG131" i="36"/>
  <c r="AH131" i="36"/>
  <c r="AI131" i="36"/>
  <c r="AJ131" i="36"/>
  <c r="AK131" i="36"/>
  <c r="AL131" i="36"/>
  <c r="N71" i="40"/>
  <c r="X53" i="40"/>
  <c r="X173" i="40" s="1"/>
  <c r="AA173" i="40"/>
  <c r="AB173" i="40"/>
  <c r="AC53" i="40"/>
  <c r="AC173" i="40" s="1"/>
  <c r="AD53" i="40"/>
  <c r="AD173" i="40" s="1"/>
  <c r="AE53" i="40"/>
  <c r="AE173" i="40" s="1"/>
  <c r="AF53" i="40"/>
  <c r="AF173" i="40" s="1"/>
  <c r="AG53" i="40"/>
  <c r="AG173" i="40" s="1"/>
  <c r="AH53" i="40"/>
  <c r="AH173" i="40" s="1"/>
  <c r="AI53" i="40"/>
  <c r="AI173" i="40" s="1"/>
  <c r="AJ53" i="40"/>
  <c r="AJ173" i="40" s="1"/>
  <c r="AK52" i="40"/>
  <c r="AK53" i="40" s="1"/>
  <c r="AL52" i="40"/>
  <c r="Y173" i="40"/>
  <c r="Z173" i="40"/>
  <c r="AL53" i="40"/>
  <c r="AK43" i="56"/>
  <c r="AR43" i="56"/>
  <c r="AL43" i="56"/>
  <c r="AN43" i="56"/>
  <c r="AQ43" i="56"/>
  <c r="AP43" i="56"/>
  <c r="AS43" i="56"/>
  <c r="AM43" i="56"/>
  <c r="AU43" i="56"/>
  <c r="AJ43" i="56"/>
  <c r="AO43" i="56"/>
  <c r="AT43" i="56"/>
  <c r="AJ93" i="56"/>
  <c r="AV43" i="56"/>
  <c r="Z182" i="36" l="1"/>
  <c r="Y270" i="36"/>
  <c r="BT24" i="61"/>
  <c r="BP24" i="61"/>
  <c r="AX24" i="61"/>
  <c r="BE24" i="61"/>
  <c r="BM24" i="61"/>
  <c r="AU24" i="61"/>
  <c r="BK24" i="61"/>
  <c r="BA24" i="61"/>
  <c r="BR24" i="61"/>
  <c r="BB24" i="61"/>
  <c r="AZ24" i="61"/>
  <c r="BG24" i="61"/>
  <c r="BJ24" i="61"/>
  <c r="BI24" i="61"/>
  <c r="AV24" i="61"/>
  <c r="BV24" i="61"/>
  <c r="BN24" i="61"/>
  <c r="BW24" i="61"/>
  <c r="BF24" i="61"/>
  <c r="BL24" i="61"/>
  <c r="BS24" i="61"/>
  <c r="BQ24" i="61"/>
  <c r="BU24" i="61"/>
  <c r="BO24" i="61"/>
  <c r="BC24" i="61"/>
  <c r="AW24" i="61"/>
  <c r="BD24" i="61"/>
  <c r="BH24" i="61"/>
  <c r="BX24" i="61"/>
  <c r="AY24" i="61"/>
  <c r="S43" i="56"/>
  <c r="AM250" i="36"/>
  <c r="C47" i="11"/>
  <c r="G47" i="11" s="1"/>
  <c r="AK93" i="56"/>
  <c r="AA182" i="36" l="1"/>
  <c r="Z270" i="36"/>
  <c r="G198" i="36"/>
  <c r="G197" i="36"/>
  <c r="G151" i="36"/>
  <c r="AL93" i="56"/>
  <c r="AB182" i="36" l="1"/>
  <c r="AA270" i="36"/>
  <c r="G162" i="36"/>
  <c r="H162" i="36" s="1"/>
  <c r="H264" i="36" s="1"/>
  <c r="G167" i="36"/>
  <c r="H167" i="36" s="1"/>
  <c r="H269" i="36" s="1"/>
  <c r="G196" i="36"/>
  <c r="H196" i="36" s="1"/>
  <c r="AM93" i="56"/>
  <c r="T92" i="56"/>
  <c r="I196" i="36" l="1"/>
  <c r="H271" i="36"/>
  <c r="AC182" i="36"/>
  <c r="AB270" i="36"/>
  <c r="I162" i="36"/>
  <c r="I264" i="36" s="1"/>
  <c r="AL25" i="54"/>
  <c r="AQ25" i="54"/>
  <c r="K6" i="54"/>
  <c r="AI6" i="54" s="1"/>
  <c r="Q124" i="37"/>
  <c r="Q122" i="37" s="1"/>
  <c r="Q103" i="37"/>
  <c r="Q163" i="37" s="1"/>
  <c r="H70" i="37"/>
  <c r="I70" i="37" s="1"/>
  <c r="J70" i="37" s="1"/>
  <c r="H67" i="37"/>
  <c r="O123" i="36"/>
  <c r="O118" i="36"/>
  <c r="P118" i="36"/>
  <c r="H55" i="36"/>
  <c r="I55" i="36"/>
  <c r="J55" i="36"/>
  <c r="K55" i="36"/>
  <c r="L55" i="36"/>
  <c r="M55" i="36"/>
  <c r="O12" i="34"/>
  <c r="O165" i="34" s="1"/>
  <c r="H29" i="29"/>
  <c r="I29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V29" i="29"/>
  <c r="W29" i="29"/>
  <c r="X29" i="29"/>
  <c r="Y29" i="29"/>
  <c r="Z29" i="29"/>
  <c r="AA29" i="29"/>
  <c r="AB29" i="29"/>
  <c r="AC29" i="29"/>
  <c r="AD29" i="29"/>
  <c r="AE29" i="29"/>
  <c r="AF29" i="29"/>
  <c r="AG29" i="29"/>
  <c r="AH29" i="29"/>
  <c r="AI29" i="29"/>
  <c r="AJ29" i="29"/>
  <c r="G29" i="29"/>
  <c r="K50" i="26"/>
  <c r="L50" i="26"/>
  <c r="M50" i="26"/>
  <c r="N50" i="26"/>
  <c r="O50" i="26"/>
  <c r="P50" i="26"/>
  <c r="Q50" i="26"/>
  <c r="R50" i="26"/>
  <c r="S50" i="26"/>
  <c r="T50" i="26"/>
  <c r="U50" i="26"/>
  <c r="V50" i="26"/>
  <c r="W50" i="26"/>
  <c r="X50" i="26"/>
  <c r="Y50" i="26"/>
  <c r="Z50" i="26"/>
  <c r="AA50" i="26"/>
  <c r="AB50" i="26"/>
  <c r="AC50" i="26"/>
  <c r="AD50" i="26"/>
  <c r="AE50" i="26"/>
  <c r="AF50" i="26"/>
  <c r="AG50" i="26"/>
  <c r="AH50" i="26"/>
  <c r="AI50" i="26"/>
  <c r="AJ50" i="26"/>
  <c r="AK50" i="26"/>
  <c r="AL50" i="26"/>
  <c r="AM50" i="26"/>
  <c r="J50" i="26"/>
  <c r="AC115" i="56"/>
  <c r="T94" i="56"/>
  <c r="AN93" i="56"/>
  <c r="T91" i="56"/>
  <c r="AA7" i="56"/>
  <c r="AD182" i="36" l="1"/>
  <c r="AC270" i="36"/>
  <c r="J196" i="36"/>
  <c r="I271" i="36"/>
  <c r="P141" i="36"/>
  <c r="O141" i="36"/>
  <c r="BJ7" i="56"/>
  <c r="J162" i="36"/>
  <c r="J264" i="36" s="1"/>
  <c r="AK5" i="54"/>
  <c r="AJ5" i="54"/>
  <c r="F16" i="54"/>
  <c r="AG114" i="36"/>
  <c r="AH114" i="36"/>
  <c r="U91" i="56"/>
  <c r="AO93" i="56"/>
  <c r="U94" i="56"/>
  <c r="K196" i="36" l="1"/>
  <c r="J271" i="36"/>
  <c r="AE182" i="36"/>
  <c r="AD270" i="36"/>
  <c r="BJ15" i="56"/>
  <c r="BJ11" i="56"/>
  <c r="K162" i="36"/>
  <c r="K264" i="36" s="1"/>
  <c r="D36" i="29"/>
  <c r="D46" i="29"/>
  <c r="G41" i="29"/>
  <c r="H41" i="29"/>
  <c r="I41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Z41" i="29"/>
  <c r="AA41" i="29"/>
  <c r="AB41" i="29"/>
  <c r="AC41" i="29"/>
  <c r="AD41" i="29"/>
  <c r="AE41" i="29"/>
  <c r="AF41" i="29"/>
  <c r="AG41" i="29"/>
  <c r="AH41" i="29"/>
  <c r="AI41" i="29"/>
  <c r="AJ41" i="29"/>
  <c r="F41" i="29"/>
  <c r="AJ39" i="29"/>
  <c r="AI39" i="29"/>
  <c r="AH39" i="29"/>
  <c r="AG39" i="29"/>
  <c r="AF39" i="29"/>
  <c r="AE39" i="29"/>
  <c r="AD39" i="29"/>
  <c r="AC39" i="29"/>
  <c r="AB39" i="29"/>
  <c r="AA39" i="29"/>
  <c r="Z39" i="29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V91" i="56"/>
  <c r="AP93" i="56"/>
  <c r="V94" i="56"/>
  <c r="AF182" i="36" l="1"/>
  <c r="AE270" i="36"/>
  <c r="L196" i="36"/>
  <c r="K271" i="36"/>
  <c r="L162" i="36"/>
  <c r="L264" i="36" s="1"/>
  <c r="AH134" i="36"/>
  <c r="AI134" i="36"/>
  <c r="AJ134" i="36"/>
  <c r="AK134" i="36"/>
  <c r="AL134" i="36"/>
  <c r="AG8" i="37"/>
  <c r="AH8" i="37"/>
  <c r="AQ93" i="56"/>
  <c r="W94" i="56"/>
  <c r="W91" i="56"/>
  <c r="M196" i="36" l="1"/>
  <c r="M271" i="36" s="1"/>
  <c r="L271" i="36"/>
  <c r="AG182" i="36"/>
  <c r="AF270" i="36"/>
  <c r="M162" i="36"/>
  <c r="G136" i="36"/>
  <c r="H136" i="36" s="1"/>
  <c r="I153" i="36"/>
  <c r="J142" i="36"/>
  <c r="AA142" i="36"/>
  <c r="AB142" i="36"/>
  <c r="AC142" i="36"/>
  <c r="AD142" i="36"/>
  <c r="AE142" i="36"/>
  <c r="AF142" i="36"/>
  <c r="AG142" i="36"/>
  <c r="AH142" i="36"/>
  <c r="AI142" i="36"/>
  <c r="AJ142" i="36"/>
  <c r="AK142" i="36"/>
  <c r="AL142" i="36"/>
  <c r="H139" i="36"/>
  <c r="Y123" i="36"/>
  <c r="Z123" i="36"/>
  <c r="AA123" i="36"/>
  <c r="AB123" i="36"/>
  <c r="AC123" i="36"/>
  <c r="AD123" i="36"/>
  <c r="AE123" i="36"/>
  <c r="AF123" i="36"/>
  <c r="AG123" i="36"/>
  <c r="AH123" i="36"/>
  <c r="AI123" i="36"/>
  <c r="AJ123" i="36"/>
  <c r="AK123" i="36"/>
  <c r="AL123" i="36"/>
  <c r="H135" i="36"/>
  <c r="I135" i="36" s="1"/>
  <c r="J135" i="36" s="1"/>
  <c r="K135" i="36" s="1"/>
  <c r="L135" i="36" s="1"/>
  <c r="M135" i="36" s="1"/>
  <c r="N135" i="36" s="1"/>
  <c r="O135" i="36" s="1"/>
  <c r="P135" i="36" s="1"/>
  <c r="Q135" i="36" s="1"/>
  <c r="R135" i="36" s="1"/>
  <c r="S135" i="36" s="1"/>
  <c r="T135" i="36" s="1"/>
  <c r="U135" i="36" s="1"/>
  <c r="V135" i="36" s="1"/>
  <c r="W135" i="36" s="1"/>
  <c r="X135" i="36" s="1"/>
  <c r="Y135" i="36" s="1"/>
  <c r="AM133" i="36"/>
  <c r="AF131" i="36"/>
  <c r="AE131" i="36"/>
  <c r="AD131" i="36"/>
  <c r="AC131" i="36"/>
  <c r="AB131" i="36"/>
  <c r="AB132" i="36" s="1"/>
  <c r="AA131" i="36"/>
  <c r="AA132" i="36" s="1"/>
  <c r="Z131" i="36"/>
  <c r="Z132" i="36" s="1"/>
  <c r="Y131" i="36"/>
  <c r="Y132" i="36" s="1"/>
  <c r="Q131" i="36"/>
  <c r="Q132" i="36" s="1"/>
  <c r="P131" i="36"/>
  <c r="P132" i="36" s="1"/>
  <c r="N131" i="36"/>
  <c r="M131" i="36"/>
  <c r="L131" i="36"/>
  <c r="K131" i="36"/>
  <c r="J131" i="36"/>
  <c r="I131" i="36"/>
  <c r="H131" i="36"/>
  <c r="AM130" i="36"/>
  <c r="AM129" i="36"/>
  <c r="AL128" i="36"/>
  <c r="AL132" i="36" s="1"/>
  <c r="AK128" i="36"/>
  <c r="AK132" i="36" s="1"/>
  <c r="AJ128" i="36"/>
  <c r="AI128" i="36"/>
  <c r="AI132" i="36" s="1"/>
  <c r="AH128" i="36"/>
  <c r="AH132" i="36" s="1"/>
  <c r="AG128" i="36"/>
  <c r="AG132" i="36" s="1"/>
  <c r="AF128" i="36"/>
  <c r="AE128" i="36"/>
  <c r="AD128" i="36"/>
  <c r="AC128" i="36"/>
  <c r="O128" i="36"/>
  <c r="O132" i="36" s="1"/>
  <c r="N128" i="36"/>
  <c r="M128" i="36"/>
  <c r="L128" i="36"/>
  <c r="K128" i="36"/>
  <c r="J128" i="36"/>
  <c r="I128" i="36"/>
  <c r="H128" i="36"/>
  <c r="AM127" i="36"/>
  <c r="AM124" i="36"/>
  <c r="AM122" i="36"/>
  <c r="D48" i="11" s="1"/>
  <c r="J48" i="26"/>
  <c r="K48" i="26"/>
  <c r="L48" i="26"/>
  <c r="M48" i="26"/>
  <c r="N48" i="26"/>
  <c r="O48" i="26"/>
  <c r="P48" i="26"/>
  <c r="Q48" i="26"/>
  <c r="R48" i="26"/>
  <c r="S48" i="26"/>
  <c r="T48" i="26"/>
  <c r="U48" i="26"/>
  <c r="V48" i="26"/>
  <c r="W48" i="26"/>
  <c r="X48" i="26"/>
  <c r="Y48" i="26"/>
  <c r="Z48" i="26"/>
  <c r="AA48" i="26"/>
  <c r="AB48" i="26"/>
  <c r="AC48" i="26"/>
  <c r="AD48" i="26"/>
  <c r="AE48" i="26"/>
  <c r="AF48" i="26"/>
  <c r="AG48" i="26"/>
  <c r="AH48" i="26"/>
  <c r="AI48" i="26"/>
  <c r="AJ48" i="26"/>
  <c r="AK48" i="26"/>
  <c r="AL48" i="26"/>
  <c r="AM48" i="26"/>
  <c r="I48" i="26"/>
  <c r="G55" i="26"/>
  <c r="AS53" i="26"/>
  <c r="AS50" i="26"/>
  <c r="AO50" i="26"/>
  <c r="I50" i="26"/>
  <c r="X69" i="37"/>
  <c r="AB69" i="37"/>
  <c r="AC69" i="37"/>
  <c r="AD69" i="37"/>
  <c r="AE69" i="37"/>
  <c r="AF69" i="37"/>
  <c r="AG69" i="37"/>
  <c r="AH69" i="37"/>
  <c r="AI69" i="37"/>
  <c r="AJ69" i="37"/>
  <c r="AK69" i="37"/>
  <c r="AL69" i="37"/>
  <c r="AI65" i="37"/>
  <c r="AJ65" i="37"/>
  <c r="AK65" i="37"/>
  <c r="AL65" i="37"/>
  <c r="H71" i="37"/>
  <c r="AN65" i="37"/>
  <c r="AM64" i="37"/>
  <c r="D6" i="11" s="1"/>
  <c r="H6" i="11" s="1"/>
  <c r="C6" i="11"/>
  <c r="G6" i="11" s="1"/>
  <c r="C7" i="11"/>
  <c r="G28" i="37"/>
  <c r="AL26" i="37"/>
  <c r="AK26" i="37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M26" i="37"/>
  <c r="L26" i="37"/>
  <c r="K26" i="37"/>
  <c r="J26" i="37"/>
  <c r="I26" i="37"/>
  <c r="H26" i="37"/>
  <c r="H27" i="37" s="1"/>
  <c r="AN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H24" i="37" s="1"/>
  <c r="AM21" i="37"/>
  <c r="X91" i="56"/>
  <c r="X94" i="56"/>
  <c r="Y94" i="56"/>
  <c r="AR93" i="56"/>
  <c r="AH182" i="36" l="1"/>
  <c r="AG270" i="36"/>
  <c r="N162" i="36"/>
  <c r="M264" i="36"/>
  <c r="I132" i="36"/>
  <c r="L132" i="36"/>
  <c r="N132" i="36"/>
  <c r="J132" i="36"/>
  <c r="AF132" i="36"/>
  <c r="M132" i="36"/>
  <c r="AC132" i="36"/>
  <c r="AD132" i="36"/>
  <c r="AE132" i="36"/>
  <c r="AN48" i="26"/>
  <c r="I71" i="37"/>
  <c r="H126" i="36"/>
  <c r="I126" i="36" s="1"/>
  <c r="J126" i="36" s="1"/>
  <c r="K126" i="36" s="1"/>
  <c r="L126" i="36" s="1"/>
  <c r="M126" i="36" s="1"/>
  <c r="N126" i="36" s="1"/>
  <c r="O126" i="36" s="1"/>
  <c r="P126" i="36" s="1"/>
  <c r="AM128" i="36"/>
  <c r="Z135" i="36"/>
  <c r="AA135" i="36" s="1"/>
  <c r="AB135" i="36" s="1"/>
  <c r="AC135" i="36" s="1"/>
  <c r="AD135" i="36" s="1"/>
  <c r="AE135" i="36" s="1"/>
  <c r="AF135" i="36" s="1"/>
  <c r="AG135" i="36" s="1"/>
  <c r="AH135" i="36" s="1"/>
  <c r="AI135" i="36" s="1"/>
  <c r="AJ135" i="36" s="1"/>
  <c r="AK135" i="36" s="1"/>
  <c r="AL135" i="36" s="1"/>
  <c r="AM123" i="36"/>
  <c r="E48" i="11" s="1"/>
  <c r="I136" i="36"/>
  <c r="J136" i="36" s="1"/>
  <c r="K136" i="36" s="1"/>
  <c r="L136" i="36" s="1"/>
  <c r="M136" i="36" s="1"/>
  <c r="N136" i="36" s="1"/>
  <c r="O136" i="36" s="1"/>
  <c r="P136" i="36" s="1"/>
  <c r="Q136" i="36" s="1"/>
  <c r="AM134" i="36"/>
  <c r="K132" i="36"/>
  <c r="AJ132" i="36"/>
  <c r="H132" i="36"/>
  <c r="AM131" i="36"/>
  <c r="AN50" i="26"/>
  <c r="I54" i="26"/>
  <c r="J54" i="26" s="1"/>
  <c r="K54" i="26" s="1"/>
  <c r="L54" i="26" s="1"/>
  <c r="M54" i="26" s="1"/>
  <c r="N54" i="26" s="1"/>
  <c r="O54" i="26" s="1"/>
  <c r="P54" i="26" s="1"/>
  <c r="Q54" i="26" s="1"/>
  <c r="R54" i="26" s="1"/>
  <c r="S54" i="26" s="1"/>
  <c r="T54" i="26" s="1"/>
  <c r="U54" i="26" s="1"/>
  <c r="V54" i="26" s="1"/>
  <c r="W54" i="26" s="1"/>
  <c r="X54" i="26" s="1"/>
  <c r="Y54" i="26" s="1"/>
  <c r="Z54" i="26" s="1"/>
  <c r="AA54" i="26" s="1"/>
  <c r="AB54" i="26" s="1"/>
  <c r="AC54" i="26" s="1"/>
  <c r="AD54" i="26" s="1"/>
  <c r="AE54" i="26" s="1"/>
  <c r="AF54" i="26" s="1"/>
  <c r="AG54" i="26" s="1"/>
  <c r="AH54" i="26" s="1"/>
  <c r="AI54" i="26" s="1"/>
  <c r="AJ54" i="26" s="1"/>
  <c r="AK54" i="26" s="1"/>
  <c r="AL54" i="26" s="1"/>
  <c r="AM54" i="26" s="1"/>
  <c r="I55" i="26"/>
  <c r="J55" i="26" s="1"/>
  <c r="K55" i="26" s="1"/>
  <c r="L55" i="26" s="1"/>
  <c r="M55" i="26" s="1"/>
  <c r="N55" i="26" s="1"/>
  <c r="O55" i="26" s="1"/>
  <c r="P55" i="26" s="1"/>
  <c r="Q55" i="26" s="1"/>
  <c r="R55" i="26" s="1"/>
  <c r="S55" i="26" s="1"/>
  <c r="T55" i="26" s="1"/>
  <c r="U55" i="26" s="1"/>
  <c r="V55" i="26" s="1"/>
  <c r="W55" i="26" s="1"/>
  <c r="X55" i="26" s="1"/>
  <c r="Y55" i="26" s="1"/>
  <c r="Z55" i="26" s="1"/>
  <c r="AA55" i="26" s="1"/>
  <c r="AB55" i="26" s="1"/>
  <c r="AC55" i="26" s="1"/>
  <c r="AD55" i="26" s="1"/>
  <c r="AE55" i="26" s="1"/>
  <c r="AF55" i="26" s="1"/>
  <c r="AG55" i="26" s="1"/>
  <c r="AH55" i="26" s="1"/>
  <c r="AI55" i="26" s="1"/>
  <c r="AJ55" i="26" s="1"/>
  <c r="AK55" i="26" s="1"/>
  <c r="AL55" i="26" s="1"/>
  <c r="AM55" i="26" s="1"/>
  <c r="AN55" i="26" s="1"/>
  <c r="K70" i="37"/>
  <c r="L70" i="37" s="1"/>
  <c r="M70" i="37" s="1"/>
  <c r="N70" i="37" s="1"/>
  <c r="O70" i="37" s="1"/>
  <c r="P70" i="37" s="1"/>
  <c r="Q70" i="37" s="1"/>
  <c r="AM65" i="37"/>
  <c r="E6" i="11" s="1"/>
  <c r="I6" i="11" s="1"/>
  <c r="J6" i="11" s="1"/>
  <c r="I67" i="37"/>
  <c r="J67" i="37" s="1"/>
  <c r="K67" i="37" s="1"/>
  <c r="L67" i="37" s="1"/>
  <c r="M67" i="37" s="1"/>
  <c r="N67" i="37" s="1"/>
  <c r="O67" i="37" s="1"/>
  <c r="P67" i="37" s="1"/>
  <c r="Q67" i="37" s="1"/>
  <c r="AM69" i="37"/>
  <c r="H28" i="37"/>
  <c r="AM26" i="37"/>
  <c r="I27" i="37"/>
  <c r="J27" i="37" s="1"/>
  <c r="K27" i="37" s="1"/>
  <c r="L27" i="37" s="1"/>
  <c r="M27" i="37" s="1"/>
  <c r="N27" i="37" s="1"/>
  <c r="O27" i="37" s="1"/>
  <c r="P27" i="37" s="1"/>
  <c r="Q27" i="37" s="1"/>
  <c r="R27" i="37" s="1"/>
  <c r="S27" i="37" s="1"/>
  <c r="T27" i="37" s="1"/>
  <c r="U27" i="37" s="1"/>
  <c r="V27" i="37" s="1"/>
  <c r="W27" i="37" s="1"/>
  <c r="X27" i="37" s="1"/>
  <c r="Y27" i="37" s="1"/>
  <c r="Z27" i="37" s="1"/>
  <c r="AA27" i="37" s="1"/>
  <c r="AB27" i="37" s="1"/>
  <c r="AC27" i="37" s="1"/>
  <c r="AD27" i="37" s="1"/>
  <c r="AE27" i="37" s="1"/>
  <c r="AF27" i="37" s="1"/>
  <c r="AG27" i="37" s="1"/>
  <c r="AH27" i="37" s="1"/>
  <c r="AI27" i="37" s="1"/>
  <c r="AJ27" i="37" s="1"/>
  <c r="AK27" i="37" s="1"/>
  <c r="AL27" i="37" s="1"/>
  <c r="AM22" i="37"/>
  <c r="I24" i="37"/>
  <c r="J24" i="37" s="1"/>
  <c r="K24" i="37" s="1"/>
  <c r="L24" i="37" s="1"/>
  <c r="M24" i="37" s="1"/>
  <c r="N24" i="37" s="1"/>
  <c r="O24" i="37" s="1"/>
  <c r="P24" i="37" s="1"/>
  <c r="Q24" i="37" s="1"/>
  <c r="R24" i="37" s="1"/>
  <c r="S24" i="37" s="1"/>
  <c r="T24" i="37" s="1"/>
  <c r="U24" i="37" s="1"/>
  <c r="V24" i="37" s="1"/>
  <c r="W24" i="37" s="1"/>
  <c r="X24" i="37" s="1"/>
  <c r="Y24" i="37" s="1"/>
  <c r="Z24" i="37" s="1"/>
  <c r="AA24" i="37" s="1"/>
  <c r="AB24" i="37" s="1"/>
  <c r="AC24" i="37" s="1"/>
  <c r="AD24" i="37" s="1"/>
  <c r="AE24" i="37" s="1"/>
  <c r="AF24" i="37" s="1"/>
  <c r="AG24" i="37" s="1"/>
  <c r="AH24" i="37" s="1"/>
  <c r="AI24" i="37" s="1"/>
  <c r="AJ24" i="37" s="1"/>
  <c r="AK24" i="37" s="1"/>
  <c r="AL24" i="37" s="1"/>
  <c r="Y91" i="56"/>
  <c r="AS93" i="56"/>
  <c r="AH270" i="36" l="1"/>
  <c r="AI182" i="36"/>
  <c r="I28" i="37"/>
  <c r="J71" i="37"/>
  <c r="O162" i="36"/>
  <c r="N264" i="36"/>
  <c r="R70" i="37"/>
  <c r="S70" i="37" s="1"/>
  <c r="T70" i="37" s="1"/>
  <c r="U70" i="37" s="1"/>
  <c r="V70" i="37" s="1"/>
  <c r="W70" i="37" s="1"/>
  <c r="X70" i="37" s="1"/>
  <c r="Y70" i="37" s="1"/>
  <c r="Z70" i="37" s="1"/>
  <c r="AA70" i="37" s="1"/>
  <c r="AB70" i="37" s="1"/>
  <c r="AC70" i="37" s="1"/>
  <c r="AD70" i="37" s="1"/>
  <c r="AE70" i="37" s="1"/>
  <c r="AF70" i="37" s="1"/>
  <c r="AG70" i="37" s="1"/>
  <c r="AH70" i="37" s="1"/>
  <c r="AI70" i="37" s="1"/>
  <c r="AJ70" i="37" s="1"/>
  <c r="AK70" i="37" s="1"/>
  <c r="AL70" i="37" s="1"/>
  <c r="R67" i="37"/>
  <c r="S67" i="37" s="1"/>
  <c r="T67" i="37" s="1"/>
  <c r="U67" i="37" s="1"/>
  <c r="V67" i="37" s="1"/>
  <c r="W67" i="37" s="1"/>
  <c r="X67" i="37" s="1"/>
  <c r="Y67" i="37" s="1"/>
  <c r="Z67" i="37" s="1"/>
  <c r="AA67" i="37" s="1"/>
  <c r="AB67" i="37" s="1"/>
  <c r="AC67" i="37" s="1"/>
  <c r="AD67" i="37" s="1"/>
  <c r="AE67" i="37" s="1"/>
  <c r="AF67" i="37" s="1"/>
  <c r="AG67" i="37" s="1"/>
  <c r="AH67" i="37" s="1"/>
  <c r="AI67" i="37" s="1"/>
  <c r="AJ67" i="37" s="1"/>
  <c r="AK67" i="37" s="1"/>
  <c r="AL67" i="37" s="1"/>
  <c r="Q126" i="36"/>
  <c r="R126" i="36" s="1"/>
  <c r="S126" i="36" s="1"/>
  <c r="T126" i="36" s="1"/>
  <c r="U126" i="36" s="1"/>
  <c r="V126" i="36" s="1"/>
  <c r="W126" i="36" s="1"/>
  <c r="X126" i="36" s="1"/>
  <c r="Y126" i="36" s="1"/>
  <c r="Z126" i="36" s="1"/>
  <c r="AA126" i="36" s="1"/>
  <c r="AB126" i="36" s="1"/>
  <c r="AC126" i="36" s="1"/>
  <c r="AD126" i="36" s="1"/>
  <c r="AE126" i="36" s="1"/>
  <c r="AF126" i="36" s="1"/>
  <c r="AG126" i="36" s="1"/>
  <c r="AH126" i="36" s="1"/>
  <c r="AI126" i="36" s="1"/>
  <c r="AJ126" i="36" s="1"/>
  <c r="AK126" i="36" s="1"/>
  <c r="AL126" i="36" s="1"/>
  <c r="R136" i="36"/>
  <c r="S136" i="36" s="1"/>
  <c r="T136" i="36" s="1"/>
  <c r="U136" i="36" s="1"/>
  <c r="V136" i="36" s="1"/>
  <c r="W136" i="36" s="1"/>
  <c r="X136" i="36" s="1"/>
  <c r="Y136" i="36" s="1"/>
  <c r="Z136" i="36" s="1"/>
  <c r="AA136" i="36" s="1"/>
  <c r="AB136" i="36" s="1"/>
  <c r="AC136" i="36" s="1"/>
  <c r="AD136" i="36" s="1"/>
  <c r="AE136" i="36" s="1"/>
  <c r="AF136" i="36" s="1"/>
  <c r="AG136" i="36" s="1"/>
  <c r="AH136" i="36" s="1"/>
  <c r="AI136" i="36" s="1"/>
  <c r="AJ136" i="36" s="1"/>
  <c r="AK136" i="36" s="1"/>
  <c r="AL136" i="36" s="1"/>
  <c r="T27" i="32" s="1"/>
  <c r="AN131" i="36"/>
  <c r="AN129" i="36"/>
  <c r="AN130" i="36"/>
  <c r="Z91" i="56"/>
  <c r="AT93" i="56"/>
  <c r="AJ182" i="36" l="1"/>
  <c r="AI270" i="36"/>
  <c r="K71" i="37"/>
  <c r="J28" i="37"/>
  <c r="P162" i="36"/>
  <c r="O264" i="36"/>
  <c r="I139" i="36"/>
  <c r="G140" i="36"/>
  <c r="H140" i="36" s="1"/>
  <c r="I140" i="36" s="1"/>
  <c r="J140" i="36" s="1"/>
  <c r="K140" i="36" s="1"/>
  <c r="L140" i="36" s="1"/>
  <c r="M140" i="36" s="1"/>
  <c r="N140" i="36" s="1"/>
  <c r="O140" i="36" s="1"/>
  <c r="P140" i="36" s="1"/>
  <c r="Q140" i="36" s="1"/>
  <c r="AM138" i="36"/>
  <c r="J42" i="26"/>
  <c r="K42" i="26"/>
  <c r="L42" i="26"/>
  <c r="M42" i="26"/>
  <c r="N42" i="26"/>
  <c r="O42" i="26"/>
  <c r="P42" i="26"/>
  <c r="Q42" i="26"/>
  <c r="R42" i="26"/>
  <c r="S42" i="26"/>
  <c r="T42" i="26"/>
  <c r="U42" i="26"/>
  <c r="V42" i="26"/>
  <c r="W42" i="26"/>
  <c r="X42" i="26"/>
  <c r="Y42" i="26"/>
  <c r="Z42" i="26"/>
  <c r="AA42" i="26"/>
  <c r="AB42" i="26"/>
  <c r="AC42" i="26"/>
  <c r="AD42" i="26"/>
  <c r="AE42" i="26"/>
  <c r="AF42" i="26"/>
  <c r="AG42" i="26"/>
  <c r="AH42" i="26"/>
  <c r="AI42" i="26"/>
  <c r="AJ42" i="26"/>
  <c r="AK42" i="26"/>
  <c r="AL42" i="26"/>
  <c r="AM42" i="26"/>
  <c r="I42" i="26"/>
  <c r="J40" i="26"/>
  <c r="K40" i="26"/>
  <c r="L40" i="26"/>
  <c r="M40" i="26"/>
  <c r="N40" i="26"/>
  <c r="O40" i="26"/>
  <c r="P40" i="26"/>
  <c r="Q40" i="26"/>
  <c r="R40" i="26"/>
  <c r="S40" i="26"/>
  <c r="T40" i="26"/>
  <c r="U40" i="26"/>
  <c r="V40" i="26"/>
  <c r="W40" i="26"/>
  <c r="X40" i="26"/>
  <c r="Y40" i="26"/>
  <c r="Z40" i="26"/>
  <c r="AA40" i="26"/>
  <c r="AB40" i="26"/>
  <c r="AC40" i="26"/>
  <c r="AD40" i="26"/>
  <c r="AE40" i="26"/>
  <c r="AF40" i="26"/>
  <c r="AG40" i="26"/>
  <c r="AH40" i="26"/>
  <c r="AI40" i="26"/>
  <c r="AJ40" i="26"/>
  <c r="AK40" i="26"/>
  <c r="AL40" i="26"/>
  <c r="AM40" i="26"/>
  <c r="I40" i="26"/>
  <c r="H45" i="50"/>
  <c r="I45" i="50"/>
  <c r="J45" i="50"/>
  <c r="K45" i="50"/>
  <c r="L45" i="50"/>
  <c r="M45" i="50"/>
  <c r="N45" i="50"/>
  <c r="O45" i="50"/>
  <c r="P45" i="50"/>
  <c r="Q45" i="50"/>
  <c r="R45" i="50"/>
  <c r="S45" i="50"/>
  <c r="T45" i="50"/>
  <c r="U45" i="50"/>
  <c r="V45" i="50"/>
  <c r="W45" i="50"/>
  <c r="X45" i="50"/>
  <c r="Y45" i="50"/>
  <c r="Z45" i="50"/>
  <c r="AA45" i="50"/>
  <c r="AB45" i="50"/>
  <c r="AC45" i="50"/>
  <c r="AD45" i="50"/>
  <c r="AE45" i="50"/>
  <c r="AF45" i="50"/>
  <c r="AG45" i="50"/>
  <c r="AH45" i="50"/>
  <c r="AI45" i="50"/>
  <c r="AJ45" i="50"/>
  <c r="AK45" i="50"/>
  <c r="G45" i="50"/>
  <c r="Z87" i="36"/>
  <c r="AA87" i="36"/>
  <c r="AC87" i="36"/>
  <c r="AD87" i="36"/>
  <c r="AE87" i="36"/>
  <c r="AF87" i="36"/>
  <c r="AG87" i="36"/>
  <c r="AH87" i="36"/>
  <c r="AI87" i="36"/>
  <c r="AJ87" i="36"/>
  <c r="AK87" i="36"/>
  <c r="AL87" i="36"/>
  <c r="O94" i="36"/>
  <c r="AM90" i="36"/>
  <c r="AM88" i="36"/>
  <c r="AM89" i="36"/>
  <c r="AM91" i="36"/>
  <c r="AB20" i="32"/>
  <c r="AB21" i="32"/>
  <c r="AC21" i="32" s="1"/>
  <c r="X21" i="32"/>
  <c r="M21" i="32"/>
  <c r="AO10" i="29"/>
  <c r="AO20" i="29"/>
  <c r="AO30" i="29"/>
  <c r="AO40" i="29"/>
  <c r="AL11" i="29"/>
  <c r="AL21" i="29"/>
  <c r="AL31" i="29"/>
  <c r="I94" i="26"/>
  <c r="AO98" i="26"/>
  <c r="AO58" i="26"/>
  <c r="AO42" i="26"/>
  <c r="AO34" i="26"/>
  <c r="AO18" i="26"/>
  <c r="AO10" i="26"/>
  <c r="G47" i="28"/>
  <c r="H47" i="28"/>
  <c r="I47" i="28"/>
  <c r="J47" i="28"/>
  <c r="K47" i="28"/>
  <c r="L47" i="28"/>
  <c r="M47" i="28"/>
  <c r="N47" i="28"/>
  <c r="O47" i="28"/>
  <c r="P47" i="28"/>
  <c r="Q47" i="28"/>
  <c r="R47" i="28"/>
  <c r="S47" i="28"/>
  <c r="T47" i="28"/>
  <c r="U47" i="28"/>
  <c r="V47" i="28"/>
  <c r="W47" i="28"/>
  <c r="X47" i="28"/>
  <c r="Y47" i="28"/>
  <c r="Z47" i="28"/>
  <c r="AA47" i="28"/>
  <c r="AB47" i="28"/>
  <c r="AC47" i="28"/>
  <c r="AD47" i="28"/>
  <c r="AE47" i="28"/>
  <c r="AF47" i="28"/>
  <c r="AG47" i="28"/>
  <c r="AH47" i="28"/>
  <c r="AI47" i="28"/>
  <c r="AJ47" i="28"/>
  <c r="F47" i="28"/>
  <c r="G45" i="28"/>
  <c r="H45" i="28"/>
  <c r="I45" i="28"/>
  <c r="J45" i="28"/>
  <c r="K45" i="28"/>
  <c r="L45" i="28"/>
  <c r="M45" i="28"/>
  <c r="N45" i="28"/>
  <c r="O45" i="28"/>
  <c r="P45" i="28"/>
  <c r="Q45" i="28"/>
  <c r="R45" i="28"/>
  <c r="S45" i="28"/>
  <c r="T45" i="28"/>
  <c r="U45" i="28"/>
  <c r="V45" i="28"/>
  <c r="W45" i="28"/>
  <c r="X45" i="28"/>
  <c r="Y45" i="28"/>
  <c r="Z45" i="28"/>
  <c r="AA45" i="28"/>
  <c r="AB45" i="28"/>
  <c r="AC45" i="28"/>
  <c r="AD45" i="28"/>
  <c r="AE45" i="28"/>
  <c r="AF45" i="28"/>
  <c r="AG45" i="28"/>
  <c r="AH45" i="28"/>
  <c r="AI45" i="28"/>
  <c r="AJ45" i="28"/>
  <c r="F45" i="28"/>
  <c r="G56" i="28"/>
  <c r="H56" i="28"/>
  <c r="I56" i="28"/>
  <c r="J56" i="28"/>
  <c r="K56" i="28"/>
  <c r="L56" i="28"/>
  <c r="M56" i="28"/>
  <c r="N56" i="28"/>
  <c r="O56" i="28"/>
  <c r="P56" i="28"/>
  <c r="Q56" i="28"/>
  <c r="R56" i="28"/>
  <c r="S56" i="28"/>
  <c r="T56" i="28"/>
  <c r="U56" i="28"/>
  <c r="V56" i="28"/>
  <c r="W56" i="28"/>
  <c r="X56" i="28"/>
  <c r="Y56" i="28"/>
  <c r="Z56" i="28"/>
  <c r="AA56" i="28"/>
  <c r="AB56" i="28"/>
  <c r="AC56" i="28"/>
  <c r="AD56" i="28"/>
  <c r="AE56" i="28"/>
  <c r="AF56" i="28"/>
  <c r="AG56" i="28"/>
  <c r="AH56" i="28"/>
  <c r="AI56" i="28"/>
  <c r="AJ56" i="28"/>
  <c r="F56" i="28"/>
  <c r="G63" i="28"/>
  <c r="H63" i="28"/>
  <c r="I63" i="28"/>
  <c r="J63" i="28"/>
  <c r="K63" i="28"/>
  <c r="L63" i="28"/>
  <c r="M63" i="28"/>
  <c r="N63" i="28"/>
  <c r="O63" i="28"/>
  <c r="P63" i="28"/>
  <c r="Q63" i="28"/>
  <c r="R63" i="28"/>
  <c r="S63" i="28"/>
  <c r="T63" i="28"/>
  <c r="U63" i="28"/>
  <c r="V63" i="28"/>
  <c r="W63" i="28"/>
  <c r="X63" i="28"/>
  <c r="Y63" i="28"/>
  <c r="Z63" i="28"/>
  <c r="AA63" i="28"/>
  <c r="AB63" i="28"/>
  <c r="AC63" i="28"/>
  <c r="AD63" i="28"/>
  <c r="AE63" i="28"/>
  <c r="AF63" i="28"/>
  <c r="AG63" i="28"/>
  <c r="AH63" i="28"/>
  <c r="AI63" i="28"/>
  <c r="AJ63" i="28"/>
  <c r="G65" i="28"/>
  <c r="H65" i="28"/>
  <c r="I65" i="28"/>
  <c r="J65" i="28"/>
  <c r="K65" i="28"/>
  <c r="L65" i="28"/>
  <c r="M65" i="28"/>
  <c r="N65" i="28"/>
  <c r="O65" i="28"/>
  <c r="P65" i="28"/>
  <c r="Q65" i="28"/>
  <c r="R65" i="28"/>
  <c r="S65" i="28"/>
  <c r="T65" i="28"/>
  <c r="U65" i="28"/>
  <c r="V65" i="28"/>
  <c r="W65" i="28"/>
  <c r="X65" i="28"/>
  <c r="Y65" i="28"/>
  <c r="Z65" i="28"/>
  <c r="AA65" i="28"/>
  <c r="AB65" i="28"/>
  <c r="AC65" i="28"/>
  <c r="AD65" i="28"/>
  <c r="AE65" i="28"/>
  <c r="AF65" i="28"/>
  <c r="AG65" i="28"/>
  <c r="AH65" i="28"/>
  <c r="AI65" i="28"/>
  <c r="AJ65" i="28"/>
  <c r="F65" i="28"/>
  <c r="F63" i="28"/>
  <c r="AL65" i="28"/>
  <c r="AL56" i="28"/>
  <c r="AL47" i="28"/>
  <c r="AL38" i="28"/>
  <c r="AL29" i="28"/>
  <c r="AL20" i="28"/>
  <c r="AL11" i="28"/>
  <c r="AO64" i="28"/>
  <c r="AO55" i="28"/>
  <c r="AO46" i="28"/>
  <c r="AO37" i="28"/>
  <c r="AO28" i="28"/>
  <c r="AO19" i="28"/>
  <c r="AO10" i="28"/>
  <c r="AP14" i="28" s="1"/>
  <c r="AK71" i="28"/>
  <c r="D70" i="28"/>
  <c r="AK68" i="28"/>
  <c r="AK66" i="28"/>
  <c r="AK64" i="28"/>
  <c r="AK62" i="28"/>
  <c r="D61" i="28"/>
  <c r="AK59" i="28"/>
  <c r="AK57" i="28"/>
  <c r="AK55" i="28"/>
  <c r="AK53" i="28"/>
  <c r="D52" i="28"/>
  <c r="AK50" i="28"/>
  <c r="AK48" i="28"/>
  <c r="AK46" i="28"/>
  <c r="AM63" i="36"/>
  <c r="AM62" i="36"/>
  <c r="AM61" i="36"/>
  <c r="AM60" i="36"/>
  <c r="AM13" i="37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Q12" i="37"/>
  <c r="H14" i="37"/>
  <c r="I14" i="37" s="1"/>
  <c r="AM11" i="37"/>
  <c r="G152" i="36"/>
  <c r="G116" i="36"/>
  <c r="G121" i="36"/>
  <c r="G150" i="36"/>
  <c r="Y64" i="51"/>
  <c r="AD64" i="51"/>
  <c r="AE64" i="51"/>
  <c r="AF64" i="51"/>
  <c r="AG64" i="51"/>
  <c r="AH64" i="51"/>
  <c r="AI64" i="51"/>
  <c r="AJ64" i="51"/>
  <c r="AK64" i="51"/>
  <c r="AL64" i="51"/>
  <c r="AH95" i="36"/>
  <c r="I19" i="48"/>
  <c r="I20" i="48"/>
  <c r="C48" i="11"/>
  <c r="G48" i="11" s="1"/>
  <c r="AN123" i="36"/>
  <c r="AU93" i="56"/>
  <c r="AA91" i="56"/>
  <c r="AK182" i="36" l="1"/>
  <c r="AJ270" i="36"/>
  <c r="K28" i="37"/>
  <c r="L71" i="37"/>
  <c r="P264" i="36"/>
  <c r="R140" i="36"/>
  <c r="S140" i="36" s="1"/>
  <c r="T140" i="36" s="1"/>
  <c r="U140" i="36" s="1"/>
  <c r="V140" i="36" s="1"/>
  <c r="W140" i="36" s="1"/>
  <c r="X140" i="36" s="1"/>
  <c r="Y140" i="36" s="1"/>
  <c r="Z140" i="36" s="1"/>
  <c r="AA140" i="36" s="1"/>
  <c r="AB140" i="36" s="1"/>
  <c r="AC140" i="36" s="1"/>
  <c r="AD140" i="36" s="1"/>
  <c r="AE140" i="36" s="1"/>
  <c r="AF140" i="36" s="1"/>
  <c r="AG140" i="36" s="1"/>
  <c r="AH140" i="36" s="1"/>
  <c r="AI140" i="36" s="1"/>
  <c r="AJ140" i="36" s="1"/>
  <c r="AK140" i="36" s="1"/>
  <c r="AL140" i="36" s="1"/>
  <c r="AP56" i="28"/>
  <c r="AP47" i="28"/>
  <c r="AP11" i="29"/>
  <c r="AP41" i="29"/>
  <c r="AP21" i="29"/>
  <c r="J14" i="37"/>
  <c r="K14" i="37" s="1"/>
  <c r="L14" i="37" s="1"/>
  <c r="M14" i="37" s="1"/>
  <c r="N14" i="37" s="1"/>
  <c r="O14" i="37" s="1"/>
  <c r="P14" i="37" s="1"/>
  <c r="Q14" i="37" s="1"/>
  <c r="G157" i="36"/>
  <c r="AP29" i="28"/>
  <c r="AP20" i="28"/>
  <c r="AP65" i="28"/>
  <c r="AP50" i="28"/>
  <c r="AM12" i="37"/>
  <c r="AL45" i="50"/>
  <c r="AN40" i="26"/>
  <c r="AP11" i="28"/>
  <c r="AP38" i="28"/>
  <c r="AM87" i="36"/>
  <c r="AP31" i="29"/>
  <c r="AP68" i="28"/>
  <c r="AK63" i="28"/>
  <c r="AP59" i="28"/>
  <c r="AK45" i="28"/>
  <c r="AK56" i="28"/>
  <c r="AK65" i="28"/>
  <c r="AK47" i="28"/>
  <c r="AP48" i="28" s="1"/>
  <c r="F69" i="28"/>
  <c r="G69" i="28" s="1"/>
  <c r="H69" i="28" s="1"/>
  <c r="I69" i="28" s="1"/>
  <c r="J69" i="28" s="1"/>
  <c r="K69" i="28" s="1"/>
  <c r="L69" i="28" s="1"/>
  <c r="M69" i="28" s="1"/>
  <c r="N69" i="28" s="1"/>
  <c r="O69" i="28" s="1"/>
  <c r="P69" i="28" s="1"/>
  <c r="Q69" i="28" s="1"/>
  <c r="R69" i="28" s="1"/>
  <c r="S69" i="28" s="1"/>
  <c r="T69" i="28" s="1"/>
  <c r="U69" i="28" s="1"/>
  <c r="V69" i="28" s="1"/>
  <c r="W69" i="28" s="1"/>
  <c r="X69" i="28" s="1"/>
  <c r="Y69" i="28" s="1"/>
  <c r="Z69" i="28" s="1"/>
  <c r="AA69" i="28" s="1"/>
  <c r="AB69" i="28" s="1"/>
  <c r="AC69" i="28" s="1"/>
  <c r="AD69" i="28" s="1"/>
  <c r="AE69" i="28" s="1"/>
  <c r="AF69" i="28" s="1"/>
  <c r="AG69" i="28" s="1"/>
  <c r="AH69" i="28" s="1"/>
  <c r="AI69" i="28" s="1"/>
  <c r="AJ69" i="28" s="1"/>
  <c r="F51" i="28"/>
  <c r="G51" i="28" s="1"/>
  <c r="H51" i="28" s="1"/>
  <c r="I51" i="28" s="1"/>
  <c r="J51" i="28" s="1"/>
  <c r="K51" i="28" s="1"/>
  <c r="L51" i="28" s="1"/>
  <c r="M51" i="28" s="1"/>
  <c r="N51" i="28" s="1"/>
  <c r="O51" i="28" s="1"/>
  <c r="P51" i="28" s="1"/>
  <c r="Q51" i="28" s="1"/>
  <c r="R51" i="28" s="1"/>
  <c r="S51" i="28" s="1"/>
  <c r="T51" i="28" s="1"/>
  <c r="U51" i="28" s="1"/>
  <c r="V51" i="28" s="1"/>
  <c r="W51" i="28" s="1"/>
  <c r="X51" i="28" s="1"/>
  <c r="Y51" i="28" s="1"/>
  <c r="Z51" i="28" s="1"/>
  <c r="AA51" i="28" s="1"/>
  <c r="AB51" i="28" s="1"/>
  <c r="AC51" i="28" s="1"/>
  <c r="AD51" i="28" s="1"/>
  <c r="AE51" i="28" s="1"/>
  <c r="AF51" i="28" s="1"/>
  <c r="AG51" i="28" s="1"/>
  <c r="AH51" i="28" s="1"/>
  <c r="AI51" i="28" s="1"/>
  <c r="AJ51" i="28" s="1"/>
  <c r="M28" i="32"/>
  <c r="M27" i="32"/>
  <c r="G53" i="36"/>
  <c r="G57" i="36"/>
  <c r="G64" i="36"/>
  <c r="G69" i="36"/>
  <c r="H69" i="36" s="1"/>
  <c r="G77" i="36"/>
  <c r="H77" i="36" s="1"/>
  <c r="I77" i="36" s="1"/>
  <c r="G85" i="36"/>
  <c r="H85" i="36" s="1"/>
  <c r="G104" i="36"/>
  <c r="G41" i="36"/>
  <c r="G31" i="36"/>
  <c r="G156" i="36"/>
  <c r="H76" i="36"/>
  <c r="I76" i="36" s="1"/>
  <c r="AL75" i="36"/>
  <c r="AK75" i="36"/>
  <c r="AJ75" i="36"/>
  <c r="AI75" i="36"/>
  <c r="AH75" i="36"/>
  <c r="AG75" i="36"/>
  <c r="AF75" i="36"/>
  <c r="AE75" i="36"/>
  <c r="AD75" i="36"/>
  <c r="AC75" i="36"/>
  <c r="AA75" i="36"/>
  <c r="X75" i="36"/>
  <c r="X69" i="36" s="1"/>
  <c r="Y69" i="36" s="1"/>
  <c r="Z69" i="36" s="1"/>
  <c r="AA69" i="36" s="1"/>
  <c r="AB69" i="36" s="1"/>
  <c r="AM74" i="36"/>
  <c r="H73" i="36"/>
  <c r="I73" i="36" s="1"/>
  <c r="AM72" i="36"/>
  <c r="AL71" i="36"/>
  <c r="AK71" i="36"/>
  <c r="AJ71" i="36"/>
  <c r="AI71" i="36"/>
  <c r="Q71" i="36"/>
  <c r="AM70" i="36"/>
  <c r="D32" i="11" s="1"/>
  <c r="AB91" i="56"/>
  <c r="AV93" i="56"/>
  <c r="AL182" i="36" l="1"/>
  <c r="AK270" i="36"/>
  <c r="I69" i="36"/>
  <c r="J69" i="36" s="1"/>
  <c r="M71" i="37"/>
  <c r="L28" i="37"/>
  <c r="R14" i="37"/>
  <c r="S14" i="37" s="1"/>
  <c r="T14" i="37" s="1"/>
  <c r="U14" i="37" s="1"/>
  <c r="V14" i="37" s="1"/>
  <c r="W14" i="37" s="1"/>
  <c r="X14" i="37" s="1"/>
  <c r="Y14" i="37" s="1"/>
  <c r="Z14" i="37" s="1"/>
  <c r="AA14" i="37" s="1"/>
  <c r="AB14" i="37" s="1"/>
  <c r="AC14" i="37" s="1"/>
  <c r="AD14" i="37" s="1"/>
  <c r="AE14" i="37" s="1"/>
  <c r="AF14" i="37" s="1"/>
  <c r="AG14" i="37" s="1"/>
  <c r="AH14" i="37" s="1"/>
  <c r="AI14" i="37" s="1"/>
  <c r="AJ14" i="37" s="1"/>
  <c r="AK14" i="37" s="1"/>
  <c r="AL14" i="37" s="1"/>
  <c r="AQ59" i="28"/>
  <c r="AQ50" i="28"/>
  <c r="AQ68" i="28"/>
  <c r="AP2" i="28"/>
  <c r="AM75" i="36"/>
  <c r="AP58" i="28"/>
  <c r="AQ58" i="28" s="1"/>
  <c r="AP57" i="28"/>
  <c r="AP66" i="28"/>
  <c r="AP67" i="28"/>
  <c r="AP49" i="28"/>
  <c r="AQ49" i="28" s="1"/>
  <c r="AM71" i="36"/>
  <c r="E32" i="11" s="1"/>
  <c r="J73" i="36"/>
  <c r="K73" i="36" s="1"/>
  <c r="L73" i="36" s="1"/>
  <c r="M73" i="36" s="1"/>
  <c r="N73" i="36" s="1"/>
  <c r="O73" i="36" s="1"/>
  <c r="P73" i="36" s="1"/>
  <c r="Q73" i="36" s="1"/>
  <c r="J76" i="36"/>
  <c r="K76" i="36" s="1"/>
  <c r="L76" i="36" s="1"/>
  <c r="M76" i="36" s="1"/>
  <c r="N76" i="36" s="1"/>
  <c r="O76" i="36" s="1"/>
  <c r="P76" i="36" s="1"/>
  <c r="Q76" i="36" s="1"/>
  <c r="J77" i="36"/>
  <c r="L77" i="36" s="1"/>
  <c r="M77" i="36" s="1"/>
  <c r="N77" i="36" s="1"/>
  <c r="O77" i="36" s="1"/>
  <c r="P77" i="36" s="1"/>
  <c r="Q77" i="36" s="1"/>
  <c r="AW93" i="56"/>
  <c r="T25" i="32" l="1"/>
  <c r="AL270" i="36"/>
  <c r="M28" i="37"/>
  <c r="N71" i="37"/>
  <c r="R76" i="36"/>
  <c r="S76" i="36" s="1"/>
  <c r="T76" i="36" s="1"/>
  <c r="U76" i="36" s="1"/>
  <c r="V76" i="36" s="1"/>
  <c r="W76" i="36" s="1"/>
  <c r="X76" i="36" s="1"/>
  <c r="Y76" i="36" s="1"/>
  <c r="Z76" i="36" s="1"/>
  <c r="AA76" i="36" s="1"/>
  <c r="AB76" i="36" s="1"/>
  <c r="AC76" i="36" s="1"/>
  <c r="AD76" i="36" s="1"/>
  <c r="AE76" i="36" s="1"/>
  <c r="AF76" i="36" s="1"/>
  <c r="AG76" i="36" s="1"/>
  <c r="AH76" i="36" s="1"/>
  <c r="AI76" i="36" s="1"/>
  <c r="AJ76" i="36" s="1"/>
  <c r="AK76" i="36" s="1"/>
  <c r="AL76" i="36" s="1"/>
  <c r="R77" i="36"/>
  <c r="S77" i="36" s="1"/>
  <c r="T77" i="36" s="1"/>
  <c r="U77" i="36" s="1"/>
  <c r="V77" i="36" s="1"/>
  <c r="W77" i="36" s="1"/>
  <c r="X77" i="36" s="1"/>
  <c r="Y77" i="36" s="1"/>
  <c r="Z77" i="36" s="1"/>
  <c r="AA77" i="36" s="1"/>
  <c r="AB77" i="36" s="1"/>
  <c r="AC77" i="36" s="1"/>
  <c r="AD77" i="36" s="1"/>
  <c r="AE77" i="36" s="1"/>
  <c r="AF77" i="36" s="1"/>
  <c r="AG77" i="36" s="1"/>
  <c r="AH77" i="36" s="1"/>
  <c r="AI77" i="36" s="1"/>
  <c r="AJ77" i="36" s="1"/>
  <c r="AK77" i="36" s="1"/>
  <c r="AL77" i="36" s="1"/>
  <c r="S28" i="32" s="1"/>
  <c r="R73" i="36"/>
  <c r="S73" i="36" s="1"/>
  <c r="T73" i="36" s="1"/>
  <c r="U73" i="36" s="1"/>
  <c r="V73" i="36" s="1"/>
  <c r="W73" i="36" s="1"/>
  <c r="X73" i="36" s="1"/>
  <c r="Y73" i="36" s="1"/>
  <c r="Z73" i="36" s="1"/>
  <c r="AA73" i="36" s="1"/>
  <c r="AB73" i="36" s="1"/>
  <c r="AC73" i="36" s="1"/>
  <c r="AD73" i="36" s="1"/>
  <c r="AE73" i="36" s="1"/>
  <c r="AF73" i="36" s="1"/>
  <c r="AG73" i="36" s="1"/>
  <c r="AH73" i="36" s="1"/>
  <c r="AI73" i="36" s="1"/>
  <c r="AJ73" i="36" s="1"/>
  <c r="AK73" i="36" s="1"/>
  <c r="AL73" i="36" s="1"/>
  <c r="AQ67" i="28"/>
  <c r="J98" i="26"/>
  <c r="K98" i="26"/>
  <c r="L98" i="26"/>
  <c r="M98" i="26"/>
  <c r="N98" i="26"/>
  <c r="P98" i="26"/>
  <c r="S98" i="26"/>
  <c r="T98" i="26"/>
  <c r="U98" i="26"/>
  <c r="V98" i="26"/>
  <c r="W98" i="26"/>
  <c r="X98" i="26"/>
  <c r="Y98" i="26"/>
  <c r="Z98" i="26"/>
  <c r="AA98" i="26"/>
  <c r="AB98" i="26"/>
  <c r="AC98" i="26"/>
  <c r="AD98" i="26"/>
  <c r="AE98" i="26"/>
  <c r="AF98" i="26"/>
  <c r="AG98" i="26"/>
  <c r="AH98" i="26"/>
  <c r="AI98" i="26"/>
  <c r="AJ98" i="26"/>
  <c r="AK98" i="26"/>
  <c r="AL98" i="26"/>
  <c r="I98" i="26"/>
  <c r="J96" i="26"/>
  <c r="K96" i="26"/>
  <c r="L96" i="26"/>
  <c r="M96" i="26"/>
  <c r="N96" i="26"/>
  <c r="O96" i="26"/>
  <c r="P96" i="26"/>
  <c r="Q96" i="26"/>
  <c r="R96" i="26"/>
  <c r="S96" i="26"/>
  <c r="T96" i="26"/>
  <c r="U96" i="26"/>
  <c r="V96" i="26"/>
  <c r="W96" i="26"/>
  <c r="X96" i="26"/>
  <c r="Y96" i="26"/>
  <c r="Z96" i="26"/>
  <c r="AA96" i="26"/>
  <c r="AB96" i="26"/>
  <c r="AC96" i="26"/>
  <c r="AD96" i="26"/>
  <c r="AE96" i="26"/>
  <c r="AF96" i="26"/>
  <c r="AG96" i="26"/>
  <c r="AH96" i="26"/>
  <c r="AI96" i="26"/>
  <c r="AJ96" i="26"/>
  <c r="AK96" i="26"/>
  <c r="AL96" i="26"/>
  <c r="I96" i="26"/>
  <c r="N55" i="36"/>
  <c r="O55" i="36"/>
  <c r="Q55" i="36"/>
  <c r="R55" i="36"/>
  <c r="S55" i="36"/>
  <c r="T55" i="36"/>
  <c r="U55" i="36"/>
  <c r="V55" i="36"/>
  <c r="W55" i="36"/>
  <c r="X55" i="36"/>
  <c r="Y55" i="36"/>
  <c r="Z55" i="36"/>
  <c r="AA55" i="36"/>
  <c r="AB55" i="36"/>
  <c r="AC55" i="36"/>
  <c r="AD55" i="36"/>
  <c r="P55" i="36"/>
  <c r="AE55" i="36"/>
  <c r="AF55" i="36"/>
  <c r="AG55" i="36"/>
  <c r="AH55" i="36"/>
  <c r="AI55" i="36"/>
  <c r="AJ55" i="36"/>
  <c r="AK55" i="36"/>
  <c r="AM56" i="36"/>
  <c r="AL55" i="36"/>
  <c r="AM54" i="36"/>
  <c r="G114" i="37"/>
  <c r="G79" i="37"/>
  <c r="F34" i="29"/>
  <c r="AJ31" i="29"/>
  <c r="G31" i="29"/>
  <c r="G34" i="29" s="1"/>
  <c r="H31" i="29"/>
  <c r="I31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V31" i="29"/>
  <c r="W31" i="29"/>
  <c r="X31" i="29"/>
  <c r="Y31" i="29"/>
  <c r="Z31" i="29"/>
  <c r="AA31" i="29"/>
  <c r="AB31" i="29"/>
  <c r="AC31" i="29"/>
  <c r="AD31" i="29"/>
  <c r="AE31" i="29"/>
  <c r="AF31" i="29"/>
  <c r="AG31" i="29"/>
  <c r="AH31" i="29"/>
  <c r="AI31" i="29"/>
  <c r="F29" i="29"/>
  <c r="F31" i="29"/>
  <c r="AK30" i="29"/>
  <c r="G71" i="34"/>
  <c r="AL69" i="34"/>
  <c r="AK69" i="34"/>
  <c r="AJ69" i="34"/>
  <c r="AI69" i="34"/>
  <c r="AH69" i="34"/>
  <c r="AG69" i="34"/>
  <c r="AF69" i="34"/>
  <c r="AE69" i="34"/>
  <c r="AD69" i="34"/>
  <c r="AC69" i="34"/>
  <c r="AB69" i="34"/>
  <c r="AA69" i="34"/>
  <c r="Z69" i="34"/>
  <c r="Y69" i="34"/>
  <c r="X69" i="34"/>
  <c r="W69" i="34"/>
  <c r="V69" i="34"/>
  <c r="U69" i="34"/>
  <c r="T69" i="34"/>
  <c r="S69" i="34"/>
  <c r="R69" i="34"/>
  <c r="Q69" i="34"/>
  <c r="P69" i="34"/>
  <c r="O69" i="34"/>
  <c r="N69" i="34"/>
  <c r="M69" i="34"/>
  <c r="L69" i="34"/>
  <c r="K69" i="34"/>
  <c r="J69" i="34"/>
  <c r="AM68" i="34"/>
  <c r="H67" i="34"/>
  <c r="I67" i="34" s="1"/>
  <c r="J67" i="34" s="1"/>
  <c r="AM66" i="34"/>
  <c r="AL65" i="34"/>
  <c r="AK65" i="34"/>
  <c r="AJ65" i="34"/>
  <c r="AI65" i="34"/>
  <c r="AH65" i="34"/>
  <c r="AG65" i="34"/>
  <c r="AF65" i="34"/>
  <c r="AE65" i="34"/>
  <c r="AD65" i="34"/>
  <c r="AC65" i="34"/>
  <c r="AB65" i="34"/>
  <c r="AA65" i="34"/>
  <c r="Z65" i="34"/>
  <c r="Y65" i="34"/>
  <c r="X65" i="34"/>
  <c r="W65" i="34"/>
  <c r="V65" i="34"/>
  <c r="U65" i="34"/>
  <c r="T65" i="34"/>
  <c r="S65" i="34"/>
  <c r="R65" i="34"/>
  <c r="Q65" i="34"/>
  <c r="P65" i="34"/>
  <c r="O65" i="34"/>
  <c r="N65" i="34"/>
  <c r="M65" i="34"/>
  <c r="L65" i="34"/>
  <c r="K65" i="34"/>
  <c r="J65" i="34"/>
  <c r="I65" i="34"/>
  <c r="AM64" i="34"/>
  <c r="AL83" i="36"/>
  <c r="AK83" i="36"/>
  <c r="AJ83" i="36"/>
  <c r="AI83" i="36"/>
  <c r="AH83" i="36"/>
  <c r="AG83" i="36"/>
  <c r="AF83" i="36"/>
  <c r="AE83" i="36"/>
  <c r="AD83" i="36"/>
  <c r="AC83" i="36"/>
  <c r="H84" i="36"/>
  <c r="I84" i="36" s="1"/>
  <c r="AM82" i="36"/>
  <c r="H81" i="36"/>
  <c r="I81" i="36" s="1"/>
  <c r="AM80" i="36"/>
  <c r="AL79" i="36"/>
  <c r="AK79" i="36"/>
  <c r="AJ79" i="36"/>
  <c r="AI79" i="36"/>
  <c r="AH79" i="36"/>
  <c r="AG79" i="36"/>
  <c r="AF79" i="36"/>
  <c r="AE79" i="36"/>
  <c r="AD79" i="36"/>
  <c r="AC79" i="36"/>
  <c r="AC69" i="36" s="1"/>
  <c r="AD69" i="36" s="1"/>
  <c r="AE69" i="36" s="1"/>
  <c r="AM78" i="36"/>
  <c r="D33" i="11" s="1"/>
  <c r="AL95" i="36"/>
  <c r="AK95" i="36"/>
  <c r="AJ95" i="36"/>
  <c r="AI95" i="36"/>
  <c r="AG95" i="36"/>
  <c r="AF95" i="36"/>
  <c r="AE95" i="36"/>
  <c r="AD95" i="36"/>
  <c r="AC95" i="36"/>
  <c r="AB95" i="36"/>
  <c r="AA95" i="36"/>
  <c r="AM58" i="36"/>
  <c r="G58" i="36"/>
  <c r="AM48" i="29"/>
  <c r="AK48" i="29"/>
  <c r="AK47" i="29"/>
  <c r="AK43" i="29"/>
  <c r="AK39" i="29"/>
  <c r="AM38" i="29"/>
  <c r="AK38" i="29"/>
  <c r="AK37" i="29"/>
  <c r="AJ36" i="29"/>
  <c r="AK36" i="29" s="1"/>
  <c r="AK33" i="29"/>
  <c r="AK32" i="29"/>
  <c r="AP34" i="29" s="1"/>
  <c r="AB44" i="25"/>
  <c r="AC44" i="25"/>
  <c r="AD44" i="25"/>
  <c r="AE44" i="25"/>
  <c r="AF44" i="25"/>
  <c r="AG44" i="25"/>
  <c r="G105" i="36"/>
  <c r="AN79" i="36" s="1"/>
  <c r="D26" i="29"/>
  <c r="G106" i="36"/>
  <c r="H43" i="50"/>
  <c r="I43" i="50"/>
  <c r="J43" i="50"/>
  <c r="K43" i="50"/>
  <c r="L43" i="50"/>
  <c r="M43" i="50"/>
  <c r="N43" i="50"/>
  <c r="O43" i="50"/>
  <c r="P43" i="50"/>
  <c r="Q43" i="50"/>
  <c r="R43" i="50"/>
  <c r="S43" i="50"/>
  <c r="T43" i="50"/>
  <c r="U43" i="50"/>
  <c r="V43" i="50"/>
  <c r="W43" i="50"/>
  <c r="X43" i="50"/>
  <c r="Y43" i="50"/>
  <c r="Z43" i="50"/>
  <c r="AA43" i="50"/>
  <c r="AB43" i="50"/>
  <c r="AC43" i="50"/>
  <c r="AD43" i="50"/>
  <c r="AE43" i="50"/>
  <c r="AF43" i="50"/>
  <c r="AG43" i="50"/>
  <c r="AH43" i="50"/>
  <c r="AI43" i="50"/>
  <c r="AJ43" i="50"/>
  <c r="AK43" i="50"/>
  <c r="G43" i="50"/>
  <c r="F98" i="37"/>
  <c r="AM98" i="37"/>
  <c r="G99" i="37"/>
  <c r="G100" i="37" s="1"/>
  <c r="AA99" i="37"/>
  <c r="AD99" i="37"/>
  <c r="AE99" i="37"/>
  <c r="AK99" i="37"/>
  <c r="AL99" i="37"/>
  <c r="G102" i="37"/>
  <c r="AM102" i="37"/>
  <c r="H105" i="37"/>
  <c r="O120" i="37"/>
  <c r="P120" i="37"/>
  <c r="Q120" i="37"/>
  <c r="X103" i="37"/>
  <c r="AC103" i="37"/>
  <c r="AD103" i="37"/>
  <c r="AE103" i="37"/>
  <c r="AE163" i="37" s="1"/>
  <c r="AH103" i="37"/>
  <c r="AI103" i="37"/>
  <c r="AJ103" i="37"/>
  <c r="AK103" i="37"/>
  <c r="AL103" i="37"/>
  <c r="AL120" i="37" s="1"/>
  <c r="AM104" i="37"/>
  <c r="G106" i="37"/>
  <c r="X108" i="37"/>
  <c r="Y108" i="37"/>
  <c r="Z108" i="37"/>
  <c r="AA108" i="37"/>
  <c r="AB108" i="37"/>
  <c r="AC108" i="37"/>
  <c r="AD108" i="37"/>
  <c r="AE108" i="37"/>
  <c r="AF108" i="37"/>
  <c r="AG108" i="37"/>
  <c r="AH108" i="37"/>
  <c r="AI108" i="37"/>
  <c r="AJ108" i="37"/>
  <c r="AK108" i="37"/>
  <c r="AL108" i="37"/>
  <c r="AM109" i="37"/>
  <c r="AM111" i="37"/>
  <c r="AA112" i="37"/>
  <c r="AB112" i="37"/>
  <c r="AC112" i="37"/>
  <c r="AD112" i="37"/>
  <c r="AE112" i="37"/>
  <c r="AF112" i="37"/>
  <c r="AG112" i="37"/>
  <c r="AH112" i="37"/>
  <c r="AI112" i="37"/>
  <c r="AJ112" i="37"/>
  <c r="AK112" i="37"/>
  <c r="AL112" i="37"/>
  <c r="H113" i="37"/>
  <c r="I113" i="37" s="1"/>
  <c r="AM115" i="37"/>
  <c r="H116" i="37"/>
  <c r="I116" i="37"/>
  <c r="J116" i="37"/>
  <c r="K116" i="37"/>
  <c r="L116" i="37"/>
  <c r="M116" i="37"/>
  <c r="N116" i="37"/>
  <c r="O116" i="37"/>
  <c r="P116" i="37"/>
  <c r="Q116" i="37"/>
  <c r="R116" i="37"/>
  <c r="S116" i="37"/>
  <c r="T116" i="37"/>
  <c r="U116" i="37"/>
  <c r="V116" i="37"/>
  <c r="W116" i="37"/>
  <c r="X116" i="37"/>
  <c r="Y116" i="37"/>
  <c r="Z116" i="37"/>
  <c r="AA116" i="37"/>
  <c r="AB116" i="37"/>
  <c r="AC116" i="37"/>
  <c r="AD116" i="37"/>
  <c r="AE116" i="37"/>
  <c r="AF116" i="37"/>
  <c r="AG116" i="37"/>
  <c r="AH116" i="37"/>
  <c r="AI116" i="37"/>
  <c r="AJ116" i="37"/>
  <c r="AK116" i="37"/>
  <c r="AL116" i="37"/>
  <c r="AM117" i="37"/>
  <c r="H118" i="37"/>
  <c r="I118" i="37"/>
  <c r="J118" i="37"/>
  <c r="K118" i="37"/>
  <c r="L118" i="37"/>
  <c r="M118" i="37"/>
  <c r="N118" i="37"/>
  <c r="O118" i="37"/>
  <c r="P118" i="37"/>
  <c r="Q118" i="37"/>
  <c r="R118" i="37"/>
  <c r="S118" i="37"/>
  <c r="T118" i="37"/>
  <c r="U118" i="37"/>
  <c r="V118" i="37"/>
  <c r="W118" i="37"/>
  <c r="X118" i="37"/>
  <c r="Y118" i="37"/>
  <c r="Z118" i="37"/>
  <c r="AA118" i="37"/>
  <c r="AB118" i="37"/>
  <c r="AC118" i="37"/>
  <c r="AD118" i="37"/>
  <c r="AE118" i="37"/>
  <c r="AF118" i="37"/>
  <c r="AG118" i="37"/>
  <c r="AH118" i="37"/>
  <c r="AI118" i="37"/>
  <c r="AJ118" i="37"/>
  <c r="AK118" i="37"/>
  <c r="AL118" i="37"/>
  <c r="AK120" i="37"/>
  <c r="I132" i="37"/>
  <c r="J132" i="37"/>
  <c r="L132" i="37"/>
  <c r="M132" i="37"/>
  <c r="N121" i="37"/>
  <c r="O121" i="37"/>
  <c r="P121" i="37"/>
  <c r="Q121" i="37"/>
  <c r="Q132" i="37" s="1"/>
  <c r="Y121" i="37"/>
  <c r="Y132" i="37" s="1"/>
  <c r="Z121" i="37"/>
  <c r="Z132" i="37" s="1"/>
  <c r="AA121" i="37"/>
  <c r="AA132" i="37" s="1"/>
  <c r="AB121" i="37"/>
  <c r="AC121" i="37"/>
  <c r="AC132" i="37" s="1"/>
  <c r="AD121" i="37"/>
  <c r="AE121" i="37"/>
  <c r="AF121" i="37"/>
  <c r="AG121" i="37"/>
  <c r="AG132" i="37" s="1"/>
  <c r="AH121" i="37"/>
  <c r="AH132" i="37" s="1"/>
  <c r="AI121" i="37"/>
  <c r="AJ121" i="37"/>
  <c r="AJ132" i="37" s="1"/>
  <c r="AK121" i="37"/>
  <c r="AL121" i="37"/>
  <c r="AM123" i="37"/>
  <c r="AK124" i="37"/>
  <c r="AK122" i="37" s="1"/>
  <c r="AM125" i="37"/>
  <c r="W124" i="37"/>
  <c r="W122" i="37" s="1"/>
  <c r="X126" i="37"/>
  <c r="Y126" i="37"/>
  <c r="Y124" i="37" s="1"/>
  <c r="Y122" i="37" s="1"/>
  <c r="Z126" i="37"/>
  <c r="Z124" i="37" s="1"/>
  <c r="Z122" i="37" s="1"/>
  <c r="AA126" i="37"/>
  <c r="AB126" i="37"/>
  <c r="AB124" i="37" s="1"/>
  <c r="AB122" i="37" s="1"/>
  <c r="AC126" i="37"/>
  <c r="AC131" i="37" s="1"/>
  <c r="AC133" i="37" s="1"/>
  <c r="AD126" i="37"/>
  <c r="Z6" i="54" s="1"/>
  <c r="AE126" i="37"/>
  <c r="AA6" i="54" s="1"/>
  <c r="AF126" i="37"/>
  <c r="AG126" i="37"/>
  <c r="AC6" i="54" s="1"/>
  <c r="AH126" i="37"/>
  <c r="AH124" i="37" s="1"/>
  <c r="AH122" i="37" s="1"/>
  <c r="AI126" i="37"/>
  <c r="AJ126" i="37"/>
  <c r="AJ124" i="37" s="1"/>
  <c r="AJ122" i="37" s="1"/>
  <c r="AK126" i="37"/>
  <c r="AL126" i="37"/>
  <c r="AL124" i="37" s="1"/>
  <c r="AL122" i="37" s="1"/>
  <c r="AM127" i="37"/>
  <c r="AM128" i="37"/>
  <c r="H8" i="55" s="1"/>
  <c r="G129" i="37"/>
  <c r="G130" i="37"/>
  <c r="AN108" i="37" s="1"/>
  <c r="AM130" i="37"/>
  <c r="G131" i="37"/>
  <c r="K132" i="37"/>
  <c r="AI132" i="37"/>
  <c r="AK132" i="37"/>
  <c r="AA28" i="32"/>
  <c r="AX93" i="56"/>
  <c r="AQ115" i="56"/>
  <c r="AF69" i="36" l="1"/>
  <c r="AG69" i="36" s="1"/>
  <c r="AH69" i="36" s="1"/>
  <c r="AI69" i="36" s="1"/>
  <c r="AJ69" i="36" s="1"/>
  <c r="AJ120" i="37"/>
  <c r="AJ163" i="37"/>
  <c r="AI120" i="37"/>
  <c r="AI163" i="37"/>
  <c r="AH120" i="37"/>
  <c r="AH163" i="37"/>
  <c r="S93" i="56"/>
  <c r="AG120" i="37"/>
  <c r="AG163" i="37"/>
  <c r="AF120" i="37"/>
  <c r="AF163" i="37"/>
  <c r="Z120" i="37"/>
  <c r="Z163" i="37"/>
  <c r="Y120" i="37"/>
  <c r="Y163" i="37"/>
  <c r="X124" i="37"/>
  <c r="X122" i="37" s="1"/>
  <c r="T6" i="54"/>
  <c r="AE120" i="37"/>
  <c r="AD120" i="37"/>
  <c r="AD163" i="37"/>
  <c r="AC120" i="37"/>
  <c r="AC163" i="37"/>
  <c r="AB120" i="37"/>
  <c r="AB163" i="37"/>
  <c r="AA120" i="37"/>
  <c r="AA163" i="37"/>
  <c r="X120" i="37"/>
  <c r="X163" i="37"/>
  <c r="O71" i="37"/>
  <c r="N28" i="37"/>
  <c r="AF124" i="37"/>
  <c r="AF122" i="37" s="1"/>
  <c r="AB6" i="54"/>
  <c r="AD124" i="37"/>
  <c r="AD122" i="37" s="1"/>
  <c r="AG124" i="37"/>
  <c r="AG122" i="37" s="1"/>
  <c r="AE124" i="37"/>
  <c r="AE122" i="37" s="1"/>
  <c r="AL31" i="54"/>
  <c r="AQ31" i="54"/>
  <c r="H114" i="37"/>
  <c r="K67" i="34"/>
  <c r="L67" i="34" s="1"/>
  <c r="M67" i="34" s="1"/>
  <c r="N67" i="34" s="1"/>
  <c r="O67" i="34" s="1"/>
  <c r="P67" i="34" s="1"/>
  <c r="Q67" i="34" s="1"/>
  <c r="R67" i="34" s="1"/>
  <c r="S67" i="34" s="1"/>
  <c r="T67" i="34" s="1"/>
  <c r="U67" i="34" s="1"/>
  <c r="V67" i="34" s="1"/>
  <c r="W67" i="34" s="1"/>
  <c r="X67" i="34" s="1"/>
  <c r="Y67" i="34" s="1"/>
  <c r="Z67" i="34" s="1"/>
  <c r="AA67" i="34" s="1"/>
  <c r="AB67" i="34" s="1"/>
  <c r="AC67" i="34" s="1"/>
  <c r="AD67" i="34" s="1"/>
  <c r="AE67" i="34" s="1"/>
  <c r="AF67" i="34" s="1"/>
  <c r="AG67" i="34" s="1"/>
  <c r="AH67" i="34" s="1"/>
  <c r="AI67" i="34" s="1"/>
  <c r="AJ67" i="34" s="1"/>
  <c r="AK67" i="34" s="1"/>
  <c r="AL67" i="34" s="1"/>
  <c r="M131" i="37"/>
  <c r="H100" i="37"/>
  <c r="I100" i="37" s="1"/>
  <c r="J100" i="37" s="1"/>
  <c r="K100" i="37" s="1"/>
  <c r="L100" i="37" s="1"/>
  <c r="M100" i="37" s="1"/>
  <c r="N100" i="37" s="1"/>
  <c r="O100" i="37" s="1"/>
  <c r="P100" i="37" s="1"/>
  <c r="Q100" i="37" s="1"/>
  <c r="I105" i="37"/>
  <c r="J105" i="37" s="1"/>
  <c r="K105" i="37" s="1"/>
  <c r="L105" i="37" s="1"/>
  <c r="M105" i="37" s="1"/>
  <c r="N105" i="37" s="1"/>
  <c r="O105" i="37" s="1"/>
  <c r="P105" i="37" s="1"/>
  <c r="Q105" i="37" s="1"/>
  <c r="AK131" i="37"/>
  <c r="AK133" i="37" s="1"/>
  <c r="L131" i="37"/>
  <c r="L133" i="37" s="1"/>
  <c r="AD131" i="37"/>
  <c r="AD133" i="37" s="1"/>
  <c r="G101" i="37"/>
  <c r="H101" i="37" s="1"/>
  <c r="AB131" i="37"/>
  <c r="AB133" i="37" s="1"/>
  <c r="O131" i="37"/>
  <c r="H110" i="37"/>
  <c r="I110" i="37" s="1"/>
  <c r="J110" i="37" s="1"/>
  <c r="K110" i="37" s="1"/>
  <c r="L110" i="37" s="1"/>
  <c r="M110" i="37" s="1"/>
  <c r="AL131" i="37"/>
  <c r="AL133" i="37" s="1"/>
  <c r="N131" i="37"/>
  <c r="H57" i="36"/>
  <c r="I57" i="36" s="1"/>
  <c r="AB132" i="37"/>
  <c r="H129" i="37"/>
  <c r="AJ131" i="37"/>
  <c r="AJ133" i="37" s="1"/>
  <c r="AE131" i="37"/>
  <c r="AE133" i="37" s="1"/>
  <c r="J113" i="37"/>
  <c r="K113" i="37" s="1"/>
  <c r="L113" i="37" s="1"/>
  <c r="M113" i="37" s="1"/>
  <c r="N113" i="37" s="1"/>
  <c r="O113" i="37" s="1"/>
  <c r="P113" i="37" s="1"/>
  <c r="Q113" i="37" s="1"/>
  <c r="AC124" i="37"/>
  <c r="AC122" i="37" s="1"/>
  <c r="AN71" i="36"/>
  <c r="F45" i="29"/>
  <c r="G45" i="29" s="1"/>
  <c r="H45" i="29" s="1"/>
  <c r="I45" i="29" s="1"/>
  <c r="J45" i="29" s="1"/>
  <c r="K45" i="29" s="1"/>
  <c r="L45" i="29" s="1"/>
  <c r="M45" i="29" s="1"/>
  <c r="N45" i="29" s="1"/>
  <c r="O45" i="29" s="1"/>
  <c r="P45" i="29" s="1"/>
  <c r="Q45" i="29" s="1"/>
  <c r="R45" i="29" s="1"/>
  <c r="S45" i="29" s="1"/>
  <c r="T45" i="29" s="1"/>
  <c r="U45" i="29" s="1"/>
  <c r="V45" i="29" s="1"/>
  <c r="W45" i="29" s="1"/>
  <c r="X45" i="29" s="1"/>
  <c r="Y45" i="29" s="1"/>
  <c r="Z45" i="29" s="1"/>
  <c r="AA45" i="29" s="1"/>
  <c r="AB45" i="29" s="1"/>
  <c r="AC45" i="29" s="1"/>
  <c r="AD45" i="29" s="1"/>
  <c r="AE45" i="29" s="1"/>
  <c r="AF45" i="29" s="1"/>
  <c r="AG45" i="29" s="1"/>
  <c r="AH45" i="29" s="1"/>
  <c r="AI45" i="29" s="1"/>
  <c r="AJ45" i="29" s="1"/>
  <c r="AK45" i="29" s="1"/>
  <c r="AH44" i="25"/>
  <c r="F35" i="29"/>
  <c r="G35" i="29" s="1"/>
  <c r="H35" i="29" s="1"/>
  <c r="I35" i="29" s="1"/>
  <c r="J35" i="29" s="1"/>
  <c r="K35" i="29" s="1"/>
  <c r="L35" i="29" s="1"/>
  <c r="M35" i="29" s="1"/>
  <c r="N35" i="29" s="1"/>
  <c r="O35" i="29" s="1"/>
  <c r="P35" i="29" s="1"/>
  <c r="Q35" i="29" s="1"/>
  <c r="R35" i="29" s="1"/>
  <c r="S35" i="29" s="1"/>
  <c r="T35" i="29" s="1"/>
  <c r="U35" i="29" s="1"/>
  <c r="V35" i="29" s="1"/>
  <c r="W35" i="29" s="1"/>
  <c r="X35" i="29" s="1"/>
  <c r="Y35" i="29" s="1"/>
  <c r="Z35" i="29" s="1"/>
  <c r="AA35" i="29" s="1"/>
  <c r="AB35" i="29" s="1"/>
  <c r="AC35" i="29" s="1"/>
  <c r="AD35" i="29" s="1"/>
  <c r="AE35" i="29" s="1"/>
  <c r="AF35" i="29" s="1"/>
  <c r="AG35" i="29" s="1"/>
  <c r="AH35" i="29" s="1"/>
  <c r="AI35" i="29" s="1"/>
  <c r="AJ35" i="29" s="1"/>
  <c r="AK35" i="29" s="1"/>
  <c r="J81" i="36"/>
  <c r="AM55" i="36"/>
  <c r="J84" i="36"/>
  <c r="K84" i="36" s="1"/>
  <c r="AK31" i="29"/>
  <c r="AK41" i="29"/>
  <c r="H34" i="29"/>
  <c r="I34" i="29" s="1"/>
  <c r="J34" i="29" s="1"/>
  <c r="K34" i="29" s="1"/>
  <c r="L34" i="29" s="1"/>
  <c r="M34" i="29" s="1"/>
  <c r="N34" i="29" s="1"/>
  <c r="O34" i="29" s="1"/>
  <c r="P34" i="29" s="1"/>
  <c r="Q34" i="29" s="1"/>
  <c r="R34" i="29" s="1"/>
  <c r="S34" i="29" s="1"/>
  <c r="T34" i="29" s="1"/>
  <c r="U34" i="29" s="1"/>
  <c r="V34" i="29" s="1"/>
  <c r="W34" i="29" s="1"/>
  <c r="X34" i="29" s="1"/>
  <c r="Y34" i="29" s="1"/>
  <c r="Z34" i="29" s="1"/>
  <c r="AA34" i="29" s="1"/>
  <c r="AB34" i="29" s="1"/>
  <c r="AC34" i="29" s="1"/>
  <c r="AD34" i="29" s="1"/>
  <c r="AE34" i="29" s="1"/>
  <c r="AF34" i="29" s="1"/>
  <c r="AG34" i="29" s="1"/>
  <c r="AH34" i="29" s="1"/>
  <c r="AI34" i="29" s="1"/>
  <c r="AJ34" i="29" s="1"/>
  <c r="AM69" i="34"/>
  <c r="H71" i="34"/>
  <c r="I71" i="34" s="1"/>
  <c r="J71" i="34" s="1"/>
  <c r="K71" i="34" s="1"/>
  <c r="L71" i="34" s="1"/>
  <c r="M71" i="34" s="1"/>
  <c r="N71" i="34" s="1"/>
  <c r="O71" i="34" s="1"/>
  <c r="P71" i="34" s="1"/>
  <c r="Q71" i="34" s="1"/>
  <c r="R71" i="34" s="1"/>
  <c r="S71" i="34" s="1"/>
  <c r="T71" i="34" s="1"/>
  <c r="U71" i="34" s="1"/>
  <c r="V71" i="34" s="1"/>
  <c r="W71" i="34" s="1"/>
  <c r="X71" i="34" s="1"/>
  <c r="Y71" i="34" s="1"/>
  <c r="Z71" i="34" s="1"/>
  <c r="AA71" i="34" s="1"/>
  <c r="AB71" i="34" s="1"/>
  <c r="AC71" i="34" s="1"/>
  <c r="AD71" i="34" s="1"/>
  <c r="AE71" i="34" s="1"/>
  <c r="AF71" i="34" s="1"/>
  <c r="AG71" i="34" s="1"/>
  <c r="AH71" i="34" s="1"/>
  <c r="AI71" i="34" s="1"/>
  <c r="AJ71" i="34" s="1"/>
  <c r="AK71" i="34" s="1"/>
  <c r="AL71" i="34" s="1"/>
  <c r="AM65" i="34"/>
  <c r="H70" i="34"/>
  <c r="I70" i="34" s="1"/>
  <c r="J70" i="34" s="1"/>
  <c r="K70" i="34" s="1"/>
  <c r="L70" i="34" s="1"/>
  <c r="M70" i="34" s="1"/>
  <c r="N70" i="34" s="1"/>
  <c r="O70" i="34" s="1"/>
  <c r="P70" i="34" s="1"/>
  <c r="Q70" i="34" s="1"/>
  <c r="R70" i="34" s="1"/>
  <c r="S70" i="34" s="1"/>
  <c r="T70" i="34" s="1"/>
  <c r="U70" i="34" s="1"/>
  <c r="V70" i="34" s="1"/>
  <c r="W70" i="34" s="1"/>
  <c r="X70" i="34" s="1"/>
  <c r="Y70" i="34" s="1"/>
  <c r="Z70" i="34" s="1"/>
  <c r="AA70" i="34" s="1"/>
  <c r="AB70" i="34" s="1"/>
  <c r="AC70" i="34" s="1"/>
  <c r="AD70" i="34" s="1"/>
  <c r="AE70" i="34" s="1"/>
  <c r="AF70" i="34" s="1"/>
  <c r="AG70" i="34" s="1"/>
  <c r="AH70" i="34" s="1"/>
  <c r="AI70" i="34" s="1"/>
  <c r="AJ70" i="34" s="1"/>
  <c r="AK70" i="34" s="1"/>
  <c r="AL70" i="34" s="1"/>
  <c r="I85" i="36"/>
  <c r="J85" i="36" s="1"/>
  <c r="L85" i="36" s="1"/>
  <c r="M85" i="36" s="1"/>
  <c r="N85" i="36" s="1"/>
  <c r="O85" i="36" s="1"/>
  <c r="AM79" i="36"/>
  <c r="E33" i="11" s="1"/>
  <c r="I33" i="11" s="1"/>
  <c r="AM83" i="36"/>
  <c r="AM59" i="36"/>
  <c r="AO59" i="36" s="1"/>
  <c r="AK29" i="29"/>
  <c r="AL43" i="50"/>
  <c r="AM118" i="37"/>
  <c r="AI124" i="37"/>
  <c r="AI122" i="37" s="1"/>
  <c r="AI131" i="37"/>
  <c r="AI133" i="37" s="1"/>
  <c r="AA124" i="37"/>
  <c r="AA122" i="37" s="1"/>
  <c r="AA131" i="37"/>
  <c r="AA133" i="37" s="1"/>
  <c r="K131" i="37"/>
  <c r="K133" i="37" s="1"/>
  <c r="AM112" i="37"/>
  <c r="AM103" i="37"/>
  <c r="AM99" i="37"/>
  <c r="AF131" i="37"/>
  <c r="AF133" i="37" s="1"/>
  <c r="AF132" i="37"/>
  <c r="X131" i="37"/>
  <c r="X132" i="37"/>
  <c r="P131" i="37"/>
  <c r="P132" i="37"/>
  <c r="H131" i="37"/>
  <c r="H165" i="37" s="1"/>
  <c r="AM121" i="37"/>
  <c r="H132" i="37"/>
  <c r="H106" i="37"/>
  <c r="AH131" i="37"/>
  <c r="AH133" i="37" s="1"/>
  <c r="Z131" i="37"/>
  <c r="Z133" i="37" s="1"/>
  <c r="J131" i="37"/>
  <c r="AG131" i="37"/>
  <c r="AG133" i="37" s="1"/>
  <c r="Y131" i="37"/>
  <c r="Y133" i="37" s="1"/>
  <c r="Q131" i="37"/>
  <c r="I131" i="37"/>
  <c r="AM126" i="37"/>
  <c r="AO127" i="37" s="1"/>
  <c r="AE132" i="37"/>
  <c r="W132" i="37"/>
  <c r="O132" i="37"/>
  <c r="AL132" i="37"/>
  <c r="AD132" i="37"/>
  <c r="N132" i="37"/>
  <c r="AL115" i="56"/>
  <c r="AU115" i="56"/>
  <c r="AO115" i="56"/>
  <c r="AN115" i="56"/>
  <c r="AK115" i="56"/>
  <c r="AT115" i="56"/>
  <c r="AV115" i="56"/>
  <c r="AP115" i="56"/>
  <c r="AR115" i="56"/>
  <c r="AS115" i="56"/>
  <c r="AJ115" i="56"/>
  <c r="AM115" i="56"/>
  <c r="T117" i="56"/>
  <c r="AM120" i="37" l="1"/>
  <c r="AO121" i="37" s="1"/>
  <c r="N133" i="37"/>
  <c r="N165" i="37"/>
  <c r="M133" i="37"/>
  <c r="M165" i="37"/>
  <c r="J133" i="37"/>
  <c r="J165" i="37"/>
  <c r="I133" i="37"/>
  <c r="I165" i="37"/>
  <c r="X133" i="37"/>
  <c r="X165" i="37"/>
  <c r="S115" i="56"/>
  <c r="I101" i="37"/>
  <c r="H161" i="37"/>
  <c r="I106" i="37"/>
  <c r="H166" i="37"/>
  <c r="O28" i="37"/>
  <c r="I114" i="37"/>
  <c r="H167" i="37"/>
  <c r="P71" i="37"/>
  <c r="Q133" i="37"/>
  <c r="Q165" i="37"/>
  <c r="P133" i="37"/>
  <c r="P165" i="37"/>
  <c r="O133" i="37"/>
  <c r="O165" i="37"/>
  <c r="I129" i="37"/>
  <c r="H168" i="37"/>
  <c r="R100" i="37"/>
  <c r="S100" i="37" s="1"/>
  <c r="T100" i="37" s="1"/>
  <c r="U100" i="37" s="1"/>
  <c r="V100" i="37" s="1"/>
  <c r="W100" i="37" s="1"/>
  <c r="X100" i="37" s="1"/>
  <c r="Y100" i="37" s="1"/>
  <c r="Z100" i="37" s="1"/>
  <c r="AA100" i="37" s="1"/>
  <c r="AB100" i="37" s="1"/>
  <c r="AC100" i="37" s="1"/>
  <c r="AD100" i="37" s="1"/>
  <c r="AE100" i="37" s="1"/>
  <c r="AF100" i="37" s="1"/>
  <c r="AG100" i="37" s="1"/>
  <c r="AH100" i="37" s="1"/>
  <c r="AI100" i="37" s="1"/>
  <c r="AJ100" i="37" s="1"/>
  <c r="AK100" i="37" s="1"/>
  <c r="AL100" i="37" s="1"/>
  <c r="R113" i="37"/>
  <c r="S113" i="37" s="1"/>
  <c r="T113" i="37" s="1"/>
  <c r="U113" i="37" s="1"/>
  <c r="V113" i="37" s="1"/>
  <c r="W113" i="37" s="1"/>
  <c r="X113" i="37" s="1"/>
  <c r="Y113" i="37" s="1"/>
  <c r="Z113" i="37" s="1"/>
  <c r="AA113" i="37" s="1"/>
  <c r="AB113" i="37" s="1"/>
  <c r="AC113" i="37" s="1"/>
  <c r="AD113" i="37" s="1"/>
  <c r="AE113" i="37" s="1"/>
  <c r="AF113" i="37" s="1"/>
  <c r="AG113" i="37" s="1"/>
  <c r="AH113" i="37" s="1"/>
  <c r="AI113" i="37" s="1"/>
  <c r="AJ113" i="37" s="1"/>
  <c r="AK113" i="37" s="1"/>
  <c r="AL113" i="37" s="1"/>
  <c r="R105" i="37"/>
  <c r="S105" i="37" s="1"/>
  <c r="T105" i="37" s="1"/>
  <c r="U105" i="37" s="1"/>
  <c r="V105" i="37" s="1"/>
  <c r="W105" i="37" s="1"/>
  <c r="X105" i="37" s="1"/>
  <c r="Y105" i="37" s="1"/>
  <c r="Z105" i="37" s="1"/>
  <c r="AA105" i="37" s="1"/>
  <c r="AB105" i="37" s="1"/>
  <c r="AC105" i="37" s="1"/>
  <c r="AD105" i="37" s="1"/>
  <c r="AE105" i="37" s="1"/>
  <c r="AF105" i="37" s="1"/>
  <c r="AG105" i="37" s="1"/>
  <c r="AH105" i="37" s="1"/>
  <c r="AI105" i="37" s="1"/>
  <c r="AJ105" i="37" s="1"/>
  <c r="AK105" i="37" s="1"/>
  <c r="AL105" i="37" s="1"/>
  <c r="K81" i="36"/>
  <c r="L81" i="36" s="1"/>
  <c r="M81" i="36" s="1"/>
  <c r="N81" i="36" s="1"/>
  <c r="O81" i="36" s="1"/>
  <c r="P81" i="36" s="1"/>
  <c r="Q81" i="36" s="1"/>
  <c r="R81" i="36" s="1"/>
  <c r="S81" i="36" s="1"/>
  <c r="T81" i="36" s="1"/>
  <c r="U81" i="36" s="1"/>
  <c r="V81" i="36" s="1"/>
  <c r="W81" i="36" s="1"/>
  <c r="X81" i="36" s="1"/>
  <c r="Y81" i="36" s="1"/>
  <c r="L84" i="36"/>
  <c r="M84" i="36" s="1"/>
  <c r="N84" i="36" s="1"/>
  <c r="O84" i="36" s="1"/>
  <c r="P84" i="36" s="1"/>
  <c r="Q84" i="36" s="1"/>
  <c r="R84" i="36" s="1"/>
  <c r="S84" i="36" s="1"/>
  <c r="T84" i="36" s="1"/>
  <c r="U84" i="36" s="1"/>
  <c r="V84" i="36" s="1"/>
  <c r="W84" i="36" s="1"/>
  <c r="X84" i="36" s="1"/>
  <c r="Y84" i="36" s="1"/>
  <c r="Z84" i="36" s="1"/>
  <c r="AA84" i="36" s="1"/>
  <c r="AB84" i="36" s="1"/>
  <c r="AC84" i="36" s="1"/>
  <c r="AD84" i="36" s="1"/>
  <c r="AE84" i="36" s="1"/>
  <c r="AF84" i="36" s="1"/>
  <c r="AG84" i="36" s="1"/>
  <c r="AH84" i="36" s="1"/>
  <c r="AI84" i="36" s="1"/>
  <c r="AJ84" i="36" s="1"/>
  <c r="AK84" i="36" s="1"/>
  <c r="AL84" i="36" s="1"/>
  <c r="P85" i="36"/>
  <c r="Q85" i="36" s="1"/>
  <c r="R85" i="36" s="1"/>
  <c r="J57" i="36"/>
  <c r="K57" i="36" s="1"/>
  <c r="L57" i="36" s="1"/>
  <c r="M57" i="36" s="1"/>
  <c r="N57" i="36" s="1"/>
  <c r="O57" i="36" s="1"/>
  <c r="P57" i="36" s="1"/>
  <c r="Q57" i="36" s="1"/>
  <c r="R57" i="36" s="1"/>
  <c r="S57" i="36" s="1"/>
  <c r="T57" i="36" s="1"/>
  <c r="U57" i="36" s="1"/>
  <c r="V57" i="36" s="1"/>
  <c r="W57" i="36" s="1"/>
  <c r="X57" i="36" s="1"/>
  <c r="Y57" i="36" s="1"/>
  <c r="Z57" i="36" s="1"/>
  <c r="AA57" i="36" s="1"/>
  <c r="AB57" i="36" s="1"/>
  <c r="AC57" i="36" s="1"/>
  <c r="AD57" i="36" s="1"/>
  <c r="AE57" i="36" s="1"/>
  <c r="AF57" i="36" s="1"/>
  <c r="AG57" i="36" s="1"/>
  <c r="AH57" i="36" s="1"/>
  <c r="AI57" i="36" s="1"/>
  <c r="AJ57" i="36" s="1"/>
  <c r="AK57" i="36" s="1"/>
  <c r="AL57" i="36" s="1"/>
  <c r="V28" i="32" s="1"/>
  <c r="G136" i="37"/>
  <c r="H136" i="37" s="1"/>
  <c r="G135" i="37"/>
  <c r="H135" i="37" s="1"/>
  <c r="I135" i="37" s="1"/>
  <c r="J135" i="37" s="1"/>
  <c r="K135" i="37" s="1"/>
  <c r="L135" i="37" s="1"/>
  <c r="M135" i="37" s="1"/>
  <c r="N135" i="37" s="1"/>
  <c r="O135" i="37" s="1"/>
  <c r="P135" i="37" s="1"/>
  <c r="Q135" i="37" s="1"/>
  <c r="AP33" i="29"/>
  <c r="AP32" i="29"/>
  <c r="AP43" i="29"/>
  <c r="AP42" i="29"/>
  <c r="AO60" i="36"/>
  <c r="AO61" i="36"/>
  <c r="AO62" i="36"/>
  <c r="AO63" i="36"/>
  <c r="AM124" i="37"/>
  <c r="AO125" i="37" s="1"/>
  <c r="AM122" i="37"/>
  <c r="AO123" i="37" s="1"/>
  <c r="AM132" i="37"/>
  <c r="I8" i="55" s="1"/>
  <c r="AM131" i="37"/>
  <c r="H133" i="37"/>
  <c r="F62" i="23"/>
  <c r="F61" i="23"/>
  <c r="AK60" i="23"/>
  <c r="AJ60" i="23"/>
  <c r="AI60" i="23"/>
  <c r="AH60" i="23"/>
  <c r="AG60" i="23"/>
  <c r="AF60" i="23"/>
  <c r="AE60" i="23"/>
  <c r="AD60" i="23"/>
  <c r="AC60" i="23"/>
  <c r="AB60" i="23"/>
  <c r="AA60" i="23"/>
  <c r="Z60" i="23"/>
  <c r="Y60" i="23"/>
  <c r="X60" i="23"/>
  <c r="W60" i="23"/>
  <c r="V60" i="23"/>
  <c r="U60" i="23"/>
  <c r="T60" i="23"/>
  <c r="S60" i="23"/>
  <c r="R60" i="23"/>
  <c r="Q60" i="23"/>
  <c r="P60" i="23"/>
  <c r="O60" i="23"/>
  <c r="N60" i="23"/>
  <c r="M60" i="23"/>
  <c r="L60" i="23"/>
  <c r="K60" i="23"/>
  <c r="J60" i="23"/>
  <c r="I60" i="23"/>
  <c r="H60" i="23"/>
  <c r="G60" i="23"/>
  <c r="F60" i="23"/>
  <c r="F59" i="23"/>
  <c r="F58" i="23"/>
  <c r="F57" i="23"/>
  <c r="AK56" i="23"/>
  <c r="AJ56" i="23"/>
  <c r="AI56" i="23"/>
  <c r="AH56" i="23"/>
  <c r="AG56" i="23"/>
  <c r="AF56" i="23"/>
  <c r="AE56" i="23"/>
  <c r="AD56" i="23"/>
  <c r="AC56" i="23"/>
  <c r="AB56" i="23"/>
  <c r="AA56" i="23"/>
  <c r="Z56" i="23"/>
  <c r="Y56" i="23"/>
  <c r="X56" i="23"/>
  <c r="W56" i="23"/>
  <c r="V56" i="23"/>
  <c r="U56" i="23"/>
  <c r="T56" i="23"/>
  <c r="S56" i="23"/>
  <c r="R56" i="23"/>
  <c r="Q56" i="23"/>
  <c r="P56" i="23"/>
  <c r="O56" i="23"/>
  <c r="N56" i="23"/>
  <c r="M56" i="23"/>
  <c r="L56" i="23"/>
  <c r="K56" i="23"/>
  <c r="J56" i="23"/>
  <c r="I56" i="23"/>
  <c r="H56" i="23"/>
  <c r="G56" i="23"/>
  <c r="F56" i="23"/>
  <c r="F54" i="23"/>
  <c r="F53" i="23"/>
  <c r="F52" i="23"/>
  <c r="AK51" i="23"/>
  <c r="AJ51" i="23"/>
  <c r="AI51" i="23"/>
  <c r="AH51" i="23"/>
  <c r="AG51" i="23"/>
  <c r="AF51" i="23"/>
  <c r="AE51" i="23"/>
  <c r="AD51" i="23"/>
  <c r="AC51" i="23"/>
  <c r="AB51" i="23"/>
  <c r="AA51" i="23"/>
  <c r="Z51" i="23"/>
  <c r="Y51" i="23"/>
  <c r="X51" i="23"/>
  <c r="W51" i="23"/>
  <c r="V51" i="23"/>
  <c r="U51" i="23"/>
  <c r="T51" i="23"/>
  <c r="S51" i="23"/>
  <c r="R51" i="23"/>
  <c r="Q51" i="23"/>
  <c r="P51" i="23"/>
  <c r="O51" i="23"/>
  <c r="N51" i="23"/>
  <c r="M51" i="23"/>
  <c r="L51" i="23"/>
  <c r="K51" i="23"/>
  <c r="J51" i="23"/>
  <c r="I51" i="23"/>
  <c r="H51" i="23"/>
  <c r="G51" i="23"/>
  <c r="AK47" i="23"/>
  <c r="AJ47" i="23"/>
  <c r="AI47" i="23"/>
  <c r="AH47" i="23"/>
  <c r="AG47" i="23"/>
  <c r="AF47" i="23"/>
  <c r="AE47" i="23"/>
  <c r="AD47" i="23"/>
  <c r="AC47" i="23"/>
  <c r="AB47" i="23"/>
  <c r="AA47" i="23"/>
  <c r="Z47" i="23"/>
  <c r="Y47" i="23"/>
  <c r="X47" i="23"/>
  <c r="W47" i="23"/>
  <c r="V47" i="23"/>
  <c r="U47" i="23"/>
  <c r="T47" i="23"/>
  <c r="S47" i="23"/>
  <c r="R47" i="23"/>
  <c r="Q47" i="23"/>
  <c r="P47" i="23"/>
  <c r="O47" i="23"/>
  <c r="N47" i="23"/>
  <c r="M47" i="23"/>
  <c r="L47" i="23"/>
  <c r="K47" i="23"/>
  <c r="J47" i="23"/>
  <c r="I47" i="23"/>
  <c r="H47" i="23"/>
  <c r="G47" i="23"/>
  <c r="F47" i="23"/>
  <c r="AJ117" i="56"/>
  <c r="T119" i="56"/>
  <c r="Z117" i="56"/>
  <c r="T120" i="56"/>
  <c r="T121" i="56"/>
  <c r="T118" i="56"/>
  <c r="AA117" i="56"/>
  <c r="U117" i="56"/>
  <c r="Y117" i="56"/>
  <c r="V117" i="56"/>
  <c r="AB117" i="56"/>
  <c r="AC117" i="56"/>
  <c r="S85" i="36" l="1"/>
  <c r="Q71" i="37"/>
  <c r="J114" i="37"/>
  <c r="I167" i="37"/>
  <c r="P28" i="37"/>
  <c r="J106" i="37"/>
  <c r="I166" i="37"/>
  <c r="J101" i="37"/>
  <c r="I161" i="37"/>
  <c r="S117" i="56"/>
  <c r="J129" i="37"/>
  <c r="I168" i="37"/>
  <c r="J8" i="55"/>
  <c r="L8" i="55" s="1"/>
  <c r="O8" i="55"/>
  <c r="P8" i="55" s="1"/>
  <c r="P49" i="55" s="1"/>
  <c r="Z81" i="36"/>
  <c r="AA81" i="36" s="1"/>
  <c r="AB81" i="36" s="1"/>
  <c r="AC81" i="36" s="1"/>
  <c r="AD81" i="36" s="1"/>
  <c r="AE81" i="36" s="1"/>
  <c r="AF81" i="36" s="1"/>
  <c r="AG81" i="36" s="1"/>
  <c r="AH81" i="36" s="1"/>
  <c r="AI81" i="36" s="1"/>
  <c r="AJ81" i="36" s="1"/>
  <c r="AK81" i="36" s="1"/>
  <c r="AL81" i="36" s="1"/>
  <c r="AO131" i="37"/>
  <c r="R135" i="37"/>
  <c r="S135" i="37" s="1"/>
  <c r="T135" i="37" s="1"/>
  <c r="U135" i="37" s="1"/>
  <c r="V135" i="37" s="1"/>
  <c r="W135" i="37" s="1"/>
  <c r="X135" i="37" s="1"/>
  <c r="Y135" i="37" s="1"/>
  <c r="Z135" i="37" s="1"/>
  <c r="AA135" i="37" s="1"/>
  <c r="AB135" i="37" s="1"/>
  <c r="AC135" i="37" s="1"/>
  <c r="AD135" i="37" s="1"/>
  <c r="AE135" i="37" s="1"/>
  <c r="AF135" i="37" s="1"/>
  <c r="AG135" i="37" s="1"/>
  <c r="AH135" i="37" s="1"/>
  <c r="AI135" i="37" s="1"/>
  <c r="AJ135" i="37" s="1"/>
  <c r="AK135" i="37" s="1"/>
  <c r="AL135" i="37" s="1"/>
  <c r="AM135" i="37" s="1"/>
  <c r="H137" i="37"/>
  <c r="I136" i="37"/>
  <c r="I137" i="37" s="1"/>
  <c r="AM133" i="37"/>
  <c r="H134" i="37"/>
  <c r="H169" i="37" s="1"/>
  <c r="U120" i="56"/>
  <c r="U119" i="56"/>
  <c r="U118" i="56"/>
  <c r="U121" i="56"/>
  <c r="T85" i="36" l="1"/>
  <c r="K106" i="37"/>
  <c r="J166" i="37"/>
  <c r="K101" i="37"/>
  <c r="J161" i="37"/>
  <c r="Q28" i="37"/>
  <c r="K114" i="37"/>
  <c r="J167" i="37"/>
  <c r="R71" i="37"/>
  <c r="K129" i="37"/>
  <c r="J168" i="37"/>
  <c r="J136" i="37"/>
  <c r="K136" i="37" s="1"/>
  <c r="I134" i="37"/>
  <c r="V120" i="56"/>
  <c r="V121" i="56"/>
  <c r="V118" i="56"/>
  <c r="V119" i="56"/>
  <c r="U85" i="36" l="1"/>
  <c r="S71" i="37"/>
  <c r="L114" i="37"/>
  <c r="K167" i="37"/>
  <c r="R28" i="37"/>
  <c r="L101" i="37"/>
  <c r="K161" i="37"/>
  <c r="L106" i="37"/>
  <c r="K166" i="37"/>
  <c r="L129" i="37"/>
  <c r="K168" i="37"/>
  <c r="J134" i="37"/>
  <c r="I169" i="37"/>
  <c r="J137" i="37"/>
  <c r="K137" i="37"/>
  <c r="L136" i="37"/>
  <c r="W120" i="56"/>
  <c r="W118" i="56"/>
  <c r="W119" i="56"/>
  <c r="W121" i="56"/>
  <c r="V85" i="36" l="1"/>
  <c r="M106" i="37"/>
  <c r="L166" i="37"/>
  <c r="M101" i="37"/>
  <c r="L161" i="37"/>
  <c r="S28" i="37"/>
  <c r="M114" i="37"/>
  <c r="L167" i="37"/>
  <c r="T71" i="37"/>
  <c r="K134" i="37"/>
  <c r="J169" i="37"/>
  <c r="M129" i="37"/>
  <c r="L168" i="37"/>
  <c r="L137" i="37"/>
  <c r="M136" i="37"/>
  <c r="X119" i="56"/>
  <c r="X121" i="56"/>
  <c r="X120" i="56"/>
  <c r="X118" i="56"/>
  <c r="W85" i="36" l="1"/>
  <c r="U71" i="37"/>
  <c r="M167" i="37"/>
  <c r="T28" i="37"/>
  <c r="N101" i="37"/>
  <c r="M161" i="37"/>
  <c r="M166" i="37"/>
  <c r="N129" i="37"/>
  <c r="M168" i="37"/>
  <c r="L134" i="37"/>
  <c r="K169" i="37"/>
  <c r="M137" i="37"/>
  <c r="N136" i="37"/>
  <c r="M24" i="32"/>
  <c r="M23" i="32"/>
  <c r="Y121" i="56"/>
  <c r="Y119" i="56"/>
  <c r="Y118" i="56"/>
  <c r="Y120" i="56"/>
  <c r="X85" i="36" l="1"/>
  <c r="O101" i="37"/>
  <c r="N161" i="37"/>
  <c r="U28" i="37"/>
  <c r="V71" i="37"/>
  <c r="M134" i="37"/>
  <c r="L169" i="37"/>
  <c r="O129" i="37"/>
  <c r="N168" i="37"/>
  <c r="N137" i="37"/>
  <c r="O136" i="37"/>
  <c r="H130" i="23"/>
  <c r="I130" i="23"/>
  <c r="J130" i="23"/>
  <c r="K130" i="23"/>
  <c r="L130" i="23"/>
  <c r="M130" i="23"/>
  <c r="N130" i="23"/>
  <c r="O130" i="23"/>
  <c r="P130" i="23"/>
  <c r="Q130" i="23"/>
  <c r="R130" i="23"/>
  <c r="S130" i="23"/>
  <c r="T130" i="23"/>
  <c r="U130" i="23"/>
  <c r="V130" i="23"/>
  <c r="W130" i="23"/>
  <c r="X130" i="23"/>
  <c r="Y130" i="23"/>
  <c r="Z130" i="23"/>
  <c r="AA130" i="23"/>
  <c r="AB130" i="23"/>
  <c r="AC130" i="23"/>
  <c r="AD130" i="23"/>
  <c r="AE130" i="23"/>
  <c r="AF130" i="23"/>
  <c r="AG130" i="23"/>
  <c r="AH130" i="23"/>
  <c r="AI130" i="23"/>
  <c r="AJ130" i="23"/>
  <c r="AK130" i="23"/>
  <c r="G130" i="23"/>
  <c r="H126" i="23"/>
  <c r="I126" i="23"/>
  <c r="J126" i="23"/>
  <c r="K126" i="23"/>
  <c r="L126" i="23"/>
  <c r="M126" i="23"/>
  <c r="N126" i="23"/>
  <c r="O126" i="23"/>
  <c r="P126" i="23"/>
  <c r="Q126" i="23"/>
  <c r="R126" i="23"/>
  <c r="S126" i="23"/>
  <c r="T126" i="23"/>
  <c r="U126" i="23"/>
  <c r="V126" i="23"/>
  <c r="W126" i="23"/>
  <c r="X126" i="23"/>
  <c r="Y126" i="23"/>
  <c r="Z126" i="23"/>
  <c r="AA126" i="23"/>
  <c r="AB126" i="23"/>
  <c r="AC126" i="23"/>
  <c r="AD126" i="23"/>
  <c r="AE126" i="23"/>
  <c r="AF126" i="23"/>
  <c r="AG126" i="23"/>
  <c r="AH126" i="23"/>
  <c r="AI126" i="23"/>
  <c r="AJ126" i="23"/>
  <c r="AK126" i="23"/>
  <c r="G126" i="23"/>
  <c r="H121" i="23"/>
  <c r="I121" i="23"/>
  <c r="J121" i="23"/>
  <c r="K121" i="23"/>
  <c r="L121" i="23"/>
  <c r="M121" i="23"/>
  <c r="N121" i="23"/>
  <c r="O121" i="23"/>
  <c r="P121" i="23"/>
  <c r="Q121" i="23"/>
  <c r="R121" i="23"/>
  <c r="S121" i="23"/>
  <c r="T121" i="23"/>
  <c r="U121" i="23"/>
  <c r="V121" i="23"/>
  <c r="W121" i="23"/>
  <c r="X121" i="23"/>
  <c r="Y121" i="23"/>
  <c r="Z121" i="23"/>
  <c r="AA121" i="23"/>
  <c r="AB121" i="23"/>
  <c r="AC121" i="23"/>
  <c r="AD121" i="23"/>
  <c r="AE121" i="23"/>
  <c r="AF121" i="23"/>
  <c r="AG121" i="23"/>
  <c r="AH121" i="23"/>
  <c r="AI121" i="23"/>
  <c r="AJ121" i="23"/>
  <c r="AK121" i="23"/>
  <c r="G121" i="23"/>
  <c r="H117" i="23"/>
  <c r="I117" i="23"/>
  <c r="J117" i="23"/>
  <c r="K117" i="23"/>
  <c r="L117" i="23"/>
  <c r="M117" i="23"/>
  <c r="N117" i="23"/>
  <c r="O117" i="23"/>
  <c r="P117" i="23"/>
  <c r="Q117" i="23"/>
  <c r="R117" i="23"/>
  <c r="S117" i="23"/>
  <c r="T117" i="23"/>
  <c r="U117" i="23"/>
  <c r="V117" i="23"/>
  <c r="W117" i="23"/>
  <c r="X117" i="23"/>
  <c r="Y117" i="23"/>
  <c r="Z117" i="23"/>
  <c r="AA117" i="23"/>
  <c r="AB117" i="23"/>
  <c r="AC117" i="23"/>
  <c r="AD117" i="23"/>
  <c r="AE117" i="23"/>
  <c r="AF117" i="23"/>
  <c r="AG117" i="23"/>
  <c r="AH117" i="23"/>
  <c r="AI117" i="23"/>
  <c r="AJ117" i="23"/>
  <c r="AK117" i="23"/>
  <c r="G117" i="23"/>
  <c r="E117" i="23"/>
  <c r="E47" i="23"/>
  <c r="H95" i="52"/>
  <c r="I95" i="52"/>
  <c r="J95" i="52"/>
  <c r="K95" i="52"/>
  <c r="L95" i="52"/>
  <c r="M95" i="52"/>
  <c r="N95" i="52"/>
  <c r="O95" i="52"/>
  <c r="P95" i="52"/>
  <c r="Q95" i="52"/>
  <c r="R95" i="52"/>
  <c r="S95" i="52"/>
  <c r="T95" i="52"/>
  <c r="U95" i="52"/>
  <c r="V95" i="52"/>
  <c r="W95" i="52"/>
  <c r="X95" i="52"/>
  <c r="Y95" i="52"/>
  <c r="Z95" i="52"/>
  <c r="AA95" i="52"/>
  <c r="AB95" i="52"/>
  <c r="AC95" i="52"/>
  <c r="AD95" i="52"/>
  <c r="AE95" i="52"/>
  <c r="AF95" i="52"/>
  <c r="AG95" i="52"/>
  <c r="AH95" i="52"/>
  <c r="AI95" i="52"/>
  <c r="AJ95" i="52"/>
  <c r="AK95" i="52"/>
  <c r="G95" i="52"/>
  <c r="H91" i="52"/>
  <c r="I91" i="52"/>
  <c r="J91" i="52"/>
  <c r="K91" i="52"/>
  <c r="L91" i="52"/>
  <c r="M91" i="52"/>
  <c r="N91" i="52"/>
  <c r="O91" i="52"/>
  <c r="P91" i="52"/>
  <c r="Q91" i="52"/>
  <c r="R91" i="52"/>
  <c r="S91" i="52"/>
  <c r="T91" i="52"/>
  <c r="U91" i="52"/>
  <c r="V91" i="52"/>
  <c r="W91" i="52"/>
  <c r="X91" i="52"/>
  <c r="Y91" i="52"/>
  <c r="Z91" i="52"/>
  <c r="AA91" i="52"/>
  <c r="AB91" i="52"/>
  <c r="AC91" i="52"/>
  <c r="AD91" i="52"/>
  <c r="AE91" i="52"/>
  <c r="AF91" i="52"/>
  <c r="AG91" i="52"/>
  <c r="AH91" i="52"/>
  <c r="AI91" i="52"/>
  <c r="AJ91" i="52"/>
  <c r="AK91" i="52"/>
  <c r="G91" i="52"/>
  <c r="H86" i="52"/>
  <c r="I86" i="52"/>
  <c r="J86" i="52"/>
  <c r="K86" i="52"/>
  <c r="L86" i="52"/>
  <c r="M86" i="52"/>
  <c r="N86" i="52"/>
  <c r="O86" i="52"/>
  <c r="P86" i="52"/>
  <c r="Q86" i="52"/>
  <c r="R86" i="52"/>
  <c r="S86" i="52"/>
  <c r="T86" i="52"/>
  <c r="U86" i="52"/>
  <c r="V86" i="52"/>
  <c r="W86" i="52"/>
  <c r="X86" i="52"/>
  <c r="Y86" i="52"/>
  <c r="Z86" i="52"/>
  <c r="AA86" i="52"/>
  <c r="AB86" i="52"/>
  <c r="AC86" i="52"/>
  <c r="AD86" i="52"/>
  <c r="AE86" i="52"/>
  <c r="AF86" i="52"/>
  <c r="AG86" i="52"/>
  <c r="AH86" i="52"/>
  <c r="AI86" i="52"/>
  <c r="AJ86" i="52"/>
  <c r="AK86" i="52"/>
  <c r="G86" i="52"/>
  <c r="H82" i="52"/>
  <c r="I82" i="52"/>
  <c r="J82" i="52"/>
  <c r="K82" i="52"/>
  <c r="L82" i="52"/>
  <c r="M82" i="52"/>
  <c r="N82" i="52"/>
  <c r="O82" i="52"/>
  <c r="P82" i="52"/>
  <c r="Q82" i="52"/>
  <c r="R82" i="52"/>
  <c r="S82" i="52"/>
  <c r="T82" i="52"/>
  <c r="U82" i="52"/>
  <c r="V82" i="52"/>
  <c r="W82" i="52"/>
  <c r="X82" i="52"/>
  <c r="Y82" i="52"/>
  <c r="Z82" i="52"/>
  <c r="AA82" i="52"/>
  <c r="AB82" i="52"/>
  <c r="AC82" i="52"/>
  <c r="AD82" i="52"/>
  <c r="AE82" i="52"/>
  <c r="AF82" i="52"/>
  <c r="AG82" i="52"/>
  <c r="AH82" i="52"/>
  <c r="AI82" i="52"/>
  <c r="AJ82" i="52"/>
  <c r="AK82" i="52"/>
  <c r="G82" i="52"/>
  <c r="H46" i="52"/>
  <c r="I46" i="52"/>
  <c r="J46" i="52"/>
  <c r="K46" i="52"/>
  <c r="L46" i="52"/>
  <c r="M46" i="52"/>
  <c r="N46" i="52"/>
  <c r="O46" i="52"/>
  <c r="P46" i="52"/>
  <c r="Q46" i="52"/>
  <c r="R46" i="52"/>
  <c r="S46" i="52"/>
  <c r="T46" i="52"/>
  <c r="U46" i="52"/>
  <c r="V46" i="52"/>
  <c r="W46" i="52"/>
  <c r="X46" i="52"/>
  <c r="Y46" i="52"/>
  <c r="Z46" i="52"/>
  <c r="AA46" i="52"/>
  <c r="AB46" i="52"/>
  <c r="AC46" i="52"/>
  <c r="AD46" i="52"/>
  <c r="AE46" i="52"/>
  <c r="AF46" i="52"/>
  <c r="AG46" i="52"/>
  <c r="AH46" i="52"/>
  <c r="AI46" i="52"/>
  <c r="AJ46" i="52"/>
  <c r="AK46" i="52"/>
  <c r="G46" i="52"/>
  <c r="E7" i="52"/>
  <c r="G7" i="52"/>
  <c r="H7" i="52"/>
  <c r="I7" i="52"/>
  <c r="J7" i="52"/>
  <c r="K7" i="52"/>
  <c r="L7" i="52"/>
  <c r="M7" i="52"/>
  <c r="N7" i="52"/>
  <c r="O7" i="52"/>
  <c r="P7" i="52"/>
  <c r="Q7" i="52"/>
  <c r="R7" i="52"/>
  <c r="S7" i="52"/>
  <c r="T7" i="52"/>
  <c r="U7" i="52"/>
  <c r="V7" i="52"/>
  <c r="W7" i="52"/>
  <c r="X7" i="52"/>
  <c r="Y7" i="52"/>
  <c r="Z7" i="52"/>
  <c r="AA7" i="52"/>
  <c r="AB7" i="52"/>
  <c r="AC7" i="52"/>
  <c r="AD7" i="52"/>
  <c r="AE7" i="52"/>
  <c r="AF7" i="52"/>
  <c r="AG7" i="52"/>
  <c r="AH7" i="52"/>
  <c r="AI7" i="52"/>
  <c r="AJ7" i="52"/>
  <c r="AK7" i="52"/>
  <c r="F8" i="52"/>
  <c r="F9" i="52"/>
  <c r="F11" i="52"/>
  <c r="G11" i="52"/>
  <c r="H11" i="52"/>
  <c r="I11" i="52"/>
  <c r="J11" i="52"/>
  <c r="K11" i="52"/>
  <c r="L11" i="52"/>
  <c r="M11" i="52"/>
  <c r="N11" i="52"/>
  <c r="O11" i="52"/>
  <c r="P11" i="52"/>
  <c r="Q11" i="52"/>
  <c r="R11" i="52"/>
  <c r="S11" i="52"/>
  <c r="T11" i="52"/>
  <c r="U11" i="52"/>
  <c r="V11" i="52"/>
  <c r="W11" i="52"/>
  <c r="X11" i="52"/>
  <c r="Y11" i="52"/>
  <c r="Z11" i="52"/>
  <c r="AA11" i="52"/>
  <c r="AB11" i="52"/>
  <c r="AC11" i="52"/>
  <c r="AD11" i="52"/>
  <c r="AE11" i="52"/>
  <c r="AF11" i="52"/>
  <c r="AG11" i="52"/>
  <c r="AH11" i="52"/>
  <c r="AI11" i="52"/>
  <c r="AJ11" i="52"/>
  <c r="AK11" i="52"/>
  <c r="AL12" i="52"/>
  <c r="AL13" i="52"/>
  <c r="G16" i="52"/>
  <c r="H16" i="52"/>
  <c r="I16" i="52"/>
  <c r="J16" i="52"/>
  <c r="K16" i="52"/>
  <c r="L16" i="52"/>
  <c r="M16" i="52"/>
  <c r="N16" i="52"/>
  <c r="O16" i="52"/>
  <c r="P16" i="52"/>
  <c r="Q16" i="52"/>
  <c r="R16" i="52"/>
  <c r="S16" i="52"/>
  <c r="T16" i="52"/>
  <c r="U16" i="52"/>
  <c r="V16" i="52"/>
  <c r="W16" i="52"/>
  <c r="X16" i="52"/>
  <c r="Y16" i="52"/>
  <c r="Z16" i="52"/>
  <c r="AA16" i="52"/>
  <c r="AB16" i="52"/>
  <c r="AC16" i="52"/>
  <c r="AD16" i="52"/>
  <c r="AE16" i="52"/>
  <c r="AF16" i="52"/>
  <c r="AG16" i="52"/>
  <c r="AH16" i="52"/>
  <c r="AI16" i="52"/>
  <c r="AJ16" i="52"/>
  <c r="AK16" i="52"/>
  <c r="AL17" i="52"/>
  <c r="AL18" i="52"/>
  <c r="G20" i="52"/>
  <c r="H20" i="52"/>
  <c r="I20" i="52"/>
  <c r="J20" i="52"/>
  <c r="K20" i="52"/>
  <c r="L20" i="52"/>
  <c r="M20" i="52"/>
  <c r="N20" i="52"/>
  <c r="O20" i="52"/>
  <c r="P20" i="52"/>
  <c r="Q20" i="52"/>
  <c r="R20" i="52"/>
  <c r="S20" i="52"/>
  <c r="T20" i="52"/>
  <c r="U20" i="52"/>
  <c r="V20" i="52"/>
  <c r="W20" i="52"/>
  <c r="X20" i="52"/>
  <c r="Y20" i="52"/>
  <c r="Z20" i="52"/>
  <c r="AA20" i="52"/>
  <c r="AB20" i="52"/>
  <c r="AC20" i="52"/>
  <c r="AD20" i="52"/>
  <c r="AE20" i="52"/>
  <c r="AF20" i="52"/>
  <c r="AG20" i="52"/>
  <c r="AH20" i="52"/>
  <c r="AI20" i="52"/>
  <c r="AJ20" i="52"/>
  <c r="AK20" i="52"/>
  <c r="AL21" i="52"/>
  <c r="Z118" i="56"/>
  <c r="Z121" i="56"/>
  <c r="Y85" i="36" l="1"/>
  <c r="W71" i="37"/>
  <c r="V28" i="37"/>
  <c r="P101" i="37"/>
  <c r="O161" i="37"/>
  <c r="P129" i="37"/>
  <c r="O168" i="37"/>
  <c r="N134" i="37"/>
  <c r="M169" i="37"/>
  <c r="AL20" i="52"/>
  <c r="AL7" i="52"/>
  <c r="AL16" i="52"/>
  <c r="AL11" i="52"/>
  <c r="P136" i="37"/>
  <c r="Q136" i="37" s="1"/>
  <c r="O137" i="37"/>
  <c r="AL8" i="52"/>
  <c r="G21" i="29"/>
  <c r="H21" i="29"/>
  <c r="I21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V21" i="29"/>
  <c r="W21" i="29"/>
  <c r="X21" i="29"/>
  <c r="Y21" i="29"/>
  <c r="Z21" i="29"/>
  <c r="AA21" i="29"/>
  <c r="AB21" i="29"/>
  <c r="AC21" i="29"/>
  <c r="AD21" i="29"/>
  <c r="AE21" i="29"/>
  <c r="AF21" i="29"/>
  <c r="AG21" i="29"/>
  <c r="AH21" i="29"/>
  <c r="AI21" i="29"/>
  <c r="AJ21" i="29"/>
  <c r="F21" i="29"/>
  <c r="G19" i="29"/>
  <c r="H19" i="29"/>
  <c r="I19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V19" i="29"/>
  <c r="W19" i="29"/>
  <c r="X19" i="29"/>
  <c r="Y19" i="29"/>
  <c r="Z19" i="29"/>
  <c r="AA19" i="29"/>
  <c r="AB19" i="29"/>
  <c r="AC19" i="29"/>
  <c r="AD19" i="29"/>
  <c r="AE19" i="29"/>
  <c r="AF19" i="29"/>
  <c r="AG19" i="29"/>
  <c r="AH19" i="29"/>
  <c r="AI19" i="29"/>
  <c r="AJ19" i="29"/>
  <c r="F19" i="29"/>
  <c r="C46" i="11"/>
  <c r="G46" i="11" s="1"/>
  <c r="H31" i="31"/>
  <c r="I31" i="31"/>
  <c r="J31" i="31"/>
  <c r="K31" i="31"/>
  <c r="L31" i="31"/>
  <c r="M31" i="31"/>
  <c r="N31" i="31"/>
  <c r="O31" i="31"/>
  <c r="P31" i="31"/>
  <c r="Q31" i="31"/>
  <c r="R31" i="31"/>
  <c r="S31" i="31"/>
  <c r="T31" i="31"/>
  <c r="U31" i="31"/>
  <c r="V31" i="31"/>
  <c r="W31" i="31"/>
  <c r="X31" i="31"/>
  <c r="Y31" i="31"/>
  <c r="Z31" i="31"/>
  <c r="AA31" i="31"/>
  <c r="AB31" i="31"/>
  <c r="AC31" i="31"/>
  <c r="AD31" i="31"/>
  <c r="AE31" i="31"/>
  <c r="AF31" i="31"/>
  <c r="AG31" i="31"/>
  <c r="AH31" i="31"/>
  <c r="AI31" i="31"/>
  <c r="AJ31" i="31"/>
  <c r="AK31" i="31"/>
  <c r="G31" i="31"/>
  <c r="H41" i="50"/>
  <c r="I41" i="50"/>
  <c r="J41" i="50"/>
  <c r="K41" i="50"/>
  <c r="L41" i="50"/>
  <c r="M41" i="50"/>
  <c r="N41" i="50"/>
  <c r="O41" i="50"/>
  <c r="P41" i="50"/>
  <c r="Q41" i="50"/>
  <c r="R41" i="50"/>
  <c r="S41" i="50"/>
  <c r="T41" i="50"/>
  <c r="U41" i="50"/>
  <c r="V41" i="50"/>
  <c r="W41" i="50"/>
  <c r="X41" i="50"/>
  <c r="Y41" i="50"/>
  <c r="Z41" i="50"/>
  <c r="AA41" i="50"/>
  <c r="AB41" i="50"/>
  <c r="AC41" i="50"/>
  <c r="AD41" i="50"/>
  <c r="AE41" i="50"/>
  <c r="AF41" i="50"/>
  <c r="AG41" i="50"/>
  <c r="AH41" i="50"/>
  <c r="AI41" i="50"/>
  <c r="AJ41" i="50"/>
  <c r="AK41" i="50"/>
  <c r="G41" i="50"/>
  <c r="G47" i="37"/>
  <c r="AN30" i="37" s="1"/>
  <c r="G46" i="37"/>
  <c r="G8" i="37"/>
  <c r="G10" i="37" s="1"/>
  <c r="G48" i="37"/>
  <c r="G36" i="37"/>
  <c r="F133" i="23" s="1"/>
  <c r="G70" i="40"/>
  <c r="G29" i="40"/>
  <c r="AB43" i="25"/>
  <c r="AC43" i="25"/>
  <c r="AD43" i="25"/>
  <c r="AE43" i="25"/>
  <c r="AF43" i="25"/>
  <c r="AG43" i="25"/>
  <c r="AC41" i="25"/>
  <c r="AA24" i="32"/>
  <c r="J49" i="25"/>
  <c r="AA121" i="56"/>
  <c r="AA118" i="56"/>
  <c r="Z85" i="36" l="1"/>
  <c r="Q101" i="37"/>
  <c r="P161" i="37"/>
  <c r="X71" i="37"/>
  <c r="W28" i="37"/>
  <c r="O134" i="37"/>
  <c r="N169" i="37"/>
  <c r="P168" i="37"/>
  <c r="Q129" i="37"/>
  <c r="AL23" i="54"/>
  <c r="R136" i="37"/>
  <c r="S136" i="37" s="1"/>
  <c r="T136" i="37" s="1"/>
  <c r="U136" i="37" s="1"/>
  <c r="V136" i="37" s="1"/>
  <c r="Q137" i="37"/>
  <c r="AQ23" i="54"/>
  <c r="F25" i="29"/>
  <c r="G25" i="29" s="1"/>
  <c r="H25" i="29" s="1"/>
  <c r="I25" i="29" s="1"/>
  <c r="J25" i="29" s="1"/>
  <c r="K25" i="29" s="1"/>
  <c r="L25" i="29" s="1"/>
  <c r="M25" i="29" s="1"/>
  <c r="N25" i="29" s="1"/>
  <c r="O25" i="29" s="1"/>
  <c r="P25" i="29" s="1"/>
  <c r="Q25" i="29" s="1"/>
  <c r="R25" i="29" s="1"/>
  <c r="S25" i="29" s="1"/>
  <c r="T25" i="29" s="1"/>
  <c r="U25" i="29" s="1"/>
  <c r="V25" i="29" s="1"/>
  <c r="W25" i="29" s="1"/>
  <c r="X25" i="29" s="1"/>
  <c r="Y25" i="29" s="1"/>
  <c r="Z25" i="29" s="1"/>
  <c r="AA25" i="29" s="1"/>
  <c r="AB25" i="29" s="1"/>
  <c r="AC25" i="29" s="1"/>
  <c r="AD25" i="29" s="1"/>
  <c r="AE25" i="29" s="1"/>
  <c r="AF25" i="29" s="1"/>
  <c r="AG25" i="29" s="1"/>
  <c r="AH25" i="29" s="1"/>
  <c r="AI25" i="29" s="1"/>
  <c r="AJ25" i="29" s="1"/>
  <c r="F125" i="23"/>
  <c r="AH43" i="25"/>
  <c r="P137" i="37"/>
  <c r="F120" i="23"/>
  <c r="G52" i="37"/>
  <c r="AL41" i="50"/>
  <c r="AB118" i="56"/>
  <c r="AB121" i="56"/>
  <c r="AA85" i="36" l="1"/>
  <c r="X28" i="37"/>
  <c r="Y71" i="37"/>
  <c r="Q161" i="37"/>
  <c r="R101" i="37"/>
  <c r="P134" i="37"/>
  <c r="O169" i="37"/>
  <c r="Q168" i="37"/>
  <c r="R137" i="37"/>
  <c r="B2" i="53"/>
  <c r="AC118" i="56"/>
  <c r="AC121" i="56"/>
  <c r="AB85" i="36" l="1"/>
  <c r="Z71" i="37"/>
  <c r="S101" i="37"/>
  <c r="R161" i="37"/>
  <c r="Y28" i="37"/>
  <c r="S129" i="37"/>
  <c r="R168" i="37"/>
  <c r="Q134" i="37"/>
  <c r="P169" i="37"/>
  <c r="S137" i="37"/>
  <c r="H119" i="16"/>
  <c r="F75" i="53" s="1"/>
  <c r="AJ127" i="53"/>
  <c r="AI127" i="53"/>
  <c r="AH127" i="53"/>
  <c r="AG127" i="53"/>
  <c r="AF127" i="53"/>
  <c r="AE127" i="53"/>
  <c r="AD127" i="53"/>
  <c r="AC127" i="53"/>
  <c r="AB127" i="53"/>
  <c r="AA127" i="53"/>
  <c r="Z127" i="53"/>
  <c r="Y127" i="53"/>
  <c r="X127" i="53"/>
  <c r="W127" i="53"/>
  <c r="T127" i="53"/>
  <c r="S127" i="53"/>
  <c r="R127" i="53"/>
  <c r="Q127" i="53"/>
  <c r="G127" i="53"/>
  <c r="AJ125" i="53"/>
  <c r="AI125" i="53"/>
  <c r="AH125" i="53"/>
  <c r="AG125" i="53"/>
  <c r="AF125" i="53"/>
  <c r="AE125" i="53"/>
  <c r="AD125" i="53"/>
  <c r="AC125" i="53"/>
  <c r="AB125" i="53"/>
  <c r="AA125" i="53"/>
  <c r="Z125" i="53"/>
  <c r="Y125" i="53"/>
  <c r="X125" i="53"/>
  <c r="W125" i="53"/>
  <c r="V125" i="53"/>
  <c r="U125" i="53"/>
  <c r="T125" i="53"/>
  <c r="S125" i="53"/>
  <c r="R125" i="53"/>
  <c r="Q125" i="53"/>
  <c r="P125" i="53"/>
  <c r="O125" i="53"/>
  <c r="N125" i="53"/>
  <c r="M125" i="53"/>
  <c r="L125" i="53"/>
  <c r="K125" i="53"/>
  <c r="J125" i="53"/>
  <c r="I125" i="53"/>
  <c r="H125" i="53"/>
  <c r="G125" i="53"/>
  <c r="F125" i="53"/>
  <c r="AJ103" i="53"/>
  <c r="AI103" i="53"/>
  <c r="AH103" i="53"/>
  <c r="AG103" i="53"/>
  <c r="AF103" i="53"/>
  <c r="AE103" i="53"/>
  <c r="AD103" i="53"/>
  <c r="AC103" i="53"/>
  <c r="AB103" i="53"/>
  <c r="AA103" i="53"/>
  <c r="Z103" i="53"/>
  <c r="Y103" i="53"/>
  <c r="X103" i="53"/>
  <c r="W103" i="53"/>
  <c r="V103" i="53"/>
  <c r="U103" i="53"/>
  <c r="T103" i="53"/>
  <c r="S103" i="53"/>
  <c r="R103" i="53"/>
  <c r="Q103" i="53"/>
  <c r="P103" i="53"/>
  <c r="O103" i="53"/>
  <c r="N103" i="53"/>
  <c r="M103" i="53"/>
  <c r="L103" i="53"/>
  <c r="K103" i="53"/>
  <c r="J103" i="53"/>
  <c r="I103" i="53"/>
  <c r="H103" i="53"/>
  <c r="G103" i="53"/>
  <c r="F103" i="53"/>
  <c r="AJ101" i="53"/>
  <c r="AI101" i="53"/>
  <c r="AH101" i="53"/>
  <c r="AG101" i="53"/>
  <c r="AF101" i="53"/>
  <c r="AE101" i="53"/>
  <c r="AD101" i="53"/>
  <c r="AC101" i="53"/>
  <c r="AB101" i="53"/>
  <c r="AA101" i="53"/>
  <c r="Z101" i="53"/>
  <c r="Y101" i="53"/>
  <c r="X101" i="53"/>
  <c r="W101" i="53"/>
  <c r="V101" i="53"/>
  <c r="U101" i="53"/>
  <c r="T101" i="53"/>
  <c r="S101" i="53"/>
  <c r="R101" i="53"/>
  <c r="Q101" i="53"/>
  <c r="P101" i="53"/>
  <c r="O101" i="53"/>
  <c r="N101" i="53"/>
  <c r="M101" i="53"/>
  <c r="L101" i="53"/>
  <c r="K101" i="53"/>
  <c r="J101" i="53"/>
  <c r="I101" i="53"/>
  <c r="H101" i="53"/>
  <c r="G101" i="53"/>
  <c r="F101" i="53"/>
  <c r="AJ99" i="53"/>
  <c r="AI99" i="53"/>
  <c r="AH99" i="53"/>
  <c r="AG99" i="53"/>
  <c r="AF99" i="53"/>
  <c r="AE99" i="53"/>
  <c r="AD99" i="53"/>
  <c r="AC99" i="53"/>
  <c r="AB99" i="53"/>
  <c r="AA99" i="53"/>
  <c r="Z99" i="53"/>
  <c r="Y99" i="53"/>
  <c r="X99" i="53"/>
  <c r="W99" i="53"/>
  <c r="V99" i="53"/>
  <c r="U99" i="53"/>
  <c r="T99" i="53"/>
  <c r="S99" i="53"/>
  <c r="R99" i="53"/>
  <c r="Q99" i="53"/>
  <c r="P99" i="53"/>
  <c r="O99" i="53"/>
  <c r="N99" i="53"/>
  <c r="M99" i="53"/>
  <c r="L99" i="53"/>
  <c r="K99" i="53"/>
  <c r="J99" i="53"/>
  <c r="I99" i="53"/>
  <c r="H99" i="53"/>
  <c r="G99" i="53"/>
  <c r="F99" i="53"/>
  <c r="AJ95" i="53"/>
  <c r="AI95" i="53"/>
  <c r="AH95" i="53"/>
  <c r="AG95" i="53"/>
  <c r="AF95" i="53"/>
  <c r="AE95" i="53"/>
  <c r="AD95" i="53"/>
  <c r="AC95" i="53"/>
  <c r="AB95" i="53"/>
  <c r="AA95" i="53"/>
  <c r="Z95" i="53"/>
  <c r="Y95" i="53"/>
  <c r="X95" i="53"/>
  <c r="W95" i="53"/>
  <c r="V95" i="53"/>
  <c r="U95" i="53"/>
  <c r="T95" i="53"/>
  <c r="S95" i="53"/>
  <c r="R95" i="53"/>
  <c r="Q95" i="53"/>
  <c r="P95" i="53"/>
  <c r="O95" i="53"/>
  <c r="N95" i="53"/>
  <c r="M95" i="53"/>
  <c r="L95" i="53"/>
  <c r="K95" i="53"/>
  <c r="J95" i="53"/>
  <c r="I95" i="53"/>
  <c r="H95" i="53"/>
  <c r="G95" i="53"/>
  <c r="F95" i="53"/>
  <c r="AJ93" i="53"/>
  <c r="AI93" i="53"/>
  <c r="AH93" i="53"/>
  <c r="AG93" i="53"/>
  <c r="AF93" i="53"/>
  <c r="AE93" i="53"/>
  <c r="AD93" i="53"/>
  <c r="AC93" i="53"/>
  <c r="AB93" i="53"/>
  <c r="AA93" i="53"/>
  <c r="Z93" i="53"/>
  <c r="Y93" i="53"/>
  <c r="X93" i="53"/>
  <c r="W93" i="53"/>
  <c r="V93" i="53"/>
  <c r="U93" i="53"/>
  <c r="T93" i="53"/>
  <c r="S93" i="53"/>
  <c r="R93" i="53"/>
  <c r="Q93" i="53"/>
  <c r="P93" i="53"/>
  <c r="O93" i="53"/>
  <c r="N93" i="53"/>
  <c r="M93" i="53"/>
  <c r="L93" i="53"/>
  <c r="K93" i="53"/>
  <c r="J93" i="53"/>
  <c r="I93" i="53"/>
  <c r="H93" i="53"/>
  <c r="G93" i="53"/>
  <c r="F93" i="53"/>
  <c r="AJ91" i="53"/>
  <c r="AI91" i="53"/>
  <c r="AH91" i="53"/>
  <c r="AG91" i="53"/>
  <c r="AF91" i="53"/>
  <c r="AE91" i="53"/>
  <c r="AD91" i="53"/>
  <c r="AC91" i="53"/>
  <c r="AB91" i="53"/>
  <c r="AA91" i="53"/>
  <c r="Z91" i="53"/>
  <c r="Y91" i="53"/>
  <c r="X91" i="53"/>
  <c r="W91" i="53"/>
  <c r="V91" i="53"/>
  <c r="U91" i="53"/>
  <c r="T91" i="53"/>
  <c r="S91" i="53"/>
  <c r="R91" i="53"/>
  <c r="Q91" i="53"/>
  <c r="P91" i="53"/>
  <c r="O91" i="53"/>
  <c r="N91" i="53"/>
  <c r="M91" i="53"/>
  <c r="L91" i="53"/>
  <c r="K91" i="53"/>
  <c r="J91" i="53"/>
  <c r="I91" i="53"/>
  <c r="H91" i="53"/>
  <c r="G91" i="53"/>
  <c r="F91" i="53"/>
  <c r="AL130" i="16"/>
  <c r="AJ87" i="53" s="1"/>
  <c r="AK130" i="16"/>
  <c r="AI87" i="53" s="1"/>
  <c r="AJ130" i="16"/>
  <c r="AH87" i="53" s="1"/>
  <c r="AI130" i="16"/>
  <c r="AG87" i="53" s="1"/>
  <c r="AH130" i="16"/>
  <c r="AF87" i="53" s="1"/>
  <c r="AG130" i="16"/>
  <c r="AE87" i="53" s="1"/>
  <c r="AF130" i="16"/>
  <c r="AD87" i="53" s="1"/>
  <c r="AE130" i="16"/>
  <c r="AC87" i="53" s="1"/>
  <c r="AD130" i="16"/>
  <c r="AB87" i="53" s="1"/>
  <c r="AC130" i="16"/>
  <c r="AA87" i="53" s="1"/>
  <c r="AB130" i="16"/>
  <c r="Z87" i="53" s="1"/>
  <c r="AA130" i="16"/>
  <c r="Y87" i="53" s="1"/>
  <c r="Z130" i="16"/>
  <c r="X87" i="53" s="1"/>
  <c r="Y130" i="16"/>
  <c r="W87" i="53" s="1"/>
  <c r="X130" i="16"/>
  <c r="V87" i="53" s="1"/>
  <c r="W130" i="16"/>
  <c r="U87" i="53" s="1"/>
  <c r="V130" i="16"/>
  <c r="T87" i="53" s="1"/>
  <c r="U130" i="16"/>
  <c r="S87" i="53" s="1"/>
  <c r="T130" i="16"/>
  <c r="R87" i="53" s="1"/>
  <c r="S130" i="16"/>
  <c r="Q87" i="53" s="1"/>
  <c r="R130" i="16"/>
  <c r="P87" i="53" s="1"/>
  <c r="Q130" i="16"/>
  <c r="O87" i="53" s="1"/>
  <c r="P130" i="16"/>
  <c r="N87" i="53" s="1"/>
  <c r="O130" i="16"/>
  <c r="M87" i="53" s="1"/>
  <c r="N130" i="16"/>
  <c r="L87" i="53" s="1"/>
  <c r="M130" i="16"/>
  <c r="K87" i="53" s="1"/>
  <c r="L130" i="16"/>
  <c r="J87" i="53" s="1"/>
  <c r="K130" i="16"/>
  <c r="I87" i="53" s="1"/>
  <c r="J130" i="16"/>
  <c r="H87" i="53" s="1"/>
  <c r="I130" i="16"/>
  <c r="G87" i="53" s="1"/>
  <c r="H130" i="16"/>
  <c r="F87" i="53" s="1"/>
  <c r="AL128" i="16"/>
  <c r="AJ85" i="53" s="1"/>
  <c r="AK128" i="16"/>
  <c r="AI85" i="53" s="1"/>
  <c r="AJ128" i="16"/>
  <c r="AH85" i="53" s="1"/>
  <c r="AI128" i="16"/>
  <c r="AG85" i="53" s="1"/>
  <c r="AH128" i="16"/>
  <c r="AF85" i="53" s="1"/>
  <c r="AG128" i="16"/>
  <c r="AE85" i="53" s="1"/>
  <c r="AF128" i="16"/>
  <c r="AD85" i="53" s="1"/>
  <c r="AE128" i="16"/>
  <c r="AC85" i="53" s="1"/>
  <c r="AD128" i="16"/>
  <c r="AB85" i="53" s="1"/>
  <c r="AC128" i="16"/>
  <c r="AA85" i="53" s="1"/>
  <c r="AB128" i="16"/>
  <c r="Z85" i="53" s="1"/>
  <c r="AA128" i="16"/>
  <c r="Y85" i="53" s="1"/>
  <c r="Z128" i="16"/>
  <c r="X85" i="53" s="1"/>
  <c r="Y128" i="16"/>
  <c r="W85" i="53" s="1"/>
  <c r="X128" i="16"/>
  <c r="V85" i="53" s="1"/>
  <c r="W128" i="16"/>
  <c r="U85" i="53" s="1"/>
  <c r="V128" i="16"/>
  <c r="T85" i="53" s="1"/>
  <c r="U128" i="16"/>
  <c r="S85" i="53" s="1"/>
  <c r="T128" i="16"/>
  <c r="R85" i="53" s="1"/>
  <c r="S128" i="16"/>
  <c r="Q85" i="53" s="1"/>
  <c r="R128" i="16"/>
  <c r="P85" i="53" s="1"/>
  <c r="Q128" i="16"/>
  <c r="O85" i="53" s="1"/>
  <c r="P128" i="16"/>
  <c r="N85" i="53" s="1"/>
  <c r="O128" i="16"/>
  <c r="M85" i="53" s="1"/>
  <c r="N128" i="16"/>
  <c r="L85" i="53" s="1"/>
  <c r="M128" i="16"/>
  <c r="K85" i="53" s="1"/>
  <c r="L128" i="16"/>
  <c r="J85" i="53" s="1"/>
  <c r="K128" i="16"/>
  <c r="I85" i="53" s="1"/>
  <c r="J128" i="16"/>
  <c r="H85" i="53" s="1"/>
  <c r="I128" i="16"/>
  <c r="G85" i="53" s="1"/>
  <c r="H128" i="16"/>
  <c r="F85" i="53" s="1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AL123" i="16"/>
  <c r="AJ79" i="53" s="1"/>
  <c r="AK123" i="16"/>
  <c r="AI79" i="53" s="1"/>
  <c r="AJ123" i="16"/>
  <c r="AH79" i="53" s="1"/>
  <c r="AI123" i="16"/>
  <c r="AG79" i="53" s="1"/>
  <c r="AH123" i="16"/>
  <c r="AF79" i="53" s="1"/>
  <c r="AG123" i="16"/>
  <c r="AE79" i="53" s="1"/>
  <c r="AF123" i="16"/>
  <c r="AD79" i="53" s="1"/>
  <c r="AE123" i="16"/>
  <c r="AC79" i="53" s="1"/>
  <c r="AD123" i="16"/>
  <c r="AB79" i="53" s="1"/>
  <c r="AC123" i="16"/>
  <c r="AA79" i="53" s="1"/>
  <c r="AB123" i="16"/>
  <c r="Z79" i="53" s="1"/>
  <c r="AA123" i="16"/>
  <c r="Y79" i="53" s="1"/>
  <c r="Z123" i="16"/>
  <c r="X79" i="53" s="1"/>
  <c r="Y123" i="16"/>
  <c r="W79" i="53" s="1"/>
  <c r="X123" i="16"/>
  <c r="V79" i="53" s="1"/>
  <c r="W123" i="16"/>
  <c r="U79" i="53" s="1"/>
  <c r="V123" i="16"/>
  <c r="T79" i="53" s="1"/>
  <c r="U123" i="16"/>
  <c r="S79" i="53" s="1"/>
  <c r="T123" i="16"/>
  <c r="R79" i="53" s="1"/>
  <c r="S123" i="16"/>
  <c r="Q79" i="53" s="1"/>
  <c r="R123" i="16"/>
  <c r="P79" i="53" s="1"/>
  <c r="Q123" i="16"/>
  <c r="O79" i="53" s="1"/>
  <c r="P123" i="16"/>
  <c r="N79" i="53" s="1"/>
  <c r="O123" i="16"/>
  <c r="M79" i="53" s="1"/>
  <c r="N123" i="16"/>
  <c r="L79" i="53" s="1"/>
  <c r="M123" i="16"/>
  <c r="K79" i="53" s="1"/>
  <c r="L123" i="16"/>
  <c r="J79" i="53" s="1"/>
  <c r="K123" i="16"/>
  <c r="I79" i="53" s="1"/>
  <c r="J123" i="16"/>
  <c r="H79" i="53" s="1"/>
  <c r="I123" i="16"/>
  <c r="G79" i="53" s="1"/>
  <c r="H123" i="16"/>
  <c r="F79" i="53" s="1"/>
  <c r="AL121" i="16"/>
  <c r="AJ77" i="53" s="1"/>
  <c r="AK121" i="16"/>
  <c r="AI77" i="53" s="1"/>
  <c r="AJ121" i="16"/>
  <c r="AH77" i="53" s="1"/>
  <c r="AI121" i="16"/>
  <c r="AG77" i="53" s="1"/>
  <c r="AH121" i="16"/>
  <c r="AF77" i="53" s="1"/>
  <c r="AG121" i="16"/>
  <c r="AE77" i="53" s="1"/>
  <c r="AF121" i="16"/>
  <c r="AD77" i="53" s="1"/>
  <c r="AE121" i="16"/>
  <c r="AC77" i="53" s="1"/>
  <c r="AD121" i="16"/>
  <c r="AB77" i="53" s="1"/>
  <c r="AC121" i="16"/>
  <c r="AA77" i="53" s="1"/>
  <c r="AB121" i="16"/>
  <c r="Z77" i="53" s="1"/>
  <c r="AA121" i="16"/>
  <c r="Y77" i="53" s="1"/>
  <c r="Z121" i="16"/>
  <c r="X77" i="53" s="1"/>
  <c r="Y121" i="16"/>
  <c r="W77" i="53" s="1"/>
  <c r="X121" i="16"/>
  <c r="V77" i="53" s="1"/>
  <c r="W121" i="16"/>
  <c r="U77" i="53" s="1"/>
  <c r="V121" i="16"/>
  <c r="T77" i="53" s="1"/>
  <c r="U121" i="16"/>
  <c r="S77" i="53" s="1"/>
  <c r="T121" i="16"/>
  <c r="R77" i="53" s="1"/>
  <c r="S121" i="16"/>
  <c r="Q77" i="53" s="1"/>
  <c r="R121" i="16"/>
  <c r="P77" i="53" s="1"/>
  <c r="Q121" i="16"/>
  <c r="O77" i="53" s="1"/>
  <c r="P121" i="16"/>
  <c r="N77" i="53" s="1"/>
  <c r="O121" i="16"/>
  <c r="M77" i="53" s="1"/>
  <c r="N121" i="16"/>
  <c r="L77" i="53" s="1"/>
  <c r="M121" i="16"/>
  <c r="K77" i="53" s="1"/>
  <c r="L121" i="16"/>
  <c r="J77" i="53" s="1"/>
  <c r="K121" i="16"/>
  <c r="I77" i="53" s="1"/>
  <c r="J121" i="16"/>
  <c r="H77" i="53" s="1"/>
  <c r="I121" i="16"/>
  <c r="G77" i="53" s="1"/>
  <c r="H121" i="16"/>
  <c r="F77" i="53" s="1"/>
  <c r="AL119" i="16"/>
  <c r="AJ75" i="53" s="1"/>
  <c r="AK119" i="16"/>
  <c r="AI75" i="53" s="1"/>
  <c r="AJ119" i="16"/>
  <c r="AH75" i="53" s="1"/>
  <c r="AI119" i="16"/>
  <c r="AG75" i="53" s="1"/>
  <c r="AH119" i="16"/>
  <c r="AF75" i="53" s="1"/>
  <c r="AG119" i="16"/>
  <c r="AE75" i="53" s="1"/>
  <c r="AF119" i="16"/>
  <c r="AD75" i="53" s="1"/>
  <c r="AE119" i="16"/>
  <c r="AC75" i="53" s="1"/>
  <c r="AD119" i="16"/>
  <c r="AB75" i="53" s="1"/>
  <c r="AC119" i="16"/>
  <c r="AA75" i="53" s="1"/>
  <c r="AB119" i="16"/>
  <c r="Z75" i="53" s="1"/>
  <c r="AA119" i="16"/>
  <c r="Y75" i="53" s="1"/>
  <c r="Z119" i="16"/>
  <c r="X75" i="53" s="1"/>
  <c r="Y119" i="16"/>
  <c r="W75" i="53" s="1"/>
  <c r="X119" i="16"/>
  <c r="V75" i="53" s="1"/>
  <c r="W119" i="16"/>
  <c r="U75" i="53" s="1"/>
  <c r="V119" i="16"/>
  <c r="T75" i="53" s="1"/>
  <c r="U119" i="16"/>
  <c r="S75" i="53" s="1"/>
  <c r="T119" i="16"/>
  <c r="R75" i="53" s="1"/>
  <c r="S119" i="16"/>
  <c r="Q75" i="53" s="1"/>
  <c r="R119" i="16"/>
  <c r="P75" i="53" s="1"/>
  <c r="Q119" i="16"/>
  <c r="O75" i="53" s="1"/>
  <c r="P119" i="16"/>
  <c r="N75" i="53" s="1"/>
  <c r="O119" i="16"/>
  <c r="M75" i="53" s="1"/>
  <c r="N119" i="16"/>
  <c r="L75" i="53" s="1"/>
  <c r="M119" i="16"/>
  <c r="K75" i="53" s="1"/>
  <c r="L119" i="16"/>
  <c r="J75" i="53" s="1"/>
  <c r="K119" i="16"/>
  <c r="I75" i="53" s="1"/>
  <c r="J119" i="16"/>
  <c r="H75" i="53" s="1"/>
  <c r="I119" i="16"/>
  <c r="G75" i="53" s="1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AL133" i="16"/>
  <c r="AJ90" i="53" s="1"/>
  <c r="AK133" i="16"/>
  <c r="AI90" i="53" s="1"/>
  <c r="AJ133" i="16"/>
  <c r="AH90" i="53" s="1"/>
  <c r="AI133" i="16"/>
  <c r="AG90" i="53" s="1"/>
  <c r="AH133" i="16"/>
  <c r="AF90" i="53" s="1"/>
  <c r="AG133" i="16"/>
  <c r="AE90" i="53" s="1"/>
  <c r="AF133" i="16"/>
  <c r="AD90" i="53" s="1"/>
  <c r="AE133" i="16"/>
  <c r="AC90" i="53" s="1"/>
  <c r="AD133" i="16"/>
  <c r="AB90" i="53" s="1"/>
  <c r="AC133" i="16"/>
  <c r="AA90" i="53" s="1"/>
  <c r="AB133" i="16"/>
  <c r="Z90" i="53" s="1"/>
  <c r="AA133" i="16"/>
  <c r="Y90" i="53" s="1"/>
  <c r="Z133" i="16"/>
  <c r="X90" i="53" s="1"/>
  <c r="Y133" i="16"/>
  <c r="W90" i="53" s="1"/>
  <c r="X133" i="16"/>
  <c r="V90" i="53" s="1"/>
  <c r="W133" i="16"/>
  <c r="U90" i="53" s="1"/>
  <c r="V133" i="16"/>
  <c r="T90" i="53" s="1"/>
  <c r="U133" i="16"/>
  <c r="S90" i="53" s="1"/>
  <c r="T133" i="16"/>
  <c r="R90" i="53" s="1"/>
  <c r="S133" i="16"/>
  <c r="Q90" i="53" s="1"/>
  <c r="R133" i="16"/>
  <c r="P90" i="53" s="1"/>
  <c r="Q133" i="16"/>
  <c r="O90" i="53" s="1"/>
  <c r="P133" i="16"/>
  <c r="N90" i="53" s="1"/>
  <c r="O133" i="16"/>
  <c r="M90" i="53" s="1"/>
  <c r="N133" i="16"/>
  <c r="L90" i="53" s="1"/>
  <c r="M133" i="16"/>
  <c r="K90" i="53" s="1"/>
  <c r="L133" i="16"/>
  <c r="J90" i="53" s="1"/>
  <c r="K133" i="16"/>
  <c r="I90" i="53" s="1"/>
  <c r="J133" i="16"/>
  <c r="H90" i="53" s="1"/>
  <c r="I133" i="16"/>
  <c r="G90" i="53" s="1"/>
  <c r="H133" i="16"/>
  <c r="F90" i="53" s="1"/>
  <c r="N71" i="53"/>
  <c r="M71" i="53"/>
  <c r="L71" i="53"/>
  <c r="K71" i="53"/>
  <c r="J71" i="53"/>
  <c r="I71" i="53"/>
  <c r="H71" i="53"/>
  <c r="G71" i="53"/>
  <c r="F71" i="53"/>
  <c r="AJ64" i="53"/>
  <c r="AI64" i="53"/>
  <c r="AH64" i="53"/>
  <c r="AG64" i="53"/>
  <c r="AF64" i="53"/>
  <c r="AE64" i="53"/>
  <c r="AD64" i="53"/>
  <c r="AC64" i="53"/>
  <c r="AB64" i="53"/>
  <c r="AA64" i="53"/>
  <c r="Z64" i="53"/>
  <c r="Y64" i="53"/>
  <c r="X64" i="53"/>
  <c r="W64" i="53"/>
  <c r="V64" i="53"/>
  <c r="U64" i="53"/>
  <c r="T64" i="53"/>
  <c r="S64" i="53"/>
  <c r="R64" i="53"/>
  <c r="Q64" i="53"/>
  <c r="P64" i="53"/>
  <c r="O64" i="53"/>
  <c r="N64" i="53"/>
  <c r="M64" i="53"/>
  <c r="L64" i="53"/>
  <c r="K64" i="53"/>
  <c r="J64" i="53"/>
  <c r="I64" i="53"/>
  <c r="H64" i="53"/>
  <c r="G64" i="53"/>
  <c r="F64" i="53"/>
  <c r="AJ62" i="53"/>
  <c r="AI62" i="53"/>
  <c r="AH62" i="53"/>
  <c r="AG62" i="53"/>
  <c r="AF62" i="53"/>
  <c r="AE62" i="53"/>
  <c r="AD62" i="53"/>
  <c r="AC62" i="53"/>
  <c r="AB62" i="53"/>
  <c r="AA62" i="53"/>
  <c r="Z62" i="53"/>
  <c r="Y62" i="53"/>
  <c r="X62" i="53"/>
  <c r="W62" i="53"/>
  <c r="V62" i="53"/>
  <c r="U62" i="53"/>
  <c r="T62" i="53"/>
  <c r="S62" i="53"/>
  <c r="R62" i="53"/>
  <c r="Q62" i="53"/>
  <c r="P62" i="53"/>
  <c r="O62" i="53"/>
  <c r="N62" i="53"/>
  <c r="M62" i="53"/>
  <c r="L62" i="53"/>
  <c r="K62" i="53"/>
  <c r="J62" i="53"/>
  <c r="I62" i="53"/>
  <c r="H62" i="53"/>
  <c r="G62" i="53"/>
  <c r="F62" i="53"/>
  <c r="AJ60" i="53"/>
  <c r="AI60" i="53"/>
  <c r="AH60" i="53"/>
  <c r="AG60" i="53"/>
  <c r="AF60" i="53"/>
  <c r="AE60" i="53"/>
  <c r="AD60" i="53"/>
  <c r="AC60" i="53"/>
  <c r="AB60" i="53"/>
  <c r="AA60" i="53"/>
  <c r="Z60" i="53"/>
  <c r="Y60" i="53"/>
  <c r="X60" i="53"/>
  <c r="W60" i="53"/>
  <c r="V60" i="53"/>
  <c r="U60" i="53"/>
  <c r="T60" i="53"/>
  <c r="S60" i="53"/>
  <c r="R60" i="53"/>
  <c r="Q60" i="53"/>
  <c r="P60" i="53"/>
  <c r="O60" i="53"/>
  <c r="N60" i="53"/>
  <c r="M60" i="53"/>
  <c r="L60" i="53"/>
  <c r="K60" i="53"/>
  <c r="J60" i="53"/>
  <c r="I60" i="53"/>
  <c r="H60" i="53"/>
  <c r="G60" i="53"/>
  <c r="F60" i="53"/>
  <c r="AJ74" i="53"/>
  <c r="AI74" i="53"/>
  <c r="AH74" i="53"/>
  <c r="AG74" i="53"/>
  <c r="AF74" i="53"/>
  <c r="AE74" i="53"/>
  <c r="AD74" i="53"/>
  <c r="AC74" i="53"/>
  <c r="AB74" i="53"/>
  <c r="AA74" i="53"/>
  <c r="Z74" i="53"/>
  <c r="Y74" i="53"/>
  <c r="X74" i="53"/>
  <c r="W74" i="53"/>
  <c r="V74" i="53"/>
  <c r="U74" i="53"/>
  <c r="T74" i="53"/>
  <c r="S74" i="53"/>
  <c r="R74" i="53"/>
  <c r="Q74" i="53"/>
  <c r="P74" i="53"/>
  <c r="O74" i="53"/>
  <c r="N74" i="53"/>
  <c r="M74" i="53"/>
  <c r="L74" i="53"/>
  <c r="K74" i="53"/>
  <c r="J74" i="53"/>
  <c r="I74" i="53"/>
  <c r="H74" i="53"/>
  <c r="G74" i="53"/>
  <c r="F74" i="53"/>
  <c r="AD121" i="56"/>
  <c r="AD118" i="56"/>
  <c r="AC85" i="36" l="1"/>
  <c r="Z28" i="37"/>
  <c r="T101" i="37"/>
  <c r="S161" i="37"/>
  <c r="AA71" i="37"/>
  <c r="Q169" i="37"/>
  <c r="R134" i="37"/>
  <c r="T129" i="37"/>
  <c r="S168" i="37"/>
  <c r="T137" i="37"/>
  <c r="H82" i="53"/>
  <c r="H83" i="53"/>
  <c r="P82" i="53"/>
  <c r="P83" i="53"/>
  <c r="X82" i="53"/>
  <c r="X83" i="53"/>
  <c r="AF82" i="53"/>
  <c r="AF83" i="53"/>
  <c r="K82" i="53"/>
  <c r="K83" i="53"/>
  <c r="S82" i="53"/>
  <c r="S83" i="53"/>
  <c r="AA82" i="53"/>
  <c r="AA83" i="53"/>
  <c r="I83" i="53"/>
  <c r="I82" i="53"/>
  <c r="Q83" i="53"/>
  <c r="Q82" i="53"/>
  <c r="Y83" i="53"/>
  <c r="Y82" i="53"/>
  <c r="AG83" i="53"/>
  <c r="AG82" i="53"/>
  <c r="M107" i="53"/>
  <c r="M106" i="53"/>
  <c r="U107" i="53"/>
  <c r="U106" i="53"/>
  <c r="AC107" i="53"/>
  <c r="AC106" i="53"/>
  <c r="J83" i="53"/>
  <c r="J82" i="53"/>
  <c r="R83" i="53"/>
  <c r="R82" i="53"/>
  <c r="Z83" i="53"/>
  <c r="Z82" i="53"/>
  <c r="AH83" i="53"/>
  <c r="AH82" i="53"/>
  <c r="F107" i="53"/>
  <c r="F106" i="53"/>
  <c r="N106" i="53"/>
  <c r="N107" i="53"/>
  <c r="V107" i="53"/>
  <c r="V106" i="53"/>
  <c r="AD107" i="53"/>
  <c r="AD106" i="53"/>
  <c r="AI82" i="53"/>
  <c r="AI83" i="53"/>
  <c r="G106" i="53"/>
  <c r="G107" i="53"/>
  <c r="O106" i="53"/>
  <c r="O107" i="53"/>
  <c r="W106" i="53"/>
  <c r="W107" i="53"/>
  <c r="AE106" i="53"/>
  <c r="AE107" i="53"/>
  <c r="L82" i="53"/>
  <c r="L83" i="53"/>
  <c r="T82" i="53"/>
  <c r="T83" i="53"/>
  <c r="AB82" i="53"/>
  <c r="AB83" i="53"/>
  <c r="AJ82" i="53"/>
  <c r="AJ83" i="53"/>
  <c r="H107" i="53"/>
  <c r="H106" i="53"/>
  <c r="P107" i="53"/>
  <c r="P106" i="53"/>
  <c r="X107" i="53"/>
  <c r="X106" i="53"/>
  <c r="AF107" i="53"/>
  <c r="AF106" i="53"/>
  <c r="M82" i="53"/>
  <c r="M83" i="53"/>
  <c r="U82" i="53"/>
  <c r="U83" i="53"/>
  <c r="AC82" i="53"/>
  <c r="AC83" i="53"/>
  <c r="I106" i="53"/>
  <c r="I107" i="53"/>
  <c r="Q106" i="53"/>
  <c r="Q107" i="53"/>
  <c r="Y106" i="53"/>
  <c r="Y107" i="53"/>
  <c r="AG106" i="53"/>
  <c r="AG107" i="53"/>
  <c r="F83" i="53"/>
  <c r="F82" i="53"/>
  <c r="N83" i="53"/>
  <c r="N82" i="53"/>
  <c r="V83" i="53"/>
  <c r="V82" i="53"/>
  <c r="AD83" i="53"/>
  <c r="AD82" i="53"/>
  <c r="J106" i="53"/>
  <c r="J107" i="53"/>
  <c r="R106" i="53"/>
  <c r="R107" i="53"/>
  <c r="Z106" i="53"/>
  <c r="Z107" i="53"/>
  <c r="AH106" i="53"/>
  <c r="AH107" i="53"/>
  <c r="G83" i="53"/>
  <c r="G82" i="53"/>
  <c r="O83" i="53"/>
  <c r="O82" i="53"/>
  <c r="W82" i="53"/>
  <c r="W83" i="53"/>
  <c r="AE83" i="53"/>
  <c r="AE82" i="53"/>
  <c r="K106" i="53"/>
  <c r="K107" i="53"/>
  <c r="S106" i="53"/>
  <c r="S107" i="53"/>
  <c r="AA106" i="53"/>
  <c r="AA107" i="53"/>
  <c r="AI106" i="53"/>
  <c r="AI107" i="53"/>
  <c r="L106" i="53"/>
  <c r="L107" i="53"/>
  <c r="T106" i="53"/>
  <c r="T107" i="53"/>
  <c r="AB106" i="53"/>
  <c r="AB107" i="53"/>
  <c r="AJ106" i="53"/>
  <c r="AJ107" i="53"/>
  <c r="Q122" i="53"/>
  <c r="Q123" i="53"/>
  <c r="Y122" i="53"/>
  <c r="Y123" i="53"/>
  <c r="AG122" i="53"/>
  <c r="AG123" i="53"/>
  <c r="R122" i="53"/>
  <c r="R123" i="53"/>
  <c r="Z122" i="53"/>
  <c r="Z123" i="53"/>
  <c r="K123" i="53"/>
  <c r="K122" i="53"/>
  <c r="S123" i="53"/>
  <c r="S122" i="53"/>
  <c r="AA123" i="53"/>
  <c r="AA122" i="53"/>
  <c r="L123" i="53"/>
  <c r="L122" i="53"/>
  <c r="T123" i="53"/>
  <c r="T122" i="53"/>
  <c r="AB122" i="53"/>
  <c r="AB123" i="53"/>
  <c r="M122" i="53"/>
  <c r="M123" i="53"/>
  <c r="U122" i="53"/>
  <c r="U123" i="53"/>
  <c r="AC122" i="53"/>
  <c r="AC123" i="53"/>
  <c r="J122" i="53"/>
  <c r="J123" i="53"/>
  <c r="N123" i="53"/>
  <c r="N122" i="53"/>
  <c r="V123" i="53"/>
  <c r="V122" i="53"/>
  <c r="AD123" i="53"/>
  <c r="AD122" i="53"/>
  <c r="O122" i="53"/>
  <c r="O123" i="53"/>
  <c r="W123" i="53"/>
  <c r="W122" i="53"/>
  <c r="AE123" i="53"/>
  <c r="AE122" i="53"/>
  <c r="P122" i="53"/>
  <c r="P123" i="53"/>
  <c r="X123" i="53"/>
  <c r="X122" i="53"/>
  <c r="AF123" i="53"/>
  <c r="AF122" i="53"/>
  <c r="K1" i="26"/>
  <c r="I6" i="26" s="1"/>
  <c r="AE121" i="56"/>
  <c r="AE118" i="56"/>
  <c r="AD85" i="36" l="1"/>
  <c r="AB71" i="37"/>
  <c r="U101" i="37"/>
  <c r="T161" i="37"/>
  <c r="AA28" i="37"/>
  <c r="U129" i="37"/>
  <c r="T168" i="37"/>
  <c r="S134" i="37"/>
  <c r="R169" i="37"/>
  <c r="U137" i="37"/>
  <c r="C2" i="53"/>
  <c r="AF118" i="56"/>
  <c r="AF121" i="56"/>
  <c r="AE85" i="36" l="1"/>
  <c r="AB28" i="37"/>
  <c r="V101" i="37"/>
  <c r="U161" i="37"/>
  <c r="AC71" i="37"/>
  <c r="T134" i="37"/>
  <c r="S169" i="37"/>
  <c r="V129" i="37"/>
  <c r="U168" i="37"/>
  <c r="V137" i="37"/>
  <c r="W136" i="37"/>
  <c r="L53" i="53"/>
  <c r="K53" i="53"/>
  <c r="J53" i="53"/>
  <c r="I53" i="53"/>
  <c r="H53" i="53"/>
  <c r="G53" i="53"/>
  <c r="F53" i="53"/>
  <c r="AJ50" i="53"/>
  <c r="AI50" i="53"/>
  <c r="AH50" i="53"/>
  <c r="AG50" i="53"/>
  <c r="AF50" i="53"/>
  <c r="AE50" i="53"/>
  <c r="AD50" i="53"/>
  <c r="AC50" i="53"/>
  <c r="AB50" i="53"/>
  <c r="AA50" i="53"/>
  <c r="Z50" i="53"/>
  <c r="Y50" i="53"/>
  <c r="X50" i="53"/>
  <c r="W50" i="53"/>
  <c r="V50" i="53"/>
  <c r="U50" i="53"/>
  <c r="T50" i="53"/>
  <c r="S50" i="53"/>
  <c r="R50" i="53"/>
  <c r="Q50" i="53"/>
  <c r="P50" i="53"/>
  <c r="O50" i="53"/>
  <c r="N50" i="53"/>
  <c r="M50" i="53"/>
  <c r="L50" i="53"/>
  <c r="K50" i="53"/>
  <c r="J50" i="53"/>
  <c r="I50" i="53"/>
  <c r="H50" i="53"/>
  <c r="G50" i="53"/>
  <c r="F50" i="53"/>
  <c r="AJ48" i="53"/>
  <c r="AI48" i="53"/>
  <c r="AH48" i="53"/>
  <c r="AG48" i="53"/>
  <c r="AF48" i="53"/>
  <c r="AE48" i="53"/>
  <c r="AD48" i="53"/>
  <c r="AC48" i="53"/>
  <c r="AB48" i="53"/>
  <c r="AA48" i="53"/>
  <c r="Z48" i="53"/>
  <c r="Y48" i="53"/>
  <c r="X48" i="53"/>
  <c r="W48" i="53"/>
  <c r="V48" i="53"/>
  <c r="U48" i="53"/>
  <c r="T48" i="53"/>
  <c r="S48" i="53"/>
  <c r="R48" i="53"/>
  <c r="Q48" i="53"/>
  <c r="P48" i="53"/>
  <c r="O48" i="53"/>
  <c r="N48" i="53"/>
  <c r="M48" i="53"/>
  <c r="L48" i="53"/>
  <c r="K48" i="53"/>
  <c r="J48" i="53"/>
  <c r="I48" i="53"/>
  <c r="H48" i="53"/>
  <c r="G48" i="53"/>
  <c r="F48" i="53"/>
  <c r="AJ46" i="53"/>
  <c r="AI46" i="53"/>
  <c r="AH46" i="53"/>
  <c r="AG46" i="53"/>
  <c r="AF46" i="53"/>
  <c r="AE46" i="53"/>
  <c r="AD46" i="53"/>
  <c r="AC46" i="53"/>
  <c r="AB46" i="53"/>
  <c r="AA46" i="53"/>
  <c r="Z46" i="53"/>
  <c r="Y46" i="53"/>
  <c r="X46" i="53"/>
  <c r="W46" i="53"/>
  <c r="V46" i="53"/>
  <c r="U46" i="53"/>
  <c r="T46" i="53"/>
  <c r="S46" i="53"/>
  <c r="R46" i="53"/>
  <c r="Q46" i="53"/>
  <c r="P46" i="53"/>
  <c r="O46" i="53"/>
  <c r="N46" i="53"/>
  <c r="M46" i="53"/>
  <c r="L46" i="53"/>
  <c r="K46" i="53"/>
  <c r="J46" i="53"/>
  <c r="I46" i="53"/>
  <c r="H46" i="53"/>
  <c r="G46" i="53"/>
  <c r="F46" i="53"/>
  <c r="AJ39" i="53"/>
  <c r="AI39" i="53"/>
  <c r="AH39" i="53"/>
  <c r="AG39" i="53"/>
  <c r="AF39" i="53"/>
  <c r="V39" i="53"/>
  <c r="U39" i="53"/>
  <c r="T39" i="53"/>
  <c r="S39" i="53"/>
  <c r="R39" i="53"/>
  <c r="Q39" i="53"/>
  <c r="P39" i="53"/>
  <c r="N39" i="53"/>
  <c r="I39" i="53"/>
  <c r="H39" i="53"/>
  <c r="G39" i="53"/>
  <c r="F39" i="53"/>
  <c r="AJ29" i="53"/>
  <c r="AI29" i="53"/>
  <c r="AH29" i="53"/>
  <c r="AG29" i="53"/>
  <c r="AF29" i="53"/>
  <c r="AE29" i="53"/>
  <c r="AD29" i="53"/>
  <c r="AC29" i="53"/>
  <c r="AB29" i="53"/>
  <c r="AA29" i="53"/>
  <c r="Z29" i="53"/>
  <c r="Y29" i="53"/>
  <c r="X29" i="53"/>
  <c r="W29" i="53"/>
  <c r="V29" i="53"/>
  <c r="U29" i="53"/>
  <c r="T29" i="53"/>
  <c r="S29" i="53"/>
  <c r="R29" i="53"/>
  <c r="Q29" i="53"/>
  <c r="P29" i="53"/>
  <c r="O29" i="53"/>
  <c r="N29" i="53"/>
  <c r="M29" i="53"/>
  <c r="L29" i="53"/>
  <c r="K29" i="53"/>
  <c r="J29" i="53"/>
  <c r="I29" i="53"/>
  <c r="H29" i="53"/>
  <c r="G29" i="53"/>
  <c r="F29" i="53"/>
  <c r="AJ27" i="53"/>
  <c r="AI27" i="53"/>
  <c r="AH27" i="53"/>
  <c r="AG27" i="53"/>
  <c r="AF27" i="53"/>
  <c r="AE27" i="53"/>
  <c r="AD27" i="53"/>
  <c r="AC27" i="53"/>
  <c r="AB27" i="53"/>
  <c r="AA27" i="53"/>
  <c r="Z27" i="53"/>
  <c r="Y27" i="53"/>
  <c r="X27" i="53"/>
  <c r="W27" i="53"/>
  <c r="V27" i="53"/>
  <c r="U27" i="53"/>
  <c r="T27" i="53"/>
  <c r="S27" i="53"/>
  <c r="R27" i="53"/>
  <c r="Q27" i="53"/>
  <c r="P27" i="53"/>
  <c r="O27" i="53"/>
  <c r="N27" i="53"/>
  <c r="M27" i="53"/>
  <c r="L27" i="53"/>
  <c r="K27" i="53"/>
  <c r="J27" i="53"/>
  <c r="I27" i="53"/>
  <c r="H27" i="53"/>
  <c r="G27" i="53"/>
  <c r="F27" i="53"/>
  <c r="AJ25" i="53"/>
  <c r="AI25" i="53"/>
  <c r="AH25" i="53"/>
  <c r="AG25" i="53"/>
  <c r="AF25" i="53"/>
  <c r="AE25" i="53"/>
  <c r="AD25" i="53"/>
  <c r="AC25" i="53"/>
  <c r="AB25" i="53"/>
  <c r="AA25" i="53"/>
  <c r="Z25" i="53"/>
  <c r="Y25" i="53"/>
  <c r="X25" i="53"/>
  <c r="W25" i="53"/>
  <c r="V25" i="53"/>
  <c r="U25" i="53"/>
  <c r="T25" i="53"/>
  <c r="S25" i="53"/>
  <c r="R25" i="53"/>
  <c r="Q25" i="53"/>
  <c r="P25" i="53"/>
  <c r="O25" i="53"/>
  <c r="N25" i="53"/>
  <c r="M25" i="53"/>
  <c r="L25" i="53"/>
  <c r="K25" i="53"/>
  <c r="J25" i="53"/>
  <c r="I25" i="53"/>
  <c r="H25" i="53"/>
  <c r="G25" i="53"/>
  <c r="F25" i="53"/>
  <c r="AJ18" i="53"/>
  <c r="AI18" i="53"/>
  <c r="AH18" i="53"/>
  <c r="AG18" i="53"/>
  <c r="AF18" i="53"/>
  <c r="AE18" i="53"/>
  <c r="AD18" i="53"/>
  <c r="AC18" i="53"/>
  <c r="AB18" i="53"/>
  <c r="AA18" i="53"/>
  <c r="Z18" i="53"/>
  <c r="Y18" i="53"/>
  <c r="X18" i="53"/>
  <c r="W18" i="53"/>
  <c r="V18" i="53"/>
  <c r="U18" i="53"/>
  <c r="T18" i="53"/>
  <c r="S18" i="53"/>
  <c r="R18" i="53"/>
  <c r="Q18" i="53"/>
  <c r="P18" i="53"/>
  <c r="O18" i="53"/>
  <c r="N18" i="53"/>
  <c r="M18" i="53"/>
  <c r="L18" i="53"/>
  <c r="K18" i="53"/>
  <c r="J18" i="53"/>
  <c r="I18" i="53"/>
  <c r="H18" i="53"/>
  <c r="G18" i="53"/>
  <c r="F18" i="53"/>
  <c r="F4" i="53"/>
  <c r="AJ8" i="53"/>
  <c r="AI8" i="53"/>
  <c r="AH8" i="53"/>
  <c r="AG8" i="53"/>
  <c r="AF8" i="53"/>
  <c r="AE8" i="53"/>
  <c r="AD8" i="53"/>
  <c r="AC8" i="53"/>
  <c r="AB8" i="53"/>
  <c r="AA8" i="53"/>
  <c r="Z8" i="53"/>
  <c r="Y8" i="53"/>
  <c r="X8" i="53"/>
  <c r="W8" i="53"/>
  <c r="V8" i="53"/>
  <c r="U8" i="53"/>
  <c r="T8" i="53"/>
  <c r="S8" i="53"/>
  <c r="R8" i="53"/>
  <c r="Q8" i="53"/>
  <c r="P8" i="53"/>
  <c r="O8" i="53"/>
  <c r="N8" i="53"/>
  <c r="M8" i="53"/>
  <c r="L8" i="53"/>
  <c r="K8" i="53"/>
  <c r="J8" i="53"/>
  <c r="I8" i="53"/>
  <c r="H8" i="53"/>
  <c r="G8" i="53"/>
  <c r="F8" i="53"/>
  <c r="AJ6" i="53"/>
  <c r="AI6" i="53"/>
  <c r="AH6" i="53"/>
  <c r="AG6" i="53"/>
  <c r="AF6" i="53"/>
  <c r="AE6" i="53"/>
  <c r="AD6" i="53"/>
  <c r="AC6" i="53"/>
  <c r="AB6" i="53"/>
  <c r="AA6" i="53"/>
  <c r="Z6" i="53"/>
  <c r="Y6" i="53"/>
  <c r="X6" i="53"/>
  <c r="W6" i="53"/>
  <c r="V6" i="53"/>
  <c r="U6" i="53"/>
  <c r="T6" i="53"/>
  <c r="S6" i="53"/>
  <c r="R6" i="53"/>
  <c r="Q6" i="53"/>
  <c r="P6" i="53"/>
  <c r="O6" i="53"/>
  <c r="N6" i="53"/>
  <c r="M6" i="53"/>
  <c r="L6" i="53"/>
  <c r="K6" i="53"/>
  <c r="J6" i="53"/>
  <c r="I6" i="53"/>
  <c r="H6" i="53"/>
  <c r="G6" i="53"/>
  <c r="F6" i="53"/>
  <c r="AJ4" i="53"/>
  <c r="AI4" i="53"/>
  <c r="AH4" i="53"/>
  <c r="AG4" i="53"/>
  <c r="AF4" i="53"/>
  <c r="AE4" i="53"/>
  <c r="AD4" i="53"/>
  <c r="AC4" i="53"/>
  <c r="AB4" i="53"/>
  <c r="AA4" i="53"/>
  <c r="Z4" i="53"/>
  <c r="Y4" i="53"/>
  <c r="X4" i="53"/>
  <c r="W4" i="53"/>
  <c r="V4" i="53"/>
  <c r="U4" i="53"/>
  <c r="T4" i="53"/>
  <c r="S4" i="53"/>
  <c r="R4" i="53"/>
  <c r="Q4" i="53"/>
  <c r="P4" i="53"/>
  <c r="O4" i="53"/>
  <c r="N4" i="53"/>
  <c r="M4" i="53"/>
  <c r="L4" i="53"/>
  <c r="K4" i="53"/>
  <c r="J4" i="53"/>
  <c r="I4" i="53"/>
  <c r="H4" i="53"/>
  <c r="G4" i="53"/>
  <c r="I196" i="34"/>
  <c r="I197" i="34"/>
  <c r="I198" i="34"/>
  <c r="AG121" i="56"/>
  <c r="AG118" i="56"/>
  <c r="AF85" i="36" l="1"/>
  <c r="AD71" i="37"/>
  <c r="W101" i="37"/>
  <c r="V161" i="37"/>
  <c r="AC28" i="37"/>
  <c r="W129" i="37"/>
  <c r="V168" i="37"/>
  <c r="U134" i="37"/>
  <c r="T169" i="37"/>
  <c r="X136" i="37"/>
  <c r="W137" i="37"/>
  <c r="AK145" i="53"/>
  <c r="AK144" i="53"/>
  <c r="AK143" i="53"/>
  <c r="D143" i="53"/>
  <c r="AK142" i="53"/>
  <c r="AL141" i="53"/>
  <c r="AK141" i="53"/>
  <c r="AK140" i="53"/>
  <c r="D140" i="53"/>
  <c r="AM139" i="53"/>
  <c r="AL139" i="53"/>
  <c r="AK137" i="53"/>
  <c r="AK136" i="53"/>
  <c r="AK135" i="53"/>
  <c r="D135" i="53"/>
  <c r="AK134" i="53"/>
  <c r="AL133" i="53"/>
  <c r="AK133" i="53"/>
  <c r="AK132" i="53"/>
  <c r="D132" i="53"/>
  <c r="AM131" i="53"/>
  <c r="AL131" i="53"/>
  <c r="AK127" i="53"/>
  <c r="D127" i="53"/>
  <c r="AL125" i="53"/>
  <c r="AK125" i="53"/>
  <c r="D124" i="53"/>
  <c r="AM123" i="53"/>
  <c r="AL123" i="53"/>
  <c r="AL117" i="53"/>
  <c r="AM115" i="53"/>
  <c r="AL115" i="53"/>
  <c r="AL109" i="53"/>
  <c r="AM107" i="53"/>
  <c r="AL107" i="53"/>
  <c r="AK103" i="53"/>
  <c r="AL101" i="53"/>
  <c r="AK101" i="53"/>
  <c r="AM99" i="53"/>
  <c r="AL99" i="53"/>
  <c r="AK95" i="53"/>
  <c r="AL93" i="53"/>
  <c r="AK93" i="53"/>
  <c r="AM91" i="53"/>
  <c r="AL91" i="53"/>
  <c r="AK87" i="53"/>
  <c r="AL85" i="53"/>
  <c r="AK85" i="53"/>
  <c r="AM83" i="53"/>
  <c r="AL83" i="53"/>
  <c r="AK79" i="53"/>
  <c r="AL77" i="53"/>
  <c r="AK77" i="53"/>
  <c r="AM75" i="53"/>
  <c r="AL75" i="53"/>
  <c r="AL69" i="53"/>
  <c r="AK64" i="53"/>
  <c r="AL62" i="53"/>
  <c r="AK62" i="53"/>
  <c r="AL55" i="53"/>
  <c r="AK50" i="53"/>
  <c r="AL48" i="53"/>
  <c r="AK48" i="53"/>
  <c r="AL41" i="53"/>
  <c r="AL34" i="53"/>
  <c r="AK29" i="53"/>
  <c r="AL27" i="53"/>
  <c r="AK27" i="53"/>
  <c r="AL20" i="53"/>
  <c r="AM18" i="53"/>
  <c r="AL18" i="53"/>
  <c r="AL13" i="53"/>
  <c r="AM11" i="53"/>
  <c r="AL11" i="53"/>
  <c r="AK8" i="53"/>
  <c r="AL6" i="53"/>
  <c r="AK6" i="53"/>
  <c r="AM4" i="53"/>
  <c r="AL4" i="53"/>
  <c r="AK4" i="53"/>
  <c r="AH121" i="56"/>
  <c r="AH118" i="56"/>
  <c r="AG85" i="36" l="1"/>
  <c r="AD28" i="37"/>
  <c r="X101" i="37"/>
  <c r="W161" i="37"/>
  <c r="AE71" i="37"/>
  <c r="X129" i="37"/>
  <c r="W168" i="37"/>
  <c r="V134" i="37"/>
  <c r="U169" i="37"/>
  <c r="X137" i="37"/>
  <c r="Y136" i="37"/>
  <c r="AL132" i="53"/>
  <c r="AM132" i="53" s="1"/>
  <c r="AL140" i="53"/>
  <c r="AM140" i="53" s="1"/>
  <c r="V3" i="53"/>
  <c r="F3" i="53"/>
  <c r="AD3" i="53"/>
  <c r="AC3" i="53"/>
  <c r="N3" i="53"/>
  <c r="G3" i="53"/>
  <c r="O3" i="53"/>
  <c r="W3" i="53"/>
  <c r="AE3" i="53"/>
  <c r="X3" i="53"/>
  <c r="H3" i="53"/>
  <c r="AF3" i="53"/>
  <c r="I3" i="53"/>
  <c r="Y3" i="53"/>
  <c r="J3" i="53"/>
  <c r="R3" i="53"/>
  <c r="Z3" i="53"/>
  <c r="AH3" i="53"/>
  <c r="P3" i="53"/>
  <c r="Q3" i="53"/>
  <c r="AG3" i="53"/>
  <c r="K3" i="53"/>
  <c r="S3" i="53"/>
  <c r="AA3" i="53"/>
  <c r="AI3" i="53"/>
  <c r="L3" i="53"/>
  <c r="T3" i="53"/>
  <c r="AB3" i="53"/>
  <c r="AJ3" i="53"/>
  <c r="M3" i="53"/>
  <c r="U3" i="53"/>
  <c r="AI118" i="56"/>
  <c r="AI121" i="56"/>
  <c r="AH85" i="36" l="1"/>
  <c r="Y101" i="37"/>
  <c r="X161" i="37"/>
  <c r="AF71" i="37"/>
  <c r="AE28" i="37"/>
  <c r="W134" i="37"/>
  <c r="V169" i="37"/>
  <c r="Y129" i="37"/>
  <c r="X168" i="37"/>
  <c r="Y137" i="37"/>
  <c r="Z136" i="37"/>
  <c r="AM46" i="51"/>
  <c r="AJ121" i="56"/>
  <c r="AJ118" i="56"/>
  <c r="AI85" i="36" l="1"/>
  <c r="AF28" i="37"/>
  <c r="AG71" i="37"/>
  <c r="Z101" i="37"/>
  <c r="Y161" i="37"/>
  <c r="Z129" i="37"/>
  <c r="Y168" i="37"/>
  <c r="X134" i="37"/>
  <c r="W169" i="37"/>
  <c r="AA136" i="37"/>
  <c r="Z137" i="37"/>
  <c r="C2" i="11"/>
  <c r="E2" i="48"/>
  <c r="AK121" i="56"/>
  <c r="AK118" i="56"/>
  <c r="AJ85" i="36" l="1"/>
  <c r="AA101" i="37"/>
  <c r="Z161" i="37"/>
  <c r="AH71" i="37"/>
  <c r="AG28" i="37"/>
  <c r="AA129" i="37"/>
  <c r="Z168" i="37"/>
  <c r="Y134" i="37"/>
  <c r="X169" i="37"/>
  <c r="AA137" i="37"/>
  <c r="AB136" i="37"/>
  <c r="AL118" i="56"/>
  <c r="AL121" i="56"/>
  <c r="AK85" i="36" l="1"/>
  <c r="AH28" i="37"/>
  <c r="AI71" i="37"/>
  <c r="AB101" i="37"/>
  <c r="AA161" i="37"/>
  <c r="Z134" i="37"/>
  <c r="Y169" i="37"/>
  <c r="AB129" i="37"/>
  <c r="AA168" i="37"/>
  <c r="AB137" i="37"/>
  <c r="AC136" i="37"/>
  <c r="G55" i="51"/>
  <c r="G50" i="51"/>
  <c r="AM118" i="56"/>
  <c r="AM121" i="56"/>
  <c r="AL85" i="36" l="1"/>
  <c r="AC101" i="37"/>
  <c r="AB161" i="37"/>
  <c r="AJ71" i="37"/>
  <c r="AI28" i="37"/>
  <c r="AA134" i="37"/>
  <c r="Z169" i="37"/>
  <c r="AC129" i="37"/>
  <c r="AB168" i="37"/>
  <c r="AC137" i="37"/>
  <c r="AD136" i="37"/>
  <c r="AJ3" i="46"/>
  <c r="AJ3" i="44"/>
  <c r="AJ3" i="23"/>
  <c r="AJ3" i="45"/>
  <c r="AJ3" i="52"/>
  <c r="AJ3" i="43"/>
  <c r="AJ3" i="41"/>
  <c r="J2" i="11"/>
  <c r="AJ3" i="31"/>
  <c r="AJ3" i="50"/>
  <c r="AK3" i="38"/>
  <c r="AK3" i="37"/>
  <c r="AK3" i="16"/>
  <c r="AK3" i="36"/>
  <c r="AK3" i="51"/>
  <c r="AK3" i="40"/>
  <c r="AK3" i="34"/>
  <c r="AN118" i="56"/>
  <c r="AN121" i="56"/>
  <c r="R28" i="32" l="1"/>
  <c r="AK71" i="37"/>
  <c r="AD101" i="37"/>
  <c r="AC161" i="37"/>
  <c r="AJ28" i="37"/>
  <c r="AD129" i="37"/>
  <c r="AC168" i="37"/>
  <c r="AB134" i="37"/>
  <c r="AA169" i="37"/>
  <c r="AD137" i="37"/>
  <c r="AE136" i="37"/>
  <c r="G9" i="29"/>
  <c r="H9" i="29"/>
  <c r="I9" i="29"/>
  <c r="J9" i="29"/>
  <c r="K9" i="29"/>
  <c r="L9" i="29"/>
  <c r="M9" i="29"/>
  <c r="N9" i="29"/>
  <c r="O9" i="29"/>
  <c r="P9" i="29"/>
  <c r="Q9" i="29"/>
  <c r="R9" i="29"/>
  <c r="S9" i="29"/>
  <c r="T9" i="29"/>
  <c r="U9" i="29"/>
  <c r="V9" i="29"/>
  <c r="W9" i="29"/>
  <c r="X9" i="29"/>
  <c r="Y9" i="29"/>
  <c r="Z9" i="29"/>
  <c r="AA9" i="29"/>
  <c r="AB9" i="29"/>
  <c r="AC9" i="29"/>
  <c r="AD9" i="29"/>
  <c r="AE9" i="29"/>
  <c r="AF9" i="29"/>
  <c r="AG9" i="29"/>
  <c r="AH9" i="29"/>
  <c r="AI9" i="29"/>
  <c r="AJ9" i="29"/>
  <c r="G11" i="29"/>
  <c r="H11" i="29"/>
  <c r="I11" i="29"/>
  <c r="J11" i="29"/>
  <c r="K11" i="29"/>
  <c r="L11" i="29"/>
  <c r="M11" i="29"/>
  <c r="N11" i="29"/>
  <c r="O11" i="29"/>
  <c r="P11" i="29"/>
  <c r="Q11" i="29"/>
  <c r="R11" i="29"/>
  <c r="S11" i="29"/>
  <c r="T11" i="29"/>
  <c r="U11" i="29"/>
  <c r="V11" i="29"/>
  <c r="W11" i="29"/>
  <c r="X11" i="29"/>
  <c r="Y11" i="29"/>
  <c r="Z11" i="29"/>
  <c r="AA11" i="29"/>
  <c r="AB11" i="29"/>
  <c r="AC11" i="29"/>
  <c r="AD11" i="29"/>
  <c r="AE11" i="29"/>
  <c r="AF11" i="29"/>
  <c r="AG11" i="29"/>
  <c r="AH11" i="29"/>
  <c r="AI11" i="29"/>
  <c r="AJ11" i="29"/>
  <c r="D16" i="29"/>
  <c r="F11" i="29"/>
  <c r="F9" i="29"/>
  <c r="AJ5" i="29"/>
  <c r="AJ5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AE36" i="28"/>
  <c r="AF36" i="28"/>
  <c r="AG36" i="28"/>
  <c r="AH36" i="28"/>
  <c r="AI36" i="28"/>
  <c r="AJ36" i="28"/>
  <c r="G38" i="28"/>
  <c r="H38" i="28"/>
  <c r="I38" i="28"/>
  <c r="J38" i="28"/>
  <c r="K38" i="28"/>
  <c r="L38" i="28"/>
  <c r="M38" i="28"/>
  <c r="N38" i="28"/>
  <c r="O38" i="28"/>
  <c r="P38" i="28"/>
  <c r="Q38" i="28"/>
  <c r="R38" i="28"/>
  <c r="S38" i="28"/>
  <c r="T38" i="28"/>
  <c r="U38" i="28"/>
  <c r="V38" i="28"/>
  <c r="W38" i="28"/>
  <c r="X38" i="28"/>
  <c r="Y38" i="28"/>
  <c r="Z38" i="28"/>
  <c r="AA38" i="28"/>
  <c r="AB38" i="28"/>
  <c r="AC38" i="28"/>
  <c r="AD38" i="28"/>
  <c r="AE38" i="28"/>
  <c r="AF38" i="28"/>
  <c r="AG38" i="28"/>
  <c r="AH38" i="28"/>
  <c r="AI38" i="28"/>
  <c r="AJ38" i="28"/>
  <c r="D43" i="28"/>
  <c r="F38" i="28"/>
  <c r="F36" i="28"/>
  <c r="G27" i="28"/>
  <c r="H27" i="28"/>
  <c r="I27" i="28"/>
  <c r="J27" i="28"/>
  <c r="K27" i="28"/>
  <c r="L27" i="28"/>
  <c r="M27" i="28"/>
  <c r="N27" i="28"/>
  <c r="O27" i="28"/>
  <c r="P27" i="28"/>
  <c r="Q27" i="28"/>
  <c r="R27" i="28"/>
  <c r="S27" i="28"/>
  <c r="T27" i="28"/>
  <c r="U27" i="28"/>
  <c r="V27" i="28"/>
  <c r="W27" i="28"/>
  <c r="X27" i="28"/>
  <c r="Y27" i="28"/>
  <c r="Z27" i="28"/>
  <c r="AA27" i="28"/>
  <c r="AB27" i="28"/>
  <c r="AC27" i="28"/>
  <c r="AD27" i="28"/>
  <c r="AE27" i="28"/>
  <c r="AF27" i="28"/>
  <c r="AG27" i="28"/>
  <c r="AH27" i="28"/>
  <c r="AI27" i="28"/>
  <c r="AJ27" i="28"/>
  <c r="G29" i="28"/>
  <c r="H29" i="28"/>
  <c r="I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AC29" i="28"/>
  <c r="AD29" i="28"/>
  <c r="AE29" i="28"/>
  <c r="AF29" i="28"/>
  <c r="AG29" i="28"/>
  <c r="AH29" i="28"/>
  <c r="AI29" i="28"/>
  <c r="AJ29" i="28"/>
  <c r="D34" i="28"/>
  <c r="F29" i="28"/>
  <c r="F27" i="28"/>
  <c r="G18" i="28"/>
  <c r="H18" i="28"/>
  <c r="I18" i="28"/>
  <c r="J18" i="28"/>
  <c r="K18" i="28"/>
  <c r="L18" i="28"/>
  <c r="M18" i="28"/>
  <c r="N18" i="28"/>
  <c r="O18" i="28"/>
  <c r="P18" i="28"/>
  <c r="Q18" i="28"/>
  <c r="R18" i="28"/>
  <c r="S18" i="28"/>
  <c r="T18" i="28"/>
  <c r="U18" i="28"/>
  <c r="V18" i="28"/>
  <c r="W18" i="28"/>
  <c r="X18" i="28"/>
  <c r="Y18" i="28"/>
  <c r="Z18" i="28"/>
  <c r="AA18" i="28"/>
  <c r="AB18" i="28"/>
  <c r="AC18" i="28"/>
  <c r="AD18" i="28"/>
  <c r="AE18" i="28"/>
  <c r="AF18" i="28"/>
  <c r="AG18" i="28"/>
  <c r="AH18" i="28"/>
  <c r="AI18" i="28"/>
  <c r="AJ18" i="28"/>
  <c r="G20" i="28"/>
  <c r="H20" i="28"/>
  <c r="I20" i="28"/>
  <c r="J20" i="28"/>
  <c r="K20" i="28"/>
  <c r="L20" i="28"/>
  <c r="M20" i="28"/>
  <c r="N20" i="28"/>
  <c r="O20" i="28"/>
  <c r="P20" i="28"/>
  <c r="Q20" i="28"/>
  <c r="R20" i="28"/>
  <c r="S20" i="28"/>
  <c r="T20" i="28"/>
  <c r="U20" i="28"/>
  <c r="V20" i="28"/>
  <c r="W20" i="28"/>
  <c r="X20" i="28"/>
  <c r="Y20" i="28"/>
  <c r="Z20" i="28"/>
  <c r="AA20" i="28"/>
  <c r="AB20" i="28"/>
  <c r="AC20" i="28"/>
  <c r="AD20" i="28"/>
  <c r="AE20" i="28"/>
  <c r="AF20" i="28"/>
  <c r="AG20" i="28"/>
  <c r="AH20" i="28"/>
  <c r="AI20" i="28"/>
  <c r="AJ20" i="28"/>
  <c r="D25" i="28"/>
  <c r="F20" i="28"/>
  <c r="F18" i="28"/>
  <c r="J74" i="26"/>
  <c r="K74" i="26"/>
  <c r="L74" i="26"/>
  <c r="M74" i="26"/>
  <c r="N74" i="26"/>
  <c r="O74" i="26"/>
  <c r="P74" i="26"/>
  <c r="Q74" i="26"/>
  <c r="R74" i="26"/>
  <c r="S74" i="26"/>
  <c r="T74" i="26"/>
  <c r="U74" i="26"/>
  <c r="V74" i="26"/>
  <c r="W74" i="26"/>
  <c r="X74" i="26"/>
  <c r="Y74" i="26"/>
  <c r="Z74" i="26"/>
  <c r="AA74" i="26"/>
  <c r="AB74" i="26"/>
  <c r="AC74" i="26"/>
  <c r="AD74" i="26"/>
  <c r="AE74" i="26"/>
  <c r="AF74" i="26"/>
  <c r="AG74" i="26"/>
  <c r="AH74" i="26"/>
  <c r="AI74" i="26"/>
  <c r="AJ74" i="26"/>
  <c r="AK74" i="26"/>
  <c r="AL74" i="26"/>
  <c r="AM74" i="26"/>
  <c r="I74" i="26"/>
  <c r="G79" i="26"/>
  <c r="G71" i="26"/>
  <c r="G63" i="26"/>
  <c r="G47" i="26"/>
  <c r="AM4" i="26"/>
  <c r="J32" i="26"/>
  <c r="K32" i="26"/>
  <c r="L32" i="26"/>
  <c r="M32" i="26"/>
  <c r="N32" i="26"/>
  <c r="O32" i="26"/>
  <c r="P32" i="26"/>
  <c r="Q32" i="26"/>
  <c r="R32" i="26"/>
  <c r="S32" i="26"/>
  <c r="T32" i="26"/>
  <c r="U32" i="26"/>
  <c r="V32" i="26"/>
  <c r="W32" i="26"/>
  <c r="X32" i="26"/>
  <c r="Y32" i="26"/>
  <c r="Z32" i="26"/>
  <c r="AA32" i="26"/>
  <c r="AB32" i="26"/>
  <c r="AC32" i="26"/>
  <c r="AD32" i="26"/>
  <c r="AE32" i="26"/>
  <c r="AF32" i="26"/>
  <c r="AG32" i="26"/>
  <c r="AH32" i="26"/>
  <c r="AI32" i="26"/>
  <c r="AJ32" i="26"/>
  <c r="AK32" i="26"/>
  <c r="AL32" i="26"/>
  <c r="AM32" i="26"/>
  <c r="J34" i="26"/>
  <c r="K34" i="26"/>
  <c r="L34" i="26"/>
  <c r="M34" i="26"/>
  <c r="N34" i="26"/>
  <c r="O34" i="26"/>
  <c r="P34" i="26"/>
  <c r="Q34" i="26"/>
  <c r="R34" i="26"/>
  <c r="S34" i="26"/>
  <c r="T34" i="26"/>
  <c r="U34" i="26"/>
  <c r="V34" i="26"/>
  <c r="W34" i="26"/>
  <c r="X34" i="26"/>
  <c r="Y34" i="26"/>
  <c r="Z34" i="26"/>
  <c r="AA34" i="26"/>
  <c r="AB34" i="26"/>
  <c r="AC34" i="26"/>
  <c r="AD34" i="26"/>
  <c r="AE34" i="26"/>
  <c r="AF34" i="26"/>
  <c r="AG34" i="26"/>
  <c r="AH34" i="26"/>
  <c r="AI34" i="26"/>
  <c r="AJ34" i="26"/>
  <c r="AK34" i="26"/>
  <c r="AL34" i="26"/>
  <c r="AM34" i="26"/>
  <c r="I34" i="26"/>
  <c r="I32" i="26"/>
  <c r="G39" i="26"/>
  <c r="J16" i="26"/>
  <c r="K16" i="26"/>
  <c r="L16" i="26"/>
  <c r="M16" i="26"/>
  <c r="N16" i="26"/>
  <c r="O16" i="26"/>
  <c r="P16" i="26"/>
  <c r="Q16" i="26"/>
  <c r="R16" i="26"/>
  <c r="S16" i="26"/>
  <c r="T16" i="26"/>
  <c r="U16" i="26"/>
  <c r="V16" i="26"/>
  <c r="W16" i="26"/>
  <c r="X16" i="26"/>
  <c r="Y16" i="26"/>
  <c r="Z16" i="26"/>
  <c r="AA16" i="26"/>
  <c r="AB16" i="26"/>
  <c r="AC16" i="26"/>
  <c r="AD16" i="26"/>
  <c r="AE16" i="26"/>
  <c r="AF16" i="26"/>
  <c r="AG16" i="26"/>
  <c r="AH16" i="26"/>
  <c r="AI16" i="26"/>
  <c r="AJ16" i="26"/>
  <c r="AK16" i="26"/>
  <c r="AL16" i="26"/>
  <c r="AM16" i="26"/>
  <c r="J18" i="26"/>
  <c r="K18" i="26"/>
  <c r="L18" i="26"/>
  <c r="M18" i="26"/>
  <c r="N18" i="26"/>
  <c r="O18" i="26"/>
  <c r="P18" i="26"/>
  <c r="Q18" i="26"/>
  <c r="R18" i="26"/>
  <c r="S18" i="26"/>
  <c r="T18" i="26"/>
  <c r="U18" i="26"/>
  <c r="V18" i="26"/>
  <c r="W18" i="26"/>
  <c r="X18" i="26"/>
  <c r="Y18" i="26"/>
  <c r="Z18" i="26"/>
  <c r="AA18" i="26"/>
  <c r="AB18" i="26"/>
  <c r="AC18" i="26"/>
  <c r="AD18" i="26"/>
  <c r="AE18" i="26"/>
  <c r="AF18" i="26"/>
  <c r="AG18" i="26"/>
  <c r="AH18" i="26"/>
  <c r="AI18" i="26"/>
  <c r="AJ18" i="26"/>
  <c r="AK18" i="26"/>
  <c r="AL18" i="26"/>
  <c r="AM18" i="26"/>
  <c r="G23" i="26"/>
  <c r="I18" i="26"/>
  <c r="I16" i="26"/>
  <c r="H41" i="31"/>
  <c r="I41" i="31"/>
  <c r="J41" i="31"/>
  <c r="K41" i="31"/>
  <c r="L41" i="31"/>
  <c r="M41" i="31"/>
  <c r="N41" i="31"/>
  <c r="O41" i="31"/>
  <c r="P41" i="31"/>
  <c r="Q41" i="31"/>
  <c r="R41" i="31"/>
  <c r="S41" i="31"/>
  <c r="T41" i="31"/>
  <c r="U41" i="31"/>
  <c r="V41" i="31"/>
  <c r="W41" i="31"/>
  <c r="X41" i="31"/>
  <c r="Y41" i="31"/>
  <c r="Z41" i="31"/>
  <c r="AA41" i="31"/>
  <c r="AB41" i="31"/>
  <c r="AC41" i="31"/>
  <c r="AD41" i="31"/>
  <c r="AE41" i="31"/>
  <c r="AF41" i="31"/>
  <c r="AG41" i="31"/>
  <c r="AH41" i="31"/>
  <c r="AI41" i="31"/>
  <c r="AJ41" i="31"/>
  <c r="AK41" i="31"/>
  <c r="G41" i="31"/>
  <c r="H39" i="31"/>
  <c r="I39" i="31"/>
  <c r="J39" i="31"/>
  <c r="K39" i="31"/>
  <c r="L39" i="31"/>
  <c r="M39" i="31"/>
  <c r="N39" i="31"/>
  <c r="O39" i="31"/>
  <c r="P39" i="31"/>
  <c r="Q39" i="31"/>
  <c r="R39" i="31"/>
  <c r="S39" i="31"/>
  <c r="T39" i="31"/>
  <c r="U39" i="31"/>
  <c r="V39" i="31"/>
  <c r="W39" i="31"/>
  <c r="X39" i="31"/>
  <c r="Y39" i="31"/>
  <c r="Z39" i="31"/>
  <c r="AA39" i="31"/>
  <c r="AB39" i="31"/>
  <c r="AC39" i="31"/>
  <c r="AD39" i="31"/>
  <c r="AE39" i="31"/>
  <c r="AF39" i="31"/>
  <c r="AG39" i="31"/>
  <c r="AH39" i="31"/>
  <c r="AI39" i="31"/>
  <c r="AJ39" i="31"/>
  <c r="AK39" i="31"/>
  <c r="G39" i="31"/>
  <c r="H37" i="31"/>
  <c r="I37" i="31"/>
  <c r="J37" i="31"/>
  <c r="K37" i="31"/>
  <c r="L37" i="31"/>
  <c r="M37" i="31"/>
  <c r="N37" i="31"/>
  <c r="O37" i="31"/>
  <c r="P37" i="31"/>
  <c r="Q37" i="31"/>
  <c r="R37" i="31"/>
  <c r="S37" i="31"/>
  <c r="T37" i="31"/>
  <c r="U37" i="31"/>
  <c r="V37" i="31"/>
  <c r="W37" i="31"/>
  <c r="X37" i="31"/>
  <c r="Y37" i="31"/>
  <c r="Z37" i="31"/>
  <c r="AA37" i="31"/>
  <c r="AB37" i="31"/>
  <c r="AC37" i="31"/>
  <c r="AD37" i="31"/>
  <c r="AE37" i="31"/>
  <c r="AF37" i="31"/>
  <c r="AG37" i="31"/>
  <c r="AH37" i="31"/>
  <c r="AI37" i="31"/>
  <c r="AJ37" i="31"/>
  <c r="AK37" i="31"/>
  <c r="G37" i="31"/>
  <c r="H35" i="31"/>
  <c r="I35" i="31"/>
  <c r="J35" i="31"/>
  <c r="K35" i="31"/>
  <c r="L35" i="31"/>
  <c r="M35" i="31"/>
  <c r="N35" i="31"/>
  <c r="O35" i="31"/>
  <c r="P35" i="31"/>
  <c r="Q35" i="31"/>
  <c r="R35" i="31"/>
  <c r="S35" i="31"/>
  <c r="T35" i="31"/>
  <c r="U35" i="31"/>
  <c r="V35" i="31"/>
  <c r="W35" i="31"/>
  <c r="X35" i="31"/>
  <c r="Y35" i="31"/>
  <c r="Z35" i="31"/>
  <c r="AA35" i="31"/>
  <c r="AB35" i="31"/>
  <c r="AC35" i="31"/>
  <c r="AD35" i="31"/>
  <c r="AE35" i="31"/>
  <c r="AF35" i="31"/>
  <c r="AG35" i="31"/>
  <c r="AH35" i="31"/>
  <c r="AI35" i="31"/>
  <c r="AJ35" i="31"/>
  <c r="AK35" i="31"/>
  <c r="G35" i="31"/>
  <c r="H33" i="31"/>
  <c r="I33" i="31"/>
  <c r="J33" i="31"/>
  <c r="K33" i="31"/>
  <c r="L33" i="31"/>
  <c r="M33" i="31"/>
  <c r="N33" i="31"/>
  <c r="O33" i="31"/>
  <c r="P33" i="31"/>
  <c r="Q33" i="31"/>
  <c r="R33" i="31"/>
  <c r="S33" i="31"/>
  <c r="T33" i="31"/>
  <c r="U33" i="31"/>
  <c r="V33" i="31"/>
  <c r="W33" i="31"/>
  <c r="X33" i="31"/>
  <c r="Y33" i="31"/>
  <c r="Z33" i="31"/>
  <c r="AA33" i="31"/>
  <c r="AB33" i="31"/>
  <c r="AC33" i="31"/>
  <c r="AD33" i="31"/>
  <c r="AE33" i="31"/>
  <c r="AF33" i="31"/>
  <c r="AG33" i="31"/>
  <c r="AH33" i="31"/>
  <c r="AI33" i="31"/>
  <c r="AJ33" i="31"/>
  <c r="AK33" i="31"/>
  <c r="G33" i="31"/>
  <c r="H29" i="31"/>
  <c r="I29" i="31"/>
  <c r="J29" i="31"/>
  <c r="K29" i="31"/>
  <c r="L29" i="31"/>
  <c r="M29" i="31"/>
  <c r="N29" i="31"/>
  <c r="O29" i="31"/>
  <c r="P29" i="31"/>
  <c r="Q29" i="31"/>
  <c r="R29" i="31"/>
  <c r="S29" i="31"/>
  <c r="T29" i="31"/>
  <c r="U29" i="31"/>
  <c r="V29" i="31"/>
  <c r="W29" i="31"/>
  <c r="X29" i="31"/>
  <c r="Y29" i="31"/>
  <c r="Z29" i="31"/>
  <c r="AA29" i="31"/>
  <c r="AB29" i="31"/>
  <c r="AC29" i="31"/>
  <c r="AD29" i="31"/>
  <c r="AE29" i="31"/>
  <c r="AF29" i="31"/>
  <c r="AG29" i="31"/>
  <c r="AH29" i="31"/>
  <c r="AI29" i="31"/>
  <c r="AJ29" i="31"/>
  <c r="AK29" i="31"/>
  <c r="G29" i="31"/>
  <c r="G21" i="31"/>
  <c r="I21" i="31"/>
  <c r="J21" i="31"/>
  <c r="K21" i="31"/>
  <c r="L21" i="31"/>
  <c r="M21" i="31"/>
  <c r="N21" i="31"/>
  <c r="O21" i="31"/>
  <c r="P21" i="31"/>
  <c r="Q21" i="31"/>
  <c r="R21" i="31"/>
  <c r="S21" i="31"/>
  <c r="T21" i="31"/>
  <c r="U21" i="31"/>
  <c r="V21" i="31"/>
  <c r="W21" i="31"/>
  <c r="X21" i="31"/>
  <c r="Y21" i="31"/>
  <c r="Z21" i="31"/>
  <c r="AA21" i="31"/>
  <c r="AB21" i="31"/>
  <c r="AC21" i="31"/>
  <c r="AD21" i="31"/>
  <c r="AE21" i="31"/>
  <c r="AF21" i="31"/>
  <c r="AG21" i="31"/>
  <c r="AH21" i="31"/>
  <c r="AI21" i="31"/>
  <c r="AJ21" i="31"/>
  <c r="AK21" i="31"/>
  <c r="H21" i="31"/>
  <c r="H19" i="31"/>
  <c r="I19" i="31"/>
  <c r="J19" i="31"/>
  <c r="K19" i="31"/>
  <c r="L19" i="31"/>
  <c r="M19" i="31"/>
  <c r="N19" i="31"/>
  <c r="O19" i="31"/>
  <c r="P19" i="31"/>
  <c r="Q19" i="31"/>
  <c r="R19" i="31"/>
  <c r="S19" i="31"/>
  <c r="T19" i="31"/>
  <c r="U19" i="31"/>
  <c r="V19" i="31"/>
  <c r="W19" i="31"/>
  <c r="X19" i="31"/>
  <c r="Y19" i="31"/>
  <c r="Z19" i="31"/>
  <c r="AA19" i="31"/>
  <c r="AB19" i="31"/>
  <c r="AC19" i="31"/>
  <c r="AD19" i="31"/>
  <c r="AE19" i="31"/>
  <c r="AF19" i="31"/>
  <c r="AG19" i="31"/>
  <c r="AH19" i="31"/>
  <c r="AI19" i="31"/>
  <c r="AJ19" i="31"/>
  <c r="AK19" i="31"/>
  <c r="G19" i="31"/>
  <c r="H15" i="31"/>
  <c r="I15" i="31"/>
  <c r="J15" i="31"/>
  <c r="K15" i="31"/>
  <c r="L15" i="31"/>
  <c r="M15" i="31"/>
  <c r="N15" i="31"/>
  <c r="O15" i="31"/>
  <c r="P15" i="31"/>
  <c r="Q15" i="31"/>
  <c r="R15" i="31"/>
  <c r="S15" i="31"/>
  <c r="T15" i="31"/>
  <c r="U15" i="31"/>
  <c r="V15" i="31"/>
  <c r="W15" i="31"/>
  <c r="X15" i="31"/>
  <c r="Y15" i="31"/>
  <c r="Z15" i="31"/>
  <c r="AA15" i="31"/>
  <c r="AB15" i="31"/>
  <c r="AC15" i="31"/>
  <c r="AD15" i="31"/>
  <c r="AE15" i="31"/>
  <c r="AF15" i="31"/>
  <c r="AG15" i="31"/>
  <c r="AH15" i="31"/>
  <c r="AI15" i="31"/>
  <c r="AJ15" i="31"/>
  <c r="AK15" i="31"/>
  <c r="G15" i="31"/>
  <c r="H13" i="31"/>
  <c r="I13" i="31"/>
  <c r="J13" i="31"/>
  <c r="K13" i="31"/>
  <c r="L13" i="31"/>
  <c r="M13" i="31"/>
  <c r="N13" i="31"/>
  <c r="O13" i="31"/>
  <c r="P13" i="31"/>
  <c r="Q13" i="31"/>
  <c r="R13" i="31"/>
  <c r="S13" i="31"/>
  <c r="T13" i="31"/>
  <c r="U13" i="31"/>
  <c r="V13" i="31"/>
  <c r="W13" i="31"/>
  <c r="X13" i="31"/>
  <c r="Y13" i="31"/>
  <c r="Z13" i="31"/>
  <c r="AA13" i="31"/>
  <c r="AB13" i="31"/>
  <c r="AC13" i="31"/>
  <c r="AD13" i="31"/>
  <c r="AE13" i="31"/>
  <c r="AF13" i="31"/>
  <c r="AG13" i="31"/>
  <c r="AH13" i="31"/>
  <c r="AI13" i="31"/>
  <c r="AJ13" i="31"/>
  <c r="AK13" i="31"/>
  <c r="G13" i="31"/>
  <c r="H11" i="31"/>
  <c r="I11" i="31"/>
  <c r="J11" i="31"/>
  <c r="K11" i="31"/>
  <c r="L11" i="31"/>
  <c r="M11" i="31"/>
  <c r="N11" i="31"/>
  <c r="O11" i="31"/>
  <c r="P11" i="31"/>
  <c r="Q11" i="31"/>
  <c r="R11" i="31"/>
  <c r="S11" i="31"/>
  <c r="T11" i="31"/>
  <c r="U11" i="31"/>
  <c r="V11" i="31"/>
  <c r="W11" i="31"/>
  <c r="X11" i="31"/>
  <c r="Y11" i="31"/>
  <c r="Z11" i="31"/>
  <c r="AA11" i="31"/>
  <c r="AB11" i="31"/>
  <c r="AC11" i="31"/>
  <c r="AD11" i="31"/>
  <c r="AE11" i="31"/>
  <c r="AF11" i="31"/>
  <c r="AG11" i="31"/>
  <c r="AH11" i="31"/>
  <c r="AI11" i="31"/>
  <c r="AJ11" i="31"/>
  <c r="AK11" i="31"/>
  <c r="G11" i="31"/>
  <c r="H9" i="31"/>
  <c r="I9" i="31"/>
  <c r="J9" i="31"/>
  <c r="K9" i="31"/>
  <c r="L9" i="31"/>
  <c r="M9" i="31"/>
  <c r="N9" i="31"/>
  <c r="O9" i="31"/>
  <c r="P9" i="31"/>
  <c r="Q9" i="31"/>
  <c r="R9" i="31"/>
  <c r="S9" i="31"/>
  <c r="T9" i="31"/>
  <c r="U9" i="31"/>
  <c r="V9" i="31"/>
  <c r="W9" i="31"/>
  <c r="X9" i="31"/>
  <c r="Y9" i="31"/>
  <c r="Z9" i="31"/>
  <c r="AA9" i="31"/>
  <c r="AB9" i="31"/>
  <c r="AC9" i="31"/>
  <c r="AD9" i="31"/>
  <c r="AE9" i="31"/>
  <c r="AF9" i="31"/>
  <c r="AG9" i="31"/>
  <c r="AH9" i="31"/>
  <c r="AI9" i="31"/>
  <c r="AJ9" i="31"/>
  <c r="AK9" i="31"/>
  <c r="G9" i="31"/>
  <c r="H7" i="31"/>
  <c r="I7" i="31"/>
  <c r="J7" i="31"/>
  <c r="K7" i="31"/>
  <c r="L7" i="31"/>
  <c r="M7" i="31"/>
  <c r="N7" i="31"/>
  <c r="O7" i="31"/>
  <c r="P7" i="31"/>
  <c r="Q7" i="31"/>
  <c r="R7" i="31"/>
  <c r="S7" i="31"/>
  <c r="T7" i="31"/>
  <c r="U7" i="31"/>
  <c r="V7" i="31"/>
  <c r="W7" i="31"/>
  <c r="X7" i="31"/>
  <c r="Y7" i="31"/>
  <c r="Z7" i="31"/>
  <c r="AA7" i="31"/>
  <c r="AB7" i="31"/>
  <c r="AC7" i="31"/>
  <c r="AD7" i="31"/>
  <c r="AE7" i="31"/>
  <c r="AF7" i="31"/>
  <c r="AG7" i="31"/>
  <c r="AH7" i="31"/>
  <c r="AI7" i="31"/>
  <c r="AJ7" i="31"/>
  <c r="AK7" i="31"/>
  <c r="G7" i="31"/>
  <c r="H39" i="50"/>
  <c r="I39" i="50"/>
  <c r="J39" i="50"/>
  <c r="K39" i="50"/>
  <c r="L39" i="50"/>
  <c r="M39" i="50"/>
  <c r="N39" i="50"/>
  <c r="O39" i="50"/>
  <c r="P39" i="50"/>
  <c r="Q39" i="50"/>
  <c r="R39" i="50"/>
  <c r="S39" i="50"/>
  <c r="T39" i="50"/>
  <c r="U39" i="50"/>
  <c r="V39" i="50"/>
  <c r="W39" i="50"/>
  <c r="X39" i="50"/>
  <c r="Y39" i="50"/>
  <c r="Z39" i="50"/>
  <c r="AA39" i="50"/>
  <c r="AB39" i="50"/>
  <c r="AC39" i="50"/>
  <c r="AD39" i="50"/>
  <c r="AE39" i="50"/>
  <c r="AF39" i="50"/>
  <c r="AG39" i="50"/>
  <c r="AH39" i="50"/>
  <c r="AI39" i="50"/>
  <c r="AJ39" i="50"/>
  <c r="AK39" i="50"/>
  <c r="G39" i="50"/>
  <c r="H37" i="50"/>
  <c r="I37" i="50"/>
  <c r="J37" i="50"/>
  <c r="K37" i="50"/>
  <c r="L37" i="50"/>
  <c r="M37" i="50"/>
  <c r="N37" i="50"/>
  <c r="O37" i="50"/>
  <c r="P37" i="50"/>
  <c r="Q37" i="50"/>
  <c r="R37" i="50"/>
  <c r="S37" i="50"/>
  <c r="T37" i="50"/>
  <c r="U37" i="50"/>
  <c r="V37" i="50"/>
  <c r="W37" i="50"/>
  <c r="X37" i="50"/>
  <c r="Y37" i="50"/>
  <c r="Z37" i="50"/>
  <c r="AA37" i="50"/>
  <c r="AB37" i="50"/>
  <c r="AC37" i="50"/>
  <c r="AD37" i="50"/>
  <c r="AE37" i="50"/>
  <c r="AF37" i="50"/>
  <c r="AG37" i="50"/>
  <c r="AH37" i="50"/>
  <c r="AI37" i="50"/>
  <c r="AJ37" i="50"/>
  <c r="AK37" i="50"/>
  <c r="G37" i="50"/>
  <c r="H35" i="50"/>
  <c r="I35" i="50"/>
  <c r="J35" i="50"/>
  <c r="K35" i="50"/>
  <c r="L35" i="50"/>
  <c r="M35" i="50"/>
  <c r="N35" i="50"/>
  <c r="O35" i="50"/>
  <c r="P35" i="50"/>
  <c r="Q35" i="50"/>
  <c r="R35" i="50"/>
  <c r="S35" i="50"/>
  <c r="T35" i="50"/>
  <c r="U35" i="50"/>
  <c r="V35" i="50"/>
  <c r="W35" i="50"/>
  <c r="X35" i="50"/>
  <c r="Y35" i="50"/>
  <c r="Z35" i="50"/>
  <c r="AA35" i="50"/>
  <c r="AB35" i="50"/>
  <c r="AC35" i="50"/>
  <c r="AD35" i="50"/>
  <c r="AE35" i="50"/>
  <c r="AF35" i="50"/>
  <c r="AG35" i="50"/>
  <c r="AH35" i="50"/>
  <c r="AI35" i="50"/>
  <c r="AJ35" i="50"/>
  <c r="AK35" i="50"/>
  <c r="G35" i="50"/>
  <c r="H31" i="50"/>
  <c r="I31" i="50"/>
  <c r="J31" i="50"/>
  <c r="K31" i="50"/>
  <c r="L31" i="50"/>
  <c r="M31" i="50"/>
  <c r="N31" i="50"/>
  <c r="O31" i="50"/>
  <c r="P31" i="50"/>
  <c r="Q31" i="50"/>
  <c r="R31" i="50"/>
  <c r="S31" i="50"/>
  <c r="T31" i="50"/>
  <c r="U31" i="50"/>
  <c r="V31" i="50"/>
  <c r="W31" i="50"/>
  <c r="X31" i="50"/>
  <c r="Y31" i="50"/>
  <c r="Z31" i="50"/>
  <c r="AA31" i="50"/>
  <c r="AB31" i="50"/>
  <c r="AC31" i="50"/>
  <c r="AD31" i="50"/>
  <c r="AE31" i="50"/>
  <c r="AF31" i="50"/>
  <c r="AG31" i="50"/>
  <c r="AH31" i="50"/>
  <c r="AI31" i="50"/>
  <c r="AJ31" i="50"/>
  <c r="AK31" i="50"/>
  <c r="G31" i="50"/>
  <c r="H29" i="50"/>
  <c r="I29" i="50"/>
  <c r="J29" i="50"/>
  <c r="K29" i="50"/>
  <c r="L29" i="50"/>
  <c r="M29" i="50"/>
  <c r="N29" i="50"/>
  <c r="O29" i="50"/>
  <c r="P29" i="50"/>
  <c r="Q29" i="50"/>
  <c r="R29" i="50"/>
  <c r="S29" i="50"/>
  <c r="T29" i="50"/>
  <c r="U29" i="50"/>
  <c r="V29" i="50"/>
  <c r="W29" i="50"/>
  <c r="X29" i="50"/>
  <c r="Y29" i="50"/>
  <c r="Z29" i="50"/>
  <c r="AA29" i="50"/>
  <c r="AB29" i="50"/>
  <c r="AC29" i="50"/>
  <c r="AD29" i="50"/>
  <c r="AE29" i="50"/>
  <c r="AF29" i="50"/>
  <c r="AG29" i="50"/>
  <c r="AH29" i="50"/>
  <c r="AI29" i="50"/>
  <c r="AJ29" i="50"/>
  <c r="AK29" i="50"/>
  <c r="G29" i="50"/>
  <c r="H27" i="50"/>
  <c r="I27" i="50"/>
  <c r="J27" i="50"/>
  <c r="K27" i="50"/>
  <c r="L27" i="50"/>
  <c r="M27" i="50"/>
  <c r="N27" i="50"/>
  <c r="O27" i="50"/>
  <c r="P27" i="50"/>
  <c r="Q27" i="50"/>
  <c r="R27" i="50"/>
  <c r="S27" i="50"/>
  <c r="T27" i="50"/>
  <c r="U27" i="50"/>
  <c r="V27" i="50"/>
  <c r="W27" i="50"/>
  <c r="X27" i="50"/>
  <c r="Y27" i="50"/>
  <c r="Z27" i="50"/>
  <c r="AA27" i="50"/>
  <c r="AB27" i="50"/>
  <c r="AC27" i="50"/>
  <c r="AD27" i="50"/>
  <c r="AE27" i="50"/>
  <c r="AF27" i="50"/>
  <c r="AG27" i="50"/>
  <c r="AH27" i="50"/>
  <c r="AI27" i="50"/>
  <c r="AJ27" i="50"/>
  <c r="AK27" i="50"/>
  <c r="G27" i="50"/>
  <c r="H25" i="50"/>
  <c r="I25" i="50"/>
  <c r="J25" i="50"/>
  <c r="K25" i="50"/>
  <c r="L25" i="50"/>
  <c r="M25" i="50"/>
  <c r="N25" i="50"/>
  <c r="O25" i="50"/>
  <c r="P25" i="50"/>
  <c r="Q25" i="50"/>
  <c r="R25" i="50"/>
  <c r="S25" i="50"/>
  <c r="T25" i="50"/>
  <c r="U25" i="50"/>
  <c r="V25" i="50"/>
  <c r="W25" i="50"/>
  <c r="X25" i="50"/>
  <c r="Y25" i="50"/>
  <c r="Z25" i="50"/>
  <c r="AA25" i="50"/>
  <c r="AB25" i="50"/>
  <c r="AC25" i="50"/>
  <c r="AD25" i="50"/>
  <c r="AE25" i="50"/>
  <c r="AF25" i="50"/>
  <c r="AG25" i="50"/>
  <c r="AH25" i="50"/>
  <c r="AI25" i="50"/>
  <c r="AJ25" i="50"/>
  <c r="AK25" i="50"/>
  <c r="G25" i="50"/>
  <c r="H23" i="50"/>
  <c r="I23" i="50"/>
  <c r="J23" i="50"/>
  <c r="K23" i="50"/>
  <c r="L23" i="50"/>
  <c r="M23" i="50"/>
  <c r="N23" i="50"/>
  <c r="O23" i="50"/>
  <c r="P23" i="50"/>
  <c r="Q23" i="50"/>
  <c r="R23" i="50"/>
  <c r="S23" i="50"/>
  <c r="T23" i="50"/>
  <c r="U23" i="50"/>
  <c r="V23" i="50"/>
  <c r="W23" i="50"/>
  <c r="X23" i="50"/>
  <c r="Y23" i="50"/>
  <c r="Z23" i="50"/>
  <c r="AA23" i="50"/>
  <c r="AB23" i="50"/>
  <c r="AC23" i="50"/>
  <c r="AD23" i="50"/>
  <c r="AE23" i="50"/>
  <c r="AF23" i="50"/>
  <c r="AG23" i="50"/>
  <c r="AH23" i="50"/>
  <c r="AI23" i="50"/>
  <c r="AJ23" i="50"/>
  <c r="AK23" i="50"/>
  <c r="G23" i="50"/>
  <c r="H21" i="50"/>
  <c r="I21" i="50"/>
  <c r="J21" i="50"/>
  <c r="K21" i="50"/>
  <c r="L21" i="50"/>
  <c r="M21" i="50"/>
  <c r="N21" i="50"/>
  <c r="O21" i="50"/>
  <c r="P21" i="50"/>
  <c r="Q21" i="50"/>
  <c r="R21" i="50"/>
  <c r="S21" i="50"/>
  <c r="T21" i="50"/>
  <c r="U21" i="50"/>
  <c r="V21" i="50"/>
  <c r="W21" i="50"/>
  <c r="X21" i="50"/>
  <c r="Y21" i="50"/>
  <c r="Z21" i="50"/>
  <c r="AA21" i="50"/>
  <c r="AB21" i="50"/>
  <c r="AC21" i="50"/>
  <c r="AD21" i="50"/>
  <c r="AE21" i="50"/>
  <c r="AF21" i="50"/>
  <c r="AG21" i="50"/>
  <c r="AH21" i="50"/>
  <c r="AI21" i="50"/>
  <c r="AJ21" i="50"/>
  <c r="AK21" i="50"/>
  <c r="G21" i="50"/>
  <c r="H19" i="50"/>
  <c r="I19" i="50"/>
  <c r="J19" i="50"/>
  <c r="K19" i="50"/>
  <c r="L19" i="50"/>
  <c r="M19" i="50"/>
  <c r="N19" i="50"/>
  <c r="O19" i="50"/>
  <c r="P19" i="50"/>
  <c r="Q19" i="50"/>
  <c r="R19" i="50"/>
  <c r="S19" i="50"/>
  <c r="T19" i="50"/>
  <c r="U19" i="50"/>
  <c r="V19" i="50"/>
  <c r="W19" i="50"/>
  <c r="X19" i="50"/>
  <c r="Y19" i="50"/>
  <c r="Z19" i="50"/>
  <c r="AA19" i="50"/>
  <c r="AB19" i="50"/>
  <c r="AC19" i="50"/>
  <c r="AD19" i="50"/>
  <c r="AE19" i="50"/>
  <c r="AF19" i="50"/>
  <c r="AG19" i="50"/>
  <c r="AH19" i="50"/>
  <c r="AI19" i="50"/>
  <c r="AJ19" i="50"/>
  <c r="AK19" i="50"/>
  <c r="G19" i="50"/>
  <c r="H17" i="50"/>
  <c r="I17" i="50"/>
  <c r="J17" i="50"/>
  <c r="K17" i="50"/>
  <c r="L17" i="50"/>
  <c r="M17" i="50"/>
  <c r="N17" i="50"/>
  <c r="O17" i="50"/>
  <c r="P17" i="50"/>
  <c r="Q17" i="50"/>
  <c r="R17" i="50"/>
  <c r="S17" i="50"/>
  <c r="T17" i="50"/>
  <c r="U17" i="50"/>
  <c r="V17" i="50"/>
  <c r="W17" i="50"/>
  <c r="X17" i="50"/>
  <c r="Y17" i="50"/>
  <c r="Z17" i="50"/>
  <c r="AA17" i="50"/>
  <c r="AB17" i="50"/>
  <c r="AC17" i="50"/>
  <c r="AD17" i="50"/>
  <c r="AE17" i="50"/>
  <c r="AF17" i="50"/>
  <c r="AG17" i="50"/>
  <c r="AH17" i="50"/>
  <c r="AI17" i="50"/>
  <c r="AJ17" i="50"/>
  <c r="AK17" i="50"/>
  <c r="G17" i="50"/>
  <c r="H15" i="50"/>
  <c r="H13" i="50"/>
  <c r="I13" i="50"/>
  <c r="J13" i="50"/>
  <c r="K13" i="50"/>
  <c r="L13" i="50"/>
  <c r="M13" i="50"/>
  <c r="N13" i="50"/>
  <c r="O13" i="50"/>
  <c r="P13" i="50"/>
  <c r="Q13" i="50"/>
  <c r="R13" i="50"/>
  <c r="S13" i="50"/>
  <c r="T13" i="50"/>
  <c r="U13" i="50"/>
  <c r="V13" i="50"/>
  <c r="W13" i="50"/>
  <c r="X13" i="50"/>
  <c r="Y13" i="50"/>
  <c r="Z13" i="50"/>
  <c r="AA13" i="50"/>
  <c r="AB13" i="50"/>
  <c r="AC13" i="50"/>
  <c r="AD13" i="50"/>
  <c r="AE13" i="50"/>
  <c r="AF13" i="50"/>
  <c r="AG13" i="50"/>
  <c r="AH13" i="50"/>
  <c r="AI13" i="50"/>
  <c r="AJ13" i="50"/>
  <c r="AK13" i="50"/>
  <c r="G13" i="50"/>
  <c r="H11" i="50"/>
  <c r="I11" i="50"/>
  <c r="J11" i="50"/>
  <c r="K11" i="50"/>
  <c r="L11" i="50"/>
  <c r="M11" i="50"/>
  <c r="N11" i="50"/>
  <c r="O11" i="50"/>
  <c r="P11" i="50"/>
  <c r="Q11" i="50"/>
  <c r="R11" i="50"/>
  <c r="S11" i="50"/>
  <c r="T11" i="50"/>
  <c r="U11" i="50"/>
  <c r="V11" i="50"/>
  <c r="W11" i="50"/>
  <c r="X11" i="50"/>
  <c r="Y11" i="50"/>
  <c r="Z11" i="50"/>
  <c r="AA11" i="50"/>
  <c r="AB11" i="50"/>
  <c r="AC11" i="50"/>
  <c r="AD11" i="50"/>
  <c r="AE11" i="50"/>
  <c r="AF11" i="50"/>
  <c r="AG11" i="50"/>
  <c r="AH11" i="50"/>
  <c r="AI11" i="50"/>
  <c r="AJ11" i="50"/>
  <c r="AK11" i="50"/>
  <c r="G11" i="50"/>
  <c r="H9" i="50"/>
  <c r="I9" i="50"/>
  <c r="J9" i="50"/>
  <c r="K9" i="50"/>
  <c r="L9" i="50"/>
  <c r="M9" i="50"/>
  <c r="N9" i="50"/>
  <c r="O9" i="50"/>
  <c r="P9" i="50"/>
  <c r="Q9" i="50"/>
  <c r="R9" i="50"/>
  <c r="S9" i="50"/>
  <c r="T9" i="50"/>
  <c r="U9" i="50"/>
  <c r="V9" i="50"/>
  <c r="W9" i="50"/>
  <c r="X9" i="50"/>
  <c r="Y9" i="50"/>
  <c r="Z9" i="50"/>
  <c r="AA9" i="50"/>
  <c r="AB9" i="50"/>
  <c r="AC9" i="50"/>
  <c r="AD9" i="50"/>
  <c r="AE9" i="50"/>
  <c r="AF9" i="50"/>
  <c r="AG9" i="50"/>
  <c r="AH9" i="50"/>
  <c r="AI9" i="50"/>
  <c r="AJ9" i="50"/>
  <c r="AK9" i="50"/>
  <c r="G9" i="50"/>
  <c r="G7" i="50"/>
  <c r="H7" i="50"/>
  <c r="I7" i="50"/>
  <c r="J7" i="50"/>
  <c r="K7" i="50"/>
  <c r="L7" i="50"/>
  <c r="M7" i="50"/>
  <c r="N7" i="50"/>
  <c r="O7" i="50"/>
  <c r="P7" i="50"/>
  <c r="Q7" i="50"/>
  <c r="R7" i="50"/>
  <c r="S7" i="50"/>
  <c r="T7" i="50"/>
  <c r="U7" i="50"/>
  <c r="V7" i="50"/>
  <c r="W7" i="50"/>
  <c r="X7" i="50"/>
  <c r="Y7" i="50"/>
  <c r="Z7" i="50"/>
  <c r="AA7" i="50"/>
  <c r="AB7" i="50"/>
  <c r="AC7" i="50"/>
  <c r="AD7" i="50"/>
  <c r="AE7" i="50"/>
  <c r="AF7" i="50"/>
  <c r="AG7" i="50"/>
  <c r="AH7" i="50"/>
  <c r="AI7" i="50"/>
  <c r="AJ7" i="50"/>
  <c r="AK7" i="50"/>
  <c r="I3" i="46"/>
  <c r="G5" i="46" s="1"/>
  <c r="I3" i="44"/>
  <c r="G5" i="44" s="1"/>
  <c r="I3" i="23"/>
  <c r="G5" i="23" s="1"/>
  <c r="I3" i="45"/>
  <c r="G5" i="45" s="1"/>
  <c r="I3" i="52"/>
  <c r="G5" i="52" s="1"/>
  <c r="I3" i="43"/>
  <c r="G5" i="43" s="1"/>
  <c r="I3" i="41"/>
  <c r="G5" i="41" s="1"/>
  <c r="H2" i="29"/>
  <c r="F7" i="29" s="1"/>
  <c r="H2" i="28"/>
  <c r="F7" i="28" s="1"/>
  <c r="I3" i="31"/>
  <c r="G5" i="31" s="1"/>
  <c r="I3" i="50"/>
  <c r="G5" i="50" s="1"/>
  <c r="J3" i="38"/>
  <c r="H5" i="38" s="1"/>
  <c r="J3" i="37"/>
  <c r="H5" i="37" s="1"/>
  <c r="J3" i="16"/>
  <c r="H5" i="16" s="1"/>
  <c r="J3" i="36"/>
  <c r="H5" i="36" s="1"/>
  <c r="J3" i="51"/>
  <c r="H5" i="51" s="1"/>
  <c r="J3" i="40"/>
  <c r="H5" i="40" s="1"/>
  <c r="AO118" i="56"/>
  <c r="AO121" i="56"/>
  <c r="AK28" i="37" l="1"/>
  <c r="AD161" i="37"/>
  <c r="AE101" i="37"/>
  <c r="AL71" i="37"/>
  <c r="AC134" i="37"/>
  <c r="AB169" i="37"/>
  <c r="AE129" i="37"/>
  <c r="AD168" i="37"/>
  <c r="F15" i="29"/>
  <c r="G15" i="29" s="1"/>
  <c r="AE137" i="37"/>
  <c r="AF136" i="37"/>
  <c r="AL21" i="31"/>
  <c r="I22" i="26"/>
  <c r="J22" i="26" s="1"/>
  <c r="K22" i="26" s="1"/>
  <c r="L22" i="26" s="1"/>
  <c r="M22" i="26" s="1"/>
  <c r="N22" i="26" s="1"/>
  <c r="O22" i="26" s="1"/>
  <c r="P22" i="26" s="1"/>
  <c r="Q22" i="26" s="1"/>
  <c r="R22" i="26" s="1"/>
  <c r="S22" i="26" s="1"/>
  <c r="T22" i="26" s="1"/>
  <c r="U22" i="26" s="1"/>
  <c r="V22" i="26" s="1"/>
  <c r="W22" i="26" s="1"/>
  <c r="X22" i="26" s="1"/>
  <c r="Y22" i="26" s="1"/>
  <c r="Z22" i="26" s="1"/>
  <c r="AA22" i="26" s="1"/>
  <c r="AB22" i="26" s="1"/>
  <c r="AC22" i="26" s="1"/>
  <c r="AD22" i="26" s="1"/>
  <c r="AE22" i="26" s="1"/>
  <c r="AF22" i="26" s="1"/>
  <c r="AG22" i="26" s="1"/>
  <c r="AH22" i="26" s="1"/>
  <c r="AI22" i="26" s="1"/>
  <c r="AJ22" i="26" s="1"/>
  <c r="AK22" i="26" s="1"/>
  <c r="AL22" i="26" s="1"/>
  <c r="AM22" i="26" s="1"/>
  <c r="AL39" i="50"/>
  <c r="AL37" i="50"/>
  <c r="AA12" i="32"/>
  <c r="AA20" i="32"/>
  <c r="AC20" i="32" s="1"/>
  <c r="AA19" i="32"/>
  <c r="AA18" i="32"/>
  <c r="AA17" i="32"/>
  <c r="AA16" i="32"/>
  <c r="AA15" i="32"/>
  <c r="AA14" i="32"/>
  <c r="AA13" i="32"/>
  <c r="AA6" i="32"/>
  <c r="AA10" i="32"/>
  <c r="AP118" i="56"/>
  <c r="AP121" i="56"/>
  <c r="AF101" i="37" l="1"/>
  <c r="AE161" i="37"/>
  <c r="AL28" i="37"/>
  <c r="AF129" i="37"/>
  <c r="AE168" i="37"/>
  <c r="AD134" i="37"/>
  <c r="AC169" i="37"/>
  <c r="AL9" i="54"/>
  <c r="AL13" i="54"/>
  <c r="AL17" i="54"/>
  <c r="AL7" i="54"/>
  <c r="AL11" i="54"/>
  <c r="AL15" i="54"/>
  <c r="AL3" i="54"/>
  <c r="AQ15" i="54"/>
  <c r="AQ17" i="54"/>
  <c r="AQ3" i="54"/>
  <c r="AQ7" i="54"/>
  <c r="AQ9" i="54"/>
  <c r="AQ11" i="54"/>
  <c r="AQ13" i="54"/>
  <c r="AF137" i="37"/>
  <c r="AG136" i="37"/>
  <c r="AQ118" i="56"/>
  <c r="AQ121" i="56"/>
  <c r="AG101" i="37" l="1"/>
  <c r="AF161" i="37"/>
  <c r="AE134" i="37"/>
  <c r="AD169" i="37"/>
  <c r="AG129" i="37"/>
  <c r="AF168" i="37"/>
  <c r="AH136" i="37"/>
  <c r="AG137" i="37"/>
  <c r="AK25" i="31"/>
  <c r="AJ25" i="31"/>
  <c r="AI25" i="31"/>
  <c r="AH25" i="31"/>
  <c r="E28" i="31"/>
  <c r="E26" i="31"/>
  <c r="E24" i="31"/>
  <c r="AR121" i="56"/>
  <c r="AR118" i="56"/>
  <c r="AH101" i="37" l="1"/>
  <c r="AG161" i="37"/>
  <c r="AH129" i="37"/>
  <c r="AG168" i="37"/>
  <c r="AF134" i="37"/>
  <c r="AE169" i="37"/>
  <c r="AI136" i="37"/>
  <c r="AH137" i="37"/>
  <c r="AH26" i="31"/>
  <c r="AI26" i="31"/>
  <c r="AJ26" i="31"/>
  <c r="AK26" i="31"/>
  <c r="AS121" i="56"/>
  <c r="AS118" i="56"/>
  <c r="AH161" i="37" l="1"/>
  <c r="AI101" i="37"/>
  <c r="AG134" i="37"/>
  <c r="AF169" i="37"/>
  <c r="AI129" i="37"/>
  <c r="AH168" i="37"/>
  <c r="AI137" i="37"/>
  <c r="AJ136" i="37"/>
  <c r="F50" i="44"/>
  <c r="G46" i="51"/>
  <c r="F46" i="52"/>
  <c r="AL48" i="52"/>
  <c r="N65" i="51"/>
  <c r="O65" i="51"/>
  <c r="Z65" i="51"/>
  <c r="AA65" i="51"/>
  <c r="AB65" i="51"/>
  <c r="AC65" i="51"/>
  <c r="AD65" i="51"/>
  <c r="AE65" i="51"/>
  <c r="AF65" i="51"/>
  <c r="AG65" i="51"/>
  <c r="AH65" i="51"/>
  <c r="AI65" i="51"/>
  <c r="AJ65" i="51"/>
  <c r="AK65" i="51"/>
  <c r="AL65" i="51"/>
  <c r="AM48" i="51"/>
  <c r="AL47" i="51"/>
  <c r="AK47" i="51"/>
  <c r="AJ47" i="51"/>
  <c r="AI47" i="51"/>
  <c r="AT118" i="56"/>
  <c r="AT121" i="56"/>
  <c r="AI161" i="37" l="1"/>
  <c r="AJ101" i="37"/>
  <c r="AJ129" i="37"/>
  <c r="AI168" i="37"/>
  <c r="AH134" i="37"/>
  <c r="AG169" i="37"/>
  <c r="AJ137" i="37"/>
  <c r="AK136" i="37"/>
  <c r="AU121" i="56"/>
  <c r="AU118" i="56"/>
  <c r="AK101" i="37" l="1"/>
  <c r="AJ161" i="37"/>
  <c r="AI134" i="37"/>
  <c r="AH169" i="37"/>
  <c r="AK129" i="37"/>
  <c r="AJ168" i="37"/>
  <c r="AK137" i="37"/>
  <c r="AL136" i="37"/>
  <c r="AV121" i="56"/>
  <c r="AV118" i="56"/>
  <c r="AL101" i="37" l="1"/>
  <c r="AK161" i="37"/>
  <c r="AL129" i="37"/>
  <c r="AK168" i="37"/>
  <c r="AJ134" i="37"/>
  <c r="AI169" i="37"/>
  <c r="AL137" i="37"/>
  <c r="AM136" i="37"/>
  <c r="AW121" i="56"/>
  <c r="AW118" i="56"/>
  <c r="AL161" i="37" l="1"/>
  <c r="W7" i="32"/>
  <c r="AO5" i="54" s="1"/>
  <c r="AK134" i="37"/>
  <c r="AJ169" i="37"/>
  <c r="P7" i="32"/>
  <c r="AL168" i="37"/>
  <c r="AM137" i="37"/>
  <c r="AL48" i="44"/>
  <c r="AL47" i="44"/>
  <c r="AX121" i="56"/>
  <c r="AX118" i="56"/>
  <c r="S118" i="56" l="1"/>
  <c r="S121" i="56"/>
  <c r="AL134" i="37"/>
  <c r="AK169" i="37"/>
  <c r="I25" i="48"/>
  <c r="E25" i="48"/>
  <c r="F25" i="48" s="1"/>
  <c r="AL169" i="37" l="1"/>
  <c r="AM134" i="37"/>
  <c r="G51" i="51"/>
  <c r="F46" i="44" s="1"/>
  <c r="G11" i="51"/>
  <c r="I18" i="48" l="1"/>
  <c r="I17" i="48"/>
  <c r="I16" i="48"/>
  <c r="I15" i="48"/>
  <c r="I13" i="48"/>
  <c r="I14" i="48" s="1"/>
  <c r="I11" i="48"/>
  <c r="I12" i="48" s="1"/>
  <c r="I9" i="48"/>
  <c r="I10" i="48" s="1"/>
  <c r="I8" i="48"/>
  <c r="I7" i="48"/>
  <c r="I6" i="48"/>
  <c r="I5" i="48"/>
  <c r="I24" i="48"/>
  <c r="I23" i="48"/>
  <c r="I22" i="48"/>
  <c r="I21" i="48"/>
  <c r="F26" i="48"/>
  <c r="E24" i="48"/>
  <c r="F24" i="48" s="1"/>
  <c r="E23" i="48"/>
  <c r="F23" i="48" s="1"/>
  <c r="F22" i="48"/>
  <c r="F21" i="48"/>
  <c r="F20" i="48"/>
  <c r="F19" i="48"/>
  <c r="F18" i="48"/>
  <c r="F17" i="48"/>
  <c r="F16" i="48"/>
  <c r="F15" i="48"/>
  <c r="F14" i="48"/>
  <c r="F13" i="48"/>
  <c r="F12" i="48"/>
  <c r="F11" i="48"/>
  <c r="E10" i="48"/>
  <c r="F10" i="48" s="1"/>
  <c r="E9" i="48"/>
  <c r="F9" i="48" s="1"/>
  <c r="F8" i="48"/>
  <c r="F7" i="48"/>
  <c r="F6" i="48"/>
  <c r="F5" i="48"/>
  <c r="AK60" i="44" l="1"/>
  <c r="AJ60" i="44"/>
  <c r="AI60" i="44"/>
  <c r="AH60" i="44"/>
  <c r="AG60" i="44"/>
  <c r="AF60" i="44"/>
  <c r="AE60" i="44"/>
  <c r="AD60" i="44"/>
  <c r="AC60" i="44"/>
  <c r="AB60" i="44"/>
  <c r="AA60" i="44"/>
  <c r="Z60" i="44"/>
  <c r="Y60" i="44"/>
  <c r="X60" i="44"/>
  <c r="W60" i="44"/>
  <c r="V60" i="44"/>
  <c r="U60" i="44"/>
  <c r="T60" i="44"/>
  <c r="S60" i="44"/>
  <c r="R60" i="44"/>
  <c r="Q60" i="44"/>
  <c r="P60" i="44"/>
  <c r="O60" i="44"/>
  <c r="N60" i="44"/>
  <c r="M60" i="44"/>
  <c r="L60" i="44"/>
  <c r="K60" i="44"/>
  <c r="J60" i="44"/>
  <c r="I60" i="44"/>
  <c r="H60" i="44"/>
  <c r="G60" i="44"/>
  <c r="F60" i="44"/>
  <c r="AK56" i="44"/>
  <c r="AJ56" i="44"/>
  <c r="AI56" i="44"/>
  <c r="AH56" i="44"/>
  <c r="AG56" i="44"/>
  <c r="AF56" i="44"/>
  <c r="AE56" i="44"/>
  <c r="AD56" i="44"/>
  <c r="AC56" i="44"/>
  <c r="AB56" i="44"/>
  <c r="AA56" i="44"/>
  <c r="Z56" i="44"/>
  <c r="Y56" i="44"/>
  <c r="X56" i="44"/>
  <c r="W56" i="44"/>
  <c r="V56" i="44"/>
  <c r="U56" i="44"/>
  <c r="T56" i="44"/>
  <c r="S56" i="44"/>
  <c r="R56" i="44"/>
  <c r="Q56" i="44"/>
  <c r="P56" i="44"/>
  <c r="O56" i="44"/>
  <c r="N56" i="44"/>
  <c r="M56" i="44"/>
  <c r="L56" i="44"/>
  <c r="K56" i="44"/>
  <c r="J56" i="44"/>
  <c r="I56" i="44"/>
  <c r="H56" i="44"/>
  <c r="G56" i="44"/>
  <c r="F56" i="44"/>
  <c r="AK51" i="44"/>
  <c r="AK46" i="44" s="1"/>
  <c r="AJ51" i="44"/>
  <c r="AJ46" i="44" s="1"/>
  <c r="AI51" i="44"/>
  <c r="AI46" i="44" s="1"/>
  <c r="AH51" i="44"/>
  <c r="AH46" i="44" s="1"/>
  <c r="AG51" i="44"/>
  <c r="AG46" i="44" s="1"/>
  <c r="AF51" i="44"/>
  <c r="AF46" i="44" s="1"/>
  <c r="AE51" i="44"/>
  <c r="AE46" i="44" s="1"/>
  <c r="AD51" i="44"/>
  <c r="AD46" i="44" s="1"/>
  <c r="AC51" i="44"/>
  <c r="AC46" i="44" s="1"/>
  <c r="AB51" i="44"/>
  <c r="AB46" i="44" s="1"/>
  <c r="AA51" i="44"/>
  <c r="AA46" i="44" s="1"/>
  <c r="Z51" i="44"/>
  <c r="Z46" i="44" s="1"/>
  <c r="Y51" i="44"/>
  <c r="Y46" i="44" s="1"/>
  <c r="X51" i="44"/>
  <c r="X46" i="44" s="1"/>
  <c r="W51" i="44"/>
  <c r="W46" i="44" s="1"/>
  <c r="V51" i="44"/>
  <c r="V46" i="44" s="1"/>
  <c r="U51" i="44"/>
  <c r="U46" i="44" s="1"/>
  <c r="T51" i="44"/>
  <c r="T46" i="44" s="1"/>
  <c r="S51" i="44"/>
  <c r="S46" i="44" s="1"/>
  <c r="R51" i="44"/>
  <c r="R46" i="44" s="1"/>
  <c r="Q51" i="44"/>
  <c r="Q46" i="44" s="1"/>
  <c r="P51" i="44"/>
  <c r="P46" i="44" s="1"/>
  <c r="O51" i="44"/>
  <c r="O46" i="44" s="1"/>
  <c r="N51" i="44"/>
  <c r="N46" i="44" s="1"/>
  <c r="M51" i="44"/>
  <c r="M46" i="44" s="1"/>
  <c r="L51" i="44"/>
  <c r="L46" i="44" s="1"/>
  <c r="K51" i="44"/>
  <c r="K46" i="44" s="1"/>
  <c r="J51" i="44"/>
  <c r="J46" i="44" s="1"/>
  <c r="I51" i="44"/>
  <c r="I46" i="44" s="1"/>
  <c r="H51" i="44"/>
  <c r="G51" i="44"/>
  <c r="G46" i="44" s="1"/>
  <c r="AK42" i="44"/>
  <c r="AJ42" i="44"/>
  <c r="AI42" i="44"/>
  <c r="AH42" i="44"/>
  <c r="AG42" i="44"/>
  <c r="AF42" i="44"/>
  <c r="AE42" i="44"/>
  <c r="AD42" i="44"/>
  <c r="AC42" i="44"/>
  <c r="AB42" i="44"/>
  <c r="AA42" i="44"/>
  <c r="Z42" i="44"/>
  <c r="Y42" i="44"/>
  <c r="X42" i="44"/>
  <c r="W42" i="44"/>
  <c r="V42" i="44"/>
  <c r="U42" i="44"/>
  <c r="T42" i="44"/>
  <c r="S42" i="44"/>
  <c r="R42" i="44"/>
  <c r="Q42" i="44"/>
  <c r="P42" i="44"/>
  <c r="O42" i="44"/>
  <c r="N42" i="44"/>
  <c r="M42" i="44"/>
  <c r="L42" i="44"/>
  <c r="K42" i="44"/>
  <c r="J42" i="44"/>
  <c r="I42" i="44"/>
  <c r="H42" i="44"/>
  <c r="G42" i="44"/>
  <c r="AL61" i="44"/>
  <c r="AL58" i="44"/>
  <c r="AL57" i="44"/>
  <c r="AL53" i="44"/>
  <c r="AL52" i="44"/>
  <c r="AK63" i="45"/>
  <c r="AJ63" i="45"/>
  <c r="AI63" i="45"/>
  <c r="AH63" i="45"/>
  <c r="AG63" i="45"/>
  <c r="AF63" i="45"/>
  <c r="AE63" i="45"/>
  <c r="AD63" i="45"/>
  <c r="AC63" i="45"/>
  <c r="AB63" i="45"/>
  <c r="AA63" i="45"/>
  <c r="Z63" i="45"/>
  <c r="Y63" i="45"/>
  <c r="X63" i="45"/>
  <c r="W63" i="45"/>
  <c r="V63" i="45"/>
  <c r="U63" i="45"/>
  <c r="T63" i="45"/>
  <c r="S63" i="45"/>
  <c r="R63" i="45"/>
  <c r="Q63" i="45"/>
  <c r="P63" i="45"/>
  <c r="O63" i="45"/>
  <c r="N63" i="45"/>
  <c r="M63" i="45"/>
  <c r="L63" i="45"/>
  <c r="K63" i="45"/>
  <c r="J63" i="45"/>
  <c r="I63" i="45"/>
  <c r="H63" i="45"/>
  <c r="G63" i="45"/>
  <c r="F63" i="45"/>
  <c r="AK59" i="45"/>
  <c r="AJ59" i="45"/>
  <c r="AI59" i="45"/>
  <c r="AH59" i="45"/>
  <c r="AG59" i="45"/>
  <c r="AF59" i="45"/>
  <c r="AE59" i="45"/>
  <c r="AD59" i="45"/>
  <c r="AC59" i="45"/>
  <c r="AB59" i="45"/>
  <c r="AA59" i="45"/>
  <c r="Z59" i="45"/>
  <c r="Y59" i="45"/>
  <c r="X59" i="45"/>
  <c r="W59" i="45"/>
  <c r="V59" i="45"/>
  <c r="U59" i="45"/>
  <c r="T59" i="45"/>
  <c r="S59" i="45"/>
  <c r="R59" i="45"/>
  <c r="Q59" i="45"/>
  <c r="P59" i="45"/>
  <c r="O59" i="45"/>
  <c r="N59" i="45"/>
  <c r="M59" i="45"/>
  <c r="L59" i="45"/>
  <c r="K59" i="45"/>
  <c r="J59" i="45"/>
  <c r="I59" i="45"/>
  <c r="H59" i="45"/>
  <c r="G59" i="45"/>
  <c r="F59" i="45"/>
  <c r="AK54" i="45"/>
  <c r="AJ54" i="45"/>
  <c r="AI54" i="45"/>
  <c r="AH54" i="45"/>
  <c r="AG54" i="45"/>
  <c r="AF54" i="45"/>
  <c r="AE54" i="45"/>
  <c r="AD54" i="45"/>
  <c r="AC54" i="45"/>
  <c r="AB54" i="45"/>
  <c r="AA54" i="45"/>
  <c r="Z54" i="45"/>
  <c r="Y54" i="45"/>
  <c r="X54" i="45"/>
  <c r="W54" i="45"/>
  <c r="V54" i="45"/>
  <c r="U54" i="45"/>
  <c r="T54" i="45"/>
  <c r="S54" i="45"/>
  <c r="R54" i="45"/>
  <c r="Q54" i="45"/>
  <c r="P54" i="45"/>
  <c r="O54" i="45"/>
  <c r="N54" i="45"/>
  <c r="M54" i="45"/>
  <c r="L54" i="45"/>
  <c r="K54" i="45"/>
  <c r="J54" i="45"/>
  <c r="I54" i="45"/>
  <c r="H54" i="45"/>
  <c r="G54" i="45"/>
  <c r="AK50" i="45"/>
  <c r="AJ50" i="45"/>
  <c r="AI50" i="45"/>
  <c r="AH50" i="45"/>
  <c r="AG50" i="45"/>
  <c r="AF50" i="45"/>
  <c r="AE50" i="45"/>
  <c r="AD50" i="45"/>
  <c r="AC50" i="45"/>
  <c r="AB50" i="45"/>
  <c r="AA50" i="45"/>
  <c r="Z50" i="45"/>
  <c r="Y50" i="45"/>
  <c r="X50" i="45"/>
  <c r="W50" i="45"/>
  <c r="V50" i="45"/>
  <c r="U50" i="45"/>
  <c r="T50" i="45"/>
  <c r="S50" i="45"/>
  <c r="R50" i="45"/>
  <c r="Q50" i="45"/>
  <c r="P50" i="45"/>
  <c r="O50" i="45"/>
  <c r="N50" i="45"/>
  <c r="M50" i="45"/>
  <c r="L50" i="45"/>
  <c r="K50" i="45"/>
  <c r="J50" i="45"/>
  <c r="I50" i="45"/>
  <c r="H50" i="45"/>
  <c r="G50" i="45"/>
  <c r="AL51" i="45"/>
  <c r="AL63" i="45" l="1"/>
  <c r="AL51" i="44"/>
  <c r="H46" i="44"/>
  <c r="AL46" i="44" s="1"/>
  <c r="AL56" i="44"/>
  <c r="AL54" i="45"/>
  <c r="AL60" i="44"/>
  <c r="AL59" i="45"/>
  <c r="AL50" i="45"/>
  <c r="AL43" i="44"/>
  <c r="AL42" i="44"/>
  <c r="G9" i="28" l="1"/>
  <c r="H9" i="28"/>
  <c r="I9" i="28"/>
  <c r="J9" i="28"/>
  <c r="K9" i="28"/>
  <c r="L9" i="28"/>
  <c r="M9" i="28"/>
  <c r="N9" i="28"/>
  <c r="O9" i="28"/>
  <c r="P9" i="28"/>
  <c r="Q9" i="28"/>
  <c r="R9" i="28"/>
  <c r="S9" i="28"/>
  <c r="T9" i="28"/>
  <c r="U9" i="28"/>
  <c r="V9" i="28"/>
  <c r="W9" i="28"/>
  <c r="X9" i="28"/>
  <c r="Y9" i="28"/>
  <c r="Z9" i="28"/>
  <c r="AA9" i="28"/>
  <c r="AB9" i="28"/>
  <c r="AC9" i="28"/>
  <c r="AD9" i="28"/>
  <c r="AE9" i="28"/>
  <c r="AF9" i="28"/>
  <c r="AG9" i="28"/>
  <c r="AH9" i="28"/>
  <c r="AI9" i="28"/>
  <c r="AJ9" i="28"/>
  <c r="G11" i="28"/>
  <c r="H11" i="28"/>
  <c r="I11" i="28"/>
  <c r="J11" i="28"/>
  <c r="K11" i="28"/>
  <c r="L11" i="28"/>
  <c r="M11" i="28"/>
  <c r="N11" i="28"/>
  <c r="O11" i="28"/>
  <c r="P11" i="28"/>
  <c r="Q11" i="28"/>
  <c r="R11" i="28"/>
  <c r="S11" i="28"/>
  <c r="T11" i="28"/>
  <c r="U11" i="28"/>
  <c r="V11" i="28"/>
  <c r="W11" i="28"/>
  <c r="X11" i="28"/>
  <c r="Y11" i="28"/>
  <c r="Z11" i="28"/>
  <c r="AA11" i="28"/>
  <c r="AB11" i="28"/>
  <c r="AC11" i="28"/>
  <c r="AD11" i="28"/>
  <c r="AE11" i="28"/>
  <c r="AF11" i="28"/>
  <c r="AG11" i="28"/>
  <c r="AH11" i="28"/>
  <c r="AI11" i="28"/>
  <c r="AJ11" i="28"/>
  <c r="F11" i="28"/>
  <c r="F9" i="28"/>
  <c r="AK17" i="28"/>
  <c r="AK16" i="28"/>
  <c r="AK13" i="28"/>
  <c r="AK12" i="28"/>
  <c r="AK10" i="28"/>
  <c r="J8" i="26"/>
  <c r="K8" i="26"/>
  <c r="L8" i="26"/>
  <c r="M8" i="26"/>
  <c r="N8" i="26"/>
  <c r="O8" i="26"/>
  <c r="P8" i="26"/>
  <c r="Q8" i="26"/>
  <c r="R8" i="26"/>
  <c r="S8" i="26"/>
  <c r="T8" i="26"/>
  <c r="U8" i="26"/>
  <c r="V8" i="26"/>
  <c r="W8" i="26"/>
  <c r="X8" i="26"/>
  <c r="Y8" i="26"/>
  <c r="Z8" i="26"/>
  <c r="AA8" i="26"/>
  <c r="AB8" i="26"/>
  <c r="AC8" i="26"/>
  <c r="AD8" i="26"/>
  <c r="AE8" i="26"/>
  <c r="AF8" i="26"/>
  <c r="AG8" i="26"/>
  <c r="AH8" i="26"/>
  <c r="AI8" i="26"/>
  <c r="AJ8" i="26"/>
  <c r="AK8" i="26"/>
  <c r="AL8" i="26"/>
  <c r="AM8" i="26"/>
  <c r="J10" i="26"/>
  <c r="K10" i="26"/>
  <c r="L10" i="26"/>
  <c r="M10" i="26"/>
  <c r="N10" i="26"/>
  <c r="O10" i="26"/>
  <c r="P10" i="26"/>
  <c r="Q10" i="26"/>
  <c r="R10" i="26"/>
  <c r="S10" i="26"/>
  <c r="T10" i="26"/>
  <c r="U10" i="26"/>
  <c r="V10" i="26"/>
  <c r="W10" i="26"/>
  <c r="X10" i="26"/>
  <c r="Y10" i="26"/>
  <c r="Z10" i="26"/>
  <c r="AA10" i="26"/>
  <c r="AB10" i="26"/>
  <c r="AC10" i="26"/>
  <c r="AD10" i="26"/>
  <c r="AE10" i="26"/>
  <c r="AF10" i="26"/>
  <c r="AG10" i="26"/>
  <c r="AH10" i="26"/>
  <c r="AI10" i="26"/>
  <c r="AJ10" i="26"/>
  <c r="AK10" i="26"/>
  <c r="AL10" i="26"/>
  <c r="AM10" i="26"/>
  <c r="I10" i="26"/>
  <c r="I8" i="26"/>
  <c r="J15" i="26"/>
  <c r="K15" i="26" s="1"/>
  <c r="L15" i="26" s="1"/>
  <c r="M15" i="26" s="1"/>
  <c r="N15" i="26" s="1"/>
  <c r="O15" i="26" s="1"/>
  <c r="P15" i="26" s="1"/>
  <c r="Q15" i="26" s="1"/>
  <c r="R15" i="26" s="1"/>
  <c r="S15" i="26" s="1"/>
  <c r="T15" i="26" s="1"/>
  <c r="U15" i="26" s="1"/>
  <c r="V15" i="26" s="1"/>
  <c r="W15" i="26" s="1"/>
  <c r="X15" i="26" s="1"/>
  <c r="Y15" i="26" s="1"/>
  <c r="Z15" i="26" s="1"/>
  <c r="AA15" i="26" s="1"/>
  <c r="AB15" i="26" s="1"/>
  <c r="AC15" i="26" s="1"/>
  <c r="AD15" i="26" s="1"/>
  <c r="AE15" i="26" s="1"/>
  <c r="AF15" i="26" s="1"/>
  <c r="AG15" i="26" s="1"/>
  <c r="AH15" i="26" s="1"/>
  <c r="AI15" i="26" s="1"/>
  <c r="AJ15" i="26" s="1"/>
  <c r="AK15" i="26" s="1"/>
  <c r="AL15" i="26" s="1"/>
  <c r="AM15" i="26" s="1"/>
  <c r="AN15" i="26" s="1"/>
  <c r="AN10" i="26" l="1"/>
  <c r="AK11" i="28"/>
  <c r="AK9" i="28"/>
  <c r="AQ14" i="28"/>
  <c r="AN8" i="26"/>
  <c r="M22" i="32"/>
  <c r="AA22" i="32"/>
  <c r="AA23" i="32"/>
  <c r="AL21" i="54" l="1"/>
  <c r="AL19" i="54"/>
  <c r="AQ21" i="54"/>
  <c r="AQ19" i="54"/>
  <c r="AP12" i="28"/>
  <c r="AP13" i="28"/>
  <c r="AQ13" i="28" s="1"/>
  <c r="H60" i="52"/>
  <c r="I60" i="52"/>
  <c r="J60" i="52"/>
  <c r="K60" i="52"/>
  <c r="L60" i="52"/>
  <c r="M60" i="52"/>
  <c r="N60" i="52"/>
  <c r="O60" i="52"/>
  <c r="P60" i="52"/>
  <c r="Q60" i="52"/>
  <c r="R60" i="52"/>
  <c r="S60" i="52"/>
  <c r="T60" i="52"/>
  <c r="U60" i="52"/>
  <c r="V60" i="52"/>
  <c r="W60" i="52"/>
  <c r="X60" i="52"/>
  <c r="Y60" i="52"/>
  <c r="Z60" i="52"/>
  <c r="AA60" i="52"/>
  <c r="AB60" i="52"/>
  <c r="AC60" i="52"/>
  <c r="AD60" i="52"/>
  <c r="AE60" i="52"/>
  <c r="AF60" i="52"/>
  <c r="AG60" i="52"/>
  <c r="AH60" i="52"/>
  <c r="AI60" i="52"/>
  <c r="AJ60" i="52"/>
  <c r="AK60" i="52"/>
  <c r="H56" i="52"/>
  <c r="I56" i="52"/>
  <c r="J56" i="52"/>
  <c r="K56" i="52"/>
  <c r="L56" i="52"/>
  <c r="M56" i="52"/>
  <c r="N56" i="52"/>
  <c r="O56" i="52"/>
  <c r="P56" i="52"/>
  <c r="Q56" i="52"/>
  <c r="R56" i="52"/>
  <c r="S56" i="52"/>
  <c r="T56" i="52"/>
  <c r="U56" i="52"/>
  <c r="V56" i="52"/>
  <c r="W56" i="52"/>
  <c r="X56" i="52"/>
  <c r="Y56" i="52"/>
  <c r="Z56" i="52"/>
  <c r="AA56" i="52"/>
  <c r="AB56" i="52"/>
  <c r="AC56" i="52"/>
  <c r="AD56" i="52"/>
  <c r="AE56" i="52"/>
  <c r="AF56" i="52"/>
  <c r="AG56" i="52"/>
  <c r="AH56" i="52"/>
  <c r="AI56" i="52"/>
  <c r="AJ56" i="52"/>
  <c r="AK56" i="52"/>
  <c r="G60" i="52"/>
  <c r="G56" i="52"/>
  <c r="H51" i="52"/>
  <c r="I51" i="52"/>
  <c r="J51" i="52"/>
  <c r="K51" i="52"/>
  <c r="L51" i="52"/>
  <c r="M51" i="52"/>
  <c r="N51" i="52"/>
  <c r="O51" i="52"/>
  <c r="P51" i="52"/>
  <c r="Q51" i="52"/>
  <c r="R51" i="52"/>
  <c r="S51" i="52"/>
  <c r="T51" i="52"/>
  <c r="U51" i="52"/>
  <c r="V51" i="52"/>
  <c r="W51" i="52"/>
  <c r="X51" i="52"/>
  <c r="Y51" i="52"/>
  <c r="Z51" i="52"/>
  <c r="AA51" i="52"/>
  <c r="AB51" i="52"/>
  <c r="AC51" i="52"/>
  <c r="AD51" i="52"/>
  <c r="AE51" i="52"/>
  <c r="AF51" i="52"/>
  <c r="AG51" i="52"/>
  <c r="AH51" i="52"/>
  <c r="AI51" i="52"/>
  <c r="AJ51" i="52"/>
  <c r="AK51" i="52"/>
  <c r="G51" i="52"/>
  <c r="H42" i="52"/>
  <c r="H64" i="52" s="1"/>
  <c r="I42" i="52"/>
  <c r="J42" i="52"/>
  <c r="J64" i="52" s="1"/>
  <c r="K42" i="52"/>
  <c r="L42" i="52"/>
  <c r="M42" i="52"/>
  <c r="M64" i="52" s="1"/>
  <c r="N42" i="52"/>
  <c r="N64" i="52" s="1"/>
  <c r="O42" i="52"/>
  <c r="P42" i="52"/>
  <c r="P64" i="52" s="1"/>
  <c r="Q42" i="52"/>
  <c r="Q64" i="52" s="1"/>
  <c r="R42" i="52"/>
  <c r="R64" i="52" s="1"/>
  <c r="S42" i="52"/>
  <c r="T42" i="52"/>
  <c r="T64" i="52" s="1"/>
  <c r="U42" i="52"/>
  <c r="V42" i="52"/>
  <c r="V64" i="52" s="1"/>
  <c r="W42" i="52"/>
  <c r="X42" i="52"/>
  <c r="X64" i="52" s="1"/>
  <c r="Y42" i="52"/>
  <c r="Y64" i="52" s="1"/>
  <c r="Z42" i="52"/>
  <c r="Z64" i="52" s="1"/>
  <c r="AA42" i="52"/>
  <c r="AA64" i="52" s="1"/>
  <c r="AB42" i="52"/>
  <c r="AB64" i="52" s="1"/>
  <c r="AC42" i="52"/>
  <c r="AD42" i="52"/>
  <c r="AE42" i="52"/>
  <c r="AF42" i="52"/>
  <c r="AF64" i="52" s="1"/>
  <c r="AG42" i="52"/>
  <c r="AG64" i="52" s="1"/>
  <c r="AH42" i="52"/>
  <c r="AH64" i="52" s="1"/>
  <c r="AI42" i="52"/>
  <c r="AJ42" i="52"/>
  <c r="AK42" i="52"/>
  <c r="AK64" i="52" s="1"/>
  <c r="G42" i="52"/>
  <c r="G64" i="52" s="1"/>
  <c r="I24" i="52"/>
  <c r="J24" i="52"/>
  <c r="K24" i="52"/>
  <c r="L24" i="52"/>
  <c r="M24" i="52"/>
  <c r="O24" i="52"/>
  <c r="P24" i="52"/>
  <c r="Q24" i="52"/>
  <c r="R24" i="52"/>
  <c r="S24" i="52"/>
  <c r="T24" i="52"/>
  <c r="U24" i="52"/>
  <c r="V24" i="52"/>
  <c r="W24" i="52"/>
  <c r="Y24" i="52"/>
  <c r="Z24" i="52"/>
  <c r="AA24" i="52"/>
  <c r="AB24" i="52"/>
  <c r="AC24" i="52"/>
  <c r="AE24" i="52"/>
  <c r="AF24" i="52"/>
  <c r="AG24" i="52"/>
  <c r="AH24" i="52"/>
  <c r="AI24" i="52"/>
  <c r="AJ24" i="52"/>
  <c r="AK24" i="52"/>
  <c r="G24" i="52"/>
  <c r="F150" i="52"/>
  <c r="F149" i="52"/>
  <c r="G149" i="52" s="1"/>
  <c r="H149" i="52" s="1"/>
  <c r="I149" i="52" s="1"/>
  <c r="J149" i="52" s="1"/>
  <c r="K149" i="52" s="1"/>
  <c r="L149" i="52" s="1"/>
  <c r="M149" i="52" s="1"/>
  <c r="N149" i="52" s="1"/>
  <c r="O149" i="52" s="1"/>
  <c r="P149" i="52" s="1"/>
  <c r="Q149" i="52" s="1"/>
  <c r="R149" i="52" s="1"/>
  <c r="S149" i="52" s="1"/>
  <c r="T149" i="52" s="1"/>
  <c r="U149" i="52" s="1"/>
  <c r="V149" i="52" s="1"/>
  <c r="W149" i="52" s="1"/>
  <c r="X149" i="52" s="1"/>
  <c r="Y149" i="52" s="1"/>
  <c r="Z149" i="52" s="1"/>
  <c r="AA149" i="52" s="1"/>
  <c r="AB149" i="52" s="1"/>
  <c r="AC149" i="52" s="1"/>
  <c r="AD149" i="52" s="1"/>
  <c r="AE149" i="52" s="1"/>
  <c r="AF149" i="52" s="1"/>
  <c r="AG149" i="52" s="1"/>
  <c r="AH149" i="52" s="1"/>
  <c r="AI149" i="52" s="1"/>
  <c r="AJ149" i="52" s="1"/>
  <c r="AK149" i="52" s="1"/>
  <c r="AL149" i="52" s="1"/>
  <c r="AL144" i="52"/>
  <c r="AL142" i="52"/>
  <c r="AL141" i="52"/>
  <c r="AK140" i="52"/>
  <c r="AK138" i="52" s="1"/>
  <c r="AK136" i="52" s="1"/>
  <c r="AJ140" i="52"/>
  <c r="AI140" i="52"/>
  <c r="AH140" i="52"/>
  <c r="AG140" i="52"/>
  <c r="AG145" i="52" s="1"/>
  <c r="AG147" i="52" s="1"/>
  <c r="AF140" i="52"/>
  <c r="AF138" i="52" s="1"/>
  <c r="AF136" i="52" s="1"/>
  <c r="AE140" i="52"/>
  <c r="AD140" i="52"/>
  <c r="AC140" i="52"/>
  <c r="AC138" i="52" s="1"/>
  <c r="AC136" i="52" s="1"/>
  <c r="AB140" i="52"/>
  <c r="AB138" i="52" s="1"/>
  <c r="AB136" i="52" s="1"/>
  <c r="AA140" i="52"/>
  <c r="AA138" i="52" s="1"/>
  <c r="AA136" i="52" s="1"/>
  <c r="Z140" i="52"/>
  <c r="Y140" i="52"/>
  <c r="Y138" i="52" s="1"/>
  <c r="Y136" i="52" s="1"/>
  <c r="X140" i="52"/>
  <c r="X138" i="52" s="1"/>
  <c r="X136" i="52" s="1"/>
  <c r="W140" i="52"/>
  <c r="V140" i="52"/>
  <c r="U140" i="52"/>
  <c r="T140" i="52"/>
  <c r="T138" i="52" s="1"/>
  <c r="T136" i="52" s="1"/>
  <c r="S140" i="52"/>
  <c r="R140" i="52"/>
  <c r="R138" i="52" s="1"/>
  <c r="R136" i="52" s="1"/>
  <c r="Q140" i="52"/>
  <c r="Q145" i="52" s="1"/>
  <c r="Q147" i="52" s="1"/>
  <c r="P140" i="52"/>
  <c r="P138" i="52" s="1"/>
  <c r="P136" i="52" s="1"/>
  <c r="O140" i="52"/>
  <c r="N140" i="52"/>
  <c r="N138" i="52" s="1"/>
  <c r="N136" i="52" s="1"/>
  <c r="M140" i="52"/>
  <c r="L140" i="52"/>
  <c r="K140" i="52"/>
  <c r="J140" i="52"/>
  <c r="J138" i="52" s="1"/>
  <c r="J136" i="52" s="1"/>
  <c r="I140" i="52"/>
  <c r="I138" i="52" s="1"/>
  <c r="I136" i="52" s="1"/>
  <c r="H140" i="52"/>
  <c r="H138" i="52" s="1"/>
  <c r="G140" i="52"/>
  <c r="AL139" i="52"/>
  <c r="AH138" i="52"/>
  <c r="AH136" i="52" s="1"/>
  <c r="AL137" i="52"/>
  <c r="H136" i="52"/>
  <c r="AK135" i="52"/>
  <c r="AK146" i="52" s="1"/>
  <c r="AJ135" i="52"/>
  <c r="AJ146" i="52" s="1"/>
  <c r="AI135" i="52"/>
  <c r="AI146" i="52" s="1"/>
  <c r="AH135" i="52"/>
  <c r="AH146" i="52" s="1"/>
  <c r="AG135" i="52"/>
  <c r="AG146" i="52" s="1"/>
  <c r="AF135" i="52"/>
  <c r="AE135" i="52"/>
  <c r="AE146" i="52" s="1"/>
  <c r="AD135" i="52"/>
  <c r="AD146" i="52" s="1"/>
  <c r="AC135" i="52"/>
  <c r="AC146" i="52" s="1"/>
  <c r="AB135" i="52"/>
  <c r="AB146" i="52" s="1"/>
  <c r="AA135" i="52"/>
  <c r="AA146" i="52" s="1"/>
  <c r="Z135" i="52"/>
  <c r="Z146" i="52" s="1"/>
  <c r="Y135" i="52"/>
  <c r="X135" i="52"/>
  <c r="X146" i="52" s="1"/>
  <c r="W135" i="52"/>
  <c r="W146" i="52" s="1"/>
  <c r="V135" i="52"/>
  <c r="V146" i="52" s="1"/>
  <c r="U135" i="52"/>
  <c r="U146" i="52" s="1"/>
  <c r="T135" i="52"/>
  <c r="T146" i="52" s="1"/>
  <c r="S135" i="52"/>
  <c r="S146" i="52" s="1"/>
  <c r="R135" i="52"/>
  <c r="R146" i="52" s="1"/>
  <c r="Q135" i="52"/>
  <c r="Q146" i="52" s="1"/>
  <c r="P135" i="52"/>
  <c r="O135" i="52"/>
  <c r="O146" i="52" s="1"/>
  <c r="N135" i="52"/>
  <c r="N146" i="52" s="1"/>
  <c r="M135" i="52"/>
  <c r="M146" i="52" s="1"/>
  <c r="L135" i="52"/>
  <c r="L146" i="52" s="1"/>
  <c r="K135" i="52"/>
  <c r="K146" i="52" s="1"/>
  <c r="J135" i="52"/>
  <c r="J146" i="52" s="1"/>
  <c r="I135" i="52"/>
  <c r="I146" i="52" s="1"/>
  <c r="H135" i="52"/>
  <c r="H146" i="52" s="1"/>
  <c r="G135" i="52"/>
  <c r="G146" i="52" s="1"/>
  <c r="AC134" i="52"/>
  <c r="AK131" i="52"/>
  <c r="AJ131" i="52"/>
  <c r="AI131" i="52"/>
  <c r="AH131" i="52"/>
  <c r="AG131" i="52"/>
  <c r="AF131" i="52"/>
  <c r="AE131" i="52"/>
  <c r="AD131" i="52"/>
  <c r="AC131" i="52"/>
  <c r="AB131" i="52"/>
  <c r="AA131" i="52"/>
  <c r="Z131" i="52"/>
  <c r="Y131" i="52"/>
  <c r="X131" i="52"/>
  <c r="W131" i="52"/>
  <c r="V131" i="52"/>
  <c r="U131" i="52"/>
  <c r="T131" i="52"/>
  <c r="S131" i="52"/>
  <c r="R131" i="52"/>
  <c r="Q131" i="52"/>
  <c r="P131" i="52"/>
  <c r="O131" i="52"/>
  <c r="N131" i="52"/>
  <c r="M131" i="52"/>
  <c r="L131" i="52"/>
  <c r="K131" i="52"/>
  <c r="J131" i="52"/>
  <c r="I131" i="52"/>
  <c r="H131" i="52"/>
  <c r="G131" i="52"/>
  <c r="G132" i="52" s="1"/>
  <c r="AL130" i="52"/>
  <c r="AL128" i="52"/>
  <c r="AK127" i="52"/>
  <c r="AJ127" i="52"/>
  <c r="AI127" i="52"/>
  <c r="AH127" i="52"/>
  <c r="AG127" i="52"/>
  <c r="AF127" i="52"/>
  <c r="AE127" i="52"/>
  <c r="AD127" i="52"/>
  <c r="AC127" i="52"/>
  <c r="AB127" i="52"/>
  <c r="AA127" i="52"/>
  <c r="Z127" i="52"/>
  <c r="Y127" i="52"/>
  <c r="X127" i="52"/>
  <c r="W127" i="52"/>
  <c r="V127" i="52"/>
  <c r="U127" i="52"/>
  <c r="T127" i="52"/>
  <c r="S127" i="52"/>
  <c r="R127" i="52"/>
  <c r="Q127" i="52"/>
  <c r="P127" i="52"/>
  <c r="O127" i="52"/>
  <c r="N127" i="52"/>
  <c r="M127" i="52"/>
  <c r="L127" i="52"/>
  <c r="K127" i="52"/>
  <c r="J127" i="52"/>
  <c r="I127" i="52"/>
  <c r="H127" i="52"/>
  <c r="G127" i="52"/>
  <c r="G129" i="52" s="1"/>
  <c r="AL126" i="52"/>
  <c r="AL123" i="52"/>
  <c r="AK122" i="52"/>
  <c r="AK134" i="52" s="1"/>
  <c r="AJ122" i="52"/>
  <c r="AJ134" i="52" s="1"/>
  <c r="AI122" i="52"/>
  <c r="AI134" i="52" s="1"/>
  <c r="AH122" i="52"/>
  <c r="AH134" i="52" s="1"/>
  <c r="AG122" i="52"/>
  <c r="AG134" i="52" s="1"/>
  <c r="AF122" i="52"/>
  <c r="AF134" i="52" s="1"/>
  <c r="AE122" i="52"/>
  <c r="AE134" i="52" s="1"/>
  <c r="AD122" i="52"/>
  <c r="AD134" i="52" s="1"/>
  <c r="AC122" i="52"/>
  <c r="AB122" i="52"/>
  <c r="AB134" i="52" s="1"/>
  <c r="AA122" i="52"/>
  <c r="AA134" i="52" s="1"/>
  <c r="Z122" i="52"/>
  <c r="Z134" i="52" s="1"/>
  <c r="Y122" i="52"/>
  <c r="Y134" i="52" s="1"/>
  <c r="X122" i="52"/>
  <c r="X134" i="52" s="1"/>
  <c r="W122" i="52"/>
  <c r="W134" i="52" s="1"/>
  <c r="V122" i="52"/>
  <c r="V134" i="52" s="1"/>
  <c r="U122" i="52"/>
  <c r="U134" i="52" s="1"/>
  <c r="T122" i="52"/>
  <c r="T134" i="52" s="1"/>
  <c r="S122" i="52"/>
  <c r="S134" i="52" s="1"/>
  <c r="R122" i="52"/>
  <c r="R134" i="52" s="1"/>
  <c r="Q122" i="52"/>
  <c r="Q134" i="52" s="1"/>
  <c r="P122" i="52"/>
  <c r="P134" i="52" s="1"/>
  <c r="O122" i="52"/>
  <c r="O134" i="52" s="1"/>
  <c r="N122" i="52"/>
  <c r="N134" i="52" s="1"/>
  <c r="M122" i="52"/>
  <c r="M134" i="52" s="1"/>
  <c r="L122" i="52"/>
  <c r="L134" i="52" s="1"/>
  <c r="K122" i="52"/>
  <c r="K134" i="52" s="1"/>
  <c r="J122" i="52"/>
  <c r="J134" i="52" s="1"/>
  <c r="I122" i="52"/>
  <c r="I134" i="52" s="1"/>
  <c r="H122" i="52"/>
  <c r="H134" i="52" s="1"/>
  <c r="G122" i="52"/>
  <c r="AL121" i="52"/>
  <c r="F119" i="52"/>
  <c r="AK118" i="52"/>
  <c r="AJ118" i="52"/>
  <c r="AI118" i="52"/>
  <c r="AH118" i="52"/>
  <c r="AE118" i="52"/>
  <c r="AD118" i="52"/>
  <c r="AC118" i="52"/>
  <c r="AB118" i="52"/>
  <c r="AA118" i="52"/>
  <c r="Z118" i="52"/>
  <c r="Y118" i="52"/>
  <c r="X118" i="52"/>
  <c r="W118" i="52"/>
  <c r="V118" i="52"/>
  <c r="U118" i="52"/>
  <c r="T118" i="52"/>
  <c r="S118" i="52"/>
  <c r="R118" i="52"/>
  <c r="Q118" i="52"/>
  <c r="P118" i="52"/>
  <c r="O118" i="52"/>
  <c r="N118" i="52"/>
  <c r="M118" i="52"/>
  <c r="L118" i="52"/>
  <c r="K118" i="52"/>
  <c r="J118" i="52"/>
  <c r="I118" i="52"/>
  <c r="H118" i="52"/>
  <c r="G118" i="52"/>
  <c r="AL117" i="52"/>
  <c r="E117" i="52"/>
  <c r="AL109" i="52"/>
  <c r="F109" i="52"/>
  <c r="AL107" i="52"/>
  <c r="AL106" i="52"/>
  <c r="AK105" i="52"/>
  <c r="AJ105" i="52"/>
  <c r="AI105" i="52"/>
  <c r="AI103" i="52" s="1"/>
  <c r="AI101" i="52" s="1"/>
  <c r="AH105" i="52"/>
  <c r="AH103" i="52" s="1"/>
  <c r="AH101" i="52" s="1"/>
  <c r="AG105" i="52"/>
  <c r="AF105" i="52"/>
  <c r="AF103" i="52" s="1"/>
  <c r="AF101" i="52" s="1"/>
  <c r="AE105" i="52"/>
  <c r="AE103" i="52" s="1"/>
  <c r="AE101" i="52" s="1"/>
  <c r="AD105" i="52"/>
  <c r="AD103" i="52" s="1"/>
  <c r="AD101" i="52" s="1"/>
  <c r="AC105" i="52"/>
  <c r="AC103" i="52" s="1"/>
  <c r="AC101" i="52" s="1"/>
  <c r="AB105" i="52"/>
  <c r="AB103" i="52" s="1"/>
  <c r="AB101" i="52" s="1"/>
  <c r="AA105" i="52"/>
  <c r="Z105" i="52"/>
  <c r="Z103" i="52" s="1"/>
  <c r="Z101" i="52" s="1"/>
  <c r="Y105" i="52"/>
  <c r="X105" i="52"/>
  <c r="W105" i="52"/>
  <c r="W103" i="52" s="1"/>
  <c r="W101" i="52" s="1"/>
  <c r="V105" i="52"/>
  <c r="V103" i="52" s="1"/>
  <c r="V101" i="52" s="1"/>
  <c r="U105" i="52"/>
  <c r="T105" i="52"/>
  <c r="T103" i="52" s="1"/>
  <c r="T101" i="52" s="1"/>
  <c r="S105" i="52"/>
  <c r="S103" i="52" s="1"/>
  <c r="S101" i="52" s="1"/>
  <c r="R105" i="52"/>
  <c r="Q105" i="52"/>
  <c r="P105" i="52"/>
  <c r="O105" i="52"/>
  <c r="O103" i="52" s="1"/>
  <c r="O101" i="52" s="1"/>
  <c r="N105" i="52"/>
  <c r="N103" i="52" s="1"/>
  <c r="N101" i="52" s="1"/>
  <c r="M105" i="52"/>
  <c r="M103" i="52" s="1"/>
  <c r="M101" i="52" s="1"/>
  <c r="L105" i="52"/>
  <c r="K105" i="52"/>
  <c r="J105" i="52"/>
  <c r="J103" i="52" s="1"/>
  <c r="J101" i="52" s="1"/>
  <c r="I105" i="52"/>
  <c r="H105" i="52"/>
  <c r="G105" i="52"/>
  <c r="AL104" i="52"/>
  <c r="AK103" i="52"/>
  <c r="AK101" i="52" s="1"/>
  <c r="AG103" i="52"/>
  <c r="AG101" i="52" s="1"/>
  <c r="R103" i="52"/>
  <c r="R101" i="52" s="1"/>
  <c r="AL102" i="52"/>
  <c r="AK100" i="52"/>
  <c r="AK111" i="52" s="1"/>
  <c r="AJ100" i="52"/>
  <c r="AJ111" i="52" s="1"/>
  <c r="AI100" i="52"/>
  <c r="AI111" i="52" s="1"/>
  <c r="AH100" i="52"/>
  <c r="AH111" i="52" s="1"/>
  <c r="AG100" i="52"/>
  <c r="AG111" i="52" s="1"/>
  <c r="AF100" i="52"/>
  <c r="AF111" i="52" s="1"/>
  <c r="AE100" i="52"/>
  <c r="AE111" i="52" s="1"/>
  <c r="AD100" i="52"/>
  <c r="AC100" i="52"/>
  <c r="AC111" i="52" s="1"/>
  <c r="AB100" i="52"/>
  <c r="AB111" i="52" s="1"/>
  <c r="AA100" i="52"/>
  <c r="AA111" i="52" s="1"/>
  <c r="Z100" i="52"/>
  <c r="Z111" i="52" s="1"/>
  <c r="Y100" i="52"/>
  <c r="Y111" i="52" s="1"/>
  <c r="X100" i="52"/>
  <c r="X111" i="52" s="1"/>
  <c r="W100" i="52"/>
  <c r="W111" i="52" s="1"/>
  <c r="V100" i="52"/>
  <c r="U100" i="52"/>
  <c r="U111" i="52" s="1"/>
  <c r="T100" i="52"/>
  <c r="T111" i="52" s="1"/>
  <c r="S100" i="52"/>
  <c r="S111" i="52" s="1"/>
  <c r="R100" i="52"/>
  <c r="R111" i="52" s="1"/>
  <c r="Q100" i="52"/>
  <c r="Q111" i="52" s="1"/>
  <c r="P100" i="52"/>
  <c r="P111" i="52" s="1"/>
  <c r="O100" i="52"/>
  <c r="O111" i="52" s="1"/>
  <c r="N100" i="52"/>
  <c r="M100" i="52"/>
  <c r="M111" i="52" s="1"/>
  <c r="L100" i="52"/>
  <c r="L111" i="52" s="1"/>
  <c r="K100" i="52"/>
  <c r="K111" i="52" s="1"/>
  <c r="J100" i="52"/>
  <c r="J111" i="52" s="1"/>
  <c r="I100" i="52"/>
  <c r="I111" i="52" s="1"/>
  <c r="H100" i="52"/>
  <c r="H111" i="52" s="1"/>
  <c r="G100" i="52"/>
  <c r="G111" i="52" s="1"/>
  <c r="G108" i="52"/>
  <c r="AK99" i="52"/>
  <c r="AJ99" i="52"/>
  <c r="AI99" i="52"/>
  <c r="AH99" i="52"/>
  <c r="AG99" i="52"/>
  <c r="AF99" i="52"/>
  <c r="AE99" i="52"/>
  <c r="AD99" i="52"/>
  <c r="AC99" i="52"/>
  <c r="AB99" i="52"/>
  <c r="AA99" i="52"/>
  <c r="Z99" i="52"/>
  <c r="Y99" i="52"/>
  <c r="X99" i="52"/>
  <c r="W99" i="52"/>
  <c r="V99" i="52"/>
  <c r="U99" i="52"/>
  <c r="T99" i="52"/>
  <c r="S99" i="52"/>
  <c r="R99" i="52"/>
  <c r="Q99" i="52"/>
  <c r="P99" i="52"/>
  <c r="O99" i="52"/>
  <c r="N99" i="52"/>
  <c r="M99" i="52"/>
  <c r="L99" i="52"/>
  <c r="K99" i="52"/>
  <c r="J99" i="52"/>
  <c r="I99" i="52"/>
  <c r="H99" i="52"/>
  <c r="G99" i="52"/>
  <c r="F75" i="52"/>
  <c r="AL74" i="52"/>
  <c r="F74" i="52"/>
  <c r="AL72" i="52"/>
  <c r="AL71" i="52"/>
  <c r="AK70" i="52"/>
  <c r="AK68" i="52" s="1"/>
  <c r="AK66" i="52" s="1"/>
  <c r="AJ70" i="52"/>
  <c r="AI70" i="52"/>
  <c r="AI68" i="52" s="1"/>
  <c r="AI66" i="52" s="1"/>
  <c r="AH70" i="52"/>
  <c r="AH68" i="52" s="1"/>
  <c r="AH66" i="52" s="1"/>
  <c r="AG70" i="52"/>
  <c r="AF70" i="52"/>
  <c r="AE70" i="52"/>
  <c r="AD70" i="52"/>
  <c r="AD68" i="52" s="1"/>
  <c r="AD66" i="52" s="1"/>
  <c r="AC70" i="52"/>
  <c r="AB70" i="52"/>
  <c r="AA70" i="52"/>
  <c r="AA68" i="52" s="1"/>
  <c r="AA66" i="52" s="1"/>
  <c r="Z70" i="52"/>
  <c r="Z68" i="52" s="1"/>
  <c r="Z66" i="52" s="1"/>
  <c r="Y70" i="52"/>
  <c r="X70" i="52"/>
  <c r="X68" i="52" s="1"/>
  <c r="X66" i="52" s="1"/>
  <c r="W70" i="52"/>
  <c r="V70" i="52"/>
  <c r="U70" i="52"/>
  <c r="U68" i="52" s="1"/>
  <c r="U66" i="52" s="1"/>
  <c r="T70" i="52"/>
  <c r="T68" i="52" s="1"/>
  <c r="T66" i="52" s="1"/>
  <c r="S70" i="52"/>
  <c r="R70" i="52"/>
  <c r="R68" i="52" s="1"/>
  <c r="R66" i="52" s="1"/>
  <c r="Q70" i="52"/>
  <c r="Q68" i="52" s="1"/>
  <c r="Q66" i="52" s="1"/>
  <c r="P70" i="52"/>
  <c r="P68" i="52" s="1"/>
  <c r="P66" i="52" s="1"/>
  <c r="O70" i="52"/>
  <c r="N70" i="52"/>
  <c r="M70" i="52"/>
  <c r="M68" i="52" s="1"/>
  <c r="M66" i="52" s="1"/>
  <c r="L70" i="52"/>
  <c r="L68" i="52" s="1"/>
  <c r="L66" i="52" s="1"/>
  <c r="K70" i="52"/>
  <c r="J70" i="52"/>
  <c r="J68" i="52" s="1"/>
  <c r="J66" i="52" s="1"/>
  <c r="I70" i="52"/>
  <c r="H70" i="52"/>
  <c r="H68" i="52" s="1"/>
  <c r="H66" i="52" s="1"/>
  <c r="G70" i="52"/>
  <c r="AL69" i="52"/>
  <c r="AF68" i="52"/>
  <c r="AF66" i="52" s="1"/>
  <c r="AL67" i="52"/>
  <c r="AK65" i="52"/>
  <c r="AK76" i="52" s="1"/>
  <c r="AJ65" i="52"/>
  <c r="AJ76" i="52" s="1"/>
  <c r="AI65" i="52"/>
  <c r="AI76" i="52" s="1"/>
  <c r="AH65" i="52"/>
  <c r="AH76" i="52" s="1"/>
  <c r="AG65" i="52"/>
  <c r="AG76" i="52" s="1"/>
  <c r="AF65" i="52"/>
  <c r="AF76" i="52" s="1"/>
  <c r="AE65" i="52"/>
  <c r="AE76" i="52" s="1"/>
  <c r="AD65" i="52"/>
  <c r="AD76" i="52" s="1"/>
  <c r="AC65" i="52"/>
  <c r="AC76" i="52" s="1"/>
  <c r="AB65" i="52"/>
  <c r="AB76" i="52" s="1"/>
  <c r="AA65" i="52"/>
  <c r="AA76" i="52" s="1"/>
  <c r="Z65" i="52"/>
  <c r="Z76" i="52" s="1"/>
  <c r="Y65" i="52"/>
  <c r="Y76" i="52" s="1"/>
  <c r="X65" i="52"/>
  <c r="W65" i="52"/>
  <c r="W76" i="52" s="1"/>
  <c r="V65" i="52"/>
  <c r="V76" i="52" s="1"/>
  <c r="U65" i="52"/>
  <c r="U76" i="52" s="1"/>
  <c r="T65" i="52"/>
  <c r="T76" i="52" s="1"/>
  <c r="S65" i="52"/>
  <c r="S76" i="52" s="1"/>
  <c r="R65" i="52"/>
  <c r="R76" i="52" s="1"/>
  <c r="Q65" i="52"/>
  <c r="Q76" i="52" s="1"/>
  <c r="P65" i="52"/>
  <c r="O65" i="52"/>
  <c r="O76" i="52" s="1"/>
  <c r="N65" i="52"/>
  <c r="N76" i="52" s="1"/>
  <c r="M65" i="52"/>
  <c r="M76" i="52" s="1"/>
  <c r="L65" i="52"/>
  <c r="L76" i="52" s="1"/>
  <c r="K65" i="52"/>
  <c r="K76" i="52" s="1"/>
  <c r="J65" i="52"/>
  <c r="J76" i="52" s="1"/>
  <c r="I65" i="52"/>
  <c r="I76" i="52" s="1"/>
  <c r="H65" i="52"/>
  <c r="G65" i="52"/>
  <c r="G76" i="52" s="1"/>
  <c r="AJ64" i="52"/>
  <c r="AI64" i="52"/>
  <c r="AD64" i="52"/>
  <c r="AC64" i="52"/>
  <c r="W64" i="52"/>
  <c r="U64" i="52"/>
  <c r="S64" i="52"/>
  <c r="L64" i="52"/>
  <c r="K64" i="52"/>
  <c r="AL58" i="52"/>
  <c r="AL53" i="52"/>
  <c r="F43" i="52"/>
  <c r="F44" i="52" s="1"/>
  <c r="E42" i="52"/>
  <c r="F35" i="52"/>
  <c r="AL34" i="52"/>
  <c r="F34" i="52"/>
  <c r="AL32" i="52"/>
  <c r="AL31" i="52"/>
  <c r="AK30" i="52"/>
  <c r="AK28" i="52" s="1"/>
  <c r="AK26" i="52" s="1"/>
  <c r="AJ30" i="52"/>
  <c r="AI30" i="52"/>
  <c r="AI28" i="52" s="1"/>
  <c r="AH30" i="52"/>
  <c r="AH28" i="52" s="1"/>
  <c r="AH26" i="52" s="1"/>
  <c r="AG30" i="52"/>
  <c r="AG28" i="52" s="1"/>
  <c r="AG26" i="52" s="1"/>
  <c r="AF30" i="52"/>
  <c r="AF28" i="52" s="1"/>
  <c r="AF26" i="52" s="1"/>
  <c r="AE30" i="52"/>
  <c r="AE28" i="52" s="1"/>
  <c r="AE26" i="52" s="1"/>
  <c r="AD30" i="52"/>
  <c r="AC30" i="52"/>
  <c r="AC28" i="52" s="1"/>
  <c r="AC26" i="52" s="1"/>
  <c r="AB30" i="52"/>
  <c r="AA30" i="52"/>
  <c r="AA28" i="52" s="1"/>
  <c r="AA26" i="52" s="1"/>
  <c r="Z30" i="52"/>
  <c r="Z28" i="52" s="1"/>
  <c r="Z26" i="52" s="1"/>
  <c r="Y30" i="52"/>
  <c r="Y28" i="52" s="1"/>
  <c r="Y26" i="52" s="1"/>
  <c r="X30" i="52"/>
  <c r="X28" i="52" s="1"/>
  <c r="X26" i="52" s="1"/>
  <c r="W30" i="52"/>
  <c r="W28" i="52" s="1"/>
  <c r="W26" i="52" s="1"/>
  <c r="V30" i="52"/>
  <c r="V28" i="52" s="1"/>
  <c r="V26" i="52" s="1"/>
  <c r="U30" i="52"/>
  <c r="U28" i="52" s="1"/>
  <c r="U26" i="52" s="1"/>
  <c r="T30" i="52"/>
  <c r="S30" i="52"/>
  <c r="S28" i="52" s="1"/>
  <c r="S26" i="52" s="1"/>
  <c r="R30" i="52"/>
  <c r="R28" i="52" s="1"/>
  <c r="R26" i="52" s="1"/>
  <c r="Q30" i="52"/>
  <c r="P30" i="52"/>
  <c r="P28" i="52" s="1"/>
  <c r="P26" i="52" s="1"/>
  <c r="O30" i="52"/>
  <c r="O28" i="52" s="1"/>
  <c r="O26" i="52" s="1"/>
  <c r="N30" i="52"/>
  <c r="M30" i="52"/>
  <c r="M28" i="52" s="1"/>
  <c r="M26" i="52" s="1"/>
  <c r="L30" i="52"/>
  <c r="K30" i="52"/>
  <c r="J30" i="52"/>
  <c r="J28" i="52" s="1"/>
  <c r="J26" i="52" s="1"/>
  <c r="I30" i="52"/>
  <c r="I28" i="52" s="1"/>
  <c r="I26" i="52" s="1"/>
  <c r="H30" i="52"/>
  <c r="H28" i="52" s="1"/>
  <c r="H26" i="52" s="1"/>
  <c r="AL29" i="52"/>
  <c r="G28" i="52"/>
  <c r="G26" i="52" s="1"/>
  <c r="AL27" i="52"/>
  <c r="AI26" i="52"/>
  <c r="AK25" i="52"/>
  <c r="AK36" i="52" s="1"/>
  <c r="AJ25" i="52"/>
  <c r="AJ36" i="52" s="1"/>
  <c r="AI25" i="52"/>
  <c r="AI36" i="52" s="1"/>
  <c r="AH25" i="52"/>
  <c r="AH36" i="52" s="1"/>
  <c r="AG25" i="52"/>
  <c r="AG36" i="52" s="1"/>
  <c r="AF25" i="52"/>
  <c r="AF36" i="52" s="1"/>
  <c r="AE25" i="52"/>
  <c r="AE36" i="52" s="1"/>
  <c r="AD25" i="52"/>
  <c r="AD36" i="52" s="1"/>
  <c r="AC25" i="52"/>
  <c r="AC36" i="52" s="1"/>
  <c r="AB25" i="52"/>
  <c r="AB36" i="52" s="1"/>
  <c r="AA25" i="52"/>
  <c r="AA36" i="52" s="1"/>
  <c r="Z25" i="52"/>
  <c r="Y25" i="52"/>
  <c r="Y36" i="52" s="1"/>
  <c r="X25" i="52"/>
  <c r="X36" i="52" s="1"/>
  <c r="W25" i="52"/>
  <c r="W36" i="52" s="1"/>
  <c r="V25" i="52"/>
  <c r="U25" i="52"/>
  <c r="U36" i="52" s="1"/>
  <c r="T25" i="52"/>
  <c r="T36" i="52" s="1"/>
  <c r="S25" i="52"/>
  <c r="S36" i="52" s="1"/>
  <c r="R25" i="52"/>
  <c r="R36" i="52" s="1"/>
  <c r="Q25" i="52"/>
  <c r="Q36" i="52" s="1"/>
  <c r="P25" i="52"/>
  <c r="P36" i="52" s="1"/>
  <c r="O25" i="52"/>
  <c r="O36" i="52" s="1"/>
  <c r="N25" i="52"/>
  <c r="N36" i="52" s="1"/>
  <c r="M25" i="52"/>
  <c r="M36" i="52" s="1"/>
  <c r="L25" i="52"/>
  <c r="L36" i="52" s="1"/>
  <c r="K25" i="52"/>
  <c r="K36" i="52" s="1"/>
  <c r="J25" i="52"/>
  <c r="J36" i="52" s="1"/>
  <c r="I25" i="52"/>
  <c r="I36" i="52" s="1"/>
  <c r="H25" i="52"/>
  <c r="H36" i="52" s="1"/>
  <c r="G25" i="52"/>
  <c r="G36" i="52" s="1"/>
  <c r="AD24" i="52"/>
  <c r="X24" i="52"/>
  <c r="N24" i="52"/>
  <c r="AF57" i="51"/>
  <c r="AM16" i="51"/>
  <c r="D44" i="11" s="1"/>
  <c r="H44" i="11" s="1"/>
  <c r="AG17" i="51"/>
  <c r="C45" i="11"/>
  <c r="G45" i="11" s="1"/>
  <c r="C44" i="11"/>
  <c r="G44" i="11" s="1"/>
  <c r="H27" i="31"/>
  <c r="H28" i="31" s="1"/>
  <c r="I27" i="31"/>
  <c r="I28" i="31" s="1"/>
  <c r="J27" i="31"/>
  <c r="J28" i="31" s="1"/>
  <c r="K27" i="31"/>
  <c r="K28" i="31" s="1"/>
  <c r="L27" i="31"/>
  <c r="L28" i="31" s="1"/>
  <c r="M27" i="31"/>
  <c r="M28" i="31" s="1"/>
  <c r="N27" i="31"/>
  <c r="N28" i="31" s="1"/>
  <c r="O27" i="31"/>
  <c r="O28" i="31" s="1"/>
  <c r="P27" i="31"/>
  <c r="P28" i="31" s="1"/>
  <c r="Q27" i="31"/>
  <c r="Q28" i="31" s="1"/>
  <c r="R27" i="31"/>
  <c r="R28" i="31" s="1"/>
  <c r="S27" i="31"/>
  <c r="S28" i="31" s="1"/>
  <c r="T27" i="31"/>
  <c r="T28" i="31" s="1"/>
  <c r="U27" i="31"/>
  <c r="U28" i="31" s="1"/>
  <c r="V27" i="31"/>
  <c r="V28" i="31" s="1"/>
  <c r="W27" i="31"/>
  <c r="W28" i="31" s="1"/>
  <c r="X27" i="31"/>
  <c r="X28" i="31" s="1"/>
  <c r="Y27" i="31"/>
  <c r="Y28" i="31" s="1"/>
  <c r="Z27" i="31"/>
  <c r="Z28" i="31" s="1"/>
  <c r="AA27" i="31"/>
  <c r="AA28" i="31" s="1"/>
  <c r="AB27" i="31"/>
  <c r="AB28" i="31" s="1"/>
  <c r="AC27" i="31"/>
  <c r="AC28" i="31" s="1"/>
  <c r="AD27" i="31"/>
  <c r="AD28" i="31" s="1"/>
  <c r="AE27" i="31"/>
  <c r="AE28" i="31" s="1"/>
  <c r="AF27" i="31"/>
  <c r="AF28" i="31" s="1"/>
  <c r="AG27" i="31"/>
  <c r="AG28" i="31" s="1"/>
  <c r="AH27" i="31"/>
  <c r="AH28" i="31" s="1"/>
  <c r="AI27" i="31"/>
  <c r="AI28" i="31" s="1"/>
  <c r="AJ27" i="31"/>
  <c r="AJ28" i="31" s="1"/>
  <c r="AK27" i="31"/>
  <c r="AK28" i="31" s="1"/>
  <c r="G27" i="31"/>
  <c r="G28" i="31" s="1"/>
  <c r="H23" i="31"/>
  <c r="H24" i="31" s="1"/>
  <c r="I23" i="31"/>
  <c r="I24" i="31" s="1"/>
  <c r="J23" i="31"/>
  <c r="J24" i="31" s="1"/>
  <c r="K23" i="31"/>
  <c r="K24" i="31" s="1"/>
  <c r="L23" i="31"/>
  <c r="L24" i="31" s="1"/>
  <c r="M23" i="31"/>
  <c r="M24" i="31" s="1"/>
  <c r="N23" i="31"/>
  <c r="N24" i="31" s="1"/>
  <c r="O23" i="31"/>
  <c r="O24" i="31" s="1"/>
  <c r="P23" i="31"/>
  <c r="P24" i="31" s="1"/>
  <c r="Q23" i="31"/>
  <c r="Q24" i="31" s="1"/>
  <c r="R23" i="31"/>
  <c r="R24" i="31" s="1"/>
  <c r="S23" i="31"/>
  <c r="S24" i="31" s="1"/>
  <c r="T23" i="31"/>
  <c r="T24" i="31" s="1"/>
  <c r="U23" i="31"/>
  <c r="U24" i="31" s="1"/>
  <c r="V23" i="31"/>
  <c r="V24" i="31" s="1"/>
  <c r="W23" i="31"/>
  <c r="W24" i="31" s="1"/>
  <c r="X23" i="31"/>
  <c r="X24" i="31" s="1"/>
  <c r="Y23" i="31"/>
  <c r="Y24" i="31" s="1"/>
  <c r="Z23" i="31"/>
  <c r="Z24" i="31" s="1"/>
  <c r="AA23" i="31"/>
  <c r="AA24" i="31" s="1"/>
  <c r="AB23" i="31"/>
  <c r="AB24" i="31" s="1"/>
  <c r="AC23" i="31"/>
  <c r="AC24" i="31" s="1"/>
  <c r="AD23" i="31"/>
  <c r="AD24" i="31" s="1"/>
  <c r="AE23" i="31"/>
  <c r="AE24" i="31" s="1"/>
  <c r="AF23" i="31"/>
  <c r="AF24" i="31" s="1"/>
  <c r="AG23" i="31"/>
  <c r="AG24" i="31" s="1"/>
  <c r="AH23" i="31"/>
  <c r="AH24" i="31" s="1"/>
  <c r="AI23" i="31"/>
  <c r="AI24" i="31" s="1"/>
  <c r="AJ23" i="31"/>
  <c r="AJ24" i="31" s="1"/>
  <c r="AK23" i="31"/>
  <c r="AK24" i="31" s="1"/>
  <c r="G23" i="31"/>
  <c r="G24" i="31" s="1"/>
  <c r="G74" i="51"/>
  <c r="AN57" i="51" s="1"/>
  <c r="G75" i="51"/>
  <c r="G73" i="51"/>
  <c r="G63" i="51"/>
  <c r="G34" i="51"/>
  <c r="AN17" i="51" s="1"/>
  <c r="G35" i="51"/>
  <c r="G33" i="51"/>
  <c r="G23" i="51"/>
  <c r="F23" i="52" s="1"/>
  <c r="G15" i="51"/>
  <c r="F15" i="52" s="1"/>
  <c r="G150" i="51"/>
  <c r="G149" i="51"/>
  <c r="H149" i="51" s="1"/>
  <c r="I149" i="51" s="1"/>
  <c r="J149" i="51" s="1"/>
  <c r="K149" i="51" s="1"/>
  <c r="L149" i="51" s="1"/>
  <c r="M149" i="51" s="1"/>
  <c r="N149" i="51" s="1"/>
  <c r="O149" i="51" s="1"/>
  <c r="P149" i="51" s="1"/>
  <c r="Q149" i="51" s="1"/>
  <c r="R149" i="51" s="1"/>
  <c r="S149" i="51" s="1"/>
  <c r="T149" i="51" s="1"/>
  <c r="U149" i="51" s="1"/>
  <c r="V149" i="51" s="1"/>
  <c r="W149" i="51" s="1"/>
  <c r="X149" i="51" s="1"/>
  <c r="Y149" i="51" s="1"/>
  <c r="Z149" i="51" s="1"/>
  <c r="AA149" i="51" s="1"/>
  <c r="AB149" i="51" s="1"/>
  <c r="AC149" i="51" s="1"/>
  <c r="AD149" i="51" s="1"/>
  <c r="AE149" i="51" s="1"/>
  <c r="AF149" i="51" s="1"/>
  <c r="AG149" i="51" s="1"/>
  <c r="AH149" i="51" s="1"/>
  <c r="AI149" i="51" s="1"/>
  <c r="AJ149" i="51" s="1"/>
  <c r="AK149" i="51" s="1"/>
  <c r="AL149" i="51" s="1"/>
  <c r="AM149" i="51" s="1"/>
  <c r="AM144" i="51"/>
  <c r="AM142" i="51"/>
  <c r="AM141" i="51"/>
  <c r="AL140" i="51"/>
  <c r="AK140" i="51"/>
  <c r="AJ140" i="51"/>
  <c r="AI140" i="51"/>
  <c r="AI138" i="51" s="1"/>
  <c r="AI136" i="51" s="1"/>
  <c r="AH140" i="51"/>
  <c r="AG140" i="51"/>
  <c r="AG138" i="51" s="1"/>
  <c r="AG136" i="51" s="1"/>
  <c r="AF140" i="51"/>
  <c r="AE140" i="51"/>
  <c r="AE138" i="51" s="1"/>
  <c r="AE136" i="51" s="1"/>
  <c r="AD140" i="51"/>
  <c r="AD138" i="51" s="1"/>
  <c r="AD136" i="51" s="1"/>
  <c r="AC140" i="51"/>
  <c r="AB140" i="51"/>
  <c r="AA140" i="51"/>
  <c r="AA138" i="51" s="1"/>
  <c r="AA136" i="51" s="1"/>
  <c r="Z140" i="51"/>
  <c r="Z138" i="51" s="1"/>
  <c r="Z136" i="51" s="1"/>
  <c r="Y140" i="51"/>
  <c r="Y138" i="51" s="1"/>
  <c r="Y136" i="51" s="1"/>
  <c r="X140" i="51"/>
  <c r="X138" i="51" s="1"/>
  <c r="X136" i="51" s="1"/>
  <c r="W140" i="51"/>
  <c r="Q140" i="51"/>
  <c r="Q138" i="51" s="1"/>
  <c r="Q136" i="51" s="1"/>
  <c r="P140" i="51"/>
  <c r="P138" i="51" s="1"/>
  <c r="P136" i="51" s="1"/>
  <c r="O140" i="51"/>
  <c r="O138" i="51" s="1"/>
  <c r="O136" i="51" s="1"/>
  <c r="N140" i="51"/>
  <c r="N138" i="51" s="1"/>
  <c r="N136" i="51" s="1"/>
  <c r="M140" i="51"/>
  <c r="L140" i="51"/>
  <c r="K140" i="51"/>
  <c r="K138" i="51" s="1"/>
  <c r="K136" i="51" s="1"/>
  <c r="J140" i="51"/>
  <c r="J138" i="51" s="1"/>
  <c r="J136" i="51" s="1"/>
  <c r="I140" i="51"/>
  <c r="I138" i="51" s="1"/>
  <c r="I136" i="51" s="1"/>
  <c r="H140" i="51"/>
  <c r="H138" i="51" s="1"/>
  <c r="H136" i="51" s="1"/>
  <c r="AM139" i="51"/>
  <c r="AL138" i="51"/>
  <c r="AL136" i="51" s="1"/>
  <c r="AK138" i="51"/>
  <c r="AK136" i="51" s="1"/>
  <c r="AM137" i="51"/>
  <c r="AL135" i="51"/>
  <c r="AL146" i="51" s="1"/>
  <c r="AK135" i="51"/>
  <c r="AK146" i="51" s="1"/>
  <c r="AJ135" i="51"/>
  <c r="AJ146" i="51" s="1"/>
  <c r="AI135" i="51"/>
  <c r="AI146" i="51" s="1"/>
  <c r="AH135" i="51"/>
  <c r="AH146" i="51" s="1"/>
  <c r="AG135" i="51"/>
  <c r="AF135" i="51"/>
  <c r="AF146" i="51" s="1"/>
  <c r="AE135" i="51"/>
  <c r="AD135" i="51"/>
  <c r="AD146" i="51" s="1"/>
  <c r="AC135" i="51"/>
  <c r="AC146" i="51" s="1"/>
  <c r="AB135" i="51"/>
  <c r="AB146" i="51" s="1"/>
  <c r="AA135" i="51"/>
  <c r="Z135" i="51"/>
  <c r="Y135" i="51"/>
  <c r="Y146" i="51" s="1"/>
  <c r="X146" i="51"/>
  <c r="Q135" i="51"/>
  <c r="Q146" i="51" s="1"/>
  <c r="P135" i="51"/>
  <c r="O135" i="51"/>
  <c r="O146" i="51" s="1"/>
  <c r="N135" i="51"/>
  <c r="N146" i="51" s="1"/>
  <c r="M135" i="51"/>
  <c r="M146" i="51" s="1"/>
  <c r="L135" i="51"/>
  <c r="L146" i="51" s="1"/>
  <c r="K135" i="51"/>
  <c r="K146" i="51" s="1"/>
  <c r="J135" i="51"/>
  <c r="I135" i="51"/>
  <c r="H135" i="51"/>
  <c r="H146" i="51" s="1"/>
  <c r="AL131" i="51"/>
  <c r="AK131" i="51"/>
  <c r="AJ131" i="51"/>
  <c r="AI131" i="51"/>
  <c r="AH131" i="51"/>
  <c r="AG131" i="51"/>
  <c r="AF131" i="51"/>
  <c r="AE131" i="51"/>
  <c r="AD131" i="51"/>
  <c r="AC131" i="51"/>
  <c r="AB131" i="51"/>
  <c r="AA131" i="51"/>
  <c r="Z131" i="51"/>
  <c r="Y131" i="51"/>
  <c r="X131" i="51"/>
  <c r="Q131" i="51"/>
  <c r="P131" i="51"/>
  <c r="O131" i="51"/>
  <c r="N131" i="51"/>
  <c r="M131" i="51"/>
  <c r="L131" i="51"/>
  <c r="K131" i="51"/>
  <c r="J131" i="51"/>
  <c r="I131" i="51"/>
  <c r="H131" i="51"/>
  <c r="H132" i="51" s="1"/>
  <c r="AM130" i="51"/>
  <c r="AM128" i="51"/>
  <c r="AL127" i="51"/>
  <c r="AK127" i="51"/>
  <c r="AJ127" i="51"/>
  <c r="AI127" i="51"/>
  <c r="AH127" i="51"/>
  <c r="AG127" i="51"/>
  <c r="AF127" i="51"/>
  <c r="AE127" i="51"/>
  <c r="AD127" i="51"/>
  <c r="AC127" i="51"/>
  <c r="AB127" i="51"/>
  <c r="AA127" i="51"/>
  <c r="Z127" i="51"/>
  <c r="Y127" i="51"/>
  <c r="X127" i="51"/>
  <c r="W127" i="51"/>
  <c r="R125" i="51"/>
  <c r="S125" i="51" s="1"/>
  <c r="Q127" i="51"/>
  <c r="P127" i="51"/>
  <c r="O127" i="51"/>
  <c r="N127" i="51"/>
  <c r="M127" i="51"/>
  <c r="L127" i="51"/>
  <c r="K127" i="51"/>
  <c r="J127" i="51"/>
  <c r="I127" i="51"/>
  <c r="H127" i="51"/>
  <c r="H129" i="51" s="1"/>
  <c r="AM126" i="51"/>
  <c r="AM123" i="51"/>
  <c r="AL122" i="51"/>
  <c r="AL134" i="51" s="1"/>
  <c r="AK122" i="51"/>
  <c r="AK134" i="51" s="1"/>
  <c r="AJ122" i="51"/>
  <c r="AJ134" i="51" s="1"/>
  <c r="AI122" i="51"/>
  <c r="AI134" i="51" s="1"/>
  <c r="AH122" i="51"/>
  <c r="AH134" i="51" s="1"/>
  <c r="AG122" i="51"/>
  <c r="AG134" i="51" s="1"/>
  <c r="AF122" i="51"/>
  <c r="AF134" i="51" s="1"/>
  <c r="AE122" i="51"/>
  <c r="AE134" i="51" s="1"/>
  <c r="AD122" i="51"/>
  <c r="AD134" i="51" s="1"/>
  <c r="AC122" i="51"/>
  <c r="AC134" i="51" s="1"/>
  <c r="AB122" i="51"/>
  <c r="AB134" i="51" s="1"/>
  <c r="AA122" i="51"/>
  <c r="AA134" i="51" s="1"/>
  <c r="Z122" i="51"/>
  <c r="Z134" i="51" s="1"/>
  <c r="Y134" i="51"/>
  <c r="X134" i="51"/>
  <c r="Q122" i="51"/>
  <c r="Q134" i="51" s="1"/>
  <c r="P122" i="51"/>
  <c r="P134" i="51" s="1"/>
  <c r="O122" i="51"/>
  <c r="O134" i="51" s="1"/>
  <c r="N122" i="51"/>
  <c r="N134" i="51" s="1"/>
  <c r="M122" i="51"/>
  <c r="M134" i="51" s="1"/>
  <c r="L122" i="51"/>
  <c r="L134" i="51" s="1"/>
  <c r="K122" i="51"/>
  <c r="K134" i="51" s="1"/>
  <c r="J122" i="51"/>
  <c r="J134" i="51" s="1"/>
  <c r="I122" i="51"/>
  <c r="I134" i="51" s="1"/>
  <c r="H122" i="51"/>
  <c r="AM121" i="51"/>
  <c r="G119" i="51"/>
  <c r="AL118" i="51"/>
  <c r="AK118" i="51"/>
  <c r="AJ118" i="51"/>
  <c r="AI118" i="51"/>
  <c r="AF118" i="51"/>
  <c r="AE118" i="51"/>
  <c r="AD118" i="51"/>
  <c r="AC118" i="51"/>
  <c r="AB118" i="51"/>
  <c r="AA118" i="51"/>
  <c r="Z118" i="51"/>
  <c r="Y118" i="51"/>
  <c r="X118" i="51"/>
  <c r="Q118" i="51"/>
  <c r="P118" i="51"/>
  <c r="O118" i="51"/>
  <c r="N118" i="51"/>
  <c r="M118" i="51"/>
  <c r="L118" i="51"/>
  <c r="K118" i="51"/>
  <c r="J118" i="51"/>
  <c r="I118" i="51"/>
  <c r="H118" i="51"/>
  <c r="AM117" i="51"/>
  <c r="F117" i="51"/>
  <c r="AM109" i="51"/>
  <c r="G109" i="51"/>
  <c r="AM107" i="51"/>
  <c r="AM106" i="51"/>
  <c r="AL105" i="51"/>
  <c r="AL103" i="51" s="1"/>
  <c r="AL101" i="51" s="1"/>
  <c r="AK105" i="51"/>
  <c r="AJ105" i="51"/>
  <c r="AJ103" i="51" s="1"/>
  <c r="AJ101" i="51" s="1"/>
  <c r="AI105" i="51"/>
  <c r="AI103" i="51" s="1"/>
  <c r="AI101" i="51" s="1"/>
  <c r="AH105" i="51"/>
  <c r="AH103" i="51" s="1"/>
  <c r="AH101" i="51" s="1"/>
  <c r="AG105" i="51"/>
  <c r="AF105" i="51"/>
  <c r="AE105" i="51"/>
  <c r="AE103" i="51" s="1"/>
  <c r="AE101" i="51" s="1"/>
  <c r="AD105" i="51"/>
  <c r="AD103" i="51" s="1"/>
  <c r="AD101" i="51" s="1"/>
  <c r="AC105" i="51"/>
  <c r="AB105" i="51"/>
  <c r="AB103" i="51" s="1"/>
  <c r="AB101" i="51" s="1"/>
  <c r="AA105" i="51"/>
  <c r="Z105" i="51"/>
  <c r="Z103" i="51" s="1"/>
  <c r="Z101" i="51" s="1"/>
  <c r="Y105" i="51"/>
  <c r="Q105" i="51"/>
  <c r="P105" i="51"/>
  <c r="O105" i="51"/>
  <c r="O103" i="51" s="1"/>
  <c r="O101" i="51" s="1"/>
  <c r="N105" i="51"/>
  <c r="N103" i="51" s="1"/>
  <c r="N101" i="51" s="1"/>
  <c r="M105" i="51"/>
  <c r="L105" i="51"/>
  <c r="L103" i="51" s="1"/>
  <c r="L101" i="51" s="1"/>
  <c r="K105" i="51"/>
  <c r="K103" i="51" s="1"/>
  <c r="K101" i="51" s="1"/>
  <c r="J105" i="51"/>
  <c r="J103" i="51" s="1"/>
  <c r="J101" i="51" s="1"/>
  <c r="I105" i="51"/>
  <c r="H105" i="51"/>
  <c r="AM104" i="51"/>
  <c r="AM102" i="51"/>
  <c r="AL100" i="51"/>
  <c r="AK100" i="51"/>
  <c r="AK111" i="51" s="1"/>
  <c r="AJ100" i="51"/>
  <c r="AI100" i="51"/>
  <c r="AI111" i="51" s="1"/>
  <c r="AH100" i="51"/>
  <c r="AH111" i="51" s="1"/>
  <c r="AG100" i="51"/>
  <c r="AG111" i="51" s="1"/>
  <c r="AF100" i="51"/>
  <c r="AF111" i="51" s="1"/>
  <c r="AE100" i="51"/>
  <c r="AE111" i="51" s="1"/>
  <c r="AD100" i="51"/>
  <c r="AC100" i="51"/>
  <c r="AC111" i="51" s="1"/>
  <c r="AB100" i="51"/>
  <c r="AA100" i="51"/>
  <c r="AA111" i="51" s="1"/>
  <c r="Z100" i="51"/>
  <c r="Z111" i="51" s="1"/>
  <c r="Y100" i="51"/>
  <c r="X100" i="51"/>
  <c r="Q100" i="51"/>
  <c r="Q111" i="51" s="1"/>
  <c r="P100" i="51"/>
  <c r="P111" i="51" s="1"/>
  <c r="O100" i="51"/>
  <c r="N100" i="51"/>
  <c r="M100" i="51"/>
  <c r="M111" i="51" s="1"/>
  <c r="L100" i="51"/>
  <c r="K100" i="51"/>
  <c r="K111" i="51" s="1"/>
  <c r="J100" i="51"/>
  <c r="J111" i="51" s="1"/>
  <c r="I100" i="51"/>
  <c r="I111" i="51" s="1"/>
  <c r="H100" i="51"/>
  <c r="H111" i="51" s="1"/>
  <c r="AL96" i="51"/>
  <c r="AK96" i="51"/>
  <c r="AJ96" i="51"/>
  <c r="AI96" i="51"/>
  <c r="AH96" i="51"/>
  <c r="AG96" i="51"/>
  <c r="AF96" i="51"/>
  <c r="AE96" i="51"/>
  <c r="AD96" i="51"/>
  <c r="AC96" i="51"/>
  <c r="AB96" i="51"/>
  <c r="AA96" i="51"/>
  <c r="Q96" i="51"/>
  <c r="P96" i="51"/>
  <c r="O96" i="51"/>
  <c r="N96" i="51"/>
  <c r="M96" i="51"/>
  <c r="L96" i="51"/>
  <c r="K96" i="51"/>
  <c r="J96" i="51"/>
  <c r="I96" i="51"/>
  <c r="H96" i="51"/>
  <c r="AM95" i="51"/>
  <c r="AM93" i="51"/>
  <c r="AL92" i="51"/>
  <c r="AK92" i="51"/>
  <c r="AJ92" i="51"/>
  <c r="AI92" i="51"/>
  <c r="AH92" i="51"/>
  <c r="AG92" i="51"/>
  <c r="AF92" i="51"/>
  <c r="AE92" i="51"/>
  <c r="AD92" i="51"/>
  <c r="AC92" i="51"/>
  <c r="AB92" i="51"/>
  <c r="AA92" i="51"/>
  <c r="Z92" i="51"/>
  <c r="Q92" i="51"/>
  <c r="P92" i="51"/>
  <c r="O92" i="51"/>
  <c r="N92" i="51"/>
  <c r="M92" i="51"/>
  <c r="L92" i="51"/>
  <c r="K92" i="51"/>
  <c r="J92" i="51"/>
  <c r="I92" i="51"/>
  <c r="H92" i="51"/>
  <c r="H94" i="51" s="1"/>
  <c r="AM91" i="51"/>
  <c r="AM88" i="51"/>
  <c r="AL87" i="51"/>
  <c r="AL99" i="51" s="1"/>
  <c r="AK87" i="51"/>
  <c r="AK99" i="51" s="1"/>
  <c r="AJ87" i="51"/>
  <c r="AJ99" i="51" s="1"/>
  <c r="AI87" i="51"/>
  <c r="AI99" i="51" s="1"/>
  <c r="AH87" i="51"/>
  <c r="AH99" i="51" s="1"/>
  <c r="AG87" i="51"/>
  <c r="AG99" i="51" s="1"/>
  <c r="AF87" i="51"/>
  <c r="AF99" i="51" s="1"/>
  <c r="AE87" i="51"/>
  <c r="AE99" i="51" s="1"/>
  <c r="AD87" i="51"/>
  <c r="AD99" i="51" s="1"/>
  <c r="AC87" i="51"/>
  <c r="AC99" i="51" s="1"/>
  <c r="AB87" i="51"/>
  <c r="AB99" i="51" s="1"/>
  <c r="AA87" i="51"/>
  <c r="AA99" i="51" s="1"/>
  <c r="Z87" i="51"/>
  <c r="Z99" i="51" s="1"/>
  <c r="Y87" i="51"/>
  <c r="Y99" i="51" s="1"/>
  <c r="X87" i="51"/>
  <c r="Q99" i="51"/>
  <c r="P87" i="51"/>
  <c r="P99" i="51" s="1"/>
  <c r="O87" i="51"/>
  <c r="O99" i="51" s="1"/>
  <c r="N87" i="51"/>
  <c r="N99" i="51" s="1"/>
  <c r="M87" i="51"/>
  <c r="M99" i="51" s="1"/>
  <c r="L87" i="51"/>
  <c r="L99" i="51" s="1"/>
  <c r="K87" i="51"/>
  <c r="K99" i="51" s="1"/>
  <c r="J87" i="51"/>
  <c r="J99" i="51" s="1"/>
  <c r="I87" i="51"/>
  <c r="I99" i="51" s="1"/>
  <c r="H87" i="51"/>
  <c r="AM86" i="51"/>
  <c r="G86" i="51"/>
  <c r="AL83" i="51"/>
  <c r="AK83" i="51"/>
  <c r="AJ83" i="51"/>
  <c r="AI83" i="51"/>
  <c r="AH83" i="51"/>
  <c r="AG83" i="51"/>
  <c r="AF83" i="51"/>
  <c r="AE83" i="51"/>
  <c r="AD83" i="51"/>
  <c r="AC83" i="51"/>
  <c r="AB83" i="51"/>
  <c r="AA83" i="51"/>
  <c r="Z83" i="51"/>
  <c r="Y83" i="51"/>
  <c r="Q83" i="51"/>
  <c r="P83" i="51"/>
  <c r="O83" i="51"/>
  <c r="N83" i="51"/>
  <c r="M83" i="51"/>
  <c r="L83" i="51"/>
  <c r="K83" i="51"/>
  <c r="J83" i="51"/>
  <c r="I83" i="51"/>
  <c r="H83" i="51"/>
  <c r="G83" i="51"/>
  <c r="G84" i="51" s="1"/>
  <c r="AM82" i="51"/>
  <c r="F82" i="51"/>
  <c r="AM74" i="51"/>
  <c r="AM72" i="51"/>
  <c r="H23" i="55" s="1"/>
  <c r="AM71" i="51"/>
  <c r="AL70" i="51"/>
  <c r="AL68" i="51" s="1"/>
  <c r="AL66" i="51" s="1"/>
  <c r="AK70" i="51"/>
  <c r="AJ70" i="51"/>
  <c r="AI70" i="51"/>
  <c r="AH70" i="51"/>
  <c r="AD22" i="54" s="1"/>
  <c r="AG70" i="51"/>
  <c r="AF70" i="51"/>
  <c r="AE70" i="51"/>
  <c r="AD70" i="51"/>
  <c r="AC70" i="51"/>
  <c r="AB70" i="51"/>
  <c r="AA70" i="51"/>
  <c r="AA75" i="51" s="1"/>
  <c r="AA168" i="51" s="1"/>
  <c r="Z70" i="51"/>
  <c r="Z75" i="51" s="1"/>
  <c r="Z168" i="51" s="1"/>
  <c r="Y66" i="51"/>
  <c r="AM69" i="51"/>
  <c r="AM67" i="51"/>
  <c r="AL76" i="51"/>
  <c r="AK76" i="51"/>
  <c r="AJ76" i="51"/>
  <c r="AI76" i="51"/>
  <c r="AH76" i="51"/>
  <c r="AG76" i="51"/>
  <c r="AF76" i="51"/>
  <c r="AE76" i="51"/>
  <c r="AD76" i="51"/>
  <c r="AC76" i="51"/>
  <c r="AB76" i="51"/>
  <c r="AA76" i="51"/>
  <c r="Z76" i="51"/>
  <c r="Y76" i="51"/>
  <c r="P76" i="51"/>
  <c r="O76" i="51"/>
  <c r="N76" i="51"/>
  <c r="M76" i="51"/>
  <c r="L76" i="51"/>
  <c r="K76" i="51"/>
  <c r="J76" i="51"/>
  <c r="I76" i="51"/>
  <c r="H76" i="51"/>
  <c r="AL61" i="51"/>
  <c r="AK61" i="51"/>
  <c r="AJ61" i="51"/>
  <c r="AI61" i="51"/>
  <c r="AH61" i="51"/>
  <c r="AG61" i="51"/>
  <c r="AF61" i="51"/>
  <c r="AE61" i="51"/>
  <c r="AD61" i="51"/>
  <c r="AC61" i="51"/>
  <c r="AB61" i="51"/>
  <c r="AA61" i="51"/>
  <c r="Z61" i="51"/>
  <c r="H62" i="51"/>
  <c r="AM60" i="51"/>
  <c r="AM58" i="51"/>
  <c r="AL57" i="51"/>
  <c r="AK57" i="51"/>
  <c r="AJ57" i="51"/>
  <c r="AI57" i="51"/>
  <c r="AH57" i="51"/>
  <c r="AG57" i="51"/>
  <c r="AE57" i="51"/>
  <c r="AD57" i="51"/>
  <c r="AC57" i="51"/>
  <c r="AA57" i="51"/>
  <c r="X57" i="51"/>
  <c r="AM56" i="51"/>
  <c r="D45" i="11" s="1"/>
  <c r="H45" i="11" s="1"/>
  <c r="AM53" i="51"/>
  <c r="AL52" i="51"/>
  <c r="AJ56" i="53" s="1"/>
  <c r="AK52" i="51"/>
  <c r="AI56" i="53" s="1"/>
  <c r="AJ52" i="51"/>
  <c r="AH56" i="53" s="1"/>
  <c r="AI52" i="51"/>
  <c r="AG56" i="53" s="1"/>
  <c r="AH52" i="51"/>
  <c r="AF56" i="53" s="1"/>
  <c r="AE56" i="53"/>
  <c r="AD56" i="53"/>
  <c r="AC56" i="53"/>
  <c r="AB56" i="53"/>
  <c r="W56" i="53"/>
  <c r="V56" i="53"/>
  <c r="U56" i="53"/>
  <c r="T56" i="53"/>
  <c r="S56" i="53"/>
  <c r="R56" i="53"/>
  <c r="Q56" i="53"/>
  <c r="P56" i="53"/>
  <c r="O56" i="53"/>
  <c r="N56" i="53"/>
  <c r="M56" i="53"/>
  <c r="L56" i="53"/>
  <c r="K56" i="53"/>
  <c r="J56" i="53"/>
  <c r="I56" i="53"/>
  <c r="H56" i="53"/>
  <c r="G56" i="53"/>
  <c r="AM51" i="51"/>
  <c r="AL43" i="51"/>
  <c r="AK43" i="51"/>
  <c r="AJ43" i="51"/>
  <c r="AI43" i="51"/>
  <c r="AH43" i="51"/>
  <c r="AE43" i="51"/>
  <c r="AD43" i="51"/>
  <c r="G43" i="51"/>
  <c r="G44" i="51" s="1"/>
  <c r="AM42" i="51"/>
  <c r="F42" i="51"/>
  <c r="AM34" i="51"/>
  <c r="AM32" i="51"/>
  <c r="H22" i="55" s="1"/>
  <c r="AM31" i="51"/>
  <c r="AL30" i="51"/>
  <c r="AL28" i="51" s="1"/>
  <c r="AL26" i="51" s="1"/>
  <c r="AK30" i="51"/>
  <c r="AK28" i="51" s="1"/>
  <c r="AK26" i="51" s="1"/>
  <c r="AJ30" i="51"/>
  <c r="AJ28" i="51" s="1"/>
  <c r="AJ26" i="51" s="1"/>
  <c r="AI30" i="51"/>
  <c r="AI28" i="51" s="1"/>
  <c r="AI26" i="51" s="1"/>
  <c r="AH30" i="51"/>
  <c r="AH28" i="51" s="1"/>
  <c r="AH26" i="51" s="1"/>
  <c r="AG30" i="51"/>
  <c r="AF30" i="51"/>
  <c r="AE30" i="51"/>
  <c r="AE28" i="51" s="1"/>
  <c r="AE26" i="51" s="1"/>
  <c r="AD30" i="51"/>
  <c r="Z20" i="54" s="1"/>
  <c r="AC30" i="51"/>
  <c r="Y20" i="54" s="1"/>
  <c r="AB30" i="51"/>
  <c r="X20" i="54" s="1"/>
  <c r="AA30" i="51"/>
  <c r="W20" i="54" s="1"/>
  <c r="Z30" i="51"/>
  <c r="V20" i="54" s="1"/>
  <c r="Y30" i="51"/>
  <c r="U20" i="54" s="1"/>
  <c r="AM29" i="51"/>
  <c r="AM27" i="51"/>
  <c r="AL25" i="51"/>
  <c r="AK25" i="51"/>
  <c r="AK36" i="51" s="1"/>
  <c r="AJ25" i="51"/>
  <c r="AJ36" i="51" s="1"/>
  <c r="AI25" i="51"/>
  <c r="AI36" i="51" s="1"/>
  <c r="AH25" i="51"/>
  <c r="AH36" i="51" s="1"/>
  <c r="AG25" i="51"/>
  <c r="AG36" i="51" s="1"/>
  <c r="AF25" i="51"/>
  <c r="AF36" i="51" s="1"/>
  <c r="AE25" i="51"/>
  <c r="AE36" i="51" s="1"/>
  <c r="AD25" i="51"/>
  <c r="AC25" i="51"/>
  <c r="AC36" i="51" s="1"/>
  <c r="AB25" i="51"/>
  <c r="AB36" i="51" s="1"/>
  <c r="AA25" i="51"/>
  <c r="AA36" i="51" s="1"/>
  <c r="Z25" i="51"/>
  <c r="Z36" i="51" s="1"/>
  <c r="Y25" i="51"/>
  <c r="Y36" i="51" s="1"/>
  <c r="Q36" i="51"/>
  <c r="P36" i="51"/>
  <c r="O36" i="51"/>
  <c r="N36" i="51"/>
  <c r="L36" i="51"/>
  <c r="K36" i="51"/>
  <c r="J36" i="51"/>
  <c r="I36" i="51"/>
  <c r="AL21" i="51"/>
  <c r="AK21" i="51"/>
  <c r="AJ21" i="51"/>
  <c r="AI21" i="51"/>
  <c r="AH21" i="51"/>
  <c r="AG21" i="51"/>
  <c r="AF21" i="51"/>
  <c r="AE21" i="51"/>
  <c r="AD21" i="51"/>
  <c r="AC21" i="51"/>
  <c r="AB21" i="51"/>
  <c r="AA21" i="51"/>
  <c r="Z21" i="51"/>
  <c r="H22" i="51"/>
  <c r="AM20" i="51"/>
  <c r="AM18" i="51"/>
  <c r="AL17" i="51"/>
  <c r="AK17" i="51"/>
  <c r="AJ17" i="51"/>
  <c r="AI17" i="51"/>
  <c r="AH17" i="51"/>
  <c r="AF17" i="51"/>
  <c r="AE17" i="51"/>
  <c r="AD17" i="51"/>
  <c r="AC17" i="51"/>
  <c r="AB17" i="51"/>
  <c r="AA17" i="51"/>
  <c r="H19" i="51"/>
  <c r="AM13" i="51"/>
  <c r="AL12" i="51"/>
  <c r="AK12" i="51"/>
  <c r="AJ12" i="51"/>
  <c r="AI12" i="51"/>
  <c r="AH12" i="51"/>
  <c r="AG12" i="51"/>
  <c r="AF12" i="51"/>
  <c r="AE12" i="51"/>
  <c r="AM11" i="51"/>
  <c r="F54" i="45"/>
  <c r="AL8" i="51"/>
  <c r="AK8" i="51"/>
  <c r="AJ8" i="51"/>
  <c r="AI8" i="51"/>
  <c r="AH8" i="51"/>
  <c r="AG8" i="51"/>
  <c r="AF8" i="51"/>
  <c r="AE8" i="51"/>
  <c r="G8" i="51"/>
  <c r="G9" i="51" s="1"/>
  <c r="AM7" i="51"/>
  <c r="F7" i="51"/>
  <c r="H6" i="51"/>
  <c r="AL72" i="56"/>
  <c r="AM72" i="56"/>
  <c r="AA56" i="53" l="1"/>
  <c r="AC166" i="51"/>
  <c r="Y56" i="53"/>
  <c r="AA166" i="51"/>
  <c r="Z56" i="53"/>
  <c r="AB166" i="51"/>
  <c r="AG68" i="51"/>
  <c r="AG66" i="51" s="1"/>
  <c r="AC22" i="54"/>
  <c r="AF68" i="51"/>
  <c r="AF66" i="51" s="1"/>
  <c r="AB22" i="54"/>
  <c r="V22" i="54"/>
  <c r="Z68" i="51"/>
  <c r="W22" i="54"/>
  <c r="AA68" i="51"/>
  <c r="AA66" i="51" s="1"/>
  <c r="X56" i="53"/>
  <c r="Z166" i="51"/>
  <c r="AI68" i="51"/>
  <c r="AI66" i="51" s="1"/>
  <c r="AE22" i="54"/>
  <c r="AH68" i="51"/>
  <c r="AH66" i="51" s="1"/>
  <c r="AD28" i="51"/>
  <c r="AD26" i="51" s="1"/>
  <c r="AC28" i="51"/>
  <c r="AC26" i="51" s="1"/>
  <c r="AB28" i="51"/>
  <c r="AB26" i="51" s="1"/>
  <c r="W138" i="51"/>
  <c r="W136" i="51" s="1"/>
  <c r="W143" i="51"/>
  <c r="T125" i="51"/>
  <c r="U125" i="51" s="1"/>
  <c r="V125" i="51" s="1"/>
  <c r="W125" i="51" s="1"/>
  <c r="X125" i="51" s="1"/>
  <c r="R120" i="51"/>
  <c r="S120" i="51" s="1"/>
  <c r="T120" i="51" s="1"/>
  <c r="U120" i="51" s="1"/>
  <c r="V120" i="51" s="1"/>
  <c r="W120" i="51" s="1"/>
  <c r="M49" i="53"/>
  <c r="U49" i="53"/>
  <c r="AE24" i="51"/>
  <c r="AC49" i="53"/>
  <c r="F49" i="53"/>
  <c r="X24" i="51"/>
  <c r="V49" i="53"/>
  <c r="AF24" i="51"/>
  <c r="AD49" i="53"/>
  <c r="G49" i="53"/>
  <c r="O49" i="53"/>
  <c r="Y24" i="51"/>
  <c r="W49" i="53"/>
  <c r="AG24" i="51"/>
  <c r="AE49" i="53"/>
  <c r="H49" i="53"/>
  <c r="Z24" i="51"/>
  <c r="X49" i="53"/>
  <c r="AH24" i="51"/>
  <c r="AF49" i="53"/>
  <c r="I64" i="52"/>
  <c r="P49" i="53"/>
  <c r="I49" i="53"/>
  <c r="Q49" i="53"/>
  <c r="AA24" i="51"/>
  <c r="Y49" i="53"/>
  <c r="AI24" i="51"/>
  <c r="AG49" i="53"/>
  <c r="H54" i="51"/>
  <c r="I54" i="51" s="1"/>
  <c r="J54" i="51" s="1"/>
  <c r="K54" i="51" s="1"/>
  <c r="L54" i="51" s="1"/>
  <c r="M54" i="51" s="1"/>
  <c r="N54" i="51" s="1"/>
  <c r="O54" i="51" s="1"/>
  <c r="P54" i="51" s="1"/>
  <c r="F56" i="53"/>
  <c r="AB24" i="51"/>
  <c r="Z49" i="53"/>
  <c r="J49" i="53"/>
  <c r="K49" i="53"/>
  <c r="S49" i="53"/>
  <c r="AC24" i="51"/>
  <c r="AA49" i="53"/>
  <c r="AK24" i="51"/>
  <c r="AI49" i="53"/>
  <c r="Z35" i="52"/>
  <c r="Z37" i="52" s="1"/>
  <c r="N49" i="53"/>
  <c r="R49" i="53"/>
  <c r="AJ24" i="51"/>
  <c r="AH49" i="53"/>
  <c r="L49" i="53"/>
  <c r="T49" i="53"/>
  <c r="AD24" i="51"/>
  <c r="AB49" i="53"/>
  <c r="AL24" i="51"/>
  <c r="AJ49" i="53"/>
  <c r="N35" i="52"/>
  <c r="N37" i="52" s="1"/>
  <c r="AD35" i="52"/>
  <c r="AD37" i="52" s="1"/>
  <c r="O64" i="52"/>
  <c r="I75" i="52"/>
  <c r="I77" i="52" s="1"/>
  <c r="Y75" i="52"/>
  <c r="Y77" i="52" s="1"/>
  <c r="AG75" i="52"/>
  <c r="AG77" i="52" s="1"/>
  <c r="H132" i="52"/>
  <c r="I132" i="52" s="1"/>
  <c r="AG138" i="52"/>
  <c r="AG136" i="52" s="1"/>
  <c r="G45" i="51"/>
  <c r="Q35" i="52"/>
  <c r="Q37" i="52" s="1"/>
  <c r="K75" i="52"/>
  <c r="K77" i="52" s="1"/>
  <c r="S75" i="52"/>
  <c r="S77" i="52" s="1"/>
  <c r="Q75" i="52"/>
  <c r="Q77" i="52" s="1"/>
  <c r="M145" i="52"/>
  <c r="M147" i="52" s="1"/>
  <c r="U145" i="52"/>
  <c r="U147" i="52" s="1"/>
  <c r="F55" i="52"/>
  <c r="F55" i="44"/>
  <c r="H55" i="44" s="1"/>
  <c r="I55" i="44" s="1"/>
  <c r="J55" i="44" s="1"/>
  <c r="K55" i="44" s="1"/>
  <c r="L55" i="44" s="1"/>
  <c r="M55" i="44" s="1"/>
  <c r="N55" i="44" s="1"/>
  <c r="O55" i="44" s="1"/>
  <c r="P55" i="44" s="1"/>
  <c r="Q55" i="44" s="1"/>
  <c r="R55" i="44" s="1"/>
  <c r="S55" i="44" s="1"/>
  <c r="T55" i="44" s="1"/>
  <c r="U55" i="44" s="1"/>
  <c r="V55" i="44" s="1"/>
  <c r="W55" i="44" s="1"/>
  <c r="X55" i="44" s="1"/>
  <c r="Y55" i="44" s="1"/>
  <c r="Z55" i="44" s="1"/>
  <c r="AA55" i="44" s="1"/>
  <c r="AB55" i="44" s="1"/>
  <c r="AC55" i="44" s="1"/>
  <c r="AD55" i="44" s="1"/>
  <c r="AE55" i="44" s="1"/>
  <c r="AF55" i="44" s="1"/>
  <c r="AG55" i="44" s="1"/>
  <c r="AH55" i="44" s="1"/>
  <c r="AI55" i="44" s="1"/>
  <c r="AJ55" i="44" s="1"/>
  <c r="AK55" i="44" s="1"/>
  <c r="R35" i="52"/>
  <c r="R37" i="52" s="1"/>
  <c r="H108" i="52"/>
  <c r="I108" i="52" s="1"/>
  <c r="J108" i="52" s="1"/>
  <c r="K108" i="52" s="1"/>
  <c r="L108" i="52" s="1"/>
  <c r="M108" i="52" s="1"/>
  <c r="N108" i="52" s="1"/>
  <c r="O108" i="52" s="1"/>
  <c r="P108" i="52" s="1"/>
  <c r="Q108" i="52" s="1"/>
  <c r="R108" i="52" s="1"/>
  <c r="S108" i="52" s="1"/>
  <c r="T108" i="52" s="1"/>
  <c r="U108" i="52" s="1"/>
  <c r="V108" i="52" s="1"/>
  <c r="W108" i="52" s="1"/>
  <c r="X108" i="52" s="1"/>
  <c r="Y108" i="52" s="1"/>
  <c r="Z108" i="52" s="1"/>
  <c r="AA108" i="52" s="1"/>
  <c r="AB108" i="52" s="1"/>
  <c r="AC108" i="52" s="1"/>
  <c r="AD108" i="52" s="1"/>
  <c r="AE108" i="52" s="1"/>
  <c r="AF108" i="52" s="1"/>
  <c r="AG108" i="52" s="1"/>
  <c r="AH108" i="52" s="1"/>
  <c r="AI108" i="52" s="1"/>
  <c r="AJ108" i="52" s="1"/>
  <c r="AK108" i="52" s="1"/>
  <c r="F58" i="45"/>
  <c r="F63" i="52"/>
  <c r="F63" i="44"/>
  <c r="G15" i="26"/>
  <c r="I14" i="26" s="1"/>
  <c r="J14" i="26" s="1"/>
  <c r="K14" i="26" s="1"/>
  <c r="L14" i="26" s="1"/>
  <c r="M14" i="26" s="1"/>
  <c r="N14" i="26" s="1"/>
  <c r="O14" i="26" s="1"/>
  <c r="P14" i="26" s="1"/>
  <c r="Q14" i="26" s="1"/>
  <c r="R14" i="26" s="1"/>
  <c r="S14" i="26" s="1"/>
  <c r="T14" i="26" s="1"/>
  <c r="U14" i="26" s="1"/>
  <c r="V14" i="26" s="1"/>
  <c r="W14" i="26" s="1"/>
  <c r="X14" i="26" s="1"/>
  <c r="Y14" i="26" s="1"/>
  <c r="Z14" i="26" s="1"/>
  <c r="AA14" i="26" s="1"/>
  <c r="AB14" i="26" s="1"/>
  <c r="AC14" i="26" s="1"/>
  <c r="AD14" i="26" s="1"/>
  <c r="AE14" i="26" s="1"/>
  <c r="AF14" i="26" s="1"/>
  <c r="AG14" i="26" s="1"/>
  <c r="AH14" i="26" s="1"/>
  <c r="AI14" i="26" s="1"/>
  <c r="AJ14" i="26" s="1"/>
  <c r="AK14" i="26" s="1"/>
  <c r="AL14" i="26" s="1"/>
  <c r="AM14" i="26" s="1"/>
  <c r="AE64" i="52"/>
  <c r="AC75" i="52"/>
  <c r="AC77" i="52" s="1"/>
  <c r="Q138" i="52"/>
  <c r="Q136" i="52" s="1"/>
  <c r="F66" i="45"/>
  <c r="D16" i="28"/>
  <c r="F15" i="28" s="1"/>
  <c r="G15" i="28" s="1"/>
  <c r="H15" i="28" s="1"/>
  <c r="I15" i="28" s="1"/>
  <c r="J15" i="28" s="1"/>
  <c r="K15" i="28" s="1"/>
  <c r="L15" i="28" s="1"/>
  <c r="M15" i="28" s="1"/>
  <c r="N15" i="28" s="1"/>
  <c r="O15" i="28" s="1"/>
  <c r="P15" i="28" s="1"/>
  <c r="Q15" i="28" s="1"/>
  <c r="R15" i="28" s="1"/>
  <c r="S15" i="28" s="1"/>
  <c r="T15" i="28" s="1"/>
  <c r="U15" i="28" s="1"/>
  <c r="V15" i="28" s="1"/>
  <c r="W15" i="28" s="1"/>
  <c r="X15" i="28" s="1"/>
  <c r="Y15" i="28" s="1"/>
  <c r="Z15" i="28" s="1"/>
  <c r="AA15" i="28" s="1"/>
  <c r="AB15" i="28" s="1"/>
  <c r="AC15" i="28" s="1"/>
  <c r="AD15" i="28" s="1"/>
  <c r="AE15" i="28" s="1"/>
  <c r="AF15" i="28" s="1"/>
  <c r="AG15" i="28" s="1"/>
  <c r="AH15" i="28" s="1"/>
  <c r="AI15" i="28" s="1"/>
  <c r="AJ15" i="28" s="1"/>
  <c r="AK15" i="28" s="1"/>
  <c r="AL51" i="52"/>
  <c r="H23" i="51"/>
  <c r="I23" i="51" s="1"/>
  <c r="J23" i="51" s="1"/>
  <c r="K23" i="51" s="1"/>
  <c r="L23" i="51" s="1"/>
  <c r="M23" i="51" s="1"/>
  <c r="N23" i="51" s="1"/>
  <c r="O23" i="51" s="1"/>
  <c r="O160" i="51" s="1"/>
  <c r="H73" i="51"/>
  <c r="I73" i="51" s="1"/>
  <c r="J73" i="51" s="1"/>
  <c r="K73" i="51" s="1"/>
  <c r="L73" i="51" s="1"/>
  <c r="M73" i="51" s="1"/>
  <c r="N73" i="51" s="1"/>
  <c r="O73" i="51" s="1"/>
  <c r="AM17" i="51"/>
  <c r="E44" i="11" s="1"/>
  <c r="I44" i="11" s="1"/>
  <c r="AL42" i="52"/>
  <c r="H33" i="51"/>
  <c r="I33" i="51" s="1"/>
  <c r="J33" i="51" s="1"/>
  <c r="K33" i="51" s="1"/>
  <c r="L33" i="51" s="1"/>
  <c r="M33" i="51" s="1"/>
  <c r="N33" i="51" s="1"/>
  <c r="O33" i="51" s="1"/>
  <c r="V35" i="52"/>
  <c r="V37" i="52" s="1"/>
  <c r="AH35" i="52"/>
  <c r="AH37" i="52" s="1"/>
  <c r="U138" i="52"/>
  <c r="U136" i="52" s="1"/>
  <c r="S68" i="52"/>
  <c r="S66" i="52" s="1"/>
  <c r="AL23" i="31"/>
  <c r="G85" i="51"/>
  <c r="AC68" i="52"/>
  <c r="AC66" i="52" s="1"/>
  <c r="F73" i="52"/>
  <c r="N28" i="52"/>
  <c r="N26" i="52" s="1"/>
  <c r="Z36" i="52"/>
  <c r="R75" i="52"/>
  <c r="R77" i="52" s="1"/>
  <c r="K110" i="52"/>
  <c r="K112" i="52" s="1"/>
  <c r="S110" i="52"/>
  <c r="S112" i="52" s="1"/>
  <c r="AA110" i="52"/>
  <c r="AA112" i="52" s="1"/>
  <c r="G119" i="52"/>
  <c r="H119" i="52" s="1"/>
  <c r="I119" i="52" s="1"/>
  <c r="J119" i="52" s="1"/>
  <c r="K119" i="52" s="1"/>
  <c r="L119" i="52" s="1"/>
  <c r="M119" i="52" s="1"/>
  <c r="N119" i="52" s="1"/>
  <c r="O119" i="52" s="1"/>
  <c r="P119" i="52" s="1"/>
  <c r="Q119" i="52" s="1"/>
  <c r="R119" i="52" s="1"/>
  <c r="S119" i="52" s="1"/>
  <c r="T119" i="52" s="1"/>
  <c r="U119" i="52" s="1"/>
  <c r="V119" i="52" s="1"/>
  <c r="W119" i="52" s="1"/>
  <c r="X119" i="52" s="1"/>
  <c r="Y119" i="52" s="1"/>
  <c r="Z119" i="52" s="1"/>
  <c r="AA119" i="52" s="1"/>
  <c r="AB119" i="52" s="1"/>
  <c r="AC119" i="52" s="1"/>
  <c r="AD119" i="52" s="1"/>
  <c r="AE119" i="52" s="1"/>
  <c r="AF119" i="52" s="1"/>
  <c r="AG119" i="52" s="1"/>
  <c r="AH119" i="52" s="1"/>
  <c r="AI119" i="52" s="1"/>
  <c r="AJ119" i="52" s="1"/>
  <c r="AK119" i="52" s="1"/>
  <c r="J145" i="52"/>
  <c r="J147" i="52" s="1"/>
  <c r="R145" i="52"/>
  <c r="R147" i="52" s="1"/>
  <c r="Z145" i="52"/>
  <c r="Z147" i="52" s="1"/>
  <c r="AH145" i="52"/>
  <c r="AH147" i="52" s="1"/>
  <c r="AB145" i="52"/>
  <c r="AB147" i="52" s="1"/>
  <c r="F33" i="52"/>
  <c r="G33" i="52" s="1"/>
  <c r="H33" i="52" s="1"/>
  <c r="I33" i="52" s="1"/>
  <c r="J33" i="52" s="1"/>
  <c r="K33" i="52" s="1"/>
  <c r="L33" i="52" s="1"/>
  <c r="M33" i="52" s="1"/>
  <c r="N33" i="52" s="1"/>
  <c r="O33" i="52" s="1"/>
  <c r="P33" i="52" s="1"/>
  <c r="Q33" i="52" s="1"/>
  <c r="R33" i="52" s="1"/>
  <c r="S33" i="52" s="1"/>
  <c r="T33" i="52" s="1"/>
  <c r="U33" i="52" s="1"/>
  <c r="V33" i="52" s="1"/>
  <c r="W33" i="52" s="1"/>
  <c r="X33" i="52" s="1"/>
  <c r="Y33" i="52" s="1"/>
  <c r="Z33" i="52" s="1"/>
  <c r="AA33" i="52" s="1"/>
  <c r="AB33" i="52" s="1"/>
  <c r="AC33" i="52" s="1"/>
  <c r="AD33" i="52" s="1"/>
  <c r="AE33" i="52" s="1"/>
  <c r="AF33" i="52" s="1"/>
  <c r="AG33" i="52" s="1"/>
  <c r="AH33" i="52" s="1"/>
  <c r="AI33" i="52" s="1"/>
  <c r="AJ33" i="52" s="1"/>
  <c r="AK33" i="52" s="1"/>
  <c r="AL60" i="52"/>
  <c r="AL56" i="52"/>
  <c r="H24" i="52"/>
  <c r="AL24" i="52" s="1"/>
  <c r="AD28" i="52"/>
  <c r="AD26" i="52" s="1"/>
  <c r="AA35" i="52"/>
  <c r="AA37" i="52" s="1"/>
  <c r="V36" i="52"/>
  <c r="W110" i="52"/>
  <c r="W112" i="52" s="1"/>
  <c r="M138" i="52"/>
  <c r="M136" i="52" s="1"/>
  <c r="Z138" i="52"/>
  <c r="Z136" i="52" s="1"/>
  <c r="AC145" i="52"/>
  <c r="AC147" i="52" s="1"/>
  <c r="K68" i="52"/>
  <c r="K66" i="52" s="1"/>
  <c r="N75" i="52"/>
  <c r="N77" i="52" s="1"/>
  <c r="V75" i="52"/>
  <c r="V77" i="52" s="1"/>
  <c r="AD75" i="52"/>
  <c r="AD77" i="52" s="1"/>
  <c r="AB110" i="52"/>
  <c r="AB112" i="52" s="1"/>
  <c r="H145" i="52"/>
  <c r="H147" i="52" s="1"/>
  <c r="Y35" i="52"/>
  <c r="Y37" i="52" s="1"/>
  <c r="Q28" i="52"/>
  <c r="Q26" i="52" s="1"/>
  <c r="G35" i="52"/>
  <c r="G37" i="52" s="1"/>
  <c r="G38" i="52" s="1"/>
  <c r="AA75" i="52"/>
  <c r="AA77" i="52" s="1"/>
  <c r="AC110" i="52"/>
  <c r="AC112" i="52" s="1"/>
  <c r="AL131" i="52"/>
  <c r="I145" i="52"/>
  <c r="I147" i="52" s="1"/>
  <c r="AI35" i="52"/>
  <c r="AI37" i="52" s="1"/>
  <c r="AF75" i="52"/>
  <c r="AF77" i="52" s="1"/>
  <c r="N110" i="52"/>
  <c r="N112" i="52" s="1"/>
  <c r="K103" i="52"/>
  <c r="K101" i="52" s="1"/>
  <c r="AA103" i="52"/>
  <c r="AA101" i="52" s="1"/>
  <c r="G110" i="52"/>
  <c r="G112" i="52" s="1"/>
  <c r="G113" i="52" s="1"/>
  <c r="O110" i="52"/>
  <c r="O112" i="52" s="1"/>
  <c r="AE110" i="52"/>
  <c r="AE112" i="52" s="1"/>
  <c r="AF110" i="52"/>
  <c r="AF112" i="52" s="1"/>
  <c r="AH75" i="52"/>
  <c r="AH77" i="52" s="1"/>
  <c r="AL127" i="52"/>
  <c r="T145" i="52"/>
  <c r="T147" i="52" s="1"/>
  <c r="W35" i="52"/>
  <c r="W37" i="52" s="1"/>
  <c r="AI75" i="52"/>
  <c r="AI77" i="52" s="1"/>
  <c r="AL118" i="52"/>
  <c r="N145" i="52"/>
  <c r="N147" i="52" s="1"/>
  <c r="H5" i="52"/>
  <c r="G6" i="52"/>
  <c r="I35" i="52"/>
  <c r="I37" i="52" s="1"/>
  <c r="S35" i="52"/>
  <c r="S37" i="52" s="1"/>
  <c r="AG35" i="52"/>
  <c r="AG37" i="52" s="1"/>
  <c r="K35" i="52"/>
  <c r="K37" i="52" s="1"/>
  <c r="L35" i="52"/>
  <c r="L37" i="52" s="1"/>
  <c r="L28" i="52"/>
  <c r="L26" i="52" s="1"/>
  <c r="T35" i="52"/>
  <c r="T37" i="52" s="1"/>
  <c r="T28" i="52"/>
  <c r="T26" i="52" s="1"/>
  <c r="AB35" i="52"/>
  <c r="AB37" i="52" s="1"/>
  <c r="AB28" i="52"/>
  <c r="AB26" i="52" s="1"/>
  <c r="AJ35" i="52"/>
  <c r="AJ37" i="52" s="1"/>
  <c r="AJ28" i="52"/>
  <c r="AJ26" i="52" s="1"/>
  <c r="M35" i="52"/>
  <c r="M37" i="52" s="1"/>
  <c r="AC35" i="52"/>
  <c r="AC37" i="52" s="1"/>
  <c r="AK35" i="52"/>
  <c r="AK37" i="52" s="1"/>
  <c r="AL25" i="52"/>
  <c r="K28" i="52"/>
  <c r="K26" i="52" s="1"/>
  <c r="J35" i="52"/>
  <c r="J37" i="52" s="1"/>
  <c r="U35" i="52"/>
  <c r="U37" i="52" s="1"/>
  <c r="AE35" i="52"/>
  <c r="AE37" i="52" s="1"/>
  <c r="AL99" i="52"/>
  <c r="H35" i="52"/>
  <c r="H37" i="52" s="1"/>
  <c r="AL30" i="52"/>
  <c r="AN31" i="52" s="1"/>
  <c r="P35" i="52"/>
  <c r="P37" i="52" s="1"/>
  <c r="X35" i="52"/>
  <c r="X37" i="52" s="1"/>
  <c r="AF35" i="52"/>
  <c r="AF37" i="52" s="1"/>
  <c r="AL52" i="52"/>
  <c r="O35" i="52"/>
  <c r="O37" i="52" s="1"/>
  <c r="AL57" i="52"/>
  <c r="AL61" i="52"/>
  <c r="AL65" i="52"/>
  <c r="H76" i="52"/>
  <c r="H75" i="52"/>
  <c r="H77" i="52" s="1"/>
  <c r="P76" i="52"/>
  <c r="P75" i="52"/>
  <c r="P77" i="52" s="1"/>
  <c r="X75" i="52"/>
  <c r="X77" i="52" s="1"/>
  <c r="X76" i="52"/>
  <c r="I68" i="52"/>
  <c r="I66" i="52" s="1"/>
  <c r="L75" i="52"/>
  <c r="L77" i="52" s="1"/>
  <c r="T75" i="52"/>
  <c r="T77" i="52" s="1"/>
  <c r="AB75" i="52"/>
  <c r="AB77" i="52" s="1"/>
  <c r="AB68" i="52"/>
  <c r="AB66" i="52" s="1"/>
  <c r="AJ75" i="52"/>
  <c r="AJ77" i="52" s="1"/>
  <c r="AJ68" i="52"/>
  <c r="AJ66" i="52" s="1"/>
  <c r="Z75" i="52"/>
  <c r="Z77" i="52" s="1"/>
  <c r="AK75" i="52"/>
  <c r="AK77" i="52" s="1"/>
  <c r="I103" i="52"/>
  <c r="I101" i="52" s="1"/>
  <c r="I110" i="52"/>
  <c r="I112" i="52" s="1"/>
  <c r="Q103" i="52"/>
  <c r="Q101" i="52" s="1"/>
  <c r="Q110" i="52"/>
  <c r="Q112" i="52" s="1"/>
  <c r="Y110" i="52"/>
  <c r="Y112" i="52" s="1"/>
  <c r="Y103" i="52"/>
  <c r="Y101" i="52" s="1"/>
  <c r="AG110" i="52"/>
  <c r="AG112" i="52" s="1"/>
  <c r="AL70" i="52"/>
  <c r="AN71" i="52" s="1"/>
  <c r="V110" i="52"/>
  <c r="V112" i="52" s="1"/>
  <c r="V111" i="52"/>
  <c r="AD110" i="52"/>
  <c r="AD112" i="52" s="1"/>
  <c r="AD111" i="52"/>
  <c r="AL100" i="52"/>
  <c r="G75" i="52"/>
  <c r="G77" i="52" s="1"/>
  <c r="G68" i="52"/>
  <c r="O75" i="52"/>
  <c r="O77" i="52" s="1"/>
  <c r="O68" i="52"/>
  <c r="O66" i="52" s="1"/>
  <c r="W75" i="52"/>
  <c r="W77" i="52" s="1"/>
  <c r="W68" i="52"/>
  <c r="W66" i="52" s="1"/>
  <c r="AE75" i="52"/>
  <c r="AE77" i="52" s="1"/>
  <c r="AE68" i="52"/>
  <c r="AE66" i="52" s="1"/>
  <c r="V68" i="52"/>
  <c r="V66" i="52" s="1"/>
  <c r="AG68" i="52"/>
  <c r="AG66" i="52" s="1"/>
  <c r="J75" i="52"/>
  <c r="J77" i="52" s="1"/>
  <c r="U75" i="52"/>
  <c r="U77" i="52" s="1"/>
  <c r="N68" i="52"/>
  <c r="N66" i="52" s="1"/>
  <c r="N111" i="52"/>
  <c r="Y68" i="52"/>
  <c r="Y66" i="52" s="1"/>
  <c r="M75" i="52"/>
  <c r="M77" i="52" s="1"/>
  <c r="L110" i="52"/>
  <c r="L112" i="52" s="1"/>
  <c r="L103" i="52"/>
  <c r="L101" i="52" s="1"/>
  <c r="AJ110" i="52"/>
  <c r="AJ112" i="52" s="1"/>
  <c r="AJ103" i="52"/>
  <c r="AJ101" i="52" s="1"/>
  <c r="K138" i="52"/>
  <c r="K136" i="52" s="1"/>
  <c r="K145" i="52"/>
  <c r="K147" i="52" s="1"/>
  <c r="S138" i="52"/>
  <c r="S136" i="52" s="1"/>
  <c r="S145" i="52"/>
  <c r="S147" i="52" s="1"/>
  <c r="AI138" i="52"/>
  <c r="AI136" i="52" s="1"/>
  <c r="AI145" i="52"/>
  <c r="AI147" i="52" s="1"/>
  <c r="U110" i="52"/>
  <c r="U112" i="52" s="1"/>
  <c r="AK110" i="52"/>
  <c r="AK112" i="52" s="1"/>
  <c r="AL135" i="52"/>
  <c r="P146" i="52"/>
  <c r="P145" i="52"/>
  <c r="P147" i="52" s="1"/>
  <c r="AF146" i="52"/>
  <c r="AF145" i="52"/>
  <c r="AF147" i="52" s="1"/>
  <c r="G134" i="52"/>
  <c r="AL134" i="52" s="1"/>
  <c r="AL122" i="52"/>
  <c r="G125" i="52"/>
  <c r="H125" i="52" s="1"/>
  <c r="I125" i="52" s="1"/>
  <c r="J125" i="52" s="1"/>
  <c r="K125" i="52" s="1"/>
  <c r="L125" i="52" s="1"/>
  <c r="M125" i="52" s="1"/>
  <c r="N125" i="52" s="1"/>
  <c r="O125" i="52" s="1"/>
  <c r="P125" i="52" s="1"/>
  <c r="Q125" i="52" s="1"/>
  <c r="R125" i="52" s="1"/>
  <c r="S125" i="52" s="1"/>
  <c r="T125" i="52" s="1"/>
  <c r="U125" i="52" s="1"/>
  <c r="V125" i="52" s="1"/>
  <c r="W125" i="52" s="1"/>
  <c r="X125" i="52" s="1"/>
  <c r="Y125" i="52" s="1"/>
  <c r="Z125" i="52" s="1"/>
  <c r="AA125" i="52" s="1"/>
  <c r="AB125" i="52" s="1"/>
  <c r="AC125" i="52" s="1"/>
  <c r="AD125" i="52" s="1"/>
  <c r="AE125" i="52" s="1"/>
  <c r="AF125" i="52" s="1"/>
  <c r="AG125" i="52" s="1"/>
  <c r="AH125" i="52" s="1"/>
  <c r="AI125" i="52" s="1"/>
  <c r="AJ125" i="52" s="1"/>
  <c r="AK125" i="52" s="1"/>
  <c r="G120" i="52"/>
  <c r="H120" i="52" s="1"/>
  <c r="I120" i="52" s="1"/>
  <c r="J120" i="52" s="1"/>
  <c r="K120" i="52" s="1"/>
  <c r="L120" i="52" s="1"/>
  <c r="M120" i="52" s="1"/>
  <c r="N120" i="52" s="1"/>
  <c r="O120" i="52" s="1"/>
  <c r="P120" i="52" s="1"/>
  <c r="Q120" i="52" s="1"/>
  <c r="R120" i="52" s="1"/>
  <c r="S120" i="52" s="1"/>
  <c r="T120" i="52" s="1"/>
  <c r="U120" i="52" s="1"/>
  <c r="V120" i="52" s="1"/>
  <c r="W120" i="52" s="1"/>
  <c r="X120" i="52" s="1"/>
  <c r="Y120" i="52" s="1"/>
  <c r="Z120" i="52" s="1"/>
  <c r="AA120" i="52" s="1"/>
  <c r="AB120" i="52" s="1"/>
  <c r="AC120" i="52" s="1"/>
  <c r="AD120" i="52" s="1"/>
  <c r="AE120" i="52" s="1"/>
  <c r="AF120" i="52" s="1"/>
  <c r="AG120" i="52" s="1"/>
  <c r="AH120" i="52" s="1"/>
  <c r="AI120" i="52" s="1"/>
  <c r="AJ120" i="52" s="1"/>
  <c r="AK120" i="52" s="1"/>
  <c r="G124" i="52"/>
  <c r="H124" i="52" s="1"/>
  <c r="I124" i="52" s="1"/>
  <c r="J124" i="52" s="1"/>
  <c r="K124" i="52" s="1"/>
  <c r="L124" i="52" s="1"/>
  <c r="M124" i="52" s="1"/>
  <c r="N124" i="52" s="1"/>
  <c r="O124" i="52" s="1"/>
  <c r="P124" i="52" s="1"/>
  <c r="Q124" i="52" s="1"/>
  <c r="R124" i="52" s="1"/>
  <c r="S124" i="52" s="1"/>
  <c r="T124" i="52" s="1"/>
  <c r="U124" i="52" s="1"/>
  <c r="V124" i="52" s="1"/>
  <c r="W124" i="52" s="1"/>
  <c r="X124" i="52" s="1"/>
  <c r="Y124" i="52" s="1"/>
  <c r="Z124" i="52" s="1"/>
  <c r="AA124" i="52" s="1"/>
  <c r="AB124" i="52" s="1"/>
  <c r="AC124" i="52" s="1"/>
  <c r="AD124" i="52" s="1"/>
  <c r="AE124" i="52" s="1"/>
  <c r="AF124" i="52" s="1"/>
  <c r="AG124" i="52" s="1"/>
  <c r="AH124" i="52" s="1"/>
  <c r="AI124" i="52" s="1"/>
  <c r="AJ124" i="52" s="1"/>
  <c r="AK124" i="52" s="1"/>
  <c r="J132" i="52"/>
  <c r="K132" i="52" s="1"/>
  <c r="L132" i="52" s="1"/>
  <c r="M132" i="52" s="1"/>
  <c r="N132" i="52" s="1"/>
  <c r="O132" i="52" s="1"/>
  <c r="P132" i="52" s="1"/>
  <c r="Q132" i="52" s="1"/>
  <c r="R132" i="52" s="1"/>
  <c r="S132" i="52" s="1"/>
  <c r="T132" i="52" s="1"/>
  <c r="U132" i="52" s="1"/>
  <c r="V132" i="52" s="1"/>
  <c r="W132" i="52" s="1"/>
  <c r="X132" i="52" s="1"/>
  <c r="Y132" i="52" s="1"/>
  <c r="Z132" i="52" s="1"/>
  <c r="AA132" i="52" s="1"/>
  <c r="AB132" i="52" s="1"/>
  <c r="AC132" i="52" s="1"/>
  <c r="AD132" i="52" s="1"/>
  <c r="AE132" i="52" s="1"/>
  <c r="AF132" i="52" s="1"/>
  <c r="AG132" i="52" s="1"/>
  <c r="AH132" i="52" s="1"/>
  <c r="AI132" i="52" s="1"/>
  <c r="AJ132" i="52" s="1"/>
  <c r="AK132" i="52" s="1"/>
  <c r="V145" i="52"/>
  <c r="V147" i="52" s="1"/>
  <c r="V138" i="52"/>
  <c r="V136" i="52" s="1"/>
  <c r="AD145" i="52"/>
  <c r="AD147" i="52" s="1"/>
  <c r="AD138" i="52"/>
  <c r="AD136" i="52" s="1"/>
  <c r="AL140" i="52"/>
  <c r="AN141" i="52" s="1"/>
  <c r="AA145" i="52"/>
  <c r="AA147" i="52" s="1"/>
  <c r="H103" i="52"/>
  <c r="H101" i="52" s="1"/>
  <c r="H110" i="52"/>
  <c r="P103" i="52"/>
  <c r="P101" i="52" s="1"/>
  <c r="P110" i="52"/>
  <c r="P112" i="52" s="1"/>
  <c r="X103" i="52"/>
  <c r="X101" i="52" s="1"/>
  <c r="X110" i="52"/>
  <c r="X112" i="52" s="1"/>
  <c r="T110" i="52"/>
  <c r="T112" i="52" s="1"/>
  <c r="M110" i="52"/>
  <c r="M112" i="52" s="1"/>
  <c r="G145" i="52"/>
  <c r="G150" i="52" s="1"/>
  <c r="G143" i="52"/>
  <c r="H143" i="52" s="1"/>
  <c r="I143" i="52" s="1"/>
  <c r="J143" i="52" s="1"/>
  <c r="K143" i="52" s="1"/>
  <c r="L143" i="52" s="1"/>
  <c r="M143" i="52" s="1"/>
  <c r="N143" i="52" s="1"/>
  <c r="O143" i="52" s="1"/>
  <c r="P143" i="52" s="1"/>
  <c r="Q143" i="52" s="1"/>
  <c r="R143" i="52" s="1"/>
  <c r="S143" i="52" s="1"/>
  <c r="T143" i="52" s="1"/>
  <c r="U143" i="52" s="1"/>
  <c r="V143" i="52" s="1"/>
  <c r="W143" i="52" s="1"/>
  <c r="X143" i="52" s="1"/>
  <c r="Y143" i="52" s="1"/>
  <c r="Z143" i="52" s="1"/>
  <c r="AA143" i="52" s="1"/>
  <c r="AB143" i="52" s="1"/>
  <c r="AC143" i="52" s="1"/>
  <c r="AD143" i="52" s="1"/>
  <c r="AE143" i="52" s="1"/>
  <c r="AF143" i="52" s="1"/>
  <c r="AG143" i="52" s="1"/>
  <c r="AH143" i="52" s="1"/>
  <c r="AI143" i="52" s="1"/>
  <c r="AJ143" i="52" s="1"/>
  <c r="AK143" i="52" s="1"/>
  <c r="G138" i="52"/>
  <c r="O145" i="52"/>
  <c r="O147" i="52" s="1"/>
  <c r="O138" i="52"/>
  <c r="O136" i="52" s="1"/>
  <c r="W145" i="52"/>
  <c r="W147" i="52" s="1"/>
  <c r="W138" i="52"/>
  <c r="W136" i="52" s="1"/>
  <c r="AE145" i="52"/>
  <c r="AE147" i="52" s="1"/>
  <c r="AE138" i="52"/>
  <c r="AE136" i="52" s="1"/>
  <c r="U103" i="52"/>
  <c r="U101" i="52" s="1"/>
  <c r="AI110" i="52"/>
  <c r="AI112" i="52" s="1"/>
  <c r="G133" i="52"/>
  <c r="H133" i="52" s="1"/>
  <c r="I133" i="52" s="1"/>
  <c r="J133" i="52" s="1"/>
  <c r="K133" i="52" s="1"/>
  <c r="L133" i="52" s="1"/>
  <c r="M133" i="52" s="1"/>
  <c r="N133" i="52" s="1"/>
  <c r="O133" i="52" s="1"/>
  <c r="P133" i="52" s="1"/>
  <c r="Q133" i="52" s="1"/>
  <c r="R133" i="52" s="1"/>
  <c r="S133" i="52" s="1"/>
  <c r="T133" i="52" s="1"/>
  <c r="U133" i="52" s="1"/>
  <c r="V133" i="52" s="1"/>
  <c r="W133" i="52" s="1"/>
  <c r="X133" i="52" s="1"/>
  <c r="Y133" i="52" s="1"/>
  <c r="Z133" i="52" s="1"/>
  <c r="AA133" i="52" s="1"/>
  <c r="AB133" i="52" s="1"/>
  <c r="AC133" i="52" s="1"/>
  <c r="AD133" i="52" s="1"/>
  <c r="AE133" i="52" s="1"/>
  <c r="AF133" i="52" s="1"/>
  <c r="AG133" i="52" s="1"/>
  <c r="AH133" i="52" s="1"/>
  <c r="AI133" i="52" s="1"/>
  <c r="AJ133" i="52" s="1"/>
  <c r="AK133" i="52" s="1"/>
  <c r="X145" i="52"/>
  <c r="X147" i="52" s="1"/>
  <c r="AL105" i="52"/>
  <c r="AN106" i="52" s="1"/>
  <c r="G103" i="52"/>
  <c r="J110" i="52"/>
  <c r="J112" i="52" s="1"/>
  <c r="R110" i="52"/>
  <c r="R112" i="52" s="1"/>
  <c r="Z110" i="52"/>
  <c r="Z112" i="52" s="1"/>
  <c r="AH110" i="52"/>
  <c r="AH112" i="52" s="1"/>
  <c r="H129" i="52"/>
  <c r="I129" i="52" s="1"/>
  <c r="J129" i="52" s="1"/>
  <c r="K129" i="52" s="1"/>
  <c r="L129" i="52" s="1"/>
  <c r="M129" i="52" s="1"/>
  <c r="N129" i="52" s="1"/>
  <c r="O129" i="52" s="1"/>
  <c r="P129" i="52" s="1"/>
  <c r="Q129" i="52" s="1"/>
  <c r="R129" i="52" s="1"/>
  <c r="S129" i="52" s="1"/>
  <c r="T129" i="52" s="1"/>
  <c r="U129" i="52" s="1"/>
  <c r="V129" i="52" s="1"/>
  <c r="W129" i="52" s="1"/>
  <c r="X129" i="52" s="1"/>
  <c r="Y129" i="52" s="1"/>
  <c r="Z129" i="52" s="1"/>
  <c r="AA129" i="52" s="1"/>
  <c r="AB129" i="52" s="1"/>
  <c r="AC129" i="52" s="1"/>
  <c r="AD129" i="52" s="1"/>
  <c r="AE129" i="52" s="1"/>
  <c r="AF129" i="52" s="1"/>
  <c r="AG129" i="52" s="1"/>
  <c r="AH129" i="52" s="1"/>
  <c r="AI129" i="52" s="1"/>
  <c r="AJ129" i="52" s="1"/>
  <c r="AK129" i="52" s="1"/>
  <c r="Y146" i="52"/>
  <c r="Y145" i="52"/>
  <c r="Y147" i="52" s="1"/>
  <c r="L138" i="52"/>
  <c r="L136" i="52" s="1"/>
  <c r="L145" i="52"/>
  <c r="L147" i="52" s="1"/>
  <c r="AJ138" i="52"/>
  <c r="AJ136" i="52" s="1"/>
  <c r="AJ145" i="52"/>
  <c r="AJ147" i="52" s="1"/>
  <c r="AK145" i="52"/>
  <c r="AK147" i="52" s="1"/>
  <c r="AL27" i="31"/>
  <c r="G10" i="51"/>
  <c r="I94" i="51"/>
  <c r="J94" i="51" s="1"/>
  <c r="K94" i="51" s="1"/>
  <c r="L94" i="51" s="1"/>
  <c r="M94" i="51" s="1"/>
  <c r="N94" i="51" s="1"/>
  <c r="O94" i="51" s="1"/>
  <c r="P94" i="51" s="1"/>
  <c r="Q94" i="51" s="1"/>
  <c r="Y94" i="51" s="1"/>
  <c r="Z94" i="51" s="1"/>
  <c r="AA94" i="51" s="1"/>
  <c r="AB94" i="51" s="1"/>
  <c r="AC94" i="51" s="1"/>
  <c r="AD94" i="51" s="1"/>
  <c r="AE94" i="51" s="1"/>
  <c r="AF94" i="51" s="1"/>
  <c r="AG94" i="51" s="1"/>
  <c r="AH94" i="51" s="1"/>
  <c r="AI94" i="51" s="1"/>
  <c r="AJ94" i="51" s="1"/>
  <c r="AK94" i="51" s="1"/>
  <c r="AL94" i="51" s="1"/>
  <c r="I5" i="51"/>
  <c r="J5" i="51" s="1"/>
  <c r="J6" i="51" s="1"/>
  <c r="H120" i="51"/>
  <c r="I120" i="51" s="1"/>
  <c r="J120" i="51" s="1"/>
  <c r="K120" i="51" s="1"/>
  <c r="L120" i="51" s="1"/>
  <c r="M120" i="51" s="1"/>
  <c r="N120" i="51" s="1"/>
  <c r="O120" i="51" s="1"/>
  <c r="P120" i="51" s="1"/>
  <c r="Q120" i="51" s="1"/>
  <c r="X120" i="51" s="1"/>
  <c r="Y120" i="51" s="1"/>
  <c r="Z120" i="51" s="1"/>
  <c r="AA120" i="51" s="1"/>
  <c r="AB120" i="51" s="1"/>
  <c r="AC120" i="51" s="1"/>
  <c r="AD120" i="51" s="1"/>
  <c r="AE120" i="51" s="1"/>
  <c r="AF120" i="51" s="1"/>
  <c r="AG120" i="51" s="1"/>
  <c r="AH120" i="51" s="1"/>
  <c r="AI120" i="51" s="1"/>
  <c r="AJ120" i="51" s="1"/>
  <c r="AK120" i="51" s="1"/>
  <c r="AL120" i="51" s="1"/>
  <c r="H44" i="51"/>
  <c r="I44" i="51" s="1"/>
  <c r="J44" i="51" s="1"/>
  <c r="I62" i="51"/>
  <c r="J62" i="51" s="1"/>
  <c r="K62" i="51" s="1"/>
  <c r="L62" i="51" s="1"/>
  <c r="M62" i="51" s="1"/>
  <c r="N62" i="51" s="1"/>
  <c r="O62" i="51" s="1"/>
  <c r="P62" i="51" s="1"/>
  <c r="H84" i="51"/>
  <c r="I84" i="51" s="1"/>
  <c r="J84" i="51" s="1"/>
  <c r="K84" i="51" s="1"/>
  <c r="L84" i="51" s="1"/>
  <c r="M84" i="51" s="1"/>
  <c r="N84" i="51" s="1"/>
  <c r="O84" i="51" s="1"/>
  <c r="P84" i="51" s="1"/>
  <c r="Y84" i="51" s="1"/>
  <c r="Z84" i="51" s="1"/>
  <c r="AA84" i="51" s="1"/>
  <c r="AB84" i="51" s="1"/>
  <c r="AC84" i="51" s="1"/>
  <c r="AD84" i="51" s="1"/>
  <c r="AE84" i="51" s="1"/>
  <c r="AF84" i="51" s="1"/>
  <c r="AG84" i="51" s="1"/>
  <c r="AH84" i="51" s="1"/>
  <c r="AI84" i="51" s="1"/>
  <c r="AJ84" i="51" s="1"/>
  <c r="AK84" i="51" s="1"/>
  <c r="AL84" i="51" s="1"/>
  <c r="H9" i="51"/>
  <c r="I22" i="51"/>
  <c r="J22" i="51" s="1"/>
  <c r="K22" i="51" s="1"/>
  <c r="L22" i="51" s="1"/>
  <c r="M22" i="51" s="1"/>
  <c r="N22" i="51" s="1"/>
  <c r="O22" i="51" s="1"/>
  <c r="P145" i="51"/>
  <c r="P147" i="51" s="1"/>
  <c r="AL35" i="51"/>
  <c r="M145" i="51"/>
  <c r="M147" i="51" s="1"/>
  <c r="AK145" i="51"/>
  <c r="AK147" i="51" s="1"/>
  <c r="L35" i="51"/>
  <c r="AH145" i="51"/>
  <c r="AH147" i="51" s="1"/>
  <c r="AE145" i="51"/>
  <c r="AE147" i="51" s="1"/>
  <c r="AH138" i="51"/>
  <c r="AH136" i="51" s="1"/>
  <c r="AE146" i="51"/>
  <c r="O35" i="51"/>
  <c r="O158" i="51" s="1"/>
  <c r="Z66" i="51"/>
  <c r="H119" i="51"/>
  <c r="I119" i="51" s="1"/>
  <c r="J119" i="51" s="1"/>
  <c r="K119" i="51" s="1"/>
  <c r="L119" i="51" s="1"/>
  <c r="M119" i="51" s="1"/>
  <c r="N119" i="51" s="1"/>
  <c r="O119" i="51" s="1"/>
  <c r="P119" i="51" s="1"/>
  <c r="Q119" i="51" s="1"/>
  <c r="Y119" i="51" s="1"/>
  <c r="Z119" i="51" s="1"/>
  <c r="AA119" i="51" s="1"/>
  <c r="AB119" i="51" s="1"/>
  <c r="AC119" i="51" s="1"/>
  <c r="AD119" i="51" s="1"/>
  <c r="AE119" i="51" s="1"/>
  <c r="AF119" i="51" s="1"/>
  <c r="AG119" i="51" s="1"/>
  <c r="AH119" i="51" s="1"/>
  <c r="AI119" i="51" s="1"/>
  <c r="AJ119" i="51" s="1"/>
  <c r="AK119" i="51" s="1"/>
  <c r="AL119" i="51" s="1"/>
  <c r="I129" i="51"/>
  <c r="J129" i="51" s="1"/>
  <c r="K129" i="51" s="1"/>
  <c r="L129" i="51" s="1"/>
  <c r="M129" i="51" s="1"/>
  <c r="N129" i="51" s="1"/>
  <c r="O129" i="51" s="1"/>
  <c r="P129" i="51" s="1"/>
  <c r="Q129" i="51" s="1"/>
  <c r="X129" i="51" s="1"/>
  <c r="Y129" i="51" s="1"/>
  <c r="Z129" i="51" s="1"/>
  <c r="AA129" i="51" s="1"/>
  <c r="AB129" i="51" s="1"/>
  <c r="AC129" i="51" s="1"/>
  <c r="AD129" i="51" s="1"/>
  <c r="AE129" i="51" s="1"/>
  <c r="AF129" i="51" s="1"/>
  <c r="AG129" i="51" s="1"/>
  <c r="AH129" i="51" s="1"/>
  <c r="AI129" i="51" s="1"/>
  <c r="AJ129" i="51" s="1"/>
  <c r="AK129" i="51" s="1"/>
  <c r="AL129" i="51" s="1"/>
  <c r="Z145" i="51"/>
  <c r="Z147" i="51" s="1"/>
  <c r="N145" i="51"/>
  <c r="N147" i="51" s="1"/>
  <c r="N110" i="51"/>
  <c r="N112" i="51" s="1"/>
  <c r="AH75" i="51"/>
  <c r="AH168" i="51" s="1"/>
  <c r="I132" i="51"/>
  <c r="J132" i="51" s="1"/>
  <c r="K132" i="51" s="1"/>
  <c r="L132" i="51" s="1"/>
  <c r="M132" i="51" s="1"/>
  <c r="N132" i="51" s="1"/>
  <c r="O132" i="51" s="1"/>
  <c r="P132" i="51" s="1"/>
  <c r="Q132" i="51" s="1"/>
  <c r="W132" i="51" s="1"/>
  <c r="X132" i="51" s="1"/>
  <c r="Y132" i="51" s="1"/>
  <c r="Z132" i="51" s="1"/>
  <c r="AA132" i="51" s="1"/>
  <c r="AB132" i="51" s="1"/>
  <c r="AC132" i="51" s="1"/>
  <c r="AD132" i="51" s="1"/>
  <c r="AE132" i="51" s="1"/>
  <c r="AF132" i="51" s="1"/>
  <c r="AG132" i="51" s="1"/>
  <c r="AH132" i="51" s="1"/>
  <c r="AI132" i="51" s="1"/>
  <c r="AJ132" i="51" s="1"/>
  <c r="AK132" i="51" s="1"/>
  <c r="AL132" i="51" s="1"/>
  <c r="O145" i="51"/>
  <c r="O147" i="51" s="1"/>
  <c r="W145" i="51"/>
  <c r="X145" i="51"/>
  <c r="AF145" i="51"/>
  <c r="AF147" i="51" s="1"/>
  <c r="AH35" i="51"/>
  <c r="AF75" i="51"/>
  <c r="AF168" i="51" s="1"/>
  <c r="AA110" i="51"/>
  <c r="AA112" i="51" s="1"/>
  <c r="H98" i="51"/>
  <c r="I98" i="51" s="1"/>
  <c r="J98" i="51" s="1"/>
  <c r="K98" i="51" s="1"/>
  <c r="L98" i="51" s="1"/>
  <c r="M98" i="51" s="1"/>
  <c r="N98" i="51" s="1"/>
  <c r="O98" i="51" s="1"/>
  <c r="P98" i="51" s="1"/>
  <c r="Q98" i="51" s="1"/>
  <c r="Z98" i="51" s="1"/>
  <c r="AA98" i="51" s="1"/>
  <c r="AB98" i="51" s="1"/>
  <c r="AC98" i="51" s="1"/>
  <c r="AD98" i="51" s="1"/>
  <c r="AE98" i="51" s="1"/>
  <c r="AF98" i="51" s="1"/>
  <c r="AG98" i="51" s="1"/>
  <c r="AH98" i="51" s="1"/>
  <c r="AI98" i="51" s="1"/>
  <c r="AJ98" i="51" s="1"/>
  <c r="AK98" i="51" s="1"/>
  <c r="AL98" i="51" s="1"/>
  <c r="I19" i="51"/>
  <c r="J19" i="51" s="1"/>
  <c r="K19" i="51" s="1"/>
  <c r="L19" i="51" s="1"/>
  <c r="M19" i="51" s="1"/>
  <c r="N19" i="51" s="1"/>
  <c r="O19" i="51" s="1"/>
  <c r="H55" i="51"/>
  <c r="I55" i="51" s="1"/>
  <c r="J55" i="51" s="1"/>
  <c r="K55" i="51" s="1"/>
  <c r="L55" i="51" s="1"/>
  <c r="M55" i="51" s="1"/>
  <c r="N55" i="51" s="1"/>
  <c r="O55" i="51" s="1"/>
  <c r="K110" i="51"/>
  <c r="K112" i="51" s="1"/>
  <c r="Z35" i="51"/>
  <c r="Z158" i="51" s="1"/>
  <c r="H124" i="51"/>
  <c r="I124" i="51" s="1"/>
  <c r="J124" i="51" s="1"/>
  <c r="K124" i="51" s="1"/>
  <c r="L124" i="51" s="1"/>
  <c r="M124" i="51" s="1"/>
  <c r="N124" i="51" s="1"/>
  <c r="O124" i="51" s="1"/>
  <c r="P124" i="51" s="1"/>
  <c r="Q124" i="51" s="1"/>
  <c r="X124" i="51" s="1"/>
  <c r="Y124" i="51" s="1"/>
  <c r="Z124" i="51" s="1"/>
  <c r="AA124" i="51" s="1"/>
  <c r="AB124" i="51" s="1"/>
  <c r="AC124" i="51" s="1"/>
  <c r="AD124" i="51" s="1"/>
  <c r="AE124" i="51" s="1"/>
  <c r="AF124" i="51" s="1"/>
  <c r="AG124" i="51" s="1"/>
  <c r="AH124" i="51" s="1"/>
  <c r="AI124" i="51" s="1"/>
  <c r="AJ124" i="51" s="1"/>
  <c r="AK124" i="51" s="1"/>
  <c r="AL124" i="51" s="1"/>
  <c r="P146" i="51"/>
  <c r="K35" i="51"/>
  <c r="AA35" i="51"/>
  <c r="AA158" i="51" s="1"/>
  <c r="AI35" i="51"/>
  <c r="AM52" i="51"/>
  <c r="G115" i="51"/>
  <c r="AG145" i="51"/>
  <c r="AG147" i="51" s="1"/>
  <c r="AF138" i="51"/>
  <c r="AF136" i="51" s="1"/>
  <c r="H145" i="51"/>
  <c r="H150" i="51" s="1"/>
  <c r="H151" i="51" s="1"/>
  <c r="H15" i="51"/>
  <c r="I15" i="51" s="1"/>
  <c r="J15" i="51" s="1"/>
  <c r="K15" i="51" s="1"/>
  <c r="L15" i="51" s="1"/>
  <c r="M15" i="51" s="1"/>
  <c r="N15" i="51" s="1"/>
  <c r="O15" i="51" s="1"/>
  <c r="AM92" i="51"/>
  <c r="N111" i="51"/>
  <c r="H125" i="51"/>
  <c r="I125" i="51" s="1"/>
  <c r="J125" i="51" s="1"/>
  <c r="K125" i="51" s="1"/>
  <c r="L125" i="51" s="1"/>
  <c r="M125" i="51" s="1"/>
  <c r="N125" i="51" s="1"/>
  <c r="O125" i="51" s="1"/>
  <c r="P125" i="51" s="1"/>
  <c r="Q125" i="51" s="1"/>
  <c r="Y125" i="51" s="1"/>
  <c r="Z125" i="51" s="1"/>
  <c r="AA125" i="51" s="1"/>
  <c r="AB125" i="51" s="1"/>
  <c r="AC125" i="51" s="1"/>
  <c r="AD125" i="51" s="1"/>
  <c r="AE125" i="51" s="1"/>
  <c r="AF125" i="51" s="1"/>
  <c r="AG125" i="51" s="1"/>
  <c r="AH125" i="51" s="1"/>
  <c r="AI125" i="51" s="1"/>
  <c r="AJ125" i="51" s="1"/>
  <c r="AK125" i="51" s="1"/>
  <c r="AL125" i="51" s="1"/>
  <c r="AA103" i="51"/>
  <c r="AA101" i="51" s="1"/>
  <c r="AL145" i="51"/>
  <c r="AL147" i="51" s="1"/>
  <c r="J35" i="51"/>
  <c r="Z28" i="51"/>
  <c r="Z26" i="51" s="1"/>
  <c r="J110" i="51"/>
  <c r="J112" i="51" s="1"/>
  <c r="Z110" i="51"/>
  <c r="Z112" i="51" s="1"/>
  <c r="AH110" i="51"/>
  <c r="AH112" i="51" s="1"/>
  <c r="H134" i="51"/>
  <c r="AM134" i="51" s="1"/>
  <c r="AD145" i="51"/>
  <c r="AD147" i="51" s="1"/>
  <c r="Z146" i="51"/>
  <c r="AM57" i="51"/>
  <c r="E45" i="11" s="1"/>
  <c r="H59" i="51"/>
  <c r="I59" i="51" s="1"/>
  <c r="J59" i="51" s="1"/>
  <c r="K59" i="51" s="1"/>
  <c r="L59" i="51" s="1"/>
  <c r="M59" i="51" s="1"/>
  <c r="N59" i="51" s="1"/>
  <c r="O59" i="51" s="1"/>
  <c r="P59" i="51" s="1"/>
  <c r="Q59" i="51" s="1"/>
  <c r="AI110" i="51"/>
  <c r="AI112" i="51" s="1"/>
  <c r="AM21" i="51"/>
  <c r="Q35" i="51"/>
  <c r="Y35" i="51"/>
  <c r="Y158" i="51" s="1"/>
  <c r="Y28" i="51"/>
  <c r="Y26" i="51" s="1"/>
  <c r="AG35" i="51"/>
  <c r="AG28" i="51"/>
  <c r="AG26" i="51" s="1"/>
  <c r="AM8" i="51"/>
  <c r="Y22" i="32" s="1"/>
  <c r="N35" i="51"/>
  <c r="M36" i="51"/>
  <c r="M35" i="51"/>
  <c r="AK35" i="51"/>
  <c r="AD35" i="51"/>
  <c r="AD158" i="51" s="1"/>
  <c r="AD36" i="51"/>
  <c r="AA28" i="51"/>
  <c r="AA26" i="51" s="1"/>
  <c r="AC35" i="51"/>
  <c r="AC158" i="51" s="1"/>
  <c r="AM12" i="51"/>
  <c r="H14" i="51"/>
  <c r="I14" i="51" s="1"/>
  <c r="J14" i="51" s="1"/>
  <c r="K14" i="51" s="1"/>
  <c r="H36" i="51"/>
  <c r="AM25" i="51"/>
  <c r="AM30" i="51"/>
  <c r="AO31" i="51" s="1"/>
  <c r="H35" i="51"/>
  <c r="P35" i="51"/>
  <c r="X28" i="51"/>
  <c r="X26" i="51" s="1"/>
  <c r="AF35" i="51"/>
  <c r="AF28" i="51"/>
  <c r="AF26" i="51" s="1"/>
  <c r="AL36" i="51"/>
  <c r="I35" i="51"/>
  <c r="AJ35" i="51"/>
  <c r="AM61" i="51"/>
  <c r="H63" i="51"/>
  <c r="I63" i="51" s="1"/>
  <c r="J63" i="51" s="1"/>
  <c r="K63" i="51" s="1"/>
  <c r="L63" i="51" s="1"/>
  <c r="M63" i="51" s="1"/>
  <c r="N63" i="51" s="1"/>
  <c r="O63" i="51" s="1"/>
  <c r="AD75" i="51"/>
  <c r="AD68" i="51"/>
  <c r="AD66" i="51" s="1"/>
  <c r="AL75" i="51"/>
  <c r="O111" i="51"/>
  <c r="O110" i="51"/>
  <c r="O112" i="51" s="1"/>
  <c r="AM100" i="51"/>
  <c r="I103" i="51"/>
  <c r="I101" i="51" s="1"/>
  <c r="AM105" i="51"/>
  <c r="AO106" i="51" s="1"/>
  <c r="I110" i="51"/>
  <c r="I112" i="51" s="1"/>
  <c r="Q110" i="51"/>
  <c r="Q112" i="51" s="1"/>
  <c r="Q103" i="51"/>
  <c r="Q101" i="51" s="1"/>
  <c r="Y110" i="51"/>
  <c r="Y112" i="51" s="1"/>
  <c r="Y103" i="51"/>
  <c r="Y101" i="51" s="1"/>
  <c r="AG103" i="51"/>
  <c r="AG101" i="51" s="1"/>
  <c r="AG110" i="51"/>
  <c r="AG112" i="51" s="1"/>
  <c r="O66" i="51"/>
  <c r="AE75" i="51"/>
  <c r="AE68" i="51"/>
  <c r="AE66" i="51" s="1"/>
  <c r="AM70" i="51"/>
  <c r="AO71" i="51" s="1"/>
  <c r="AB35" i="51"/>
  <c r="AB158" i="51" s="1"/>
  <c r="AM43" i="51"/>
  <c r="Y23" i="32" s="1"/>
  <c r="AM65" i="51"/>
  <c r="AM76" i="51"/>
  <c r="I23" i="55" s="1"/>
  <c r="H99" i="51"/>
  <c r="AM99" i="51" s="1"/>
  <c r="AM87" i="51"/>
  <c r="H89" i="51"/>
  <c r="I89" i="51" s="1"/>
  <c r="J89" i="51" s="1"/>
  <c r="K89" i="51" s="1"/>
  <c r="L89" i="51" s="1"/>
  <c r="M89" i="51" s="1"/>
  <c r="N89" i="51" s="1"/>
  <c r="O89" i="51" s="1"/>
  <c r="P89" i="51" s="1"/>
  <c r="Q89" i="51" s="1"/>
  <c r="X89" i="51" s="1"/>
  <c r="Y89" i="51" s="1"/>
  <c r="Z89" i="51" s="1"/>
  <c r="AA89" i="51" s="1"/>
  <c r="AB89" i="51" s="1"/>
  <c r="AC89" i="51" s="1"/>
  <c r="AD89" i="51" s="1"/>
  <c r="AE89" i="51" s="1"/>
  <c r="AF89" i="51" s="1"/>
  <c r="AG89" i="51" s="1"/>
  <c r="AH89" i="51" s="1"/>
  <c r="AI89" i="51" s="1"/>
  <c r="AJ89" i="51" s="1"/>
  <c r="AK89" i="51" s="1"/>
  <c r="AL89" i="51" s="1"/>
  <c r="AG75" i="51"/>
  <c r="AG168" i="51" s="1"/>
  <c r="H133" i="51"/>
  <c r="I133" i="51" s="1"/>
  <c r="J133" i="51" s="1"/>
  <c r="K133" i="51" s="1"/>
  <c r="L133" i="51" s="1"/>
  <c r="M133" i="51" s="1"/>
  <c r="N133" i="51" s="1"/>
  <c r="O133" i="51" s="1"/>
  <c r="P133" i="51" s="1"/>
  <c r="Q133" i="51" s="1"/>
  <c r="W133" i="51" s="1"/>
  <c r="X133" i="51" s="1"/>
  <c r="Y133" i="51" s="1"/>
  <c r="Z133" i="51" s="1"/>
  <c r="AA133" i="51" s="1"/>
  <c r="AB133" i="51" s="1"/>
  <c r="AC133" i="51" s="1"/>
  <c r="AD133" i="51" s="1"/>
  <c r="AE133" i="51" s="1"/>
  <c r="AF133" i="51" s="1"/>
  <c r="AG133" i="51" s="1"/>
  <c r="AH133" i="51" s="1"/>
  <c r="AI133" i="51" s="1"/>
  <c r="AJ133" i="51" s="1"/>
  <c r="AK133" i="51" s="1"/>
  <c r="AL133" i="51" s="1"/>
  <c r="AM131" i="51"/>
  <c r="H143" i="51"/>
  <c r="I143" i="51" s="1"/>
  <c r="J143" i="51" s="1"/>
  <c r="K143" i="51" s="1"/>
  <c r="L143" i="51" s="1"/>
  <c r="M143" i="51" s="1"/>
  <c r="N143" i="51" s="1"/>
  <c r="O143" i="51" s="1"/>
  <c r="P143" i="51" s="1"/>
  <c r="Q143" i="51" s="1"/>
  <c r="X143" i="51" s="1"/>
  <c r="Y143" i="51" s="1"/>
  <c r="Z143" i="51" s="1"/>
  <c r="AA143" i="51" s="1"/>
  <c r="AB143" i="51" s="1"/>
  <c r="AC143" i="51" s="1"/>
  <c r="AD143" i="51" s="1"/>
  <c r="AE143" i="51" s="1"/>
  <c r="AF143" i="51" s="1"/>
  <c r="AG143" i="51" s="1"/>
  <c r="AH143" i="51" s="1"/>
  <c r="AI143" i="51" s="1"/>
  <c r="AJ143" i="51" s="1"/>
  <c r="AK143" i="51" s="1"/>
  <c r="AL143" i="51" s="1"/>
  <c r="AE35" i="51"/>
  <c r="G114" i="51"/>
  <c r="H114" i="51" s="1"/>
  <c r="I114" i="51" s="1"/>
  <c r="J114" i="51" s="1"/>
  <c r="K114" i="51" s="1"/>
  <c r="L114" i="51" s="1"/>
  <c r="M114" i="51" s="1"/>
  <c r="N114" i="51" s="1"/>
  <c r="O114" i="51" s="1"/>
  <c r="P114" i="51" s="1"/>
  <c r="Q114" i="51" s="1"/>
  <c r="Y114" i="51" s="1"/>
  <c r="Z114" i="51" s="1"/>
  <c r="AA114" i="51" s="1"/>
  <c r="AB114" i="51" s="1"/>
  <c r="AC114" i="51" s="1"/>
  <c r="AD114" i="51" s="1"/>
  <c r="AE114" i="51" s="1"/>
  <c r="AF114" i="51" s="1"/>
  <c r="AG114" i="51" s="1"/>
  <c r="AH114" i="51" s="1"/>
  <c r="AI114" i="51" s="1"/>
  <c r="AJ114" i="51" s="1"/>
  <c r="AK114" i="51" s="1"/>
  <c r="AL114" i="51" s="1"/>
  <c r="AM114" i="51" s="1"/>
  <c r="H85" i="51"/>
  <c r="I85" i="51" s="1"/>
  <c r="J85" i="51" s="1"/>
  <c r="K85" i="51" s="1"/>
  <c r="L85" i="51" s="1"/>
  <c r="M85" i="51" s="1"/>
  <c r="N85" i="51" s="1"/>
  <c r="O85" i="51" s="1"/>
  <c r="P85" i="51" s="1"/>
  <c r="Q85" i="51" s="1"/>
  <c r="H75" i="51"/>
  <c r="L111" i="51"/>
  <c r="L110" i="51"/>
  <c r="L112" i="51" s="1"/>
  <c r="AB111" i="51"/>
  <c r="AB110" i="51"/>
  <c r="AB112" i="51" s="1"/>
  <c r="AJ111" i="51"/>
  <c r="AJ110" i="51"/>
  <c r="AJ112" i="51" s="1"/>
  <c r="AB75" i="51"/>
  <c r="AB66" i="51"/>
  <c r="AJ75" i="51"/>
  <c r="AJ68" i="51"/>
  <c r="AJ66" i="51" s="1"/>
  <c r="AM83" i="51"/>
  <c r="H90" i="51"/>
  <c r="I90" i="51" s="1"/>
  <c r="J90" i="51" s="1"/>
  <c r="K90" i="51" s="1"/>
  <c r="L90" i="51" s="1"/>
  <c r="M90" i="51" s="1"/>
  <c r="N90" i="51" s="1"/>
  <c r="O90" i="51" s="1"/>
  <c r="P90" i="51" s="1"/>
  <c r="Q90" i="51" s="1"/>
  <c r="AE110" i="51"/>
  <c r="AE112" i="51" s="1"/>
  <c r="AC75" i="51"/>
  <c r="AK75" i="51"/>
  <c r="AI75" i="51"/>
  <c r="AI168" i="51" s="1"/>
  <c r="M110" i="51"/>
  <c r="M112" i="51" s="1"/>
  <c r="M103" i="51"/>
  <c r="M101" i="51" s="1"/>
  <c r="AC110" i="51"/>
  <c r="AC112" i="51" s="1"/>
  <c r="AC103" i="51"/>
  <c r="AC101" i="51" s="1"/>
  <c r="AK110" i="51"/>
  <c r="AK112" i="51" s="1"/>
  <c r="AK103" i="51"/>
  <c r="AK101" i="51" s="1"/>
  <c r="AM118" i="51"/>
  <c r="AM122" i="51"/>
  <c r="AM140" i="51"/>
  <c r="AO141" i="51" s="1"/>
  <c r="AI145" i="51"/>
  <c r="AI147" i="51" s="1"/>
  <c r="AC68" i="51"/>
  <c r="AC66" i="51" s="1"/>
  <c r="AK68" i="51"/>
  <c r="AK66" i="51" s="1"/>
  <c r="AD111" i="51"/>
  <c r="AD110" i="51"/>
  <c r="AD112" i="51" s="1"/>
  <c r="AL110" i="51"/>
  <c r="AL112" i="51" s="1"/>
  <c r="AL111" i="51"/>
  <c r="AM127" i="51"/>
  <c r="AM135" i="51"/>
  <c r="I145" i="51"/>
  <c r="I147" i="51" s="1"/>
  <c r="Y145" i="51"/>
  <c r="Y147" i="51" s="1"/>
  <c r="AG146" i="51"/>
  <c r="H110" i="51"/>
  <c r="H112" i="51" s="1"/>
  <c r="H103" i="51"/>
  <c r="H108" i="51"/>
  <c r="I108" i="51" s="1"/>
  <c r="J108" i="51" s="1"/>
  <c r="K108" i="51" s="1"/>
  <c r="L108" i="51" s="1"/>
  <c r="M108" i="51" s="1"/>
  <c r="N108" i="51" s="1"/>
  <c r="O108" i="51" s="1"/>
  <c r="P108" i="51" s="1"/>
  <c r="Q108" i="51" s="1"/>
  <c r="X108" i="51" s="1"/>
  <c r="Y108" i="51" s="1"/>
  <c r="Z108" i="51" s="1"/>
  <c r="AA108" i="51" s="1"/>
  <c r="AB108" i="51" s="1"/>
  <c r="AC108" i="51" s="1"/>
  <c r="AD108" i="51" s="1"/>
  <c r="AE108" i="51" s="1"/>
  <c r="AF108" i="51" s="1"/>
  <c r="AG108" i="51" s="1"/>
  <c r="AH108" i="51" s="1"/>
  <c r="AI108" i="51" s="1"/>
  <c r="AJ108" i="51" s="1"/>
  <c r="AK108" i="51" s="1"/>
  <c r="AL108" i="51" s="1"/>
  <c r="P20" i="32" s="1"/>
  <c r="X20" i="32" s="1"/>
  <c r="P110" i="51"/>
  <c r="P112" i="51" s="1"/>
  <c r="P103" i="51"/>
  <c r="P101" i="51" s="1"/>
  <c r="AF110" i="51"/>
  <c r="AF112" i="51" s="1"/>
  <c r="AF103" i="51"/>
  <c r="AF101" i="51" s="1"/>
  <c r="J146" i="51"/>
  <c r="J145" i="51"/>
  <c r="J147" i="51" s="1"/>
  <c r="K145" i="51"/>
  <c r="K147" i="51" s="1"/>
  <c r="I146" i="51"/>
  <c r="AA146" i="51"/>
  <c r="AA145" i="51"/>
  <c r="AA147" i="51" s="1"/>
  <c r="M138" i="51"/>
  <c r="M136" i="51" s="1"/>
  <c r="L138" i="51"/>
  <c r="L136" i="51" s="1"/>
  <c r="L145" i="51"/>
  <c r="L147" i="51" s="1"/>
  <c r="AB138" i="51"/>
  <c r="AB136" i="51" s="1"/>
  <c r="AB145" i="51"/>
  <c r="AB147" i="51" s="1"/>
  <c r="AJ138" i="51"/>
  <c r="AJ136" i="51" s="1"/>
  <c r="AJ145" i="51"/>
  <c r="AJ147" i="51" s="1"/>
  <c r="AC145" i="51"/>
  <c r="AC147" i="51" s="1"/>
  <c r="AC138" i="51"/>
  <c r="AC136" i="51" s="1"/>
  <c r="AM96" i="51"/>
  <c r="Q145" i="51"/>
  <c r="Q147" i="51" s="1"/>
  <c r="H97" i="51"/>
  <c r="I97" i="51" s="1"/>
  <c r="J97" i="51" s="1"/>
  <c r="K97" i="51" s="1"/>
  <c r="L97" i="51" s="1"/>
  <c r="M97" i="51" s="1"/>
  <c r="N97" i="51" s="1"/>
  <c r="O97" i="51" s="1"/>
  <c r="P97" i="51" s="1"/>
  <c r="Q97" i="51" s="1"/>
  <c r="Z97" i="51" s="1"/>
  <c r="AA97" i="51" s="1"/>
  <c r="AB97" i="51" s="1"/>
  <c r="AC97" i="51" s="1"/>
  <c r="AD97" i="51" s="1"/>
  <c r="AE97" i="51" s="1"/>
  <c r="AF97" i="51" s="1"/>
  <c r="AG97" i="51" s="1"/>
  <c r="AH97" i="51" s="1"/>
  <c r="AI97" i="51" s="1"/>
  <c r="AJ97" i="51" s="1"/>
  <c r="AK97" i="51" s="1"/>
  <c r="AL97" i="51" s="1"/>
  <c r="AM51" i="38"/>
  <c r="AL63" i="56"/>
  <c r="AP63" i="56"/>
  <c r="Z72" i="56"/>
  <c r="AN63" i="56"/>
  <c r="U63" i="56"/>
  <c r="AA63" i="56"/>
  <c r="AL70" i="56"/>
  <c r="AT72" i="56"/>
  <c r="AO63" i="56"/>
  <c r="AU72" i="56"/>
  <c r="T72" i="56"/>
  <c r="AA66" i="56"/>
  <c r="AR72" i="56"/>
  <c r="AK63" i="56"/>
  <c r="V63" i="56"/>
  <c r="AM63" i="56"/>
  <c r="AO70" i="56"/>
  <c r="V72" i="56"/>
  <c r="AN70" i="56"/>
  <c r="Y72" i="56"/>
  <c r="U72" i="56"/>
  <c r="AM70" i="56"/>
  <c r="AS72" i="56"/>
  <c r="AK56" i="53" l="1"/>
  <c r="S70" i="56"/>
  <c r="O23" i="55"/>
  <c r="P23" i="55" s="1"/>
  <c r="P64" i="55" s="1"/>
  <c r="J23" i="55"/>
  <c r="L23" i="55" s="1"/>
  <c r="P33" i="51"/>
  <c r="P161" i="51" s="1"/>
  <c r="O161" i="51"/>
  <c r="P15" i="51"/>
  <c r="O159" i="51"/>
  <c r="M53" i="53"/>
  <c r="P63" i="51"/>
  <c r="P170" i="51" s="1"/>
  <c r="O170" i="51"/>
  <c r="P55" i="51"/>
  <c r="S72" i="56"/>
  <c r="P73" i="51"/>
  <c r="P171" i="51" s="1"/>
  <c r="O171" i="51"/>
  <c r="I9" i="51"/>
  <c r="J9" i="51" s="1"/>
  <c r="K9" i="51" s="1"/>
  <c r="L9" i="51" s="1"/>
  <c r="M9" i="51" s="1"/>
  <c r="N9" i="51" s="1"/>
  <c r="O9" i="51" s="1"/>
  <c r="P9" i="51" s="1"/>
  <c r="Q9" i="51" s="1"/>
  <c r="R9" i="51" s="1"/>
  <c r="S9" i="51" s="1"/>
  <c r="T9" i="51" s="1"/>
  <c r="U9" i="51" s="1"/>
  <c r="V9" i="51" s="1"/>
  <c r="W9" i="51" s="1"/>
  <c r="X9" i="51" s="1"/>
  <c r="Y9" i="51" s="1"/>
  <c r="Z9" i="51" s="1"/>
  <c r="AA9" i="51" s="1"/>
  <c r="AB9" i="51" s="1"/>
  <c r="AC9" i="51" s="1"/>
  <c r="AD9" i="51" s="1"/>
  <c r="AE9" i="51" s="1"/>
  <c r="AF9" i="51" s="1"/>
  <c r="AG9" i="51" s="1"/>
  <c r="AH9" i="51" s="1"/>
  <c r="AI9" i="51" s="1"/>
  <c r="AJ9" i="51" s="1"/>
  <c r="AK9" i="51" s="1"/>
  <c r="AL9" i="51" s="1"/>
  <c r="L14" i="51"/>
  <c r="M14" i="51" s="1"/>
  <c r="N14" i="51" s="1"/>
  <c r="O14" i="51" s="1"/>
  <c r="P14" i="51" s="1"/>
  <c r="Q14" i="51" s="1"/>
  <c r="R14" i="51" s="1"/>
  <c r="S14" i="51" s="1"/>
  <c r="T14" i="51" s="1"/>
  <c r="U14" i="51" s="1"/>
  <c r="V14" i="51" s="1"/>
  <c r="W14" i="51" s="1"/>
  <c r="X14" i="51" s="1"/>
  <c r="Y14" i="51" s="1"/>
  <c r="Z14" i="51" s="1"/>
  <c r="AA14" i="51" s="1"/>
  <c r="AB14" i="51" s="1"/>
  <c r="AC14" i="51" s="1"/>
  <c r="AD14" i="51" s="1"/>
  <c r="AE14" i="51" s="1"/>
  <c r="AF14" i="51" s="1"/>
  <c r="AG14" i="51" s="1"/>
  <c r="AH14" i="51" s="1"/>
  <c r="AI14" i="51" s="1"/>
  <c r="AJ14" i="51" s="1"/>
  <c r="AK14" i="51" s="1"/>
  <c r="AL14" i="51" s="1"/>
  <c r="Q62" i="51"/>
  <c r="R62" i="51" s="1"/>
  <c r="S62" i="51" s="1"/>
  <c r="T62" i="51" s="1"/>
  <c r="U62" i="51" s="1"/>
  <c r="V62" i="51" s="1"/>
  <c r="W62" i="51" s="1"/>
  <c r="X62" i="51" s="1"/>
  <c r="Y62" i="51" s="1"/>
  <c r="Z62" i="51" s="1"/>
  <c r="AA62" i="51" s="1"/>
  <c r="AB62" i="51" s="1"/>
  <c r="AC62" i="51" s="1"/>
  <c r="AD62" i="51" s="1"/>
  <c r="AE62" i="51" s="1"/>
  <c r="AF62" i="51" s="1"/>
  <c r="AG62" i="51" s="1"/>
  <c r="AH62" i="51" s="1"/>
  <c r="AI62" i="51" s="1"/>
  <c r="AJ62" i="51" s="1"/>
  <c r="AK62" i="51" s="1"/>
  <c r="AL62" i="51" s="1"/>
  <c r="P19" i="51"/>
  <c r="Q19" i="51" s="1"/>
  <c r="R19" i="51" s="1"/>
  <c r="S19" i="51" s="1"/>
  <c r="T19" i="51" s="1"/>
  <c r="U19" i="51" s="1"/>
  <c r="V19" i="51" s="1"/>
  <c r="W19" i="51" s="1"/>
  <c r="X19" i="51" s="1"/>
  <c r="Y19" i="51" s="1"/>
  <c r="Z19" i="51" s="1"/>
  <c r="AA19" i="51" s="1"/>
  <c r="AB19" i="51" s="1"/>
  <c r="AC19" i="51" s="1"/>
  <c r="AD19" i="51" s="1"/>
  <c r="AE19" i="51" s="1"/>
  <c r="AF19" i="51" s="1"/>
  <c r="AG19" i="51" s="1"/>
  <c r="AH19" i="51" s="1"/>
  <c r="AI19" i="51" s="1"/>
  <c r="AJ19" i="51" s="1"/>
  <c r="AK19" i="51" s="1"/>
  <c r="AL19" i="51" s="1"/>
  <c r="P22" i="51"/>
  <c r="Q22" i="51" s="1"/>
  <c r="R22" i="51" s="1"/>
  <c r="S22" i="51" s="1"/>
  <c r="T22" i="51" s="1"/>
  <c r="U22" i="51" s="1"/>
  <c r="V22" i="51" s="1"/>
  <c r="W22" i="51" s="1"/>
  <c r="X22" i="51" s="1"/>
  <c r="Y22" i="51" s="1"/>
  <c r="Z22" i="51" s="1"/>
  <c r="AA22" i="51" s="1"/>
  <c r="AB22" i="51" s="1"/>
  <c r="AC22" i="51" s="1"/>
  <c r="AD22" i="51" s="1"/>
  <c r="AE22" i="51" s="1"/>
  <c r="AF22" i="51" s="1"/>
  <c r="AG22" i="51" s="1"/>
  <c r="AH22" i="51" s="1"/>
  <c r="AI22" i="51" s="1"/>
  <c r="AJ22" i="51" s="1"/>
  <c r="AK22" i="51" s="1"/>
  <c r="AL22" i="51" s="1"/>
  <c r="Q54" i="51"/>
  <c r="R54" i="51" s="1"/>
  <c r="S54" i="51" s="1"/>
  <c r="T54" i="51" s="1"/>
  <c r="U54" i="51" s="1"/>
  <c r="V54" i="51" s="1"/>
  <c r="W54" i="51" s="1"/>
  <c r="X54" i="51" s="1"/>
  <c r="Y54" i="51" s="1"/>
  <c r="Z54" i="51" s="1"/>
  <c r="AA54" i="51" s="1"/>
  <c r="AB54" i="51" s="1"/>
  <c r="AC54" i="51" s="1"/>
  <c r="AD54" i="51" s="1"/>
  <c r="AE54" i="51" s="1"/>
  <c r="AF54" i="51" s="1"/>
  <c r="AG54" i="51" s="1"/>
  <c r="AH54" i="51" s="1"/>
  <c r="AI54" i="51" s="1"/>
  <c r="AJ54" i="51" s="1"/>
  <c r="AK54" i="51" s="1"/>
  <c r="AL54" i="51" s="1"/>
  <c r="R59" i="51"/>
  <c r="S59" i="51" s="1"/>
  <c r="T59" i="51" s="1"/>
  <c r="U59" i="51" s="1"/>
  <c r="V59" i="51" s="1"/>
  <c r="W59" i="51" s="1"/>
  <c r="X59" i="51" s="1"/>
  <c r="Y59" i="51" s="1"/>
  <c r="Z59" i="51" s="1"/>
  <c r="AA59" i="51" s="1"/>
  <c r="AB59" i="51" s="1"/>
  <c r="AC59" i="51" s="1"/>
  <c r="AD59" i="51" s="1"/>
  <c r="AE59" i="51" s="1"/>
  <c r="AF59" i="51" s="1"/>
  <c r="AG59" i="51" s="1"/>
  <c r="AH59" i="51" s="1"/>
  <c r="AI59" i="51" s="1"/>
  <c r="AJ59" i="51" s="1"/>
  <c r="AK59" i="51" s="1"/>
  <c r="AL59" i="51" s="1"/>
  <c r="D12" i="11"/>
  <c r="D50" i="11"/>
  <c r="H50" i="11" s="1"/>
  <c r="P23" i="51"/>
  <c r="K44" i="51"/>
  <c r="L44" i="51" s="1"/>
  <c r="M44" i="51" s="1"/>
  <c r="N44" i="51" s="1"/>
  <c r="O44" i="51" s="1"/>
  <c r="P44" i="51" s="1"/>
  <c r="Q44" i="51" s="1"/>
  <c r="R44" i="51" s="1"/>
  <c r="S44" i="51" s="1"/>
  <c r="T44" i="51" s="1"/>
  <c r="U44" i="51" s="1"/>
  <c r="V44" i="51" s="1"/>
  <c r="W44" i="51" s="1"/>
  <c r="X44" i="51" s="1"/>
  <c r="Y44" i="51" s="1"/>
  <c r="Z44" i="51" s="1"/>
  <c r="AA44" i="51" s="1"/>
  <c r="AB44" i="51" s="1"/>
  <c r="R90" i="51"/>
  <c r="S90" i="51" s="1"/>
  <c r="T90" i="51" s="1"/>
  <c r="U90" i="51" s="1"/>
  <c r="V90" i="51" s="1"/>
  <c r="W90" i="51" s="1"/>
  <c r="X90" i="51" s="1"/>
  <c r="Y90" i="51" s="1"/>
  <c r="Z90" i="51" s="1"/>
  <c r="AA90" i="51" s="1"/>
  <c r="AB90" i="51" s="1"/>
  <c r="AC90" i="51" s="1"/>
  <c r="AD90" i="51" s="1"/>
  <c r="AE90" i="51" s="1"/>
  <c r="AF90" i="51" s="1"/>
  <c r="AG90" i="51" s="1"/>
  <c r="AH90" i="51" s="1"/>
  <c r="AI90" i="51" s="1"/>
  <c r="AJ90" i="51" s="1"/>
  <c r="AK90" i="51" s="1"/>
  <c r="AL90" i="51" s="1"/>
  <c r="R85" i="51"/>
  <c r="S85" i="51" s="1"/>
  <c r="T85" i="51" s="1"/>
  <c r="U85" i="51" s="1"/>
  <c r="V85" i="51" s="1"/>
  <c r="W85" i="51" s="1"/>
  <c r="X85" i="51" s="1"/>
  <c r="Y85" i="51" s="1"/>
  <c r="Z85" i="51" s="1"/>
  <c r="AA85" i="51" s="1"/>
  <c r="AB85" i="51" s="1"/>
  <c r="AC85" i="51" s="1"/>
  <c r="AD85" i="51" s="1"/>
  <c r="AE85" i="51" s="1"/>
  <c r="AF85" i="51" s="1"/>
  <c r="AG85" i="51" s="1"/>
  <c r="AH85" i="51" s="1"/>
  <c r="AI85" i="51" s="1"/>
  <c r="AJ85" i="51" s="1"/>
  <c r="AK85" i="51" s="1"/>
  <c r="AL85" i="51" s="1"/>
  <c r="AM24" i="51"/>
  <c r="AO25" i="51" s="1"/>
  <c r="J44" i="11"/>
  <c r="AR9" i="26"/>
  <c r="I45" i="11"/>
  <c r="J45" i="11" s="1"/>
  <c r="F53" i="45"/>
  <c r="F10" i="52"/>
  <c r="F39" i="52" s="1"/>
  <c r="G39" i="52" s="1"/>
  <c r="H39" i="52" s="1"/>
  <c r="I39" i="52" s="1"/>
  <c r="J39" i="52" s="1"/>
  <c r="K39" i="52" s="1"/>
  <c r="L39" i="52" s="1"/>
  <c r="M39" i="52" s="1"/>
  <c r="N39" i="52" s="1"/>
  <c r="O39" i="52" s="1"/>
  <c r="P39" i="52" s="1"/>
  <c r="Q39" i="52" s="1"/>
  <c r="R39" i="52" s="1"/>
  <c r="S39" i="52" s="1"/>
  <c r="T39" i="52" s="1"/>
  <c r="U39" i="52" s="1"/>
  <c r="V39" i="52" s="1"/>
  <c r="W39" i="52" s="1"/>
  <c r="X39" i="52" s="1"/>
  <c r="Y39" i="52" s="1"/>
  <c r="Z39" i="52" s="1"/>
  <c r="AA39" i="52" s="1"/>
  <c r="AB39" i="52" s="1"/>
  <c r="AC39" i="52" s="1"/>
  <c r="AD39" i="52" s="1"/>
  <c r="AE39" i="52" s="1"/>
  <c r="AF39" i="52" s="1"/>
  <c r="AG39" i="52" s="1"/>
  <c r="AH39" i="52" s="1"/>
  <c r="AI39" i="52" s="1"/>
  <c r="AJ39" i="52" s="1"/>
  <c r="AK39" i="52" s="1"/>
  <c r="AL39" i="52" s="1"/>
  <c r="AB77" i="51"/>
  <c r="Z58" i="53"/>
  <c r="O58" i="53"/>
  <c r="AI37" i="51"/>
  <c r="AG51" i="53"/>
  <c r="AF77" i="51"/>
  <c r="AD58" i="53"/>
  <c r="AC77" i="51"/>
  <c r="AA58" i="53"/>
  <c r="AG77" i="51"/>
  <c r="AE58" i="53"/>
  <c r="AF37" i="51"/>
  <c r="AD51" i="53"/>
  <c r="AD37" i="51"/>
  <c r="AB51" i="53"/>
  <c r="AG37" i="51"/>
  <c r="AE51" i="53"/>
  <c r="AH77" i="51"/>
  <c r="AF58" i="53"/>
  <c r="O37" i="51"/>
  <c r="M51" i="53"/>
  <c r="L37" i="51"/>
  <c r="J51" i="53"/>
  <c r="AL111" i="52"/>
  <c r="S58" i="53"/>
  <c r="M77" i="51"/>
  <c r="K58" i="53"/>
  <c r="I77" i="51"/>
  <c r="G58" i="53"/>
  <c r="AJ37" i="51"/>
  <c r="AH51" i="53"/>
  <c r="X37" i="51"/>
  <c r="V51" i="53"/>
  <c r="S51" i="53"/>
  <c r="Y37" i="51"/>
  <c r="W51" i="53"/>
  <c r="P77" i="51"/>
  <c r="N58" i="53"/>
  <c r="AA37" i="51"/>
  <c r="Y51" i="53"/>
  <c r="AH37" i="51"/>
  <c r="AF51" i="53"/>
  <c r="Z77" i="51"/>
  <c r="X58" i="53"/>
  <c r="AB37" i="51"/>
  <c r="Z51" i="53"/>
  <c r="AL77" i="51"/>
  <c r="AJ58" i="53"/>
  <c r="O77" i="51"/>
  <c r="M58" i="53"/>
  <c r="AD77" i="51"/>
  <c r="AB58" i="53"/>
  <c r="AC37" i="51"/>
  <c r="AA51" i="53"/>
  <c r="M37" i="51"/>
  <c r="K51" i="53"/>
  <c r="Q51" i="53"/>
  <c r="AE37" i="51"/>
  <c r="AC51" i="53"/>
  <c r="P58" i="53"/>
  <c r="Q58" i="53"/>
  <c r="K77" i="51"/>
  <c r="I58" i="53"/>
  <c r="T51" i="53"/>
  <c r="I37" i="51"/>
  <c r="G51" i="53"/>
  <c r="P37" i="51"/>
  <c r="N51" i="53"/>
  <c r="Q37" i="51"/>
  <c r="O51" i="53"/>
  <c r="R51" i="53"/>
  <c r="N77" i="51"/>
  <c r="L58" i="53"/>
  <c r="K37" i="51"/>
  <c r="I51" i="53"/>
  <c r="AL37" i="51"/>
  <c r="AJ51" i="53"/>
  <c r="J77" i="51"/>
  <c r="H58" i="53"/>
  <c r="T58" i="53"/>
  <c r="N37" i="51"/>
  <c r="L51" i="53"/>
  <c r="U51" i="53"/>
  <c r="P51" i="53"/>
  <c r="H38" i="52"/>
  <c r="I38" i="52" s="1"/>
  <c r="J38" i="52" s="1"/>
  <c r="AA77" i="51"/>
  <c r="Y58" i="53"/>
  <c r="U58" i="53"/>
  <c r="AK37" i="51"/>
  <c r="AI51" i="53"/>
  <c r="R58" i="53"/>
  <c r="L77" i="51"/>
  <c r="J58" i="53"/>
  <c r="X77" i="51"/>
  <c r="V58" i="53"/>
  <c r="H77" i="51"/>
  <c r="H78" i="51" s="1"/>
  <c r="F58" i="53"/>
  <c r="AI77" i="51"/>
  <c r="AG58" i="53"/>
  <c r="AK77" i="51"/>
  <c r="AI58" i="53"/>
  <c r="AJ77" i="51"/>
  <c r="AH58" i="53"/>
  <c r="Y77" i="51"/>
  <c r="W58" i="53"/>
  <c r="AE77" i="51"/>
  <c r="AC58" i="53"/>
  <c r="J37" i="51"/>
  <c r="H51" i="53"/>
  <c r="Z37" i="51"/>
  <c r="X51" i="53"/>
  <c r="AK49" i="53"/>
  <c r="AL64" i="52"/>
  <c r="AN65" i="52" s="1"/>
  <c r="AL36" i="52"/>
  <c r="K5" i="51"/>
  <c r="L5" i="51" s="1"/>
  <c r="AL43" i="52"/>
  <c r="F45" i="52"/>
  <c r="F80" i="52" s="1"/>
  <c r="G80" i="52" s="1"/>
  <c r="F45" i="44"/>
  <c r="G73" i="52"/>
  <c r="H73" i="52" s="1"/>
  <c r="I73" i="52" s="1"/>
  <c r="J73" i="52" s="1"/>
  <c r="K73" i="52" s="1"/>
  <c r="L73" i="52" s="1"/>
  <c r="M73" i="52" s="1"/>
  <c r="N73" i="52" s="1"/>
  <c r="O73" i="52" s="1"/>
  <c r="P73" i="52" s="1"/>
  <c r="Q73" i="52" s="1"/>
  <c r="R73" i="52" s="1"/>
  <c r="S73" i="52" s="1"/>
  <c r="T73" i="52" s="1"/>
  <c r="U73" i="52" s="1"/>
  <c r="V73" i="52" s="1"/>
  <c r="W73" i="52" s="1"/>
  <c r="X73" i="52" s="1"/>
  <c r="Y73" i="52" s="1"/>
  <c r="Z73" i="52" s="1"/>
  <c r="AA73" i="52" s="1"/>
  <c r="AB73" i="52" s="1"/>
  <c r="AC73" i="52" s="1"/>
  <c r="AD73" i="52" s="1"/>
  <c r="AE73" i="52" s="1"/>
  <c r="AF73" i="52" s="1"/>
  <c r="AG73" i="52" s="1"/>
  <c r="AH73" i="52" s="1"/>
  <c r="AI73" i="52" s="1"/>
  <c r="AJ73" i="52" s="1"/>
  <c r="AK73" i="52" s="1"/>
  <c r="H147" i="51"/>
  <c r="AM147" i="51" s="1"/>
  <c r="G40" i="51"/>
  <c r="H40" i="51" s="1"/>
  <c r="I40" i="51" s="1"/>
  <c r="AL146" i="52"/>
  <c r="AL26" i="52"/>
  <c r="AN27" i="52" s="1"/>
  <c r="AL76" i="52"/>
  <c r="AL37" i="52"/>
  <c r="AN25" i="52"/>
  <c r="AL110" i="52"/>
  <c r="AN110" i="52" s="1"/>
  <c r="H112" i="52"/>
  <c r="AL112" i="52" s="1"/>
  <c r="AL35" i="52"/>
  <c r="AL138" i="52"/>
  <c r="AN139" i="52" s="1"/>
  <c r="G136" i="52"/>
  <c r="AL136" i="52" s="1"/>
  <c r="AN137" i="52" s="1"/>
  <c r="AN135" i="52"/>
  <c r="AL28" i="52"/>
  <c r="AN29" i="52" s="1"/>
  <c r="AL103" i="52"/>
  <c r="AN104" i="52" s="1"/>
  <c r="G101" i="52"/>
  <c r="AL101" i="52" s="1"/>
  <c r="AN102" i="52" s="1"/>
  <c r="AL145" i="52"/>
  <c r="G147" i="52"/>
  <c r="AL77" i="52"/>
  <c r="G78" i="52"/>
  <c r="AL68" i="52"/>
  <c r="AN69" i="52" s="1"/>
  <c r="G151" i="52"/>
  <c r="H150" i="52"/>
  <c r="G66" i="52"/>
  <c r="AL66" i="52" s="1"/>
  <c r="AN67" i="52" s="1"/>
  <c r="I5" i="52"/>
  <c r="H6" i="52"/>
  <c r="AL75" i="52"/>
  <c r="AN100" i="52"/>
  <c r="H10" i="51"/>
  <c r="G39" i="51"/>
  <c r="H39" i="51" s="1"/>
  <c r="I39" i="51" s="1"/>
  <c r="J39" i="51" s="1"/>
  <c r="K39" i="51" s="1"/>
  <c r="L39" i="51" s="1"/>
  <c r="M39" i="51" s="1"/>
  <c r="N39" i="51" s="1"/>
  <c r="O39" i="51" s="1"/>
  <c r="P39" i="51" s="1"/>
  <c r="Q39" i="51" s="1"/>
  <c r="I6" i="51"/>
  <c r="AO135" i="51"/>
  <c r="AM111" i="51"/>
  <c r="AM66" i="51"/>
  <c r="AO67" i="51" s="1"/>
  <c r="AM146" i="51"/>
  <c r="AM36" i="51"/>
  <c r="I22" i="55" s="1"/>
  <c r="AO100" i="51"/>
  <c r="AM136" i="51"/>
  <c r="AO137" i="51" s="1"/>
  <c r="H115" i="51"/>
  <c r="H101" i="51"/>
  <c r="AM101" i="51" s="1"/>
  <c r="AO102" i="51" s="1"/>
  <c r="AM103" i="51"/>
  <c r="AO104" i="51" s="1"/>
  <c r="I150" i="51"/>
  <c r="AM68" i="51"/>
  <c r="AO69" i="51" s="1"/>
  <c r="AM28" i="51"/>
  <c r="AO29" i="51" s="1"/>
  <c r="AM26" i="51"/>
  <c r="AO27" i="51" s="1"/>
  <c r="G79" i="51"/>
  <c r="H79" i="51" s="1"/>
  <c r="I79" i="51" s="1"/>
  <c r="J79" i="51" s="1"/>
  <c r="K79" i="51" s="1"/>
  <c r="L79" i="51" s="1"/>
  <c r="M79" i="51" s="1"/>
  <c r="N79" i="51" s="1"/>
  <c r="O79" i="51" s="1"/>
  <c r="P79" i="51" s="1"/>
  <c r="Q79" i="51" s="1"/>
  <c r="G80" i="51"/>
  <c r="H80" i="51" s="1"/>
  <c r="AM145" i="51"/>
  <c r="H113" i="51"/>
  <c r="AM112" i="51"/>
  <c r="AM75" i="51"/>
  <c r="Z23" i="32" s="1"/>
  <c r="H37" i="51"/>
  <c r="AM35" i="51"/>
  <c r="AM138" i="51"/>
  <c r="AO139" i="51" s="1"/>
  <c r="AM110" i="51"/>
  <c r="F27" i="50"/>
  <c r="F25" i="50"/>
  <c r="AQ21" i="50"/>
  <c r="AR21" i="50" s="1"/>
  <c r="T64" i="56"/>
  <c r="AA76" i="56"/>
  <c r="AA67" i="56"/>
  <c r="AA75" i="56"/>
  <c r="AB75" i="56"/>
  <c r="T63" i="56"/>
  <c r="AA65" i="56"/>
  <c r="AB67" i="56"/>
  <c r="AB76" i="56"/>
  <c r="AC44" i="51" l="1"/>
  <c r="AD44" i="51" s="1"/>
  <c r="AE44" i="51" s="1"/>
  <c r="AF44" i="51" s="1"/>
  <c r="AG44" i="51" s="1"/>
  <c r="AH44" i="51" s="1"/>
  <c r="AI44" i="51" s="1"/>
  <c r="AJ44" i="51" s="1"/>
  <c r="AK44" i="51" s="1"/>
  <c r="AL44" i="51" s="1"/>
  <c r="Q33" i="51"/>
  <c r="Q161" i="51" s="1"/>
  <c r="F59" i="53"/>
  <c r="S63" i="56"/>
  <c r="F51" i="53"/>
  <c r="AK51" i="53" s="1"/>
  <c r="O22" i="55"/>
  <c r="J22" i="55"/>
  <c r="L22" i="55" s="1"/>
  <c r="Q63" i="51"/>
  <c r="R63" i="51" s="1"/>
  <c r="Q55" i="51"/>
  <c r="Q15" i="51"/>
  <c r="P159" i="51"/>
  <c r="Q170" i="51"/>
  <c r="Q23" i="51"/>
  <c r="P160" i="51"/>
  <c r="Q73" i="51"/>
  <c r="R73" i="51" s="1"/>
  <c r="R39" i="51"/>
  <c r="S39" i="51" s="1"/>
  <c r="T39" i="51" s="1"/>
  <c r="U39" i="51" s="1"/>
  <c r="V39" i="51" s="1"/>
  <c r="W39" i="51" s="1"/>
  <c r="X39" i="51" s="1"/>
  <c r="Y39" i="51" s="1"/>
  <c r="Z39" i="51" s="1"/>
  <c r="AA39" i="51" s="1"/>
  <c r="AB39" i="51" s="1"/>
  <c r="AC39" i="51" s="1"/>
  <c r="AD39" i="51" s="1"/>
  <c r="AE39" i="51" s="1"/>
  <c r="AF39" i="51" s="1"/>
  <c r="AG39" i="51" s="1"/>
  <c r="AH39" i="51" s="1"/>
  <c r="AI39" i="51" s="1"/>
  <c r="AJ39" i="51" s="1"/>
  <c r="AK39" i="51" s="1"/>
  <c r="AL39" i="51" s="1"/>
  <c r="AM39" i="51" s="1"/>
  <c r="R79" i="51"/>
  <c r="S79" i="51" s="1"/>
  <c r="T79" i="51" s="1"/>
  <c r="U79" i="51" s="1"/>
  <c r="V79" i="51" s="1"/>
  <c r="W79" i="51" s="1"/>
  <c r="X79" i="51" s="1"/>
  <c r="Y79" i="51" s="1"/>
  <c r="Z79" i="51" s="1"/>
  <c r="AA79" i="51" s="1"/>
  <c r="AB79" i="51" s="1"/>
  <c r="AC79" i="51" s="1"/>
  <c r="AD79" i="51" s="1"/>
  <c r="AE79" i="51" s="1"/>
  <c r="AF79" i="51" s="1"/>
  <c r="AG79" i="51" s="1"/>
  <c r="AH79" i="51" s="1"/>
  <c r="AI79" i="51" s="1"/>
  <c r="AJ79" i="51" s="1"/>
  <c r="AK79" i="51" s="1"/>
  <c r="AL79" i="51" s="1"/>
  <c r="AM79" i="51" s="1"/>
  <c r="Z22" i="32"/>
  <c r="AB22" i="32" s="1"/>
  <c r="AS13" i="26"/>
  <c r="AS10" i="26"/>
  <c r="AS12" i="26"/>
  <c r="AS11" i="26"/>
  <c r="AB23" i="32"/>
  <c r="AN35" i="52"/>
  <c r="AK58" i="53"/>
  <c r="AM77" i="51"/>
  <c r="I10" i="51"/>
  <c r="F47" i="53"/>
  <c r="H148" i="51"/>
  <c r="K6" i="51"/>
  <c r="G6" i="50"/>
  <c r="AO110" i="51"/>
  <c r="AL27" i="50"/>
  <c r="F79" i="52"/>
  <c r="G79" i="52" s="1"/>
  <c r="H79" i="52" s="1"/>
  <c r="I79" i="52" s="1"/>
  <c r="J79" i="52" s="1"/>
  <c r="K79" i="52" s="1"/>
  <c r="L79" i="52" s="1"/>
  <c r="M79" i="52" s="1"/>
  <c r="N79" i="52" s="1"/>
  <c r="O79" i="52" s="1"/>
  <c r="P79" i="52" s="1"/>
  <c r="Q79" i="52" s="1"/>
  <c r="R79" i="52" s="1"/>
  <c r="S79" i="52" s="1"/>
  <c r="T79" i="52" s="1"/>
  <c r="U79" i="52" s="1"/>
  <c r="V79" i="52" s="1"/>
  <c r="W79" i="52" s="1"/>
  <c r="X79" i="52" s="1"/>
  <c r="Y79" i="52" s="1"/>
  <c r="Z79" i="52" s="1"/>
  <c r="AA79" i="52" s="1"/>
  <c r="AB79" i="52" s="1"/>
  <c r="AC79" i="52" s="1"/>
  <c r="AD79" i="52" s="1"/>
  <c r="AE79" i="52" s="1"/>
  <c r="AF79" i="52" s="1"/>
  <c r="AG79" i="52" s="1"/>
  <c r="AH79" i="52" s="1"/>
  <c r="AI79" i="52" s="1"/>
  <c r="AJ79" i="52" s="1"/>
  <c r="AK79" i="52" s="1"/>
  <c r="AL79" i="52" s="1"/>
  <c r="F40" i="52"/>
  <c r="G40" i="52" s="1"/>
  <c r="H40" i="52" s="1"/>
  <c r="H80" i="52"/>
  <c r="I80" i="52" s="1"/>
  <c r="AN145" i="52"/>
  <c r="AN75" i="52"/>
  <c r="AL21" i="50"/>
  <c r="AL23" i="50"/>
  <c r="AL31" i="50"/>
  <c r="AL35" i="50"/>
  <c r="AL147" i="52"/>
  <c r="G148" i="52"/>
  <c r="H151" i="52"/>
  <c r="I150" i="52"/>
  <c r="H113" i="52"/>
  <c r="I6" i="52"/>
  <c r="J5" i="52"/>
  <c r="K38" i="52"/>
  <c r="L38" i="52" s="1"/>
  <c r="M38" i="52" s="1"/>
  <c r="N38" i="52" s="1"/>
  <c r="O38" i="52" s="1"/>
  <c r="P38" i="52" s="1"/>
  <c r="Q38" i="52" s="1"/>
  <c r="R38" i="52" s="1"/>
  <c r="S38" i="52" s="1"/>
  <c r="T38" i="52" s="1"/>
  <c r="U38" i="52" s="1"/>
  <c r="V38" i="52" s="1"/>
  <c r="W38" i="52" s="1"/>
  <c r="X38" i="52" s="1"/>
  <c r="Y38" i="52" s="1"/>
  <c r="Z38" i="52" s="1"/>
  <c r="AA38" i="52" s="1"/>
  <c r="AB38" i="52" s="1"/>
  <c r="AC38" i="52" s="1"/>
  <c r="AD38" i="52" s="1"/>
  <c r="AE38" i="52" s="1"/>
  <c r="AF38" i="52" s="1"/>
  <c r="AG38" i="52" s="1"/>
  <c r="AH38" i="52" s="1"/>
  <c r="AI38" i="52" s="1"/>
  <c r="AJ38" i="52" s="1"/>
  <c r="AK38" i="52" s="1"/>
  <c r="H78" i="52"/>
  <c r="I78" i="52" s="1"/>
  <c r="J78" i="52" s="1"/>
  <c r="K78" i="52" s="1"/>
  <c r="L78" i="52" s="1"/>
  <c r="M78" i="52" s="1"/>
  <c r="N78" i="52" s="1"/>
  <c r="O78" i="52" s="1"/>
  <c r="P78" i="52" s="1"/>
  <c r="Q78" i="52" s="1"/>
  <c r="R78" i="52" s="1"/>
  <c r="S78" i="52" s="1"/>
  <c r="T78" i="52" s="1"/>
  <c r="U78" i="52" s="1"/>
  <c r="V78" i="52" s="1"/>
  <c r="W78" i="52" s="1"/>
  <c r="X78" i="52" s="1"/>
  <c r="Y78" i="52" s="1"/>
  <c r="Z78" i="52" s="1"/>
  <c r="AA78" i="52" s="1"/>
  <c r="AB78" i="52" s="1"/>
  <c r="AC78" i="52" s="1"/>
  <c r="AD78" i="52" s="1"/>
  <c r="AE78" i="52" s="1"/>
  <c r="AF78" i="52" s="1"/>
  <c r="AG78" i="52" s="1"/>
  <c r="AH78" i="52" s="1"/>
  <c r="AI78" i="52" s="1"/>
  <c r="AJ78" i="52" s="1"/>
  <c r="AK78" i="52" s="1"/>
  <c r="AO75" i="51"/>
  <c r="H41" i="51"/>
  <c r="G25" i="31" s="1"/>
  <c r="AO145" i="51"/>
  <c r="AO35" i="51"/>
  <c r="I41" i="51"/>
  <c r="J40" i="51"/>
  <c r="K40" i="51" s="1"/>
  <c r="L40" i="51" s="1"/>
  <c r="M40" i="51" s="1"/>
  <c r="I78" i="51"/>
  <c r="I115" i="51"/>
  <c r="H116" i="51"/>
  <c r="I113" i="51"/>
  <c r="J113" i="51" s="1"/>
  <c r="K113" i="51" s="1"/>
  <c r="L113" i="51" s="1"/>
  <c r="M113" i="51" s="1"/>
  <c r="N113" i="51" s="1"/>
  <c r="O113" i="51" s="1"/>
  <c r="P113" i="51" s="1"/>
  <c r="Q113" i="51" s="1"/>
  <c r="X113" i="51" s="1"/>
  <c r="Y113" i="51" s="1"/>
  <c r="Z113" i="51" s="1"/>
  <c r="AA113" i="51" s="1"/>
  <c r="AB113" i="51" s="1"/>
  <c r="AC113" i="51" s="1"/>
  <c r="AD113" i="51" s="1"/>
  <c r="AE113" i="51" s="1"/>
  <c r="AF113" i="51" s="1"/>
  <c r="AG113" i="51" s="1"/>
  <c r="AH113" i="51" s="1"/>
  <c r="AI113" i="51" s="1"/>
  <c r="AJ113" i="51" s="1"/>
  <c r="AK113" i="51" s="1"/>
  <c r="AL113" i="51" s="1"/>
  <c r="J150" i="51"/>
  <c r="I151" i="51"/>
  <c r="L6" i="51"/>
  <c r="M5" i="51"/>
  <c r="I148" i="51"/>
  <c r="J148" i="51" s="1"/>
  <c r="K148" i="51" s="1"/>
  <c r="L148" i="51" s="1"/>
  <c r="M148" i="51" s="1"/>
  <c r="N148" i="51" s="1"/>
  <c r="O148" i="51" s="1"/>
  <c r="P148" i="51" s="1"/>
  <c r="Q148" i="51" s="1"/>
  <c r="X148" i="51" s="1"/>
  <c r="Y148" i="51" s="1"/>
  <c r="Z148" i="51" s="1"/>
  <c r="AA148" i="51" s="1"/>
  <c r="AB148" i="51" s="1"/>
  <c r="AC148" i="51" s="1"/>
  <c r="AD148" i="51" s="1"/>
  <c r="AE148" i="51" s="1"/>
  <c r="AF148" i="51" s="1"/>
  <c r="AG148" i="51" s="1"/>
  <c r="AH148" i="51" s="1"/>
  <c r="AI148" i="51" s="1"/>
  <c r="AJ148" i="51" s="1"/>
  <c r="AK148" i="51" s="1"/>
  <c r="AL148" i="51" s="1"/>
  <c r="H38" i="51"/>
  <c r="AM37" i="51"/>
  <c r="I80" i="51"/>
  <c r="H81" i="51"/>
  <c r="AL29" i="50"/>
  <c r="AL9" i="50"/>
  <c r="AL25" i="50"/>
  <c r="AL7" i="50"/>
  <c r="AL19" i="50"/>
  <c r="AL13" i="50"/>
  <c r="AL11" i="50"/>
  <c r="AL17" i="50"/>
  <c r="U64" i="56"/>
  <c r="AC67" i="56"/>
  <c r="AC75" i="56"/>
  <c r="AB66" i="56"/>
  <c r="AB65" i="56"/>
  <c r="Q171" i="51" l="1"/>
  <c r="R33" i="51"/>
  <c r="S33" i="51" s="1"/>
  <c r="F52" i="53"/>
  <c r="F55" i="53"/>
  <c r="S63" i="51"/>
  <c r="R170" i="51"/>
  <c r="R23" i="51"/>
  <c r="Q160" i="51"/>
  <c r="R161" i="51"/>
  <c r="Q159" i="51"/>
  <c r="R15" i="51"/>
  <c r="N53" i="53"/>
  <c r="R55" i="51"/>
  <c r="S73" i="51"/>
  <c r="R171" i="51"/>
  <c r="AM19" i="54"/>
  <c r="N40" i="51"/>
  <c r="M41" i="51"/>
  <c r="AC23" i="32"/>
  <c r="AM21" i="54"/>
  <c r="AC22" i="32"/>
  <c r="H41" i="25"/>
  <c r="I41" i="25" s="1"/>
  <c r="J10" i="51"/>
  <c r="G47" i="53"/>
  <c r="J78" i="51"/>
  <c r="G59" i="53"/>
  <c r="G81" i="52"/>
  <c r="H5" i="50"/>
  <c r="H6" i="50" s="1"/>
  <c r="G26" i="31"/>
  <c r="H25" i="31"/>
  <c r="H26" i="31" s="1"/>
  <c r="H50" i="51"/>
  <c r="H169" i="51" s="1"/>
  <c r="H81" i="52"/>
  <c r="G41" i="52"/>
  <c r="H42" i="25"/>
  <c r="AL38" i="52"/>
  <c r="I81" i="52"/>
  <c r="J80" i="52"/>
  <c r="I40" i="52"/>
  <c r="H41" i="52"/>
  <c r="AL78" i="52"/>
  <c r="J150" i="52"/>
  <c r="I151" i="52"/>
  <c r="K5" i="52"/>
  <c r="J6" i="52"/>
  <c r="H148" i="52"/>
  <c r="I148" i="52" s="1"/>
  <c r="J148" i="52" s="1"/>
  <c r="K148" i="52" s="1"/>
  <c r="L148" i="52" s="1"/>
  <c r="M148" i="52" s="1"/>
  <c r="N148" i="52" s="1"/>
  <c r="O148" i="52" s="1"/>
  <c r="P148" i="52" s="1"/>
  <c r="Q148" i="52" s="1"/>
  <c r="R148" i="52" s="1"/>
  <c r="S148" i="52" s="1"/>
  <c r="T148" i="52" s="1"/>
  <c r="U148" i="52" s="1"/>
  <c r="V148" i="52" s="1"/>
  <c r="W148" i="52" s="1"/>
  <c r="X148" i="52" s="1"/>
  <c r="Y148" i="52" s="1"/>
  <c r="Z148" i="52" s="1"/>
  <c r="AA148" i="52" s="1"/>
  <c r="AB148" i="52" s="1"/>
  <c r="AC148" i="52" s="1"/>
  <c r="AD148" i="52" s="1"/>
  <c r="AE148" i="52" s="1"/>
  <c r="AF148" i="52" s="1"/>
  <c r="AG148" i="52" s="1"/>
  <c r="AH148" i="52" s="1"/>
  <c r="AI148" i="52" s="1"/>
  <c r="AJ148" i="52" s="1"/>
  <c r="AK148" i="52" s="1"/>
  <c r="I113" i="52"/>
  <c r="J113" i="52" s="1"/>
  <c r="K113" i="52" s="1"/>
  <c r="L113" i="52" s="1"/>
  <c r="M113" i="52" s="1"/>
  <c r="N113" i="52" s="1"/>
  <c r="O113" i="52" s="1"/>
  <c r="P113" i="52" s="1"/>
  <c r="Q113" i="52" s="1"/>
  <c r="R113" i="52" s="1"/>
  <c r="S113" i="52" s="1"/>
  <c r="T113" i="52" s="1"/>
  <c r="U113" i="52" s="1"/>
  <c r="V113" i="52" s="1"/>
  <c r="W113" i="52" s="1"/>
  <c r="X113" i="52" s="1"/>
  <c r="Y113" i="52" s="1"/>
  <c r="Z113" i="52" s="1"/>
  <c r="AA113" i="52" s="1"/>
  <c r="AB113" i="52" s="1"/>
  <c r="AC113" i="52" s="1"/>
  <c r="AD113" i="52" s="1"/>
  <c r="AE113" i="52" s="1"/>
  <c r="AF113" i="52" s="1"/>
  <c r="AG113" i="52" s="1"/>
  <c r="AH113" i="52" s="1"/>
  <c r="AI113" i="52" s="1"/>
  <c r="AJ113" i="52" s="1"/>
  <c r="AK113" i="52" s="1"/>
  <c r="J151" i="51"/>
  <c r="K150" i="51"/>
  <c r="J80" i="51"/>
  <c r="I81" i="51"/>
  <c r="I38" i="51"/>
  <c r="G55" i="53" s="1"/>
  <c r="AM113" i="51"/>
  <c r="AM148" i="51"/>
  <c r="J115" i="51"/>
  <c r="I116" i="51"/>
  <c r="M6" i="51"/>
  <c r="N5" i="51"/>
  <c r="J41" i="51"/>
  <c r="AD75" i="56"/>
  <c r="AC65" i="56"/>
  <c r="AD67" i="56"/>
  <c r="AC76" i="56"/>
  <c r="T74" i="56"/>
  <c r="AC66" i="56"/>
  <c r="V64" i="56"/>
  <c r="AD76" i="56"/>
  <c r="S15" i="51" l="1"/>
  <c r="R159" i="51"/>
  <c r="T33" i="51"/>
  <c r="S161" i="51"/>
  <c r="O53" i="53"/>
  <c r="S23" i="51"/>
  <c r="R160" i="51"/>
  <c r="T63" i="51"/>
  <c r="S170" i="51"/>
  <c r="S55" i="51"/>
  <c r="T73" i="51"/>
  <c r="S171" i="51"/>
  <c r="O40" i="51"/>
  <c r="N41" i="51"/>
  <c r="K42" i="25"/>
  <c r="K78" i="51"/>
  <c r="H59" i="53"/>
  <c r="J38" i="51"/>
  <c r="H55" i="53" s="1"/>
  <c r="G52" i="53"/>
  <c r="K10" i="51"/>
  <c r="H47" i="53"/>
  <c r="H45" i="51"/>
  <c r="H164" i="51" s="1"/>
  <c r="I5" i="50"/>
  <c r="I6" i="50" s="1"/>
  <c r="I25" i="31"/>
  <c r="I26" i="31" s="1"/>
  <c r="I50" i="51"/>
  <c r="I169" i="51" s="1"/>
  <c r="H49" i="51"/>
  <c r="I49" i="51" s="1"/>
  <c r="K150" i="52"/>
  <c r="J151" i="52"/>
  <c r="AL113" i="52"/>
  <c r="I41" i="52"/>
  <c r="J40" i="52"/>
  <c r="AL148" i="52"/>
  <c r="L5" i="52"/>
  <c r="K6" i="52"/>
  <c r="K80" i="52"/>
  <c r="J81" i="52"/>
  <c r="N6" i="51"/>
  <c r="O5" i="51"/>
  <c r="J81" i="51"/>
  <c r="K80" i="51"/>
  <c r="K41" i="51"/>
  <c r="L150" i="51"/>
  <c r="K151" i="51"/>
  <c r="K115" i="51"/>
  <c r="J116" i="51"/>
  <c r="J3" i="48"/>
  <c r="J25" i="48" s="1"/>
  <c r="C2" i="48"/>
  <c r="AD65" i="56"/>
  <c r="AE76" i="56"/>
  <c r="AE75" i="56"/>
  <c r="AD66" i="56"/>
  <c r="T73" i="56"/>
  <c r="U74" i="56"/>
  <c r="AE67" i="56"/>
  <c r="W64" i="56"/>
  <c r="P53" i="53" l="1"/>
  <c r="T23" i="51"/>
  <c r="S160" i="51"/>
  <c r="T15" i="51"/>
  <c r="S159" i="51"/>
  <c r="U33" i="51"/>
  <c r="T161" i="51"/>
  <c r="T55" i="51"/>
  <c r="U63" i="51"/>
  <c r="T170" i="51"/>
  <c r="F57" i="53"/>
  <c r="U73" i="51"/>
  <c r="T171" i="51"/>
  <c r="P40" i="51"/>
  <c r="O41" i="51"/>
  <c r="J50" i="51"/>
  <c r="J169" i="51" s="1"/>
  <c r="K38" i="51"/>
  <c r="I55" i="53" s="1"/>
  <c r="H52" i="53"/>
  <c r="L78" i="51"/>
  <c r="I59" i="53"/>
  <c r="I45" i="51"/>
  <c r="I164" i="51" s="1"/>
  <c r="F54" i="53"/>
  <c r="L10" i="51"/>
  <c r="I47" i="53"/>
  <c r="J49" i="51"/>
  <c r="J5" i="50"/>
  <c r="J6" i="50" s="1"/>
  <c r="J25" i="31"/>
  <c r="G50" i="52"/>
  <c r="H50" i="52" s="1"/>
  <c r="I50" i="52" s="1"/>
  <c r="J16" i="48"/>
  <c r="J7" i="48"/>
  <c r="J17" i="48"/>
  <c r="J22" i="48"/>
  <c r="J13" i="48"/>
  <c r="J8" i="48"/>
  <c r="J5" i="48"/>
  <c r="J11" i="48"/>
  <c r="J21" i="48"/>
  <c r="J23" i="48"/>
  <c r="J12" i="48"/>
  <c r="J6" i="48"/>
  <c r="J18" i="48"/>
  <c r="J10" i="48"/>
  <c r="J14" i="48"/>
  <c r="J9" i="48"/>
  <c r="J24" i="48"/>
  <c r="J15" i="48"/>
  <c r="L6" i="52"/>
  <c r="M5" i="52"/>
  <c r="K40" i="52"/>
  <c r="J41" i="52"/>
  <c r="L80" i="52"/>
  <c r="K81" i="52"/>
  <c r="L150" i="52"/>
  <c r="K151" i="52"/>
  <c r="L151" i="51"/>
  <c r="M150" i="51"/>
  <c r="L41" i="51"/>
  <c r="L80" i="51"/>
  <c r="K81" i="51"/>
  <c r="L115" i="51"/>
  <c r="K116" i="51"/>
  <c r="P5" i="51"/>
  <c r="O6" i="51"/>
  <c r="S15" i="48"/>
  <c r="S16" i="48" s="1"/>
  <c r="P15" i="48"/>
  <c r="P16" i="48" s="1"/>
  <c r="M3" i="48"/>
  <c r="L3" i="48"/>
  <c r="AF76" i="56"/>
  <c r="V74" i="56"/>
  <c r="AE66" i="56"/>
  <c r="AF67" i="56"/>
  <c r="AE65" i="56"/>
  <c r="AF75" i="56"/>
  <c r="V33" i="51" l="1"/>
  <c r="U161" i="51"/>
  <c r="Q53" i="53"/>
  <c r="U23" i="51"/>
  <c r="T160" i="51"/>
  <c r="U15" i="51"/>
  <c r="T159" i="51"/>
  <c r="M10" i="51"/>
  <c r="J47" i="53"/>
  <c r="V63" i="51"/>
  <c r="U170" i="51"/>
  <c r="U55" i="51"/>
  <c r="G54" i="53"/>
  <c r="V73" i="51"/>
  <c r="U171" i="51"/>
  <c r="Q40" i="51"/>
  <c r="P41" i="51"/>
  <c r="J45" i="51"/>
  <c r="J164" i="51" s="1"/>
  <c r="G8" i="48"/>
  <c r="H8" i="48" s="1"/>
  <c r="K8" i="48" s="1"/>
  <c r="G16" i="48"/>
  <c r="G24" i="48"/>
  <c r="G9" i="48"/>
  <c r="H9" i="48" s="1"/>
  <c r="K9" i="48" s="1"/>
  <c r="G17" i="48"/>
  <c r="G25" i="48"/>
  <c r="H25" i="48" s="1"/>
  <c r="K25" i="48" s="1"/>
  <c r="G18" i="48"/>
  <c r="G26" i="48"/>
  <c r="G11" i="48"/>
  <c r="H11" i="48" s="1"/>
  <c r="K11" i="48" s="1"/>
  <c r="G19" i="48"/>
  <c r="G5" i="48"/>
  <c r="G12" i="48"/>
  <c r="G20" i="48"/>
  <c r="G21" i="48"/>
  <c r="G6" i="48"/>
  <c r="G14" i="48"/>
  <c r="H14" i="48" s="1"/>
  <c r="K14" i="48" s="1"/>
  <c r="G22" i="48"/>
  <c r="G15" i="48"/>
  <c r="G23" i="48"/>
  <c r="G10" i="48"/>
  <c r="G13" i="48"/>
  <c r="G7" i="48"/>
  <c r="L38" i="51"/>
  <c r="J55" i="53" s="1"/>
  <c r="I52" i="53"/>
  <c r="M78" i="51"/>
  <c r="J59" i="53"/>
  <c r="K49" i="51"/>
  <c r="K50" i="51"/>
  <c r="K169" i="51" s="1"/>
  <c r="K5" i="50"/>
  <c r="K6" i="50" s="1"/>
  <c r="J50" i="52"/>
  <c r="K25" i="31"/>
  <c r="K26" i="31" s="1"/>
  <c r="J26" i="31"/>
  <c r="H26" i="48"/>
  <c r="H23" i="48"/>
  <c r="K23" i="48" s="1"/>
  <c r="H5" i="48"/>
  <c r="K5" i="48" s="1"/>
  <c r="H18" i="48"/>
  <c r="K18" i="48" s="1"/>
  <c r="H16" i="48"/>
  <c r="K16" i="48" s="1"/>
  <c r="H24" i="48"/>
  <c r="K24" i="48" s="1"/>
  <c r="H22" i="48"/>
  <c r="K22" i="48" s="1"/>
  <c r="H13" i="48"/>
  <c r="K13" i="48" s="1"/>
  <c r="H21" i="48"/>
  <c r="K21" i="48" s="1"/>
  <c r="H12" i="48"/>
  <c r="K12" i="48" s="1"/>
  <c r="H17" i="48"/>
  <c r="K17" i="48" s="1"/>
  <c r="H15" i="48"/>
  <c r="K15" i="48" s="1"/>
  <c r="H7" i="48"/>
  <c r="K7" i="48" s="1"/>
  <c r="H19" i="48"/>
  <c r="H10" i="48"/>
  <c r="K10" i="48" s="1"/>
  <c r="H20" i="48"/>
  <c r="H6" i="48"/>
  <c r="K6" i="48" s="1"/>
  <c r="L81" i="52"/>
  <c r="M80" i="52"/>
  <c r="L40" i="52"/>
  <c r="K41" i="52"/>
  <c r="L151" i="52"/>
  <c r="M150" i="52"/>
  <c r="N5" i="52"/>
  <c r="M6" i="52"/>
  <c r="L116" i="51"/>
  <c r="M115" i="51"/>
  <c r="L81" i="51"/>
  <c r="M80" i="51"/>
  <c r="M151" i="51"/>
  <c r="N150" i="51"/>
  <c r="Q5" i="51"/>
  <c r="P6" i="51"/>
  <c r="AF65" i="56"/>
  <c r="W74" i="56"/>
  <c r="AF66" i="56"/>
  <c r="AG67" i="56"/>
  <c r="AG75" i="56"/>
  <c r="U73" i="56"/>
  <c r="X64" i="56"/>
  <c r="AG76" i="56"/>
  <c r="V15" i="51" l="1"/>
  <c r="U159" i="51"/>
  <c r="R53" i="53"/>
  <c r="W33" i="51"/>
  <c r="V161" i="51"/>
  <c r="V55" i="51"/>
  <c r="W63" i="51"/>
  <c r="V170" i="51"/>
  <c r="V23" i="51"/>
  <c r="U160" i="51"/>
  <c r="N10" i="51"/>
  <c r="K47" i="53"/>
  <c r="H54" i="53"/>
  <c r="G57" i="53"/>
  <c r="W73" i="51"/>
  <c r="V171" i="51"/>
  <c r="R40" i="51"/>
  <c r="Q41" i="51"/>
  <c r="K45" i="51"/>
  <c r="K164" i="51" s="1"/>
  <c r="M38" i="51"/>
  <c r="K55" i="53" s="1"/>
  <c r="J52" i="53"/>
  <c r="L25" i="48"/>
  <c r="M25" i="48"/>
  <c r="N78" i="51"/>
  <c r="K59" i="53"/>
  <c r="L50" i="51"/>
  <c r="L169" i="51" s="1"/>
  <c r="L49" i="51"/>
  <c r="L5" i="50"/>
  <c r="M5" i="50" s="1"/>
  <c r="L25" i="31"/>
  <c r="K50" i="52"/>
  <c r="L9" i="48"/>
  <c r="M9" i="48"/>
  <c r="M7" i="48"/>
  <c r="L7" i="48"/>
  <c r="L13" i="48"/>
  <c r="M13" i="48"/>
  <c r="M8" i="48"/>
  <c r="L8" i="48"/>
  <c r="L15" i="48"/>
  <c r="M15" i="48"/>
  <c r="M17" i="48"/>
  <c r="L17" i="48"/>
  <c r="M24" i="48"/>
  <c r="L24" i="48"/>
  <c r="L23" i="48"/>
  <c r="M23" i="48"/>
  <c r="L5" i="48"/>
  <c r="M5" i="48"/>
  <c r="M14" i="48"/>
  <c r="L14" i="48"/>
  <c r="L12" i="48"/>
  <c r="M12" i="48"/>
  <c r="M16" i="48"/>
  <c r="L16" i="48"/>
  <c r="M11" i="48"/>
  <c r="L11" i="48"/>
  <c r="M6" i="48"/>
  <c r="L6" i="48"/>
  <c r="L22" i="48"/>
  <c r="M22" i="48"/>
  <c r="M10" i="48"/>
  <c r="L10" i="48"/>
  <c r="M21" i="48"/>
  <c r="L21" i="48"/>
  <c r="M18" i="48"/>
  <c r="L18" i="48"/>
  <c r="N6" i="52"/>
  <c r="O5" i="52"/>
  <c r="N150" i="52"/>
  <c r="M151" i="52"/>
  <c r="L41" i="52"/>
  <c r="M40" i="52"/>
  <c r="N80" i="52"/>
  <c r="M81" i="52"/>
  <c r="O150" i="51"/>
  <c r="N151" i="51"/>
  <c r="N80" i="51"/>
  <c r="M81" i="51"/>
  <c r="R5" i="51"/>
  <c r="Q6" i="51"/>
  <c r="N115" i="51"/>
  <c r="M116" i="51"/>
  <c r="M25" i="31"/>
  <c r="M26" i="31" s="1"/>
  <c r="X74" i="56"/>
  <c r="AH76" i="56"/>
  <c r="AH67" i="56"/>
  <c r="Y64" i="56"/>
  <c r="AH75" i="56"/>
  <c r="AG66" i="56"/>
  <c r="AG65" i="56"/>
  <c r="V73" i="56"/>
  <c r="W23" i="51" l="1"/>
  <c r="V160" i="51"/>
  <c r="X63" i="51"/>
  <c r="W170" i="51"/>
  <c r="X33" i="51"/>
  <c r="W161" i="51"/>
  <c r="W15" i="51"/>
  <c r="V159" i="51"/>
  <c r="W55" i="51"/>
  <c r="O10" i="51"/>
  <c r="L47" i="53"/>
  <c r="S53" i="53"/>
  <c r="I54" i="53"/>
  <c r="H57" i="53"/>
  <c r="X73" i="51"/>
  <c r="W171" i="51"/>
  <c r="S40" i="51"/>
  <c r="R41" i="51"/>
  <c r="L45" i="51"/>
  <c r="L164" i="51" s="1"/>
  <c r="M49" i="51"/>
  <c r="M50" i="51"/>
  <c r="M169" i="51" s="1"/>
  <c r="O78" i="51"/>
  <c r="O172" i="51" s="1"/>
  <c r="L59" i="53"/>
  <c r="N38" i="51"/>
  <c r="L55" i="53" s="1"/>
  <c r="K52" i="53"/>
  <c r="L6" i="50"/>
  <c r="L26" i="31"/>
  <c r="L50" i="52"/>
  <c r="M41" i="52"/>
  <c r="N40" i="52"/>
  <c r="O150" i="52"/>
  <c r="N151" i="52"/>
  <c r="N81" i="52"/>
  <c r="O80" i="52"/>
  <c r="P5" i="52"/>
  <c r="O6" i="52"/>
  <c r="N116" i="51"/>
  <c r="O115" i="51"/>
  <c r="N81" i="51"/>
  <c r="O80" i="51"/>
  <c r="R6" i="51"/>
  <c r="S5" i="51"/>
  <c r="O151" i="51"/>
  <c r="P150" i="51"/>
  <c r="N5" i="50"/>
  <c r="M6" i="50"/>
  <c r="AH66" i="56"/>
  <c r="AI67" i="56"/>
  <c r="AH65" i="56"/>
  <c r="W73" i="56"/>
  <c r="AI76" i="56"/>
  <c r="Z64" i="56"/>
  <c r="Y74" i="56"/>
  <c r="AI75" i="56"/>
  <c r="X55" i="51" l="1"/>
  <c r="P10" i="51"/>
  <c r="O154" i="51"/>
  <c r="M47" i="53" s="1"/>
  <c r="X15" i="51"/>
  <c r="W159" i="51"/>
  <c r="Y33" i="51"/>
  <c r="X161" i="51"/>
  <c r="Y63" i="51"/>
  <c r="X170" i="51"/>
  <c r="T53" i="53"/>
  <c r="X23" i="51"/>
  <c r="W160" i="51"/>
  <c r="J54" i="53"/>
  <c r="I57" i="53"/>
  <c r="Y73" i="51"/>
  <c r="X171" i="51"/>
  <c r="M45" i="51"/>
  <c r="M164" i="51" s="1"/>
  <c r="T40" i="51"/>
  <c r="S41" i="51"/>
  <c r="P78" i="51"/>
  <c r="M59" i="53"/>
  <c r="N50" i="51"/>
  <c r="N169" i="51" s="1"/>
  <c r="O38" i="51"/>
  <c r="O162" i="51" s="1"/>
  <c r="M55" i="53" s="1"/>
  <c r="L52" i="53"/>
  <c r="N49" i="51"/>
  <c r="N25" i="31"/>
  <c r="M50" i="52"/>
  <c r="O81" i="52"/>
  <c r="P80" i="52"/>
  <c r="O151" i="52"/>
  <c r="P150" i="52"/>
  <c r="N41" i="52"/>
  <c r="O40" i="52"/>
  <c r="P6" i="52"/>
  <c r="Q5" i="52"/>
  <c r="S6" i="51"/>
  <c r="T5" i="51"/>
  <c r="P80" i="51"/>
  <c r="O81" i="51"/>
  <c r="Q150" i="51"/>
  <c r="P151" i="51"/>
  <c r="O116" i="51"/>
  <c r="P115" i="51"/>
  <c r="O5" i="50"/>
  <c r="N6" i="50"/>
  <c r="AK82" i="41"/>
  <c r="AJ82" i="41"/>
  <c r="AI82" i="41"/>
  <c r="AH82" i="41"/>
  <c r="AG82" i="41"/>
  <c r="AF82" i="41"/>
  <c r="AE82" i="41"/>
  <c r="AD82" i="41"/>
  <c r="AC82" i="41"/>
  <c r="AB82" i="41"/>
  <c r="AA82" i="41"/>
  <c r="Z82" i="41"/>
  <c r="Y82" i="41"/>
  <c r="X82" i="41"/>
  <c r="W82" i="41"/>
  <c r="V82" i="41"/>
  <c r="U82" i="41"/>
  <c r="T82" i="41"/>
  <c r="S82" i="41"/>
  <c r="R82" i="41"/>
  <c r="Q82" i="41"/>
  <c r="P82" i="41"/>
  <c r="O82" i="41"/>
  <c r="N82" i="41"/>
  <c r="M82" i="41"/>
  <c r="L82" i="41"/>
  <c r="K82" i="41"/>
  <c r="J82" i="41"/>
  <c r="I82" i="41"/>
  <c r="H82" i="41"/>
  <c r="G82" i="41"/>
  <c r="F82" i="41"/>
  <c r="AJ76" i="56"/>
  <c r="AI66" i="56"/>
  <c r="AJ75" i="56"/>
  <c r="Z74" i="56"/>
  <c r="AI65" i="56"/>
  <c r="AJ67" i="56"/>
  <c r="X73" i="56"/>
  <c r="AA64" i="56"/>
  <c r="Z63" i="51" l="1"/>
  <c r="Y170" i="51"/>
  <c r="Z33" i="51"/>
  <c r="Y161" i="51"/>
  <c r="Y15" i="51"/>
  <c r="X159" i="51"/>
  <c r="Y23" i="51"/>
  <c r="X160" i="51"/>
  <c r="Q10" i="51"/>
  <c r="P154" i="51"/>
  <c r="U53" i="53"/>
  <c r="Y55" i="51"/>
  <c r="K54" i="53"/>
  <c r="N45" i="51"/>
  <c r="J57" i="53"/>
  <c r="Q78" i="51"/>
  <c r="P172" i="51"/>
  <c r="Z73" i="51"/>
  <c r="Y171" i="51"/>
  <c r="U40" i="51"/>
  <c r="T41" i="51"/>
  <c r="O50" i="51"/>
  <c r="O169" i="51" s="1"/>
  <c r="P38" i="51"/>
  <c r="P162" i="51" s="1"/>
  <c r="N55" i="53" s="1"/>
  <c r="M52" i="53"/>
  <c r="N59" i="53"/>
  <c r="O49" i="51"/>
  <c r="P49" i="51" s="1"/>
  <c r="Q49" i="51" s="1"/>
  <c r="R49" i="51" s="1"/>
  <c r="S49" i="51" s="1"/>
  <c r="T49" i="51" s="1"/>
  <c r="U49" i="51" s="1"/>
  <c r="V49" i="51" s="1"/>
  <c r="W49" i="51" s="1"/>
  <c r="O25" i="31"/>
  <c r="O26" i="31" s="1"/>
  <c r="N26" i="31"/>
  <c r="N50" i="52"/>
  <c r="P40" i="52"/>
  <c r="O41" i="52"/>
  <c r="P151" i="52"/>
  <c r="Q150" i="52"/>
  <c r="Q80" i="52"/>
  <c r="P81" i="52"/>
  <c r="Q6" i="52"/>
  <c r="R5" i="52"/>
  <c r="R150" i="51"/>
  <c r="Q151" i="51"/>
  <c r="U5" i="51"/>
  <c r="T6" i="51"/>
  <c r="Q80" i="51"/>
  <c r="R80" i="51" s="1"/>
  <c r="P81" i="51"/>
  <c r="P116" i="51"/>
  <c r="Q115" i="51"/>
  <c r="O6" i="50"/>
  <c r="P5" i="50"/>
  <c r="AK112" i="46"/>
  <c r="AK113" i="46" s="1"/>
  <c r="AJ112" i="46"/>
  <c r="AI112" i="46"/>
  <c r="AI113" i="46" s="1"/>
  <c r="AH112" i="46"/>
  <c r="AH113" i="46" s="1"/>
  <c r="AG112" i="46"/>
  <c r="AG113" i="46" s="1"/>
  <c r="AF112" i="46"/>
  <c r="AF113" i="46" s="1"/>
  <c r="AE112" i="46"/>
  <c r="AE113" i="46" s="1"/>
  <c r="AD112" i="46"/>
  <c r="AD113" i="46" s="1"/>
  <c r="AC112" i="46"/>
  <c r="AC113" i="46" s="1"/>
  <c r="AB112" i="46"/>
  <c r="AA112" i="46"/>
  <c r="AA113" i="46" s="1"/>
  <c r="Z112" i="46"/>
  <c r="Z113" i="46" s="1"/>
  <c r="Y112" i="46"/>
  <c r="X112" i="46"/>
  <c r="X113" i="46" s="1"/>
  <c r="W112" i="46"/>
  <c r="W113" i="46" s="1"/>
  <c r="V112" i="46"/>
  <c r="U112" i="46"/>
  <c r="U113" i="46" s="1"/>
  <c r="T112" i="46"/>
  <c r="T113" i="46" s="1"/>
  <c r="S112" i="46"/>
  <c r="S113" i="46" s="1"/>
  <c r="R112" i="46"/>
  <c r="R113" i="46" s="1"/>
  <c r="Q112" i="46"/>
  <c r="Q113" i="46" s="1"/>
  <c r="P112" i="46"/>
  <c r="P113" i="46" s="1"/>
  <c r="O112" i="46"/>
  <c r="O113" i="46" s="1"/>
  <c r="N112" i="46"/>
  <c r="N113" i="46" s="1"/>
  <c r="M112" i="46"/>
  <c r="M113" i="46" s="1"/>
  <c r="L112" i="46"/>
  <c r="L113" i="46" s="1"/>
  <c r="K112" i="46"/>
  <c r="K113" i="46" s="1"/>
  <c r="J112" i="46"/>
  <c r="J113" i="46" s="1"/>
  <c r="I112" i="46"/>
  <c r="I113" i="46" s="1"/>
  <c r="I114" i="46" s="1"/>
  <c r="H112" i="46"/>
  <c r="H113" i="46" s="1"/>
  <c r="G112" i="46"/>
  <c r="G113" i="46" s="1"/>
  <c r="F112" i="46"/>
  <c r="F77" i="46"/>
  <c r="AK42" i="46"/>
  <c r="AJ42" i="46"/>
  <c r="AI42" i="46"/>
  <c r="AH42" i="46"/>
  <c r="AG42" i="46"/>
  <c r="AF42" i="46"/>
  <c r="AE42" i="46"/>
  <c r="AD42" i="46"/>
  <c r="AC42" i="46"/>
  <c r="AB42" i="46"/>
  <c r="AA42" i="46"/>
  <c r="Z42" i="46"/>
  <c r="Y42" i="46"/>
  <c r="X42" i="46"/>
  <c r="W42" i="46"/>
  <c r="V42" i="46"/>
  <c r="U42" i="46"/>
  <c r="T42" i="46"/>
  <c r="S42" i="46"/>
  <c r="R42" i="46"/>
  <c r="Q42" i="46"/>
  <c r="P42" i="46"/>
  <c r="O42" i="46"/>
  <c r="N42" i="46"/>
  <c r="M42" i="46"/>
  <c r="L42" i="46"/>
  <c r="K42" i="46"/>
  <c r="J42" i="46"/>
  <c r="I42" i="46"/>
  <c r="H42" i="46"/>
  <c r="G42" i="46"/>
  <c r="G74" i="46" s="1"/>
  <c r="F42" i="46"/>
  <c r="AK7" i="46"/>
  <c r="AJ7" i="46"/>
  <c r="AI7" i="46"/>
  <c r="AH7" i="46"/>
  <c r="AG7" i="46"/>
  <c r="AF7" i="46"/>
  <c r="AE7" i="46"/>
  <c r="AD7" i="46"/>
  <c r="AC7" i="46"/>
  <c r="AB7" i="46"/>
  <c r="AA7" i="46"/>
  <c r="Z7" i="46"/>
  <c r="Y7" i="46"/>
  <c r="X7" i="46"/>
  <c r="W7" i="46"/>
  <c r="V7" i="46"/>
  <c r="U7" i="46"/>
  <c r="T7" i="46"/>
  <c r="S7" i="46"/>
  <c r="R7" i="46"/>
  <c r="Q7" i="46"/>
  <c r="P7" i="46"/>
  <c r="O7" i="46"/>
  <c r="N7" i="46"/>
  <c r="M7" i="46"/>
  <c r="L7" i="46"/>
  <c r="K7" i="46"/>
  <c r="J7" i="46"/>
  <c r="I7" i="46"/>
  <c r="H7" i="46"/>
  <c r="G7" i="46"/>
  <c r="G39" i="46" s="1"/>
  <c r="F7" i="46"/>
  <c r="AK11" i="46"/>
  <c r="AJ11" i="46"/>
  <c r="AI11" i="46"/>
  <c r="AH11" i="46"/>
  <c r="AG11" i="46"/>
  <c r="AF11" i="46"/>
  <c r="AE11" i="46"/>
  <c r="AD11" i="46"/>
  <c r="AC11" i="46"/>
  <c r="AB11" i="46"/>
  <c r="AA11" i="46"/>
  <c r="Z11" i="46"/>
  <c r="Y11" i="46"/>
  <c r="X11" i="46"/>
  <c r="W11" i="46"/>
  <c r="V11" i="46"/>
  <c r="U11" i="46"/>
  <c r="T11" i="46"/>
  <c r="S11" i="46"/>
  <c r="R11" i="46"/>
  <c r="Q11" i="46"/>
  <c r="P11" i="46"/>
  <c r="O11" i="46"/>
  <c r="N11" i="46"/>
  <c r="M11" i="46"/>
  <c r="L11" i="46"/>
  <c r="K11" i="46"/>
  <c r="J11" i="46"/>
  <c r="I11" i="46"/>
  <c r="H11" i="46"/>
  <c r="H10" i="46" s="1"/>
  <c r="G11" i="46"/>
  <c r="AK16" i="46"/>
  <c r="AJ16" i="46"/>
  <c r="AI16" i="46"/>
  <c r="AH16" i="46"/>
  <c r="AG16" i="46"/>
  <c r="AF16" i="46"/>
  <c r="AE16" i="46"/>
  <c r="AD16" i="46"/>
  <c r="AC16" i="46"/>
  <c r="AB16" i="46"/>
  <c r="AA16" i="46"/>
  <c r="Z16" i="46"/>
  <c r="Y16" i="46"/>
  <c r="X16" i="46"/>
  <c r="W16" i="46"/>
  <c r="V16" i="46"/>
  <c r="U16" i="46"/>
  <c r="T16" i="46"/>
  <c r="S16" i="46"/>
  <c r="R16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AL20" i="46"/>
  <c r="AK20" i="46"/>
  <c r="AJ20" i="46"/>
  <c r="AI20" i="46"/>
  <c r="AH20" i="46"/>
  <c r="AG20" i="46"/>
  <c r="AF20" i="46"/>
  <c r="AE20" i="46"/>
  <c r="AD20" i="46"/>
  <c r="AC20" i="46"/>
  <c r="AB20" i="46"/>
  <c r="AA20" i="46"/>
  <c r="Z20" i="46"/>
  <c r="Y20" i="46"/>
  <c r="X20" i="46"/>
  <c r="W20" i="46"/>
  <c r="V20" i="46"/>
  <c r="U20" i="46"/>
  <c r="T20" i="46"/>
  <c r="S20" i="46"/>
  <c r="R20" i="46"/>
  <c r="Q20" i="46"/>
  <c r="P20" i="46"/>
  <c r="O20" i="46"/>
  <c r="N20" i="46"/>
  <c r="M20" i="46"/>
  <c r="L20" i="46"/>
  <c r="K20" i="46"/>
  <c r="J20" i="46"/>
  <c r="I20" i="46"/>
  <c r="H20" i="46"/>
  <c r="G20" i="46"/>
  <c r="F20" i="46"/>
  <c r="AK46" i="46"/>
  <c r="AJ46" i="46"/>
  <c r="AI46" i="46"/>
  <c r="AH46" i="46"/>
  <c r="AG46" i="46"/>
  <c r="AF46" i="46"/>
  <c r="AE46" i="46"/>
  <c r="AD46" i="46"/>
  <c r="AC46" i="46"/>
  <c r="AB46" i="46"/>
  <c r="AA46" i="46"/>
  <c r="Z46" i="46"/>
  <c r="Y46" i="46"/>
  <c r="X46" i="46"/>
  <c r="W46" i="46"/>
  <c r="V46" i="46"/>
  <c r="U46" i="46"/>
  <c r="T46" i="46"/>
  <c r="S46" i="46"/>
  <c r="R46" i="46"/>
  <c r="Q46" i="46"/>
  <c r="P46" i="46"/>
  <c r="O46" i="46"/>
  <c r="N46" i="46"/>
  <c r="M46" i="46"/>
  <c r="L46" i="46"/>
  <c r="K46" i="46"/>
  <c r="J46" i="46"/>
  <c r="I46" i="46"/>
  <c r="H46" i="46"/>
  <c r="H45" i="46" s="1"/>
  <c r="G46" i="46"/>
  <c r="AK51" i="46"/>
  <c r="AJ51" i="46"/>
  <c r="AI51" i="46"/>
  <c r="AH51" i="46"/>
  <c r="AG51" i="46"/>
  <c r="AF51" i="46"/>
  <c r="AE51" i="46"/>
  <c r="AD51" i="46"/>
  <c r="AC51" i="46"/>
  <c r="AB51" i="46"/>
  <c r="AA51" i="46"/>
  <c r="Z51" i="46"/>
  <c r="Y51" i="46"/>
  <c r="X51" i="46"/>
  <c r="W51" i="46"/>
  <c r="V51" i="46"/>
  <c r="U51" i="46"/>
  <c r="T51" i="46"/>
  <c r="S51" i="46"/>
  <c r="R51" i="46"/>
  <c r="Q51" i="46"/>
  <c r="P51" i="46"/>
  <c r="O51" i="46"/>
  <c r="N51" i="46"/>
  <c r="M51" i="46"/>
  <c r="L51" i="46"/>
  <c r="K51" i="46"/>
  <c r="J51" i="46"/>
  <c r="I51" i="46"/>
  <c r="H51" i="46"/>
  <c r="G51" i="46"/>
  <c r="F51" i="46"/>
  <c r="AL55" i="46"/>
  <c r="AK55" i="46"/>
  <c r="AJ55" i="46"/>
  <c r="AI55" i="46"/>
  <c r="AH55" i="46"/>
  <c r="AG55" i="46"/>
  <c r="AF55" i="46"/>
  <c r="AE55" i="46"/>
  <c r="AD55" i="46"/>
  <c r="AC55" i="46"/>
  <c r="AB55" i="46"/>
  <c r="AA55" i="46"/>
  <c r="Z55" i="46"/>
  <c r="Y55" i="46"/>
  <c r="X55" i="46"/>
  <c r="W55" i="46"/>
  <c r="V55" i="46"/>
  <c r="U55" i="46"/>
  <c r="T55" i="46"/>
  <c r="S55" i="46"/>
  <c r="R55" i="46"/>
  <c r="Q55" i="46"/>
  <c r="P55" i="46"/>
  <c r="O55" i="46"/>
  <c r="N55" i="46"/>
  <c r="M55" i="46"/>
  <c r="L55" i="46"/>
  <c r="K55" i="46"/>
  <c r="J55" i="46"/>
  <c r="I55" i="46"/>
  <c r="H55" i="46"/>
  <c r="G55" i="46"/>
  <c r="F55" i="46"/>
  <c r="AK81" i="46"/>
  <c r="AK82" i="46" s="1"/>
  <c r="AK94" i="46" s="1"/>
  <c r="AJ81" i="46"/>
  <c r="AI81" i="46"/>
  <c r="AH81" i="46"/>
  <c r="AG81" i="46"/>
  <c r="AF81" i="46"/>
  <c r="AE81" i="46"/>
  <c r="AD81" i="46"/>
  <c r="AC81" i="46"/>
  <c r="AB81" i="46"/>
  <c r="AA81" i="46"/>
  <c r="Z81" i="46"/>
  <c r="Y81" i="46"/>
  <c r="X81" i="46"/>
  <c r="W81" i="46"/>
  <c r="V81" i="46"/>
  <c r="U81" i="46"/>
  <c r="T81" i="46"/>
  <c r="S81" i="46"/>
  <c r="R81" i="46"/>
  <c r="Q81" i="46"/>
  <c r="P81" i="46"/>
  <c r="O81" i="46"/>
  <c r="N81" i="46"/>
  <c r="M81" i="46"/>
  <c r="L81" i="46"/>
  <c r="K81" i="46"/>
  <c r="J81" i="46"/>
  <c r="I81" i="46"/>
  <c r="H81" i="46"/>
  <c r="H80" i="46" s="1"/>
  <c r="G81" i="46"/>
  <c r="AL90" i="46"/>
  <c r="F90" i="46"/>
  <c r="AK86" i="46"/>
  <c r="AJ86" i="46"/>
  <c r="AI86" i="46"/>
  <c r="AH86" i="46"/>
  <c r="AG86" i="46"/>
  <c r="AF86" i="46"/>
  <c r="AE86" i="46"/>
  <c r="AD86" i="46"/>
  <c r="AC86" i="46"/>
  <c r="AB86" i="46"/>
  <c r="AA86" i="46"/>
  <c r="Z86" i="46"/>
  <c r="Y86" i="46"/>
  <c r="X86" i="46"/>
  <c r="W86" i="46"/>
  <c r="V86" i="46"/>
  <c r="U86" i="46"/>
  <c r="T86" i="46"/>
  <c r="S86" i="46"/>
  <c r="R86" i="46"/>
  <c r="Q86" i="46"/>
  <c r="P86" i="46"/>
  <c r="O86" i="46"/>
  <c r="N86" i="46"/>
  <c r="M86" i="46"/>
  <c r="L86" i="46"/>
  <c r="K86" i="46"/>
  <c r="J86" i="46"/>
  <c r="I86" i="46"/>
  <c r="H86" i="46"/>
  <c r="G86" i="46"/>
  <c r="F86" i="46"/>
  <c r="AK116" i="46"/>
  <c r="AJ116" i="46"/>
  <c r="AI116" i="46"/>
  <c r="AH116" i="46"/>
  <c r="AG116" i="46"/>
  <c r="AF116" i="46"/>
  <c r="AE116" i="46"/>
  <c r="AD116" i="46"/>
  <c r="AC116" i="46"/>
  <c r="AB116" i="46"/>
  <c r="AA116" i="46"/>
  <c r="Z116" i="46"/>
  <c r="Y116" i="46"/>
  <c r="X116" i="46"/>
  <c r="W116" i="46"/>
  <c r="V116" i="46"/>
  <c r="U116" i="46"/>
  <c r="T116" i="46"/>
  <c r="S116" i="46"/>
  <c r="R116" i="46"/>
  <c r="Q116" i="46"/>
  <c r="P116" i="46"/>
  <c r="O116" i="46"/>
  <c r="N116" i="46"/>
  <c r="M116" i="46"/>
  <c r="L116" i="46"/>
  <c r="K116" i="46"/>
  <c r="J116" i="46"/>
  <c r="I116" i="46"/>
  <c r="H116" i="46"/>
  <c r="G116" i="46"/>
  <c r="AK121" i="46"/>
  <c r="AJ121" i="46"/>
  <c r="AI121" i="46"/>
  <c r="AH121" i="46"/>
  <c r="AG121" i="46"/>
  <c r="AF121" i="46"/>
  <c r="AE121" i="46"/>
  <c r="AD121" i="46"/>
  <c r="AC121" i="46"/>
  <c r="AB121" i="46"/>
  <c r="AA121" i="46"/>
  <c r="Z121" i="46"/>
  <c r="Y121" i="46"/>
  <c r="X121" i="46"/>
  <c r="W121" i="46"/>
  <c r="V121" i="46"/>
  <c r="U121" i="46"/>
  <c r="T121" i="46"/>
  <c r="S121" i="46"/>
  <c r="R121" i="46"/>
  <c r="Q121" i="46"/>
  <c r="P121" i="46"/>
  <c r="O121" i="46"/>
  <c r="N121" i="46"/>
  <c r="M121" i="46"/>
  <c r="L121" i="46"/>
  <c r="K121" i="46"/>
  <c r="J121" i="46"/>
  <c r="I121" i="46"/>
  <c r="H121" i="46"/>
  <c r="G121" i="46"/>
  <c r="F121" i="46"/>
  <c r="AL125" i="46"/>
  <c r="AK125" i="46"/>
  <c r="AK126" i="46" s="1"/>
  <c r="AJ125" i="46"/>
  <c r="AJ126" i="46" s="1"/>
  <c r="AI125" i="46"/>
  <c r="AI126" i="46" s="1"/>
  <c r="AH125" i="46"/>
  <c r="AH126" i="46" s="1"/>
  <c r="AG125" i="46"/>
  <c r="AG126" i="46" s="1"/>
  <c r="AF125" i="46"/>
  <c r="AF126" i="46" s="1"/>
  <c r="AE125" i="46"/>
  <c r="AE126" i="46" s="1"/>
  <c r="AD125" i="46"/>
  <c r="AD126" i="46" s="1"/>
  <c r="AC125" i="46"/>
  <c r="AC126" i="46" s="1"/>
  <c r="AB125" i="46"/>
  <c r="AB126" i="46" s="1"/>
  <c r="AA125" i="46"/>
  <c r="Z125" i="46"/>
  <c r="Z126" i="46" s="1"/>
  <c r="Y125" i="46"/>
  <c r="Y126" i="46" s="1"/>
  <c r="X125" i="46"/>
  <c r="X126" i="46" s="1"/>
  <c r="W125" i="46"/>
  <c r="W126" i="46" s="1"/>
  <c r="V125" i="46"/>
  <c r="V126" i="46" s="1"/>
  <c r="U125" i="46"/>
  <c r="U126" i="46" s="1"/>
  <c r="T125" i="46"/>
  <c r="T126" i="46" s="1"/>
  <c r="S125" i="46"/>
  <c r="S126" i="46" s="1"/>
  <c r="R125" i="46"/>
  <c r="R126" i="46" s="1"/>
  <c r="Q125" i="46"/>
  <c r="Q126" i="46" s="1"/>
  <c r="P125" i="46"/>
  <c r="P126" i="46" s="1"/>
  <c r="O125" i="46"/>
  <c r="O126" i="46" s="1"/>
  <c r="N125" i="46"/>
  <c r="N126" i="46" s="1"/>
  <c r="M125" i="46"/>
  <c r="M126" i="46" s="1"/>
  <c r="L125" i="46"/>
  <c r="L126" i="46" s="1"/>
  <c r="K125" i="46"/>
  <c r="K126" i="46" s="1"/>
  <c r="J125" i="46"/>
  <c r="J126" i="46" s="1"/>
  <c r="I125" i="46"/>
  <c r="I126" i="46" s="1"/>
  <c r="H125" i="46"/>
  <c r="H126" i="46" s="1"/>
  <c r="G125" i="46"/>
  <c r="G126" i="46" s="1"/>
  <c r="F125" i="46"/>
  <c r="AL139" i="46"/>
  <c r="AL137" i="46"/>
  <c r="AL136" i="46"/>
  <c r="AK135" i="46"/>
  <c r="AJ135" i="46"/>
  <c r="AI135" i="46"/>
  <c r="AH135" i="46"/>
  <c r="AG135" i="46"/>
  <c r="AF135" i="46"/>
  <c r="AE135" i="46"/>
  <c r="AD135" i="46"/>
  <c r="AC135" i="46"/>
  <c r="AB135" i="46"/>
  <c r="AA135" i="46"/>
  <c r="Z135" i="46"/>
  <c r="Y135" i="46"/>
  <c r="X135" i="46"/>
  <c r="W135" i="46"/>
  <c r="V135" i="46"/>
  <c r="U135" i="46"/>
  <c r="T135" i="46"/>
  <c r="S135" i="46"/>
  <c r="R135" i="46"/>
  <c r="Q135" i="46"/>
  <c r="P135" i="46"/>
  <c r="O135" i="46"/>
  <c r="N135" i="46"/>
  <c r="M135" i="46"/>
  <c r="L135" i="46"/>
  <c r="K135" i="46"/>
  <c r="J135" i="46"/>
  <c r="I135" i="46"/>
  <c r="H135" i="46"/>
  <c r="G135" i="46"/>
  <c r="AL134" i="46"/>
  <c r="AL133" i="46"/>
  <c r="AL132" i="46"/>
  <c r="AL131" i="46"/>
  <c r="AK130" i="46"/>
  <c r="AK141" i="46" s="1"/>
  <c r="AJ130" i="46"/>
  <c r="AJ141" i="46" s="1"/>
  <c r="AI130" i="46"/>
  <c r="AI141" i="46" s="1"/>
  <c r="AH130" i="46"/>
  <c r="AH141" i="46" s="1"/>
  <c r="AG130" i="46"/>
  <c r="AG141" i="46" s="1"/>
  <c r="AF130" i="46"/>
  <c r="AF141" i="46" s="1"/>
  <c r="AE130" i="46"/>
  <c r="AE141" i="46" s="1"/>
  <c r="AD130" i="46"/>
  <c r="AD141" i="46" s="1"/>
  <c r="AC130" i="46"/>
  <c r="AC141" i="46" s="1"/>
  <c r="AB130" i="46"/>
  <c r="AB141" i="46" s="1"/>
  <c r="AA130" i="46"/>
  <c r="Z130" i="46"/>
  <c r="Z141" i="46" s="1"/>
  <c r="Y130" i="46"/>
  <c r="Y141" i="46" s="1"/>
  <c r="X130" i="46"/>
  <c r="X141" i="46" s="1"/>
  <c r="W130" i="46"/>
  <c r="W141" i="46" s="1"/>
  <c r="V130" i="46"/>
  <c r="V141" i="46" s="1"/>
  <c r="U130" i="46"/>
  <c r="U141" i="46" s="1"/>
  <c r="T130" i="46"/>
  <c r="T141" i="46" s="1"/>
  <c r="S130" i="46"/>
  <c r="R130" i="46"/>
  <c r="R141" i="46" s="1"/>
  <c r="Q130" i="46"/>
  <c r="Q141" i="46" s="1"/>
  <c r="P130" i="46"/>
  <c r="P141" i="46" s="1"/>
  <c r="O130" i="46"/>
  <c r="O141" i="46" s="1"/>
  <c r="N130" i="46"/>
  <c r="N141" i="46" s="1"/>
  <c r="M130" i="46"/>
  <c r="M141" i="46" s="1"/>
  <c r="L130" i="46"/>
  <c r="L141" i="46" s="1"/>
  <c r="K130" i="46"/>
  <c r="J130" i="46"/>
  <c r="J141" i="46" s="1"/>
  <c r="I130" i="46"/>
  <c r="I141" i="46" s="1"/>
  <c r="H130" i="46"/>
  <c r="H141" i="46" s="1"/>
  <c r="G130" i="46"/>
  <c r="G141" i="46" s="1"/>
  <c r="AK129" i="46"/>
  <c r="AJ129" i="46"/>
  <c r="AI129" i="46"/>
  <c r="AH129" i="46"/>
  <c r="AG129" i="46"/>
  <c r="AF129" i="46"/>
  <c r="AE129" i="46"/>
  <c r="AD129" i="46"/>
  <c r="AC129" i="46"/>
  <c r="AB129" i="46"/>
  <c r="AA129" i="46"/>
  <c r="Z129" i="46"/>
  <c r="Y129" i="46"/>
  <c r="X129" i="46"/>
  <c r="W129" i="46"/>
  <c r="V129" i="46"/>
  <c r="U129" i="46"/>
  <c r="T129" i="46"/>
  <c r="S129" i="46"/>
  <c r="R129" i="46"/>
  <c r="Q129" i="46"/>
  <c r="P129" i="46"/>
  <c r="O129" i="46"/>
  <c r="N129" i="46"/>
  <c r="M129" i="46"/>
  <c r="L129" i="46"/>
  <c r="K129" i="46"/>
  <c r="J129" i="46"/>
  <c r="I129" i="46"/>
  <c r="H129" i="46"/>
  <c r="G129" i="46"/>
  <c r="AA126" i="46"/>
  <c r="AL122" i="46"/>
  <c r="O120" i="46"/>
  <c r="P120" i="46" s="1"/>
  <c r="Q120" i="46" s="1"/>
  <c r="R120" i="46" s="1"/>
  <c r="S120" i="46" s="1"/>
  <c r="T120" i="46" s="1"/>
  <c r="U120" i="46" s="1"/>
  <c r="V120" i="46" s="1"/>
  <c r="W120" i="46" s="1"/>
  <c r="X120" i="46" s="1"/>
  <c r="Y120" i="46" s="1"/>
  <c r="Z120" i="46" s="1"/>
  <c r="AA120" i="46" s="1"/>
  <c r="AB120" i="46" s="1"/>
  <c r="AC120" i="46" s="1"/>
  <c r="AD120" i="46" s="1"/>
  <c r="AE120" i="46" s="1"/>
  <c r="AF120" i="46" s="1"/>
  <c r="AG120" i="46" s="1"/>
  <c r="AH120" i="46" s="1"/>
  <c r="AI120" i="46" s="1"/>
  <c r="AJ120" i="46" s="1"/>
  <c r="AK120" i="46" s="1"/>
  <c r="AP114" i="46"/>
  <c r="AJ113" i="46"/>
  <c r="AB113" i="46"/>
  <c r="Y113" i="46"/>
  <c r="V113" i="46"/>
  <c r="E112" i="46"/>
  <c r="AL104" i="46"/>
  <c r="AL102" i="46"/>
  <c r="AL101" i="46"/>
  <c r="AK100" i="46"/>
  <c r="AJ100" i="46"/>
  <c r="AI100" i="46"/>
  <c r="AH100" i="46"/>
  <c r="AG100" i="46"/>
  <c r="AF100" i="46"/>
  <c r="AE100" i="46"/>
  <c r="AD100" i="46"/>
  <c r="AC100" i="46"/>
  <c r="AB100" i="46"/>
  <c r="AA100" i="46"/>
  <c r="Z100" i="46"/>
  <c r="Y100" i="46"/>
  <c r="X100" i="46"/>
  <c r="W100" i="46"/>
  <c r="V100" i="46"/>
  <c r="U100" i="46"/>
  <c r="T100" i="46"/>
  <c r="S100" i="46"/>
  <c r="R100" i="46"/>
  <c r="Q100" i="46"/>
  <c r="P100" i="46"/>
  <c r="O100" i="46"/>
  <c r="N100" i="46"/>
  <c r="M100" i="46"/>
  <c r="L100" i="46"/>
  <c r="K100" i="46"/>
  <c r="J100" i="46"/>
  <c r="I100" i="46"/>
  <c r="H100" i="46"/>
  <c r="G100" i="46"/>
  <c r="AL99" i="46"/>
  <c r="AL98" i="46"/>
  <c r="AL97" i="46"/>
  <c r="AL96" i="46"/>
  <c r="AK95" i="46"/>
  <c r="AJ95" i="46"/>
  <c r="AJ106" i="46" s="1"/>
  <c r="AI95" i="46"/>
  <c r="AI106" i="46" s="1"/>
  <c r="AH95" i="46"/>
  <c r="AH106" i="46" s="1"/>
  <c r="AG95" i="46"/>
  <c r="AG106" i="46" s="1"/>
  <c r="AF95" i="46"/>
  <c r="AF106" i="46" s="1"/>
  <c r="AE95" i="46"/>
  <c r="AE106" i="46" s="1"/>
  <c r="AD95" i="46"/>
  <c r="AD106" i="46" s="1"/>
  <c r="AC95" i="46"/>
  <c r="AB95" i="46"/>
  <c r="AB106" i="46" s="1"/>
  <c r="AA95" i="46"/>
  <c r="AA106" i="46" s="1"/>
  <c r="Z95" i="46"/>
  <c r="Z106" i="46" s="1"/>
  <c r="Y95" i="46"/>
  <c r="Y106" i="46" s="1"/>
  <c r="X95" i="46"/>
  <c r="X106" i="46" s="1"/>
  <c r="W95" i="46"/>
  <c r="W106" i="46" s="1"/>
  <c r="V95" i="46"/>
  <c r="V106" i="46" s="1"/>
  <c r="U95" i="46"/>
  <c r="U106" i="46" s="1"/>
  <c r="T95" i="46"/>
  <c r="T106" i="46" s="1"/>
  <c r="S95" i="46"/>
  <c r="S106" i="46" s="1"/>
  <c r="R95" i="46"/>
  <c r="R106" i="46" s="1"/>
  <c r="Q95" i="46"/>
  <c r="Q106" i="46" s="1"/>
  <c r="P95" i="46"/>
  <c r="P106" i="46" s="1"/>
  <c r="O95" i="46"/>
  <c r="O106" i="46" s="1"/>
  <c r="N95" i="46"/>
  <c r="N106" i="46" s="1"/>
  <c r="M95" i="46"/>
  <c r="L95" i="46"/>
  <c r="L106" i="46" s="1"/>
  <c r="K95" i="46"/>
  <c r="K106" i="46" s="1"/>
  <c r="J95" i="46"/>
  <c r="J106" i="46" s="1"/>
  <c r="I95" i="46"/>
  <c r="I106" i="46" s="1"/>
  <c r="H95" i="46"/>
  <c r="H106" i="46" s="1"/>
  <c r="G95" i="46"/>
  <c r="G106" i="46" s="1"/>
  <c r="AJ94" i="46"/>
  <c r="AI94" i="46"/>
  <c r="AH94" i="46"/>
  <c r="AG94" i="46"/>
  <c r="AF94" i="46"/>
  <c r="AE94" i="46"/>
  <c r="AD94" i="46"/>
  <c r="AC94" i="46"/>
  <c r="AB94" i="46"/>
  <c r="AA94" i="46"/>
  <c r="Z94" i="46"/>
  <c r="Y94" i="46"/>
  <c r="X94" i="46"/>
  <c r="W94" i="46"/>
  <c r="V94" i="46"/>
  <c r="U94" i="46"/>
  <c r="T94" i="46"/>
  <c r="S94" i="46"/>
  <c r="R94" i="46"/>
  <c r="Q94" i="46"/>
  <c r="P94" i="46"/>
  <c r="O94" i="46"/>
  <c r="N94" i="46"/>
  <c r="M94" i="46"/>
  <c r="L94" i="46"/>
  <c r="K94" i="46"/>
  <c r="J94" i="46"/>
  <c r="I94" i="46"/>
  <c r="H94" i="46"/>
  <c r="G94" i="46"/>
  <c r="AL87" i="46"/>
  <c r="H85" i="46"/>
  <c r="I85" i="46" s="1"/>
  <c r="J85" i="46" s="1"/>
  <c r="K85" i="46" s="1"/>
  <c r="L85" i="46" s="1"/>
  <c r="M85" i="46" s="1"/>
  <c r="N85" i="46" s="1"/>
  <c r="O85" i="46" s="1"/>
  <c r="P85" i="46" s="1"/>
  <c r="Q85" i="46" s="1"/>
  <c r="R85" i="46" s="1"/>
  <c r="S85" i="46" s="1"/>
  <c r="T85" i="46" s="1"/>
  <c r="U85" i="46" s="1"/>
  <c r="V85" i="46" s="1"/>
  <c r="W85" i="46" s="1"/>
  <c r="X85" i="46" s="1"/>
  <c r="Y85" i="46" s="1"/>
  <c r="Z85" i="46" s="1"/>
  <c r="AA85" i="46" s="1"/>
  <c r="AB85" i="46" s="1"/>
  <c r="AC85" i="46" s="1"/>
  <c r="AD85" i="46" s="1"/>
  <c r="AE85" i="46" s="1"/>
  <c r="AF85" i="46" s="1"/>
  <c r="AG85" i="46" s="1"/>
  <c r="AH85" i="46" s="1"/>
  <c r="AI85" i="46" s="1"/>
  <c r="AJ85" i="46" s="1"/>
  <c r="AP79" i="46"/>
  <c r="AL78" i="46"/>
  <c r="E77" i="46"/>
  <c r="AL69" i="46"/>
  <c r="AL67" i="46"/>
  <c r="AL66" i="46"/>
  <c r="AK65" i="46"/>
  <c r="AJ65" i="46"/>
  <c r="AI65" i="46"/>
  <c r="AH65" i="46"/>
  <c r="AG65" i="46"/>
  <c r="AF65" i="46"/>
  <c r="AE65" i="46"/>
  <c r="AD65" i="46"/>
  <c r="AC65" i="46"/>
  <c r="AB65" i="46"/>
  <c r="AA65" i="46"/>
  <c r="Z65" i="46"/>
  <c r="Y65" i="46"/>
  <c r="X65" i="46"/>
  <c r="W65" i="46"/>
  <c r="V65" i="46"/>
  <c r="U65" i="46"/>
  <c r="T65" i="46"/>
  <c r="S65" i="46"/>
  <c r="R65" i="46"/>
  <c r="Q65" i="46"/>
  <c r="P65" i="46"/>
  <c r="O65" i="46"/>
  <c r="N65" i="46"/>
  <c r="M65" i="46"/>
  <c r="L65" i="46"/>
  <c r="K65" i="46"/>
  <c r="J65" i="46"/>
  <c r="I65" i="46"/>
  <c r="H65" i="46"/>
  <c r="G65" i="46"/>
  <c r="AL64" i="46"/>
  <c r="AL63" i="46"/>
  <c r="AL62" i="46"/>
  <c r="AL61" i="46"/>
  <c r="AK60" i="46"/>
  <c r="AK71" i="46" s="1"/>
  <c r="AJ60" i="46"/>
  <c r="AJ71" i="46" s="1"/>
  <c r="AI60" i="46"/>
  <c r="AI71" i="46" s="1"/>
  <c r="AH60" i="46"/>
  <c r="AH71" i="46" s="1"/>
  <c r="AG60" i="46"/>
  <c r="AG71" i="46" s="1"/>
  <c r="AF60" i="46"/>
  <c r="AF71" i="46" s="1"/>
  <c r="AE60" i="46"/>
  <c r="AE71" i="46" s="1"/>
  <c r="AD60" i="46"/>
  <c r="AD71" i="46" s="1"/>
  <c r="AC60" i="46"/>
  <c r="AC71" i="46" s="1"/>
  <c r="AB60" i="46"/>
  <c r="AB71" i="46" s="1"/>
  <c r="AA60" i="46"/>
  <c r="AA71" i="46" s="1"/>
  <c r="Z60" i="46"/>
  <c r="Z71" i="46" s="1"/>
  <c r="Y60" i="46"/>
  <c r="Y71" i="46" s="1"/>
  <c r="X60" i="46"/>
  <c r="X71" i="46" s="1"/>
  <c r="W60" i="46"/>
  <c r="W71" i="46" s="1"/>
  <c r="V60" i="46"/>
  <c r="V71" i="46" s="1"/>
  <c r="U60" i="46"/>
  <c r="U71" i="46" s="1"/>
  <c r="T60" i="46"/>
  <c r="T71" i="46" s="1"/>
  <c r="S60" i="46"/>
  <c r="S71" i="46" s="1"/>
  <c r="R60" i="46"/>
  <c r="R71" i="46" s="1"/>
  <c r="Q60" i="46"/>
  <c r="Q71" i="46" s="1"/>
  <c r="P60" i="46"/>
  <c r="P71" i="46" s="1"/>
  <c r="O60" i="46"/>
  <c r="O71" i="46" s="1"/>
  <c r="N60" i="46"/>
  <c r="N71" i="46" s="1"/>
  <c r="M60" i="46"/>
  <c r="M71" i="46" s="1"/>
  <c r="L60" i="46"/>
  <c r="L71" i="46" s="1"/>
  <c r="K60" i="46"/>
  <c r="K71" i="46" s="1"/>
  <c r="J60" i="46"/>
  <c r="J71" i="46" s="1"/>
  <c r="I60" i="46"/>
  <c r="I71" i="46" s="1"/>
  <c r="H60" i="46"/>
  <c r="G60" i="46"/>
  <c r="G71" i="46" s="1"/>
  <c r="AK59" i="46"/>
  <c r="AJ59" i="46"/>
  <c r="AI59" i="46"/>
  <c r="AH59" i="46"/>
  <c r="AG59" i="46"/>
  <c r="AF59" i="46"/>
  <c r="AE59" i="46"/>
  <c r="AD59" i="46"/>
  <c r="AC59" i="46"/>
  <c r="AB59" i="46"/>
  <c r="AA59" i="46"/>
  <c r="Z59" i="46"/>
  <c r="Y59" i="46"/>
  <c r="X59" i="46"/>
  <c r="W59" i="46"/>
  <c r="V59" i="46"/>
  <c r="U59" i="46"/>
  <c r="T59" i="46"/>
  <c r="S59" i="46"/>
  <c r="R59" i="46"/>
  <c r="Q59" i="46"/>
  <c r="P59" i="46"/>
  <c r="O59" i="46"/>
  <c r="N59" i="46"/>
  <c r="M59" i="46"/>
  <c r="L59" i="46"/>
  <c r="K59" i="46"/>
  <c r="J59" i="46"/>
  <c r="I59" i="46"/>
  <c r="H59" i="46"/>
  <c r="G59" i="46"/>
  <c r="H58" i="46"/>
  <c r="I58" i="46" s="1"/>
  <c r="J58" i="46" s="1"/>
  <c r="K58" i="46" s="1"/>
  <c r="L58" i="46" s="1"/>
  <c r="M58" i="46" s="1"/>
  <c r="N58" i="46" s="1"/>
  <c r="O58" i="46" s="1"/>
  <c r="P58" i="46" s="1"/>
  <c r="Q58" i="46" s="1"/>
  <c r="R58" i="46" s="1"/>
  <c r="S58" i="46" s="1"/>
  <c r="T58" i="46" s="1"/>
  <c r="U58" i="46" s="1"/>
  <c r="V58" i="46" s="1"/>
  <c r="W58" i="46" s="1"/>
  <c r="X58" i="46" s="1"/>
  <c r="Y58" i="46" s="1"/>
  <c r="Z58" i="46" s="1"/>
  <c r="AA58" i="46" s="1"/>
  <c r="AB58" i="46" s="1"/>
  <c r="AC58" i="46" s="1"/>
  <c r="AD58" i="46" s="1"/>
  <c r="AE58" i="46" s="1"/>
  <c r="AF58" i="46" s="1"/>
  <c r="AG58" i="46" s="1"/>
  <c r="AH58" i="46" s="1"/>
  <c r="AI58" i="46" s="1"/>
  <c r="AJ58" i="46" s="1"/>
  <c r="AK58" i="46" s="1"/>
  <c r="AL56" i="46"/>
  <c r="AL52" i="46"/>
  <c r="AP44" i="46"/>
  <c r="AL43" i="46"/>
  <c r="AL34" i="46"/>
  <c r="AL32" i="46"/>
  <c r="AL31" i="46"/>
  <c r="AK30" i="46"/>
  <c r="AJ30" i="46"/>
  <c r="AI30" i="46"/>
  <c r="AH30" i="46"/>
  <c r="AG30" i="46"/>
  <c r="AF30" i="46"/>
  <c r="AE30" i="46"/>
  <c r="AD30" i="46"/>
  <c r="AC30" i="46"/>
  <c r="AB30" i="46"/>
  <c r="AA30" i="46"/>
  <c r="Z30" i="46"/>
  <c r="Y30" i="46"/>
  <c r="X30" i="46"/>
  <c r="W30" i="46"/>
  <c r="V30" i="46"/>
  <c r="U30" i="46"/>
  <c r="T30" i="46"/>
  <c r="S30" i="46"/>
  <c r="R30" i="46"/>
  <c r="Q30" i="46"/>
  <c r="P30" i="46"/>
  <c r="O30" i="46"/>
  <c r="N30" i="46"/>
  <c r="M30" i="46"/>
  <c r="L30" i="46"/>
  <c r="K30" i="46"/>
  <c r="J30" i="46"/>
  <c r="I30" i="46"/>
  <c r="H30" i="46"/>
  <c r="G30" i="46"/>
  <c r="AL29" i="46"/>
  <c r="AL28" i="46"/>
  <c r="AL27" i="46"/>
  <c r="AL26" i="46"/>
  <c r="AK25" i="46"/>
  <c r="AK36" i="46" s="1"/>
  <c r="AJ25" i="46"/>
  <c r="AJ36" i="46" s="1"/>
  <c r="AI25" i="46"/>
  <c r="AI36" i="46" s="1"/>
  <c r="AH25" i="46"/>
  <c r="AH36" i="46" s="1"/>
  <c r="AG25" i="46"/>
  <c r="AG36" i="46" s="1"/>
  <c r="AF25" i="46"/>
  <c r="AF36" i="46" s="1"/>
  <c r="AE25" i="46"/>
  <c r="AE36" i="46" s="1"/>
  <c r="AD25" i="46"/>
  <c r="AD36" i="46" s="1"/>
  <c r="AC25" i="46"/>
  <c r="AC36" i="46" s="1"/>
  <c r="AB25" i="46"/>
  <c r="AB36" i="46" s="1"/>
  <c r="AA25" i="46"/>
  <c r="AA36" i="46" s="1"/>
  <c r="Z25" i="46"/>
  <c r="Z36" i="46" s="1"/>
  <c r="Y25" i="46"/>
  <c r="Y36" i="46" s="1"/>
  <c r="X25" i="46"/>
  <c r="X36" i="46" s="1"/>
  <c r="W25" i="46"/>
  <c r="W36" i="46" s="1"/>
  <c r="V25" i="46"/>
  <c r="V36" i="46" s="1"/>
  <c r="U25" i="46"/>
  <c r="U36" i="46" s="1"/>
  <c r="T25" i="46"/>
  <c r="T36" i="46" s="1"/>
  <c r="S25" i="46"/>
  <c r="S36" i="46" s="1"/>
  <c r="R25" i="46"/>
  <c r="R36" i="46" s="1"/>
  <c r="Q25" i="46"/>
  <c r="Q36" i="46" s="1"/>
  <c r="P25" i="46"/>
  <c r="P36" i="46" s="1"/>
  <c r="O25" i="46"/>
  <c r="O36" i="46" s="1"/>
  <c r="N25" i="46"/>
  <c r="N36" i="46" s="1"/>
  <c r="M25" i="46"/>
  <c r="M36" i="46" s="1"/>
  <c r="L25" i="46"/>
  <c r="L36" i="46" s="1"/>
  <c r="K25" i="46"/>
  <c r="K36" i="46" s="1"/>
  <c r="J25" i="46"/>
  <c r="J36" i="46" s="1"/>
  <c r="I25" i="46"/>
  <c r="I36" i="46" s="1"/>
  <c r="H25" i="46"/>
  <c r="G25" i="46"/>
  <c r="G36" i="46" s="1"/>
  <c r="AK24" i="46"/>
  <c r="AJ24" i="46"/>
  <c r="AI24" i="46"/>
  <c r="AH24" i="46"/>
  <c r="AG24" i="46"/>
  <c r="AF24" i="46"/>
  <c r="AE24" i="46"/>
  <c r="AD24" i="46"/>
  <c r="AC24" i="46"/>
  <c r="AB24" i="46"/>
  <c r="AA24" i="46"/>
  <c r="Z24" i="46"/>
  <c r="Y24" i="46"/>
  <c r="X24" i="46"/>
  <c r="W24" i="46"/>
  <c r="V24" i="46"/>
  <c r="U24" i="46"/>
  <c r="T24" i="46"/>
  <c r="S24" i="46"/>
  <c r="R24" i="46"/>
  <c r="Q24" i="46"/>
  <c r="P24" i="46"/>
  <c r="O24" i="46"/>
  <c r="N24" i="46"/>
  <c r="M24" i="46"/>
  <c r="L24" i="46"/>
  <c r="K24" i="46"/>
  <c r="J24" i="46"/>
  <c r="I24" i="46"/>
  <c r="H24" i="46"/>
  <c r="G24" i="46"/>
  <c r="AL17" i="46"/>
  <c r="AP9" i="46"/>
  <c r="AL8" i="46"/>
  <c r="AL20" i="44"/>
  <c r="AK20" i="44"/>
  <c r="AJ20" i="44"/>
  <c r="AI20" i="44"/>
  <c r="AH20" i="44"/>
  <c r="AG20" i="44"/>
  <c r="AF20" i="44"/>
  <c r="AE20" i="44"/>
  <c r="AD20" i="44"/>
  <c r="AC20" i="44"/>
  <c r="AB20" i="44"/>
  <c r="AA20" i="44"/>
  <c r="Z20" i="44"/>
  <c r="Y20" i="44"/>
  <c r="X20" i="44"/>
  <c r="W20" i="44"/>
  <c r="V20" i="44"/>
  <c r="U20" i="44"/>
  <c r="T20" i="44"/>
  <c r="S20" i="44"/>
  <c r="R20" i="44"/>
  <c r="Q20" i="44"/>
  <c r="P20" i="44"/>
  <c r="O20" i="44"/>
  <c r="N20" i="44"/>
  <c r="M20" i="44"/>
  <c r="L20" i="44"/>
  <c r="K20" i="44"/>
  <c r="J20" i="44"/>
  <c r="I20" i="44"/>
  <c r="H20" i="44"/>
  <c r="G20" i="44"/>
  <c r="F20" i="44"/>
  <c r="AK16" i="44"/>
  <c r="AJ16" i="44"/>
  <c r="AI16" i="44"/>
  <c r="AH16" i="44"/>
  <c r="AG16" i="44"/>
  <c r="AF16" i="44"/>
  <c r="AE16" i="44"/>
  <c r="AD16" i="44"/>
  <c r="AC16" i="44"/>
  <c r="AB16" i="44"/>
  <c r="AA16" i="44"/>
  <c r="Z16" i="44"/>
  <c r="Y16" i="44"/>
  <c r="X16" i="44"/>
  <c r="W16" i="44"/>
  <c r="V16" i="44"/>
  <c r="U16" i="44"/>
  <c r="T16" i="44"/>
  <c r="S16" i="44"/>
  <c r="R16" i="44"/>
  <c r="Q16" i="44"/>
  <c r="P16" i="44"/>
  <c r="O16" i="44"/>
  <c r="N16" i="44"/>
  <c r="M16" i="44"/>
  <c r="L16" i="44"/>
  <c r="K16" i="44"/>
  <c r="J16" i="44"/>
  <c r="I16" i="44"/>
  <c r="H16" i="44"/>
  <c r="G16" i="44"/>
  <c r="F16" i="44"/>
  <c r="AK11" i="44"/>
  <c r="AJ11" i="44"/>
  <c r="AI11" i="44"/>
  <c r="AH11" i="44"/>
  <c r="AG11" i="44"/>
  <c r="AF11" i="44"/>
  <c r="AE11" i="44"/>
  <c r="AD11" i="44"/>
  <c r="AC11" i="44"/>
  <c r="AB11" i="44"/>
  <c r="AA11" i="44"/>
  <c r="Z11" i="44"/>
  <c r="Y11" i="44"/>
  <c r="X11" i="44"/>
  <c r="W11" i="44"/>
  <c r="V11" i="44"/>
  <c r="U11" i="44"/>
  <c r="T11" i="44"/>
  <c r="S11" i="44"/>
  <c r="R11" i="44"/>
  <c r="Q11" i="44"/>
  <c r="P11" i="44"/>
  <c r="O11" i="44"/>
  <c r="N11" i="44"/>
  <c r="M11" i="44"/>
  <c r="L11" i="44"/>
  <c r="K11" i="44"/>
  <c r="J11" i="44"/>
  <c r="I11" i="44"/>
  <c r="H11" i="44"/>
  <c r="G11" i="44"/>
  <c r="AK7" i="44"/>
  <c r="AJ7" i="44"/>
  <c r="AI7" i="44"/>
  <c r="AH7" i="44"/>
  <c r="AG7" i="44"/>
  <c r="AF7" i="44"/>
  <c r="AE7" i="44"/>
  <c r="AD7" i="44"/>
  <c r="AC7" i="44"/>
  <c r="AB7" i="44"/>
  <c r="AA7" i="44"/>
  <c r="Z7" i="44"/>
  <c r="Y7" i="44"/>
  <c r="X7" i="44"/>
  <c r="W7" i="44"/>
  <c r="V7" i="44"/>
  <c r="U7" i="44"/>
  <c r="T7" i="44"/>
  <c r="S7" i="44"/>
  <c r="R7" i="44"/>
  <c r="Q7" i="44"/>
  <c r="P7" i="44"/>
  <c r="O7" i="44"/>
  <c r="N7" i="44"/>
  <c r="M7" i="44"/>
  <c r="L7" i="44"/>
  <c r="K7" i="44"/>
  <c r="J7" i="44"/>
  <c r="I7" i="44"/>
  <c r="H7" i="44"/>
  <c r="G7" i="44"/>
  <c r="G39" i="44" s="1"/>
  <c r="F7" i="44"/>
  <c r="AK7" i="45"/>
  <c r="AJ7" i="45"/>
  <c r="AI7" i="45"/>
  <c r="AH7" i="45"/>
  <c r="AG7" i="45"/>
  <c r="AF7" i="45"/>
  <c r="AE7" i="45"/>
  <c r="AD7" i="45"/>
  <c r="AC7" i="45"/>
  <c r="AB7" i="45"/>
  <c r="AA7" i="45"/>
  <c r="Z7" i="45"/>
  <c r="Y7" i="45"/>
  <c r="X7" i="45"/>
  <c r="W7" i="45"/>
  <c r="V7" i="45"/>
  <c r="U7" i="45"/>
  <c r="T7" i="45"/>
  <c r="S7" i="45"/>
  <c r="R7" i="45"/>
  <c r="Q7" i="45"/>
  <c r="P7" i="45"/>
  <c r="O7" i="45"/>
  <c r="N7" i="45"/>
  <c r="M7" i="45"/>
  <c r="L7" i="45"/>
  <c r="K7" i="45"/>
  <c r="J7" i="45"/>
  <c r="I7" i="45"/>
  <c r="H7" i="45"/>
  <c r="G7" i="45"/>
  <c r="AK11" i="45"/>
  <c r="AJ11" i="45"/>
  <c r="AI11" i="45"/>
  <c r="AH11" i="45"/>
  <c r="AG11" i="45"/>
  <c r="AF11" i="45"/>
  <c r="AE11" i="45"/>
  <c r="AD11" i="45"/>
  <c r="AC11" i="45"/>
  <c r="AB11" i="45"/>
  <c r="AA11" i="45"/>
  <c r="Z11" i="45"/>
  <c r="Y11" i="45"/>
  <c r="X11" i="45"/>
  <c r="W11" i="45"/>
  <c r="V11" i="45"/>
  <c r="U11" i="45"/>
  <c r="T11" i="45"/>
  <c r="S11" i="45"/>
  <c r="R11" i="45"/>
  <c r="Q11" i="45"/>
  <c r="P11" i="45"/>
  <c r="O11" i="45"/>
  <c r="N11" i="45"/>
  <c r="M11" i="45"/>
  <c r="L11" i="45"/>
  <c r="K11" i="45"/>
  <c r="J11" i="45"/>
  <c r="I11" i="45"/>
  <c r="H11" i="45"/>
  <c r="G11" i="45"/>
  <c r="G47" i="45" s="1"/>
  <c r="AK20" i="45"/>
  <c r="AJ20" i="45"/>
  <c r="AI20" i="45"/>
  <c r="AH20" i="45"/>
  <c r="AG20" i="45"/>
  <c r="AF20" i="45"/>
  <c r="AE20" i="45"/>
  <c r="AD20" i="45"/>
  <c r="AC20" i="45"/>
  <c r="AB20" i="45"/>
  <c r="AA20" i="45"/>
  <c r="Z20" i="45"/>
  <c r="Y20" i="45"/>
  <c r="X20" i="45"/>
  <c r="W20" i="45"/>
  <c r="V20" i="45"/>
  <c r="U20" i="45"/>
  <c r="T20" i="45"/>
  <c r="S20" i="45"/>
  <c r="R20" i="45"/>
  <c r="Q20" i="45"/>
  <c r="P20" i="45"/>
  <c r="O20" i="45"/>
  <c r="N20" i="45"/>
  <c r="M20" i="45"/>
  <c r="L20" i="45"/>
  <c r="K20" i="45"/>
  <c r="J20" i="45"/>
  <c r="I20" i="45"/>
  <c r="H20" i="45"/>
  <c r="G20" i="45"/>
  <c r="F20" i="45"/>
  <c r="AK28" i="45"/>
  <c r="AJ28" i="45"/>
  <c r="AI28" i="45"/>
  <c r="AH28" i="45"/>
  <c r="AG28" i="45"/>
  <c r="AF28" i="45"/>
  <c r="AE28" i="45"/>
  <c r="AD28" i="45"/>
  <c r="AC28" i="45"/>
  <c r="AB28" i="45"/>
  <c r="AA28" i="45"/>
  <c r="Z28" i="45"/>
  <c r="Y28" i="45"/>
  <c r="X28" i="45"/>
  <c r="W28" i="45"/>
  <c r="V28" i="45"/>
  <c r="U28" i="45"/>
  <c r="T28" i="45"/>
  <c r="S28" i="45"/>
  <c r="R28" i="45"/>
  <c r="Q28" i="45"/>
  <c r="P28" i="45"/>
  <c r="O28" i="45"/>
  <c r="N28" i="45"/>
  <c r="M28" i="45"/>
  <c r="L28" i="45"/>
  <c r="K28" i="45"/>
  <c r="J28" i="45"/>
  <c r="I28" i="45"/>
  <c r="H28" i="45"/>
  <c r="G28" i="45"/>
  <c r="F28" i="45"/>
  <c r="AK85" i="45"/>
  <c r="AJ85" i="45"/>
  <c r="AI85" i="45"/>
  <c r="AH85" i="45"/>
  <c r="AG85" i="45"/>
  <c r="AF85" i="45"/>
  <c r="AE85" i="45"/>
  <c r="AD85" i="45"/>
  <c r="AC85" i="45"/>
  <c r="AB85" i="45"/>
  <c r="AA85" i="45"/>
  <c r="Z85" i="45"/>
  <c r="Y85" i="45"/>
  <c r="X85" i="45"/>
  <c r="W85" i="45"/>
  <c r="V85" i="45"/>
  <c r="U85" i="45"/>
  <c r="T85" i="45"/>
  <c r="S85" i="45"/>
  <c r="R85" i="45"/>
  <c r="Q85" i="45"/>
  <c r="P85" i="45"/>
  <c r="O85" i="45"/>
  <c r="N85" i="45"/>
  <c r="M85" i="45"/>
  <c r="L85" i="45"/>
  <c r="K85" i="45"/>
  <c r="J85" i="45"/>
  <c r="I85" i="45"/>
  <c r="H85" i="45"/>
  <c r="G85" i="45"/>
  <c r="G117" i="45" s="1"/>
  <c r="F85" i="45"/>
  <c r="AK89" i="45"/>
  <c r="AK102" i="45" s="1"/>
  <c r="AJ89" i="45"/>
  <c r="AJ102" i="45" s="1"/>
  <c r="AI89" i="45"/>
  <c r="AI102" i="45" s="1"/>
  <c r="AH89" i="45"/>
  <c r="AH102" i="45" s="1"/>
  <c r="AG89" i="45"/>
  <c r="AG102" i="45" s="1"/>
  <c r="AF89" i="45"/>
  <c r="AF102" i="45" s="1"/>
  <c r="AE89" i="45"/>
  <c r="AE102" i="45" s="1"/>
  <c r="AD89" i="45"/>
  <c r="AD102" i="45" s="1"/>
  <c r="AC89" i="45"/>
  <c r="AC102" i="45" s="1"/>
  <c r="AB89" i="45"/>
  <c r="AB102" i="45" s="1"/>
  <c r="AA89" i="45"/>
  <c r="AA102" i="45" s="1"/>
  <c r="Z89" i="45"/>
  <c r="Z102" i="45" s="1"/>
  <c r="Y89" i="45"/>
  <c r="Y102" i="45" s="1"/>
  <c r="X89" i="45"/>
  <c r="X102" i="45" s="1"/>
  <c r="W89" i="45"/>
  <c r="W102" i="45" s="1"/>
  <c r="V89" i="45"/>
  <c r="V102" i="45" s="1"/>
  <c r="U89" i="45"/>
  <c r="U102" i="45" s="1"/>
  <c r="T89" i="45"/>
  <c r="T102" i="45" s="1"/>
  <c r="S89" i="45"/>
  <c r="S102" i="45" s="1"/>
  <c r="R89" i="45"/>
  <c r="R102" i="45" s="1"/>
  <c r="Q89" i="45"/>
  <c r="Q102" i="45" s="1"/>
  <c r="P89" i="45"/>
  <c r="P102" i="45" s="1"/>
  <c r="O89" i="45"/>
  <c r="O102" i="45" s="1"/>
  <c r="N89" i="45"/>
  <c r="N102" i="45" s="1"/>
  <c r="M89" i="45"/>
  <c r="M102" i="45" s="1"/>
  <c r="L89" i="45"/>
  <c r="L102" i="45" s="1"/>
  <c r="K89" i="45"/>
  <c r="K102" i="45" s="1"/>
  <c r="J89" i="45"/>
  <c r="J102" i="45" s="1"/>
  <c r="I89" i="45"/>
  <c r="I102" i="45" s="1"/>
  <c r="H89" i="45"/>
  <c r="H102" i="45" s="1"/>
  <c r="G89" i="45"/>
  <c r="G102" i="45" s="1"/>
  <c r="AK94" i="45"/>
  <c r="AJ94" i="45"/>
  <c r="AI94" i="45"/>
  <c r="AH94" i="45"/>
  <c r="AG94" i="45"/>
  <c r="AF94" i="45"/>
  <c r="AE94" i="45"/>
  <c r="AD94" i="45"/>
  <c r="AC94" i="45"/>
  <c r="AB94" i="45"/>
  <c r="AA94" i="45"/>
  <c r="Z94" i="45"/>
  <c r="Y94" i="45"/>
  <c r="X94" i="45"/>
  <c r="W94" i="45"/>
  <c r="V94" i="45"/>
  <c r="U94" i="45"/>
  <c r="T94" i="45"/>
  <c r="S94" i="45"/>
  <c r="R94" i="45"/>
  <c r="Q94" i="45"/>
  <c r="P94" i="45"/>
  <c r="O94" i="45"/>
  <c r="N94" i="45"/>
  <c r="M94" i="45"/>
  <c r="L94" i="45"/>
  <c r="K94" i="45"/>
  <c r="J94" i="45"/>
  <c r="I94" i="45"/>
  <c r="H94" i="45"/>
  <c r="G94" i="45"/>
  <c r="F94" i="45"/>
  <c r="AK98" i="45"/>
  <c r="F98" i="45"/>
  <c r="F7" i="45"/>
  <c r="G152" i="45"/>
  <c r="H152" i="45" s="1"/>
  <c r="I152" i="45" s="1"/>
  <c r="J152" i="45" s="1"/>
  <c r="K152" i="45" s="1"/>
  <c r="L152" i="45" s="1"/>
  <c r="M152" i="45" s="1"/>
  <c r="N152" i="45" s="1"/>
  <c r="O152" i="45" s="1"/>
  <c r="P152" i="45" s="1"/>
  <c r="Q152" i="45" s="1"/>
  <c r="R152" i="45" s="1"/>
  <c r="S152" i="45" s="1"/>
  <c r="T152" i="45" s="1"/>
  <c r="U152" i="45" s="1"/>
  <c r="V152" i="45" s="1"/>
  <c r="W152" i="45" s="1"/>
  <c r="X152" i="45" s="1"/>
  <c r="Y152" i="45" s="1"/>
  <c r="Z152" i="45" s="1"/>
  <c r="AA152" i="45" s="1"/>
  <c r="AB152" i="45" s="1"/>
  <c r="AC152" i="45" s="1"/>
  <c r="AD152" i="45" s="1"/>
  <c r="AE152" i="45" s="1"/>
  <c r="AF152" i="45" s="1"/>
  <c r="AG152" i="45" s="1"/>
  <c r="AH152" i="45" s="1"/>
  <c r="AI152" i="45" s="1"/>
  <c r="AJ152" i="45" s="1"/>
  <c r="AK152" i="45" s="1"/>
  <c r="AL152" i="45" s="1"/>
  <c r="AL147" i="45"/>
  <c r="AL145" i="45"/>
  <c r="AL144" i="45"/>
  <c r="AK143" i="45"/>
  <c r="AJ143" i="45"/>
  <c r="AI143" i="45"/>
  <c r="AH143" i="45"/>
  <c r="AG143" i="45"/>
  <c r="AF143" i="45"/>
  <c r="AE143" i="45"/>
  <c r="AD143" i="45"/>
  <c r="AC143" i="45"/>
  <c r="AB143" i="45"/>
  <c r="AA143" i="45"/>
  <c r="Z143" i="45"/>
  <c r="Y143" i="45"/>
  <c r="X143" i="45"/>
  <c r="W143" i="45"/>
  <c r="V143" i="45"/>
  <c r="U143" i="45"/>
  <c r="T143" i="45"/>
  <c r="S143" i="45"/>
  <c r="R143" i="45"/>
  <c r="Q143" i="45"/>
  <c r="P143" i="45"/>
  <c r="O143" i="45"/>
  <c r="N143" i="45"/>
  <c r="M143" i="45"/>
  <c r="L143" i="45"/>
  <c r="K143" i="45"/>
  <c r="J143" i="45"/>
  <c r="I143" i="45"/>
  <c r="H143" i="45"/>
  <c r="G143" i="45"/>
  <c r="AL142" i="45"/>
  <c r="AL141" i="45"/>
  <c r="AL140" i="45"/>
  <c r="AL139" i="45"/>
  <c r="AK137" i="45"/>
  <c r="AJ137" i="45"/>
  <c r="AI137" i="45"/>
  <c r="AH137" i="45"/>
  <c r="AG137" i="45"/>
  <c r="AF137" i="45"/>
  <c r="AE137" i="45"/>
  <c r="AD137" i="45"/>
  <c r="AC137" i="45"/>
  <c r="AB137" i="45"/>
  <c r="AA137" i="45"/>
  <c r="Z137" i="45"/>
  <c r="Y137" i="45"/>
  <c r="X137" i="45"/>
  <c r="W137" i="45"/>
  <c r="V137" i="45"/>
  <c r="U137" i="45"/>
  <c r="T137" i="45"/>
  <c r="S137" i="45"/>
  <c r="R137" i="45"/>
  <c r="Q137" i="45"/>
  <c r="P137" i="45"/>
  <c r="O137" i="45"/>
  <c r="N137" i="45"/>
  <c r="M137" i="45"/>
  <c r="L137" i="45"/>
  <c r="K137" i="45"/>
  <c r="J137" i="45"/>
  <c r="I137" i="45"/>
  <c r="H137" i="45"/>
  <c r="G137" i="45"/>
  <c r="AK134" i="45"/>
  <c r="AJ134" i="45"/>
  <c r="AI134" i="45"/>
  <c r="AH134" i="45"/>
  <c r="AG134" i="45"/>
  <c r="AF134" i="45"/>
  <c r="AE134" i="45"/>
  <c r="AD134" i="45"/>
  <c r="AC134" i="45"/>
  <c r="AB134" i="45"/>
  <c r="AA134" i="45"/>
  <c r="Z134" i="45"/>
  <c r="Y134" i="45"/>
  <c r="X134" i="45"/>
  <c r="W134" i="45"/>
  <c r="V134" i="45"/>
  <c r="U134" i="45"/>
  <c r="T134" i="45"/>
  <c r="S134" i="45"/>
  <c r="R134" i="45"/>
  <c r="Q134" i="45"/>
  <c r="P134" i="45"/>
  <c r="O134" i="45"/>
  <c r="N134" i="45"/>
  <c r="M134" i="45"/>
  <c r="L134" i="45"/>
  <c r="K134" i="45"/>
  <c r="J134" i="45"/>
  <c r="I134" i="45"/>
  <c r="H134" i="45"/>
  <c r="G134" i="45"/>
  <c r="G135" i="45" s="1"/>
  <c r="AL133" i="45"/>
  <c r="AU131" i="45"/>
  <c r="AL131" i="45"/>
  <c r="AK130" i="45"/>
  <c r="AJ130" i="45"/>
  <c r="AI130" i="45"/>
  <c r="AH130" i="45"/>
  <c r="AG130" i="45"/>
  <c r="AF130" i="45"/>
  <c r="AE130" i="45"/>
  <c r="AD130" i="45"/>
  <c r="AC130" i="45"/>
  <c r="AB130" i="45"/>
  <c r="AA130" i="45"/>
  <c r="Z130" i="45"/>
  <c r="Y130" i="45"/>
  <c r="X130" i="45"/>
  <c r="W130" i="45"/>
  <c r="V130" i="45"/>
  <c r="U130" i="45"/>
  <c r="T130" i="45"/>
  <c r="S130" i="45"/>
  <c r="R130" i="45"/>
  <c r="Q130" i="45"/>
  <c r="P130" i="45"/>
  <c r="O130" i="45"/>
  <c r="N130" i="45"/>
  <c r="M130" i="45"/>
  <c r="L130" i="45"/>
  <c r="K130" i="45"/>
  <c r="J130" i="45"/>
  <c r="I130" i="45"/>
  <c r="H130" i="45"/>
  <c r="G130" i="45"/>
  <c r="G132" i="45" s="1"/>
  <c r="AL129" i="45"/>
  <c r="AU126" i="45"/>
  <c r="AL126" i="45"/>
  <c r="AK125" i="45"/>
  <c r="AJ125" i="45"/>
  <c r="AI125" i="45"/>
  <c r="AH125" i="45"/>
  <c r="AG125" i="45"/>
  <c r="AF125" i="45"/>
  <c r="AE125" i="45"/>
  <c r="AE138" i="45" s="1"/>
  <c r="AD125" i="45"/>
  <c r="AC125" i="45"/>
  <c r="AB125" i="45"/>
  <c r="AA125" i="45"/>
  <c r="Z125" i="45"/>
  <c r="Y125" i="45"/>
  <c r="X125" i="45"/>
  <c r="W125" i="45"/>
  <c r="W138" i="45" s="1"/>
  <c r="V125" i="45"/>
  <c r="U125" i="45"/>
  <c r="T125" i="45"/>
  <c r="S125" i="45"/>
  <c r="R125" i="45"/>
  <c r="Q125" i="45"/>
  <c r="P125" i="45"/>
  <c r="O125" i="45"/>
  <c r="N125" i="45"/>
  <c r="M125" i="45"/>
  <c r="L125" i="45"/>
  <c r="K125" i="45"/>
  <c r="J125" i="45"/>
  <c r="I125" i="45"/>
  <c r="H125" i="45"/>
  <c r="G125" i="45"/>
  <c r="G138" i="45" s="1"/>
  <c r="G149" i="45" s="1"/>
  <c r="AL124" i="45"/>
  <c r="AP123" i="45"/>
  <c r="AP122" i="45"/>
  <c r="AK121" i="45"/>
  <c r="AJ121" i="45"/>
  <c r="AI121" i="45"/>
  <c r="AH121" i="45"/>
  <c r="AE121" i="45"/>
  <c r="AD121" i="45"/>
  <c r="AC121" i="45"/>
  <c r="AB121" i="45"/>
  <c r="AA121" i="45"/>
  <c r="Z121" i="45"/>
  <c r="Y121" i="45"/>
  <c r="X121" i="45"/>
  <c r="W121" i="45"/>
  <c r="V121" i="45"/>
  <c r="U121" i="45"/>
  <c r="T121" i="45"/>
  <c r="S121" i="45"/>
  <c r="R121" i="45"/>
  <c r="Q121" i="45"/>
  <c r="P121" i="45"/>
  <c r="O121" i="45"/>
  <c r="N121" i="45"/>
  <c r="M121" i="45"/>
  <c r="L121" i="45"/>
  <c r="K121" i="45"/>
  <c r="J121" i="45"/>
  <c r="I121" i="45"/>
  <c r="H121" i="45"/>
  <c r="G121" i="45"/>
  <c r="G122" i="45" s="1"/>
  <c r="AL120" i="45"/>
  <c r="E120" i="45"/>
  <c r="AL77" i="45"/>
  <c r="AL75" i="45"/>
  <c r="AL74" i="45"/>
  <c r="AK73" i="45"/>
  <c r="AJ73" i="45"/>
  <c r="AI73" i="45"/>
  <c r="AH73" i="45"/>
  <c r="AG73" i="45"/>
  <c r="AF73" i="45"/>
  <c r="AE73" i="45"/>
  <c r="AD73" i="45"/>
  <c r="AC73" i="45"/>
  <c r="AB73" i="45"/>
  <c r="AA73" i="45"/>
  <c r="Z73" i="45"/>
  <c r="Y73" i="45"/>
  <c r="X73" i="45"/>
  <c r="W73" i="45"/>
  <c r="V73" i="45"/>
  <c r="U73" i="45"/>
  <c r="T73" i="45"/>
  <c r="S73" i="45"/>
  <c r="R73" i="45"/>
  <c r="Q73" i="45"/>
  <c r="P73" i="45"/>
  <c r="O73" i="45"/>
  <c r="N73" i="45"/>
  <c r="M73" i="45"/>
  <c r="L73" i="45"/>
  <c r="K73" i="45"/>
  <c r="J73" i="45"/>
  <c r="I73" i="45"/>
  <c r="H73" i="45"/>
  <c r="G73" i="45"/>
  <c r="AL72" i="45"/>
  <c r="AL71" i="45"/>
  <c r="AL70" i="45"/>
  <c r="AL69" i="45"/>
  <c r="AK68" i="45"/>
  <c r="AK79" i="45" s="1"/>
  <c r="AJ68" i="45"/>
  <c r="AJ79" i="45" s="1"/>
  <c r="AI68" i="45"/>
  <c r="AI79" i="45" s="1"/>
  <c r="AH68" i="45"/>
  <c r="AH79" i="45" s="1"/>
  <c r="AG68" i="45"/>
  <c r="AF68" i="45"/>
  <c r="AF79" i="45" s="1"/>
  <c r="AE68" i="45"/>
  <c r="AE79" i="45" s="1"/>
  <c r="AD68" i="45"/>
  <c r="AC68" i="45"/>
  <c r="AC79" i="45" s="1"/>
  <c r="AB68" i="45"/>
  <c r="AB79" i="45" s="1"/>
  <c r="AA68" i="45"/>
  <c r="AA79" i="45" s="1"/>
  <c r="Z68" i="45"/>
  <c r="Z79" i="45" s="1"/>
  <c r="Y68" i="45"/>
  <c r="Y79" i="45" s="1"/>
  <c r="X68" i="45"/>
  <c r="X79" i="45" s="1"/>
  <c r="W68" i="45"/>
  <c r="W79" i="45" s="1"/>
  <c r="V68" i="45"/>
  <c r="V79" i="45" s="1"/>
  <c r="U68" i="45"/>
  <c r="U79" i="45" s="1"/>
  <c r="T68" i="45"/>
  <c r="T79" i="45" s="1"/>
  <c r="S68" i="45"/>
  <c r="R68" i="45"/>
  <c r="R79" i="45" s="1"/>
  <c r="Q68" i="45"/>
  <c r="Q79" i="45" s="1"/>
  <c r="P68" i="45"/>
  <c r="P79" i="45" s="1"/>
  <c r="O68" i="45"/>
  <c r="O79" i="45" s="1"/>
  <c r="N68" i="45"/>
  <c r="N79" i="45" s="1"/>
  <c r="M68" i="45"/>
  <c r="M79" i="45" s="1"/>
  <c r="L68" i="45"/>
  <c r="L79" i="45" s="1"/>
  <c r="K68" i="45"/>
  <c r="J68" i="45"/>
  <c r="J79" i="45" s="1"/>
  <c r="I68" i="45"/>
  <c r="I79" i="45" s="1"/>
  <c r="H68" i="45"/>
  <c r="H79" i="45" s="1"/>
  <c r="G68" i="45"/>
  <c r="AU56" i="45"/>
  <c r="AK67" i="45"/>
  <c r="AJ67" i="45"/>
  <c r="AI67" i="45"/>
  <c r="AH67" i="45"/>
  <c r="AG67" i="45"/>
  <c r="AF67" i="45"/>
  <c r="AE67" i="45"/>
  <c r="AD67" i="45"/>
  <c r="AC67" i="45"/>
  <c r="AB67" i="45"/>
  <c r="AA67" i="45"/>
  <c r="Z67" i="45"/>
  <c r="Y67" i="45"/>
  <c r="X67" i="45"/>
  <c r="W67" i="45"/>
  <c r="V67" i="45"/>
  <c r="U67" i="45"/>
  <c r="T67" i="45"/>
  <c r="S67" i="45"/>
  <c r="R67" i="45"/>
  <c r="Q67" i="45"/>
  <c r="P67" i="45"/>
  <c r="O67" i="45"/>
  <c r="N67" i="45"/>
  <c r="M67" i="45"/>
  <c r="L67" i="45"/>
  <c r="K67" i="45"/>
  <c r="J67" i="45"/>
  <c r="H67" i="45"/>
  <c r="G67" i="45"/>
  <c r="AP53" i="45"/>
  <c r="AP52" i="45"/>
  <c r="G82" i="45"/>
  <c r="E50" i="45"/>
  <c r="AL112" i="45"/>
  <c r="AL110" i="45"/>
  <c r="AL109" i="45"/>
  <c r="AK108" i="45"/>
  <c r="AJ108" i="45"/>
  <c r="AI108" i="45"/>
  <c r="AH108" i="45"/>
  <c r="AG108" i="45"/>
  <c r="AF108" i="45"/>
  <c r="AE108" i="45"/>
  <c r="AD108" i="45"/>
  <c r="AC108" i="45"/>
  <c r="AB108" i="45"/>
  <c r="AA108" i="45"/>
  <c r="Z108" i="45"/>
  <c r="Y108" i="45"/>
  <c r="X108" i="45"/>
  <c r="W108" i="45"/>
  <c r="V108" i="45"/>
  <c r="U108" i="45"/>
  <c r="T108" i="45"/>
  <c r="S108" i="45"/>
  <c r="R108" i="45"/>
  <c r="Q108" i="45"/>
  <c r="P108" i="45"/>
  <c r="O108" i="45"/>
  <c r="N108" i="45"/>
  <c r="M108" i="45"/>
  <c r="L108" i="45"/>
  <c r="K108" i="45"/>
  <c r="J108" i="45"/>
  <c r="I108" i="45"/>
  <c r="H108" i="45"/>
  <c r="G108" i="45"/>
  <c r="AL107" i="45"/>
  <c r="AL106" i="45"/>
  <c r="AL105" i="45"/>
  <c r="AL104" i="45"/>
  <c r="AK103" i="45"/>
  <c r="AK114" i="45" s="1"/>
  <c r="AJ103" i="45"/>
  <c r="AJ114" i="45" s="1"/>
  <c r="AI103" i="45"/>
  <c r="AI114" i="45" s="1"/>
  <c r="AH103" i="45"/>
  <c r="AH114" i="45" s="1"/>
  <c r="AG103" i="45"/>
  <c r="AG114" i="45" s="1"/>
  <c r="AF103" i="45"/>
  <c r="AF114" i="45" s="1"/>
  <c r="AE103" i="45"/>
  <c r="AD103" i="45"/>
  <c r="AD114" i="45" s="1"/>
  <c r="AC103" i="45"/>
  <c r="AC114" i="45" s="1"/>
  <c r="AB103" i="45"/>
  <c r="AB114" i="45" s="1"/>
  <c r="AA103" i="45"/>
  <c r="AA114" i="45" s="1"/>
  <c r="Z103" i="45"/>
  <c r="Z114" i="45" s="1"/>
  <c r="Y103" i="45"/>
  <c r="Y114" i="45" s="1"/>
  <c r="X103" i="45"/>
  <c r="X114" i="45" s="1"/>
  <c r="W103" i="45"/>
  <c r="V103" i="45"/>
  <c r="U103" i="45"/>
  <c r="U114" i="45" s="1"/>
  <c r="T103" i="45"/>
  <c r="T114" i="45" s="1"/>
  <c r="S103" i="45"/>
  <c r="S114" i="45" s="1"/>
  <c r="R103" i="45"/>
  <c r="R114" i="45" s="1"/>
  <c r="Q103" i="45"/>
  <c r="Q114" i="45" s="1"/>
  <c r="P103" i="45"/>
  <c r="P114" i="45" s="1"/>
  <c r="O103" i="45"/>
  <c r="N103" i="45"/>
  <c r="N114" i="45" s="1"/>
  <c r="M103" i="45"/>
  <c r="M114" i="45" s="1"/>
  <c r="L103" i="45"/>
  <c r="L114" i="45" s="1"/>
  <c r="K103" i="45"/>
  <c r="K114" i="45" s="1"/>
  <c r="J103" i="45"/>
  <c r="J114" i="45" s="1"/>
  <c r="I103" i="45"/>
  <c r="I114" i="45" s="1"/>
  <c r="H103" i="45"/>
  <c r="H114" i="45" s="1"/>
  <c r="G103" i="45"/>
  <c r="AP88" i="45"/>
  <c r="AP87" i="45"/>
  <c r="AL86" i="45"/>
  <c r="E85" i="45"/>
  <c r="AL42" i="45"/>
  <c r="AL40" i="45"/>
  <c r="AL39" i="45"/>
  <c r="AK38" i="45"/>
  <c r="AJ38" i="45"/>
  <c r="AI38" i="45"/>
  <c r="AH38" i="45"/>
  <c r="AG38" i="45"/>
  <c r="AF38" i="45"/>
  <c r="AE38" i="45"/>
  <c r="AD38" i="45"/>
  <c r="AC38" i="45"/>
  <c r="AB38" i="45"/>
  <c r="AA38" i="45"/>
  <c r="Z38" i="45"/>
  <c r="Y38" i="45"/>
  <c r="X38" i="45"/>
  <c r="W38" i="45"/>
  <c r="V38" i="45"/>
  <c r="U38" i="45"/>
  <c r="T38" i="45"/>
  <c r="S38" i="45"/>
  <c r="R38" i="45"/>
  <c r="Q38" i="45"/>
  <c r="P38" i="45"/>
  <c r="O38" i="45"/>
  <c r="N38" i="45"/>
  <c r="M38" i="45"/>
  <c r="L38" i="45"/>
  <c r="K38" i="45"/>
  <c r="J38" i="45"/>
  <c r="I38" i="45"/>
  <c r="H38" i="45"/>
  <c r="G38" i="45"/>
  <c r="AL37" i="45"/>
  <c r="AL36" i="45"/>
  <c r="AL35" i="45"/>
  <c r="AL34" i="45"/>
  <c r="AK33" i="45"/>
  <c r="AK44" i="45" s="1"/>
  <c r="AJ33" i="45"/>
  <c r="AJ44" i="45" s="1"/>
  <c r="AI33" i="45"/>
  <c r="AI44" i="45" s="1"/>
  <c r="AH33" i="45"/>
  <c r="AH44" i="45" s="1"/>
  <c r="AG33" i="45"/>
  <c r="AG44" i="45" s="1"/>
  <c r="AF33" i="45"/>
  <c r="AE33" i="45"/>
  <c r="AE44" i="45" s="1"/>
  <c r="AD33" i="45"/>
  <c r="AD44" i="45" s="1"/>
  <c r="AC33" i="45"/>
  <c r="AC44" i="45" s="1"/>
  <c r="AB33" i="45"/>
  <c r="AB44" i="45" s="1"/>
  <c r="AA33" i="45"/>
  <c r="AA44" i="45" s="1"/>
  <c r="Z33" i="45"/>
  <c r="Z44" i="45" s="1"/>
  <c r="Y33" i="45"/>
  <c r="Y44" i="45" s="1"/>
  <c r="X33" i="45"/>
  <c r="X44" i="45" s="1"/>
  <c r="W33" i="45"/>
  <c r="W44" i="45" s="1"/>
  <c r="V33" i="45"/>
  <c r="V44" i="45" s="1"/>
  <c r="U33" i="45"/>
  <c r="U44" i="45" s="1"/>
  <c r="T33" i="45"/>
  <c r="T44" i="45" s="1"/>
  <c r="S33" i="45"/>
  <c r="S44" i="45" s="1"/>
  <c r="R33" i="45"/>
  <c r="R44" i="45" s="1"/>
  <c r="Q33" i="45"/>
  <c r="Q44" i="45" s="1"/>
  <c r="P33" i="45"/>
  <c r="O33" i="45"/>
  <c r="O44" i="45" s="1"/>
  <c r="N33" i="45"/>
  <c r="N44" i="45" s="1"/>
  <c r="M33" i="45"/>
  <c r="M44" i="45" s="1"/>
  <c r="L33" i="45"/>
  <c r="L44" i="45" s="1"/>
  <c r="K33" i="45"/>
  <c r="K44" i="45" s="1"/>
  <c r="J33" i="45"/>
  <c r="J44" i="45" s="1"/>
  <c r="I33" i="45"/>
  <c r="I44" i="45" s="1"/>
  <c r="H33" i="45"/>
  <c r="H44" i="45" s="1"/>
  <c r="G33" i="45"/>
  <c r="G44" i="45" s="1"/>
  <c r="AK32" i="45"/>
  <c r="AJ32" i="45"/>
  <c r="AI32" i="45"/>
  <c r="AH32" i="45"/>
  <c r="AG32" i="45"/>
  <c r="AF32" i="45"/>
  <c r="AE32" i="45"/>
  <c r="AD32" i="45"/>
  <c r="AC32" i="45"/>
  <c r="AB32" i="45"/>
  <c r="AA32" i="45"/>
  <c r="Z32" i="45"/>
  <c r="Y32" i="45"/>
  <c r="X32" i="45"/>
  <c r="W32" i="45"/>
  <c r="V32" i="45"/>
  <c r="U32" i="45"/>
  <c r="T32" i="45"/>
  <c r="S32" i="45"/>
  <c r="R32" i="45"/>
  <c r="Q32" i="45"/>
  <c r="P32" i="45"/>
  <c r="O32" i="45"/>
  <c r="N32" i="45"/>
  <c r="M32" i="45"/>
  <c r="L32" i="45"/>
  <c r="K32" i="45"/>
  <c r="J32" i="45"/>
  <c r="I32" i="45"/>
  <c r="H32" i="45"/>
  <c r="G32" i="45"/>
  <c r="F27" i="45"/>
  <c r="AK24" i="45"/>
  <c r="AJ24" i="45"/>
  <c r="AI24" i="45"/>
  <c r="AH24" i="45"/>
  <c r="AG24" i="45"/>
  <c r="AF24" i="45"/>
  <c r="AE24" i="45"/>
  <c r="AD24" i="45"/>
  <c r="AC24" i="45"/>
  <c r="AB24" i="45"/>
  <c r="AA24" i="45"/>
  <c r="Z24" i="45"/>
  <c r="Y24" i="45"/>
  <c r="X24" i="45"/>
  <c r="W24" i="45"/>
  <c r="V24" i="45"/>
  <c r="U24" i="45"/>
  <c r="T24" i="45"/>
  <c r="S24" i="45"/>
  <c r="R24" i="45"/>
  <c r="Q24" i="45"/>
  <c r="P24" i="45"/>
  <c r="O24" i="45"/>
  <c r="N24" i="45"/>
  <c r="M24" i="45"/>
  <c r="L24" i="45"/>
  <c r="K24" i="45"/>
  <c r="J24" i="45"/>
  <c r="I24" i="45"/>
  <c r="H24" i="45"/>
  <c r="G24" i="45"/>
  <c r="AK16" i="45"/>
  <c r="AJ16" i="45"/>
  <c r="AI16" i="45"/>
  <c r="AH16" i="45"/>
  <c r="AG16" i="45"/>
  <c r="AF16" i="45"/>
  <c r="AE16" i="45"/>
  <c r="AD16" i="45"/>
  <c r="AC16" i="45"/>
  <c r="AB16" i="45"/>
  <c r="AA16" i="45"/>
  <c r="Z16" i="45"/>
  <c r="Y16" i="45"/>
  <c r="X16" i="45"/>
  <c r="W16" i="45"/>
  <c r="V16" i="45"/>
  <c r="U16" i="45"/>
  <c r="T16" i="45"/>
  <c r="S16" i="45"/>
  <c r="R16" i="45"/>
  <c r="Q16" i="45"/>
  <c r="P16" i="45"/>
  <c r="O16" i="45"/>
  <c r="N16" i="45"/>
  <c r="M16" i="45"/>
  <c r="L16" i="45"/>
  <c r="K16" i="45"/>
  <c r="J16" i="45"/>
  <c r="I16" i="45"/>
  <c r="H16" i="45"/>
  <c r="G16" i="45"/>
  <c r="AP11" i="45"/>
  <c r="E7" i="45"/>
  <c r="F80" i="44"/>
  <c r="G79" i="44"/>
  <c r="H79" i="44" s="1"/>
  <c r="I79" i="44" s="1"/>
  <c r="J79" i="44" s="1"/>
  <c r="K79" i="44" s="1"/>
  <c r="L79" i="44" s="1"/>
  <c r="M79" i="44" s="1"/>
  <c r="N79" i="44" s="1"/>
  <c r="O79" i="44" s="1"/>
  <c r="P79" i="44" s="1"/>
  <c r="Q79" i="44" s="1"/>
  <c r="R79" i="44" s="1"/>
  <c r="S79" i="44" s="1"/>
  <c r="T79" i="44" s="1"/>
  <c r="U79" i="44" s="1"/>
  <c r="V79" i="44" s="1"/>
  <c r="W79" i="44" s="1"/>
  <c r="X79" i="44" s="1"/>
  <c r="Y79" i="44" s="1"/>
  <c r="Z79" i="44" s="1"/>
  <c r="AA79" i="44" s="1"/>
  <c r="AB79" i="44" s="1"/>
  <c r="AC79" i="44" s="1"/>
  <c r="AD79" i="44" s="1"/>
  <c r="AE79" i="44" s="1"/>
  <c r="AF79" i="44" s="1"/>
  <c r="AG79" i="44" s="1"/>
  <c r="AH79" i="44" s="1"/>
  <c r="AI79" i="44" s="1"/>
  <c r="AJ79" i="44" s="1"/>
  <c r="AK79" i="44" s="1"/>
  <c r="AL79" i="44" s="1"/>
  <c r="AL74" i="44"/>
  <c r="AL72" i="44"/>
  <c r="AL71" i="44"/>
  <c r="AK70" i="44"/>
  <c r="AJ70" i="44"/>
  <c r="AI70" i="44"/>
  <c r="AH70" i="44"/>
  <c r="AG70" i="44"/>
  <c r="AF70" i="44"/>
  <c r="AE70" i="44"/>
  <c r="AD70" i="44"/>
  <c r="AC70" i="44"/>
  <c r="AB70" i="44"/>
  <c r="AA70" i="44"/>
  <c r="Z70" i="44"/>
  <c r="Y70" i="44"/>
  <c r="X70" i="44"/>
  <c r="W70" i="44"/>
  <c r="V70" i="44"/>
  <c r="U70" i="44"/>
  <c r="T70" i="44"/>
  <c r="S70" i="44"/>
  <c r="R70" i="44"/>
  <c r="Q70" i="44"/>
  <c r="P70" i="44"/>
  <c r="O70" i="44"/>
  <c r="N70" i="44"/>
  <c r="M70" i="44"/>
  <c r="L70" i="44"/>
  <c r="K70" i="44"/>
  <c r="J70" i="44"/>
  <c r="I70" i="44"/>
  <c r="H70" i="44"/>
  <c r="G70" i="44"/>
  <c r="AL69" i="44"/>
  <c r="AL68" i="44"/>
  <c r="AL67" i="44"/>
  <c r="AL66" i="44"/>
  <c r="AK65" i="44"/>
  <c r="AK76" i="44" s="1"/>
  <c r="AJ65" i="44"/>
  <c r="AJ76" i="44" s="1"/>
  <c r="AI65" i="44"/>
  <c r="AI76" i="44" s="1"/>
  <c r="AH65" i="44"/>
  <c r="AH76" i="44" s="1"/>
  <c r="AG65" i="44"/>
  <c r="AG76" i="44" s="1"/>
  <c r="AF65" i="44"/>
  <c r="AF76" i="44" s="1"/>
  <c r="AE65" i="44"/>
  <c r="AE76" i="44" s="1"/>
  <c r="AD65" i="44"/>
  <c r="AD76" i="44" s="1"/>
  <c r="AC65" i="44"/>
  <c r="AC76" i="44" s="1"/>
  <c r="AB65" i="44"/>
  <c r="AB76" i="44" s="1"/>
  <c r="AA65" i="44"/>
  <c r="AA76" i="44" s="1"/>
  <c r="Z65" i="44"/>
  <c r="Z76" i="44" s="1"/>
  <c r="Y65" i="44"/>
  <c r="Y76" i="44" s="1"/>
  <c r="X65" i="44"/>
  <c r="X76" i="44" s="1"/>
  <c r="W65" i="44"/>
  <c r="W76" i="44" s="1"/>
  <c r="V65" i="44"/>
  <c r="V76" i="44" s="1"/>
  <c r="U65" i="44"/>
  <c r="U76" i="44" s="1"/>
  <c r="T65" i="44"/>
  <c r="T76" i="44" s="1"/>
  <c r="S65" i="44"/>
  <c r="S76" i="44" s="1"/>
  <c r="R65" i="44"/>
  <c r="R76" i="44" s="1"/>
  <c r="Q65" i="44"/>
  <c r="Q76" i="44" s="1"/>
  <c r="P65" i="44"/>
  <c r="P76" i="44" s="1"/>
  <c r="O65" i="44"/>
  <c r="O76" i="44" s="1"/>
  <c r="N65" i="44"/>
  <c r="N76" i="44" s="1"/>
  <c r="M65" i="44"/>
  <c r="M76" i="44" s="1"/>
  <c r="L65" i="44"/>
  <c r="L76" i="44" s="1"/>
  <c r="K65" i="44"/>
  <c r="K76" i="44" s="1"/>
  <c r="J65" i="44"/>
  <c r="J76" i="44" s="1"/>
  <c r="I65" i="44"/>
  <c r="I76" i="44" s="1"/>
  <c r="H65" i="44"/>
  <c r="G65" i="44"/>
  <c r="G76" i="44" s="1"/>
  <c r="AK64" i="44"/>
  <c r="AJ64" i="44"/>
  <c r="AI64" i="44"/>
  <c r="AH64" i="44"/>
  <c r="AG64" i="44"/>
  <c r="AF64" i="44"/>
  <c r="AE64" i="44"/>
  <c r="AD64" i="44"/>
  <c r="AC64" i="44"/>
  <c r="AB64" i="44"/>
  <c r="AA64" i="44"/>
  <c r="Z64" i="44"/>
  <c r="Y64" i="44"/>
  <c r="X64" i="44"/>
  <c r="W64" i="44"/>
  <c r="V64" i="44"/>
  <c r="U64" i="44"/>
  <c r="T64" i="44"/>
  <c r="S64" i="44"/>
  <c r="R64" i="44"/>
  <c r="Q64" i="44"/>
  <c r="P64" i="44"/>
  <c r="O64" i="44"/>
  <c r="N64" i="44"/>
  <c r="M64" i="44"/>
  <c r="L64" i="44"/>
  <c r="K64" i="44"/>
  <c r="J64" i="44"/>
  <c r="I64" i="44"/>
  <c r="H64" i="44"/>
  <c r="E42" i="44"/>
  <c r="AL110" i="44"/>
  <c r="AL108" i="44"/>
  <c r="AL107" i="44"/>
  <c r="AK106" i="44"/>
  <c r="AJ106" i="44"/>
  <c r="AI106" i="44"/>
  <c r="AH106" i="44"/>
  <c r="AG106" i="44"/>
  <c r="AF106" i="44"/>
  <c r="AE106" i="44"/>
  <c r="AD106" i="44"/>
  <c r="AC106" i="44"/>
  <c r="AB106" i="44"/>
  <c r="AA106" i="44"/>
  <c r="Z106" i="44"/>
  <c r="Y106" i="44"/>
  <c r="X106" i="44"/>
  <c r="W106" i="44"/>
  <c r="V106" i="44"/>
  <c r="U106" i="44"/>
  <c r="T106" i="44"/>
  <c r="S106" i="44"/>
  <c r="R106" i="44"/>
  <c r="Q106" i="44"/>
  <c r="P106" i="44"/>
  <c r="O106" i="44"/>
  <c r="N106" i="44"/>
  <c r="M106" i="44"/>
  <c r="L106" i="44"/>
  <c r="K106" i="44"/>
  <c r="J106" i="44"/>
  <c r="I106" i="44"/>
  <c r="H106" i="44"/>
  <c r="G106" i="44"/>
  <c r="AL105" i="44"/>
  <c r="AL104" i="44"/>
  <c r="AL103" i="44"/>
  <c r="AL102" i="44"/>
  <c r="AK101" i="44"/>
  <c r="AK112" i="44" s="1"/>
  <c r="AJ101" i="44"/>
  <c r="AJ112" i="44" s="1"/>
  <c r="AI101" i="44"/>
  <c r="AH101" i="44"/>
  <c r="AH112" i="44" s="1"/>
  <c r="AG101" i="44"/>
  <c r="AG112" i="44" s="1"/>
  <c r="AF101" i="44"/>
  <c r="AF112" i="44" s="1"/>
  <c r="AE101" i="44"/>
  <c r="AE112" i="44" s="1"/>
  <c r="AD101" i="44"/>
  <c r="AD112" i="44" s="1"/>
  <c r="AC101" i="44"/>
  <c r="AC112" i="44" s="1"/>
  <c r="AB101" i="44"/>
  <c r="AB112" i="44" s="1"/>
  <c r="AA101" i="44"/>
  <c r="AA112" i="44" s="1"/>
  <c r="Z101" i="44"/>
  <c r="Z112" i="44" s="1"/>
  <c r="Y101" i="44"/>
  <c r="Y112" i="44" s="1"/>
  <c r="X101" i="44"/>
  <c r="X112" i="44" s="1"/>
  <c r="W101" i="44"/>
  <c r="W112" i="44" s="1"/>
  <c r="V101" i="44"/>
  <c r="U101" i="44"/>
  <c r="U112" i="44" s="1"/>
  <c r="T101" i="44"/>
  <c r="T112" i="44" s="1"/>
  <c r="S101" i="44"/>
  <c r="S112" i="44" s="1"/>
  <c r="R101" i="44"/>
  <c r="R112" i="44" s="1"/>
  <c r="Q101" i="44"/>
  <c r="Q112" i="44" s="1"/>
  <c r="P101" i="44"/>
  <c r="P112" i="44" s="1"/>
  <c r="O101" i="44"/>
  <c r="O112" i="44" s="1"/>
  <c r="N101" i="44"/>
  <c r="N112" i="44" s="1"/>
  <c r="M101" i="44"/>
  <c r="M112" i="44" s="1"/>
  <c r="L101" i="44"/>
  <c r="L112" i="44" s="1"/>
  <c r="K101" i="44"/>
  <c r="K112" i="44" s="1"/>
  <c r="J101" i="44"/>
  <c r="J112" i="44" s="1"/>
  <c r="I101" i="44"/>
  <c r="I112" i="44" s="1"/>
  <c r="H101" i="44"/>
  <c r="H112" i="44" s="1"/>
  <c r="G101" i="44"/>
  <c r="G112" i="44" s="1"/>
  <c r="AK100" i="44"/>
  <c r="AJ100" i="44"/>
  <c r="AI100" i="44"/>
  <c r="AH100" i="44"/>
  <c r="AG100" i="44"/>
  <c r="AF100" i="44"/>
  <c r="AE100" i="44"/>
  <c r="AD100" i="44"/>
  <c r="AC100" i="44"/>
  <c r="AB100" i="44"/>
  <c r="AA100" i="44"/>
  <c r="Z100" i="44"/>
  <c r="Y100" i="44"/>
  <c r="X100" i="44"/>
  <c r="W100" i="44"/>
  <c r="V100" i="44"/>
  <c r="U100" i="44"/>
  <c r="T100" i="44"/>
  <c r="S100" i="44"/>
  <c r="R100" i="44"/>
  <c r="Q100" i="44"/>
  <c r="P100" i="44"/>
  <c r="O100" i="44"/>
  <c r="N100" i="44"/>
  <c r="M100" i="44"/>
  <c r="L100" i="44"/>
  <c r="K100" i="44"/>
  <c r="J100" i="44"/>
  <c r="I100" i="44"/>
  <c r="H100" i="44"/>
  <c r="G100" i="44"/>
  <c r="G97" i="44"/>
  <c r="H97" i="44" s="1"/>
  <c r="I97" i="44" s="1"/>
  <c r="J97" i="44" s="1"/>
  <c r="K97" i="44" s="1"/>
  <c r="L97" i="44" s="1"/>
  <c r="M97" i="44" s="1"/>
  <c r="N97" i="44" s="1"/>
  <c r="O97" i="44" s="1"/>
  <c r="P97" i="44" s="1"/>
  <c r="Q97" i="44" s="1"/>
  <c r="R97" i="44" s="1"/>
  <c r="S97" i="44" s="1"/>
  <c r="T97" i="44" s="1"/>
  <c r="U97" i="44" s="1"/>
  <c r="V97" i="44" s="1"/>
  <c r="W97" i="44" s="1"/>
  <c r="X97" i="44" s="1"/>
  <c r="Y97" i="44" s="1"/>
  <c r="Z97" i="44" s="1"/>
  <c r="AA97" i="44" s="1"/>
  <c r="AB97" i="44" s="1"/>
  <c r="AC97" i="44" s="1"/>
  <c r="AD97" i="44" s="1"/>
  <c r="AE97" i="44" s="1"/>
  <c r="AF97" i="44" s="1"/>
  <c r="AG97" i="44" s="1"/>
  <c r="AH97" i="44" s="1"/>
  <c r="AI97" i="44" s="1"/>
  <c r="AJ97" i="44" s="1"/>
  <c r="AK97" i="44" s="1"/>
  <c r="AL97" i="44" s="1"/>
  <c r="AL92" i="44"/>
  <c r="AL90" i="44"/>
  <c r="AL89" i="44"/>
  <c r="AK88" i="44"/>
  <c r="AJ88" i="44"/>
  <c r="AI88" i="44"/>
  <c r="AH88" i="44"/>
  <c r="AG88" i="44"/>
  <c r="AF88" i="44"/>
  <c r="AE88" i="44"/>
  <c r="AD88" i="44"/>
  <c r="AC88" i="44"/>
  <c r="AB88" i="44"/>
  <c r="AA88" i="44"/>
  <c r="Z88" i="44"/>
  <c r="Y88" i="44"/>
  <c r="X88" i="44"/>
  <c r="W88" i="44"/>
  <c r="V88" i="44"/>
  <c r="U88" i="44"/>
  <c r="T88" i="44"/>
  <c r="S88" i="44"/>
  <c r="R88" i="44"/>
  <c r="Q88" i="44"/>
  <c r="P88" i="44"/>
  <c r="O88" i="44"/>
  <c r="N88" i="44"/>
  <c r="M88" i="44"/>
  <c r="L88" i="44"/>
  <c r="K88" i="44"/>
  <c r="J88" i="44"/>
  <c r="I88" i="44"/>
  <c r="H88" i="44"/>
  <c r="G88" i="44"/>
  <c r="AL87" i="44"/>
  <c r="AL86" i="44"/>
  <c r="AL85" i="44"/>
  <c r="AL84" i="44"/>
  <c r="AK83" i="44"/>
  <c r="AK94" i="44" s="1"/>
  <c r="AJ83" i="44"/>
  <c r="AJ94" i="44" s="1"/>
  <c r="AI83" i="44"/>
  <c r="AI94" i="44" s="1"/>
  <c r="AH83" i="44"/>
  <c r="AH94" i="44" s="1"/>
  <c r="AG83" i="44"/>
  <c r="AG94" i="44" s="1"/>
  <c r="AF83" i="44"/>
  <c r="AF94" i="44" s="1"/>
  <c r="AE83" i="44"/>
  <c r="AD83" i="44"/>
  <c r="AD94" i="44" s="1"/>
  <c r="AC83" i="44"/>
  <c r="AC94" i="44" s="1"/>
  <c r="AB83" i="44"/>
  <c r="AB94" i="44" s="1"/>
  <c r="AA83" i="44"/>
  <c r="AA94" i="44" s="1"/>
  <c r="Z83" i="44"/>
  <c r="Z94" i="44" s="1"/>
  <c r="Y83" i="44"/>
  <c r="Y94" i="44" s="1"/>
  <c r="X83" i="44"/>
  <c r="W83" i="44"/>
  <c r="V83" i="44"/>
  <c r="V94" i="44" s="1"/>
  <c r="U83" i="44"/>
  <c r="U94" i="44" s="1"/>
  <c r="T83" i="44"/>
  <c r="T94" i="44" s="1"/>
  <c r="S83" i="44"/>
  <c r="S94" i="44" s="1"/>
  <c r="R83" i="44"/>
  <c r="R94" i="44" s="1"/>
  <c r="Q83" i="44"/>
  <c r="Q94" i="44" s="1"/>
  <c r="P83" i="44"/>
  <c r="P94" i="44" s="1"/>
  <c r="O83" i="44"/>
  <c r="N83" i="44"/>
  <c r="N94" i="44" s="1"/>
  <c r="M83" i="44"/>
  <c r="M94" i="44" s="1"/>
  <c r="L83" i="44"/>
  <c r="K83" i="44"/>
  <c r="K94" i="44" s="1"/>
  <c r="J83" i="44"/>
  <c r="J94" i="44" s="1"/>
  <c r="I83" i="44"/>
  <c r="I94" i="44" s="1"/>
  <c r="H83" i="44"/>
  <c r="G83" i="44"/>
  <c r="AK82" i="44"/>
  <c r="AJ82" i="44"/>
  <c r="AI82" i="44"/>
  <c r="AH82" i="44"/>
  <c r="AG82" i="44"/>
  <c r="AF82" i="44"/>
  <c r="AE82" i="44"/>
  <c r="AD82" i="44"/>
  <c r="AC82" i="44"/>
  <c r="AB82" i="44"/>
  <c r="AA82" i="44"/>
  <c r="Z82" i="44"/>
  <c r="Y82" i="44"/>
  <c r="X82" i="44"/>
  <c r="W82" i="44"/>
  <c r="V82" i="44"/>
  <c r="U82" i="44"/>
  <c r="T82" i="44"/>
  <c r="S82" i="44"/>
  <c r="R82" i="44"/>
  <c r="Q82" i="44"/>
  <c r="P82" i="44"/>
  <c r="O82" i="44"/>
  <c r="N82" i="44"/>
  <c r="M82" i="44"/>
  <c r="L82" i="44"/>
  <c r="K82" i="44"/>
  <c r="J82" i="44"/>
  <c r="I82" i="44"/>
  <c r="H82" i="44"/>
  <c r="G82" i="44"/>
  <c r="AC37" i="44"/>
  <c r="U37" i="44"/>
  <c r="AK37" i="44"/>
  <c r="AG37" i="44"/>
  <c r="AF37" i="44"/>
  <c r="AB37" i="44"/>
  <c r="W37" i="44"/>
  <c r="Q37" i="44"/>
  <c r="M37" i="44"/>
  <c r="K37" i="44"/>
  <c r="I30" i="44"/>
  <c r="H30" i="44"/>
  <c r="G30" i="44"/>
  <c r="AL26" i="44"/>
  <c r="AK25" i="44"/>
  <c r="AK36" i="44" s="1"/>
  <c r="AJ25" i="44"/>
  <c r="AJ36" i="44" s="1"/>
  <c r="AI25" i="44"/>
  <c r="AI36" i="44" s="1"/>
  <c r="AH25" i="44"/>
  <c r="AH36" i="44" s="1"/>
  <c r="AG25" i="44"/>
  <c r="AG36" i="44" s="1"/>
  <c r="AF25" i="44"/>
  <c r="AF36" i="44" s="1"/>
  <c r="AE25" i="44"/>
  <c r="AE36" i="44" s="1"/>
  <c r="AD25" i="44"/>
  <c r="AD36" i="44" s="1"/>
  <c r="AC25" i="44"/>
  <c r="AC36" i="44" s="1"/>
  <c r="AB25" i="44"/>
  <c r="AB36" i="44" s="1"/>
  <c r="AA25" i="44"/>
  <c r="AA36" i="44" s="1"/>
  <c r="Z25" i="44"/>
  <c r="Z36" i="44" s="1"/>
  <c r="Y25" i="44"/>
  <c r="Y36" i="44" s="1"/>
  <c r="X25" i="44"/>
  <c r="X36" i="44" s="1"/>
  <c r="W25" i="44"/>
  <c r="W36" i="44" s="1"/>
  <c r="V25" i="44"/>
  <c r="V36" i="44" s="1"/>
  <c r="U25" i="44"/>
  <c r="U36" i="44" s="1"/>
  <c r="T25" i="44"/>
  <c r="T36" i="44" s="1"/>
  <c r="S25" i="44"/>
  <c r="S36" i="44" s="1"/>
  <c r="R25" i="44"/>
  <c r="R36" i="44" s="1"/>
  <c r="Q25" i="44"/>
  <c r="Q36" i="44" s="1"/>
  <c r="P25" i="44"/>
  <c r="P36" i="44" s="1"/>
  <c r="O25" i="44"/>
  <c r="O36" i="44" s="1"/>
  <c r="N25" i="44"/>
  <c r="N36" i="44" s="1"/>
  <c r="M25" i="44"/>
  <c r="M36" i="44" s="1"/>
  <c r="L25" i="44"/>
  <c r="L36" i="44" s="1"/>
  <c r="K25" i="44"/>
  <c r="K36" i="44" s="1"/>
  <c r="J25" i="44"/>
  <c r="J36" i="44" s="1"/>
  <c r="I25" i="44"/>
  <c r="I36" i="44" s="1"/>
  <c r="H25" i="44"/>
  <c r="H36" i="44" s="1"/>
  <c r="G25" i="44"/>
  <c r="G36" i="44" s="1"/>
  <c r="AK24" i="44"/>
  <c r="AJ24" i="44"/>
  <c r="AI24" i="44"/>
  <c r="AH24" i="44"/>
  <c r="AG24" i="44"/>
  <c r="AF24" i="44"/>
  <c r="AE24" i="44"/>
  <c r="AD24" i="44"/>
  <c r="AC24" i="44"/>
  <c r="AB24" i="44"/>
  <c r="AA24" i="44"/>
  <c r="Z24" i="44"/>
  <c r="Y24" i="44"/>
  <c r="X24" i="44"/>
  <c r="W24" i="44"/>
  <c r="V24" i="44"/>
  <c r="U24" i="44"/>
  <c r="T24" i="44"/>
  <c r="S24" i="44"/>
  <c r="R24" i="44"/>
  <c r="Q24" i="44"/>
  <c r="P24" i="44"/>
  <c r="O24" i="44"/>
  <c r="N24" i="44"/>
  <c r="M24" i="44"/>
  <c r="L24" i="44"/>
  <c r="K24" i="44"/>
  <c r="J24" i="44"/>
  <c r="I24" i="44"/>
  <c r="H24" i="44"/>
  <c r="G24" i="44"/>
  <c r="AP9" i="44"/>
  <c r="E7" i="44"/>
  <c r="AK7" i="43"/>
  <c r="AJ7" i="43"/>
  <c r="AI7" i="43"/>
  <c r="AH7" i="43"/>
  <c r="AG7" i="43"/>
  <c r="AF7" i="43"/>
  <c r="AE7" i="43"/>
  <c r="AD7" i="43"/>
  <c r="AC7" i="43"/>
  <c r="AB7" i="43"/>
  <c r="AA7" i="43"/>
  <c r="Z7" i="43"/>
  <c r="Y7" i="43"/>
  <c r="X7" i="43"/>
  <c r="W7" i="43"/>
  <c r="V7" i="43"/>
  <c r="U7" i="43"/>
  <c r="T7" i="43"/>
  <c r="S7" i="43"/>
  <c r="R7" i="43"/>
  <c r="Q7" i="43"/>
  <c r="P7" i="43"/>
  <c r="O7" i="43"/>
  <c r="N7" i="43"/>
  <c r="M7" i="43"/>
  <c r="L7" i="43"/>
  <c r="K7" i="43"/>
  <c r="J7" i="43"/>
  <c r="I7" i="43"/>
  <c r="H7" i="43"/>
  <c r="G7" i="43"/>
  <c r="AK11" i="43"/>
  <c r="AJ11" i="43"/>
  <c r="AI11" i="43"/>
  <c r="AH11" i="43"/>
  <c r="AG11" i="43"/>
  <c r="AF11" i="43"/>
  <c r="AE11" i="43"/>
  <c r="AD11" i="43"/>
  <c r="AC11" i="43"/>
  <c r="AB11" i="43"/>
  <c r="AA11" i="43"/>
  <c r="Z11" i="43"/>
  <c r="Y11" i="43"/>
  <c r="X11" i="43"/>
  <c r="W11" i="43"/>
  <c r="V11" i="43"/>
  <c r="U11" i="43"/>
  <c r="T11" i="43"/>
  <c r="S11" i="43"/>
  <c r="R11" i="43"/>
  <c r="Q11" i="43"/>
  <c r="P11" i="43"/>
  <c r="O11" i="43"/>
  <c r="N11" i="43"/>
  <c r="M11" i="43"/>
  <c r="L11" i="43"/>
  <c r="K11" i="43"/>
  <c r="J11" i="43"/>
  <c r="I11" i="43"/>
  <c r="H11" i="43"/>
  <c r="G11" i="43"/>
  <c r="AL16" i="43"/>
  <c r="AK16" i="43"/>
  <c r="AJ16" i="43"/>
  <c r="AI16" i="43"/>
  <c r="AH16" i="43"/>
  <c r="AG16" i="43"/>
  <c r="AF16" i="43"/>
  <c r="AE16" i="43"/>
  <c r="AD16" i="43"/>
  <c r="AC16" i="43"/>
  <c r="AB16" i="43"/>
  <c r="AA16" i="43"/>
  <c r="Z16" i="43"/>
  <c r="Y16" i="43"/>
  <c r="X16" i="43"/>
  <c r="W16" i="43"/>
  <c r="V16" i="43"/>
  <c r="U16" i="43"/>
  <c r="T16" i="43"/>
  <c r="S16" i="43"/>
  <c r="R16" i="43"/>
  <c r="Q16" i="43"/>
  <c r="P16" i="43"/>
  <c r="O16" i="43"/>
  <c r="N16" i="43"/>
  <c r="M16" i="43"/>
  <c r="L16" i="43"/>
  <c r="K16" i="43"/>
  <c r="J16" i="43"/>
  <c r="I16" i="43"/>
  <c r="H16" i="43"/>
  <c r="G16" i="43"/>
  <c r="F16" i="43"/>
  <c r="AK22" i="43"/>
  <c r="AJ22" i="43"/>
  <c r="AI22" i="43"/>
  <c r="AH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AK26" i="43"/>
  <c r="AJ26" i="43"/>
  <c r="AI26" i="43"/>
  <c r="AH26" i="43"/>
  <c r="AG26" i="43"/>
  <c r="AF26" i="43"/>
  <c r="AE26" i="43"/>
  <c r="AD26" i="43"/>
  <c r="AC26" i="43"/>
  <c r="AB26" i="43"/>
  <c r="AA26" i="43"/>
  <c r="Z26" i="43"/>
  <c r="Y26" i="43"/>
  <c r="X26" i="43"/>
  <c r="W26" i="43"/>
  <c r="V26" i="43"/>
  <c r="U26" i="43"/>
  <c r="T26" i="43"/>
  <c r="S26" i="43"/>
  <c r="R26" i="43"/>
  <c r="Q26" i="43"/>
  <c r="P26" i="43"/>
  <c r="O26" i="43"/>
  <c r="N26" i="43"/>
  <c r="M26" i="43"/>
  <c r="L26" i="43"/>
  <c r="K26" i="43"/>
  <c r="J26" i="43"/>
  <c r="I26" i="43"/>
  <c r="H26" i="43"/>
  <c r="G26" i="43"/>
  <c r="F26" i="43"/>
  <c r="H48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AK63" i="43"/>
  <c r="AJ63" i="43"/>
  <c r="AI63" i="43"/>
  <c r="AH63" i="43"/>
  <c r="AG63" i="43"/>
  <c r="AF63" i="43"/>
  <c r="AE63" i="43"/>
  <c r="AD63" i="43"/>
  <c r="AC63" i="43"/>
  <c r="AB63" i="43"/>
  <c r="AA63" i="43"/>
  <c r="Z63" i="43"/>
  <c r="Y63" i="43"/>
  <c r="X63" i="43"/>
  <c r="W63" i="43"/>
  <c r="V63" i="43"/>
  <c r="U63" i="43"/>
  <c r="T63" i="43"/>
  <c r="S63" i="43"/>
  <c r="R63" i="43"/>
  <c r="Q63" i="43"/>
  <c r="P63" i="43"/>
  <c r="O63" i="43"/>
  <c r="N63" i="43"/>
  <c r="M63" i="43"/>
  <c r="L63" i="43"/>
  <c r="K63" i="43"/>
  <c r="J63" i="43"/>
  <c r="I63" i="43"/>
  <c r="H63" i="43"/>
  <c r="G63" i="43"/>
  <c r="F63" i="43"/>
  <c r="F67" i="43"/>
  <c r="AK89" i="43"/>
  <c r="AJ89" i="43"/>
  <c r="AI89" i="43"/>
  <c r="AH89" i="43"/>
  <c r="AG89" i="43"/>
  <c r="AF89" i="43"/>
  <c r="AE89" i="43"/>
  <c r="AD89" i="43"/>
  <c r="AC89" i="43"/>
  <c r="AB89" i="43"/>
  <c r="AA89" i="43"/>
  <c r="Z89" i="43"/>
  <c r="Y89" i="43"/>
  <c r="X89" i="43"/>
  <c r="W89" i="43"/>
  <c r="V89" i="43"/>
  <c r="U89" i="43"/>
  <c r="T89" i="43"/>
  <c r="S89" i="43"/>
  <c r="R89" i="43"/>
  <c r="Q89" i="43"/>
  <c r="P89" i="43"/>
  <c r="O89" i="43"/>
  <c r="N89" i="43"/>
  <c r="M89" i="43"/>
  <c r="L89" i="43"/>
  <c r="K89" i="43"/>
  <c r="J89" i="43"/>
  <c r="I89" i="43"/>
  <c r="H89" i="43"/>
  <c r="G89" i="43"/>
  <c r="F89" i="43"/>
  <c r="AK93" i="43"/>
  <c r="AJ93" i="43"/>
  <c r="AI93" i="43"/>
  <c r="AH93" i="43"/>
  <c r="AG93" i="43"/>
  <c r="AF93" i="43"/>
  <c r="AE93" i="43"/>
  <c r="AD93" i="43"/>
  <c r="AC93" i="43"/>
  <c r="AB93" i="43"/>
  <c r="AA93" i="43"/>
  <c r="Z93" i="43"/>
  <c r="Y93" i="43"/>
  <c r="X93" i="43"/>
  <c r="W93" i="43"/>
  <c r="V93" i="43"/>
  <c r="U93" i="43"/>
  <c r="T93" i="43"/>
  <c r="S93" i="43"/>
  <c r="R93" i="43"/>
  <c r="Q93" i="43"/>
  <c r="P93" i="43"/>
  <c r="O93" i="43"/>
  <c r="N93" i="43"/>
  <c r="M93" i="43"/>
  <c r="L93" i="43"/>
  <c r="K93" i="43"/>
  <c r="J93" i="43"/>
  <c r="I93" i="43"/>
  <c r="H93" i="43"/>
  <c r="G93" i="43"/>
  <c r="AK98" i="43"/>
  <c r="AJ98" i="43"/>
  <c r="AI98" i="43"/>
  <c r="AH98" i="43"/>
  <c r="AG98" i="43"/>
  <c r="AF98" i="43"/>
  <c r="AE98" i="43"/>
  <c r="AD98" i="43"/>
  <c r="AC98" i="43"/>
  <c r="AB98" i="43"/>
  <c r="AA98" i="43"/>
  <c r="Z98" i="43"/>
  <c r="Y98" i="43"/>
  <c r="X98" i="43"/>
  <c r="W98" i="43"/>
  <c r="V98" i="43"/>
  <c r="U98" i="43"/>
  <c r="T98" i="43"/>
  <c r="S98" i="43"/>
  <c r="R98" i="43"/>
  <c r="Q98" i="43"/>
  <c r="P98" i="43"/>
  <c r="O98" i="43"/>
  <c r="N98" i="43"/>
  <c r="M98" i="43"/>
  <c r="L98" i="43"/>
  <c r="K98" i="43"/>
  <c r="J98" i="43"/>
  <c r="I98" i="43"/>
  <c r="H98" i="43"/>
  <c r="G98" i="43"/>
  <c r="F98" i="43"/>
  <c r="AK102" i="43"/>
  <c r="AJ102" i="43"/>
  <c r="AI102" i="43"/>
  <c r="AH102" i="43"/>
  <c r="AG102" i="43"/>
  <c r="AF102" i="43"/>
  <c r="AE102" i="43"/>
  <c r="AD102" i="43"/>
  <c r="AC102" i="43"/>
  <c r="AB102" i="43"/>
  <c r="AA102" i="43"/>
  <c r="Z102" i="43"/>
  <c r="Y102" i="43"/>
  <c r="X102" i="43"/>
  <c r="W102" i="43"/>
  <c r="V102" i="43"/>
  <c r="U102" i="43"/>
  <c r="T102" i="43"/>
  <c r="S102" i="43"/>
  <c r="R102" i="43"/>
  <c r="Q102" i="43"/>
  <c r="P102" i="43"/>
  <c r="O102" i="43"/>
  <c r="N102" i="43"/>
  <c r="M102" i="43"/>
  <c r="L102" i="43"/>
  <c r="K102" i="43"/>
  <c r="J102" i="43"/>
  <c r="I102" i="43"/>
  <c r="H102" i="43"/>
  <c r="G102" i="43"/>
  <c r="F102" i="43"/>
  <c r="F7" i="43"/>
  <c r="F157" i="43"/>
  <c r="F156" i="43"/>
  <c r="G156" i="43" s="1"/>
  <c r="H156" i="43" s="1"/>
  <c r="I156" i="43" s="1"/>
  <c r="J156" i="43" s="1"/>
  <c r="K156" i="43" s="1"/>
  <c r="L156" i="43" s="1"/>
  <c r="M156" i="43" s="1"/>
  <c r="N156" i="43" s="1"/>
  <c r="O156" i="43" s="1"/>
  <c r="P156" i="43" s="1"/>
  <c r="Q156" i="43" s="1"/>
  <c r="R156" i="43" s="1"/>
  <c r="S156" i="43" s="1"/>
  <c r="T156" i="43" s="1"/>
  <c r="U156" i="43" s="1"/>
  <c r="V156" i="43" s="1"/>
  <c r="W156" i="43" s="1"/>
  <c r="X156" i="43" s="1"/>
  <c r="Y156" i="43" s="1"/>
  <c r="Z156" i="43" s="1"/>
  <c r="AA156" i="43" s="1"/>
  <c r="AB156" i="43" s="1"/>
  <c r="AC156" i="43" s="1"/>
  <c r="AD156" i="43" s="1"/>
  <c r="AE156" i="43" s="1"/>
  <c r="AF156" i="43" s="1"/>
  <c r="AG156" i="43" s="1"/>
  <c r="AH156" i="43" s="1"/>
  <c r="AI156" i="43" s="1"/>
  <c r="AJ156" i="43" s="1"/>
  <c r="AK156" i="43" s="1"/>
  <c r="AL156" i="43" s="1"/>
  <c r="AL151" i="43"/>
  <c r="AL149" i="43"/>
  <c r="AL148" i="43"/>
  <c r="AK147" i="43"/>
  <c r="AK145" i="43" s="1"/>
  <c r="AK143" i="43" s="1"/>
  <c r="AJ147" i="43"/>
  <c r="AJ145" i="43" s="1"/>
  <c r="AJ143" i="43" s="1"/>
  <c r="AI147" i="43"/>
  <c r="AI145" i="43" s="1"/>
  <c r="AI143" i="43" s="1"/>
  <c r="AH147" i="43"/>
  <c r="AH145" i="43" s="1"/>
  <c r="AH143" i="43" s="1"/>
  <c r="AG147" i="43"/>
  <c r="AG145" i="43" s="1"/>
  <c r="AG143" i="43" s="1"/>
  <c r="AF147" i="43"/>
  <c r="AF145" i="43" s="1"/>
  <c r="AF143" i="43" s="1"/>
  <c r="AE147" i="43"/>
  <c r="AE145" i="43" s="1"/>
  <c r="AE143" i="43" s="1"/>
  <c r="AD147" i="43"/>
  <c r="AC147" i="43"/>
  <c r="AC145" i="43" s="1"/>
  <c r="AC143" i="43" s="1"/>
  <c r="AB147" i="43"/>
  <c r="AB145" i="43" s="1"/>
  <c r="AB143" i="43" s="1"/>
  <c r="AA147" i="43"/>
  <c r="AA145" i="43" s="1"/>
  <c r="AA143" i="43" s="1"/>
  <c r="Z147" i="43"/>
  <c r="Z145" i="43" s="1"/>
  <c r="Z143" i="43" s="1"/>
  <c r="Y147" i="43"/>
  <c r="Y145" i="43" s="1"/>
  <c r="Y143" i="43" s="1"/>
  <c r="X147" i="43"/>
  <c r="W147" i="43"/>
  <c r="V147" i="43"/>
  <c r="U147" i="43"/>
  <c r="U145" i="43" s="1"/>
  <c r="U143" i="43" s="1"/>
  <c r="T147" i="43"/>
  <c r="T145" i="43" s="1"/>
  <c r="T143" i="43" s="1"/>
  <c r="S147" i="43"/>
  <c r="S145" i="43" s="1"/>
  <c r="S143" i="43" s="1"/>
  <c r="R147" i="43"/>
  <c r="R145" i="43" s="1"/>
  <c r="R143" i="43" s="1"/>
  <c r="Q147" i="43"/>
  <c r="Q145" i="43" s="1"/>
  <c r="Q143" i="43" s="1"/>
  <c r="P147" i="43"/>
  <c r="O147" i="43"/>
  <c r="N147" i="43"/>
  <c r="M147" i="43"/>
  <c r="M145" i="43" s="1"/>
  <c r="M143" i="43" s="1"/>
  <c r="L147" i="43"/>
  <c r="L145" i="43" s="1"/>
  <c r="L143" i="43" s="1"/>
  <c r="K147" i="43"/>
  <c r="K145" i="43" s="1"/>
  <c r="K143" i="43" s="1"/>
  <c r="J147" i="43"/>
  <c r="J145" i="43" s="1"/>
  <c r="J143" i="43" s="1"/>
  <c r="I147" i="43"/>
  <c r="I145" i="43" s="1"/>
  <c r="I143" i="43" s="1"/>
  <c r="H147" i="43"/>
  <c r="H145" i="43" s="1"/>
  <c r="H143" i="43" s="1"/>
  <c r="G147" i="43"/>
  <c r="AL146" i="43"/>
  <c r="AL144" i="43"/>
  <c r="AK141" i="43"/>
  <c r="AJ141" i="43"/>
  <c r="AI141" i="43"/>
  <c r="AH141" i="43"/>
  <c r="AG141" i="43"/>
  <c r="AF141" i="43"/>
  <c r="AE141" i="43"/>
  <c r="AD141" i="43"/>
  <c r="AC141" i="43"/>
  <c r="AB141" i="43"/>
  <c r="AA141" i="43"/>
  <c r="Z141" i="43"/>
  <c r="Y141" i="43"/>
  <c r="X141" i="43"/>
  <c r="W141" i="43"/>
  <c r="V141" i="43"/>
  <c r="U141" i="43"/>
  <c r="T141" i="43"/>
  <c r="S141" i="43"/>
  <c r="R141" i="43"/>
  <c r="Q141" i="43"/>
  <c r="P141" i="43"/>
  <c r="O141" i="43"/>
  <c r="N141" i="43"/>
  <c r="M141" i="43"/>
  <c r="L141" i="43"/>
  <c r="K141" i="43"/>
  <c r="J141" i="43"/>
  <c r="I141" i="43"/>
  <c r="H141" i="43"/>
  <c r="G141" i="43"/>
  <c r="AK138" i="43"/>
  <c r="AJ138" i="43"/>
  <c r="AI138" i="43"/>
  <c r="AH138" i="43"/>
  <c r="AG138" i="43"/>
  <c r="AF138" i="43"/>
  <c r="AE138" i="43"/>
  <c r="AD138" i="43"/>
  <c r="AC138" i="43"/>
  <c r="AB138" i="43"/>
  <c r="AA138" i="43"/>
  <c r="Z138" i="43"/>
  <c r="Y138" i="43"/>
  <c r="X138" i="43"/>
  <c r="W138" i="43"/>
  <c r="V138" i="43"/>
  <c r="U138" i="43"/>
  <c r="T138" i="43"/>
  <c r="S138" i="43"/>
  <c r="R138" i="43"/>
  <c r="Q138" i="43"/>
  <c r="P138" i="43"/>
  <c r="O138" i="43"/>
  <c r="N138" i="43"/>
  <c r="M138" i="43"/>
  <c r="L138" i="43"/>
  <c r="K138" i="43"/>
  <c r="J138" i="43"/>
  <c r="I138" i="43"/>
  <c r="H138" i="43"/>
  <c r="G138" i="43"/>
  <c r="G139" i="43" s="1"/>
  <c r="AL137" i="43"/>
  <c r="AL135" i="43"/>
  <c r="AK134" i="43"/>
  <c r="AJ134" i="43"/>
  <c r="AI134" i="43"/>
  <c r="AH134" i="43"/>
  <c r="AG134" i="43"/>
  <c r="AF134" i="43"/>
  <c r="AE134" i="43"/>
  <c r="AD134" i="43"/>
  <c r="AC134" i="43"/>
  <c r="AB134" i="43"/>
  <c r="AA134" i="43"/>
  <c r="Z134" i="43"/>
  <c r="Y134" i="43"/>
  <c r="X134" i="43"/>
  <c r="W134" i="43"/>
  <c r="V134" i="43"/>
  <c r="U134" i="43"/>
  <c r="T134" i="43"/>
  <c r="S134" i="43"/>
  <c r="R134" i="43"/>
  <c r="Q134" i="43"/>
  <c r="P134" i="43"/>
  <c r="O134" i="43"/>
  <c r="N134" i="43"/>
  <c r="M134" i="43"/>
  <c r="L134" i="43"/>
  <c r="K134" i="43"/>
  <c r="J134" i="43"/>
  <c r="I134" i="43"/>
  <c r="H134" i="43"/>
  <c r="G134" i="43"/>
  <c r="G136" i="43" s="1"/>
  <c r="AL133" i="43"/>
  <c r="AL130" i="43"/>
  <c r="AK129" i="43"/>
  <c r="AJ129" i="43"/>
  <c r="AI129" i="43"/>
  <c r="AH129" i="43"/>
  <c r="AG129" i="43"/>
  <c r="AF129" i="43"/>
  <c r="AE129" i="43"/>
  <c r="AD129" i="43"/>
  <c r="AC129" i="43"/>
  <c r="AB129" i="43"/>
  <c r="AA129" i="43"/>
  <c r="Z129" i="43"/>
  <c r="Y129" i="43"/>
  <c r="X129" i="43"/>
  <c r="W129" i="43"/>
  <c r="V129" i="43"/>
  <c r="U129" i="43"/>
  <c r="T129" i="43"/>
  <c r="S129" i="43"/>
  <c r="R129" i="43"/>
  <c r="Q129" i="43"/>
  <c r="P129" i="43"/>
  <c r="O129" i="43"/>
  <c r="N129" i="43"/>
  <c r="M129" i="43"/>
  <c r="L129" i="43"/>
  <c r="K129" i="43"/>
  <c r="J129" i="43"/>
  <c r="I129" i="43"/>
  <c r="H129" i="43"/>
  <c r="G129" i="43"/>
  <c r="G131" i="43" s="1"/>
  <c r="AL128" i="43"/>
  <c r="F126" i="43"/>
  <c r="AK125" i="43"/>
  <c r="AJ125" i="43"/>
  <c r="AI125" i="43"/>
  <c r="AH125" i="43"/>
  <c r="AE125" i="43"/>
  <c r="AD125" i="43"/>
  <c r="AC125" i="43"/>
  <c r="AB125" i="43"/>
  <c r="AA125" i="43"/>
  <c r="Z125" i="43"/>
  <c r="Y125" i="43"/>
  <c r="X125" i="43"/>
  <c r="W125" i="43"/>
  <c r="V125" i="43"/>
  <c r="U125" i="43"/>
  <c r="T125" i="43"/>
  <c r="S125" i="43"/>
  <c r="R125" i="43"/>
  <c r="Q125" i="43"/>
  <c r="P125" i="43"/>
  <c r="O125" i="43"/>
  <c r="N125" i="43"/>
  <c r="M125" i="43"/>
  <c r="L125" i="43"/>
  <c r="K125" i="43"/>
  <c r="J125" i="43"/>
  <c r="I125" i="43"/>
  <c r="H125" i="43"/>
  <c r="G125" i="43"/>
  <c r="AL124" i="43"/>
  <c r="E124" i="43"/>
  <c r="AN76" i="43"/>
  <c r="AN74" i="43"/>
  <c r="AK95" i="41"/>
  <c r="AJ95" i="41"/>
  <c r="AI95" i="41"/>
  <c r="AH95" i="41"/>
  <c r="AG95" i="41"/>
  <c r="AF95" i="41"/>
  <c r="AE95" i="41"/>
  <c r="AD95" i="41"/>
  <c r="AC95" i="41"/>
  <c r="AB95" i="41"/>
  <c r="AA95" i="41"/>
  <c r="Z95" i="41"/>
  <c r="Y95" i="41"/>
  <c r="X95" i="41"/>
  <c r="W95" i="41"/>
  <c r="V95" i="41"/>
  <c r="U95" i="41"/>
  <c r="T95" i="41"/>
  <c r="S95" i="41"/>
  <c r="R95" i="41"/>
  <c r="Q95" i="41"/>
  <c r="P95" i="41"/>
  <c r="O95" i="41"/>
  <c r="N95" i="41"/>
  <c r="M95" i="41"/>
  <c r="L95" i="41"/>
  <c r="K95" i="41"/>
  <c r="J95" i="41"/>
  <c r="I95" i="41"/>
  <c r="H95" i="41"/>
  <c r="G95" i="41"/>
  <c r="F95" i="41"/>
  <c r="AK91" i="41"/>
  <c r="AJ91" i="41"/>
  <c r="AI91" i="41"/>
  <c r="AH91" i="41"/>
  <c r="AG91" i="41"/>
  <c r="AF91" i="41"/>
  <c r="AE91" i="41"/>
  <c r="AD91" i="41"/>
  <c r="AC91" i="41"/>
  <c r="AB91" i="41"/>
  <c r="AA91" i="41"/>
  <c r="Z91" i="41"/>
  <c r="Y91" i="41"/>
  <c r="X91" i="41"/>
  <c r="W91" i="41"/>
  <c r="V91" i="41"/>
  <c r="U91" i="41"/>
  <c r="T91" i="41"/>
  <c r="S91" i="41"/>
  <c r="R91" i="41"/>
  <c r="Q91" i="41"/>
  <c r="P91" i="41"/>
  <c r="O91" i="41"/>
  <c r="N91" i="41"/>
  <c r="M91" i="41"/>
  <c r="L91" i="41"/>
  <c r="K91" i="41"/>
  <c r="J91" i="41"/>
  <c r="I91" i="41"/>
  <c r="H91" i="41"/>
  <c r="G91" i="41"/>
  <c r="F91" i="41"/>
  <c r="AK86" i="41"/>
  <c r="AJ86" i="41"/>
  <c r="AI86" i="41"/>
  <c r="AH86" i="41"/>
  <c r="AG86" i="41"/>
  <c r="AF86" i="41"/>
  <c r="AE86" i="41"/>
  <c r="AD86" i="41"/>
  <c r="AC86" i="41"/>
  <c r="AB86" i="41"/>
  <c r="AA86" i="41"/>
  <c r="Z86" i="41"/>
  <c r="Y86" i="41"/>
  <c r="X86" i="41"/>
  <c r="W86" i="41"/>
  <c r="V86" i="41"/>
  <c r="U86" i="41"/>
  <c r="T86" i="41"/>
  <c r="S86" i="41"/>
  <c r="R86" i="41"/>
  <c r="Q86" i="41"/>
  <c r="P86" i="41"/>
  <c r="O86" i="41"/>
  <c r="N86" i="41"/>
  <c r="M86" i="41"/>
  <c r="L86" i="41"/>
  <c r="K86" i="41"/>
  <c r="J86" i="41"/>
  <c r="I86" i="41"/>
  <c r="H86" i="41"/>
  <c r="G86" i="41"/>
  <c r="AK60" i="41"/>
  <c r="AJ60" i="41"/>
  <c r="AI60" i="41"/>
  <c r="AH60" i="41"/>
  <c r="AG60" i="41"/>
  <c r="AF60" i="41"/>
  <c r="AE60" i="41"/>
  <c r="AD60" i="41"/>
  <c r="AC60" i="41"/>
  <c r="AB60" i="41"/>
  <c r="AA60" i="41"/>
  <c r="Z60" i="41"/>
  <c r="Y60" i="41"/>
  <c r="X60" i="41"/>
  <c r="W60" i="41"/>
  <c r="V60" i="41"/>
  <c r="U60" i="41"/>
  <c r="T60" i="41"/>
  <c r="S60" i="41"/>
  <c r="R60" i="41"/>
  <c r="Q60" i="41"/>
  <c r="P60" i="41"/>
  <c r="O60" i="41"/>
  <c r="N60" i="41"/>
  <c r="M60" i="41"/>
  <c r="L60" i="41"/>
  <c r="K60" i="41"/>
  <c r="J60" i="41"/>
  <c r="I60" i="41"/>
  <c r="H60" i="41"/>
  <c r="G60" i="41"/>
  <c r="F60" i="41"/>
  <c r="AK56" i="41"/>
  <c r="AJ56" i="41"/>
  <c r="AI56" i="41"/>
  <c r="AH56" i="41"/>
  <c r="AG56" i="41"/>
  <c r="AF56" i="41"/>
  <c r="AE56" i="41"/>
  <c r="AD56" i="41"/>
  <c r="AC56" i="41"/>
  <c r="AB56" i="41"/>
  <c r="AA56" i="41"/>
  <c r="Z56" i="41"/>
  <c r="Y56" i="41"/>
  <c r="X56" i="41"/>
  <c r="W56" i="41"/>
  <c r="V56" i="41"/>
  <c r="U56" i="41"/>
  <c r="T56" i="41"/>
  <c r="S56" i="41"/>
  <c r="R56" i="41"/>
  <c r="Q56" i="41"/>
  <c r="P56" i="41"/>
  <c r="O56" i="41"/>
  <c r="N56" i="41"/>
  <c r="M56" i="41"/>
  <c r="L56" i="41"/>
  <c r="K56" i="41"/>
  <c r="J56" i="41"/>
  <c r="I56" i="41"/>
  <c r="H56" i="41"/>
  <c r="G56" i="41"/>
  <c r="F56" i="41"/>
  <c r="AK51" i="41"/>
  <c r="AJ51" i="41"/>
  <c r="AI51" i="41"/>
  <c r="AH51" i="41"/>
  <c r="AG51" i="41"/>
  <c r="AF51" i="41"/>
  <c r="AE51" i="41"/>
  <c r="AD51" i="41"/>
  <c r="AC51" i="41"/>
  <c r="AB51" i="41"/>
  <c r="AA51" i="41"/>
  <c r="Z51" i="41"/>
  <c r="Y51" i="41"/>
  <c r="X51" i="41"/>
  <c r="W51" i="41"/>
  <c r="V51" i="41"/>
  <c r="U51" i="41"/>
  <c r="T51" i="41"/>
  <c r="S51" i="41"/>
  <c r="R51" i="41"/>
  <c r="Q51" i="41"/>
  <c r="P51" i="41"/>
  <c r="O51" i="41"/>
  <c r="N51" i="41"/>
  <c r="M51" i="41"/>
  <c r="L51" i="41"/>
  <c r="K51" i="41"/>
  <c r="J51" i="41"/>
  <c r="I51" i="41"/>
  <c r="H51" i="41"/>
  <c r="G51" i="41"/>
  <c r="AK47" i="41"/>
  <c r="AJ47" i="41"/>
  <c r="AI47" i="41"/>
  <c r="AH47" i="41"/>
  <c r="AG47" i="41"/>
  <c r="AF47" i="41"/>
  <c r="AE47" i="41"/>
  <c r="AD47" i="41"/>
  <c r="AC47" i="41"/>
  <c r="AB47" i="41"/>
  <c r="AA47" i="41"/>
  <c r="Z47" i="41"/>
  <c r="Y47" i="41"/>
  <c r="X47" i="41"/>
  <c r="W47" i="41"/>
  <c r="V47" i="41"/>
  <c r="U47" i="41"/>
  <c r="T47" i="41"/>
  <c r="S47" i="41"/>
  <c r="R47" i="41"/>
  <c r="Q47" i="41"/>
  <c r="P47" i="41"/>
  <c r="O47" i="41"/>
  <c r="N47" i="41"/>
  <c r="M47" i="41"/>
  <c r="L47" i="41"/>
  <c r="K47" i="41"/>
  <c r="J47" i="41"/>
  <c r="I47" i="41"/>
  <c r="H47" i="41"/>
  <c r="G47" i="41"/>
  <c r="G79" i="41" s="1"/>
  <c r="F47" i="41"/>
  <c r="AK26" i="41"/>
  <c r="AJ26" i="41"/>
  <c r="AI26" i="41"/>
  <c r="AH26" i="41"/>
  <c r="AG26" i="41"/>
  <c r="AF26" i="41"/>
  <c r="AE26" i="41"/>
  <c r="AD26" i="41"/>
  <c r="AC26" i="41"/>
  <c r="AB26" i="41"/>
  <c r="AA26" i="41"/>
  <c r="Z26" i="41"/>
  <c r="Y26" i="41"/>
  <c r="X26" i="41"/>
  <c r="W26" i="41"/>
  <c r="V26" i="41"/>
  <c r="U26" i="41"/>
  <c r="T26" i="41"/>
  <c r="S26" i="41"/>
  <c r="R26" i="41"/>
  <c r="Q26" i="41"/>
  <c r="P26" i="41"/>
  <c r="O26" i="41"/>
  <c r="N26" i="41"/>
  <c r="M26" i="41"/>
  <c r="L26" i="41"/>
  <c r="K26" i="41"/>
  <c r="J26" i="41"/>
  <c r="I26" i="41"/>
  <c r="H26" i="41"/>
  <c r="G26" i="41"/>
  <c r="F26" i="41"/>
  <c r="AK24" i="41"/>
  <c r="AJ24" i="41"/>
  <c r="AI24" i="41"/>
  <c r="AH24" i="41"/>
  <c r="AG24" i="41"/>
  <c r="AF24" i="41"/>
  <c r="AE24" i="41"/>
  <c r="AD24" i="41"/>
  <c r="AC24" i="41"/>
  <c r="AB24" i="41"/>
  <c r="AA24" i="41"/>
  <c r="Z24" i="41"/>
  <c r="Y24" i="41"/>
  <c r="X24" i="41"/>
  <c r="W24" i="41"/>
  <c r="V24" i="41"/>
  <c r="U24" i="41"/>
  <c r="T24" i="41"/>
  <c r="S24" i="41"/>
  <c r="R24" i="41"/>
  <c r="Q24" i="41"/>
  <c r="P24" i="41"/>
  <c r="O24" i="41"/>
  <c r="N24" i="41"/>
  <c r="M24" i="41"/>
  <c r="L24" i="41"/>
  <c r="K24" i="41"/>
  <c r="J24" i="41"/>
  <c r="I24" i="41"/>
  <c r="H24" i="41"/>
  <c r="G24" i="41"/>
  <c r="F24" i="41"/>
  <c r="AK20" i="41"/>
  <c r="AJ20" i="41"/>
  <c r="AI20" i="41"/>
  <c r="AH20" i="41"/>
  <c r="AG20" i="41"/>
  <c r="AF20" i="41"/>
  <c r="AE20" i="41"/>
  <c r="AD20" i="41"/>
  <c r="AC20" i="41"/>
  <c r="AB20" i="41"/>
  <c r="AA20" i="41"/>
  <c r="Z20" i="41"/>
  <c r="Y20" i="41"/>
  <c r="X20" i="41"/>
  <c r="W20" i="41"/>
  <c r="V20" i="41"/>
  <c r="U20" i="41"/>
  <c r="T20" i="41"/>
  <c r="S20" i="41"/>
  <c r="R20" i="41"/>
  <c r="Q20" i="41"/>
  <c r="P20" i="41"/>
  <c r="O20" i="41"/>
  <c r="N20" i="41"/>
  <c r="M20" i="41"/>
  <c r="L20" i="41"/>
  <c r="K20" i="41"/>
  <c r="J20" i="41"/>
  <c r="I20" i="41"/>
  <c r="H20" i="41"/>
  <c r="G20" i="41"/>
  <c r="F20" i="41"/>
  <c r="AK16" i="41"/>
  <c r="AJ16" i="41"/>
  <c r="AI16" i="41"/>
  <c r="AH16" i="41"/>
  <c r="AG16" i="41"/>
  <c r="AF16" i="41"/>
  <c r="AE16" i="41"/>
  <c r="AD16" i="41"/>
  <c r="AC16" i="41"/>
  <c r="AB16" i="41"/>
  <c r="AA16" i="41"/>
  <c r="Z16" i="41"/>
  <c r="Y16" i="41"/>
  <c r="X16" i="41"/>
  <c r="W16" i="41"/>
  <c r="V16" i="41"/>
  <c r="U16" i="41"/>
  <c r="T16" i="41"/>
  <c r="S16" i="41"/>
  <c r="R16" i="41"/>
  <c r="Q16" i="41"/>
  <c r="P16" i="41"/>
  <c r="O16" i="41"/>
  <c r="N16" i="41"/>
  <c r="M16" i="41"/>
  <c r="L16" i="41"/>
  <c r="K16" i="41"/>
  <c r="J16" i="41"/>
  <c r="I16" i="41"/>
  <c r="H16" i="41"/>
  <c r="G16" i="41"/>
  <c r="F16" i="41"/>
  <c r="AK11" i="41"/>
  <c r="AJ11" i="41"/>
  <c r="AI11" i="41"/>
  <c r="AH11" i="41"/>
  <c r="AG11" i="41"/>
  <c r="AF11" i="41"/>
  <c r="AE11" i="41"/>
  <c r="AD11" i="41"/>
  <c r="AC11" i="41"/>
  <c r="AB11" i="41"/>
  <c r="AA11" i="41"/>
  <c r="Z11" i="41"/>
  <c r="Y11" i="41"/>
  <c r="X11" i="41"/>
  <c r="W11" i="41"/>
  <c r="V11" i="41"/>
  <c r="U11" i="41"/>
  <c r="T11" i="41"/>
  <c r="S11" i="41"/>
  <c r="R11" i="41"/>
  <c r="Q11" i="41"/>
  <c r="P11" i="41"/>
  <c r="O11" i="41"/>
  <c r="N11" i="41"/>
  <c r="M11" i="41"/>
  <c r="L11" i="41"/>
  <c r="K11" i="41"/>
  <c r="J11" i="41"/>
  <c r="I11" i="41"/>
  <c r="H11" i="41"/>
  <c r="G11" i="41"/>
  <c r="AL50" i="41"/>
  <c r="AL28" i="41"/>
  <c r="AL23" i="41"/>
  <c r="AK7" i="41"/>
  <c r="AJ7" i="41"/>
  <c r="AI7" i="41"/>
  <c r="AH7" i="41"/>
  <c r="AG7" i="41"/>
  <c r="AF7" i="41"/>
  <c r="AE7" i="41"/>
  <c r="AD7" i="41"/>
  <c r="AC7" i="41"/>
  <c r="AB7" i="41"/>
  <c r="AA7" i="41"/>
  <c r="Z7" i="41"/>
  <c r="Y7" i="41"/>
  <c r="X7" i="41"/>
  <c r="W7" i="41"/>
  <c r="V7" i="41"/>
  <c r="U7" i="41"/>
  <c r="T7" i="41"/>
  <c r="S7" i="41"/>
  <c r="R7" i="41"/>
  <c r="Q7" i="41"/>
  <c r="P7" i="41"/>
  <c r="O7" i="41"/>
  <c r="N7" i="41"/>
  <c r="M7" i="41"/>
  <c r="L7" i="41"/>
  <c r="K7" i="41"/>
  <c r="J7" i="41"/>
  <c r="I7" i="41"/>
  <c r="H7" i="41"/>
  <c r="G7" i="41"/>
  <c r="G44" i="41" s="1"/>
  <c r="F7" i="41"/>
  <c r="F150" i="41"/>
  <c r="G149" i="41"/>
  <c r="H149" i="41" s="1"/>
  <c r="I149" i="41" s="1"/>
  <c r="J149" i="41" s="1"/>
  <c r="K149" i="41" s="1"/>
  <c r="L149" i="41" s="1"/>
  <c r="M149" i="41" s="1"/>
  <c r="N149" i="41" s="1"/>
  <c r="O149" i="41" s="1"/>
  <c r="P149" i="41" s="1"/>
  <c r="Q149" i="41" s="1"/>
  <c r="R149" i="41" s="1"/>
  <c r="S149" i="41" s="1"/>
  <c r="T149" i="41" s="1"/>
  <c r="U149" i="41" s="1"/>
  <c r="V149" i="41" s="1"/>
  <c r="W149" i="41" s="1"/>
  <c r="X149" i="41" s="1"/>
  <c r="Y149" i="41" s="1"/>
  <c r="Z149" i="41" s="1"/>
  <c r="AA149" i="41" s="1"/>
  <c r="AB149" i="41" s="1"/>
  <c r="AC149" i="41" s="1"/>
  <c r="AD149" i="41" s="1"/>
  <c r="AE149" i="41" s="1"/>
  <c r="AF149" i="41" s="1"/>
  <c r="AG149" i="41" s="1"/>
  <c r="AH149" i="41" s="1"/>
  <c r="AI149" i="41" s="1"/>
  <c r="AJ149" i="41" s="1"/>
  <c r="AK149" i="41" s="1"/>
  <c r="AL149" i="41" s="1"/>
  <c r="AL144" i="41"/>
  <c r="AL142" i="41"/>
  <c r="AL141" i="41"/>
  <c r="AK140" i="41"/>
  <c r="AJ140" i="41"/>
  <c r="AI140" i="41"/>
  <c r="AH140" i="41"/>
  <c r="AG140" i="41"/>
  <c r="AF140" i="41"/>
  <c r="AE140" i="41"/>
  <c r="AD140" i="41"/>
  <c r="AC140" i="41"/>
  <c r="AB140" i="41"/>
  <c r="AA140" i="41"/>
  <c r="Z140" i="41"/>
  <c r="Y140" i="41"/>
  <c r="X140" i="41"/>
  <c r="W140" i="41"/>
  <c r="V140" i="41"/>
  <c r="U140" i="41"/>
  <c r="T140" i="41"/>
  <c r="S140" i="41"/>
  <c r="R140" i="41"/>
  <c r="Q140" i="41"/>
  <c r="P140" i="41"/>
  <c r="O140" i="41"/>
  <c r="N140" i="41"/>
  <c r="M140" i="41"/>
  <c r="L140" i="41"/>
  <c r="K140" i="41"/>
  <c r="J140" i="41"/>
  <c r="I140" i="41"/>
  <c r="H140" i="41"/>
  <c r="G140" i="41"/>
  <c r="AL139" i="41"/>
  <c r="AL138" i="41"/>
  <c r="AL137" i="41"/>
  <c r="AL136" i="41"/>
  <c r="AK135" i="41"/>
  <c r="AK146" i="41" s="1"/>
  <c r="AJ135" i="41"/>
  <c r="AJ146" i="41" s="1"/>
  <c r="AI135" i="41"/>
  <c r="AI146" i="41" s="1"/>
  <c r="AH135" i="41"/>
  <c r="AH146" i="41" s="1"/>
  <c r="AG135" i="41"/>
  <c r="AG146" i="41" s="1"/>
  <c r="AF135" i="41"/>
  <c r="AF146" i="41" s="1"/>
  <c r="AE135" i="41"/>
  <c r="AE146" i="41" s="1"/>
  <c r="AD135" i="41"/>
  <c r="AD146" i="41" s="1"/>
  <c r="AC135" i="41"/>
  <c r="AC146" i="41" s="1"/>
  <c r="AB135" i="41"/>
  <c r="AB146" i="41" s="1"/>
  <c r="AA135" i="41"/>
  <c r="AA146" i="41" s="1"/>
  <c r="Z135" i="41"/>
  <c r="Z146" i="41" s="1"/>
  <c r="Y135" i="41"/>
  <c r="Y146" i="41" s="1"/>
  <c r="X135" i="41"/>
  <c r="X146" i="41" s="1"/>
  <c r="W135" i="41"/>
  <c r="W146" i="41" s="1"/>
  <c r="V135" i="41"/>
  <c r="V146" i="41" s="1"/>
  <c r="U135" i="41"/>
  <c r="U146" i="41" s="1"/>
  <c r="T135" i="41"/>
  <c r="T146" i="41" s="1"/>
  <c r="S135" i="41"/>
  <c r="S146" i="41" s="1"/>
  <c r="R135" i="41"/>
  <c r="R146" i="41" s="1"/>
  <c r="Q135" i="41"/>
  <c r="Q146" i="41" s="1"/>
  <c r="P135" i="41"/>
  <c r="P146" i="41" s="1"/>
  <c r="O135" i="41"/>
  <c r="O146" i="41" s="1"/>
  <c r="N135" i="41"/>
  <c r="N146" i="41" s="1"/>
  <c r="M135" i="41"/>
  <c r="M145" i="41" s="1"/>
  <c r="M147" i="41" s="1"/>
  <c r="L135" i="41"/>
  <c r="L146" i="41" s="1"/>
  <c r="K135" i="41"/>
  <c r="K146" i="41" s="1"/>
  <c r="J135" i="41"/>
  <c r="J146" i="41" s="1"/>
  <c r="I135" i="41"/>
  <c r="I146" i="41" s="1"/>
  <c r="H135" i="41"/>
  <c r="G135" i="41"/>
  <c r="G146" i="41" s="1"/>
  <c r="AK131" i="41"/>
  <c r="AJ131" i="41"/>
  <c r="AI131" i="41"/>
  <c r="AH131" i="41"/>
  <c r="AG131" i="41"/>
  <c r="AF131" i="41"/>
  <c r="AE131" i="41"/>
  <c r="AD131" i="41"/>
  <c r="AC131" i="41"/>
  <c r="AB131" i="41"/>
  <c r="AA131" i="41"/>
  <c r="Z131" i="41"/>
  <c r="Y131" i="41"/>
  <c r="X131" i="41"/>
  <c r="W131" i="41"/>
  <c r="V131" i="41"/>
  <c r="U131" i="41"/>
  <c r="T131" i="41"/>
  <c r="S131" i="41"/>
  <c r="R131" i="41"/>
  <c r="Q131" i="41"/>
  <c r="P131" i="41"/>
  <c r="O131" i="41"/>
  <c r="N131" i="41"/>
  <c r="M131" i="41"/>
  <c r="L131" i="41"/>
  <c r="K131" i="41"/>
  <c r="J131" i="41"/>
  <c r="I131" i="41"/>
  <c r="H131" i="41"/>
  <c r="G131" i="41"/>
  <c r="G132" i="41" s="1"/>
  <c r="AL130" i="41"/>
  <c r="AL128" i="41"/>
  <c r="AK127" i="41"/>
  <c r="AJ127" i="41"/>
  <c r="AI127" i="41"/>
  <c r="AH127" i="41"/>
  <c r="AG127" i="41"/>
  <c r="AF127" i="41"/>
  <c r="AE127" i="41"/>
  <c r="AD127" i="41"/>
  <c r="AC127" i="41"/>
  <c r="AB127" i="41"/>
  <c r="AA127" i="41"/>
  <c r="Z127" i="41"/>
  <c r="Y127" i="41"/>
  <c r="X127" i="41"/>
  <c r="W127" i="41"/>
  <c r="V127" i="41"/>
  <c r="U127" i="41"/>
  <c r="T127" i="41"/>
  <c r="S127" i="41"/>
  <c r="R127" i="41"/>
  <c r="Q127" i="41"/>
  <c r="P127" i="41"/>
  <c r="O127" i="41"/>
  <c r="N127" i="41"/>
  <c r="M127" i="41"/>
  <c r="L127" i="41"/>
  <c r="K127" i="41"/>
  <c r="J127" i="41"/>
  <c r="I127" i="41"/>
  <c r="H127" i="41"/>
  <c r="G127" i="41"/>
  <c r="AL126" i="41"/>
  <c r="AL123" i="41"/>
  <c r="AK122" i="41"/>
  <c r="AK134" i="41" s="1"/>
  <c r="AJ122" i="41"/>
  <c r="AJ134" i="41" s="1"/>
  <c r="AI122" i="41"/>
  <c r="AI134" i="41" s="1"/>
  <c r="AH122" i="41"/>
  <c r="AH134" i="41" s="1"/>
  <c r="AG122" i="41"/>
  <c r="AG134" i="41" s="1"/>
  <c r="AF122" i="41"/>
  <c r="AF134" i="41" s="1"/>
  <c r="AE122" i="41"/>
  <c r="AE134" i="41" s="1"/>
  <c r="AD122" i="41"/>
  <c r="AD134" i="41" s="1"/>
  <c r="AC122" i="41"/>
  <c r="AC134" i="41" s="1"/>
  <c r="AB122" i="41"/>
  <c r="AB134" i="41" s="1"/>
  <c r="AA122" i="41"/>
  <c r="AA134" i="41" s="1"/>
  <c r="Z122" i="41"/>
  <c r="Z134" i="41" s="1"/>
  <c r="Y122" i="41"/>
  <c r="Y134" i="41" s="1"/>
  <c r="X122" i="41"/>
  <c r="X134" i="41" s="1"/>
  <c r="W122" i="41"/>
  <c r="W134" i="41" s="1"/>
  <c r="V122" i="41"/>
  <c r="V134" i="41" s="1"/>
  <c r="U122" i="41"/>
  <c r="U134" i="41" s="1"/>
  <c r="T122" i="41"/>
  <c r="T134" i="41" s="1"/>
  <c r="S122" i="41"/>
  <c r="S134" i="41" s="1"/>
  <c r="R122" i="41"/>
  <c r="R134" i="41" s="1"/>
  <c r="Q122" i="41"/>
  <c r="Q134" i="41" s="1"/>
  <c r="P122" i="41"/>
  <c r="P134" i="41" s="1"/>
  <c r="O122" i="41"/>
  <c r="O134" i="41" s="1"/>
  <c r="N122" i="41"/>
  <c r="N134" i="41" s="1"/>
  <c r="M122" i="41"/>
  <c r="M134" i="41" s="1"/>
  <c r="L122" i="41"/>
  <c r="L134" i="41" s="1"/>
  <c r="K122" i="41"/>
  <c r="K134" i="41" s="1"/>
  <c r="J122" i="41"/>
  <c r="J134" i="41" s="1"/>
  <c r="I122" i="41"/>
  <c r="I134" i="41" s="1"/>
  <c r="H122" i="41"/>
  <c r="H134" i="41" s="1"/>
  <c r="G122" i="41"/>
  <c r="AL121" i="41"/>
  <c r="G119" i="41"/>
  <c r="AK118" i="41"/>
  <c r="AJ118" i="41"/>
  <c r="AI118" i="41"/>
  <c r="AH118" i="41"/>
  <c r="AE118" i="41"/>
  <c r="AD118" i="41"/>
  <c r="AC118" i="41"/>
  <c r="AB118" i="41"/>
  <c r="AA118" i="41"/>
  <c r="Z118" i="41"/>
  <c r="Y118" i="41"/>
  <c r="X118" i="41"/>
  <c r="W118" i="41"/>
  <c r="V118" i="41"/>
  <c r="U118" i="41"/>
  <c r="T118" i="41"/>
  <c r="S118" i="41"/>
  <c r="R118" i="41"/>
  <c r="Q118" i="41"/>
  <c r="P118" i="41"/>
  <c r="O118" i="41"/>
  <c r="N118" i="41"/>
  <c r="M118" i="41"/>
  <c r="L118" i="41"/>
  <c r="K118" i="41"/>
  <c r="J118" i="41"/>
  <c r="I118" i="41"/>
  <c r="H118" i="41"/>
  <c r="G118" i="41"/>
  <c r="AL117" i="41"/>
  <c r="E117" i="41"/>
  <c r="G114" i="41"/>
  <c r="AL109" i="41"/>
  <c r="AL107" i="41"/>
  <c r="AL106" i="41"/>
  <c r="AK105" i="41"/>
  <c r="AJ105" i="41"/>
  <c r="AI105" i="41"/>
  <c r="AH105" i="41"/>
  <c r="AG105" i="41"/>
  <c r="AF105" i="41"/>
  <c r="AE105" i="41"/>
  <c r="AD105" i="41"/>
  <c r="AC105" i="41"/>
  <c r="AB105" i="41"/>
  <c r="AA105" i="41"/>
  <c r="Z105" i="41"/>
  <c r="Y105" i="41"/>
  <c r="X105" i="41"/>
  <c r="W105" i="41"/>
  <c r="V105" i="41"/>
  <c r="U105" i="41"/>
  <c r="T105" i="41"/>
  <c r="S105" i="41"/>
  <c r="R105" i="41"/>
  <c r="Q105" i="41"/>
  <c r="P105" i="41"/>
  <c r="O105" i="41"/>
  <c r="N105" i="41"/>
  <c r="M105" i="41"/>
  <c r="L105" i="41"/>
  <c r="K105" i="41"/>
  <c r="J105" i="41"/>
  <c r="I105" i="41"/>
  <c r="H105" i="41"/>
  <c r="G105" i="41"/>
  <c r="AL104" i="41"/>
  <c r="AL103" i="41"/>
  <c r="AL102" i="41"/>
  <c r="AL101" i="41"/>
  <c r="AK100" i="41"/>
  <c r="AK111" i="41" s="1"/>
  <c r="AJ100" i="41"/>
  <c r="AJ111" i="41" s="1"/>
  <c r="AI100" i="41"/>
  <c r="AI111" i="41" s="1"/>
  <c r="AH100" i="41"/>
  <c r="AH111" i="41" s="1"/>
  <c r="AG100" i="41"/>
  <c r="AG111" i="41" s="1"/>
  <c r="AF100" i="41"/>
  <c r="AF111" i="41" s="1"/>
  <c r="AE100" i="41"/>
  <c r="AE111" i="41" s="1"/>
  <c r="AD100" i="41"/>
  <c r="AD111" i="41" s="1"/>
  <c r="AC100" i="41"/>
  <c r="AC111" i="41" s="1"/>
  <c r="AB100" i="41"/>
  <c r="AB111" i="41" s="1"/>
  <c r="AA100" i="41"/>
  <c r="AA111" i="41" s="1"/>
  <c r="Z100" i="41"/>
  <c r="Z111" i="41" s="1"/>
  <c r="Y100" i="41"/>
  <c r="Y111" i="41" s="1"/>
  <c r="X100" i="41"/>
  <c r="X111" i="41" s="1"/>
  <c r="W100" i="41"/>
  <c r="W111" i="41" s="1"/>
  <c r="V100" i="41"/>
  <c r="V111" i="41" s="1"/>
  <c r="U100" i="41"/>
  <c r="U111" i="41" s="1"/>
  <c r="T100" i="41"/>
  <c r="T111" i="41" s="1"/>
  <c r="S100" i="41"/>
  <c r="S111" i="41" s="1"/>
  <c r="R100" i="41"/>
  <c r="R111" i="41" s="1"/>
  <c r="Q100" i="41"/>
  <c r="Q111" i="41" s="1"/>
  <c r="P100" i="41"/>
  <c r="P111" i="41" s="1"/>
  <c r="O100" i="41"/>
  <c r="N100" i="41"/>
  <c r="N111" i="41" s="1"/>
  <c r="M100" i="41"/>
  <c r="M111" i="41" s="1"/>
  <c r="L100" i="41"/>
  <c r="L111" i="41" s="1"/>
  <c r="K100" i="41"/>
  <c r="K111" i="41" s="1"/>
  <c r="J100" i="41"/>
  <c r="J111" i="41" s="1"/>
  <c r="I100" i="41"/>
  <c r="H100" i="41"/>
  <c r="H111" i="41" s="1"/>
  <c r="G100" i="41"/>
  <c r="G111" i="41" s="1"/>
  <c r="AK99" i="41"/>
  <c r="AJ99" i="41"/>
  <c r="AI99" i="41"/>
  <c r="AH99" i="41"/>
  <c r="AG99" i="41"/>
  <c r="AF99" i="41"/>
  <c r="AE99" i="41"/>
  <c r="AD99" i="41"/>
  <c r="AC99" i="41"/>
  <c r="AB99" i="41"/>
  <c r="AA99" i="41"/>
  <c r="Z99" i="41"/>
  <c r="Y99" i="41"/>
  <c r="X99" i="41"/>
  <c r="W99" i="41"/>
  <c r="V99" i="41"/>
  <c r="U99" i="41"/>
  <c r="T99" i="41"/>
  <c r="S99" i="41"/>
  <c r="R99" i="41"/>
  <c r="Q99" i="41"/>
  <c r="P99" i="41"/>
  <c r="O99" i="41"/>
  <c r="N99" i="41"/>
  <c r="M99" i="41"/>
  <c r="L99" i="41"/>
  <c r="K99" i="41"/>
  <c r="J99" i="41"/>
  <c r="I99" i="41"/>
  <c r="H99" i="41"/>
  <c r="G99" i="41"/>
  <c r="AL83" i="41"/>
  <c r="E82" i="41"/>
  <c r="AL74" i="41"/>
  <c r="AL72" i="41"/>
  <c r="AL71" i="41"/>
  <c r="AK70" i="41"/>
  <c r="AJ70" i="41"/>
  <c r="AI70" i="41"/>
  <c r="AH70" i="41"/>
  <c r="AG70" i="41"/>
  <c r="AF70" i="41"/>
  <c r="AE70" i="41"/>
  <c r="AD70" i="41"/>
  <c r="AC70" i="41"/>
  <c r="AB70" i="41"/>
  <c r="AA70" i="41"/>
  <c r="Z70" i="41"/>
  <c r="Y70" i="41"/>
  <c r="X70" i="41"/>
  <c r="W70" i="41"/>
  <c r="V70" i="41"/>
  <c r="U70" i="41"/>
  <c r="T70" i="41"/>
  <c r="S70" i="41"/>
  <c r="R70" i="41"/>
  <c r="Q70" i="41"/>
  <c r="P70" i="41"/>
  <c r="O70" i="41"/>
  <c r="N70" i="41"/>
  <c r="M70" i="41"/>
  <c r="L70" i="41"/>
  <c r="K70" i="41"/>
  <c r="J70" i="41"/>
  <c r="I70" i="41"/>
  <c r="H70" i="41"/>
  <c r="G70" i="41"/>
  <c r="AL69" i="41"/>
  <c r="AL68" i="41"/>
  <c r="AL67" i="41"/>
  <c r="AL66" i="41"/>
  <c r="AK65" i="41"/>
  <c r="AK76" i="41" s="1"/>
  <c r="AJ65" i="41"/>
  <c r="AJ76" i="41" s="1"/>
  <c r="AI65" i="41"/>
  <c r="AI76" i="41" s="1"/>
  <c r="AH65" i="41"/>
  <c r="AH76" i="41" s="1"/>
  <c r="AG65" i="41"/>
  <c r="AG76" i="41" s="1"/>
  <c r="AF65" i="41"/>
  <c r="AF76" i="41" s="1"/>
  <c r="AE65" i="41"/>
  <c r="AE76" i="41" s="1"/>
  <c r="AD65" i="41"/>
  <c r="AD76" i="41" s="1"/>
  <c r="AC65" i="41"/>
  <c r="AC76" i="41" s="1"/>
  <c r="AB65" i="41"/>
  <c r="AB76" i="41" s="1"/>
  <c r="AA65" i="41"/>
  <c r="AA75" i="41" s="1"/>
  <c r="AA77" i="41" s="1"/>
  <c r="Z65" i="41"/>
  <c r="Z76" i="41" s="1"/>
  <c r="Y65" i="41"/>
  <c r="Y76" i="41" s="1"/>
  <c r="X65" i="41"/>
  <c r="X76" i="41" s="1"/>
  <c r="W65" i="41"/>
  <c r="W76" i="41" s="1"/>
  <c r="V65" i="41"/>
  <c r="V76" i="41" s="1"/>
  <c r="U65" i="41"/>
  <c r="U76" i="41" s="1"/>
  <c r="T65" i="41"/>
  <c r="T76" i="41" s="1"/>
  <c r="S65" i="41"/>
  <c r="S76" i="41" s="1"/>
  <c r="R65" i="41"/>
  <c r="R76" i="41" s="1"/>
  <c r="Q65" i="41"/>
  <c r="Q76" i="41" s="1"/>
  <c r="P65" i="41"/>
  <c r="P76" i="41" s="1"/>
  <c r="O65" i="41"/>
  <c r="O76" i="41" s="1"/>
  <c r="N65" i="41"/>
  <c r="N76" i="41" s="1"/>
  <c r="M65" i="41"/>
  <c r="M76" i="41" s="1"/>
  <c r="L65" i="41"/>
  <c r="L76" i="41" s="1"/>
  <c r="K65" i="41"/>
  <c r="K76" i="41" s="1"/>
  <c r="J65" i="41"/>
  <c r="J76" i="41" s="1"/>
  <c r="I65" i="41"/>
  <c r="I76" i="41" s="1"/>
  <c r="H65" i="41"/>
  <c r="H76" i="41" s="1"/>
  <c r="G65" i="41"/>
  <c r="G76" i="41" s="1"/>
  <c r="AK64" i="41"/>
  <c r="AJ64" i="41"/>
  <c r="AI64" i="41"/>
  <c r="AH64" i="41"/>
  <c r="AG64" i="41"/>
  <c r="AF64" i="41"/>
  <c r="AE64" i="41"/>
  <c r="AD64" i="41"/>
  <c r="AC64" i="41"/>
  <c r="AB64" i="41"/>
  <c r="AA64" i="41"/>
  <c r="Z64" i="41"/>
  <c r="Y64" i="41"/>
  <c r="X64" i="41"/>
  <c r="W64" i="41"/>
  <c r="V64" i="41"/>
  <c r="U64" i="41"/>
  <c r="T64" i="41"/>
  <c r="S64" i="41"/>
  <c r="R64" i="41"/>
  <c r="Q64" i="41"/>
  <c r="P64" i="41"/>
  <c r="O64" i="41"/>
  <c r="N64" i="41"/>
  <c r="M64" i="41"/>
  <c r="L64" i="41"/>
  <c r="K64" i="41"/>
  <c r="J64" i="41"/>
  <c r="I64" i="41"/>
  <c r="H64" i="41"/>
  <c r="G64" i="41"/>
  <c r="AL48" i="41"/>
  <c r="E47" i="41"/>
  <c r="AL39" i="41"/>
  <c r="AL37" i="41"/>
  <c r="AL36" i="41"/>
  <c r="AK35" i="41"/>
  <c r="AK33" i="41" s="1"/>
  <c r="AK31" i="41" s="1"/>
  <c r="AJ35" i="41"/>
  <c r="AI35" i="41"/>
  <c r="AI33" i="41" s="1"/>
  <c r="AI31" i="41" s="1"/>
  <c r="AH35" i="41"/>
  <c r="AG35" i="41"/>
  <c r="AG33" i="41" s="1"/>
  <c r="AG31" i="41" s="1"/>
  <c r="AF35" i="41"/>
  <c r="AE35" i="41"/>
  <c r="AD35" i="41"/>
  <c r="AD33" i="41" s="1"/>
  <c r="AD31" i="41" s="1"/>
  <c r="AC35" i="41"/>
  <c r="AC33" i="41" s="1"/>
  <c r="AC31" i="41" s="1"/>
  <c r="AB35" i="41"/>
  <c r="AA35" i="41"/>
  <c r="AA33" i="41" s="1"/>
  <c r="AA31" i="41" s="1"/>
  <c r="Z35" i="41"/>
  <c r="Z33" i="41" s="1"/>
  <c r="Z31" i="41" s="1"/>
  <c r="Y35" i="41"/>
  <c r="Y33" i="41" s="1"/>
  <c r="Y31" i="41" s="1"/>
  <c r="X35" i="41"/>
  <c r="X33" i="41" s="1"/>
  <c r="X31" i="41" s="1"/>
  <c r="W35" i="41"/>
  <c r="V35" i="41"/>
  <c r="U35" i="41"/>
  <c r="U33" i="41" s="1"/>
  <c r="U31" i="41" s="1"/>
  <c r="T35" i="41"/>
  <c r="S35" i="41"/>
  <c r="S33" i="41" s="1"/>
  <c r="S31" i="41" s="1"/>
  <c r="R35" i="41"/>
  <c r="R33" i="41" s="1"/>
  <c r="R31" i="41" s="1"/>
  <c r="Q35" i="41"/>
  <c r="Q33" i="41" s="1"/>
  <c r="Q31" i="41" s="1"/>
  <c r="P35" i="41"/>
  <c r="O35" i="41"/>
  <c r="N35" i="41"/>
  <c r="M35" i="41"/>
  <c r="M33" i="41" s="1"/>
  <c r="M31" i="41" s="1"/>
  <c r="L35" i="41"/>
  <c r="K35" i="41"/>
  <c r="K33" i="41" s="1"/>
  <c r="K31" i="41" s="1"/>
  <c r="J35" i="41"/>
  <c r="I35" i="41"/>
  <c r="I33" i="41" s="1"/>
  <c r="I31" i="41" s="1"/>
  <c r="H35" i="41"/>
  <c r="G35" i="41"/>
  <c r="AL34" i="41"/>
  <c r="AF33" i="41"/>
  <c r="AF31" i="41" s="1"/>
  <c r="V33" i="41"/>
  <c r="V31" i="41" s="1"/>
  <c r="P33" i="41"/>
  <c r="P31" i="41" s="1"/>
  <c r="H33" i="41"/>
  <c r="H31" i="41" s="1"/>
  <c r="AL32" i="41"/>
  <c r="AK30" i="41"/>
  <c r="AK41" i="41" s="1"/>
  <c r="AJ30" i="41"/>
  <c r="AJ41" i="41" s="1"/>
  <c r="AI30" i="41"/>
  <c r="AH30" i="41"/>
  <c r="AH41" i="41" s="1"/>
  <c r="AG30" i="41"/>
  <c r="AG41" i="41" s="1"/>
  <c r="AF30" i="41"/>
  <c r="AE30" i="41"/>
  <c r="AE41" i="41" s="1"/>
  <c r="AD30" i="41"/>
  <c r="AD41" i="41" s="1"/>
  <c r="AC30" i="41"/>
  <c r="AC41" i="41" s="1"/>
  <c r="AB30" i="41"/>
  <c r="AB41" i="41" s="1"/>
  <c r="AA30" i="41"/>
  <c r="Z30" i="41"/>
  <c r="Z41" i="41" s="1"/>
  <c r="Y30" i="41"/>
  <c r="Y41" i="41" s="1"/>
  <c r="X30" i="41"/>
  <c r="W30" i="41"/>
  <c r="W41" i="41" s="1"/>
  <c r="V30" i="41"/>
  <c r="V41" i="41" s="1"/>
  <c r="U30" i="41"/>
  <c r="U41" i="41" s="1"/>
  <c r="T30" i="41"/>
  <c r="T41" i="41" s="1"/>
  <c r="S30" i="41"/>
  <c r="R30" i="41"/>
  <c r="R41" i="41" s="1"/>
  <c r="Q30" i="41"/>
  <c r="Q41" i="41" s="1"/>
  <c r="P30" i="41"/>
  <c r="P41" i="41" s="1"/>
  <c r="O30" i="41"/>
  <c r="O41" i="41" s="1"/>
  <c r="N30" i="41"/>
  <c r="N41" i="41" s="1"/>
  <c r="M30" i="41"/>
  <c r="M41" i="41" s="1"/>
  <c r="L30" i="41"/>
  <c r="L41" i="41" s="1"/>
  <c r="K30" i="41"/>
  <c r="J30" i="41"/>
  <c r="J41" i="41" s="1"/>
  <c r="I30" i="41"/>
  <c r="I41" i="41" s="1"/>
  <c r="H30" i="41"/>
  <c r="G30" i="41"/>
  <c r="G41" i="41" s="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L29" i="41"/>
  <c r="K29" i="41"/>
  <c r="J29" i="41"/>
  <c r="I29" i="41"/>
  <c r="H29" i="41"/>
  <c r="G29" i="41"/>
  <c r="AL27" i="41"/>
  <c r="AL25" i="41"/>
  <c r="AL21" i="41"/>
  <c r="AL18" i="41"/>
  <c r="AL17" i="41"/>
  <c r="AL13" i="41"/>
  <c r="AL12" i="41"/>
  <c r="AL8" i="41"/>
  <c r="E7" i="41"/>
  <c r="H20" i="31"/>
  <c r="I20" i="31"/>
  <c r="J20" i="31"/>
  <c r="K20" i="31"/>
  <c r="L20" i="31"/>
  <c r="M20" i="31"/>
  <c r="N20" i="31"/>
  <c r="O20" i="31"/>
  <c r="P20" i="31"/>
  <c r="Q20" i="31"/>
  <c r="R20" i="31"/>
  <c r="S20" i="31"/>
  <c r="T20" i="31"/>
  <c r="U20" i="31"/>
  <c r="V20" i="31"/>
  <c r="W20" i="31"/>
  <c r="X20" i="31"/>
  <c r="Y20" i="31"/>
  <c r="Z20" i="31"/>
  <c r="AA20" i="31"/>
  <c r="AB20" i="31"/>
  <c r="AC20" i="31"/>
  <c r="AD20" i="31"/>
  <c r="AE20" i="31"/>
  <c r="AF20" i="31"/>
  <c r="AG20" i="31"/>
  <c r="AH20" i="31"/>
  <c r="AI20" i="31"/>
  <c r="AJ20" i="31"/>
  <c r="AK20" i="31"/>
  <c r="G20" i="31"/>
  <c r="H16" i="31"/>
  <c r="I16" i="31"/>
  <c r="J16" i="31"/>
  <c r="K16" i="31"/>
  <c r="L16" i="31"/>
  <c r="M16" i="31"/>
  <c r="N16" i="31"/>
  <c r="O16" i="31"/>
  <c r="P16" i="31"/>
  <c r="Q16" i="31"/>
  <c r="R16" i="31"/>
  <c r="S16" i="31"/>
  <c r="T16" i="31"/>
  <c r="U16" i="31"/>
  <c r="V16" i="31"/>
  <c r="W16" i="31"/>
  <c r="X16" i="31"/>
  <c r="Y16" i="31"/>
  <c r="Z16" i="31"/>
  <c r="AA16" i="31"/>
  <c r="AB16" i="31"/>
  <c r="AC16" i="31"/>
  <c r="AD16" i="31"/>
  <c r="AE16" i="31"/>
  <c r="AF16" i="31"/>
  <c r="AG16" i="31"/>
  <c r="AH16" i="31"/>
  <c r="AI16" i="31"/>
  <c r="AJ16" i="31"/>
  <c r="AK16" i="31"/>
  <c r="G16" i="31"/>
  <c r="AK75" i="56"/>
  <c r="Y73" i="56"/>
  <c r="AJ66" i="56"/>
  <c r="AK67" i="56"/>
  <c r="AB64" i="56"/>
  <c r="AK76" i="56"/>
  <c r="AJ65" i="56"/>
  <c r="AA74" i="56"/>
  <c r="O45" i="51" l="1"/>
  <c r="O164" i="51" s="1"/>
  <c r="M57" i="53" s="1"/>
  <c r="N164" i="51"/>
  <c r="R10" i="51"/>
  <c r="Q154" i="51"/>
  <c r="O47" i="53" s="1"/>
  <c r="Z55" i="51"/>
  <c r="V53" i="53"/>
  <c r="Z23" i="51"/>
  <c r="Y160" i="51"/>
  <c r="N47" i="53"/>
  <c r="Z15" i="51"/>
  <c r="Y159" i="51"/>
  <c r="AA33" i="51"/>
  <c r="Z161" i="51"/>
  <c r="AA63" i="51"/>
  <c r="Z170" i="51"/>
  <c r="L54" i="53"/>
  <c r="K57" i="53"/>
  <c r="AA73" i="51"/>
  <c r="Z171" i="51"/>
  <c r="R78" i="51"/>
  <c r="Q172" i="51"/>
  <c r="V40" i="51"/>
  <c r="U41" i="51"/>
  <c r="R81" i="51"/>
  <c r="S80" i="51"/>
  <c r="M54" i="53"/>
  <c r="P45" i="51"/>
  <c r="P50" i="51"/>
  <c r="AN105" i="45"/>
  <c r="H122" i="45"/>
  <c r="O59" i="53"/>
  <c r="Q38" i="51"/>
  <c r="N52" i="53"/>
  <c r="H74" i="46"/>
  <c r="I74" i="46" s="1"/>
  <c r="J74" i="46" s="1"/>
  <c r="K74" i="46" s="1"/>
  <c r="L74" i="46" s="1"/>
  <c r="M74" i="46" s="1"/>
  <c r="N74" i="46" s="1"/>
  <c r="O74" i="46" s="1"/>
  <c r="P74" i="46" s="1"/>
  <c r="Q74" i="46" s="1"/>
  <c r="R74" i="46" s="1"/>
  <c r="S74" i="46" s="1"/>
  <c r="T74" i="46" s="1"/>
  <c r="U74" i="46" s="1"/>
  <c r="V74" i="46" s="1"/>
  <c r="W74" i="46" s="1"/>
  <c r="X74" i="46" s="1"/>
  <c r="Y74" i="46" s="1"/>
  <c r="Z74" i="46" s="1"/>
  <c r="AA74" i="46" s="1"/>
  <c r="AB74" i="46" s="1"/>
  <c r="AC74" i="46" s="1"/>
  <c r="AD74" i="46" s="1"/>
  <c r="AE74" i="46" s="1"/>
  <c r="AF74" i="46" s="1"/>
  <c r="AG74" i="46" s="1"/>
  <c r="AH74" i="46" s="1"/>
  <c r="AI74" i="46" s="1"/>
  <c r="AJ74" i="46" s="1"/>
  <c r="AK74" i="46" s="1"/>
  <c r="AL74" i="46" s="1"/>
  <c r="AK85" i="46"/>
  <c r="G6" i="41"/>
  <c r="P25" i="31"/>
  <c r="P26" i="31" s="1"/>
  <c r="O50" i="52"/>
  <c r="H39" i="44"/>
  <c r="I39" i="44" s="1"/>
  <c r="J39" i="44" s="1"/>
  <c r="K39" i="44" s="1"/>
  <c r="L39" i="44" s="1"/>
  <c r="M39" i="44" s="1"/>
  <c r="N39" i="44" s="1"/>
  <c r="O39" i="44" s="1"/>
  <c r="P39" i="44" s="1"/>
  <c r="Q39" i="44" s="1"/>
  <c r="R39" i="44" s="1"/>
  <c r="S39" i="44" s="1"/>
  <c r="T39" i="44" s="1"/>
  <c r="U39" i="44" s="1"/>
  <c r="V39" i="44" s="1"/>
  <c r="W39" i="44" s="1"/>
  <c r="X39" i="44" s="1"/>
  <c r="Y39" i="44" s="1"/>
  <c r="Z39" i="44" s="1"/>
  <c r="AA39" i="44" s="1"/>
  <c r="AB39" i="44" s="1"/>
  <c r="AC39" i="44" s="1"/>
  <c r="AD39" i="44" s="1"/>
  <c r="AE39" i="44" s="1"/>
  <c r="AF39" i="44" s="1"/>
  <c r="AG39" i="44" s="1"/>
  <c r="AH39" i="44" s="1"/>
  <c r="AI39" i="44" s="1"/>
  <c r="AJ39" i="44" s="1"/>
  <c r="AK39" i="44" s="1"/>
  <c r="AL39" i="44" s="1"/>
  <c r="O138" i="45"/>
  <c r="I45" i="46"/>
  <c r="J45" i="46" s="1"/>
  <c r="K45" i="46" s="1"/>
  <c r="L45" i="46" s="1"/>
  <c r="M45" i="46" s="1"/>
  <c r="P145" i="41"/>
  <c r="P147" i="41" s="1"/>
  <c r="X145" i="41"/>
  <c r="X147" i="41" s="1"/>
  <c r="AF145" i="41"/>
  <c r="AF147" i="41" s="1"/>
  <c r="AN132" i="46"/>
  <c r="R145" i="41"/>
  <c r="R147" i="41" s="1"/>
  <c r="AB142" i="43"/>
  <c r="N145" i="41"/>
  <c r="N147" i="41" s="1"/>
  <c r="V145" i="41"/>
  <c r="V147" i="41" s="1"/>
  <c r="AD145" i="41"/>
  <c r="AD147" i="41" s="1"/>
  <c r="S70" i="46"/>
  <c r="S72" i="46" s="1"/>
  <c r="AN99" i="46"/>
  <c r="I105" i="46"/>
  <c r="I107" i="46" s="1"/>
  <c r="M43" i="45"/>
  <c r="M45" i="45" s="1"/>
  <c r="U43" i="45"/>
  <c r="U45" i="45" s="1"/>
  <c r="H115" i="46"/>
  <c r="I115" i="46" s="1"/>
  <c r="J115" i="46" s="1"/>
  <c r="K115" i="46" s="1"/>
  <c r="L115" i="46" s="1"/>
  <c r="M115" i="46" s="1"/>
  <c r="H79" i="41"/>
  <c r="I79" i="41" s="1"/>
  <c r="J79" i="41" s="1"/>
  <c r="K79" i="41" s="1"/>
  <c r="L79" i="41" s="1"/>
  <c r="M79" i="41" s="1"/>
  <c r="N79" i="41" s="1"/>
  <c r="O79" i="41" s="1"/>
  <c r="P79" i="41" s="1"/>
  <c r="Q79" i="41" s="1"/>
  <c r="R79" i="41" s="1"/>
  <c r="S79" i="41" s="1"/>
  <c r="T79" i="41" s="1"/>
  <c r="U79" i="41" s="1"/>
  <c r="V79" i="41" s="1"/>
  <c r="W79" i="41" s="1"/>
  <c r="X79" i="41" s="1"/>
  <c r="Y79" i="41" s="1"/>
  <c r="Z79" i="41" s="1"/>
  <c r="AA79" i="41" s="1"/>
  <c r="AB79" i="41" s="1"/>
  <c r="AC79" i="41" s="1"/>
  <c r="AD79" i="41" s="1"/>
  <c r="AE79" i="41" s="1"/>
  <c r="AF79" i="41" s="1"/>
  <c r="AG79" i="41" s="1"/>
  <c r="AH79" i="41" s="1"/>
  <c r="AI79" i="41" s="1"/>
  <c r="AJ79" i="41" s="1"/>
  <c r="AK79" i="41" s="1"/>
  <c r="AL79" i="41" s="1"/>
  <c r="M142" i="43"/>
  <c r="M153" i="43" s="1"/>
  <c r="U142" i="43"/>
  <c r="U153" i="43" s="1"/>
  <c r="AC142" i="43"/>
  <c r="AC153" i="43" s="1"/>
  <c r="AK142" i="43"/>
  <c r="AK153" i="43" s="1"/>
  <c r="AA105" i="46"/>
  <c r="AA107" i="46" s="1"/>
  <c r="I80" i="46"/>
  <c r="J80" i="46" s="1"/>
  <c r="K80" i="46" s="1"/>
  <c r="L80" i="46" s="1"/>
  <c r="M80" i="46" s="1"/>
  <c r="M138" i="45"/>
  <c r="M149" i="45" s="1"/>
  <c r="U138" i="45"/>
  <c r="U149" i="45" s="1"/>
  <c r="AC138" i="45"/>
  <c r="AC149" i="45" s="1"/>
  <c r="AK138" i="45"/>
  <c r="AK149" i="45" s="1"/>
  <c r="G35" i="46"/>
  <c r="O35" i="46"/>
  <c r="O37" i="46" s="1"/>
  <c r="W35" i="46"/>
  <c r="W37" i="46" s="1"/>
  <c r="AE35" i="46"/>
  <c r="AE37" i="46" s="1"/>
  <c r="S140" i="46"/>
  <c r="S142" i="46" s="1"/>
  <c r="J75" i="41"/>
  <c r="J77" i="41" s="1"/>
  <c r="V113" i="45"/>
  <c r="V115" i="45" s="1"/>
  <c r="P140" i="46"/>
  <c r="P142" i="46" s="1"/>
  <c r="AN70" i="45"/>
  <c r="L78" i="45"/>
  <c r="L80" i="45" s="1"/>
  <c r="T78" i="45"/>
  <c r="T80" i="45" s="1"/>
  <c r="AB78" i="45"/>
  <c r="AB80" i="45" s="1"/>
  <c r="AJ78" i="45"/>
  <c r="AJ80" i="45" s="1"/>
  <c r="H138" i="45"/>
  <c r="H149" i="45" s="1"/>
  <c r="P138" i="45"/>
  <c r="P149" i="45" s="1"/>
  <c r="X138" i="45"/>
  <c r="X149" i="45" s="1"/>
  <c r="AF138" i="45"/>
  <c r="AF149" i="45" s="1"/>
  <c r="L75" i="41"/>
  <c r="L77" i="41" s="1"/>
  <c r="T75" i="41"/>
  <c r="T77" i="41" s="1"/>
  <c r="AJ75" i="41"/>
  <c r="AJ77" i="41" s="1"/>
  <c r="AB93" i="44"/>
  <c r="AB95" i="44" s="1"/>
  <c r="AF43" i="45"/>
  <c r="AF45" i="45" s="1"/>
  <c r="AN37" i="45"/>
  <c r="I138" i="45"/>
  <c r="I149" i="45" s="1"/>
  <c r="Q138" i="45"/>
  <c r="Q148" i="45" s="1"/>
  <c r="Q150" i="45" s="1"/>
  <c r="Y138" i="45"/>
  <c r="Y149" i="45" s="1"/>
  <c r="AG138" i="45"/>
  <c r="H132" i="45"/>
  <c r="I132" i="45" s="1"/>
  <c r="H117" i="45"/>
  <c r="I117" i="45" s="1"/>
  <c r="J117" i="45" s="1"/>
  <c r="K117" i="45" s="1"/>
  <c r="L117" i="45" s="1"/>
  <c r="M117" i="45" s="1"/>
  <c r="N117" i="45" s="1"/>
  <c r="O117" i="45" s="1"/>
  <c r="P117" i="45" s="1"/>
  <c r="Q117" i="45" s="1"/>
  <c r="R117" i="45" s="1"/>
  <c r="S117" i="45" s="1"/>
  <c r="T117" i="45" s="1"/>
  <c r="U117" i="45" s="1"/>
  <c r="V117" i="45" s="1"/>
  <c r="W117" i="45" s="1"/>
  <c r="X117" i="45" s="1"/>
  <c r="Y117" i="45" s="1"/>
  <c r="Z117" i="45" s="1"/>
  <c r="AA117" i="45" s="1"/>
  <c r="AB117" i="45" s="1"/>
  <c r="AC117" i="45" s="1"/>
  <c r="AD117" i="45" s="1"/>
  <c r="AE117" i="45" s="1"/>
  <c r="AF117" i="45" s="1"/>
  <c r="AG117" i="45" s="1"/>
  <c r="AH117" i="45" s="1"/>
  <c r="AI117" i="45" s="1"/>
  <c r="AJ117" i="45" s="1"/>
  <c r="AK117" i="45" s="1"/>
  <c r="AL117" i="45" s="1"/>
  <c r="Z140" i="46"/>
  <c r="Z142" i="46" s="1"/>
  <c r="S5" i="52"/>
  <c r="R6" i="52"/>
  <c r="Q81" i="52"/>
  <c r="R80" i="52"/>
  <c r="Q151" i="52"/>
  <c r="R150" i="52"/>
  <c r="Q40" i="52"/>
  <c r="P41" i="52"/>
  <c r="Q81" i="51"/>
  <c r="V5" i="51"/>
  <c r="U6" i="51"/>
  <c r="Q116" i="51"/>
  <c r="R151" i="51"/>
  <c r="S150" i="51"/>
  <c r="J40" i="41"/>
  <c r="J42" i="41" s="1"/>
  <c r="AH40" i="41"/>
  <c r="AH42" i="41" s="1"/>
  <c r="AN67" i="41"/>
  <c r="O110" i="41"/>
  <c r="O112" i="41" s="1"/>
  <c r="AN102" i="41"/>
  <c r="G133" i="41"/>
  <c r="H133" i="41" s="1"/>
  <c r="I133" i="41" s="1"/>
  <c r="J133" i="41" s="1"/>
  <c r="K133" i="41" s="1"/>
  <c r="L133" i="41" s="1"/>
  <c r="M133" i="41" s="1"/>
  <c r="N133" i="41" s="1"/>
  <c r="O133" i="41" s="1"/>
  <c r="P133" i="41" s="1"/>
  <c r="Q133" i="41" s="1"/>
  <c r="R133" i="41" s="1"/>
  <c r="S133" i="41" s="1"/>
  <c r="T133" i="41" s="1"/>
  <c r="U133" i="41" s="1"/>
  <c r="V133" i="41" s="1"/>
  <c r="W133" i="41" s="1"/>
  <c r="X133" i="41" s="1"/>
  <c r="Y133" i="41" s="1"/>
  <c r="Z133" i="41" s="1"/>
  <c r="AA133" i="41" s="1"/>
  <c r="AB133" i="41" s="1"/>
  <c r="AC133" i="41" s="1"/>
  <c r="AD133" i="41" s="1"/>
  <c r="AE133" i="41" s="1"/>
  <c r="AF133" i="41" s="1"/>
  <c r="AG133" i="41" s="1"/>
  <c r="AH133" i="41" s="1"/>
  <c r="AI133" i="41" s="1"/>
  <c r="AJ133" i="41" s="1"/>
  <c r="AK133" i="41" s="1"/>
  <c r="M146" i="41"/>
  <c r="AN107" i="45"/>
  <c r="G127" i="45"/>
  <c r="H127" i="45" s="1"/>
  <c r="I127" i="45" s="1"/>
  <c r="J127" i="45" s="1"/>
  <c r="K127" i="45" s="1"/>
  <c r="L127" i="45" s="1"/>
  <c r="M127" i="45" s="1"/>
  <c r="N127" i="45" s="1"/>
  <c r="O127" i="45" s="1"/>
  <c r="P127" i="45" s="1"/>
  <c r="Q127" i="45" s="1"/>
  <c r="R127" i="45" s="1"/>
  <c r="S127" i="45" s="1"/>
  <c r="T127" i="45" s="1"/>
  <c r="U127" i="45" s="1"/>
  <c r="V127" i="45" s="1"/>
  <c r="W127" i="45" s="1"/>
  <c r="X127" i="45" s="1"/>
  <c r="Y127" i="45" s="1"/>
  <c r="Z127" i="45" s="1"/>
  <c r="AA127" i="45" s="1"/>
  <c r="AB127" i="45" s="1"/>
  <c r="AC127" i="45" s="1"/>
  <c r="AD127" i="45" s="1"/>
  <c r="AE127" i="45" s="1"/>
  <c r="AF127" i="45" s="1"/>
  <c r="AG127" i="45" s="1"/>
  <c r="AH127" i="45" s="1"/>
  <c r="AI127" i="45" s="1"/>
  <c r="AJ127" i="45" s="1"/>
  <c r="AK127" i="45" s="1"/>
  <c r="AC105" i="46"/>
  <c r="AC107" i="46" s="1"/>
  <c r="AK105" i="46"/>
  <c r="AK107" i="46" s="1"/>
  <c r="Y140" i="46"/>
  <c r="Y142" i="46" s="1"/>
  <c r="AN64" i="46"/>
  <c r="AN97" i="46"/>
  <c r="S105" i="46"/>
  <c r="S107" i="46" s="1"/>
  <c r="AN69" i="41"/>
  <c r="AL100" i="41"/>
  <c r="N110" i="41"/>
  <c r="N112" i="41" s="1"/>
  <c r="V110" i="41"/>
  <c r="V112" i="41" s="1"/>
  <c r="AD110" i="41"/>
  <c r="AD112" i="41" s="1"/>
  <c r="H131" i="43"/>
  <c r="I131" i="43" s="1"/>
  <c r="J131" i="43" s="1"/>
  <c r="K131" i="43" s="1"/>
  <c r="L131" i="43" s="1"/>
  <c r="M131" i="43" s="1"/>
  <c r="N131" i="43" s="1"/>
  <c r="O131" i="43" s="1"/>
  <c r="P131" i="43" s="1"/>
  <c r="Q131" i="43" s="1"/>
  <c r="R131" i="43" s="1"/>
  <c r="S131" i="43" s="1"/>
  <c r="T131" i="43" s="1"/>
  <c r="U131" i="43" s="1"/>
  <c r="V131" i="43" s="1"/>
  <c r="W131" i="43" s="1"/>
  <c r="X131" i="43" s="1"/>
  <c r="Y131" i="43" s="1"/>
  <c r="Z131" i="43" s="1"/>
  <c r="AA131" i="43" s="1"/>
  <c r="AB131" i="43" s="1"/>
  <c r="AC131" i="43" s="1"/>
  <c r="AD131" i="43" s="1"/>
  <c r="AE131" i="43" s="1"/>
  <c r="AF131" i="43" s="1"/>
  <c r="AG131" i="43" s="1"/>
  <c r="AH131" i="43" s="1"/>
  <c r="AI131" i="43" s="1"/>
  <c r="AJ131" i="43" s="1"/>
  <c r="AK131" i="43" s="1"/>
  <c r="O142" i="43"/>
  <c r="O153" i="43" s="1"/>
  <c r="W142" i="43"/>
  <c r="W153" i="43" s="1"/>
  <c r="AE142" i="43"/>
  <c r="AE153" i="43" s="1"/>
  <c r="N78" i="45"/>
  <c r="N80" i="45" s="1"/>
  <c r="V78" i="45"/>
  <c r="V80" i="45" s="1"/>
  <c r="L105" i="46"/>
  <c r="L107" i="46" s="1"/>
  <c r="T105" i="46"/>
  <c r="T107" i="46" s="1"/>
  <c r="AB105" i="46"/>
  <c r="AB107" i="46" s="1"/>
  <c r="AJ105" i="46"/>
  <c r="AJ107" i="46" s="1"/>
  <c r="Y113" i="45"/>
  <c r="Y115" i="45" s="1"/>
  <c r="K78" i="45"/>
  <c r="K80" i="45" s="1"/>
  <c r="T140" i="46"/>
  <c r="T142" i="46" s="1"/>
  <c r="AB140" i="46"/>
  <c r="AB142" i="46" s="1"/>
  <c r="H110" i="41"/>
  <c r="H112" i="41" s="1"/>
  <c r="P110" i="41"/>
  <c r="P112" i="41" s="1"/>
  <c r="X110" i="41"/>
  <c r="X112" i="41" s="1"/>
  <c r="AF110" i="41"/>
  <c r="AF112" i="41" s="1"/>
  <c r="I142" i="43"/>
  <c r="I153" i="43" s="1"/>
  <c r="Q142" i="43"/>
  <c r="Q153" i="43" s="1"/>
  <c r="Y142" i="43"/>
  <c r="Y153" i="43" s="1"/>
  <c r="AG142" i="43"/>
  <c r="AG153" i="43" s="1"/>
  <c r="H139" i="43"/>
  <c r="AH43" i="45"/>
  <c r="AH45" i="45" s="1"/>
  <c r="J113" i="45"/>
  <c r="J115" i="45" s="1"/>
  <c r="R113" i="45"/>
  <c r="R115" i="45" s="1"/>
  <c r="Z113" i="45"/>
  <c r="Z115" i="45" s="1"/>
  <c r="AH113" i="45"/>
  <c r="AH115" i="45" s="1"/>
  <c r="AN27" i="46"/>
  <c r="H119" i="41"/>
  <c r="I119" i="41" s="1"/>
  <c r="J119" i="41" s="1"/>
  <c r="L75" i="44"/>
  <c r="L77" i="44" s="1"/>
  <c r="T75" i="44"/>
  <c r="T77" i="44" s="1"/>
  <c r="AB75" i="44"/>
  <c r="AB77" i="44" s="1"/>
  <c r="K113" i="45"/>
  <c r="K115" i="45" s="1"/>
  <c r="S113" i="45"/>
  <c r="S115" i="45" s="1"/>
  <c r="AA113" i="45"/>
  <c r="AA115" i="45" s="1"/>
  <c r="AI113" i="45"/>
  <c r="AI115" i="45" s="1"/>
  <c r="N140" i="46"/>
  <c r="N142" i="46" s="1"/>
  <c r="V140" i="46"/>
  <c r="V142" i="46" s="1"/>
  <c r="AD140" i="46"/>
  <c r="AD142" i="46" s="1"/>
  <c r="P40" i="41"/>
  <c r="P42" i="41" s="1"/>
  <c r="G145" i="41"/>
  <c r="G147" i="41" s="1"/>
  <c r="G148" i="41" s="1"/>
  <c r="O145" i="41"/>
  <c r="O147" i="41" s="1"/>
  <c r="AE145" i="41"/>
  <c r="AE147" i="41" s="1"/>
  <c r="K142" i="43"/>
  <c r="K153" i="43" s="1"/>
  <c r="S142" i="43"/>
  <c r="S152" i="43" s="1"/>
  <c r="S154" i="43" s="1"/>
  <c r="AA142" i="43"/>
  <c r="AI142" i="43"/>
  <c r="M75" i="44"/>
  <c r="M77" i="44" s="1"/>
  <c r="AC75" i="44"/>
  <c r="AC77" i="44" s="1"/>
  <c r="O113" i="45"/>
  <c r="O115" i="45" s="1"/>
  <c r="T113" i="45"/>
  <c r="T115" i="45" s="1"/>
  <c r="N138" i="45"/>
  <c r="N149" i="45" s="1"/>
  <c r="V138" i="45"/>
  <c r="V149" i="45" s="1"/>
  <c r="AD138" i="45"/>
  <c r="AD148" i="45" s="1"/>
  <c r="AD150" i="45" s="1"/>
  <c r="AN29" i="46"/>
  <c r="H105" i="46"/>
  <c r="H107" i="46" s="1"/>
  <c r="O140" i="46"/>
  <c r="O142" i="46" s="1"/>
  <c r="L113" i="45"/>
  <c r="L115" i="45" s="1"/>
  <c r="AN104" i="41"/>
  <c r="J43" i="45"/>
  <c r="J45" i="45" s="1"/>
  <c r="L35" i="46"/>
  <c r="L37" i="46" s="1"/>
  <c r="T35" i="46"/>
  <c r="T37" i="46" s="1"/>
  <c r="AB35" i="46"/>
  <c r="AB37" i="46" s="1"/>
  <c r="AJ35" i="46"/>
  <c r="AJ37" i="46" s="1"/>
  <c r="G70" i="46"/>
  <c r="G72" i="46" s="1"/>
  <c r="W70" i="46"/>
  <c r="W72" i="46" s="1"/>
  <c r="AE70" i="46"/>
  <c r="AE72" i="46" s="1"/>
  <c r="K105" i="46"/>
  <c r="K107" i="46" s="1"/>
  <c r="AI105" i="46"/>
  <c r="AI107" i="46" s="1"/>
  <c r="R40" i="41"/>
  <c r="R42" i="41" s="1"/>
  <c r="W145" i="41"/>
  <c r="W147" i="41" s="1"/>
  <c r="AN72" i="45"/>
  <c r="M78" i="45"/>
  <c r="M80" i="45" s="1"/>
  <c r="U78" i="45"/>
  <c r="U80" i="45" s="1"/>
  <c r="AC78" i="45"/>
  <c r="AC80" i="45" s="1"/>
  <c r="AK78" i="45"/>
  <c r="AK80" i="45" s="1"/>
  <c r="AN140" i="45"/>
  <c r="N35" i="46"/>
  <c r="N37" i="46" s="1"/>
  <c r="V35" i="46"/>
  <c r="V37" i="46" s="1"/>
  <c r="AD35" i="46"/>
  <c r="AD37" i="46" s="1"/>
  <c r="M105" i="46"/>
  <c r="M107" i="46" s="1"/>
  <c r="U105" i="46"/>
  <c r="U107" i="46" s="1"/>
  <c r="AN134" i="46"/>
  <c r="AL24" i="45"/>
  <c r="U70" i="46"/>
  <c r="U72" i="46" s="1"/>
  <c r="AF105" i="46"/>
  <c r="AF107" i="46" s="1"/>
  <c r="AH33" i="41"/>
  <c r="AH31" i="41" s="1"/>
  <c r="G75" i="41"/>
  <c r="G77" i="41" s="1"/>
  <c r="O75" i="41"/>
  <c r="O77" i="41" s="1"/>
  <c r="W75" i="41"/>
  <c r="W77" i="41" s="1"/>
  <c r="AE75" i="41"/>
  <c r="AE77" i="41" s="1"/>
  <c r="AA76" i="41"/>
  <c r="Q145" i="41"/>
  <c r="Q147" i="41" s="1"/>
  <c r="Y145" i="41"/>
  <c r="Y147" i="41" s="1"/>
  <c r="AG145" i="41"/>
  <c r="AG147" i="41" s="1"/>
  <c r="V43" i="45"/>
  <c r="V45" i="45" s="1"/>
  <c r="AD43" i="45"/>
  <c r="AD45" i="45" s="1"/>
  <c r="AJ113" i="45"/>
  <c r="AJ115" i="45" s="1"/>
  <c r="AN142" i="45"/>
  <c r="K70" i="46"/>
  <c r="K72" i="46" s="1"/>
  <c r="AA70" i="46"/>
  <c r="AA72" i="46" s="1"/>
  <c r="AI70" i="46"/>
  <c r="AI72" i="46" s="1"/>
  <c r="AC106" i="46"/>
  <c r="G140" i="46"/>
  <c r="G142" i="46" s="1"/>
  <c r="G143" i="46" s="1"/>
  <c r="W140" i="46"/>
  <c r="W142" i="46" s="1"/>
  <c r="AE140" i="46"/>
  <c r="AE142" i="46" s="1"/>
  <c r="H75" i="41"/>
  <c r="H77" i="41" s="1"/>
  <c r="P75" i="41"/>
  <c r="P77" i="41" s="1"/>
  <c r="X75" i="41"/>
  <c r="X77" i="41" s="1"/>
  <c r="AF75" i="41"/>
  <c r="AF77" i="41" s="1"/>
  <c r="Z110" i="41"/>
  <c r="Z112" i="41" s="1"/>
  <c r="AH110" i="41"/>
  <c r="AH112" i="41" s="1"/>
  <c r="J145" i="41"/>
  <c r="J147" i="41" s="1"/>
  <c r="AH145" i="41"/>
  <c r="AH147" i="41" s="1"/>
  <c r="P111" i="44"/>
  <c r="P113" i="44" s="1"/>
  <c r="X111" i="44"/>
  <c r="X113" i="44" s="1"/>
  <c r="AF111" i="44"/>
  <c r="AF113" i="44" s="1"/>
  <c r="G43" i="45"/>
  <c r="G45" i="45" s="1"/>
  <c r="G46" i="45" s="1"/>
  <c r="H82" i="45"/>
  <c r="I82" i="45" s="1"/>
  <c r="J82" i="45" s="1"/>
  <c r="K82" i="45" s="1"/>
  <c r="L82" i="45" s="1"/>
  <c r="M82" i="45" s="1"/>
  <c r="N82" i="45" s="1"/>
  <c r="O82" i="45" s="1"/>
  <c r="P82" i="45" s="1"/>
  <c r="Q82" i="45" s="1"/>
  <c r="R82" i="45" s="1"/>
  <c r="S82" i="45" s="1"/>
  <c r="T82" i="45" s="1"/>
  <c r="U82" i="45" s="1"/>
  <c r="V82" i="45" s="1"/>
  <c r="W82" i="45" s="1"/>
  <c r="X82" i="45" s="1"/>
  <c r="Y82" i="45" s="1"/>
  <c r="Z82" i="45" s="1"/>
  <c r="AA82" i="45" s="1"/>
  <c r="AB82" i="45" s="1"/>
  <c r="AC82" i="45" s="1"/>
  <c r="AD82" i="45" s="1"/>
  <c r="AE82" i="45" s="1"/>
  <c r="AF82" i="45" s="1"/>
  <c r="AG82" i="45" s="1"/>
  <c r="AH82" i="45" s="1"/>
  <c r="AI82" i="45" s="1"/>
  <c r="AJ82" i="45" s="1"/>
  <c r="AK82" i="45" s="1"/>
  <c r="AL82" i="45" s="1"/>
  <c r="L70" i="46"/>
  <c r="L72" i="46" s="1"/>
  <c r="T70" i="46"/>
  <c r="T72" i="46" s="1"/>
  <c r="AB70" i="46"/>
  <c r="AB72" i="46" s="1"/>
  <c r="AJ70" i="46"/>
  <c r="AJ72" i="46" s="1"/>
  <c r="P105" i="46"/>
  <c r="P107" i="46" s="1"/>
  <c r="X105" i="46"/>
  <c r="X107" i="46" s="1"/>
  <c r="AL129" i="46"/>
  <c r="H140" i="46"/>
  <c r="H142" i="46" s="1"/>
  <c r="X140" i="46"/>
  <c r="X142" i="46" s="1"/>
  <c r="AF140" i="46"/>
  <c r="AF142" i="46" s="1"/>
  <c r="I75" i="41"/>
  <c r="I77" i="41" s="1"/>
  <c r="Q75" i="41"/>
  <c r="Q77" i="41" s="1"/>
  <c r="Y75" i="41"/>
  <c r="Y77" i="41" s="1"/>
  <c r="AG75" i="41"/>
  <c r="AG77" i="41" s="1"/>
  <c r="K110" i="41"/>
  <c r="K112" i="41" s="1"/>
  <c r="S110" i="41"/>
  <c r="S112" i="41" s="1"/>
  <c r="AA110" i="41"/>
  <c r="AA112" i="41" s="1"/>
  <c r="AI110" i="41"/>
  <c r="AI112" i="41" s="1"/>
  <c r="H111" i="44"/>
  <c r="H113" i="44" s="1"/>
  <c r="X43" i="45"/>
  <c r="X45" i="45" s="1"/>
  <c r="G148" i="45"/>
  <c r="G150" i="45" s="1"/>
  <c r="G151" i="45" s="1"/>
  <c r="M70" i="46"/>
  <c r="M72" i="46" s="1"/>
  <c r="AK70" i="46"/>
  <c r="AK72" i="46" s="1"/>
  <c r="Q105" i="46"/>
  <c r="Q107" i="46" s="1"/>
  <c r="Y105" i="46"/>
  <c r="Y107" i="46" s="1"/>
  <c r="AG105" i="46"/>
  <c r="AG107" i="46" s="1"/>
  <c r="AK106" i="46"/>
  <c r="I140" i="46"/>
  <c r="I142" i="46" s="1"/>
  <c r="Q140" i="46"/>
  <c r="Q142" i="46" s="1"/>
  <c r="AG140" i="46"/>
  <c r="AG142" i="46" s="1"/>
  <c r="Z75" i="41"/>
  <c r="Z77" i="41" s="1"/>
  <c r="L110" i="41"/>
  <c r="L112" i="41" s="1"/>
  <c r="T110" i="41"/>
  <c r="T112" i="41" s="1"/>
  <c r="AB110" i="41"/>
  <c r="AB112" i="41" s="1"/>
  <c r="AJ110" i="41"/>
  <c r="AJ112" i="41" s="1"/>
  <c r="L145" i="41"/>
  <c r="L147" i="41" s="1"/>
  <c r="G123" i="45"/>
  <c r="H123" i="45" s="1"/>
  <c r="I123" i="45" s="1"/>
  <c r="J123" i="45" s="1"/>
  <c r="K123" i="45" s="1"/>
  <c r="L123" i="45" s="1"/>
  <c r="M123" i="45" s="1"/>
  <c r="N123" i="45" s="1"/>
  <c r="O123" i="45" s="1"/>
  <c r="P123" i="45" s="1"/>
  <c r="Q123" i="45" s="1"/>
  <c r="R123" i="45" s="1"/>
  <c r="S123" i="45" s="1"/>
  <c r="T123" i="45" s="1"/>
  <c r="U123" i="45" s="1"/>
  <c r="V123" i="45" s="1"/>
  <c r="W123" i="45" s="1"/>
  <c r="X123" i="45" s="1"/>
  <c r="Y123" i="45" s="1"/>
  <c r="Z123" i="45" s="1"/>
  <c r="AA123" i="45" s="1"/>
  <c r="AB123" i="45" s="1"/>
  <c r="AC123" i="45" s="1"/>
  <c r="AD123" i="45" s="1"/>
  <c r="AE123" i="45" s="1"/>
  <c r="AF123" i="45" s="1"/>
  <c r="AG123" i="45" s="1"/>
  <c r="AH123" i="45" s="1"/>
  <c r="AI123" i="45" s="1"/>
  <c r="AJ123" i="45" s="1"/>
  <c r="AK123" i="45" s="1"/>
  <c r="G136" i="45"/>
  <c r="H136" i="45" s="1"/>
  <c r="I136" i="45" s="1"/>
  <c r="J136" i="45" s="1"/>
  <c r="K136" i="45" s="1"/>
  <c r="L136" i="45" s="1"/>
  <c r="M136" i="45" s="1"/>
  <c r="N136" i="45" s="1"/>
  <c r="O136" i="45" s="1"/>
  <c r="P136" i="45" s="1"/>
  <c r="Q136" i="45" s="1"/>
  <c r="R136" i="45" s="1"/>
  <c r="S136" i="45" s="1"/>
  <c r="T136" i="45" s="1"/>
  <c r="U136" i="45" s="1"/>
  <c r="V136" i="45" s="1"/>
  <c r="W136" i="45" s="1"/>
  <c r="X136" i="45" s="1"/>
  <c r="Y136" i="45" s="1"/>
  <c r="Z136" i="45" s="1"/>
  <c r="AA136" i="45" s="1"/>
  <c r="AB136" i="45" s="1"/>
  <c r="AC136" i="45" s="1"/>
  <c r="AD136" i="45" s="1"/>
  <c r="AE136" i="45" s="1"/>
  <c r="AF136" i="45" s="1"/>
  <c r="AG136" i="45" s="1"/>
  <c r="AH136" i="45" s="1"/>
  <c r="AI136" i="45" s="1"/>
  <c r="AJ136" i="45" s="1"/>
  <c r="AK136" i="45" s="1"/>
  <c r="J105" i="46"/>
  <c r="J107" i="46" s="1"/>
  <c r="R105" i="46"/>
  <c r="R107" i="46" s="1"/>
  <c r="Z105" i="46"/>
  <c r="Z107" i="46" s="1"/>
  <c r="AH105" i="46"/>
  <c r="AH107" i="46" s="1"/>
  <c r="J140" i="46"/>
  <c r="J142" i="46" s="1"/>
  <c r="R140" i="46"/>
  <c r="R142" i="46" s="1"/>
  <c r="AH140" i="46"/>
  <c r="AH142" i="46" s="1"/>
  <c r="P6" i="50"/>
  <c r="Q5" i="50"/>
  <c r="X41" i="41"/>
  <c r="X40" i="41"/>
  <c r="X42" i="41" s="1"/>
  <c r="AL131" i="41"/>
  <c r="AF41" i="41"/>
  <c r="AF40" i="41"/>
  <c r="AF42" i="41" s="1"/>
  <c r="H41" i="41"/>
  <c r="H40" i="41"/>
  <c r="H42" i="41" s="1"/>
  <c r="T145" i="41"/>
  <c r="T147" i="41" s="1"/>
  <c r="AL29" i="41"/>
  <c r="K75" i="41"/>
  <c r="K77" i="41" s="1"/>
  <c r="U145" i="41"/>
  <c r="U147" i="41" s="1"/>
  <c r="I139" i="43"/>
  <c r="J139" i="43" s="1"/>
  <c r="K139" i="43" s="1"/>
  <c r="L139" i="43" s="1"/>
  <c r="M139" i="43" s="1"/>
  <c r="N139" i="43" s="1"/>
  <c r="O139" i="43" s="1"/>
  <c r="P139" i="43" s="1"/>
  <c r="Q139" i="43" s="1"/>
  <c r="R139" i="43" s="1"/>
  <c r="S139" i="43" s="1"/>
  <c r="T139" i="43" s="1"/>
  <c r="U139" i="43" s="1"/>
  <c r="V139" i="43" s="1"/>
  <c r="W139" i="43" s="1"/>
  <c r="X139" i="43" s="1"/>
  <c r="Y139" i="43" s="1"/>
  <c r="Z139" i="43" s="1"/>
  <c r="AA139" i="43" s="1"/>
  <c r="AB139" i="43" s="1"/>
  <c r="AC139" i="43" s="1"/>
  <c r="AD139" i="43" s="1"/>
  <c r="AE139" i="43" s="1"/>
  <c r="AF139" i="43" s="1"/>
  <c r="AG139" i="43" s="1"/>
  <c r="AH139" i="43" s="1"/>
  <c r="AI139" i="43" s="1"/>
  <c r="AJ139" i="43" s="1"/>
  <c r="AK139" i="43" s="1"/>
  <c r="AL125" i="45"/>
  <c r="S138" i="45"/>
  <c r="S149" i="45" s="1"/>
  <c r="AA138" i="45"/>
  <c r="AA149" i="45" s="1"/>
  <c r="AI138" i="45"/>
  <c r="AI149" i="45" s="1"/>
  <c r="G144" i="46"/>
  <c r="H144" i="46" s="1"/>
  <c r="I144" i="46" s="1"/>
  <c r="J144" i="46" s="1"/>
  <c r="K144" i="46" s="1"/>
  <c r="L144" i="46" s="1"/>
  <c r="M144" i="46" s="1"/>
  <c r="N144" i="46" s="1"/>
  <c r="O144" i="46" s="1"/>
  <c r="P144" i="46" s="1"/>
  <c r="Q144" i="46" s="1"/>
  <c r="R144" i="46" s="1"/>
  <c r="S144" i="46" s="1"/>
  <c r="T144" i="46" s="1"/>
  <c r="U144" i="46" s="1"/>
  <c r="V144" i="46" s="1"/>
  <c r="W144" i="46" s="1"/>
  <c r="X144" i="46" s="1"/>
  <c r="Y144" i="46" s="1"/>
  <c r="Z144" i="46" s="1"/>
  <c r="AA144" i="46" s="1"/>
  <c r="AB144" i="46" s="1"/>
  <c r="AC144" i="46" s="1"/>
  <c r="AD144" i="46" s="1"/>
  <c r="AE144" i="46" s="1"/>
  <c r="AF144" i="46" s="1"/>
  <c r="AG144" i="46" s="1"/>
  <c r="AH144" i="46" s="1"/>
  <c r="AI144" i="46" s="1"/>
  <c r="AJ144" i="46" s="1"/>
  <c r="AK144" i="46" s="1"/>
  <c r="AL144" i="46" s="1"/>
  <c r="J33" i="41"/>
  <c r="J31" i="41" s="1"/>
  <c r="N40" i="41"/>
  <c r="N42" i="41" s="1"/>
  <c r="V40" i="41"/>
  <c r="V42" i="41" s="1"/>
  <c r="AD40" i="41"/>
  <c r="AD42" i="41" s="1"/>
  <c r="Z40" i="41"/>
  <c r="Z42" i="41" s="1"/>
  <c r="S75" i="41"/>
  <c r="S77" i="41" s="1"/>
  <c r="AI75" i="41"/>
  <c r="AI77" i="41" s="1"/>
  <c r="G110" i="41"/>
  <c r="G115" i="41" s="1"/>
  <c r="H115" i="41" s="1"/>
  <c r="W110" i="41"/>
  <c r="W112" i="41" s="1"/>
  <c r="AE110" i="41"/>
  <c r="AE112" i="41" s="1"/>
  <c r="G129" i="41"/>
  <c r="H129" i="41" s="1"/>
  <c r="I129" i="41" s="1"/>
  <c r="J129" i="41" s="1"/>
  <c r="K129" i="41" s="1"/>
  <c r="L129" i="41" s="1"/>
  <c r="M129" i="41" s="1"/>
  <c r="N129" i="41" s="1"/>
  <c r="O129" i="41" s="1"/>
  <c r="P129" i="41" s="1"/>
  <c r="Q129" i="41" s="1"/>
  <c r="R129" i="41" s="1"/>
  <c r="S129" i="41" s="1"/>
  <c r="T129" i="41" s="1"/>
  <c r="U129" i="41" s="1"/>
  <c r="V129" i="41" s="1"/>
  <c r="W129" i="41" s="1"/>
  <c r="X129" i="41" s="1"/>
  <c r="Y129" i="41" s="1"/>
  <c r="Z129" i="41" s="1"/>
  <c r="AA129" i="41" s="1"/>
  <c r="AB129" i="41" s="1"/>
  <c r="AC129" i="41" s="1"/>
  <c r="AD129" i="41" s="1"/>
  <c r="AE129" i="41" s="1"/>
  <c r="AF129" i="41" s="1"/>
  <c r="AG129" i="41" s="1"/>
  <c r="AH129" i="41" s="1"/>
  <c r="AI129" i="41" s="1"/>
  <c r="AJ129" i="41" s="1"/>
  <c r="AK129" i="41" s="1"/>
  <c r="AN137" i="41"/>
  <c r="L142" i="43"/>
  <c r="L153" i="43" s="1"/>
  <c r="T142" i="43"/>
  <c r="T152" i="43" s="1"/>
  <c r="T154" i="43" s="1"/>
  <c r="AJ142" i="43"/>
  <c r="X78" i="45"/>
  <c r="X80" i="45" s="1"/>
  <c r="AL59" i="46"/>
  <c r="G40" i="41"/>
  <c r="O40" i="41"/>
  <c r="O42" i="41" s="1"/>
  <c r="W40" i="41"/>
  <c r="W42" i="41" s="1"/>
  <c r="AE40" i="41"/>
  <c r="AE42" i="41" s="1"/>
  <c r="H132" i="41"/>
  <c r="I132" i="41" s="1"/>
  <c r="J132" i="41" s="1"/>
  <c r="K132" i="41" s="1"/>
  <c r="L132" i="41" s="1"/>
  <c r="M132" i="41" s="1"/>
  <c r="N132" i="41" s="1"/>
  <c r="O132" i="41" s="1"/>
  <c r="P132" i="41" s="1"/>
  <c r="Q132" i="41" s="1"/>
  <c r="R132" i="41" s="1"/>
  <c r="S132" i="41" s="1"/>
  <c r="T132" i="41" s="1"/>
  <c r="U132" i="41" s="1"/>
  <c r="V132" i="41" s="1"/>
  <c r="W132" i="41" s="1"/>
  <c r="X132" i="41" s="1"/>
  <c r="Y132" i="41" s="1"/>
  <c r="Z132" i="41" s="1"/>
  <c r="AA132" i="41" s="1"/>
  <c r="AB132" i="41" s="1"/>
  <c r="AC132" i="41" s="1"/>
  <c r="AD132" i="41" s="1"/>
  <c r="AE132" i="41" s="1"/>
  <c r="AF132" i="41" s="1"/>
  <c r="AG132" i="41" s="1"/>
  <c r="AH132" i="41" s="1"/>
  <c r="AI132" i="41" s="1"/>
  <c r="AJ132" i="41" s="1"/>
  <c r="AK132" i="41" s="1"/>
  <c r="AB145" i="41"/>
  <c r="AB147" i="41" s="1"/>
  <c r="P43" i="45"/>
  <c r="P45" i="45" s="1"/>
  <c r="P44" i="45"/>
  <c r="P78" i="45"/>
  <c r="P80" i="45" s="1"/>
  <c r="I122" i="45"/>
  <c r="M75" i="41"/>
  <c r="M77" i="41" s="1"/>
  <c r="U75" i="41"/>
  <c r="U77" i="41" s="1"/>
  <c r="AC75" i="41"/>
  <c r="AC77" i="41" s="1"/>
  <c r="AK75" i="41"/>
  <c r="AK77" i="41" s="1"/>
  <c r="H145" i="41"/>
  <c r="AC145" i="41"/>
  <c r="AC147" i="41" s="1"/>
  <c r="AK145" i="41"/>
  <c r="AK147" i="41" s="1"/>
  <c r="H146" i="41"/>
  <c r="AL16" i="45"/>
  <c r="AL32" i="45"/>
  <c r="N148" i="45"/>
  <c r="N150" i="45" s="1"/>
  <c r="AD149" i="45"/>
  <c r="P148" i="45"/>
  <c r="P150" i="45" s="1"/>
  <c r="AG79" i="45"/>
  <c r="AG78" i="45"/>
  <c r="AG80" i="45" s="1"/>
  <c r="AL64" i="41"/>
  <c r="AL99" i="41"/>
  <c r="AL122" i="41"/>
  <c r="G124" i="41"/>
  <c r="H124" i="41" s="1"/>
  <c r="I124" i="41" s="1"/>
  <c r="J124" i="41" s="1"/>
  <c r="K124" i="41" s="1"/>
  <c r="L124" i="41" s="1"/>
  <c r="M124" i="41" s="1"/>
  <c r="N124" i="41" s="1"/>
  <c r="O124" i="41" s="1"/>
  <c r="P124" i="41" s="1"/>
  <c r="Q124" i="41" s="1"/>
  <c r="R124" i="41" s="1"/>
  <c r="S124" i="41" s="1"/>
  <c r="T124" i="41" s="1"/>
  <c r="U124" i="41" s="1"/>
  <c r="V124" i="41" s="1"/>
  <c r="W124" i="41" s="1"/>
  <c r="X124" i="41" s="1"/>
  <c r="Y124" i="41" s="1"/>
  <c r="Z124" i="41" s="1"/>
  <c r="AA124" i="41" s="1"/>
  <c r="AB124" i="41" s="1"/>
  <c r="AC124" i="41" s="1"/>
  <c r="AD124" i="41" s="1"/>
  <c r="AE124" i="41" s="1"/>
  <c r="AF124" i="41" s="1"/>
  <c r="AG124" i="41" s="1"/>
  <c r="AH124" i="41" s="1"/>
  <c r="AI124" i="41" s="1"/>
  <c r="AJ124" i="41" s="1"/>
  <c r="AK124" i="41" s="1"/>
  <c r="I40" i="41"/>
  <c r="I42" i="41" s="1"/>
  <c r="Q40" i="41"/>
  <c r="Q42" i="41" s="1"/>
  <c r="Y40" i="41"/>
  <c r="Y42" i="41" s="1"/>
  <c r="AG40" i="41"/>
  <c r="AG42" i="41" s="1"/>
  <c r="N75" i="41"/>
  <c r="N77" i="41" s="1"/>
  <c r="V75" i="41"/>
  <c r="V77" i="41" s="1"/>
  <c r="AD75" i="41"/>
  <c r="AD77" i="41" s="1"/>
  <c r="J110" i="41"/>
  <c r="J112" i="41" s="1"/>
  <c r="R110" i="41"/>
  <c r="R112" i="41" s="1"/>
  <c r="O111" i="41"/>
  <c r="AB75" i="41"/>
  <c r="AB77" i="41" s="1"/>
  <c r="AL118" i="41"/>
  <c r="K119" i="41"/>
  <c r="L119" i="41" s="1"/>
  <c r="M119" i="41" s="1"/>
  <c r="N119" i="41" s="1"/>
  <c r="O119" i="41" s="1"/>
  <c r="P119" i="41" s="1"/>
  <c r="Q119" i="41" s="1"/>
  <c r="R119" i="41" s="1"/>
  <c r="S119" i="41" s="1"/>
  <c r="T119" i="41" s="1"/>
  <c r="U119" i="41" s="1"/>
  <c r="V119" i="41" s="1"/>
  <c r="W119" i="41" s="1"/>
  <c r="X119" i="41" s="1"/>
  <c r="Y119" i="41" s="1"/>
  <c r="Z119" i="41" s="1"/>
  <c r="AA119" i="41" s="1"/>
  <c r="AB119" i="41" s="1"/>
  <c r="AC119" i="41" s="1"/>
  <c r="AD119" i="41" s="1"/>
  <c r="AE119" i="41" s="1"/>
  <c r="AF119" i="41" s="1"/>
  <c r="AG119" i="41" s="1"/>
  <c r="AH119" i="41" s="1"/>
  <c r="AI119" i="41" s="1"/>
  <c r="AJ119" i="41" s="1"/>
  <c r="AK119" i="41" s="1"/>
  <c r="Z145" i="41"/>
  <c r="Z147" i="41" s="1"/>
  <c r="H142" i="43"/>
  <c r="H153" i="43" s="1"/>
  <c r="P142" i="43"/>
  <c r="P153" i="43" s="1"/>
  <c r="X142" i="43"/>
  <c r="X153" i="43" s="1"/>
  <c r="AF142" i="43"/>
  <c r="AF153" i="43" s="1"/>
  <c r="H136" i="43"/>
  <c r="I136" i="43" s="1"/>
  <c r="J136" i="43" s="1"/>
  <c r="K136" i="43" s="1"/>
  <c r="L136" i="43" s="1"/>
  <c r="M136" i="43" s="1"/>
  <c r="N136" i="43" s="1"/>
  <c r="O136" i="43" s="1"/>
  <c r="P136" i="43" s="1"/>
  <c r="Q136" i="43" s="1"/>
  <c r="R136" i="43" s="1"/>
  <c r="S136" i="43" s="1"/>
  <c r="T136" i="43" s="1"/>
  <c r="U136" i="43" s="1"/>
  <c r="V136" i="43" s="1"/>
  <c r="W136" i="43" s="1"/>
  <c r="X136" i="43" s="1"/>
  <c r="Y136" i="43" s="1"/>
  <c r="Z136" i="43" s="1"/>
  <c r="AA136" i="43" s="1"/>
  <c r="AB136" i="43" s="1"/>
  <c r="AC136" i="43" s="1"/>
  <c r="AD136" i="43" s="1"/>
  <c r="AE136" i="43" s="1"/>
  <c r="AF136" i="43" s="1"/>
  <c r="AG136" i="43" s="1"/>
  <c r="AH136" i="43" s="1"/>
  <c r="AI136" i="43" s="1"/>
  <c r="AJ136" i="43" s="1"/>
  <c r="AK136" i="43" s="1"/>
  <c r="V114" i="45"/>
  <c r="AL38" i="45"/>
  <c r="AN39" i="45" s="1"/>
  <c r="AL121" i="45"/>
  <c r="L138" i="45"/>
  <c r="T138" i="45"/>
  <c r="T149" i="45" s="1"/>
  <c r="AB138" i="45"/>
  <c r="AJ138" i="45"/>
  <c r="AJ149" i="45" s="1"/>
  <c r="G128" i="45"/>
  <c r="H128" i="45" s="1"/>
  <c r="I128" i="45" s="1"/>
  <c r="J128" i="45" s="1"/>
  <c r="K128" i="45" s="1"/>
  <c r="L128" i="45" s="1"/>
  <c r="M128" i="45" s="1"/>
  <c r="N128" i="45" s="1"/>
  <c r="O128" i="45" s="1"/>
  <c r="P128" i="45" s="1"/>
  <c r="Q128" i="45" s="1"/>
  <c r="R128" i="45" s="1"/>
  <c r="S128" i="45" s="1"/>
  <c r="T128" i="45" s="1"/>
  <c r="U128" i="45" s="1"/>
  <c r="V128" i="45" s="1"/>
  <c r="W128" i="45" s="1"/>
  <c r="X128" i="45" s="1"/>
  <c r="Y128" i="45" s="1"/>
  <c r="Z128" i="45" s="1"/>
  <c r="AA128" i="45" s="1"/>
  <c r="AB128" i="45" s="1"/>
  <c r="AC128" i="45" s="1"/>
  <c r="AD128" i="45" s="1"/>
  <c r="AE128" i="45" s="1"/>
  <c r="AF128" i="45" s="1"/>
  <c r="AG128" i="45" s="1"/>
  <c r="AH128" i="45" s="1"/>
  <c r="AI128" i="45" s="1"/>
  <c r="AJ128" i="45" s="1"/>
  <c r="AK128" i="45" s="1"/>
  <c r="N70" i="46"/>
  <c r="N72" i="46" s="1"/>
  <c r="V70" i="46"/>
  <c r="V72" i="46" s="1"/>
  <c r="AD70" i="46"/>
  <c r="AD72" i="46" s="1"/>
  <c r="S141" i="46"/>
  <c r="K111" i="44"/>
  <c r="K113" i="44" s="1"/>
  <c r="S111" i="44"/>
  <c r="S113" i="44" s="1"/>
  <c r="AA111" i="44"/>
  <c r="AA113" i="44" s="1"/>
  <c r="O43" i="45"/>
  <c r="O45" i="45" s="1"/>
  <c r="W43" i="45"/>
  <c r="W45" i="45" s="1"/>
  <c r="AE43" i="45"/>
  <c r="AE45" i="45" s="1"/>
  <c r="M113" i="45"/>
  <c r="M115" i="45" s="1"/>
  <c r="U113" i="45"/>
  <c r="U115" i="45" s="1"/>
  <c r="AC113" i="45"/>
  <c r="AC115" i="45" s="1"/>
  <c r="AK113" i="45"/>
  <c r="AK115" i="45" s="1"/>
  <c r="M148" i="45"/>
  <c r="M150" i="45" s="1"/>
  <c r="AC148" i="45"/>
  <c r="AC150" i="45" s="1"/>
  <c r="I10" i="46"/>
  <c r="J10" i="46" s="1"/>
  <c r="K10" i="46" s="1"/>
  <c r="L10" i="46" s="1"/>
  <c r="M10" i="46" s="1"/>
  <c r="H35" i="46"/>
  <c r="H37" i="46" s="1"/>
  <c r="P35" i="46"/>
  <c r="P37" i="46" s="1"/>
  <c r="X35" i="46"/>
  <c r="X37" i="46" s="1"/>
  <c r="AF35" i="46"/>
  <c r="AF37" i="46" s="1"/>
  <c r="O70" i="46"/>
  <c r="O72" i="46" s="1"/>
  <c r="L111" i="44"/>
  <c r="L113" i="44" s="1"/>
  <c r="AB111" i="44"/>
  <c r="AB113" i="44" s="1"/>
  <c r="AJ111" i="44"/>
  <c r="AJ113" i="44" s="1"/>
  <c r="H43" i="45"/>
  <c r="H45" i="45" s="1"/>
  <c r="N113" i="45"/>
  <c r="N115" i="45" s="1"/>
  <c r="AD113" i="45"/>
  <c r="AD115" i="45" s="1"/>
  <c r="H78" i="45"/>
  <c r="H80" i="45" s="1"/>
  <c r="AF78" i="45"/>
  <c r="AF80" i="45" s="1"/>
  <c r="I35" i="46"/>
  <c r="I37" i="46" s="1"/>
  <c r="Q35" i="46"/>
  <c r="Q37" i="46" s="1"/>
  <c r="Y35" i="46"/>
  <c r="Y37" i="46" s="1"/>
  <c r="AG35" i="46"/>
  <c r="AG37" i="46" s="1"/>
  <c r="AL135" i="46"/>
  <c r="AN136" i="46" s="1"/>
  <c r="AJ140" i="46"/>
  <c r="AJ142" i="46" s="1"/>
  <c r="AC43" i="45"/>
  <c r="AC45" i="45" s="1"/>
  <c r="I43" i="45"/>
  <c r="I45" i="45" s="1"/>
  <c r="Q43" i="45"/>
  <c r="Q45" i="45" s="1"/>
  <c r="Y43" i="45"/>
  <c r="Y45" i="45" s="1"/>
  <c r="AG43" i="45"/>
  <c r="AG45" i="45" s="1"/>
  <c r="I78" i="45"/>
  <c r="I80" i="45" s="1"/>
  <c r="Q78" i="45"/>
  <c r="Q80" i="45" s="1"/>
  <c r="Y78" i="45"/>
  <c r="Y80" i="45" s="1"/>
  <c r="AC70" i="46"/>
  <c r="AC72" i="46" s="1"/>
  <c r="I70" i="46"/>
  <c r="I72" i="46" s="1"/>
  <c r="Q70" i="46"/>
  <c r="Q72" i="46" s="1"/>
  <c r="Y70" i="46"/>
  <c r="Y72" i="46" s="1"/>
  <c r="AG70" i="46"/>
  <c r="AG72" i="46" s="1"/>
  <c r="N105" i="46"/>
  <c r="N107" i="46" s="1"/>
  <c r="V105" i="46"/>
  <c r="V107" i="46" s="1"/>
  <c r="AD105" i="46"/>
  <c r="AD107" i="46" s="1"/>
  <c r="M140" i="46"/>
  <c r="M142" i="46" s="1"/>
  <c r="U140" i="46"/>
  <c r="U142" i="46" s="1"/>
  <c r="AC140" i="46"/>
  <c r="AC142" i="46" s="1"/>
  <c r="AK140" i="46"/>
  <c r="AK142" i="46" s="1"/>
  <c r="L93" i="44"/>
  <c r="L95" i="44" s="1"/>
  <c r="I75" i="44"/>
  <c r="I77" i="44" s="1"/>
  <c r="AG75" i="44"/>
  <c r="AG77" i="44" s="1"/>
  <c r="AN35" i="45"/>
  <c r="Z43" i="45"/>
  <c r="Z45" i="45" s="1"/>
  <c r="H113" i="45"/>
  <c r="H115" i="45" s="1"/>
  <c r="P113" i="45"/>
  <c r="P115" i="45" s="1"/>
  <c r="X113" i="45"/>
  <c r="X115" i="45" s="1"/>
  <c r="AF113" i="45"/>
  <c r="AF115" i="45" s="1"/>
  <c r="AL137" i="45"/>
  <c r="K35" i="46"/>
  <c r="K37" i="46" s="1"/>
  <c r="S35" i="46"/>
  <c r="S37" i="46" s="1"/>
  <c r="AA35" i="46"/>
  <c r="AA37" i="46" s="1"/>
  <c r="AI35" i="46"/>
  <c r="AI37" i="46" s="1"/>
  <c r="J70" i="46"/>
  <c r="J72" i="46" s="1"/>
  <c r="R70" i="46"/>
  <c r="R72" i="46" s="1"/>
  <c r="Z70" i="46"/>
  <c r="Z72" i="46" s="1"/>
  <c r="AH70" i="46"/>
  <c r="AH72" i="46" s="1"/>
  <c r="G105" i="46"/>
  <c r="G107" i="46" s="1"/>
  <c r="O105" i="46"/>
  <c r="O107" i="46" s="1"/>
  <c r="W105" i="46"/>
  <c r="W107" i="46" s="1"/>
  <c r="AE105" i="46"/>
  <c r="AE107" i="46" s="1"/>
  <c r="L140" i="46"/>
  <c r="L142" i="46" s="1"/>
  <c r="I35" i="44"/>
  <c r="I37" i="44" s="1"/>
  <c r="G111" i="44"/>
  <c r="G113" i="44" s="1"/>
  <c r="W111" i="44"/>
  <c r="W113" i="44" s="1"/>
  <c r="K43" i="45"/>
  <c r="K45" i="45" s="1"/>
  <c r="S43" i="45"/>
  <c r="S45" i="45" s="1"/>
  <c r="AA43" i="45"/>
  <c r="AA45" i="45" s="1"/>
  <c r="AI43" i="45"/>
  <c r="AI45" i="45" s="1"/>
  <c r="I113" i="45"/>
  <c r="I115" i="45" s="1"/>
  <c r="R138" i="45"/>
  <c r="R149" i="45" s="1"/>
  <c r="Z138" i="45"/>
  <c r="Z148" i="45" s="1"/>
  <c r="Z150" i="45" s="1"/>
  <c r="AH138" i="45"/>
  <c r="AH148" i="45" s="1"/>
  <c r="AH150" i="45" s="1"/>
  <c r="AL95" i="46"/>
  <c r="AL130" i="46"/>
  <c r="H39" i="46"/>
  <c r="I39" i="46" s="1"/>
  <c r="J39" i="46" s="1"/>
  <c r="K39" i="46" s="1"/>
  <c r="L39" i="46" s="1"/>
  <c r="M39" i="46" s="1"/>
  <c r="N39" i="46" s="1"/>
  <c r="O39" i="46" s="1"/>
  <c r="P39" i="46" s="1"/>
  <c r="Q39" i="46" s="1"/>
  <c r="R39" i="46" s="1"/>
  <c r="S39" i="46" s="1"/>
  <c r="T39" i="46" s="1"/>
  <c r="U39" i="46" s="1"/>
  <c r="V39" i="46" s="1"/>
  <c r="W39" i="46" s="1"/>
  <c r="X39" i="46" s="1"/>
  <c r="Y39" i="46" s="1"/>
  <c r="Z39" i="46" s="1"/>
  <c r="AA39" i="46" s="1"/>
  <c r="AB39" i="46" s="1"/>
  <c r="AC39" i="46" s="1"/>
  <c r="AD39" i="46" s="1"/>
  <c r="AE39" i="46" s="1"/>
  <c r="AF39" i="46" s="1"/>
  <c r="AG39" i="46" s="1"/>
  <c r="AH39" i="46" s="1"/>
  <c r="AI39" i="46" s="1"/>
  <c r="AJ39" i="46" s="1"/>
  <c r="AK39" i="46" s="1"/>
  <c r="AL39" i="46" s="1"/>
  <c r="H47" i="45"/>
  <c r="I47" i="45" s="1"/>
  <c r="J47" i="45" s="1"/>
  <c r="K47" i="45" s="1"/>
  <c r="L47" i="45" s="1"/>
  <c r="M47" i="45" s="1"/>
  <c r="N47" i="45" s="1"/>
  <c r="O47" i="45" s="1"/>
  <c r="P47" i="45" s="1"/>
  <c r="Q47" i="45" s="1"/>
  <c r="R47" i="45" s="1"/>
  <c r="S47" i="45" s="1"/>
  <c r="T47" i="45" s="1"/>
  <c r="U47" i="45" s="1"/>
  <c r="V47" i="45" s="1"/>
  <c r="W47" i="45" s="1"/>
  <c r="X47" i="45" s="1"/>
  <c r="Y47" i="45" s="1"/>
  <c r="Z47" i="45" s="1"/>
  <c r="AA47" i="45" s="1"/>
  <c r="AB47" i="45" s="1"/>
  <c r="AC47" i="45" s="1"/>
  <c r="AD47" i="45" s="1"/>
  <c r="AE47" i="45" s="1"/>
  <c r="AF47" i="45" s="1"/>
  <c r="AG47" i="45" s="1"/>
  <c r="AH47" i="45" s="1"/>
  <c r="AI47" i="45" s="1"/>
  <c r="AJ47" i="45" s="1"/>
  <c r="AK47" i="45" s="1"/>
  <c r="AL47" i="45" s="1"/>
  <c r="AL25" i="46"/>
  <c r="AL24" i="46"/>
  <c r="AN62" i="46"/>
  <c r="G37" i="46"/>
  <c r="J35" i="46"/>
  <c r="J37" i="46" s="1"/>
  <c r="R35" i="46"/>
  <c r="R37" i="46" s="1"/>
  <c r="Z35" i="46"/>
  <c r="Z37" i="46" s="1"/>
  <c r="AH35" i="46"/>
  <c r="AH37" i="46" s="1"/>
  <c r="H71" i="46"/>
  <c r="AL71" i="46" s="1"/>
  <c r="AL60" i="46"/>
  <c r="K141" i="46"/>
  <c r="AL126" i="46"/>
  <c r="H36" i="46"/>
  <c r="AL36" i="46" s="1"/>
  <c r="AL94" i="46"/>
  <c r="AL113" i="46"/>
  <c r="AI140" i="46"/>
  <c r="AI142" i="46" s="1"/>
  <c r="AL30" i="46"/>
  <c r="AN31" i="46" s="1"/>
  <c r="G127" i="46"/>
  <c r="H127" i="46" s="1"/>
  <c r="I127" i="46" s="1"/>
  <c r="J127" i="46" s="1"/>
  <c r="K127" i="46" s="1"/>
  <c r="L127" i="46" s="1"/>
  <c r="M127" i="46" s="1"/>
  <c r="N127" i="46" s="1"/>
  <c r="O127" i="46" s="1"/>
  <c r="P127" i="46" s="1"/>
  <c r="Q127" i="46" s="1"/>
  <c r="R127" i="46" s="1"/>
  <c r="S127" i="46" s="1"/>
  <c r="T127" i="46" s="1"/>
  <c r="U127" i="46" s="1"/>
  <c r="V127" i="46" s="1"/>
  <c r="W127" i="46" s="1"/>
  <c r="X127" i="46" s="1"/>
  <c r="Y127" i="46" s="1"/>
  <c r="Z127" i="46" s="1"/>
  <c r="AA127" i="46" s="1"/>
  <c r="AB127" i="46" s="1"/>
  <c r="AC127" i="46" s="1"/>
  <c r="AD127" i="46" s="1"/>
  <c r="AE127" i="46" s="1"/>
  <c r="AF127" i="46" s="1"/>
  <c r="AG127" i="46" s="1"/>
  <c r="AH127" i="46" s="1"/>
  <c r="AI127" i="46" s="1"/>
  <c r="AJ127" i="46" s="1"/>
  <c r="AK127" i="46" s="1"/>
  <c r="AL65" i="46"/>
  <c r="AN66" i="46" s="1"/>
  <c r="M35" i="46"/>
  <c r="M37" i="46" s="1"/>
  <c r="U35" i="46"/>
  <c r="U37" i="46" s="1"/>
  <c r="AC35" i="46"/>
  <c r="AC37" i="46" s="1"/>
  <c r="AK35" i="46"/>
  <c r="AK37" i="46" s="1"/>
  <c r="H70" i="46"/>
  <c r="H72" i="46" s="1"/>
  <c r="P70" i="46"/>
  <c r="P72" i="46" s="1"/>
  <c r="X70" i="46"/>
  <c r="X72" i="46" s="1"/>
  <c r="AF70" i="46"/>
  <c r="AF72" i="46" s="1"/>
  <c r="K140" i="46"/>
  <c r="K142" i="46" s="1"/>
  <c r="AL100" i="46"/>
  <c r="AN101" i="46" s="1"/>
  <c r="AA140" i="46"/>
  <c r="AA142" i="46" s="1"/>
  <c r="AA141" i="46"/>
  <c r="M106" i="46"/>
  <c r="G114" i="46"/>
  <c r="J114" i="46"/>
  <c r="K114" i="46" s="1"/>
  <c r="L114" i="46" s="1"/>
  <c r="M114" i="46" s="1"/>
  <c r="N114" i="46" s="1"/>
  <c r="O114" i="46" s="1"/>
  <c r="P114" i="46" s="1"/>
  <c r="Q114" i="46" s="1"/>
  <c r="R114" i="46" s="1"/>
  <c r="S114" i="46" s="1"/>
  <c r="T114" i="46" s="1"/>
  <c r="U114" i="46" s="1"/>
  <c r="V114" i="46" s="1"/>
  <c r="W114" i="46" s="1"/>
  <c r="X114" i="46" s="1"/>
  <c r="Y114" i="46" s="1"/>
  <c r="Z114" i="46" s="1"/>
  <c r="AA114" i="46" s="1"/>
  <c r="AB114" i="46" s="1"/>
  <c r="AC114" i="46" s="1"/>
  <c r="AD114" i="46" s="1"/>
  <c r="AE114" i="46" s="1"/>
  <c r="AF114" i="46" s="1"/>
  <c r="AG114" i="46" s="1"/>
  <c r="AH114" i="46" s="1"/>
  <c r="AI114" i="46" s="1"/>
  <c r="AJ114" i="46" s="1"/>
  <c r="AK114" i="46" s="1"/>
  <c r="J93" i="44"/>
  <c r="J95" i="44" s="1"/>
  <c r="R93" i="44"/>
  <c r="R95" i="44" s="1"/>
  <c r="Z93" i="44"/>
  <c r="Z95" i="44" s="1"/>
  <c r="AH93" i="44"/>
  <c r="AH95" i="44" s="1"/>
  <c r="N75" i="44"/>
  <c r="N77" i="44" s="1"/>
  <c r="V75" i="44"/>
  <c r="V77" i="44" s="1"/>
  <c r="AD75" i="44"/>
  <c r="AD77" i="44" s="1"/>
  <c r="K93" i="44"/>
  <c r="K95" i="44" s="1"/>
  <c r="S93" i="44"/>
  <c r="S95" i="44" s="1"/>
  <c r="AA93" i="44"/>
  <c r="AA95" i="44" s="1"/>
  <c r="AI93" i="44"/>
  <c r="AI95" i="44" s="1"/>
  <c r="G75" i="44"/>
  <c r="G77" i="44" s="1"/>
  <c r="G78" i="44" s="1"/>
  <c r="O75" i="44"/>
  <c r="O77" i="44" s="1"/>
  <c r="W75" i="44"/>
  <c r="W77" i="44" s="1"/>
  <c r="AE75" i="44"/>
  <c r="AE77" i="44" s="1"/>
  <c r="T93" i="44"/>
  <c r="T95" i="44" s="1"/>
  <c r="AJ93" i="44"/>
  <c r="AJ95" i="44" s="1"/>
  <c r="O111" i="44"/>
  <c r="O113" i="44" s="1"/>
  <c r="AE111" i="44"/>
  <c r="AE113" i="44" s="1"/>
  <c r="H75" i="44"/>
  <c r="H77" i="44" s="1"/>
  <c r="X75" i="44"/>
  <c r="X77" i="44" s="1"/>
  <c r="H93" i="44"/>
  <c r="H95" i="44" s="1"/>
  <c r="X93" i="44"/>
  <c r="X95" i="44" s="1"/>
  <c r="L94" i="44"/>
  <c r="AI111" i="44"/>
  <c r="AI113" i="44" s="1"/>
  <c r="N93" i="44"/>
  <c r="N95" i="44" s="1"/>
  <c r="V93" i="44"/>
  <c r="V95" i="44" s="1"/>
  <c r="AD93" i="44"/>
  <c r="AD95" i="44" s="1"/>
  <c r="X94" i="44"/>
  <c r="AL106" i="44"/>
  <c r="J111" i="44"/>
  <c r="J113" i="44" s="1"/>
  <c r="R111" i="44"/>
  <c r="R113" i="44" s="1"/>
  <c r="Z111" i="44"/>
  <c r="Z113" i="44" s="1"/>
  <c r="AH111" i="44"/>
  <c r="AH113" i="44" s="1"/>
  <c r="AN67" i="44"/>
  <c r="Y37" i="44"/>
  <c r="G35" i="44"/>
  <c r="G40" i="44" s="1"/>
  <c r="G41" i="44" s="1"/>
  <c r="P93" i="44"/>
  <c r="P95" i="44" s="1"/>
  <c r="AF93" i="44"/>
  <c r="AF95" i="44" s="1"/>
  <c r="AL100" i="44"/>
  <c r="AI112" i="44"/>
  <c r="Y75" i="44"/>
  <c r="Y77" i="44" s="1"/>
  <c r="J37" i="44"/>
  <c r="R37" i="44"/>
  <c r="Z37" i="44"/>
  <c r="AH37" i="44"/>
  <c r="K75" i="44"/>
  <c r="K77" i="44" s="1"/>
  <c r="S75" i="44"/>
  <c r="S77" i="44" s="1"/>
  <c r="AA75" i="44"/>
  <c r="AA77" i="44" s="1"/>
  <c r="AI75" i="44"/>
  <c r="AI77" i="44" s="1"/>
  <c r="S37" i="44"/>
  <c r="AA37" i="44"/>
  <c r="AI37" i="44"/>
  <c r="N111" i="44"/>
  <c r="N113" i="44" s="1"/>
  <c r="AD111" i="44"/>
  <c r="AD113" i="44" s="1"/>
  <c r="AJ75" i="44"/>
  <c r="AJ77" i="44" s="1"/>
  <c r="AL24" i="44"/>
  <c r="L37" i="44"/>
  <c r="T37" i="44"/>
  <c r="AJ37" i="44"/>
  <c r="H94" i="44"/>
  <c r="U75" i="44"/>
  <c r="U77" i="44" s="1"/>
  <c r="AK75" i="44"/>
  <c r="AK77" i="44" s="1"/>
  <c r="T111" i="44"/>
  <c r="T113" i="44" s="1"/>
  <c r="Q75" i="44"/>
  <c r="Q77" i="44" s="1"/>
  <c r="AL102" i="45"/>
  <c r="O149" i="45"/>
  <c r="O148" i="45"/>
  <c r="O150" i="45" s="1"/>
  <c r="AL33" i="45"/>
  <c r="AL108" i="45"/>
  <c r="AN109" i="45" s="1"/>
  <c r="S79" i="45"/>
  <c r="S78" i="45"/>
  <c r="S80" i="45" s="1"/>
  <c r="AK43" i="45"/>
  <c r="AK45" i="45" s="1"/>
  <c r="N43" i="45"/>
  <c r="N45" i="45" s="1"/>
  <c r="AF44" i="45"/>
  <c r="AB113" i="45"/>
  <c r="AB115" i="45" s="1"/>
  <c r="AL73" i="45"/>
  <c r="AN74" i="45" s="1"/>
  <c r="G78" i="45"/>
  <c r="O78" i="45"/>
  <c r="O80" i="45" s="1"/>
  <c r="W78" i="45"/>
  <c r="W80" i="45" s="1"/>
  <c r="AE78" i="45"/>
  <c r="AE80" i="45" s="1"/>
  <c r="K79" i="45"/>
  <c r="Q113" i="45"/>
  <c r="Q115" i="45" s="1"/>
  <c r="AL134" i="45"/>
  <c r="H135" i="45"/>
  <c r="I135" i="45" s="1"/>
  <c r="J135" i="45" s="1"/>
  <c r="K135" i="45" s="1"/>
  <c r="L135" i="45" s="1"/>
  <c r="M135" i="45" s="1"/>
  <c r="N135" i="45" s="1"/>
  <c r="O135" i="45" s="1"/>
  <c r="P135" i="45" s="1"/>
  <c r="Q135" i="45" s="1"/>
  <c r="R135" i="45" s="1"/>
  <c r="S135" i="45" s="1"/>
  <c r="T135" i="45" s="1"/>
  <c r="U135" i="45" s="1"/>
  <c r="V135" i="45" s="1"/>
  <c r="W135" i="45" s="1"/>
  <c r="X135" i="45" s="1"/>
  <c r="Y135" i="45" s="1"/>
  <c r="Z135" i="45" s="1"/>
  <c r="AA135" i="45" s="1"/>
  <c r="AB135" i="45" s="1"/>
  <c r="AC135" i="45" s="1"/>
  <c r="AD135" i="45" s="1"/>
  <c r="AE135" i="45" s="1"/>
  <c r="AF135" i="45" s="1"/>
  <c r="AG135" i="45" s="1"/>
  <c r="AH135" i="45" s="1"/>
  <c r="AI135" i="45" s="1"/>
  <c r="AJ135" i="45" s="1"/>
  <c r="AK135" i="45" s="1"/>
  <c r="I67" i="45"/>
  <c r="AL67" i="45" s="1"/>
  <c r="J132" i="45"/>
  <c r="K132" i="45" s="1"/>
  <c r="L132" i="45" s="1"/>
  <c r="M132" i="45" s="1"/>
  <c r="N132" i="45" s="1"/>
  <c r="O132" i="45" s="1"/>
  <c r="P132" i="45" s="1"/>
  <c r="Q132" i="45" s="1"/>
  <c r="R132" i="45" s="1"/>
  <c r="S132" i="45" s="1"/>
  <c r="T132" i="45" s="1"/>
  <c r="U132" i="45" s="1"/>
  <c r="V132" i="45" s="1"/>
  <c r="W132" i="45" s="1"/>
  <c r="X132" i="45" s="1"/>
  <c r="Y132" i="45" s="1"/>
  <c r="Z132" i="45" s="1"/>
  <c r="AA132" i="45" s="1"/>
  <c r="AB132" i="45" s="1"/>
  <c r="AC132" i="45" s="1"/>
  <c r="AD132" i="45" s="1"/>
  <c r="AE132" i="45" s="1"/>
  <c r="AF132" i="45" s="1"/>
  <c r="AG132" i="45" s="1"/>
  <c r="AH132" i="45" s="1"/>
  <c r="AI132" i="45" s="1"/>
  <c r="AJ132" i="45" s="1"/>
  <c r="AK132" i="45" s="1"/>
  <c r="R43" i="45"/>
  <c r="R45" i="45" s="1"/>
  <c r="AL103" i="45"/>
  <c r="G114" i="45"/>
  <c r="G113" i="45"/>
  <c r="W114" i="45"/>
  <c r="W113" i="45"/>
  <c r="W115" i="45" s="1"/>
  <c r="AE114" i="45"/>
  <c r="AE113" i="45"/>
  <c r="AE115" i="45" s="1"/>
  <c r="AG113" i="45"/>
  <c r="AG115" i="45" s="1"/>
  <c r="O114" i="45"/>
  <c r="G79" i="45"/>
  <c r="AL68" i="45"/>
  <c r="J138" i="45"/>
  <c r="AL130" i="45"/>
  <c r="W148" i="45"/>
  <c r="W150" i="45" s="1"/>
  <c r="W149" i="45"/>
  <c r="L43" i="45"/>
  <c r="L45" i="45" s="1"/>
  <c r="T43" i="45"/>
  <c r="T45" i="45" s="1"/>
  <c r="AB43" i="45"/>
  <c r="AB45" i="45" s="1"/>
  <c r="AJ43" i="45"/>
  <c r="AJ45" i="45" s="1"/>
  <c r="K138" i="45"/>
  <c r="K149" i="45" s="1"/>
  <c r="J78" i="45"/>
  <c r="J80" i="45" s="1"/>
  <c r="R78" i="45"/>
  <c r="R80" i="45" s="1"/>
  <c r="Z78" i="45"/>
  <c r="Z80" i="45" s="1"/>
  <c r="AH78" i="45"/>
  <c r="AH80" i="45" s="1"/>
  <c r="AA78" i="45"/>
  <c r="AA80" i="45" s="1"/>
  <c r="AI78" i="45"/>
  <c r="AI80" i="45" s="1"/>
  <c r="AE149" i="45"/>
  <c r="AE148" i="45"/>
  <c r="AE150" i="45" s="1"/>
  <c r="J122" i="45"/>
  <c r="K122" i="45" s="1"/>
  <c r="L122" i="45" s="1"/>
  <c r="M122" i="45" s="1"/>
  <c r="N122" i="45" s="1"/>
  <c r="O122" i="45" s="1"/>
  <c r="P122" i="45" s="1"/>
  <c r="Q122" i="45" s="1"/>
  <c r="R122" i="45" s="1"/>
  <c r="S122" i="45" s="1"/>
  <c r="T122" i="45" s="1"/>
  <c r="U122" i="45" s="1"/>
  <c r="V122" i="45" s="1"/>
  <c r="W122" i="45" s="1"/>
  <c r="X122" i="45" s="1"/>
  <c r="Y122" i="45" s="1"/>
  <c r="Z122" i="45" s="1"/>
  <c r="AA122" i="45" s="1"/>
  <c r="AB122" i="45" s="1"/>
  <c r="AC122" i="45" s="1"/>
  <c r="AD122" i="45" s="1"/>
  <c r="AE122" i="45" s="1"/>
  <c r="AF122" i="45" s="1"/>
  <c r="AG122" i="45" s="1"/>
  <c r="AH122" i="45" s="1"/>
  <c r="AI122" i="45" s="1"/>
  <c r="AJ122" i="45" s="1"/>
  <c r="AK122" i="45" s="1"/>
  <c r="AG149" i="45"/>
  <c r="AG148" i="45"/>
  <c r="AG150" i="45" s="1"/>
  <c r="AD79" i="45"/>
  <c r="AD78" i="45"/>
  <c r="AD80" i="45" s="1"/>
  <c r="AL143" i="45"/>
  <c r="AN144" i="45" s="1"/>
  <c r="S148" i="45"/>
  <c r="S150" i="45" s="1"/>
  <c r="N37" i="44"/>
  <c r="V37" i="44"/>
  <c r="AD37" i="44"/>
  <c r="G94" i="44"/>
  <c r="G93" i="44"/>
  <c r="AL83" i="44"/>
  <c r="O94" i="44"/>
  <c r="O93" i="44"/>
  <c r="O95" i="44" s="1"/>
  <c r="W94" i="44"/>
  <c r="W93" i="44"/>
  <c r="W95" i="44" s="1"/>
  <c r="AE94" i="44"/>
  <c r="AE93" i="44"/>
  <c r="AE95" i="44" s="1"/>
  <c r="X37" i="44"/>
  <c r="AL82" i="44"/>
  <c r="M93" i="44"/>
  <c r="M95" i="44" s="1"/>
  <c r="U93" i="44"/>
  <c r="U95" i="44" s="1"/>
  <c r="AC93" i="44"/>
  <c r="AC95" i="44" s="1"/>
  <c r="AK93" i="44"/>
  <c r="AK95" i="44" s="1"/>
  <c r="O37" i="44"/>
  <c r="P37" i="44"/>
  <c r="V111" i="44"/>
  <c r="V113" i="44" s="1"/>
  <c r="V112" i="44"/>
  <c r="AL101" i="44"/>
  <c r="AL25" i="44"/>
  <c r="AL36" i="44"/>
  <c r="H35" i="44"/>
  <c r="H37" i="44" s="1"/>
  <c r="AL88" i="44"/>
  <c r="I93" i="44"/>
  <c r="I95" i="44" s="1"/>
  <c r="Q93" i="44"/>
  <c r="Q95" i="44" s="1"/>
  <c r="Y93" i="44"/>
  <c r="Y95" i="44" s="1"/>
  <c r="AG93" i="44"/>
  <c r="AG95" i="44" s="1"/>
  <c r="AE37" i="44"/>
  <c r="AL65" i="44"/>
  <c r="H76" i="44"/>
  <c r="AL76" i="44" s="1"/>
  <c r="M111" i="44"/>
  <c r="M113" i="44" s="1"/>
  <c r="U111" i="44"/>
  <c r="U113" i="44" s="1"/>
  <c r="AC111" i="44"/>
  <c r="AC113" i="44" s="1"/>
  <c r="AK111" i="44"/>
  <c r="AK113" i="44" s="1"/>
  <c r="G64" i="44"/>
  <c r="AL64" i="44" s="1"/>
  <c r="AL70" i="44"/>
  <c r="AN71" i="44" s="1"/>
  <c r="P75" i="44"/>
  <c r="P77" i="44" s="1"/>
  <c r="AF75" i="44"/>
  <c r="AF77" i="44" s="1"/>
  <c r="I111" i="44"/>
  <c r="I113" i="44" s="1"/>
  <c r="Q111" i="44"/>
  <c r="Q113" i="44" s="1"/>
  <c r="Y111" i="44"/>
  <c r="Y113" i="44" s="1"/>
  <c r="AG111" i="44"/>
  <c r="AG113" i="44" s="1"/>
  <c r="J75" i="44"/>
  <c r="J77" i="44" s="1"/>
  <c r="R75" i="44"/>
  <c r="R77" i="44" s="1"/>
  <c r="Z75" i="44"/>
  <c r="Z77" i="44" s="1"/>
  <c r="AH75" i="44"/>
  <c r="AH77" i="44" s="1"/>
  <c r="AN69" i="44"/>
  <c r="J142" i="43"/>
  <c r="J153" i="43" s="1"/>
  <c r="R142" i="43"/>
  <c r="R153" i="43" s="1"/>
  <c r="Z142" i="43"/>
  <c r="Z153" i="43" s="1"/>
  <c r="AH142" i="43"/>
  <c r="AC152" i="43"/>
  <c r="AC154" i="43" s="1"/>
  <c r="N142" i="43"/>
  <c r="N153" i="43" s="1"/>
  <c r="V142" i="43"/>
  <c r="V153" i="43" s="1"/>
  <c r="AD142" i="43"/>
  <c r="AD153" i="43" s="1"/>
  <c r="AE152" i="43"/>
  <c r="AE154" i="43" s="1"/>
  <c r="H5" i="43"/>
  <c r="G6" i="43"/>
  <c r="AN33" i="43"/>
  <c r="AN37" i="43"/>
  <c r="AN31" i="43"/>
  <c r="AN78" i="43"/>
  <c r="AN113" i="43"/>
  <c r="AB152" i="43"/>
  <c r="AB154" i="43" s="1"/>
  <c r="AB153" i="43"/>
  <c r="G127" i="43"/>
  <c r="H127" i="43" s="1"/>
  <c r="I127" i="43" s="1"/>
  <c r="J127" i="43" s="1"/>
  <c r="K127" i="43" s="1"/>
  <c r="L127" i="43" s="1"/>
  <c r="M127" i="43" s="1"/>
  <c r="N127" i="43" s="1"/>
  <c r="O127" i="43" s="1"/>
  <c r="P127" i="43" s="1"/>
  <c r="Q127" i="43" s="1"/>
  <c r="R127" i="43" s="1"/>
  <c r="S127" i="43" s="1"/>
  <c r="T127" i="43" s="1"/>
  <c r="U127" i="43" s="1"/>
  <c r="V127" i="43" s="1"/>
  <c r="W127" i="43" s="1"/>
  <c r="X127" i="43" s="1"/>
  <c r="Y127" i="43" s="1"/>
  <c r="Z127" i="43" s="1"/>
  <c r="AA127" i="43" s="1"/>
  <c r="AB127" i="43" s="1"/>
  <c r="AC127" i="43" s="1"/>
  <c r="AD127" i="43" s="1"/>
  <c r="AE127" i="43" s="1"/>
  <c r="AF127" i="43" s="1"/>
  <c r="AG127" i="43" s="1"/>
  <c r="AH127" i="43" s="1"/>
  <c r="AI127" i="43" s="1"/>
  <c r="AJ127" i="43" s="1"/>
  <c r="AK127" i="43" s="1"/>
  <c r="AL125" i="43"/>
  <c r="S153" i="43"/>
  <c r="Z152" i="43"/>
  <c r="Z154" i="43" s="1"/>
  <c r="AA152" i="43"/>
  <c r="AA154" i="43" s="1"/>
  <c r="AA153" i="43"/>
  <c r="AI153" i="43"/>
  <c r="AI152" i="43"/>
  <c r="AI154" i="43" s="1"/>
  <c r="L152" i="43"/>
  <c r="L154" i="43" s="1"/>
  <c r="N145" i="43"/>
  <c r="N143" i="43" s="1"/>
  <c r="V145" i="43"/>
  <c r="V143" i="43" s="1"/>
  <c r="V152" i="43"/>
  <c r="V154" i="43" s="1"/>
  <c r="AD145" i="43"/>
  <c r="AD143" i="43" s="1"/>
  <c r="AL147" i="43"/>
  <c r="AN148" i="43" s="1"/>
  <c r="M152" i="43"/>
  <c r="M154" i="43" s="1"/>
  <c r="T153" i="43"/>
  <c r="G150" i="43"/>
  <c r="H150" i="43" s="1"/>
  <c r="I150" i="43" s="1"/>
  <c r="J150" i="43" s="1"/>
  <c r="K150" i="43" s="1"/>
  <c r="L150" i="43" s="1"/>
  <c r="M150" i="43" s="1"/>
  <c r="N150" i="43" s="1"/>
  <c r="O150" i="43" s="1"/>
  <c r="P150" i="43" s="1"/>
  <c r="Q150" i="43" s="1"/>
  <c r="R150" i="43" s="1"/>
  <c r="S150" i="43" s="1"/>
  <c r="T150" i="43" s="1"/>
  <c r="U150" i="43" s="1"/>
  <c r="V150" i="43" s="1"/>
  <c r="W150" i="43" s="1"/>
  <c r="X150" i="43" s="1"/>
  <c r="Y150" i="43" s="1"/>
  <c r="Z150" i="43" s="1"/>
  <c r="AA150" i="43" s="1"/>
  <c r="AB150" i="43" s="1"/>
  <c r="AC150" i="43" s="1"/>
  <c r="AD150" i="43" s="1"/>
  <c r="AE150" i="43" s="1"/>
  <c r="AF150" i="43" s="1"/>
  <c r="AG150" i="43" s="1"/>
  <c r="AH150" i="43" s="1"/>
  <c r="AI150" i="43" s="1"/>
  <c r="AJ150" i="43" s="1"/>
  <c r="AK150" i="43" s="1"/>
  <c r="G145" i="43"/>
  <c r="O145" i="43"/>
  <c r="O143" i="43" s="1"/>
  <c r="W145" i="43"/>
  <c r="W143" i="43" s="1"/>
  <c r="P152" i="43"/>
  <c r="P154" i="43" s="1"/>
  <c r="X152" i="43"/>
  <c r="X154" i="43" s="1"/>
  <c r="Q152" i="43"/>
  <c r="Q154" i="43" s="1"/>
  <c r="AG152" i="43"/>
  <c r="AG154" i="43" s="1"/>
  <c r="G126" i="43"/>
  <c r="H126" i="43" s="1"/>
  <c r="I126" i="43" s="1"/>
  <c r="J126" i="43" s="1"/>
  <c r="K126" i="43" s="1"/>
  <c r="L126" i="43" s="1"/>
  <c r="M126" i="43" s="1"/>
  <c r="N126" i="43" s="1"/>
  <c r="O126" i="43" s="1"/>
  <c r="P126" i="43" s="1"/>
  <c r="Q126" i="43" s="1"/>
  <c r="R126" i="43" s="1"/>
  <c r="S126" i="43" s="1"/>
  <c r="T126" i="43" s="1"/>
  <c r="U126" i="43" s="1"/>
  <c r="V126" i="43" s="1"/>
  <c r="W126" i="43" s="1"/>
  <c r="X126" i="43" s="1"/>
  <c r="Y126" i="43" s="1"/>
  <c r="Z126" i="43" s="1"/>
  <c r="AA126" i="43" s="1"/>
  <c r="AB126" i="43" s="1"/>
  <c r="AC126" i="43" s="1"/>
  <c r="AD126" i="43" s="1"/>
  <c r="AE126" i="43" s="1"/>
  <c r="AF126" i="43" s="1"/>
  <c r="AG126" i="43" s="1"/>
  <c r="AH126" i="43" s="1"/>
  <c r="AI126" i="43" s="1"/>
  <c r="AJ126" i="43" s="1"/>
  <c r="AK126" i="43" s="1"/>
  <c r="X145" i="43"/>
  <c r="X143" i="43" s="1"/>
  <c r="U152" i="43"/>
  <c r="U154" i="43" s="1"/>
  <c r="AK152" i="43"/>
  <c r="AK154" i="43" s="1"/>
  <c r="P145" i="43"/>
  <c r="P143" i="43" s="1"/>
  <c r="AL141" i="43"/>
  <c r="AL129" i="43"/>
  <c r="AL134" i="43"/>
  <c r="G142" i="43"/>
  <c r="G152" i="43" s="1"/>
  <c r="G132" i="43"/>
  <c r="H132" i="43" s="1"/>
  <c r="I132" i="43" s="1"/>
  <c r="J132" i="43" s="1"/>
  <c r="K132" i="43" s="1"/>
  <c r="L132" i="43" s="1"/>
  <c r="M132" i="43" s="1"/>
  <c r="N132" i="43" s="1"/>
  <c r="O132" i="43" s="1"/>
  <c r="P132" i="43" s="1"/>
  <c r="Q132" i="43" s="1"/>
  <c r="R132" i="43" s="1"/>
  <c r="S132" i="43" s="1"/>
  <c r="T132" i="43" s="1"/>
  <c r="U132" i="43" s="1"/>
  <c r="V132" i="43" s="1"/>
  <c r="W132" i="43" s="1"/>
  <c r="X132" i="43" s="1"/>
  <c r="Y132" i="43" s="1"/>
  <c r="Z132" i="43" s="1"/>
  <c r="AA132" i="43" s="1"/>
  <c r="AB132" i="43" s="1"/>
  <c r="AC132" i="43" s="1"/>
  <c r="AD132" i="43" s="1"/>
  <c r="AE132" i="43" s="1"/>
  <c r="AF132" i="43" s="1"/>
  <c r="AG132" i="43" s="1"/>
  <c r="AH132" i="43" s="1"/>
  <c r="AI132" i="43" s="1"/>
  <c r="AJ132" i="43" s="1"/>
  <c r="AK132" i="43" s="1"/>
  <c r="AL138" i="43"/>
  <c r="G140" i="43"/>
  <c r="H140" i="43" s="1"/>
  <c r="I140" i="43" s="1"/>
  <c r="J140" i="43" s="1"/>
  <c r="K140" i="43" s="1"/>
  <c r="L140" i="43" s="1"/>
  <c r="M140" i="43" s="1"/>
  <c r="N140" i="43" s="1"/>
  <c r="O140" i="43" s="1"/>
  <c r="P140" i="43" s="1"/>
  <c r="Q140" i="43" s="1"/>
  <c r="R140" i="43" s="1"/>
  <c r="S140" i="43" s="1"/>
  <c r="T140" i="43" s="1"/>
  <c r="U140" i="43" s="1"/>
  <c r="V140" i="43" s="1"/>
  <c r="W140" i="43" s="1"/>
  <c r="X140" i="43" s="1"/>
  <c r="Y140" i="43" s="1"/>
  <c r="Z140" i="43" s="1"/>
  <c r="AA140" i="43" s="1"/>
  <c r="AB140" i="43" s="1"/>
  <c r="AC140" i="43" s="1"/>
  <c r="AD140" i="43" s="1"/>
  <c r="AE140" i="43" s="1"/>
  <c r="AF140" i="43" s="1"/>
  <c r="AG140" i="43" s="1"/>
  <c r="AH140" i="43" s="1"/>
  <c r="AI140" i="43" s="1"/>
  <c r="AJ140" i="43" s="1"/>
  <c r="AK140" i="43" s="1"/>
  <c r="K41" i="41"/>
  <c r="K40" i="41"/>
  <c r="K42" i="41" s="1"/>
  <c r="S41" i="41"/>
  <c r="S40" i="41"/>
  <c r="S42" i="41" s="1"/>
  <c r="AA41" i="41"/>
  <c r="AA40" i="41"/>
  <c r="AA42" i="41" s="1"/>
  <c r="AI41" i="41"/>
  <c r="AI40" i="41"/>
  <c r="AI42" i="41" s="1"/>
  <c r="G80" i="41"/>
  <c r="L33" i="41"/>
  <c r="L31" i="41" s="1"/>
  <c r="L40" i="41"/>
  <c r="L42" i="41" s="1"/>
  <c r="T33" i="41"/>
  <c r="T31" i="41" s="1"/>
  <c r="T40" i="41"/>
  <c r="T42" i="41" s="1"/>
  <c r="AB33" i="41"/>
  <c r="AB31" i="41" s="1"/>
  <c r="AB40" i="41"/>
  <c r="AB42" i="41" s="1"/>
  <c r="AJ33" i="41"/>
  <c r="AJ31" i="41" s="1"/>
  <c r="AJ40" i="41"/>
  <c r="AJ42" i="41" s="1"/>
  <c r="N33" i="41"/>
  <c r="N31" i="41" s="1"/>
  <c r="AL30" i="41"/>
  <c r="AN30" i="41" s="1"/>
  <c r="AL35" i="41"/>
  <c r="AN36" i="41" s="1"/>
  <c r="G42" i="41"/>
  <c r="H44" i="41"/>
  <c r="I44" i="41" s="1"/>
  <c r="J44" i="41" s="1"/>
  <c r="K44" i="41" s="1"/>
  <c r="L44" i="41" s="1"/>
  <c r="M44" i="41" s="1"/>
  <c r="N44" i="41" s="1"/>
  <c r="O44" i="41" s="1"/>
  <c r="P44" i="41" s="1"/>
  <c r="Q44" i="41" s="1"/>
  <c r="R44" i="41" s="1"/>
  <c r="S44" i="41" s="1"/>
  <c r="T44" i="41" s="1"/>
  <c r="U44" i="41" s="1"/>
  <c r="V44" i="41" s="1"/>
  <c r="W44" i="41" s="1"/>
  <c r="X44" i="41" s="1"/>
  <c r="Y44" i="41" s="1"/>
  <c r="Z44" i="41" s="1"/>
  <c r="AA44" i="41" s="1"/>
  <c r="AB44" i="41" s="1"/>
  <c r="AC44" i="41" s="1"/>
  <c r="AD44" i="41" s="1"/>
  <c r="AE44" i="41" s="1"/>
  <c r="AF44" i="41" s="1"/>
  <c r="AG44" i="41" s="1"/>
  <c r="AH44" i="41" s="1"/>
  <c r="AI44" i="41" s="1"/>
  <c r="AJ44" i="41" s="1"/>
  <c r="AK44" i="41" s="1"/>
  <c r="AL44" i="41" s="1"/>
  <c r="G45" i="41"/>
  <c r="AL76" i="41"/>
  <c r="G33" i="41"/>
  <c r="O33" i="41"/>
  <c r="O31" i="41" s="1"/>
  <c r="W33" i="41"/>
  <c r="W31" i="41" s="1"/>
  <c r="AE33" i="41"/>
  <c r="AE31" i="41" s="1"/>
  <c r="AL105" i="41"/>
  <c r="AN106" i="41" s="1"/>
  <c r="H147" i="41"/>
  <c r="AL70" i="41"/>
  <c r="AN71" i="41" s="1"/>
  <c r="I111" i="41"/>
  <c r="M40" i="41"/>
  <c r="M42" i="41" s="1"/>
  <c r="U40" i="41"/>
  <c r="U42" i="41" s="1"/>
  <c r="AC40" i="41"/>
  <c r="AC42" i="41" s="1"/>
  <c r="AK40" i="41"/>
  <c r="AK42" i="41" s="1"/>
  <c r="AL65" i="41"/>
  <c r="R75" i="41"/>
  <c r="R77" i="41" s="1"/>
  <c r="AH75" i="41"/>
  <c r="AH77" i="41" s="1"/>
  <c r="I110" i="41"/>
  <c r="I112" i="41" s="1"/>
  <c r="Q110" i="41"/>
  <c r="Q112" i="41" s="1"/>
  <c r="Y110" i="41"/>
  <c r="Y112" i="41" s="1"/>
  <c r="AG110" i="41"/>
  <c r="AG112" i="41" s="1"/>
  <c r="G134" i="41"/>
  <c r="AL134" i="41" s="1"/>
  <c r="G120" i="41"/>
  <c r="H120" i="41" s="1"/>
  <c r="I120" i="41" s="1"/>
  <c r="J120" i="41" s="1"/>
  <c r="K120" i="41" s="1"/>
  <c r="L120" i="41" s="1"/>
  <c r="M120" i="41" s="1"/>
  <c r="N120" i="41" s="1"/>
  <c r="O120" i="41" s="1"/>
  <c r="P120" i="41" s="1"/>
  <c r="Q120" i="41" s="1"/>
  <c r="R120" i="41" s="1"/>
  <c r="S120" i="41" s="1"/>
  <c r="T120" i="41" s="1"/>
  <c r="U120" i="41" s="1"/>
  <c r="V120" i="41" s="1"/>
  <c r="W120" i="41" s="1"/>
  <c r="X120" i="41" s="1"/>
  <c r="Y120" i="41" s="1"/>
  <c r="Z120" i="41" s="1"/>
  <c r="AA120" i="41" s="1"/>
  <c r="AB120" i="41" s="1"/>
  <c r="AC120" i="41" s="1"/>
  <c r="AD120" i="41" s="1"/>
  <c r="AE120" i="41" s="1"/>
  <c r="AF120" i="41" s="1"/>
  <c r="AG120" i="41" s="1"/>
  <c r="AH120" i="41" s="1"/>
  <c r="AI120" i="41" s="1"/>
  <c r="AJ120" i="41" s="1"/>
  <c r="AK120" i="41" s="1"/>
  <c r="G125" i="41"/>
  <c r="H125" i="41" s="1"/>
  <c r="I125" i="41" s="1"/>
  <c r="J125" i="41" s="1"/>
  <c r="K125" i="41" s="1"/>
  <c r="L125" i="41" s="1"/>
  <c r="M125" i="41" s="1"/>
  <c r="N125" i="41" s="1"/>
  <c r="O125" i="41" s="1"/>
  <c r="P125" i="41" s="1"/>
  <c r="Q125" i="41" s="1"/>
  <c r="R125" i="41" s="1"/>
  <c r="S125" i="41" s="1"/>
  <c r="T125" i="41" s="1"/>
  <c r="U125" i="41" s="1"/>
  <c r="V125" i="41" s="1"/>
  <c r="W125" i="41" s="1"/>
  <c r="X125" i="41" s="1"/>
  <c r="Y125" i="41" s="1"/>
  <c r="Z125" i="41" s="1"/>
  <c r="AA125" i="41" s="1"/>
  <c r="AB125" i="41" s="1"/>
  <c r="AC125" i="41" s="1"/>
  <c r="AD125" i="41" s="1"/>
  <c r="AE125" i="41" s="1"/>
  <c r="AF125" i="41" s="1"/>
  <c r="AG125" i="41" s="1"/>
  <c r="AH125" i="41" s="1"/>
  <c r="AI125" i="41" s="1"/>
  <c r="AJ125" i="41" s="1"/>
  <c r="AK125" i="41" s="1"/>
  <c r="AL140" i="41"/>
  <c r="AN141" i="41" s="1"/>
  <c r="H114" i="41"/>
  <c r="I114" i="41" s="1"/>
  <c r="J114" i="41" s="1"/>
  <c r="K114" i="41" s="1"/>
  <c r="L114" i="41" s="1"/>
  <c r="M114" i="41" s="1"/>
  <c r="N114" i="41" s="1"/>
  <c r="O114" i="41" s="1"/>
  <c r="P114" i="41" s="1"/>
  <c r="Q114" i="41" s="1"/>
  <c r="R114" i="41" s="1"/>
  <c r="S114" i="41" s="1"/>
  <c r="T114" i="41" s="1"/>
  <c r="U114" i="41" s="1"/>
  <c r="V114" i="41" s="1"/>
  <c r="W114" i="41" s="1"/>
  <c r="X114" i="41" s="1"/>
  <c r="Y114" i="41" s="1"/>
  <c r="Z114" i="41" s="1"/>
  <c r="AA114" i="41" s="1"/>
  <c r="AB114" i="41" s="1"/>
  <c r="AC114" i="41" s="1"/>
  <c r="AD114" i="41" s="1"/>
  <c r="AE114" i="41" s="1"/>
  <c r="AF114" i="41" s="1"/>
  <c r="AG114" i="41" s="1"/>
  <c r="AH114" i="41" s="1"/>
  <c r="AI114" i="41" s="1"/>
  <c r="AJ114" i="41" s="1"/>
  <c r="AK114" i="41" s="1"/>
  <c r="AL114" i="41" s="1"/>
  <c r="K145" i="41"/>
  <c r="K147" i="41" s="1"/>
  <c r="S145" i="41"/>
  <c r="S147" i="41" s="1"/>
  <c r="AA145" i="41"/>
  <c r="AA147" i="41" s="1"/>
  <c r="AI145" i="41"/>
  <c r="AI147" i="41" s="1"/>
  <c r="M110" i="41"/>
  <c r="M112" i="41" s="1"/>
  <c r="U110" i="41"/>
  <c r="U112" i="41" s="1"/>
  <c r="AC110" i="41"/>
  <c r="AC112" i="41" s="1"/>
  <c r="AK110" i="41"/>
  <c r="AK112" i="41" s="1"/>
  <c r="AL127" i="41"/>
  <c r="AL135" i="41"/>
  <c r="AJ145" i="41"/>
  <c r="AJ147" i="41" s="1"/>
  <c r="I145" i="41"/>
  <c r="I147" i="41" s="1"/>
  <c r="AN139" i="41"/>
  <c r="AL19" i="31"/>
  <c r="AL15" i="31"/>
  <c r="AA8" i="32"/>
  <c r="AA7" i="32"/>
  <c r="G140" i="38"/>
  <c r="G105" i="38"/>
  <c r="G70" i="38"/>
  <c r="G35" i="38"/>
  <c r="G91" i="37"/>
  <c r="G35" i="16"/>
  <c r="G43" i="36"/>
  <c r="G117" i="40"/>
  <c r="G82" i="40"/>
  <c r="G41" i="40"/>
  <c r="G118" i="34"/>
  <c r="G83" i="34"/>
  <c r="G40" i="34"/>
  <c r="G138" i="38"/>
  <c r="G128" i="38"/>
  <c r="F128" i="46" s="1"/>
  <c r="G120" i="38"/>
  <c r="F120" i="46" s="1"/>
  <c r="AU119" i="46" s="1"/>
  <c r="G116" i="38"/>
  <c r="F116" i="46" s="1"/>
  <c r="G103" i="38"/>
  <c r="G93" i="38"/>
  <c r="F93" i="46" s="1"/>
  <c r="G85" i="38"/>
  <c r="F85" i="46" s="1"/>
  <c r="AU84" i="46" s="1"/>
  <c r="G68" i="38"/>
  <c r="F58" i="46"/>
  <c r="G50" i="38"/>
  <c r="F50" i="46" s="1"/>
  <c r="AU49" i="46" s="1"/>
  <c r="G33" i="38"/>
  <c r="F23" i="46"/>
  <c r="G15" i="38"/>
  <c r="F15" i="46" s="1"/>
  <c r="AU14" i="46" s="1"/>
  <c r="G89" i="37"/>
  <c r="H89" i="37" s="1"/>
  <c r="G63" i="37"/>
  <c r="G59" i="37"/>
  <c r="G33" i="16"/>
  <c r="G23" i="16"/>
  <c r="G15" i="16"/>
  <c r="G110" i="36"/>
  <c r="F101" i="45"/>
  <c r="AU91" i="45" s="1"/>
  <c r="F93" i="45"/>
  <c r="G15" i="36"/>
  <c r="G115" i="40"/>
  <c r="G105" i="40"/>
  <c r="F105" i="43" s="1"/>
  <c r="G97" i="40"/>
  <c r="F97" i="43" s="1"/>
  <c r="G80" i="40"/>
  <c r="F70" i="43"/>
  <c r="G62" i="40"/>
  <c r="G56" i="40"/>
  <c r="F56" i="43" s="1"/>
  <c r="G39" i="40"/>
  <c r="F39" i="43" s="1"/>
  <c r="G21" i="40"/>
  <c r="F21" i="43" s="1"/>
  <c r="G15" i="40"/>
  <c r="G11" i="40"/>
  <c r="F11" i="43" s="1"/>
  <c r="G157" i="40"/>
  <c r="G156" i="40"/>
  <c r="H156" i="40" s="1"/>
  <c r="I156" i="40" s="1"/>
  <c r="J156" i="40" s="1"/>
  <c r="K156" i="40" s="1"/>
  <c r="L156" i="40" s="1"/>
  <c r="M156" i="40" s="1"/>
  <c r="N156" i="40" s="1"/>
  <c r="O156" i="40" s="1"/>
  <c r="P156" i="40" s="1"/>
  <c r="Q156" i="40" s="1"/>
  <c r="R156" i="40" s="1"/>
  <c r="S156" i="40" s="1"/>
  <c r="T156" i="40" s="1"/>
  <c r="U156" i="40" s="1"/>
  <c r="V156" i="40" s="1"/>
  <c r="W156" i="40" s="1"/>
  <c r="X156" i="40" s="1"/>
  <c r="Y156" i="40" s="1"/>
  <c r="Z156" i="40" s="1"/>
  <c r="AA156" i="40" s="1"/>
  <c r="AB156" i="40" s="1"/>
  <c r="AC156" i="40" s="1"/>
  <c r="AD156" i="40" s="1"/>
  <c r="AE156" i="40" s="1"/>
  <c r="AF156" i="40" s="1"/>
  <c r="AG156" i="40" s="1"/>
  <c r="AH156" i="40" s="1"/>
  <c r="AI156" i="40" s="1"/>
  <c r="AJ156" i="40" s="1"/>
  <c r="AK156" i="40" s="1"/>
  <c r="AL156" i="40" s="1"/>
  <c r="AM156" i="40" s="1"/>
  <c r="AM151" i="40"/>
  <c r="AM149" i="40"/>
  <c r="AM148" i="40"/>
  <c r="AL147" i="40"/>
  <c r="AK147" i="40"/>
  <c r="AJ147" i="40"/>
  <c r="AI147" i="40"/>
  <c r="AI145" i="40" s="1"/>
  <c r="AI143" i="40" s="1"/>
  <c r="AH147" i="40"/>
  <c r="AH145" i="40" s="1"/>
  <c r="AH143" i="40" s="1"/>
  <c r="AG147" i="40"/>
  <c r="AG145" i="40" s="1"/>
  <c r="AG143" i="40" s="1"/>
  <c r="AF147" i="40"/>
  <c r="AF145" i="40" s="1"/>
  <c r="AF143" i="40" s="1"/>
  <c r="AE147" i="40"/>
  <c r="AE145" i="40" s="1"/>
  <c r="AE143" i="40" s="1"/>
  <c r="AD147" i="40"/>
  <c r="AD145" i="40" s="1"/>
  <c r="AD143" i="40" s="1"/>
  <c r="AC147" i="40"/>
  <c r="AC145" i="40" s="1"/>
  <c r="AC143" i="40" s="1"/>
  <c r="AB147" i="40"/>
  <c r="AB145" i="40" s="1"/>
  <c r="AB143" i="40" s="1"/>
  <c r="AA147" i="40"/>
  <c r="AA145" i="40" s="1"/>
  <c r="AA143" i="40" s="1"/>
  <c r="Z147" i="40"/>
  <c r="Z145" i="40" s="1"/>
  <c r="Z143" i="40" s="1"/>
  <c r="Y147" i="40"/>
  <c r="Y145" i="40" s="1"/>
  <c r="Y143" i="40" s="1"/>
  <c r="Q147" i="40"/>
  <c r="Q145" i="40" s="1"/>
  <c r="Q143" i="40" s="1"/>
  <c r="P147" i="40"/>
  <c r="P145" i="40" s="1"/>
  <c r="P143" i="40" s="1"/>
  <c r="O147" i="40"/>
  <c r="N147" i="40"/>
  <c r="N145" i="40" s="1"/>
  <c r="N143" i="40" s="1"/>
  <c r="M147" i="40"/>
  <c r="M145" i="40" s="1"/>
  <c r="L147" i="40"/>
  <c r="L145" i="40" s="1"/>
  <c r="L143" i="40" s="1"/>
  <c r="K147" i="40"/>
  <c r="K145" i="40" s="1"/>
  <c r="K143" i="40" s="1"/>
  <c r="J147" i="40"/>
  <c r="J145" i="40" s="1"/>
  <c r="J143" i="40" s="1"/>
  <c r="I147" i="40"/>
  <c r="I145" i="40" s="1"/>
  <c r="I143" i="40" s="1"/>
  <c r="H147" i="40"/>
  <c r="H145" i="40" s="1"/>
  <c r="H143" i="40" s="1"/>
  <c r="AM146" i="40"/>
  <c r="AL145" i="40"/>
  <c r="AL143" i="40" s="1"/>
  <c r="AK145" i="40"/>
  <c r="AK143" i="40" s="1"/>
  <c r="AJ145" i="40"/>
  <c r="AJ143" i="40" s="1"/>
  <c r="O145" i="40"/>
  <c r="O143" i="40" s="1"/>
  <c r="AM144" i="40"/>
  <c r="AL141" i="40"/>
  <c r="AK141" i="40"/>
  <c r="AJ141" i="40"/>
  <c r="AI141" i="40"/>
  <c r="AH141" i="40"/>
  <c r="AG141" i="40"/>
  <c r="AF141" i="40"/>
  <c r="AE141" i="40"/>
  <c r="AD141" i="40"/>
  <c r="AC141" i="40"/>
  <c r="AB141" i="40"/>
  <c r="AA141" i="40"/>
  <c r="Z141" i="40"/>
  <c r="Y141" i="40"/>
  <c r="X141" i="40"/>
  <c r="Q141" i="40"/>
  <c r="P141" i="40"/>
  <c r="O141" i="40"/>
  <c r="N141" i="40"/>
  <c r="M141" i="40"/>
  <c r="L141" i="40"/>
  <c r="K141" i="40"/>
  <c r="J141" i="40"/>
  <c r="I141" i="40"/>
  <c r="H141" i="40"/>
  <c r="AL138" i="40"/>
  <c r="AK138" i="40"/>
  <c r="AJ138" i="40"/>
  <c r="AI138" i="40"/>
  <c r="AH138" i="40"/>
  <c r="AG138" i="40"/>
  <c r="AF138" i="40"/>
  <c r="AE138" i="40"/>
  <c r="AD138" i="40"/>
  <c r="AC138" i="40"/>
  <c r="AB138" i="40"/>
  <c r="AA138" i="40"/>
  <c r="Z138" i="40"/>
  <c r="Y138" i="40"/>
  <c r="X138" i="40"/>
  <c r="Q138" i="40"/>
  <c r="P138" i="40"/>
  <c r="O138" i="40"/>
  <c r="N138" i="40"/>
  <c r="M138" i="40"/>
  <c r="L138" i="40"/>
  <c r="K138" i="40"/>
  <c r="J138" i="40"/>
  <c r="I138" i="40"/>
  <c r="H138" i="40"/>
  <c r="H139" i="40" s="1"/>
  <c r="AM137" i="40"/>
  <c r="AM135" i="40"/>
  <c r="AL134" i="40"/>
  <c r="AK134" i="40"/>
  <c r="AJ134" i="40"/>
  <c r="AI134" i="40"/>
  <c r="AH134" i="40"/>
  <c r="AG134" i="40"/>
  <c r="AF134" i="40"/>
  <c r="AE134" i="40"/>
  <c r="AD134" i="40"/>
  <c r="AC134" i="40"/>
  <c r="AB134" i="40"/>
  <c r="AA134" i="40"/>
  <c r="Z134" i="40"/>
  <c r="Y134" i="40"/>
  <c r="Q134" i="40"/>
  <c r="P134" i="40"/>
  <c r="O134" i="40"/>
  <c r="N134" i="40"/>
  <c r="M134" i="40"/>
  <c r="L134" i="40"/>
  <c r="K134" i="40"/>
  <c r="J134" i="40"/>
  <c r="I134" i="40"/>
  <c r="H134" i="40"/>
  <c r="H136" i="40" s="1"/>
  <c r="AM133" i="40"/>
  <c r="AM130" i="40"/>
  <c r="AL129" i="40"/>
  <c r="AK129" i="40"/>
  <c r="AJ129" i="40"/>
  <c r="AI129" i="40"/>
  <c r="AH129" i="40"/>
  <c r="AG129" i="40"/>
  <c r="AF129" i="40"/>
  <c r="AE129" i="40"/>
  <c r="AD129" i="40"/>
  <c r="AC129" i="40"/>
  <c r="AB129" i="40"/>
  <c r="AA129" i="40"/>
  <c r="Z129" i="40"/>
  <c r="Y129" i="40"/>
  <c r="X129" i="40"/>
  <c r="X142" i="40" s="1"/>
  <c r="Q129" i="40"/>
  <c r="P129" i="40"/>
  <c r="O129" i="40"/>
  <c r="N129" i="40"/>
  <c r="M129" i="40"/>
  <c r="L129" i="40"/>
  <c r="K129" i="40"/>
  <c r="J129" i="40"/>
  <c r="I129" i="40"/>
  <c r="H129" i="40"/>
  <c r="H131" i="40" s="1"/>
  <c r="AM128" i="40"/>
  <c r="G126" i="40"/>
  <c r="AL125" i="40"/>
  <c r="AK125" i="40"/>
  <c r="AJ125" i="40"/>
  <c r="AI125" i="40"/>
  <c r="AF125" i="40"/>
  <c r="AE125" i="40"/>
  <c r="AD125" i="40"/>
  <c r="AC125" i="40"/>
  <c r="AB125" i="40"/>
  <c r="AA125" i="40"/>
  <c r="Z125" i="40"/>
  <c r="Y125" i="40"/>
  <c r="X125" i="40"/>
  <c r="Q125" i="40"/>
  <c r="P125" i="40"/>
  <c r="O125" i="40"/>
  <c r="N125" i="40"/>
  <c r="M125" i="40"/>
  <c r="L125" i="40"/>
  <c r="K125" i="40"/>
  <c r="J125" i="40"/>
  <c r="I125" i="40"/>
  <c r="H125" i="40"/>
  <c r="AM124" i="40"/>
  <c r="F124" i="40"/>
  <c r="AM116" i="40"/>
  <c r="G116" i="40"/>
  <c r="AN99" i="40" s="1"/>
  <c r="AM114" i="40"/>
  <c r="H19" i="55" s="1"/>
  <c r="AM113" i="40"/>
  <c r="AL112" i="40"/>
  <c r="AK112" i="40"/>
  <c r="AJ112" i="40"/>
  <c r="AI112" i="40"/>
  <c r="AE18" i="54" s="1"/>
  <c r="AH112" i="40"/>
  <c r="AD18" i="54" s="1"/>
  <c r="AG112" i="40"/>
  <c r="AC18" i="54" s="1"/>
  <c r="AF112" i="40"/>
  <c r="AB18" i="54" s="1"/>
  <c r="AE112" i="40"/>
  <c r="AA18" i="54" s="1"/>
  <c r="AD112" i="40"/>
  <c r="AC112" i="40"/>
  <c r="Y18" i="54" s="1"/>
  <c r="AB112" i="40"/>
  <c r="X18" i="54" s="1"/>
  <c r="AA112" i="40"/>
  <c r="W18" i="54" s="1"/>
  <c r="Z112" i="40"/>
  <c r="V18" i="54" s="1"/>
  <c r="Y112" i="40"/>
  <c r="U18" i="54" s="1"/>
  <c r="X112" i="40"/>
  <c r="T18" i="54" s="1"/>
  <c r="M18" i="54"/>
  <c r="AI18" i="54" s="1"/>
  <c r="AM111" i="40"/>
  <c r="AM109" i="40"/>
  <c r="AL107" i="40"/>
  <c r="AL118" i="40" s="1"/>
  <c r="AK107" i="40"/>
  <c r="AK118" i="40" s="1"/>
  <c r="AJ107" i="40"/>
  <c r="AJ118" i="40" s="1"/>
  <c r="AI107" i="40"/>
  <c r="AI118" i="40" s="1"/>
  <c r="AH107" i="40"/>
  <c r="AH118" i="40" s="1"/>
  <c r="AG107" i="40"/>
  <c r="AG118" i="40" s="1"/>
  <c r="AF107" i="40"/>
  <c r="AF118" i="40" s="1"/>
  <c r="AE107" i="40"/>
  <c r="AE118" i="40" s="1"/>
  <c r="AD107" i="40"/>
  <c r="AD118" i="40" s="1"/>
  <c r="AC107" i="40"/>
  <c r="AC118" i="40" s="1"/>
  <c r="AB107" i="40"/>
  <c r="AB118" i="40" s="1"/>
  <c r="AA107" i="40"/>
  <c r="AA118" i="40" s="1"/>
  <c r="Z107" i="40"/>
  <c r="Z118" i="40" s="1"/>
  <c r="Y107" i="40"/>
  <c r="X107" i="40"/>
  <c r="X118" i="40" s="1"/>
  <c r="Q107" i="40"/>
  <c r="Q118" i="40" s="1"/>
  <c r="P118" i="40"/>
  <c r="O118" i="40"/>
  <c r="N118" i="40"/>
  <c r="M118" i="40"/>
  <c r="L118" i="40"/>
  <c r="K118" i="40"/>
  <c r="J118" i="40"/>
  <c r="H118" i="40"/>
  <c r="AL103" i="40"/>
  <c r="AK103" i="40"/>
  <c r="AJ103" i="40"/>
  <c r="AI103" i="40"/>
  <c r="AH103" i="40"/>
  <c r="AG103" i="40"/>
  <c r="AF103" i="40"/>
  <c r="AE103" i="40"/>
  <c r="AD103" i="40"/>
  <c r="AC103" i="40"/>
  <c r="AB103" i="40"/>
  <c r="AA103" i="40"/>
  <c r="Z103" i="40"/>
  <c r="Y103" i="40"/>
  <c r="X103" i="40"/>
  <c r="H104" i="40"/>
  <c r="AM102" i="40"/>
  <c r="AL102" i="43" s="1"/>
  <c r="AM100" i="40"/>
  <c r="AL99" i="40"/>
  <c r="AK99" i="40"/>
  <c r="AJ99" i="40"/>
  <c r="AI99" i="40"/>
  <c r="AH99" i="40"/>
  <c r="AG99" i="40"/>
  <c r="AF99" i="40"/>
  <c r="AE99" i="40"/>
  <c r="AD99" i="40"/>
  <c r="AC99" i="40"/>
  <c r="AB99" i="40"/>
  <c r="Z99" i="40"/>
  <c r="X99" i="40"/>
  <c r="Q99" i="40"/>
  <c r="H101" i="40"/>
  <c r="AM98" i="40"/>
  <c r="AM95" i="40"/>
  <c r="AL94" i="40"/>
  <c r="AK94" i="40"/>
  <c r="AJ94" i="40"/>
  <c r="AJ183" i="40" s="1"/>
  <c r="AI94" i="40"/>
  <c r="AI183" i="40" s="1"/>
  <c r="AH94" i="40"/>
  <c r="AH183" i="40" s="1"/>
  <c r="AG94" i="40"/>
  <c r="AG183" i="40" s="1"/>
  <c r="AF94" i="40"/>
  <c r="AF183" i="40" s="1"/>
  <c r="AE94" i="40"/>
  <c r="AE183" i="40" s="1"/>
  <c r="AD94" i="40"/>
  <c r="AD183" i="40" s="1"/>
  <c r="AC94" i="40"/>
  <c r="AC183" i="40" s="1"/>
  <c r="AB183" i="40"/>
  <c r="AA94" i="40"/>
  <c r="AA183" i="40" s="1"/>
  <c r="Z94" i="40"/>
  <c r="Z183" i="40" s="1"/>
  <c r="Y183" i="40"/>
  <c r="X94" i="40"/>
  <c r="X183" i="40" s="1"/>
  <c r="Q94" i="40"/>
  <c r="Q183" i="40" s="1"/>
  <c r="AM93" i="40"/>
  <c r="AL93" i="43" s="1"/>
  <c r="G93" i="40"/>
  <c r="F93" i="43" s="1"/>
  <c r="AL90" i="40"/>
  <c r="AK90" i="40"/>
  <c r="AJ90" i="40"/>
  <c r="AI90" i="40"/>
  <c r="AH90" i="40"/>
  <c r="AG90" i="40"/>
  <c r="AF90" i="40"/>
  <c r="AE90" i="40"/>
  <c r="AD90" i="40"/>
  <c r="AC90" i="40"/>
  <c r="AB90" i="40"/>
  <c r="AA90" i="40"/>
  <c r="Z90" i="40"/>
  <c r="Y90" i="40"/>
  <c r="Q90" i="40"/>
  <c r="G90" i="40"/>
  <c r="G91" i="40" s="1"/>
  <c r="AM89" i="40"/>
  <c r="AL89" i="43" s="1"/>
  <c r="F89" i="40"/>
  <c r="AL81" i="40"/>
  <c r="AH9" i="54" s="1"/>
  <c r="AK81" i="40"/>
  <c r="AG9" i="54" s="1"/>
  <c r="AJ81" i="40"/>
  <c r="AF9" i="54" s="1"/>
  <c r="AI81" i="40"/>
  <c r="AE9" i="54" s="1"/>
  <c r="AH81" i="40"/>
  <c r="AD9" i="54" s="1"/>
  <c r="AG81" i="40"/>
  <c r="AF81" i="40"/>
  <c r="AE81" i="40"/>
  <c r="AD81" i="40"/>
  <c r="G81" i="40"/>
  <c r="AM79" i="40"/>
  <c r="H16" i="55" s="1"/>
  <c r="AM78" i="40"/>
  <c r="AM76" i="40"/>
  <c r="AM74" i="40"/>
  <c r="AL72" i="40"/>
  <c r="AL83" i="40" s="1"/>
  <c r="AK72" i="40"/>
  <c r="AK83" i="40" s="1"/>
  <c r="AJ72" i="40"/>
  <c r="AJ83" i="40" s="1"/>
  <c r="AI72" i="40"/>
  <c r="AI83" i="40" s="1"/>
  <c r="AH72" i="40"/>
  <c r="AH83" i="40" s="1"/>
  <c r="AG72" i="40"/>
  <c r="AG83" i="40" s="1"/>
  <c r="AF72" i="40"/>
  <c r="AF83" i="40" s="1"/>
  <c r="AE72" i="40"/>
  <c r="AE83" i="40" s="1"/>
  <c r="AD72" i="40"/>
  <c r="AD83" i="40" s="1"/>
  <c r="AC72" i="40"/>
  <c r="AC83" i="40" s="1"/>
  <c r="AB72" i="40"/>
  <c r="AB83" i="40" s="1"/>
  <c r="AA72" i="40"/>
  <c r="AA83" i="40" s="1"/>
  <c r="Z72" i="40"/>
  <c r="Z83" i="40" s="1"/>
  <c r="Y72" i="40"/>
  <c r="Y83" i="40" s="1"/>
  <c r="X72" i="40"/>
  <c r="X83" i="40" s="1"/>
  <c r="W72" i="40"/>
  <c r="W83" i="40" s="1"/>
  <c r="Q72" i="40"/>
  <c r="Q83" i="40" s="1"/>
  <c r="P72" i="40"/>
  <c r="P83" i="40" s="1"/>
  <c r="O72" i="40"/>
  <c r="O83" i="40" s="1"/>
  <c r="N72" i="40"/>
  <c r="N83" i="40" s="1"/>
  <c r="M83" i="40"/>
  <c r="L83" i="40"/>
  <c r="K83" i="40"/>
  <c r="J83" i="40"/>
  <c r="I82" i="40"/>
  <c r="I175" i="40" s="1"/>
  <c r="H83" i="40"/>
  <c r="AL67" i="40"/>
  <c r="AJ54" i="28" s="1"/>
  <c r="AK67" i="40"/>
  <c r="AI54" i="28" s="1"/>
  <c r="AJ67" i="40"/>
  <c r="AH54" i="28" s="1"/>
  <c r="AI67" i="40"/>
  <c r="AG54" i="28" s="1"/>
  <c r="AH67" i="40"/>
  <c r="AF54" i="28" s="1"/>
  <c r="AG67" i="40"/>
  <c r="AE54" i="28" s="1"/>
  <c r="AD54" i="28"/>
  <c r="AC54" i="28"/>
  <c r="AB54" i="28"/>
  <c r="AA54" i="28"/>
  <c r="Z54" i="28"/>
  <c r="Y54" i="28"/>
  <c r="X54" i="28"/>
  <c r="W54" i="28"/>
  <c r="V54" i="28"/>
  <c r="U54" i="28"/>
  <c r="T54" i="28"/>
  <c r="S54" i="28"/>
  <c r="R54" i="28"/>
  <c r="Q54" i="28"/>
  <c r="P54" i="28"/>
  <c r="O54" i="28"/>
  <c r="N54" i="28"/>
  <c r="I54" i="28"/>
  <c r="AM65" i="40"/>
  <c r="AL64" i="40"/>
  <c r="AK64" i="40"/>
  <c r="AJ64" i="40"/>
  <c r="AI64" i="40"/>
  <c r="AH64" i="40"/>
  <c r="AG64" i="40"/>
  <c r="AF64" i="40"/>
  <c r="AE64" i="40"/>
  <c r="AD64" i="40"/>
  <c r="AC64" i="40"/>
  <c r="AB64" i="40"/>
  <c r="AA64" i="40"/>
  <c r="Z64" i="40"/>
  <c r="Y64" i="40"/>
  <c r="X64" i="40"/>
  <c r="W64" i="40"/>
  <c r="Q64" i="40"/>
  <c r="H66" i="40"/>
  <c r="AM63" i="40"/>
  <c r="AL58" i="40"/>
  <c r="AK58" i="40"/>
  <c r="AJ58" i="40"/>
  <c r="AI58" i="40"/>
  <c r="AH58" i="40"/>
  <c r="AG58" i="40"/>
  <c r="AF58" i="40"/>
  <c r="AE58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Q58" i="40"/>
  <c r="P58" i="40"/>
  <c r="O58" i="40"/>
  <c r="N58" i="40"/>
  <c r="M58" i="40"/>
  <c r="L58" i="40"/>
  <c r="K58" i="40"/>
  <c r="J58" i="40"/>
  <c r="I58" i="40"/>
  <c r="H58" i="40"/>
  <c r="H60" i="40" s="1"/>
  <c r="AM54" i="40"/>
  <c r="G52" i="40"/>
  <c r="F52" i="43" s="1"/>
  <c r="AL48" i="40"/>
  <c r="AK48" i="40"/>
  <c r="AJ48" i="40"/>
  <c r="AI48" i="40"/>
  <c r="AH48" i="40"/>
  <c r="AH170" i="40" s="1"/>
  <c r="AG48" i="40"/>
  <c r="AG170" i="40" s="1"/>
  <c r="AF48" i="40"/>
  <c r="AF170" i="40" s="1"/>
  <c r="AE48" i="40"/>
  <c r="AE170" i="40" s="1"/>
  <c r="AD48" i="40"/>
  <c r="AD170" i="40" s="1"/>
  <c r="AC48" i="40"/>
  <c r="AC170" i="40" s="1"/>
  <c r="AB48" i="40"/>
  <c r="AA48" i="40"/>
  <c r="AA170" i="40" s="1"/>
  <c r="Z48" i="40"/>
  <c r="Z170" i="40" s="1"/>
  <c r="Y48" i="40"/>
  <c r="Y170" i="40" s="1"/>
  <c r="X48" i="40"/>
  <c r="X170" i="40" s="1"/>
  <c r="Q48" i="40"/>
  <c r="Q170" i="40" s="1"/>
  <c r="P48" i="40"/>
  <c r="P170" i="40" s="1"/>
  <c r="O48" i="40"/>
  <c r="N48" i="40"/>
  <c r="M48" i="40"/>
  <c r="L48" i="40"/>
  <c r="K48" i="40"/>
  <c r="J48" i="40"/>
  <c r="H48" i="40"/>
  <c r="G48" i="40"/>
  <c r="F48" i="40"/>
  <c r="AM40" i="40"/>
  <c r="G40" i="40"/>
  <c r="AN23" i="40" s="1"/>
  <c r="AM38" i="40"/>
  <c r="H15" i="55" s="1"/>
  <c r="AM37" i="40"/>
  <c r="AL36" i="40"/>
  <c r="AK36" i="40"/>
  <c r="AG8" i="54" s="1"/>
  <c r="AJ36" i="40"/>
  <c r="AI36" i="40"/>
  <c r="AE8" i="54" s="1"/>
  <c r="AH36" i="40"/>
  <c r="AD8" i="54" s="1"/>
  <c r="AG36" i="40"/>
  <c r="AC8" i="54" s="1"/>
  <c r="AF36" i="40"/>
  <c r="AB8" i="54" s="1"/>
  <c r="AE36" i="40"/>
  <c r="AA8" i="54" s="1"/>
  <c r="AD36" i="40"/>
  <c r="Z8" i="54" s="1"/>
  <c r="AC36" i="40"/>
  <c r="Y8" i="54" s="1"/>
  <c r="AB36" i="40"/>
  <c r="X8" i="54" s="1"/>
  <c r="AA36" i="40"/>
  <c r="W8" i="54" s="1"/>
  <c r="Z36" i="40"/>
  <c r="V8" i="54" s="1"/>
  <c r="Y36" i="40"/>
  <c r="U8" i="54" s="1"/>
  <c r="X36" i="40"/>
  <c r="T8" i="54" s="1"/>
  <c r="AM35" i="40"/>
  <c r="AM33" i="40"/>
  <c r="AL31" i="40"/>
  <c r="AL42" i="40" s="1"/>
  <c r="AK31" i="40"/>
  <c r="AK42" i="40" s="1"/>
  <c r="AJ31" i="40"/>
  <c r="AJ42" i="40" s="1"/>
  <c r="AI31" i="40"/>
  <c r="AI42" i="40" s="1"/>
  <c r="AH31" i="40"/>
  <c r="AH42" i="40" s="1"/>
  <c r="AG31" i="40"/>
  <c r="AG42" i="40" s="1"/>
  <c r="AF31" i="40"/>
  <c r="AF42" i="40" s="1"/>
  <c r="AE31" i="40"/>
  <c r="AE42" i="40" s="1"/>
  <c r="AD31" i="40"/>
  <c r="AD42" i="40" s="1"/>
  <c r="AC31" i="40"/>
  <c r="AC42" i="40" s="1"/>
  <c r="AB31" i="40"/>
  <c r="AB42" i="40" s="1"/>
  <c r="AA31" i="40"/>
  <c r="AA42" i="40" s="1"/>
  <c r="Z31" i="40"/>
  <c r="Z42" i="40" s="1"/>
  <c r="Y31" i="40"/>
  <c r="Y42" i="40" s="1"/>
  <c r="X42" i="40"/>
  <c r="Q42" i="40"/>
  <c r="P42" i="40"/>
  <c r="O42" i="40"/>
  <c r="N42" i="40"/>
  <c r="M42" i="40"/>
  <c r="L42" i="40"/>
  <c r="K42" i="40"/>
  <c r="J42" i="40"/>
  <c r="I42" i="40"/>
  <c r="AL27" i="40"/>
  <c r="AK27" i="40"/>
  <c r="AJ27" i="40"/>
  <c r="AI27" i="40"/>
  <c r="AH27" i="40"/>
  <c r="AG27" i="40"/>
  <c r="AF27" i="40"/>
  <c r="AE27" i="40"/>
  <c r="AD27" i="40"/>
  <c r="AC27" i="40"/>
  <c r="AB27" i="40"/>
  <c r="Z27" i="40"/>
  <c r="H28" i="40"/>
  <c r="AM26" i="40"/>
  <c r="AL26" i="43" s="1"/>
  <c r="AM24" i="40"/>
  <c r="AL23" i="40"/>
  <c r="AK23" i="40"/>
  <c r="AJ23" i="40"/>
  <c r="AI23" i="40"/>
  <c r="AH23" i="40"/>
  <c r="AG23" i="40"/>
  <c r="AF23" i="40"/>
  <c r="AE23" i="40"/>
  <c r="AD23" i="40"/>
  <c r="AC23" i="40"/>
  <c r="AB23" i="40"/>
  <c r="AA23" i="40"/>
  <c r="Z23" i="40"/>
  <c r="Y23" i="40"/>
  <c r="AM22" i="40"/>
  <c r="AL17" i="40"/>
  <c r="AK17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Q17" i="40"/>
  <c r="P17" i="40"/>
  <c r="O17" i="40"/>
  <c r="N17" i="40"/>
  <c r="M17" i="40"/>
  <c r="L17" i="40"/>
  <c r="K17" i="40"/>
  <c r="J17" i="40"/>
  <c r="I17" i="40"/>
  <c r="H17" i="40"/>
  <c r="AM13" i="40"/>
  <c r="AL12" i="40"/>
  <c r="AK12" i="40"/>
  <c r="AJ12" i="40"/>
  <c r="AI12" i="40"/>
  <c r="AI163" i="40" s="1"/>
  <c r="AH12" i="40"/>
  <c r="AH163" i="40" s="1"/>
  <c r="AG12" i="40"/>
  <c r="AG163" i="40" s="1"/>
  <c r="AF12" i="40"/>
  <c r="AF163" i="40" s="1"/>
  <c r="AE12" i="40"/>
  <c r="AE163" i="40" s="1"/>
  <c r="AD12" i="40"/>
  <c r="AD163" i="40" s="1"/>
  <c r="AC12" i="40"/>
  <c r="AC163" i="40" s="1"/>
  <c r="AB12" i="40"/>
  <c r="AB163" i="40" s="1"/>
  <c r="AA163" i="40"/>
  <c r="Z12" i="40"/>
  <c r="Z163" i="40" s="1"/>
  <c r="Y163" i="40"/>
  <c r="F28" i="53"/>
  <c r="AM11" i="40"/>
  <c r="AL11" i="43" s="1"/>
  <c r="AL8" i="40"/>
  <c r="AK8" i="40"/>
  <c r="AJ8" i="40"/>
  <c r="AI8" i="40"/>
  <c r="AH8" i="40"/>
  <c r="AG8" i="40"/>
  <c r="AF8" i="40"/>
  <c r="AE8" i="40"/>
  <c r="AD8" i="40"/>
  <c r="AC8" i="40"/>
  <c r="AB8" i="40"/>
  <c r="AA8" i="40"/>
  <c r="Z8" i="40"/>
  <c r="Y8" i="40"/>
  <c r="X8" i="40"/>
  <c r="G8" i="40"/>
  <c r="F8" i="43" s="1"/>
  <c r="AM7" i="40"/>
  <c r="AL7" i="43" s="1"/>
  <c r="F7" i="40"/>
  <c r="AL76" i="56"/>
  <c r="AO50" i="56"/>
  <c r="AB50" i="56"/>
  <c r="AT50" i="56"/>
  <c r="AM52" i="56"/>
  <c r="AK50" i="56"/>
  <c r="AT52" i="56"/>
  <c r="AA73" i="56"/>
  <c r="Z73" i="56"/>
  <c r="AO34" i="56"/>
  <c r="AO52" i="56"/>
  <c r="AJ52" i="56"/>
  <c r="AK52" i="56"/>
  <c r="AJ50" i="56"/>
  <c r="AL50" i="56"/>
  <c r="AC50" i="56"/>
  <c r="AU34" i="56"/>
  <c r="AU52" i="56"/>
  <c r="AK34" i="56"/>
  <c r="AK66" i="56"/>
  <c r="AL75" i="56"/>
  <c r="AP34" i="56"/>
  <c r="AQ34" i="56"/>
  <c r="AL52" i="56"/>
  <c r="AM34" i="56"/>
  <c r="AR52" i="56"/>
  <c r="AN34" i="56"/>
  <c r="AS52" i="56"/>
  <c r="AK65" i="56"/>
  <c r="AR50" i="56"/>
  <c r="AP50" i="56"/>
  <c r="AQ50" i="56"/>
  <c r="AC52" i="56"/>
  <c r="AM50" i="56"/>
  <c r="U45" i="56"/>
  <c r="AL34" i="56"/>
  <c r="AS34" i="56"/>
  <c r="AQ52" i="56"/>
  <c r="AV52" i="56"/>
  <c r="AS50" i="56"/>
  <c r="AR34" i="56"/>
  <c r="AN52" i="56"/>
  <c r="AP52" i="56"/>
  <c r="AL67" i="56"/>
  <c r="AC64" i="56"/>
  <c r="AT34" i="56"/>
  <c r="Q50" i="51" l="1"/>
  <c r="P169" i="51"/>
  <c r="AB9" i="54"/>
  <c r="AF174" i="40"/>
  <c r="AC9" i="54"/>
  <c r="AG174" i="40"/>
  <c r="L77" i="40"/>
  <c r="L174" i="40"/>
  <c r="H9" i="54"/>
  <c r="Q174" i="40"/>
  <c r="M9" i="54"/>
  <c r="U9" i="54"/>
  <c r="Y174" i="40"/>
  <c r="V9" i="54"/>
  <c r="Z174" i="40"/>
  <c r="O49" i="40"/>
  <c r="O170" i="40"/>
  <c r="K49" i="40"/>
  <c r="K170" i="40"/>
  <c r="L49" i="40"/>
  <c r="L170" i="40"/>
  <c r="M49" i="40"/>
  <c r="M170" i="40"/>
  <c r="R38" i="51"/>
  <c r="Q162" i="51"/>
  <c r="O55" i="53" s="1"/>
  <c r="AA9" i="54"/>
  <c r="AE174" i="40"/>
  <c r="Z9" i="54"/>
  <c r="AD174" i="40"/>
  <c r="Y9" i="54"/>
  <c r="AC174" i="40"/>
  <c r="X9" i="54"/>
  <c r="AB174" i="40"/>
  <c r="W9" i="54"/>
  <c r="AA174" i="40"/>
  <c r="S52" i="56"/>
  <c r="M77" i="40"/>
  <c r="M82" i="40" s="1"/>
  <c r="M175" i="40" s="1"/>
  <c r="M174" i="40"/>
  <c r="I9" i="54"/>
  <c r="N174" i="40"/>
  <c r="J9" i="54"/>
  <c r="O174" i="40"/>
  <c r="K9" i="54"/>
  <c r="S34" i="56"/>
  <c r="AA15" i="51"/>
  <c r="Z159" i="51"/>
  <c r="AB33" i="51"/>
  <c r="AA161" i="51"/>
  <c r="W53" i="53"/>
  <c r="AA23" i="51"/>
  <c r="Z160" i="51"/>
  <c r="AA55" i="51"/>
  <c r="AB63" i="51"/>
  <c r="AA170" i="51"/>
  <c r="S10" i="51"/>
  <c r="R154" i="51"/>
  <c r="P47" i="53" s="1"/>
  <c r="Q45" i="51"/>
  <c r="P164" i="51"/>
  <c r="L57" i="53"/>
  <c r="AB170" i="40"/>
  <c r="N49" i="40"/>
  <c r="N170" i="40"/>
  <c r="J170" i="40"/>
  <c r="H170" i="40"/>
  <c r="I89" i="37"/>
  <c r="H158" i="37"/>
  <c r="S78" i="51"/>
  <c r="R172" i="51"/>
  <c r="AB73" i="51"/>
  <c r="AA171" i="51"/>
  <c r="AD117" i="40"/>
  <c r="AD185" i="40" s="1"/>
  <c r="Z18" i="54"/>
  <c r="AJ17" i="54"/>
  <c r="AK17" i="54"/>
  <c r="Q41" i="40"/>
  <c r="Q165" i="40" s="1"/>
  <c r="AL5" i="54"/>
  <c r="N54" i="53"/>
  <c r="W40" i="51"/>
  <c r="W41" i="51" s="1"/>
  <c r="V41" i="51"/>
  <c r="T80" i="51"/>
  <c r="S81" i="51"/>
  <c r="E9" i="54"/>
  <c r="F9" i="54"/>
  <c r="G54" i="28"/>
  <c r="K54" i="28"/>
  <c r="L54" i="28"/>
  <c r="M54" i="28"/>
  <c r="J54" i="28"/>
  <c r="F54" i="28"/>
  <c r="F60" i="28" s="1"/>
  <c r="G60" i="28" s="1"/>
  <c r="N77" i="40"/>
  <c r="J10" i="54" s="1"/>
  <c r="D9" i="54"/>
  <c r="AD110" i="40"/>
  <c r="AD108" i="40" s="1"/>
  <c r="AE110" i="40"/>
  <c r="AE108" i="40" s="1"/>
  <c r="AF110" i="40"/>
  <c r="AF108" i="40" s="1"/>
  <c r="AG110" i="40"/>
  <c r="AG108" i="40" s="1"/>
  <c r="AH110" i="40"/>
  <c r="AH108" i="40" s="1"/>
  <c r="AI110" i="40"/>
  <c r="AI108" i="40" s="1"/>
  <c r="X110" i="40"/>
  <c r="X108" i="40" s="1"/>
  <c r="AF18" i="54"/>
  <c r="AJ110" i="40"/>
  <c r="AJ108" i="40" s="1"/>
  <c r="Y110" i="40"/>
  <c r="Y108" i="40" s="1"/>
  <c r="AK110" i="40"/>
  <c r="AK108" i="40" s="1"/>
  <c r="AG18" i="54"/>
  <c r="Z110" i="40"/>
  <c r="Z108" i="40" s="1"/>
  <c r="AL110" i="40"/>
  <c r="AL108" i="40" s="1"/>
  <c r="AH18" i="54"/>
  <c r="AA110" i="40"/>
  <c r="AA108" i="40" s="1"/>
  <c r="AB110" i="40"/>
  <c r="AB108" i="40" s="1"/>
  <c r="AC110" i="40"/>
  <c r="AC108" i="40" s="1"/>
  <c r="AL34" i="40"/>
  <c r="AL32" i="40" s="1"/>
  <c r="AH8" i="54"/>
  <c r="AD34" i="40"/>
  <c r="AD32" i="40" s="1"/>
  <c r="AB34" i="40"/>
  <c r="AB32" i="40" s="1"/>
  <c r="AE34" i="40"/>
  <c r="AE32" i="40" s="1"/>
  <c r="AF34" i="40"/>
  <c r="AF32" i="40" s="1"/>
  <c r="AG34" i="40"/>
  <c r="AG32" i="40" s="1"/>
  <c r="AH34" i="40"/>
  <c r="AH32" i="40" s="1"/>
  <c r="X34" i="40"/>
  <c r="X32" i="40" s="1"/>
  <c r="AJ34" i="40"/>
  <c r="AJ32" i="40" s="1"/>
  <c r="AF8" i="54"/>
  <c r="AQ5" i="54"/>
  <c r="H54" i="28"/>
  <c r="F15" i="45"/>
  <c r="AU14" i="45" s="1"/>
  <c r="F90" i="52"/>
  <c r="F31" i="45"/>
  <c r="F98" i="52"/>
  <c r="F23" i="44"/>
  <c r="AU14" i="44" s="1"/>
  <c r="F63" i="23"/>
  <c r="F15" i="44"/>
  <c r="F55" i="23"/>
  <c r="I148" i="45"/>
  <c r="I150" i="45" s="1"/>
  <c r="AK148" i="45"/>
  <c r="AK150" i="45" s="1"/>
  <c r="AA148" i="45"/>
  <c r="AA150" i="45" s="1"/>
  <c r="AF148" i="45"/>
  <c r="AF150" i="45" s="1"/>
  <c r="F11" i="44"/>
  <c r="F51" i="23"/>
  <c r="Y30" i="40"/>
  <c r="W28" i="53"/>
  <c r="H28" i="53"/>
  <c r="T15" i="50"/>
  <c r="Q28" i="53"/>
  <c r="R28" i="53"/>
  <c r="K28" i="53"/>
  <c r="S28" i="53"/>
  <c r="AC30" i="40"/>
  <c r="AA28" i="53"/>
  <c r="O15" i="50"/>
  <c r="W15" i="50"/>
  <c r="AE15" i="50"/>
  <c r="N17" i="31"/>
  <c r="V17" i="31"/>
  <c r="Z77" i="40"/>
  <c r="V10" i="54" s="1"/>
  <c r="L28" i="53"/>
  <c r="T28" i="53"/>
  <c r="AD30" i="40"/>
  <c r="AB28" i="53"/>
  <c r="AL30" i="40"/>
  <c r="AJ28" i="53"/>
  <c r="P15" i="50"/>
  <c r="X15" i="50"/>
  <c r="AF15" i="50"/>
  <c r="G17" i="31"/>
  <c r="O17" i="31"/>
  <c r="W17" i="31"/>
  <c r="AE17" i="31"/>
  <c r="AA77" i="40"/>
  <c r="W10" i="54" s="1"/>
  <c r="AI77" i="40"/>
  <c r="X106" i="40"/>
  <c r="AF106" i="40"/>
  <c r="H148" i="45"/>
  <c r="H150" i="45" s="1"/>
  <c r="O28" i="53"/>
  <c r="AH30" i="40"/>
  <c r="AF28" i="53"/>
  <c r="U28" i="53"/>
  <c r="AE30" i="40"/>
  <c r="AC28" i="53"/>
  <c r="I15" i="50"/>
  <c r="Q15" i="50"/>
  <c r="Y15" i="50"/>
  <c r="AG15" i="50"/>
  <c r="H17" i="31"/>
  <c r="P17" i="31"/>
  <c r="X17" i="31"/>
  <c r="AF17" i="31"/>
  <c r="AB77" i="40"/>
  <c r="X10" i="54" s="1"/>
  <c r="AJ77" i="40"/>
  <c r="AJ82" i="40" s="1"/>
  <c r="AG30" i="40"/>
  <c r="AE28" i="53"/>
  <c r="P28" i="53"/>
  <c r="M28" i="53"/>
  <c r="Q106" i="40"/>
  <c r="Y106" i="40"/>
  <c r="AG106" i="40"/>
  <c r="N28" i="53"/>
  <c r="X30" i="40"/>
  <c r="V28" i="53"/>
  <c r="AF30" i="40"/>
  <c r="AD28" i="53"/>
  <c r="J15" i="50"/>
  <c r="R15" i="50"/>
  <c r="Z15" i="50"/>
  <c r="AH15" i="50"/>
  <c r="I17" i="31"/>
  <c r="Q17" i="31"/>
  <c r="Y17" i="31"/>
  <c r="AG17" i="31"/>
  <c r="AC77" i="40"/>
  <c r="Y10" i="54" s="1"/>
  <c r="AK77" i="40"/>
  <c r="AK82" i="40" s="1"/>
  <c r="Z106" i="40"/>
  <c r="AH106" i="40"/>
  <c r="AF152" i="43"/>
  <c r="AF154" i="43" s="1"/>
  <c r="X148" i="45"/>
  <c r="X150" i="45" s="1"/>
  <c r="G28" i="53"/>
  <c r="J17" i="31"/>
  <c r="R17" i="31"/>
  <c r="Z17" i="31"/>
  <c r="AH17" i="31"/>
  <c r="AD77" i="40"/>
  <c r="AL77" i="40"/>
  <c r="AA106" i="40"/>
  <c r="AI106" i="40"/>
  <c r="AL111" i="41"/>
  <c r="V148" i="45"/>
  <c r="V150" i="45" s="1"/>
  <c r="O52" i="53"/>
  <c r="K17" i="31"/>
  <c r="S17" i="31"/>
  <c r="AA17" i="31"/>
  <c r="AI17" i="31"/>
  <c r="O77" i="40"/>
  <c r="W77" i="40"/>
  <c r="AE77" i="40"/>
  <c r="AB106" i="40"/>
  <c r="AJ106" i="40"/>
  <c r="I28" i="53"/>
  <c r="AC15" i="50"/>
  <c r="AK15" i="50"/>
  <c r="L17" i="31"/>
  <c r="T17" i="31"/>
  <c r="AB17" i="31"/>
  <c r="AJ17" i="31"/>
  <c r="P77" i="40"/>
  <c r="L10" i="54" s="1"/>
  <c r="X77" i="40"/>
  <c r="T10" i="54" s="1"/>
  <c r="AF77" i="40"/>
  <c r="AC106" i="40"/>
  <c r="AK106" i="40"/>
  <c r="Z30" i="40"/>
  <c r="X28" i="53"/>
  <c r="L15" i="50"/>
  <c r="AI30" i="40"/>
  <c r="AG28" i="53"/>
  <c r="J28" i="53"/>
  <c r="AJ30" i="40"/>
  <c r="AH28" i="53"/>
  <c r="N15" i="50"/>
  <c r="V15" i="50"/>
  <c r="AD15" i="50"/>
  <c r="M17" i="31"/>
  <c r="U17" i="31"/>
  <c r="AC17" i="31"/>
  <c r="AK17" i="31"/>
  <c r="Q77" i="40"/>
  <c r="M10" i="54" s="1"/>
  <c r="Y77" i="40"/>
  <c r="U10" i="54" s="1"/>
  <c r="AG77" i="40"/>
  <c r="AD106" i="40"/>
  <c r="AL106" i="40"/>
  <c r="AA30" i="40"/>
  <c r="Y28" i="53"/>
  <c r="AB30" i="40"/>
  <c r="Z28" i="53"/>
  <c r="AK30" i="40"/>
  <c r="AI28" i="53"/>
  <c r="AD17" i="31"/>
  <c r="AH77" i="40"/>
  <c r="AE106" i="40"/>
  <c r="P59" i="53"/>
  <c r="H5" i="41"/>
  <c r="I67" i="43"/>
  <c r="Z142" i="40"/>
  <c r="Z152" i="40" s="1"/>
  <c r="Z154" i="40" s="1"/>
  <c r="AL22" i="43"/>
  <c r="D34" i="11"/>
  <c r="O67" i="43"/>
  <c r="K48" i="43"/>
  <c r="K15" i="50"/>
  <c r="S48" i="43"/>
  <c r="S15" i="50"/>
  <c r="AA48" i="43"/>
  <c r="AA15" i="50"/>
  <c r="AI48" i="43"/>
  <c r="AI15" i="50"/>
  <c r="J67" i="43"/>
  <c r="R67" i="43"/>
  <c r="Z67" i="43"/>
  <c r="AH67" i="43"/>
  <c r="G48" i="43"/>
  <c r="G15" i="50"/>
  <c r="AB48" i="43"/>
  <c r="AB15" i="50"/>
  <c r="AJ48" i="43"/>
  <c r="AJ15" i="50"/>
  <c r="M48" i="43"/>
  <c r="M15" i="50"/>
  <c r="U48" i="43"/>
  <c r="U15" i="50"/>
  <c r="M67" i="43"/>
  <c r="U67" i="43"/>
  <c r="AC67" i="43"/>
  <c r="AK67" i="43"/>
  <c r="AL63" i="43"/>
  <c r="D35" i="11"/>
  <c r="W67" i="43"/>
  <c r="AE67" i="43"/>
  <c r="P67" i="43"/>
  <c r="X67" i="43"/>
  <c r="AF67" i="43"/>
  <c r="AL98" i="43"/>
  <c r="D40" i="11"/>
  <c r="AN60" i="46"/>
  <c r="H6" i="40"/>
  <c r="Q25" i="31"/>
  <c r="Q26" i="31" s="1"/>
  <c r="O54" i="53"/>
  <c r="P50" i="52"/>
  <c r="AL112" i="44"/>
  <c r="AI148" i="45"/>
  <c r="AI150" i="45" s="1"/>
  <c r="AA142" i="40"/>
  <c r="AA152" i="40" s="1"/>
  <c r="AA154" i="40" s="1"/>
  <c r="M41" i="40"/>
  <c r="M165" i="40" s="1"/>
  <c r="AK41" i="40"/>
  <c r="R148" i="45"/>
  <c r="R150" i="45" s="1"/>
  <c r="L82" i="40"/>
  <c r="L175" i="40" s="1"/>
  <c r="AN65" i="41"/>
  <c r="U148" i="45"/>
  <c r="U150" i="45" s="1"/>
  <c r="AH149" i="45"/>
  <c r="AN130" i="46"/>
  <c r="AL146" i="41"/>
  <c r="I142" i="40"/>
  <c r="I153" i="40" s="1"/>
  <c r="Q142" i="40"/>
  <c r="Y142" i="40"/>
  <c r="Y153" i="40" s="1"/>
  <c r="AG142" i="40"/>
  <c r="AG153" i="40" s="1"/>
  <c r="K152" i="43"/>
  <c r="K154" i="43" s="1"/>
  <c r="AL106" i="46"/>
  <c r="AN100" i="41"/>
  <c r="K82" i="40"/>
  <c r="AI82" i="40"/>
  <c r="Y152" i="43"/>
  <c r="Y154" i="43" s="1"/>
  <c r="H143" i="46"/>
  <c r="I143" i="46" s="1"/>
  <c r="J143" i="46" s="1"/>
  <c r="K143" i="46" s="1"/>
  <c r="L143" i="46" s="1"/>
  <c r="M143" i="46" s="1"/>
  <c r="N143" i="46" s="1"/>
  <c r="O143" i="46" s="1"/>
  <c r="P143" i="46" s="1"/>
  <c r="Q143" i="46" s="1"/>
  <c r="R143" i="46" s="1"/>
  <c r="S143" i="46" s="1"/>
  <c r="T143" i="46" s="1"/>
  <c r="U143" i="46" s="1"/>
  <c r="V143" i="46" s="1"/>
  <c r="W143" i="46" s="1"/>
  <c r="X143" i="46" s="1"/>
  <c r="Y143" i="46" s="1"/>
  <c r="Z143" i="46" s="1"/>
  <c r="AA143" i="46" s="1"/>
  <c r="AB143" i="46" s="1"/>
  <c r="AC143" i="46" s="1"/>
  <c r="AD143" i="46" s="1"/>
  <c r="AE143" i="46" s="1"/>
  <c r="AF143" i="46" s="1"/>
  <c r="AG143" i="46" s="1"/>
  <c r="AH143" i="46" s="1"/>
  <c r="AI143" i="46" s="1"/>
  <c r="AJ143" i="46" s="1"/>
  <c r="AK143" i="46" s="1"/>
  <c r="AN65" i="44"/>
  <c r="O152" i="43"/>
  <c r="O154" i="43" s="1"/>
  <c r="Q149" i="45"/>
  <c r="G153" i="45"/>
  <c r="H153" i="45" s="1"/>
  <c r="G37" i="44"/>
  <c r="AL37" i="44" s="1"/>
  <c r="Y41" i="40"/>
  <c r="Y165" i="40" s="1"/>
  <c r="O142" i="40"/>
  <c r="O153" i="40" s="1"/>
  <c r="AE142" i="40"/>
  <c r="AE153" i="40" s="1"/>
  <c r="H152" i="43"/>
  <c r="H154" i="43" s="1"/>
  <c r="J152" i="43"/>
  <c r="J154" i="43" s="1"/>
  <c r="Y148" i="45"/>
  <c r="Y150" i="45" s="1"/>
  <c r="Z41" i="40"/>
  <c r="Z165" i="40" s="1"/>
  <c r="I136" i="40"/>
  <c r="J136" i="40" s="1"/>
  <c r="K136" i="40" s="1"/>
  <c r="L136" i="40" s="1"/>
  <c r="M136" i="40" s="1"/>
  <c r="N136" i="40" s="1"/>
  <c r="O136" i="40" s="1"/>
  <c r="P136" i="40" s="1"/>
  <c r="Q136" i="40" s="1"/>
  <c r="AN95" i="46"/>
  <c r="S80" i="52"/>
  <c r="R81" i="52"/>
  <c r="S150" i="52"/>
  <c r="R151" i="52"/>
  <c r="Q41" i="52"/>
  <c r="R40" i="52"/>
  <c r="T5" i="52"/>
  <c r="S6" i="52"/>
  <c r="V6" i="51"/>
  <c r="W5" i="51"/>
  <c r="T150" i="51"/>
  <c r="S151" i="51"/>
  <c r="K142" i="40"/>
  <c r="K153" i="40" s="1"/>
  <c r="S153" i="40"/>
  <c r="AI142" i="40"/>
  <c r="AI153" i="40" s="1"/>
  <c r="R152" i="43"/>
  <c r="R154" i="43" s="1"/>
  <c r="G80" i="44"/>
  <c r="G81" i="44" s="1"/>
  <c r="J82" i="40"/>
  <c r="J175" i="40" s="1"/>
  <c r="AJ117" i="40"/>
  <c r="AJ185" i="40" s="1"/>
  <c r="M142" i="40"/>
  <c r="M153" i="40" s="1"/>
  <c r="U154" i="40"/>
  <c r="AC142" i="40"/>
  <c r="AC153" i="40" s="1"/>
  <c r="AK142" i="40"/>
  <c r="AK153" i="40" s="1"/>
  <c r="G145" i="46"/>
  <c r="H145" i="46" s="1"/>
  <c r="I145" i="46" s="1"/>
  <c r="AB49" i="40"/>
  <c r="H91" i="40"/>
  <c r="I91" i="40" s="1"/>
  <c r="J91" i="40" s="1"/>
  <c r="K91" i="40" s="1"/>
  <c r="L91" i="40" s="1"/>
  <c r="M91" i="40" s="1"/>
  <c r="N91" i="40" s="1"/>
  <c r="O91" i="40" s="1"/>
  <c r="P91" i="40" s="1"/>
  <c r="Q91" i="40" s="1"/>
  <c r="N142" i="40"/>
  <c r="N153" i="40" s="1"/>
  <c r="V153" i="40"/>
  <c r="AD142" i="40"/>
  <c r="AD153" i="40" s="1"/>
  <c r="AL142" i="40"/>
  <c r="AL153" i="40" s="1"/>
  <c r="G116" i="41"/>
  <c r="W152" i="43"/>
  <c r="W154" i="43" s="1"/>
  <c r="AL44" i="45"/>
  <c r="AM36" i="40"/>
  <c r="AO37" i="40" s="1"/>
  <c r="AC49" i="40"/>
  <c r="I152" i="43"/>
  <c r="I154" i="43" s="1"/>
  <c r="H78" i="44"/>
  <c r="I78" i="44" s="1"/>
  <c r="J78" i="44" s="1"/>
  <c r="K78" i="44" s="1"/>
  <c r="L78" i="44" s="1"/>
  <c r="M78" i="44" s="1"/>
  <c r="N78" i="44" s="1"/>
  <c r="O78" i="44" s="1"/>
  <c r="P78" i="44" s="1"/>
  <c r="Q78" i="44" s="1"/>
  <c r="R78" i="44" s="1"/>
  <c r="S78" i="44" s="1"/>
  <c r="T78" i="44" s="1"/>
  <c r="U78" i="44" s="1"/>
  <c r="V78" i="44" s="1"/>
  <c r="W78" i="44" s="1"/>
  <c r="X78" i="44" s="1"/>
  <c r="Y78" i="44" s="1"/>
  <c r="Z78" i="44" s="1"/>
  <c r="AA78" i="44" s="1"/>
  <c r="AB78" i="44" s="1"/>
  <c r="AC78" i="44" s="1"/>
  <c r="AD78" i="44" s="1"/>
  <c r="AE78" i="44" s="1"/>
  <c r="AF78" i="44" s="1"/>
  <c r="AG78" i="44" s="1"/>
  <c r="AH78" i="44" s="1"/>
  <c r="AI78" i="44" s="1"/>
  <c r="AJ78" i="44" s="1"/>
  <c r="AK78" i="44" s="1"/>
  <c r="AK49" i="40"/>
  <c r="Z34" i="40"/>
  <c r="Z32" i="40" s="1"/>
  <c r="I60" i="40"/>
  <c r="J60" i="40" s="1"/>
  <c r="K60" i="40" s="1"/>
  <c r="L60" i="40" s="1"/>
  <c r="M60" i="40" s="1"/>
  <c r="N60" i="40" s="1"/>
  <c r="O60" i="40" s="1"/>
  <c r="P60" i="40" s="1"/>
  <c r="Q60" i="40" s="1"/>
  <c r="R60" i="40" s="1"/>
  <c r="S60" i="40" s="1"/>
  <c r="T60" i="40" s="1"/>
  <c r="U60" i="40" s="1"/>
  <c r="V60" i="40" s="1"/>
  <c r="W60" i="40" s="1"/>
  <c r="X60" i="40" s="1"/>
  <c r="Y60" i="40" s="1"/>
  <c r="Z60" i="40" s="1"/>
  <c r="AA60" i="40" s="1"/>
  <c r="AB60" i="40" s="1"/>
  <c r="AC60" i="40" s="1"/>
  <c r="AD60" i="40" s="1"/>
  <c r="AE60" i="40" s="1"/>
  <c r="AF60" i="40" s="1"/>
  <c r="AG60" i="40" s="1"/>
  <c r="AH60" i="40" s="1"/>
  <c r="AI60" i="40" s="1"/>
  <c r="AJ60" i="40" s="1"/>
  <c r="AK60" i="40" s="1"/>
  <c r="AL60" i="40" s="1"/>
  <c r="I139" i="40"/>
  <c r="J139" i="40" s="1"/>
  <c r="K139" i="40" s="1"/>
  <c r="L139" i="40" s="1"/>
  <c r="M139" i="40" s="1"/>
  <c r="N139" i="40" s="1"/>
  <c r="O139" i="40" s="1"/>
  <c r="P139" i="40" s="1"/>
  <c r="Q139" i="40" s="1"/>
  <c r="AJ148" i="45"/>
  <c r="AJ150" i="45" s="1"/>
  <c r="G150" i="41"/>
  <c r="H41" i="40"/>
  <c r="H117" i="40"/>
  <c r="H185" i="40" s="1"/>
  <c r="X117" i="40"/>
  <c r="X185" i="40" s="1"/>
  <c r="AF117" i="40"/>
  <c r="AF185" i="40" s="1"/>
  <c r="AF68" i="40"/>
  <c r="Q117" i="40"/>
  <c r="Q185" i="40" s="1"/>
  <c r="W153" i="40"/>
  <c r="AL141" i="46"/>
  <c r="O117" i="40"/>
  <c r="O185" i="40" s="1"/>
  <c r="Z117" i="40"/>
  <c r="Z185" i="40" s="1"/>
  <c r="G112" i="41"/>
  <c r="AL112" i="41" s="1"/>
  <c r="K117" i="40"/>
  <c r="K185" i="40" s="1"/>
  <c r="AI117" i="40"/>
  <c r="AI185" i="40" s="1"/>
  <c r="AM138" i="40"/>
  <c r="AL41" i="41"/>
  <c r="Z149" i="45"/>
  <c r="X68" i="40"/>
  <c r="AA117" i="40"/>
  <c r="AA185" i="40" s="1"/>
  <c r="AB117" i="40"/>
  <c r="AB185" i="40" s="1"/>
  <c r="H150" i="40"/>
  <c r="I150" i="40" s="1"/>
  <c r="J150" i="40" s="1"/>
  <c r="K150" i="40" s="1"/>
  <c r="L150" i="40" s="1"/>
  <c r="M150" i="40" s="1"/>
  <c r="N150" i="40" s="1"/>
  <c r="O150" i="40" s="1"/>
  <c r="P150" i="40" s="1"/>
  <c r="Q150" i="40" s="1"/>
  <c r="AE41" i="40"/>
  <c r="AE165" i="40" s="1"/>
  <c r="R154" i="40"/>
  <c r="AL105" i="46"/>
  <c r="AN105" i="46" s="1"/>
  <c r="AE117" i="40"/>
  <c r="AE185" i="40" s="1"/>
  <c r="AM12" i="40"/>
  <c r="P68" i="40"/>
  <c r="L142" i="40"/>
  <c r="L153" i="40" s="1"/>
  <c r="T153" i="40"/>
  <c r="AB142" i="40"/>
  <c r="AB152" i="40" s="1"/>
  <c r="AB154" i="40" s="1"/>
  <c r="AJ142" i="40"/>
  <c r="AJ152" i="40" s="1"/>
  <c r="AJ154" i="40" s="1"/>
  <c r="AL45" i="45"/>
  <c r="G48" i="45"/>
  <c r="G49" i="45" s="1"/>
  <c r="AN33" i="45"/>
  <c r="R5" i="50"/>
  <c r="Q6" i="50"/>
  <c r="AK34" i="40"/>
  <c r="AK32" i="40" s="1"/>
  <c r="K52" i="43"/>
  <c r="S52" i="43"/>
  <c r="AA52" i="43"/>
  <c r="AI52" i="43"/>
  <c r="AI68" i="40"/>
  <c r="H96" i="40"/>
  <c r="I96" i="40" s="1"/>
  <c r="J96" i="40" s="1"/>
  <c r="K96" i="40" s="1"/>
  <c r="L96" i="40" s="1"/>
  <c r="M96" i="40" s="1"/>
  <c r="N96" i="40" s="1"/>
  <c r="O96" i="40" s="1"/>
  <c r="P96" i="40" s="1"/>
  <c r="Q96" i="40" s="1"/>
  <c r="P117" i="40"/>
  <c r="P185" i="40" s="1"/>
  <c r="AM125" i="40"/>
  <c r="H126" i="40"/>
  <c r="I126" i="40" s="1"/>
  <c r="J126" i="40" s="1"/>
  <c r="K126" i="40" s="1"/>
  <c r="L126" i="40" s="1"/>
  <c r="M126" i="40" s="1"/>
  <c r="N126" i="40" s="1"/>
  <c r="O126" i="40" s="1"/>
  <c r="P126" i="40" s="1"/>
  <c r="Q126" i="40" s="1"/>
  <c r="H15" i="40"/>
  <c r="F15" i="43"/>
  <c r="L149" i="45"/>
  <c r="L148" i="45"/>
  <c r="L150" i="45" s="1"/>
  <c r="O41" i="40"/>
  <c r="O165" i="40" s="1"/>
  <c r="L48" i="43"/>
  <c r="T48" i="43"/>
  <c r="AJ49" i="40"/>
  <c r="L52" i="43"/>
  <c r="T52" i="43"/>
  <c r="AB52" i="43"/>
  <c r="AJ52" i="43"/>
  <c r="K67" i="43"/>
  <c r="S67" i="43"/>
  <c r="AB68" i="40"/>
  <c r="AA67" i="43"/>
  <c r="AJ68" i="40"/>
  <c r="AI67" i="43"/>
  <c r="AL68" i="40"/>
  <c r="Y34" i="40"/>
  <c r="Y32" i="40" s="1"/>
  <c r="AD49" i="40"/>
  <c r="AC48" i="43"/>
  <c r="AL49" i="40"/>
  <c r="AK48" i="43"/>
  <c r="M52" i="43"/>
  <c r="U52" i="43"/>
  <c r="AC52" i="43"/>
  <c r="AK52" i="43"/>
  <c r="L67" i="43"/>
  <c r="T67" i="43"/>
  <c r="AC68" i="40"/>
  <c r="AB67" i="43"/>
  <c r="AK68" i="40"/>
  <c r="AJ67" i="43"/>
  <c r="I131" i="40"/>
  <c r="J131" i="40" s="1"/>
  <c r="K131" i="40" s="1"/>
  <c r="L131" i="40" s="1"/>
  <c r="M131" i="40" s="1"/>
  <c r="N131" i="40" s="1"/>
  <c r="O131" i="40" s="1"/>
  <c r="P131" i="40" s="1"/>
  <c r="Q131" i="40" s="1"/>
  <c r="P142" i="40"/>
  <c r="P152" i="40" s="1"/>
  <c r="P154" i="40" s="1"/>
  <c r="X153" i="40"/>
  <c r="AF142" i="40"/>
  <c r="AF152" i="40" s="1"/>
  <c r="AF154" i="40" s="1"/>
  <c r="AM141" i="40"/>
  <c r="H29" i="40"/>
  <c r="F29" i="43"/>
  <c r="AL138" i="45"/>
  <c r="AN138" i="45" s="1"/>
  <c r="N48" i="43"/>
  <c r="V48" i="43"/>
  <c r="V52" i="43"/>
  <c r="AE49" i="40"/>
  <c r="AD48" i="43"/>
  <c r="N52" i="43"/>
  <c r="AD52" i="43"/>
  <c r="P49" i="40"/>
  <c r="O48" i="43"/>
  <c r="X49" i="40"/>
  <c r="W48" i="43"/>
  <c r="AF49" i="40"/>
  <c r="AE48" i="43"/>
  <c r="G52" i="43"/>
  <c r="O52" i="43"/>
  <c r="W52" i="43"/>
  <c r="AE52" i="43"/>
  <c r="AM64" i="40"/>
  <c r="E35" i="11" s="1"/>
  <c r="N67" i="43"/>
  <c r="W68" i="40"/>
  <c r="V67" i="43"/>
  <c r="AE68" i="40"/>
  <c r="AD67" i="43"/>
  <c r="J142" i="40"/>
  <c r="J152" i="40" s="1"/>
  <c r="J154" i="40" s="1"/>
  <c r="AH142" i="40"/>
  <c r="AH153" i="40" s="1"/>
  <c r="AN135" i="41"/>
  <c r="H14" i="40"/>
  <c r="I14" i="40" s="1"/>
  <c r="J14" i="40" s="1"/>
  <c r="K14" i="40" s="1"/>
  <c r="L14" i="40" s="1"/>
  <c r="M14" i="40" s="1"/>
  <c r="N14" i="40" s="1"/>
  <c r="O14" i="40" s="1"/>
  <c r="P14" i="40" s="1"/>
  <c r="Q14" i="40" s="1"/>
  <c r="I28" i="40"/>
  <c r="J28" i="40" s="1"/>
  <c r="K28" i="40" s="1"/>
  <c r="L28" i="40" s="1"/>
  <c r="M28" i="40" s="1"/>
  <c r="N28" i="40" s="1"/>
  <c r="O28" i="40" s="1"/>
  <c r="P28" i="40" s="1"/>
  <c r="Q28" i="40" s="1"/>
  <c r="K41" i="40"/>
  <c r="K165" i="40" s="1"/>
  <c r="AA41" i="40"/>
  <c r="AA165" i="40" s="1"/>
  <c r="AG41" i="40"/>
  <c r="AG165" i="40" s="1"/>
  <c r="Q49" i="40"/>
  <c r="P48" i="43"/>
  <c r="Y49" i="40"/>
  <c r="X48" i="43"/>
  <c r="AG49" i="40"/>
  <c r="AF48" i="43"/>
  <c r="H52" i="43"/>
  <c r="P52" i="43"/>
  <c r="X52" i="43"/>
  <c r="AF52" i="43"/>
  <c r="I66" i="40"/>
  <c r="J66" i="40" s="1"/>
  <c r="K66" i="40" s="1"/>
  <c r="L66" i="40" s="1"/>
  <c r="M66" i="40" s="1"/>
  <c r="N66" i="40" s="1"/>
  <c r="O66" i="40" s="1"/>
  <c r="P66" i="40" s="1"/>
  <c r="Q66" i="40" s="1"/>
  <c r="H80" i="40"/>
  <c r="H178" i="40" s="1"/>
  <c r="G67" i="43"/>
  <c r="AD68" i="40"/>
  <c r="AL82" i="40"/>
  <c r="I104" i="40"/>
  <c r="J104" i="40" s="1"/>
  <c r="K104" i="40" s="1"/>
  <c r="L104" i="40" s="1"/>
  <c r="M104" i="40" s="1"/>
  <c r="N104" i="40" s="1"/>
  <c r="O104" i="40" s="1"/>
  <c r="P104" i="40" s="1"/>
  <c r="Q104" i="40" s="1"/>
  <c r="H140" i="40"/>
  <c r="I140" i="40" s="1"/>
  <c r="J140" i="40" s="1"/>
  <c r="K140" i="40" s="1"/>
  <c r="L140" i="40" s="1"/>
  <c r="M140" i="40" s="1"/>
  <c r="N140" i="40" s="1"/>
  <c r="O140" i="40" s="1"/>
  <c r="P140" i="40" s="1"/>
  <c r="Q140" i="40" s="1"/>
  <c r="H62" i="40"/>
  <c r="I62" i="40" s="1"/>
  <c r="J62" i="40" s="1"/>
  <c r="K62" i="40" s="1"/>
  <c r="L62" i="40" s="1"/>
  <c r="M62" i="40" s="1"/>
  <c r="N62" i="40" s="1"/>
  <c r="O62" i="40" s="1"/>
  <c r="P62" i="40" s="1"/>
  <c r="Q62" i="40" s="1"/>
  <c r="R62" i="40" s="1"/>
  <c r="S62" i="40" s="1"/>
  <c r="T62" i="40" s="1"/>
  <c r="U62" i="40" s="1"/>
  <c r="V62" i="40" s="1"/>
  <c r="W62" i="40" s="1"/>
  <c r="X62" i="40" s="1"/>
  <c r="Y62" i="40" s="1"/>
  <c r="Z62" i="40" s="1"/>
  <c r="AA62" i="40" s="1"/>
  <c r="AB62" i="40" s="1"/>
  <c r="AC62" i="40" s="1"/>
  <c r="AD62" i="40" s="1"/>
  <c r="AE62" i="40" s="1"/>
  <c r="AF62" i="40" s="1"/>
  <c r="AG62" i="40" s="1"/>
  <c r="AH62" i="40" s="1"/>
  <c r="AI62" i="40" s="1"/>
  <c r="AJ62" i="40" s="1"/>
  <c r="AK62" i="40" s="1"/>
  <c r="AL62" i="40" s="1"/>
  <c r="F62" i="43"/>
  <c r="AL147" i="41"/>
  <c r="K148" i="45"/>
  <c r="K150" i="45" s="1"/>
  <c r="AN68" i="45"/>
  <c r="AL142" i="46"/>
  <c r="P41" i="40"/>
  <c r="P165" i="40" s="1"/>
  <c r="I48" i="43"/>
  <c r="Q48" i="43"/>
  <c r="Z49" i="40"/>
  <c r="Y48" i="43"/>
  <c r="AH49" i="40"/>
  <c r="AG48" i="43"/>
  <c r="I52" i="43"/>
  <c r="Q52" i="43"/>
  <c r="Y52" i="43"/>
  <c r="AG52" i="43"/>
  <c r="H67" i="43"/>
  <c r="AH117" i="40"/>
  <c r="AH185" i="40" s="1"/>
  <c r="H142" i="40"/>
  <c r="H153" i="40" s="1"/>
  <c r="AB149" i="45"/>
  <c r="AB148" i="45"/>
  <c r="AB150" i="45" s="1"/>
  <c r="AJ152" i="43"/>
  <c r="AJ154" i="43" s="1"/>
  <c r="AJ153" i="43"/>
  <c r="J48" i="43"/>
  <c r="R48" i="43"/>
  <c r="AA49" i="40"/>
  <c r="Z48" i="43"/>
  <c r="AI49" i="40"/>
  <c r="AH48" i="43"/>
  <c r="J52" i="43"/>
  <c r="R52" i="43"/>
  <c r="Z52" i="43"/>
  <c r="AH52" i="43"/>
  <c r="Q67" i="43"/>
  <c r="Z68" i="40"/>
  <c r="Y67" i="43"/>
  <c r="AH68" i="40"/>
  <c r="AG67" i="43"/>
  <c r="Q68" i="40"/>
  <c r="AG68" i="40"/>
  <c r="J117" i="40"/>
  <c r="J185" i="40" s="1"/>
  <c r="G10" i="40"/>
  <c r="F10" i="43" s="1"/>
  <c r="T148" i="45"/>
  <c r="T150" i="45" s="1"/>
  <c r="G92" i="40"/>
  <c r="F92" i="43" s="1"/>
  <c r="G9" i="40"/>
  <c r="AM48" i="40"/>
  <c r="AL48" i="43" s="1"/>
  <c r="G49" i="40"/>
  <c r="G51" i="40" s="1"/>
  <c r="F51" i="43" s="1"/>
  <c r="F48" i="43"/>
  <c r="AL140" i="46"/>
  <c r="AN140" i="46" s="1"/>
  <c r="G38" i="46"/>
  <c r="AL37" i="46"/>
  <c r="AL35" i="46"/>
  <c r="AN35" i="46" s="1"/>
  <c r="AL107" i="46"/>
  <c r="G108" i="46"/>
  <c r="AN25" i="46"/>
  <c r="AL70" i="46"/>
  <c r="AN70" i="46" s="1"/>
  <c r="G73" i="46"/>
  <c r="AL72" i="46"/>
  <c r="AL75" i="44"/>
  <c r="AN75" i="44" s="1"/>
  <c r="H40" i="44"/>
  <c r="H41" i="44" s="1"/>
  <c r="AL77" i="44"/>
  <c r="J148" i="45"/>
  <c r="J149" i="45"/>
  <c r="AL113" i="45"/>
  <c r="G118" i="45"/>
  <c r="G115" i="45"/>
  <c r="AL79" i="45"/>
  <c r="AL114" i="45"/>
  <c r="H151" i="45"/>
  <c r="I151" i="45" s="1"/>
  <c r="AL43" i="45"/>
  <c r="AN43" i="45" s="1"/>
  <c r="AN103" i="45"/>
  <c r="G83" i="45"/>
  <c r="G80" i="45"/>
  <c r="AL78" i="45"/>
  <c r="H46" i="45"/>
  <c r="I46" i="45" s="1"/>
  <c r="J46" i="45" s="1"/>
  <c r="K46" i="45" s="1"/>
  <c r="L46" i="45" s="1"/>
  <c r="M46" i="45" s="1"/>
  <c r="N46" i="45" s="1"/>
  <c r="O46" i="45" s="1"/>
  <c r="P46" i="45" s="1"/>
  <c r="Q46" i="45" s="1"/>
  <c r="R46" i="45" s="1"/>
  <c r="S46" i="45" s="1"/>
  <c r="T46" i="45" s="1"/>
  <c r="U46" i="45" s="1"/>
  <c r="V46" i="45" s="1"/>
  <c r="W46" i="45" s="1"/>
  <c r="X46" i="45" s="1"/>
  <c r="Y46" i="45" s="1"/>
  <c r="Z46" i="45" s="1"/>
  <c r="AA46" i="45" s="1"/>
  <c r="AB46" i="45" s="1"/>
  <c r="AC46" i="45" s="1"/>
  <c r="AD46" i="45" s="1"/>
  <c r="AE46" i="45" s="1"/>
  <c r="AF46" i="45" s="1"/>
  <c r="AG46" i="45" s="1"/>
  <c r="AH46" i="45" s="1"/>
  <c r="AI46" i="45" s="1"/>
  <c r="AJ46" i="45" s="1"/>
  <c r="AK46" i="45" s="1"/>
  <c r="G95" i="44"/>
  <c r="G98" i="44"/>
  <c r="AL93" i="44"/>
  <c r="AL94" i="44"/>
  <c r="AL111" i="44"/>
  <c r="G114" i="44"/>
  <c r="AL113" i="44"/>
  <c r="N152" i="43"/>
  <c r="N154" i="43" s="1"/>
  <c r="AH153" i="43"/>
  <c r="AH152" i="43"/>
  <c r="AH154" i="43" s="1"/>
  <c r="AD152" i="43"/>
  <c r="AD154" i="43" s="1"/>
  <c r="AN117" i="43"/>
  <c r="AN82" i="43"/>
  <c r="AN35" i="43"/>
  <c r="AN41" i="43"/>
  <c r="G154" i="43"/>
  <c r="G157" i="43"/>
  <c r="AN111" i="43"/>
  <c r="AN109" i="43"/>
  <c r="I5" i="43"/>
  <c r="H6" i="43"/>
  <c r="AL145" i="43"/>
  <c r="AN146" i="43" s="1"/>
  <c r="G143" i="43"/>
  <c r="AL143" i="43" s="1"/>
  <c r="AN144" i="43" s="1"/>
  <c r="AN72" i="43"/>
  <c r="G153" i="43"/>
  <c r="AL142" i="43"/>
  <c r="AN142" i="43" s="1"/>
  <c r="AN107" i="43"/>
  <c r="H80" i="41"/>
  <c r="G81" i="41"/>
  <c r="AL145" i="41"/>
  <c r="AN145" i="41" s="1"/>
  <c r="G31" i="41"/>
  <c r="AL31" i="41" s="1"/>
  <c r="AN32" i="41" s="1"/>
  <c r="AL33" i="41"/>
  <c r="AN34" i="41" s="1"/>
  <c r="H148" i="41"/>
  <c r="I148" i="41" s="1"/>
  <c r="J148" i="41" s="1"/>
  <c r="K148" i="41" s="1"/>
  <c r="L148" i="41" s="1"/>
  <c r="M148" i="41" s="1"/>
  <c r="N148" i="41" s="1"/>
  <c r="O148" i="41" s="1"/>
  <c r="P148" i="41" s="1"/>
  <c r="Q148" i="41" s="1"/>
  <c r="R148" i="41" s="1"/>
  <c r="S148" i="41" s="1"/>
  <c r="T148" i="41" s="1"/>
  <c r="U148" i="41" s="1"/>
  <c r="V148" i="41" s="1"/>
  <c r="W148" i="41" s="1"/>
  <c r="X148" i="41" s="1"/>
  <c r="Y148" i="41" s="1"/>
  <c r="Z148" i="41" s="1"/>
  <c r="AA148" i="41" s="1"/>
  <c r="AB148" i="41" s="1"/>
  <c r="AC148" i="41" s="1"/>
  <c r="AD148" i="41" s="1"/>
  <c r="AE148" i="41" s="1"/>
  <c r="AF148" i="41" s="1"/>
  <c r="AG148" i="41" s="1"/>
  <c r="AH148" i="41" s="1"/>
  <c r="AI148" i="41" s="1"/>
  <c r="AJ148" i="41" s="1"/>
  <c r="AK148" i="41" s="1"/>
  <c r="H116" i="41"/>
  <c r="I115" i="41"/>
  <c r="G46" i="41"/>
  <c r="H45" i="41"/>
  <c r="G113" i="41"/>
  <c r="AL75" i="41"/>
  <c r="AN75" i="41" s="1"/>
  <c r="AL40" i="41"/>
  <c r="AL110" i="41"/>
  <c r="AN110" i="41" s="1"/>
  <c r="AL42" i="41"/>
  <c r="G43" i="41"/>
  <c r="G78" i="41"/>
  <c r="AL77" i="41"/>
  <c r="H21" i="40"/>
  <c r="I21" i="40" s="1"/>
  <c r="J21" i="40" s="1"/>
  <c r="K21" i="40" s="1"/>
  <c r="L21" i="40" s="1"/>
  <c r="M21" i="40" s="1"/>
  <c r="N21" i="40" s="1"/>
  <c r="O21" i="40" s="1"/>
  <c r="P21" i="40" s="1"/>
  <c r="Q21" i="40" s="1"/>
  <c r="R21" i="40" s="1"/>
  <c r="S21" i="40" s="1"/>
  <c r="T21" i="40" s="1"/>
  <c r="U21" i="40" s="1"/>
  <c r="V21" i="40" s="1"/>
  <c r="W21" i="40" s="1"/>
  <c r="X21" i="40" s="1"/>
  <c r="Y21" i="40" s="1"/>
  <c r="Z21" i="40" s="1"/>
  <c r="AA21" i="40" s="1"/>
  <c r="AB21" i="40" s="1"/>
  <c r="AC21" i="40" s="1"/>
  <c r="AD21" i="40" s="1"/>
  <c r="AE21" i="40" s="1"/>
  <c r="AF21" i="40" s="1"/>
  <c r="AG21" i="40" s="1"/>
  <c r="AH21" i="40" s="1"/>
  <c r="AI21" i="40" s="1"/>
  <c r="AJ21" i="40" s="1"/>
  <c r="AK21" i="40" s="1"/>
  <c r="AL21" i="40" s="1"/>
  <c r="H42" i="40"/>
  <c r="AM42" i="40" s="1"/>
  <c r="I15" i="55" s="1"/>
  <c r="AD41" i="40"/>
  <c r="AD165" i="40" s="1"/>
  <c r="AM67" i="40"/>
  <c r="AL67" i="43" s="1"/>
  <c r="AC41" i="40"/>
  <c r="AC165" i="40" s="1"/>
  <c r="AC34" i="40"/>
  <c r="AC32" i="40" s="1"/>
  <c r="AM27" i="40"/>
  <c r="AA34" i="40"/>
  <c r="AL41" i="40"/>
  <c r="AI41" i="40"/>
  <c r="AI34" i="40"/>
  <c r="AI32" i="40" s="1"/>
  <c r="AM8" i="40"/>
  <c r="Y13" i="32" s="1"/>
  <c r="N41" i="40"/>
  <c r="N165" i="40" s="1"/>
  <c r="H39" i="40"/>
  <c r="AB41" i="40"/>
  <c r="AB165" i="40" s="1"/>
  <c r="H82" i="40"/>
  <c r="H19" i="40"/>
  <c r="I19" i="40" s="1"/>
  <c r="J19" i="40" s="1"/>
  <c r="K19" i="40" s="1"/>
  <c r="L19" i="40" s="1"/>
  <c r="M19" i="40" s="1"/>
  <c r="N19" i="40" s="1"/>
  <c r="O19" i="40" s="1"/>
  <c r="P19" i="40" s="1"/>
  <c r="Q19" i="40" s="1"/>
  <c r="R19" i="40" s="1"/>
  <c r="S19" i="40" s="1"/>
  <c r="T19" i="40" s="1"/>
  <c r="U19" i="40" s="1"/>
  <c r="V19" i="40" s="1"/>
  <c r="W19" i="40" s="1"/>
  <c r="X19" i="40" s="1"/>
  <c r="Y19" i="40" s="1"/>
  <c r="Z19" i="40" s="1"/>
  <c r="AA19" i="40" s="1"/>
  <c r="AB19" i="40" s="1"/>
  <c r="AC19" i="40" s="1"/>
  <c r="AD19" i="40" s="1"/>
  <c r="AE19" i="40" s="1"/>
  <c r="AF19" i="40" s="1"/>
  <c r="AG19" i="40" s="1"/>
  <c r="AH19" i="40" s="1"/>
  <c r="AI19" i="40" s="1"/>
  <c r="AJ19" i="40" s="1"/>
  <c r="AK19" i="40" s="1"/>
  <c r="AL19" i="40" s="1"/>
  <c r="J41" i="40"/>
  <c r="J165" i="40" s="1"/>
  <c r="AF41" i="40"/>
  <c r="AF165" i="40" s="1"/>
  <c r="AM31" i="40"/>
  <c r="L41" i="40"/>
  <c r="L165" i="40" s="1"/>
  <c r="AM23" i="40"/>
  <c r="E34" i="11" s="1"/>
  <c r="H25" i="40"/>
  <c r="I25" i="40" s="1"/>
  <c r="J25" i="40" s="1"/>
  <c r="K25" i="40" s="1"/>
  <c r="L25" i="40" s="1"/>
  <c r="M25" i="40" s="1"/>
  <c r="N25" i="40" s="1"/>
  <c r="O25" i="40" s="1"/>
  <c r="P25" i="40" s="1"/>
  <c r="Q25" i="40" s="1"/>
  <c r="X41" i="40"/>
  <c r="X165" i="40" s="1"/>
  <c r="AH41" i="40"/>
  <c r="L117" i="40"/>
  <c r="L185" i="40" s="1"/>
  <c r="AJ41" i="40"/>
  <c r="I83" i="40"/>
  <c r="AM83" i="40" s="1"/>
  <c r="I16" i="55" s="1"/>
  <c r="AM72" i="40"/>
  <c r="H152" i="40"/>
  <c r="AM81" i="40"/>
  <c r="AM52" i="40"/>
  <c r="AL52" i="43" s="1"/>
  <c r="H50" i="40"/>
  <c r="I50" i="40" s="1"/>
  <c r="AM94" i="40"/>
  <c r="AC82" i="40"/>
  <c r="AC175" i="40" s="1"/>
  <c r="AM99" i="40"/>
  <c r="E40" i="11" s="1"/>
  <c r="I101" i="40"/>
  <c r="J101" i="40" s="1"/>
  <c r="K101" i="40" s="1"/>
  <c r="L101" i="40" s="1"/>
  <c r="M101" i="40" s="1"/>
  <c r="N101" i="40" s="1"/>
  <c r="O101" i="40" s="1"/>
  <c r="P101" i="40" s="1"/>
  <c r="Q101" i="40" s="1"/>
  <c r="AM103" i="40"/>
  <c r="H105" i="40"/>
  <c r="I118" i="40"/>
  <c r="AM107" i="40"/>
  <c r="I117" i="40"/>
  <c r="I185" i="40" s="1"/>
  <c r="Y118" i="40"/>
  <c r="Y117" i="40"/>
  <c r="Y185" i="40" s="1"/>
  <c r="AG117" i="40"/>
  <c r="AG185" i="40" s="1"/>
  <c r="M117" i="40"/>
  <c r="M185" i="40" s="1"/>
  <c r="AC117" i="40"/>
  <c r="AC185" i="40" s="1"/>
  <c r="AK117" i="40"/>
  <c r="AK185" i="40" s="1"/>
  <c r="M143" i="40"/>
  <c r="AM143" i="40" s="1"/>
  <c r="AO144" i="40" s="1"/>
  <c r="AM145" i="40"/>
  <c r="AO146" i="40" s="1"/>
  <c r="N117" i="40"/>
  <c r="N185" i="40" s="1"/>
  <c r="AL117" i="40"/>
  <c r="AL185" i="40" s="1"/>
  <c r="H127" i="40"/>
  <c r="I127" i="40" s="1"/>
  <c r="J127" i="40" s="1"/>
  <c r="K127" i="40" s="1"/>
  <c r="L127" i="40" s="1"/>
  <c r="M127" i="40" s="1"/>
  <c r="N127" i="40" s="1"/>
  <c r="O127" i="40" s="1"/>
  <c r="P127" i="40" s="1"/>
  <c r="Q127" i="40" s="1"/>
  <c r="AM129" i="40"/>
  <c r="P153" i="40"/>
  <c r="Z153" i="40"/>
  <c r="AM90" i="40"/>
  <c r="Y18" i="32" s="1"/>
  <c r="H115" i="40"/>
  <c r="AM112" i="40"/>
  <c r="AO113" i="40" s="1"/>
  <c r="H132" i="40"/>
  <c r="I132" i="40" s="1"/>
  <c r="J132" i="40" s="1"/>
  <c r="K132" i="40" s="1"/>
  <c r="L132" i="40" s="1"/>
  <c r="M132" i="40" s="1"/>
  <c r="N132" i="40" s="1"/>
  <c r="O132" i="40" s="1"/>
  <c r="P132" i="40" s="1"/>
  <c r="Q132" i="40" s="1"/>
  <c r="AM134" i="40"/>
  <c r="AA153" i="40"/>
  <c r="Q153" i="40"/>
  <c r="Q152" i="40"/>
  <c r="Q154" i="40" s="1"/>
  <c r="H97" i="40"/>
  <c r="N152" i="40"/>
  <c r="N154" i="40" s="1"/>
  <c r="AM147" i="40"/>
  <c r="AO148" i="40" s="1"/>
  <c r="AL152" i="40"/>
  <c r="AL154" i="40" s="1"/>
  <c r="AC152" i="40"/>
  <c r="AC154" i="40" s="1"/>
  <c r="S154" i="40"/>
  <c r="Y36" i="56"/>
  <c r="AQ54" i="56"/>
  <c r="AL66" i="56"/>
  <c r="AL36" i="56"/>
  <c r="AP54" i="56"/>
  <c r="AR54" i="56"/>
  <c r="AQ44" i="56"/>
  <c r="AJ36" i="56"/>
  <c r="AK54" i="56"/>
  <c r="AQ36" i="56"/>
  <c r="AJ54" i="56"/>
  <c r="AA44" i="56"/>
  <c r="AX54" i="56"/>
  <c r="AP36" i="56"/>
  <c r="Z54" i="56"/>
  <c r="X36" i="56"/>
  <c r="X45" i="56"/>
  <c r="AD64" i="56"/>
  <c r="AO54" i="56"/>
  <c r="T54" i="56"/>
  <c r="AM67" i="56"/>
  <c r="AA50" i="56"/>
  <c r="AO44" i="56"/>
  <c r="Z50" i="56"/>
  <c r="AS36" i="56"/>
  <c r="AU54" i="56"/>
  <c r="Z36" i="56"/>
  <c r="AB54" i="56"/>
  <c r="V45" i="56"/>
  <c r="AR36" i="56"/>
  <c r="AW54" i="56"/>
  <c r="AN50" i="56"/>
  <c r="T49" i="56"/>
  <c r="Y44" i="56"/>
  <c r="X54" i="56"/>
  <c r="AK44" i="56"/>
  <c r="V36" i="56"/>
  <c r="AM76" i="56"/>
  <c r="AB36" i="56"/>
  <c r="AC36" i="56"/>
  <c r="AN54" i="56"/>
  <c r="Y45" i="56"/>
  <c r="AM44" i="56"/>
  <c r="AC44" i="56"/>
  <c r="AL44" i="56"/>
  <c r="AO45" i="56"/>
  <c r="AR44" i="56"/>
  <c r="V50" i="56"/>
  <c r="AB74" i="56"/>
  <c r="V54" i="56"/>
  <c r="AC54" i="56"/>
  <c r="Z44" i="56"/>
  <c r="W50" i="56"/>
  <c r="AL54" i="56"/>
  <c r="AA54" i="56"/>
  <c r="W54" i="56"/>
  <c r="Y54" i="56"/>
  <c r="Y50" i="56"/>
  <c r="T50" i="56"/>
  <c r="AS44" i="56"/>
  <c r="W36" i="56"/>
  <c r="AP44" i="56"/>
  <c r="AN36" i="56"/>
  <c r="AV54" i="56"/>
  <c r="AO36" i="56"/>
  <c r="AB73" i="56"/>
  <c r="AL65" i="56"/>
  <c r="AS54" i="56"/>
  <c r="AK36" i="56"/>
  <c r="AM36" i="56"/>
  <c r="X50" i="56"/>
  <c r="U54" i="56"/>
  <c r="AT54" i="56"/>
  <c r="AA36" i="56"/>
  <c r="AM54" i="56"/>
  <c r="X44" i="56"/>
  <c r="AM75" i="56"/>
  <c r="T112" i="56"/>
  <c r="AN44" i="56"/>
  <c r="CG9" i="56" l="1"/>
  <c r="CG16" i="56" s="1"/>
  <c r="R50" i="51"/>
  <c r="Q169" i="51"/>
  <c r="BF9" i="56"/>
  <c r="BF16" i="56" s="1"/>
  <c r="BL8" i="56"/>
  <c r="BG8" i="56"/>
  <c r="CB8" i="56"/>
  <c r="BT8" i="56"/>
  <c r="CA8" i="56"/>
  <c r="BG9" i="56"/>
  <c r="BU8" i="56"/>
  <c r="Z82" i="40"/>
  <c r="Z175" i="40" s="1"/>
  <c r="AA82" i="40"/>
  <c r="AA175" i="40" s="1"/>
  <c r="O39" i="53"/>
  <c r="J39" i="53"/>
  <c r="L75" i="40"/>
  <c r="L73" i="40" s="1"/>
  <c r="H10" i="54"/>
  <c r="AE39" i="53"/>
  <c r="W39" i="53"/>
  <c r="AD39" i="53"/>
  <c r="X39" i="53"/>
  <c r="S38" i="51"/>
  <c r="R162" i="51"/>
  <c r="P55" i="53" s="1"/>
  <c r="BZ8" i="56"/>
  <c r="AC39" i="53"/>
  <c r="BY8" i="56"/>
  <c r="AB39" i="53"/>
  <c r="BX8" i="56"/>
  <c r="AA39" i="53"/>
  <c r="BW8" i="56"/>
  <c r="AB82" i="40"/>
  <c r="AB175" i="40" s="1"/>
  <c r="Z39" i="53"/>
  <c r="BV8" i="56"/>
  <c r="Y39" i="53"/>
  <c r="BH9" i="56"/>
  <c r="BJ8" i="56"/>
  <c r="BI8" i="56"/>
  <c r="BH8" i="56"/>
  <c r="S44" i="56"/>
  <c r="E5" i="62" s="1" a="1"/>
  <c r="E5" i="62" s="1"/>
  <c r="M39" i="53"/>
  <c r="L39" i="53"/>
  <c r="K39" i="53"/>
  <c r="N82" i="40"/>
  <c r="N175" i="40" s="1"/>
  <c r="AI9" i="54"/>
  <c r="O82" i="40"/>
  <c r="O175" i="40" s="1"/>
  <c r="K10" i="54"/>
  <c r="I10" i="54"/>
  <c r="AB55" i="51"/>
  <c r="I29" i="40"/>
  <c r="H167" i="40"/>
  <c r="X53" i="53"/>
  <c r="I97" i="40"/>
  <c r="H186" i="40"/>
  <c r="AB23" i="51"/>
  <c r="AA160" i="51"/>
  <c r="I15" i="40"/>
  <c r="H166" i="40"/>
  <c r="AC33" i="51"/>
  <c r="AB161" i="51"/>
  <c r="I105" i="40"/>
  <c r="H187" i="40"/>
  <c r="T10" i="51"/>
  <c r="S154" i="51"/>
  <c r="Q47" i="53" s="1"/>
  <c r="AC63" i="51"/>
  <c r="AB170" i="51"/>
  <c r="AB15" i="51"/>
  <c r="AA159" i="51"/>
  <c r="N57" i="53"/>
  <c r="R45" i="51"/>
  <c r="Q164" i="51"/>
  <c r="S50" i="56"/>
  <c r="AH7" i="59" s="1" a="1"/>
  <c r="F43" i="53"/>
  <c r="F37" i="53"/>
  <c r="H175" i="40"/>
  <c r="I39" i="40"/>
  <c r="H168" i="40"/>
  <c r="H165" i="40"/>
  <c r="J89" i="37"/>
  <c r="J158" i="37" s="1"/>
  <c r="I158" i="37"/>
  <c r="S54" i="56"/>
  <c r="I115" i="40"/>
  <c r="H188" i="40"/>
  <c r="AC73" i="51"/>
  <c r="AB171" i="51"/>
  <c r="T78" i="51"/>
  <c r="S172" i="51"/>
  <c r="AF82" i="40"/>
  <c r="AF175" i="40" s="1"/>
  <c r="AB10" i="54"/>
  <c r="AE82" i="40"/>
  <c r="AE175" i="40" s="1"/>
  <c r="AA10" i="54"/>
  <c r="AD82" i="40"/>
  <c r="AD175" i="40" s="1"/>
  <c r="Z10" i="54"/>
  <c r="W82" i="40"/>
  <c r="S10" i="54"/>
  <c r="AG82" i="40"/>
  <c r="AG175" i="40" s="1"/>
  <c r="AC10" i="54"/>
  <c r="Y82" i="40"/>
  <c r="AH82" i="40"/>
  <c r="AD10" i="54"/>
  <c r="O16" i="55"/>
  <c r="P16" i="55" s="1"/>
  <c r="P57" i="55" s="1"/>
  <c r="J16" i="55"/>
  <c r="L16" i="55" s="1"/>
  <c r="O15" i="55"/>
  <c r="P15" i="55" s="1"/>
  <c r="P56" i="55" s="1"/>
  <c r="J15" i="55"/>
  <c r="L15" i="55" s="1"/>
  <c r="R139" i="40"/>
  <c r="S139" i="40" s="1"/>
  <c r="T139" i="40" s="1"/>
  <c r="U139" i="40" s="1"/>
  <c r="V139" i="40" s="1"/>
  <c r="W139" i="40" s="1"/>
  <c r="X139" i="40" s="1"/>
  <c r="Y139" i="40" s="1"/>
  <c r="Z139" i="40" s="1"/>
  <c r="AA139" i="40" s="1"/>
  <c r="AB139" i="40" s="1"/>
  <c r="AC139" i="40" s="1"/>
  <c r="AD139" i="40" s="1"/>
  <c r="AE139" i="40" s="1"/>
  <c r="AF139" i="40" s="1"/>
  <c r="AG139" i="40" s="1"/>
  <c r="AH139" i="40" s="1"/>
  <c r="AI139" i="40" s="1"/>
  <c r="AJ139" i="40" s="1"/>
  <c r="AK139" i="40" s="1"/>
  <c r="AL139" i="40" s="1"/>
  <c r="R150" i="40"/>
  <c r="S150" i="40" s="1"/>
  <c r="T150" i="40" s="1"/>
  <c r="U150" i="40" s="1"/>
  <c r="V150" i="40" s="1"/>
  <c r="W150" i="40" s="1"/>
  <c r="X150" i="40" s="1"/>
  <c r="Y150" i="40" s="1"/>
  <c r="Z150" i="40" s="1"/>
  <c r="AA150" i="40" s="1"/>
  <c r="AB150" i="40" s="1"/>
  <c r="AC150" i="40" s="1"/>
  <c r="AD150" i="40" s="1"/>
  <c r="AE150" i="40" s="1"/>
  <c r="AF150" i="40" s="1"/>
  <c r="AG150" i="40" s="1"/>
  <c r="AH150" i="40" s="1"/>
  <c r="AI150" i="40" s="1"/>
  <c r="AJ150" i="40" s="1"/>
  <c r="AK150" i="40" s="1"/>
  <c r="AL150" i="40" s="1"/>
  <c r="I152" i="40"/>
  <c r="I154" i="40" s="1"/>
  <c r="R140" i="40"/>
  <c r="S140" i="40" s="1"/>
  <c r="T140" i="40" s="1"/>
  <c r="U140" i="40" s="1"/>
  <c r="V140" i="40" s="1"/>
  <c r="W140" i="40" s="1"/>
  <c r="X140" i="40" s="1"/>
  <c r="Y140" i="40" s="1"/>
  <c r="Z140" i="40" s="1"/>
  <c r="AA140" i="40" s="1"/>
  <c r="AB140" i="40" s="1"/>
  <c r="AC140" i="40" s="1"/>
  <c r="AD140" i="40" s="1"/>
  <c r="AE140" i="40" s="1"/>
  <c r="AF140" i="40" s="1"/>
  <c r="AG140" i="40" s="1"/>
  <c r="AH140" i="40" s="1"/>
  <c r="AI140" i="40" s="1"/>
  <c r="AJ140" i="40" s="1"/>
  <c r="AK140" i="40" s="1"/>
  <c r="AL140" i="40" s="1"/>
  <c r="H9" i="40"/>
  <c r="I9" i="40" s="1"/>
  <c r="J9" i="40" s="1"/>
  <c r="K9" i="40" s="1"/>
  <c r="L9" i="40" s="1"/>
  <c r="M9" i="40" s="1"/>
  <c r="N9" i="40" s="1"/>
  <c r="O9" i="40" s="1"/>
  <c r="P9" i="40" s="1"/>
  <c r="Q9" i="40" s="1"/>
  <c r="R9" i="40" s="1"/>
  <c r="S9" i="40" s="1"/>
  <c r="T9" i="40" s="1"/>
  <c r="U9" i="40" s="1"/>
  <c r="V9" i="40" s="1"/>
  <c r="W9" i="40" s="1"/>
  <c r="X9" i="40" s="1"/>
  <c r="Y9" i="40" s="1"/>
  <c r="Z9" i="40" s="1"/>
  <c r="AA9" i="40" s="1"/>
  <c r="AB9" i="40" s="1"/>
  <c r="AC9" i="40" s="1"/>
  <c r="AD9" i="40" s="1"/>
  <c r="AE9" i="40" s="1"/>
  <c r="AF9" i="40" s="1"/>
  <c r="AG9" i="40" s="1"/>
  <c r="AH9" i="40" s="1"/>
  <c r="AI9" i="40" s="1"/>
  <c r="AJ9" i="40" s="1"/>
  <c r="AK9" i="40" s="1"/>
  <c r="AL9" i="40" s="1"/>
  <c r="R127" i="40"/>
  <c r="S127" i="40" s="1"/>
  <c r="T127" i="40" s="1"/>
  <c r="U127" i="40" s="1"/>
  <c r="V127" i="40" s="1"/>
  <c r="W127" i="40" s="1"/>
  <c r="X127" i="40" s="1"/>
  <c r="Y127" i="40" s="1"/>
  <c r="Z127" i="40" s="1"/>
  <c r="AA127" i="40" s="1"/>
  <c r="AB127" i="40" s="1"/>
  <c r="AC127" i="40" s="1"/>
  <c r="AD127" i="40" s="1"/>
  <c r="AE127" i="40" s="1"/>
  <c r="AF127" i="40" s="1"/>
  <c r="AG127" i="40" s="1"/>
  <c r="AH127" i="40" s="1"/>
  <c r="AI127" i="40" s="1"/>
  <c r="AJ127" i="40" s="1"/>
  <c r="AK127" i="40" s="1"/>
  <c r="AL127" i="40" s="1"/>
  <c r="O152" i="40"/>
  <c r="O154" i="40" s="1"/>
  <c r="R136" i="40"/>
  <c r="S136" i="40" s="1"/>
  <c r="T136" i="40" s="1"/>
  <c r="U136" i="40" s="1"/>
  <c r="V136" i="40" s="1"/>
  <c r="W136" i="40" s="1"/>
  <c r="X136" i="40" s="1"/>
  <c r="Y136" i="40" s="1"/>
  <c r="Z136" i="40" s="1"/>
  <c r="AA136" i="40" s="1"/>
  <c r="AB136" i="40" s="1"/>
  <c r="AC136" i="40" s="1"/>
  <c r="AD136" i="40" s="1"/>
  <c r="AE136" i="40" s="1"/>
  <c r="AF136" i="40" s="1"/>
  <c r="AG136" i="40" s="1"/>
  <c r="AH136" i="40" s="1"/>
  <c r="AI136" i="40" s="1"/>
  <c r="AJ136" i="40" s="1"/>
  <c r="AK136" i="40" s="1"/>
  <c r="AL136" i="40" s="1"/>
  <c r="R131" i="40"/>
  <c r="S131" i="40" s="1"/>
  <c r="T131" i="40" s="1"/>
  <c r="U131" i="40" s="1"/>
  <c r="V131" i="40" s="1"/>
  <c r="W131" i="40" s="1"/>
  <c r="X131" i="40" s="1"/>
  <c r="Y131" i="40" s="1"/>
  <c r="Z131" i="40" s="1"/>
  <c r="AA131" i="40" s="1"/>
  <c r="AB131" i="40" s="1"/>
  <c r="AC131" i="40" s="1"/>
  <c r="AD131" i="40" s="1"/>
  <c r="AE131" i="40" s="1"/>
  <c r="AF131" i="40" s="1"/>
  <c r="AG131" i="40" s="1"/>
  <c r="AH131" i="40" s="1"/>
  <c r="AI131" i="40" s="1"/>
  <c r="AJ131" i="40" s="1"/>
  <c r="AK131" i="40" s="1"/>
  <c r="AL131" i="40" s="1"/>
  <c r="AE152" i="40"/>
  <c r="AE154" i="40" s="1"/>
  <c r="R132" i="40"/>
  <c r="S132" i="40" s="1"/>
  <c r="T132" i="40" s="1"/>
  <c r="U132" i="40" s="1"/>
  <c r="V132" i="40" s="1"/>
  <c r="W132" i="40" s="1"/>
  <c r="X132" i="40" s="1"/>
  <c r="Y132" i="40" s="1"/>
  <c r="Z132" i="40" s="1"/>
  <c r="AA132" i="40" s="1"/>
  <c r="AB132" i="40" s="1"/>
  <c r="AC132" i="40" s="1"/>
  <c r="AD132" i="40" s="1"/>
  <c r="AE132" i="40" s="1"/>
  <c r="AF132" i="40" s="1"/>
  <c r="AG132" i="40" s="1"/>
  <c r="AH132" i="40" s="1"/>
  <c r="AI132" i="40" s="1"/>
  <c r="AJ132" i="40" s="1"/>
  <c r="AK132" i="40" s="1"/>
  <c r="AL132" i="40" s="1"/>
  <c r="X126" i="40"/>
  <c r="Y126" i="40" s="1"/>
  <c r="Z126" i="40" s="1"/>
  <c r="AA126" i="40" s="1"/>
  <c r="AB126" i="40" s="1"/>
  <c r="AC126" i="40" s="1"/>
  <c r="AD126" i="40" s="1"/>
  <c r="AE126" i="40" s="1"/>
  <c r="AF126" i="40" s="1"/>
  <c r="AG126" i="40" s="1"/>
  <c r="AH126" i="40" s="1"/>
  <c r="AI126" i="40" s="1"/>
  <c r="AJ126" i="40" s="1"/>
  <c r="AK126" i="40" s="1"/>
  <c r="AL126" i="40" s="1"/>
  <c r="R126" i="40"/>
  <c r="S126" i="40" s="1"/>
  <c r="T126" i="40" s="1"/>
  <c r="U126" i="40" s="1"/>
  <c r="V126" i="40" s="1"/>
  <c r="W126" i="40" s="1"/>
  <c r="R96" i="40"/>
  <c r="S96" i="40" s="1"/>
  <c r="T96" i="40" s="1"/>
  <c r="U96" i="40" s="1"/>
  <c r="V96" i="40" s="1"/>
  <c r="W96" i="40" s="1"/>
  <c r="X96" i="40" s="1"/>
  <c r="Y96" i="40" s="1"/>
  <c r="Z96" i="40" s="1"/>
  <c r="AA96" i="40" s="1"/>
  <c r="AB96" i="40" s="1"/>
  <c r="AC96" i="40" s="1"/>
  <c r="AD96" i="40" s="1"/>
  <c r="AE96" i="40" s="1"/>
  <c r="AF96" i="40" s="1"/>
  <c r="AG96" i="40" s="1"/>
  <c r="AH96" i="40" s="1"/>
  <c r="AI96" i="40" s="1"/>
  <c r="AJ96" i="40" s="1"/>
  <c r="AK96" i="40" s="1"/>
  <c r="AL96" i="40" s="1"/>
  <c r="R101" i="40"/>
  <c r="S101" i="40" s="1"/>
  <c r="T101" i="40" s="1"/>
  <c r="U101" i="40" s="1"/>
  <c r="V101" i="40" s="1"/>
  <c r="W101" i="40" s="1"/>
  <c r="X101" i="40" s="1"/>
  <c r="Y101" i="40" s="1"/>
  <c r="Z101" i="40" s="1"/>
  <c r="AA101" i="40" s="1"/>
  <c r="AB101" i="40" s="1"/>
  <c r="AC101" i="40" s="1"/>
  <c r="AD101" i="40" s="1"/>
  <c r="AE101" i="40" s="1"/>
  <c r="AF101" i="40" s="1"/>
  <c r="AG101" i="40" s="1"/>
  <c r="AH101" i="40" s="1"/>
  <c r="AI101" i="40" s="1"/>
  <c r="AJ101" i="40" s="1"/>
  <c r="AK101" i="40" s="1"/>
  <c r="AL101" i="40" s="1"/>
  <c r="R104" i="40"/>
  <c r="S104" i="40" s="1"/>
  <c r="T104" i="40" s="1"/>
  <c r="U104" i="40" s="1"/>
  <c r="V104" i="40" s="1"/>
  <c r="W104" i="40" s="1"/>
  <c r="X104" i="40" s="1"/>
  <c r="Y104" i="40" s="1"/>
  <c r="Z104" i="40" s="1"/>
  <c r="AA104" i="40" s="1"/>
  <c r="AB104" i="40" s="1"/>
  <c r="AC104" i="40" s="1"/>
  <c r="AD104" i="40" s="1"/>
  <c r="AE104" i="40" s="1"/>
  <c r="AF104" i="40" s="1"/>
  <c r="AG104" i="40" s="1"/>
  <c r="AH104" i="40" s="1"/>
  <c r="AI104" i="40" s="1"/>
  <c r="AJ104" i="40" s="1"/>
  <c r="AK104" i="40" s="1"/>
  <c r="AL104" i="40" s="1"/>
  <c r="H60" i="28"/>
  <c r="I60" i="28" s="1"/>
  <c r="J60" i="28" s="1"/>
  <c r="K60" i="28" s="1"/>
  <c r="L60" i="28" s="1"/>
  <c r="M60" i="28" s="1"/>
  <c r="N60" i="28" s="1"/>
  <c r="O60" i="28" s="1"/>
  <c r="P60" i="28" s="1"/>
  <c r="Q60" i="28" s="1"/>
  <c r="R60" i="28" s="1"/>
  <c r="S60" i="28" s="1"/>
  <c r="T60" i="28" s="1"/>
  <c r="U60" i="28" s="1"/>
  <c r="V60" i="28" s="1"/>
  <c r="W60" i="28" s="1"/>
  <c r="X60" i="28" s="1"/>
  <c r="Y60" i="28" s="1"/>
  <c r="Z60" i="28" s="1"/>
  <c r="AA60" i="28" s="1"/>
  <c r="AB60" i="28" s="1"/>
  <c r="AC60" i="28" s="1"/>
  <c r="AD60" i="28" s="1"/>
  <c r="AE60" i="28" s="1"/>
  <c r="AF60" i="28" s="1"/>
  <c r="AG60" i="28" s="1"/>
  <c r="AH60" i="28" s="1"/>
  <c r="AI60" i="28" s="1"/>
  <c r="AJ60" i="28" s="1"/>
  <c r="R14" i="40"/>
  <c r="S14" i="40" s="1"/>
  <c r="T14" i="40" s="1"/>
  <c r="U14" i="40" s="1"/>
  <c r="V14" i="40" s="1"/>
  <c r="W14" i="40" s="1"/>
  <c r="X14" i="40" s="1"/>
  <c r="Y14" i="40" s="1"/>
  <c r="Z14" i="40" s="1"/>
  <c r="AA14" i="40" s="1"/>
  <c r="AB14" i="40" s="1"/>
  <c r="AC14" i="40" s="1"/>
  <c r="AD14" i="40" s="1"/>
  <c r="AE14" i="40" s="1"/>
  <c r="AF14" i="40" s="1"/>
  <c r="AG14" i="40" s="1"/>
  <c r="AH14" i="40" s="1"/>
  <c r="AI14" i="40" s="1"/>
  <c r="AJ14" i="40" s="1"/>
  <c r="AK14" i="40" s="1"/>
  <c r="AL14" i="40" s="1"/>
  <c r="R28" i="40"/>
  <c r="S28" i="40" s="1"/>
  <c r="T28" i="40" s="1"/>
  <c r="U28" i="40" s="1"/>
  <c r="V28" i="40" s="1"/>
  <c r="W28" i="40" s="1"/>
  <c r="X28" i="40" s="1"/>
  <c r="Y28" i="40" s="1"/>
  <c r="Z28" i="40" s="1"/>
  <c r="AA28" i="40" s="1"/>
  <c r="AB28" i="40" s="1"/>
  <c r="AC28" i="40" s="1"/>
  <c r="AD28" i="40" s="1"/>
  <c r="AE28" i="40" s="1"/>
  <c r="AF28" i="40" s="1"/>
  <c r="AG28" i="40" s="1"/>
  <c r="AH28" i="40" s="1"/>
  <c r="AI28" i="40" s="1"/>
  <c r="AJ28" i="40" s="1"/>
  <c r="AK28" i="40" s="1"/>
  <c r="AL28" i="40" s="1"/>
  <c r="R25" i="40"/>
  <c r="S25" i="40" s="1"/>
  <c r="T25" i="40" s="1"/>
  <c r="U25" i="40" s="1"/>
  <c r="V25" i="40" s="1"/>
  <c r="W25" i="40" s="1"/>
  <c r="X25" i="40" s="1"/>
  <c r="Y25" i="40" s="1"/>
  <c r="Z25" i="40" s="1"/>
  <c r="AA25" i="40" s="1"/>
  <c r="AB25" i="40" s="1"/>
  <c r="AC25" i="40" s="1"/>
  <c r="AD25" i="40" s="1"/>
  <c r="AE25" i="40" s="1"/>
  <c r="AF25" i="40" s="1"/>
  <c r="AG25" i="40" s="1"/>
  <c r="AH25" i="40" s="1"/>
  <c r="AI25" i="40" s="1"/>
  <c r="AJ25" i="40" s="1"/>
  <c r="AK25" i="40" s="1"/>
  <c r="AL25" i="40" s="1"/>
  <c r="R66" i="40"/>
  <c r="S66" i="40" s="1"/>
  <c r="T66" i="40" s="1"/>
  <c r="U66" i="40" s="1"/>
  <c r="V66" i="40" s="1"/>
  <c r="W66" i="40" s="1"/>
  <c r="X66" i="40" s="1"/>
  <c r="Y66" i="40" s="1"/>
  <c r="Z66" i="40" s="1"/>
  <c r="AA66" i="40" s="1"/>
  <c r="AB66" i="40" s="1"/>
  <c r="AC66" i="40" s="1"/>
  <c r="AD66" i="40" s="1"/>
  <c r="AE66" i="40" s="1"/>
  <c r="AF66" i="40" s="1"/>
  <c r="AG66" i="40" s="1"/>
  <c r="AH66" i="40" s="1"/>
  <c r="AI66" i="40" s="1"/>
  <c r="AJ66" i="40" s="1"/>
  <c r="AK66" i="40" s="1"/>
  <c r="AL66" i="40" s="1"/>
  <c r="R91" i="40"/>
  <c r="S91" i="40" s="1"/>
  <c r="T91" i="40" s="1"/>
  <c r="U91" i="40" s="1"/>
  <c r="V91" i="40" s="1"/>
  <c r="W91" i="40" s="1"/>
  <c r="X91" i="40" s="1"/>
  <c r="Y91" i="40" s="1"/>
  <c r="Z91" i="40" s="1"/>
  <c r="AA91" i="40" s="1"/>
  <c r="AB91" i="40" s="1"/>
  <c r="AC91" i="40" s="1"/>
  <c r="AD91" i="40" s="1"/>
  <c r="AE91" i="40" s="1"/>
  <c r="AF91" i="40" s="1"/>
  <c r="AG91" i="40" s="1"/>
  <c r="AH91" i="40" s="1"/>
  <c r="AI91" i="40" s="1"/>
  <c r="AJ91" i="40" s="1"/>
  <c r="AK91" i="40" s="1"/>
  <c r="AL91" i="40" s="1"/>
  <c r="U80" i="51"/>
  <c r="T81" i="51"/>
  <c r="R153" i="40"/>
  <c r="V154" i="40"/>
  <c r="F10" i="54"/>
  <c r="E10" i="54"/>
  <c r="AM41" i="40"/>
  <c r="AK54" i="28"/>
  <c r="O75" i="40"/>
  <c r="H43" i="40"/>
  <c r="H44" i="40" s="1"/>
  <c r="D10" i="54"/>
  <c r="Y75" i="40"/>
  <c r="Y73" i="40" s="1"/>
  <c r="AK75" i="40"/>
  <c r="AK73" i="40" s="1"/>
  <c r="AG10" i="54"/>
  <c r="AA75" i="40"/>
  <c r="Q75" i="40"/>
  <c r="Q73" i="40" s="1"/>
  <c r="AF75" i="40"/>
  <c r="AF73" i="40" s="1"/>
  <c r="AC75" i="40"/>
  <c r="AC73" i="40" s="1"/>
  <c r="AD75" i="40"/>
  <c r="AD73" i="40" s="1"/>
  <c r="X75" i="40"/>
  <c r="X73" i="40" s="1"/>
  <c r="AJ75" i="40"/>
  <c r="AJ73" i="40" s="1"/>
  <c r="AF10" i="54"/>
  <c r="Z75" i="40"/>
  <c r="Z73" i="40" s="1"/>
  <c r="AH75" i="40"/>
  <c r="AH73" i="40" s="1"/>
  <c r="P75" i="40"/>
  <c r="P82" i="40"/>
  <c r="P175" i="40" s="1"/>
  <c r="AE75" i="40"/>
  <c r="AE73" i="40" s="1"/>
  <c r="AB75" i="40"/>
  <c r="AB73" i="40" s="1"/>
  <c r="W75" i="40"/>
  <c r="W73" i="40" s="1"/>
  <c r="AL75" i="40"/>
  <c r="AL73" i="40" s="1"/>
  <c r="AH10" i="54"/>
  <c r="AG75" i="40"/>
  <c r="AG73" i="40" s="1"/>
  <c r="AI75" i="40"/>
  <c r="AI73" i="40" s="1"/>
  <c r="AE10" i="54"/>
  <c r="Q82" i="40"/>
  <c r="Q175" i="40" s="1"/>
  <c r="AM77" i="40"/>
  <c r="AO78" i="40" s="1"/>
  <c r="AM106" i="40"/>
  <c r="AO107" i="40" s="1"/>
  <c r="AM30" i="40"/>
  <c r="AO31" i="40" s="1"/>
  <c r="AK28" i="53"/>
  <c r="AH119" i="40"/>
  <c r="AF71" i="40"/>
  <c r="AD35" i="53"/>
  <c r="R35" i="53"/>
  <c r="AI119" i="40"/>
  <c r="J119" i="40"/>
  <c r="AE71" i="40"/>
  <c r="AC35" i="53"/>
  <c r="K35" i="53"/>
  <c r="AL119" i="40"/>
  <c r="AK119" i="40"/>
  <c r="Y119" i="40"/>
  <c r="I35" i="53"/>
  <c r="Y71" i="40"/>
  <c r="W35" i="53"/>
  <c r="T35" i="53"/>
  <c r="AE119" i="40"/>
  <c r="AB119" i="40"/>
  <c r="K119" i="40"/>
  <c r="AD119" i="40"/>
  <c r="H35" i="53"/>
  <c r="X71" i="40"/>
  <c r="V35" i="53"/>
  <c r="O71" i="40"/>
  <c r="M35" i="53"/>
  <c r="AK71" i="40"/>
  <c r="AI35" i="53"/>
  <c r="J35" i="53"/>
  <c r="AA119" i="40"/>
  <c r="AF119" i="40"/>
  <c r="AC119" i="40"/>
  <c r="I119" i="40"/>
  <c r="AI71" i="40"/>
  <c r="AG35" i="53"/>
  <c r="Q71" i="40"/>
  <c r="O35" i="53"/>
  <c r="L35" i="53"/>
  <c r="Z119" i="40"/>
  <c r="X119" i="40"/>
  <c r="P52" i="53"/>
  <c r="N119" i="40"/>
  <c r="AJ71" i="40"/>
  <c r="AH35" i="53"/>
  <c r="O119" i="40"/>
  <c r="H119" i="40"/>
  <c r="H120" i="40" s="1"/>
  <c r="AJ119" i="40"/>
  <c r="P35" i="53"/>
  <c r="AA71" i="40"/>
  <c r="Y35" i="53"/>
  <c r="G35" i="53"/>
  <c r="AL71" i="40"/>
  <c r="AJ35" i="53"/>
  <c r="X82" i="40"/>
  <c r="AG119" i="40"/>
  <c r="H56" i="40"/>
  <c r="F35" i="53"/>
  <c r="S35" i="53"/>
  <c r="P119" i="40"/>
  <c r="AB71" i="40"/>
  <c r="Z35" i="53"/>
  <c r="Q59" i="53"/>
  <c r="M119" i="40"/>
  <c r="AH71" i="40"/>
  <c r="AF35" i="53"/>
  <c r="P71" i="40"/>
  <c r="N35" i="53"/>
  <c r="AC71" i="40"/>
  <c r="AA35" i="53"/>
  <c r="X152" i="40"/>
  <c r="X154" i="40" s="1"/>
  <c r="Z71" i="40"/>
  <c r="X35" i="53"/>
  <c r="W71" i="40"/>
  <c r="U35" i="53"/>
  <c r="L119" i="40"/>
  <c r="Q35" i="53"/>
  <c r="AG71" i="40"/>
  <c r="AE35" i="53"/>
  <c r="AD71" i="40"/>
  <c r="AB35" i="53"/>
  <c r="Q119" i="40"/>
  <c r="R37" i="53"/>
  <c r="AK84" i="40"/>
  <c r="AI37" i="53"/>
  <c r="AC37" i="53"/>
  <c r="AL84" i="40"/>
  <c r="AJ37" i="53"/>
  <c r="M84" i="40"/>
  <c r="K37" i="53"/>
  <c r="Z84" i="40"/>
  <c r="X37" i="53"/>
  <c r="K84" i="40"/>
  <c r="I37" i="53"/>
  <c r="P37" i="53"/>
  <c r="AF84" i="40"/>
  <c r="AD37" i="53"/>
  <c r="U37" i="53"/>
  <c r="AD84" i="40"/>
  <c r="AB37" i="53"/>
  <c r="N37" i="53"/>
  <c r="J84" i="40"/>
  <c r="H37" i="53"/>
  <c r="Z37" i="53"/>
  <c r="O37" i="53"/>
  <c r="O84" i="40"/>
  <c r="M37" i="53"/>
  <c r="W37" i="53"/>
  <c r="I84" i="40"/>
  <c r="G37" i="53"/>
  <c r="L37" i="53"/>
  <c r="AI84" i="40"/>
  <c r="AG37" i="53"/>
  <c r="L84" i="40"/>
  <c r="J37" i="53"/>
  <c r="AC84" i="40"/>
  <c r="AA37" i="53"/>
  <c r="AA84" i="40"/>
  <c r="Y37" i="53"/>
  <c r="AJ84" i="40"/>
  <c r="AH37" i="53"/>
  <c r="AG84" i="40"/>
  <c r="AE37" i="53"/>
  <c r="S37" i="53"/>
  <c r="AH84" i="40"/>
  <c r="AF37" i="53"/>
  <c r="Q37" i="53"/>
  <c r="AG43" i="40"/>
  <c r="AE30" i="53"/>
  <c r="AF43" i="40"/>
  <c r="AD30" i="53"/>
  <c r="I43" i="40"/>
  <c r="G30" i="53"/>
  <c r="R30" i="53"/>
  <c r="J43" i="40"/>
  <c r="H30" i="53"/>
  <c r="N43" i="40"/>
  <c r="L30" i="53"/>
  <c r="AA43" i="40"/>
  <c r="Y30" i="53"/>
  <c r="O43" i="40"/>
  <c r="M30" i="53"/>
  <c r="AL43" i="40"/>
  <c r="AJ30" i="53"/>
  <c r="AH43" i="40"/>
  <c r="AF30" i="53"/>
  <c r="T30" i="53"/>
  <c r="K43" i="40"/>
  <c r="I30" i="53"/>
  <c r="U30" i="53"/>
  <c r="X43" i="40"/>
  <c r="V30" i="53"/>
  <c r="AC43" i="40"/>
  <c r="AA30" i="53"/>
  <c r="AI43" i="40"/>
  <c r="AG30" i="53"/>
  <c r="Q43" i="40"/>
  <c r="O30" i="53"/>
  <c r="Y43" i="40"/>
  <c r="W30" i="53"/>
  <c r="M43" i="40"/>
  <c r="K30" i="53"/>
  <c r="P30" i="53"/>
  <c r="S30" i="53"/>
  <c r="AJ43" i="40"/>
  <c r="AH30" i="53"/>
  <c r="AD43" i="40"/>
  <c r="AB30" i="53"/>
  <c r="P43" i="40"/>
  <c r="N30" i="53"/>
  <c r="L43" i="40"/>
  <c r="J30" i="53"/>
  <c r="AB43" i="40"/>
  <c r="Z30" i="53"/>
  <c r="Q30" i="53"/>
  <c r="AE43" i="40"/>
  <c r="AC30" i="53"/>
  <c r="Z43" i="40"/>
  <c r="X30" i="53"/>
  <c r="AK43" i="40"/>
  <c r="AI30" i="53"/>
  <c r="I5" i="41"/>
  <c r="H6" i="41"/>
  <c r="K152" i="40"/>
  <c r="K154" i="40" s="1"/>
  <c r="AK152" i="40"/>
  <c r="AK154" i="40" s="1"/>
  <c r="H55" i="40"/>
  <c r="I55" i="40" s="1"/>
  <c r="J55" i="40" s="1"/>
  <c r="K55" i="40" s="1"/>
  <c r="L55" i="40" s="1"/>
  <c r="M55" i="40" s="1"/>
  <c r="N55" i="40" s="1"/>
  <c r="O55" i="40" s="1"/>
  <c r="P55" i="40" s="1"/>
  <c r="Q55" i="40" s="1"/>
  <c r="P54" i="53"/>
  <c r="G38" i="44"/>
  <c r="I5" i="40"/>
  <c r="R25" i="31"/>
  <c r="R26" i="31" s="1"/>
  <c r="Q50" i="52"/>
  <c r="H80" i="44"/>
  <c r="I80" i="44" s="1"/>
  <c r="G154" i="45"/>
  <c r="G46" i="40"/>
  <c r="H46" i="40" s="1"/>
  <c r="I46" i="40" s="1"/>
  <c r="J153" i="40"/>
  <c r="L152" i="40"/>
  <c r="L154" i="40" s="1"/>
  <c r="Y152" i="40"/>
  <c r="Y154" i="40" s="1"/>
  <c r="AG152" i="40"/>
  <c r="AG154" i="40" s="1"/>
  <c r="M152" i="40"/>
  <c r="M154" i="40" s="1"/>
  <c r="AN40" i="41"/>
  <c r="H146" i="46"/>
  <c r="G146" i="46"/>
  <c r="AD152" i="40"/>
  <c r="AD154" i="40" s="1"/>
  <c r="U153" i="40"/>
  <c r="AI152" i="40"/>
  <c r="AI154" i="40" s="1"/>
  <c r="AF153" i="40"/>
  <c r="AM108" i="40"/>
  <c r="AO109" i="40" s="1"/>
  <c r="G122" i="40"/>
  <c r="H122" i="40" s="1"/>
  <c r="I122" i="40" s="1"/>
  <c r="J122" i="40" s="1"/>
  <c r="S40" i="52"/>
  <c r="R41" i="52"/>
  <c r="T150" i="52"/>
  <c r="S151" i="52"/>
  <c r="T80" i="52"/>
  <c r="S81" i="52"/>
  <c r="T6" i="52"/>
  <c r="U5" i="52"/>
  <c r="H10" i="40"/>
  <c r="H161" i="40" s="1"/>
  <c r="G86" i="40"/>
  <c r="H86" i="40" s="1"/>
  <c r="I86" i="40" s="1"/>
  <c r="J86" i="40" s="1"/>
  <c r="K86" i="40" s="1"/>
  <c r="L86" i="40" s="1"/>
  <c r="M86" i="40" s="1"/>
  <c r="N86" i="40" s="1"/>
  <c r="O86" i="40" s="1"/>
  <c r="P86" i="40" s="1"/>
  <c r="Q86" i="40" s="1"/>
  <c r="G45" i="40"/>
  <c r="H45" i="40" s="1"/>
  <c r="I45" i="40" s="1"/>
  <c r="J45" i="40" s="1"/>
  <c r="K45" i="40" s="1"/>
  <c r="L45" i="40" s="1"/>
  <c r="M45" i="40" s="1"/>
  <c r="N45" i="40" s="1"/>
  <c r="O45" i="40" s="1"/>
  <c r="P45" i="40" s="1"/>
  <c r="Q45" i="40" s="1"/>
  <c r="G87" i="40"/>
  <c r="H87" i="40" s="1"/>
  <c r="T151" i="51"/>
  <c r="U150" i="51"/>
  <c r="X5" i="51"/>
  <c r="W6" i="51"/>
  <c r="AJ153" i="40"/>
  <c r="AB153" i="40"/>
  <c r="G151" i="41"/>
  <c r="H150" i="41"/>
  <c r="AN78" i="45"/>
  <c r="T154" i="40"/>
  <c r="AM32" i="40"/>
  <c r="AO33" i="40" s="1"/>
  <c r="W154" i="40"/>
  <c r="H48" i="45"/>
  <c r="H49" i="45" s="1"/>
  <c r="AL153" i="43"/>
  <c r="I80" i="40"/>
  <c r="J50" i="40"/>
  <c r="K50" i="40" s="1"/>
  <c r="L50" i="40" s="1"/>
  <c r="M50" i="40" s="1"/>
  <c r="N50" i="40" s="1"/>
  <c r="O50" i="40" s="1"/>
  <c r="P50" i="40" s="1"/>
  <c r="Q50" i="40" s="1"/>
  <c r="S5" i="50"/>
  <c r="R6" i="50"/>
  <c r="H69" i="40"/>
  <c r="I69" i="40" s="1"/>
  <c r="J69" i="40" s="1"/>
  <c r="K69" i="40" s="1"/>
  <c r="L69" i="40" s="1"/>
  <c r="M69" i="40" s="1"/>
  <c r="N69" i="40" s="1"/>
  <c r="O69" i="40" s="1"/>
  <c r="P69" i="40" s="1"/>
  <c r="Q69" i="40" s="1"/>
  <c r="AM53" i="40"/>
  <c r="AM68" i="40"/>
  <c r="AM142" i="40"/>
  <c r="AO142" i="40" s="1"/>
  <c r="AN113" i="45"/>
  <c r="H70" i="40"/>
  <c r="AH152" i="40"/>
  <c r="AH154" i="40" s="1"/>
  <c r="AM118" i="40"/>
  <c r="I19" i="55" s="1"/>
  <c r="AL149" i="45"/>
  <c r="H92" i="40"/>
  <c r="H181" i="40" s="1"/>
  <c r="G121" i="40"/>
  <c r="H121" i="40" s="1"/>
  <c r="I121" i="40" s="1"/>
  <c r="J121" i="40" s="1"/>
  <c r="K121" i="40" s="1"/>
  <c r="L121" i="40" s="1"/>
  <c r="M121" i="40" s="1"/>
  <c r="N121" i="40" s="1"/>
  <c r="O121" i="40" s="1"/>
  <c r="P121" i="40" s="1"/>
  <c r="Q121" i="40" s="1"/>
  <c r="H38" i="46"/>
  <c r="I38" i="46" s="1"/>
  <c r="J38" i="46" s="1"/>
  <c r="K38" i="46" s="1"/>
  <c r="L38" i="46" s="1"/>
  <c r="M38" i="46" s="1"/>
  <c r="N38" i="46" s="1"/>
  <c r="O38" i="46" s="1"/>
  <c r="P38" i="46" s="1"/>
  <c r="Q38" i="46" s="1"/>
  <c r="R38" i="46" s="1"/>
  <c r="S38" i="46" s="1"/>
  <c r="T38" i="46" s="1"/>
  <c r="U38" i="46" s="1"/>
  <c r="V38" i="46" s="1"/>
  <c r="W38" i="46" s="1"/>
  <c r="X38" i="46" s="1"/>
  <c r="Y38" i="46" s="1"/>
  <c r="Z38" i="46" s="1"/>
  <c r="AA38" i="46" s="1"/>
  <c r="AB38" i="46" s="1"/>
  <c r="AC38" i="46" s="1"/>
  <c r="AD38" i="46" s="1"/>
  <c r="AE38" i="46" s="1"/>
  <c r="AF38" i="46" s="1"/>
  <c r="AG38" i="46" s="1"/>
  <c r="AH38" i="46" s="1"/>
  <c r="AI38" i="46" s="1"/>
  <c r="AJ38" i="46" s="1"/>
  <c r="AK38" i="46" s="1"/>
  <c r="H73" i="46"/>
  <c r="I73" i="46" s="1"/>
  <c r="J73" i="46" s="1"/>
  <c r="K73" i="46" s="1"/>
  <c r="L73" i="46" s="1"/>
  <c r="M73" i="46" s="1"/>
  <c r="N73" i="46" s="1"/>
  <c r="O73" i="46" s="1"/>
  <c r="P73" i="46" s="1"/>
  <c r="Q73" i="46" s="1"/>
  <c r="R73" i="46" s="1"/>
  <c r="S73" i="46" s="1"/>
  <c r="T73" i="46" s="1"/>
  <c r="U73" i="46" s="1"/>
  <c r="V73" i="46" s="1"/>
  <c r="W73" i="46" s="1"/>
  <c r="X73" i="46" s="1"/>
  <c r="Y73" i="46" s="1"/>
  <c r="Z73" i="46" s="1"/>
  <c r="AA73" i="46" s="1"/>
  <c r="AB73" i="46" s="1"/>
  <c r="AC73" i="46" s="1"/>
  <c r="AD73" i="46" s="1"/>
  <c r="AE73" i="46" s="1"/>
  <c r="AF73" i="46" s="1"/>
  <c r="AG73" i="46" s="1"/>
  <c r="AH73" i="46" s="1"/>
  <c r="AI73" i="46" s="1"/>
  <c r="AJ73" i="46" s="1"/>
  <c r="AK73" i="46" s="1"/>
  <c r="H108" i="46"/>
  <c r="I108" i="46" s="1"/>
  <c r="J108" i="46" s="1"/>
  <c r="K108" i="46" s="1"/>
  <c r="L108" i="46" s="1"/>
  <c r="M108" i="46" s="1"/>
  <c r="N108" i="46" s="1"/>
  <c r="O108" i="46" s="1"/>
  <c r="P108" i="46" s="1"/>
  <c r="Q108" i="46" s="1"/>
  <c r="R108" i="46" s="1"/>
  <c r="S108" i="46" s="1"/>
  <c r="T108" i="46" s="1"/>
  <c r="U108" i="46" s="1"/>
  <c r="V108" i="46" s="1"/>
  <c r="W108" i="46" s="1"/>
  <c r="X108" i="46" s="1"/>
  <c r="Y108" i="46" s="1"/>
  <c r="Z108" i="46" s="1"/>
  <c r="AA108" i="46" s="1"/>
  <c r="AB108" i="46" s="1"/>
  <c r="AC108" i="46" s="1"/>
  <c r="AD108" i="46" s="1"/>
  <c r="AE108" i="46" s="1"/>
  <c r="AF108" i="46" s="1"/>
  <c r="AG108" i="46" s="1"/>
  <c r="AH108" i="46" s="1"/>
  <c r="AI108" i="46" s="1"/>
  <c r="AJ108" i="46" s="1"/>
  <c r="AK108" i="46" s="1"/>
  <c r="AL143" i="46"/>
  <c r="I146" i="46"/>
  <c r="J145" i="46"/>
  <c r="I40" i="44"/>
  <c r="J40" i="44" s="1"/>
  <c r="AL46" i="45"/>
  <c r="J150" i="45"/>
  <c r="AL150" i="45" s="1"/>
  <c r="AL148" i="45"/>
  <c r="AN148" i="45" s="1"/>
  <c r="G84" i="45"/>
  <c r="H83" i="45"/>
  <c r="G116" i="45"/>
  <c r="AL115" i="45"/>
  <c r="I153" i="45"/>
  <c r="H154" i="45"/>
  <c r="G81" i="45"/>
  <c r="AL80" i="45"/>
  <c r="H118" i="45"/>
  <c r="G119" i="45"/>
  <c r="H114" i="44"/>
  <c r="I114" i="44" s="1"/>
  <c r="J114" i="44" s="1"/>
  <c r="K114" i="44" s="1"/>
  <c r="L114" i="44" s="1"/>
  <c r="M114" i="44" s="1"/>
  <c r="N114" i="44" s="1"/>
  <c r="O114" i="44" s="1"/>
  <c r="P114" i="44" s="1"/>
  <c r="Q114" i="44" s="1"/>
  <c r="R114" i="44" s="1"/>
  <c r="S114" i="44" s="1"/>
  <c r="T114" i="44" s="1"/>
  <c r="U114" i="44" s="1"/>
  <c r="V114" i="44" s="1"/>
  <c r="W114" i="44" s="1"/>
  <c r="X114" i="44" s="1"/>
  <c r="Y114" i="44" s="1"/>
  <c r="Z114" i="44" s="1"/>
  <c r="AA114" i="44" s="1"/>
  <c r="AB114" i="44" s="1"/>
  <c r="AC114" i="44" s="1"/>
  <c r="AD114" i="44" s="1"/>
  <c r="AE114" i="44" s="1"/>
  <c r="AF114" i="44" s="1"/>
  <c r="AG114" i="44" s="1"/>
  <c r="AH114" i="44" s="1"/>
  <c r="AI114" i="44" s="1"/>
  <c r="AJ114" i="44" s="1"/>
  <c r="AK114" i="44" s="1"/>
  <c r="H38" i="44"/>
  <c r="I38" i="44" s="1"/>
  <c r="J38" i="44" s="1"/>
  <c r="K38" i="44" s="1"/>
  <c r="L38" i="44" s="1"/>
  <c r="M38" i="44" s="1"/>
  <c r="N38" i="44" s="1"/>
  <c r="O38" i="44" s="1"/>
  <c r="P38" i="44" s="1"/>
  <c r="Q38" i="44" s="1"/>
  <c r="R38" i="44" s="1"/>
  <c r="S38" i="44" s="1"/>
  <c r="T38" i="44" s="1"/>
  <c r="U38" i="44" s="1"/>
  <c r="V38" i="44" s="1"/>
  <c r="W38" i="44" s="1"/>
  <c r="X38" i="44" s="1"/>
  <c r="Y38" i="44" s="1"/>
  <c r="Z38" i="44" s="1"/>
  <c r="AA38" i="44" s="1"/>
  <c r="AB38" i="44" s="1"/>
  <c r="AC38" i="44" s="1"/>
  <c r="AD38" i="44" s="1"/>
  <c r="AE38" i="44" s="1"/>
  <c r="AF38" i="44" s="1"/>
  <c r="AG38" i="44" s="1"/>
  <c r="AH38" i="44" s="1"/>
  <c r="AI38" i="44" s="1"/>
  <c r="AJ38" i="44" s="1"/>
  <c r="AK38" i="44" s="1"/>
  <c r="H98" i="44"/>
  <c r="G99" i="44"/>
  <c r="G96" i="44"/>
  <c r="AL95" i="44"/>
  <c r="AL78" i="44"/>
  <c r="AL152" i="43"/>
  <c r="AN152" i="43" s="1"/>
  <c r="J5" i="43"/>
  <c r="I6" i="43"/>
  <c r="H157" i="43"/>
  <c r="G158" i="43"/>
  <c r="G155" i="43"/>
  <c r="AL154" i="43"/>
  <c r="AL148" i="41"/>
  <c r="I116" i="41"/>
  <c r="J115" i="41"/>
  <c r="H113" i="41"/>
  <c r="I113" i="41" s="1"/>
  <c r="J113" i="41" s="1"/>
  <c r="K113" i="41" s="1"/>
  <c r="L113" i="41" s="1"/>
  <c r="M113" i="41" s="1"/>
  <c r="N113" i="41" s="1"/>
  <c r="O113" i="41" s="1"/>
  <c r="P113" i="41" s="1"/>
  <c r="Q113" i="41" s="1"/>
  <c r="R113" i="41" s="1"/>
  <c r="S113" i="41" s="1"/>
  <c r="T113" i="41" s="1"/>
  <c r="U113" i="41" s="1"/>
  <c r="V113" i="41" s="1"/>
  <c r="W113" i="41" s="1"/>
  <c r="X113" i="41" s="1"/>
  <c r="Y113" i="41" s="1"/>
  <c r="Z113" i="41" s="1"/>
  <c r="AA113" i="41" s="1"/>
  <c r="AB113" i="41" s="1"/>
  <c r="AC113" i="41" s="1"/>
  <c r="AD113" i="41" s="1"/>
  <c r="AE113" i="41" s="1"/>
  <c r="AF113" i="41" s="1"/>
  <c r="AG113" i="41" s="1"/>
  <c r="AH113" i="41" s="1"/>
  <c r="AI113" i="41" s="1"/>
  <c r="AJ113" i="41" s="1"/>
  <c r="AK113" i="41" s="1"/>
  <c r="H78" i="41"/>
  <c r="I78" i="41" s="1"/>
  <c r="J78" i="41" s="1"/>
  <c r="K78" i="41" s="1"/>
  <c r="L78" i="41" s="1"/>
  <c r="M78" i="41" s="1"/>
  <c r="N78" i="41" s="1"/>
  <c r="O78" i="41" s="1"/>
  <c r="P78" i="41" s="1"/>
  <c r="Q78" i="41" s="1"/>
  <c r="R78" i="41" s="1"/>
  <c r="S78" i="41" s="1"/>
  <c r="T78" i="41" s="1"/>
  <c r="U78" i="41" s="1"/>
  <c r="V78" i="41" s="1"/>
  <c r="W78" i="41" s="1"/>
  <c r="X78" i="41" s="1"/>
  <c r="Y78" i="41" s="1"/>
  <c r="Z78" i="41" s="1"/>
  <c r="AA78" i="41" s="1"/>
  <c r="AB78" i="41" s="1"/>
  <c r="AC78" i="41" s="1"/>
  <c r="AD78" i="41" s="1"/>
  <c r="AE78" i="41" s="1"/>
  <c r="AF78" i="41" s="1"/>
  <c r="AG78" i="41" s="1"/>
  <c r="AH78" i="41" s="1"/>
  <c r="AI78" i="41" s="1"/>
  <c r="AJ78" i="41" s="1"/>
  <c r="AK78" i="41" s="1"/>
  <c r="H46" i="41"/>
  <c r="I45" i="41"/>
  <c r="H43" i="41"/>
  <c r="I43" i="41" s="1"/>
  <c r="J43" i="41" s="1"/>
  <c r="K43" i="41" s="1"/>
  <c r="L43" i="41" s="1"/>
  <c r="M43" i="41" s="1"/>
  <c r="N43" i="41" s="1"/>
  <c r="O43" i="41" s="1"/>
  <c r="P43" i="41" s="1"/>
  <c r="Q43" i="41" s="1"/>
  <c r="R43" i="41" s="1"/>
  <c r="S43" i="41" s="1"/>
  <c r="T43" i="41" s="1"/>
  <c r="U43" i="41" s="1"/>
  <c r="V43" i="41" s="1"/>
  <c r="W43" i="41" s="1"/>
  <c r="X43" i="41" s="1"/>
  <c r="Y43" i="41" s="1"/>
  <c r="Z43" i="41" s="1"/>
  <c r="AA43" i="41" s="1"/>
  <c r="AB43" i="41" s="1"/>
  <c r="AC43" i="41" s="1"/>
  <c r="AD43" i="41" s="1"/>
  <c r="AE43" i="41" s="1"/>
  <c r="AF43" i="41" s="1"/>
  <c r="AG43" i="41" s="1"/>
  <c r="AH43" i="41" s="1"/>
  <c r="AI43" i="41" s="1"/>
  <c r="AJ43" i="41" s="1"/>
  <c r="AK43" i="41" s="1"/>
  <c r="H81" i="41"/>
  <c r="I80" i="41"/>
  <c r="AM117" i="40"/>
  <c r="H84" i="40"/>
  <c r="AM49" i="40"/>
  <c r="Y14" i="32" s="1"/>
  <c r="AM110" i="40"/>
  <c r="AO111" i="40" s="1"/>
  <c r="H154" i="40"/>
  <c r="H157" i="40"/>
  <c r="H51" i="40"/>
  <c r="H171" i="40" s="1"/>
  <c r="AM34" i="40"/>
  <c r="AO35" i="40" s="1"/>
  <c r="U112" i="56"/>
  <c r="T46" i="56"/>
  <c r="AC74" i="56"/>
  <c r="AM65" i="56"/>
  <c r="AN67" i="56"/>
  <c r="T37" i="56"/>
  <c r="Z45" i="56"/>
  <c r="T39" i="56"/>
  <c r="AM45" i="56"/>
  <c r="AS45" i="56"/>
  <c r="AN45" i="56"/>
  <c r="AC45" i="56"/>
  <c r="T40" i="56"/>
  <c r="AN75" i="56"/>
  <c r="T36" i="56"/>
  <c r="V112" i="56"/>
  <c r="T55" i="56"/>
  <c r="AE64" i="56"/>
  <c r="T57" i="56"/>
  <c r="AA45" i="56"/>
  <c r="AP45" i="56"/>
  <c r="AQ45" i="56"/>
  <c r="T45" i="56"/>
  <c r="T38" i="56"/>
  <c r="AM66" i="56"/>
  <c r="AL45" i="56"/>
  <c r="AB45" i="56"/>
  <c r="T56" i="56"/>
  <c r="AC73" i="56"/>
  <c r="AN76" i="56"/>
  <c r="AR45" i="56"/>
  <c r="T58" i="56"/>
  <c r="S50" i="51" l="1"/>
  <c r="R169" i="51"/>
  <c r="I58" i="62"/>
  <c r="AS58" i="62" s="1"/>
  <c r="BJ18" i="62"/>
  <c r="CR18" i="62" s="1"/>
  <c r="BG18" i="62"/>
  <c r="CO18" i="62" s="1"/>
  <c r="BT13" i="62"/>
  <c r="DB13" i="62" s="1"/>
  <c r="BF18" i="62"/>
  <c r="CN18" i="62" s="1"/>
  <c r="BS13" i="62"/>
  <c r="DA13" i="62" s="1"/>
  <c r="BD17" i="62"/>
  <c r="CL17" i="62" s="1"/>
  <c r="BA20" i="62"/>
  <c r="CI20" i="62" s="1"/>
  <c r="BU14" i="62"/>
  <c r="DC14" i="62" s="1"/>
  <c r="AU20" i="62"/>
  <c r="CC20" i="62" s="1"/>
  <c r="BQ13" i="62"/>
  <c r="CY13" i="62" s="1"/>
  <c r="AY9" i="62"/>
  <c r="CG9" i="62" s="1"/>
  <c r="BL20" i="62"/>
  <c r="CT20" i="62" s="1"/>
  <c r="BX12" i="62"/>
  <c r="DF12" i="62" s="1"/>
  <c r="BC8" i="62"/>
  <c r="CK8" i="62" s="1"/>
  <c r="BD16" i="62"/>
  <c r="CL16" i="62" s="1"/>
  <c r="AV11" i="62"/>
  <c r="CD11" i="62" s="1"/>
  <c r="BB6" i="62"/>
  <c r="CJ6" i="62" s="1"/>
  <c r="BM15" i="62"/>
  <c r="CU15" i="62" s="1"/>
  <c r="BM10" i="62"/>
  <c r="CU10" i="62" s="1"/>
  <c r="BS5" i="62"/>
  <c r="BE15" i="62"/>
  <c r="CM15" i="62" s="1"/>
  <c r="AZ15" i="62"/>
  <c r="CH15" i="62" s="1"/>
  <c r="AX8" i="62"/>
  <c r="CF8" i="62" s="1"/>
  <c r="AR16" i="62"/>
  <c r="BZ16" i="62" s="1"/>
  <c r="AV8" i="62"/>
  <c r="CD8" i="62" s="1"/>
  <c r="AY14" i="62"/>
  <c r="CG14" i="62" s="1"/>
  <c r="AZ6" i="62"/>
  <c r="CH6" i="62" s="1"/>
  <c r="BD12" i="62"/>
  <c r="CL12" i="62" s="1"/>
  <c r="BO5" i="62"/>
  <c r="BP11" i="62"/>
  <c r="CX11" i="62" s="1"/>
  <c r="BF5" i="62"/>
  <c r="BJ19" i="62"/>
  <c r="CR19" i="62" s="1"/>
  <c r="BF8" i="62"/>
  <c r="CN8" i="62" s="1"/>
  <c r="AT15" i="62"/>
  <c r="CB15" i="62" s="1"/>
  <c r="AV19" i="62"/>
  <c r="CD19" i="62" s="1"/>
  <c r="BR5" i="62"/>
  <c r="BJ6" i="62"/>
  <c r="CR6" i="62" s="1"/>
  <c r="AZ7" i="62"/>
  <c r="CH7" i="62" s="1"/>
  <c r="BX6" i="62"/>
  <c r="DF6" i="62" s="1"/>
  <c r="AW10" i="62"/>
  <c r="CE10" i="62" s="1"/>
  <c r="BF13" i="62"/>
  <c r="CN13" i="62" s="1"/>
  <c r="AX7" i="62"/>
  <c r="CF7" i="62" s="1"/>
  <c r="AY17" i="62"/>
  <c r="CG17" i="62" s="1"/>
  <c r="BL15" i="62"/>
  <c r="CT15" i="62" s="1"/>
  <c r="BV14" i="62"/>
  <c r="DD14" i="62" s="1"/>
  <c r="BX7" i="62"/>
  <c r="DF7" i="62" s="1"/>
  <c r="BP18" i="62"/>
  <c r="CX18" i="62" s="1"/>
  <c r="BF17" i="62"/>
  <c r="CN17" i="62" s="1"/>
  <c r="BU12" i="62"/>
  <c r="DC12" i="62" s="1"/>
  <c r="AS19" i="62"/>
  <c r="I61" i="62"/>
  <c r="AS61" i="62" s="1"/>
  <c r="AX18" i="62"/>
  <c r="CF18" i="62" s="1"/>
  <c r="AT18" i="62"/>
  <c r="CB18" i="62" s="1"/>
  <c r="BH13" i="62"/>
  <c r="CP13" i="62" s="1"/>
  <c r="AS18" i="62"/>
  <c r="BG13" i="62"/>
  <c r="CO13" i="62" s="1"/>
  <c r="AR17" i="62"/>
  <c r="BZ17" i="62" s="1"/>
  <c r="BN19" i="62"/>
  <c r="CV19" i="62" s="1"/>
  <c r="BI14" i="62"/>
  <c r="CQ14" i="62" s="1"/>
  <c r="BV19" i="62"/>
  <c r="DD19" i="62" s="1"/>
  <c r="BC13" i="62"/>
  <c r="CK13" i="62" s="1"/>
  <c r="BQ8" i="62"/>
  <c r="CY8" i="62" s="1"/>
  <c r="BE19" i="62"/>
  <c r="CM19" i="62" s="1"/>
  <c r="BJ12" i="62"/>
  <c r="CR12" i="62" s="1"/>
  <c r="BU7" i="62"/>
  <c r="DC7" i="62" s="1"/>
  <c r="BN15" i="62"/>
  <c r="CV15" i="62" s="1"/>
  <c r="BN10" i="62"/>
  <c r="CV10" i="62" s="1"/>
  <c r="BT5" i="62"/>
  <c r="AW15" i="62"/>
  <c r="CE15" i="62" s="1"/>
  <c r="BA10" i="62"/>
  <c r="CI10" i="62" s="1"/>
  <c r="BG5" i="62"/>
  <c r="BR14" i="62"/>
  <c r="CZ14" i="62" s="1"/>
  <c r="BE14" i="62"/>
  <c r="CM14" i="62" s="1"/>
  <c r="BL7" i="62"/>
  <c r="CT7" i="62" s="1"/>
  <c r="AS15" i="62"/>
  <c r="BF7" i="62"/>
  <c r="CN7" i="62" s="1"/>
  <c r="BK13" i="62"/>
  <c r="CS13" i="62" s="1"/>
  <c r="BP5" i="62"/>
  <c r="BF11" i="62"/>
  <c r="CN11" i="62" s="1"/>
  <c r="AZ5" i="62"/>
  <c r="AZ11" i="62"/>
  <c r="CH11" i="62" s="1"/>
  <c r="AR5" i="62"/>
  <c r="BZ5" i="62" s="1"/>
  <c r="BQ18" i="62"/>
  <c r="CY18" i="62" s="1"/>
  <c r="BM7" i="62"/>
  <c r="CU7" i="62" s="1"/>
  <c r="BQ14" i="62"/>
  <c r="CY14" i="62" s="1"/>
  <c r="AV18" i="62"/>
  <c r="CD18" i="62" s="1"/>
  <c r="AS5" i="62"/>
  <c r="BN5" i="62"/>
  <c r="BH6" i="62"/>
  <c r="CP6" i="62" s="1"/>
  <c r="AU6" i="62"/>
  <c r="CC6" i="62" s="1"/>
  <c r="BF9" i="62"/>
  <c r="CN9" i="62" s="1"/>
  <c r="AS9" i="62"/>
  <c r="BF6" i="62"/>
  <c r="CN6" i="62" s="1"/>
  <c r="BT10" i="62"/>
  <c r="DB10" i="62" s="1"/>
  <c r="BX11" i="62"/>
  <c r="DF11" i="62" s="1"/>
  <c r="BL14" i="62"/>
  <c r="CT14" i="62" s="1"/>
  <c r="BQ11" i="62"/>
  <c r="CY11" i="62" s="1"/>
  <c r="BG19" i="62"/>
  <c r="CO19" i="62" s="1"/>
  <c r="BP6" i="62"/>
  <c r="CX6" i="62" s="1"/>
  <c r="I54" i="62"/>
  <c r="AS54" i="62" s="1"/>
  <c r="BP17" i="62"/>
  <c r="CX17" i="62" s="1"/>
  <c r="BU17" i="62"/>
  <c r="DC17" i="62" s="1"/>
  <c r="AV13" i="62"/>
  <c r="CD13" i="62" s="1"/>
  <c r="BT17" i="62"/>
  <c r="DB17" i="62" s="1"/>
  <c r="AU13" i="62"/>
  <c r="CC13" i="62" s="1"/>
  <c r="BV16" i="62"/>
  <c r="DD16" i="62" s="1"/>
  <c r="BA19" i="62"/>
  <c r="CI19" i="62" s="1"/>
  <c r="AW14" i="62"/>
  <c r="CE14" i="62" s="1"/>
  <c r="BQ20" i="62"/>
  <c r="CY20" i="62" s="1"/>
  <c r="BL12" i="62"/>
  <c r="CT12" i="62" s="1"/>
  <c r="BE8" i="62"/>
  <c r="CM8" i="62" s="1"/>
  <c r="BD18" i="62"/>
  <c r="CL18" i="62" s="1"/>
  <c r="AV12" i="62"/>
  <c r="CD12" i="62" s="1"/>
  <c r="BI7" i="62"/>
  <c r="CQ7" i="62" s="1"/>
  <c r="AX15" i="62"/>
  <c r="CF15" i="62" s="1"/>
  <c r="BB10" i="62"/>
  <c r="CJ10" i="62" s="1"/>
  <c r="BH5" i="62"/>
  <c r="BH14" i="62"/>
  <c r="CP14" i="62" s="1"/>
  <c r="BS9" i="62"/>
  <c r="DA9" i="62" s="1"/>
  <c r="AU5" i="62"/>
  <c r="AZ14" i="62"/>
  <c r="CH14" i="62" s="1"/>
  <c r="BR13" i="62"/>
  <c r="CZ13" i="62" s="1"/>
  <c r="AR7" i="62"/>
  <c r="BZ7" i="62" s="1"/>
  <c r="BC14" i="62"/>
  <c r="CK14" i="62" s="1"/>
  <c r="BU6" i="62"/>
  <c r="DC6" i="62" s="1"/>
  <c r="BE12" i="62"/>
  <c r="CM12" i="62" s="1"/>
  <c r="BA5" i="62"/>
  <c r="BU10" i="62"/>
  <c r="DC10" i="62" s="1"/>
  <c r="BP20" i="62"/>
  <c r="CX20" i="62" s="1"/>
  <c r="BK10" i="62"/>
  <c r="CS10" i="62" s="1"/>
  <c r="BX20" i="62"/>
  <c r="DF20" i="62" s="1"/>
  <c r="BX17" i="62"/>
  <c r="DF17" i="62" s="1"/>
  <c r="BR6" i="62"/>
  <c r="CZ6" i="62" s="1"/>
  <c r="AR13" i="62"/>
  <c r="BZ13" i="62" s="1"/>
  <c r="BB17" i="62"/>
  <c r="CJ17" i="62" s="1"/>
  <c r="AU18" i="62"/>
  <c r="CC18" i="62" s="1"/>
  <c r="AR18" i="62"/>
  <c r="BZ18" i="62" s="1"/>
  <c r="BM5" i="62"/>
  <c r="BC5" i="62"/>
  <c r="BP8" i="62"/>
  <c r="CX8" i="62" s="1"/>
  <c r="BG8" i="62"/>
  <c r="CO8" i="62" s="1"/>
  <c r="AS7" i="62"/>
  <c r="AW17" i="62"/>
  <c r="CE17" i="62" s="1"/>
  <c r="AT6" i="62"/>
  <c r="CB6" i="62" s="1"/>
  <c r="BT7" i="62"/>
  <c r="DB7" i="62" s="1"/>
  <c r="BC11" i="62"/>
  <c r="CK11" i="62" s="1"/>
  <c r="AU15" i="62"/>
  <c r="CC15" i="62" s="1"/>
  <c r="BI9" i="62"/>
  <c r="CQ9" i="62" s="1"/>
  <c r="BR18" i="62"/>
  <c r="CZ18" i="62" s="1"/>
  <c r="BI6" i="62"/>
  <c r="CQ6" i="62" s="1"/>
  <c r="BD9" i="62"/>
  <c r="CL9" i="62" s="1"/>
  <c r="BO13" i="62"/>
  <c r="CW13" i="62" s="1"/>
  <c r="I49" i="62"/>
  <c r="AS49" i="62" s="1"/>
  <c r="I52" i="62"/>
  <c r="AS52" i="62" s="1"/>
  <c r="BH17" i="62"/>
  <c r="CP17" i="62" s="1"/>
  <c r="BN12" i="62"/>
  <c r="CV12" i="62" s="1"/>
  <c r="BG17" i="62"/>
  <c r="CO17" i="62" s="1"/>
  <c r="BM12" i="62"/>
  <c r="CU12" i="62" s="1"/>
  <c r="BJ16" i="62"/>
  <c r="CR16" i="62" s="1"/>
  <c r="BO18" i="62"/>
  <c r="CW18" i="62" s="1"/>
  <c r="I57" i="62"/>
  <c r="AS57" i="62" s="1"/>
  <c r="BI19" i="62"/>
  <c r="CQ19" i="62" s="1"/>
  <c r="AX12" i="62"/>
  <c r="CF12" i="62" s="1"/>
  <c r="AS8" i="62"/>
  <c r="BJ17" i="62"/>
  <c r="CR17" i="62" s="1"/>
  <c r="BU11" i="62"/>
  <c r="DC11" i="62" s="1"/>
  <c r="AW7" i="62"/>
  <c r="CE7" i="62" s="1"/>
  <c r="BK14" i="62"/>
  <c r="CS14" i="62" s="1"/>
  <c r="BT9" i="62"/>
  <c r="DB9" i="62" s="1"/>
  <c r="AV5" i="62"/>
  <c r="AR14" i="62"/>
  <c r="BZ14" i="62" s="1"/>
  <c r="BG9" i="62"/>
  <c r="CO9" i="62" s="1"/>
  <c r="BW20" i="62"/>
  <c r="DE20" i="62" s="1"/>
  <c r="BU13" i="62"/>
  <c r="DC13" i="62" s="1"/>
  <c r="AS13" i="62"/>
  <c r="BW6" i="62"/>
  <c r="DE6" i="62" s="1"/>
  <c r="BL13" i="62"/>
  <c r="CT13" i="62" s="1"/>
  <c r="BD6" i="62"/>
  <c r="CL6" i="62" s="1"/>
  <c r="BJ11" i="62"/>
  <c r="CR11" i="62" s="1"/>
  <c r="AT20" i="62"/>
  <c r="CB20" i="62" s="1"/>
  <c r="BD10" i="62"/>
  <c r="CL10" i="62" s="1"/>
  <c r="AW19" i="62"/>
  <c r="CE19" i="62" s="1"/>
  <c r="AU10" i="62"/>
  <c r="CC10" i="62" s="1"/>
  <c r="BL19" i="62"/>
  <c r="CT19" i="62" s="1"/>
  <c r="AT16" i="62"/>
  <c r="CB16" i="62" s="1"/>
  <c r="AX5" i="62"/>
  <c r="BR12" i="62"/>
  <c r="CZ12" i="62" s="1"/>
  <c r="BO14" i="62"/>
  <c r="CW14" i="62" s="1"/>
  <c r="BA17" i="62"/>
  <c r="CI17" i="62" s="1"/>
  <c r="AZ17" i="62"/>
  <c r="CH17" i="62" s="1"/>
  <c r="BQ19" i="62"/>
  <c r="CY19" i="62" s="1"/>
  <c r="BV13" i="62"/>
  <c r="DD13" i="62" s="1"/>
  <c r="BR7" i="62"/>
  <c r="CZ7" i="62" s="1"/>
  <c r="BO7" i="62"/>
  <c r="CW7" i="62" s="1"/>
  <c r="AX6" i="62"/>
  <c r="CF6" i="62" s="1"/>
  <c r="BJ10" i="62"/>
  <c r="CR10" i="62" s="1"/>
  <c r="AW6" i="62"/>
  <c r="CE6" i="62" s="1"/>
  <c r="BS19" i="62"/>
  <c r="DA19" i="62" s="1"/>
  <c r="BV15" i="62"/>
  <c r="DD15" i="62" s="1"/>
  <c r="AW16" i="62"/>
  <c r="CE16" i="62" s="1"/>
  <c r="BW13" i="62"/>
  <c r="DE13" i="62" s="1"/>
  <c r="BN14" i="62"/>
  <c r="CV14" i="62" s="1"/>
  <c r="I59" i="62"/>
  <c r="AS59" i="62" s="1"/>
  <c r="I51" i="62"/>
  <c r="AS51" i="62" s="1"/>
  <c r="I50" i="62"/>
  <c r="AS50" i="62" s="1"/>
  <c r="AV17" i="62"/>
  <c r="CD17" i="62" s="1"/>
  <c r="BB12" i="62"/>
  <c r="CJ12" i="62" s="1"/>
  <c r="AU17" i="62"/>
  <c r="CC17" i="62" s="1"/>
  <c r="BA12" i="62"/>
  <c r="CI12" i="62" s="1"/>
  <c r="AX16" i="62"/>
  <c r="CF16" i="62" s="1"/>
  <c r="BB18" i="62"/>
  <c r="CJ18" i="62" s="1"/>
  <c r="BM20" i="62"/>
  <c r="CU20" i="62" s="1"/>
  <c r="BH18" i="62"/>
  <c r="CP18" i="62" s="1"/>
  <c r="BW11" i="62"/>
  <c r="DE11" i="62" s="1"/>
  <c r="BW7" i="62"/>
  <c r="DE7" i="62" s="1"/>
  <c r="BW16" i="62"/>
  <c r="DE16" i="62" s="1"/>
  <c r="BI11" i="62"/>
  <c r="CQ11" i="62" s="1"/>
  <c r="BO6" i="62"/>
  <c r="CW6" i="62" s="1"/>
  <c r="AS14" i="62"/>
  <c r="BH9" i="62"/>
  <c r="CP9" i="62" s="1"/>
  <c r="BI20" i="62"/>
  <c r="CQ20" i="62" s="1"/>
  <c r="BM13" i="62"/>
  <c r="CU13" i="62" s="1"/>
  <c r="AU9" i="62"/>
  <c r="CC9" i="62" s="1"/>
  <c r="AV20" i="62"/>
  <c r="CD20" i="62" s="1"/>
  <c r="BE13" i="62"/>
  <c r="CM13" i="62" s="1"/>
  <c r="BK12" i="62"/>
  <c r="CS12" i="62" s="1"/>
  <c r="BG6" i="62"/>
  <c r="CO6" i="62" s="1"/>
  <c r="BF12" i="62"/>
  <c r="CN12" i="62" s="1"/>
  <c r="BQ5" i="62"/>
  <c r="BV10" i="62"/>
  <c r="DD10" i="62" s="1"/>
  <c r="BR19" i="62"/>
  <c r="CZ19" i="62" s="1"/>
  <c r="BO9" i="62"/>
  <c r="CW9" i="62" s="1"/>
  <c r="BW17" i="62"/>
  <c r="DE17" i="62" s="1"/>
  <c r="BE9" i="62"/>
  <c r="CM9" i="62" s="1"/>
  <c r="BU18" i="62"/>
  <c r="DC18" i="62" s="1"/>
  <c r="BI15" i="62"/>
  <c r="CQ15" i="62" s="1"/>
  <c r="BG20" i="62"/>
  <c r="CO20" i="62" s="1"/>
  <c r="BM11" i="62"/>
  <c r="CU11" i="62" s="1"/>
  <c r="BO12" i="62"/>
  <c r="CW12" i="62" s="1"/>
  <c r="BF14" i="62"/>
  <c r="CN14" i="62" s="1"/>
  <c r="BX16" i="62"/>
  <c r="DF16" i="62" s="1"/>
  <c r="AZ16" i="62"/>
  <c r="CH16" i="62" s="1"/>
  <c r="AW12" i="62"/>
  <c r="CE12" i="62" s="1"/>
  <c r="BO16" i="62"/>
  <c r="CW16" i="62" s="1"/>
  <c r="BV6" i="62"/>
  <c r="DD6" i="62" s="1"/>
  <c r="BL5" i="62"/>
  <c r="BH10" i="62"/>
  <c r="CP10" i="62" s="1"/>
  <c r="AV6" i="62"/>
  <c r="CD6" i="62" s="1"/>
  <c r="I64" i="62"/>
  <c r="AS64" i="62" s="1"/>
  <c r="BG15" i="62"/>
  <c r="CO15" i="62" s="1"/>
  <c r="BI16" i="62"/>
  <c r="CQ16" i="62" s="1"/>
  <c r="BU15" i="62"/>
  <c r="DC15" i="62" s="1"/>
  <c r="BU9" i="62"/>
  <c r="DC9" i="62" s="1"/>
  <c r="AY18" i="62"/>
  <c r="CG18" i="62" s="1"/>
  <c r="BG7" i="62"/>
  <c r="CO7" i="62" s="1"/>
  <c r="AU19" i="62"/>
  <c r="CC19" i="62" s="1"/>
  <c r="BW19" i="62"/>
  <c r="DE19" i="62" s="1"/>
  <c r="BL18" i="62"/>
  <c r="CT18" i="62" s="1"/>
  <c r="BG14" i="62"/>
  <c r="CO14" i="62" s="1"/>
  <c r="BC20" i="62"/>
  <c r="CK20" i="62" s="1"/>
  <c r="BX8" i="62"/>
  <c r="DF8" i="62" s="1"/>
  <c r="AX10" i="62"/>
  <c r="CF10" i="62" s="1"/>
  <c r="BB9" i="62"/>
  <c r="CJ9" i="62" s="1"/>
  <c r="BS12" i="62"/>
  <c r="DA12" i="62" s="1"/>
  <c r="I56" i="62"/>
  <c r="AS56" i="62" s="1"/>
  <c r="AT19" i="62"/>
  <c r="CB19" i="62" s="1"/>
  <c r="BW5" i="62"/>
  <c r="AV7" i="62"/>
  <c r="CD7" i="62" s="1"/>
  <c r="BM6" i="62"/>
  <c r="CU6" i="62" s="1"/>
  <c r="BM17" i="62"/>
  <c r="CU17" i="62" s="1"/>
  <c r="AU14" i="62"/>
  <c r="CC14" i="62" s="1"/>
  <c r="BR11" i="62"/>
  <c r="CZ11" i="62" s="1"/>
  <c r="AW18" i="62"/>
  <c r="CE18" i="62" s="1"/>
  <c r="I53" i="62"/>
  <c r="AS53" i="62" s="1"/>
  <c r="BV20" i="62"/>
  <c r="DD20" i="62" s="1"/>
  <c r="BS20" i="62"/>
  <c r="DA20" i="62" s="1"/>
  <c r="BN16" i="62"/>
  <c r="CV16" i="62" s="1"/>
  <c r="BR20" i="62"/>
  <c r="CZ20" i="62" s="1"/>
  <c r="BM16" i="62"/>
  <c r="CU16" i="62" s="1"/>
  <c r="BO20" i="62"/>
  <c r="CW20" i="62" s="1"/>
  <c r="BP15" i="62"/>
  <c r="CX15" i="62" s="1"/>
  <c r="BO17" i="62"/>
  <c r="CW17" i="62" s="1"/>
  <c r="AZ20" i="62"/>
  <c r="CH20" i="62" s="1"/>
  <c r="BL17" i="62"/>
  <c r="CT17" i="62" s="1"/>
  <c r="BK11" i="62"/>
  <c r="CS11" i="62" s="1"/>
  <c r="BK7" i="62"/>
  <c r="CS7" i="62" s="1"/>
  <c r="BE16" i="62"/>
  <c r="CM16" i="62" s="1"/>
  <c r="AW11" i="62"/>
  <c r="CE11" i="62" s="1"/>
  <c r="BC6" i="62"/>
  <c r="CK6" i="62" s="1"/>
  <c r="BN13" i="62"/>
  <c r="CV13" i="62" s="1"/>
  <c r="AV9" i="62"/>
  <c r="CD9" i="62" s="1"/>
  <c r="BX19" i="62"/>
  <c r="DF19" i="62" s="1"/>
  <c r="AY13" i="62"/>
  <c r="CG13" i="62" s="1"/>
  <c r="BM8" i="62"/>
  <c r="CU8" i="62" s="1"/>
  <c r="BK19" i="62"/>
  <c r="CS19" i="62" s="1"/>
  <c r="BP12" i="62"/>
  <c r="CX12" i="62" s="1"/>
  <c r="BN11" i="62"/>
  <c r="CV11" i="62" s="1"/>
  <c r="BU5" i="62"/>
  <c r="BL11" i="62"/>
  <c r="CT11" i="62" s="1"/>
  <c r="BB5" i="62"/>
  <c r="BF10" i="62"/>
  <c r="CN10" i="62" s="1"/>
  <c r="BI18" i="62"/>
  <c r="CQ18" i="62" s="1"/>
  <c r="AX9" i="62"/>
  <c r="CF9" i="62" s="1"/>
  <c r="AS17" i="62"/>
  <c r="BT8" i="62"/>
  <c r="DB8" i="62" s="1"/>
  <c r="AV16" i="62"/>
  <c r="CD16" i="62" s="1"/>
  <c r="BT14" i="62"/>
  <c r="DB14" i="62" s="1"/>
  <c r="BH19" i="62"/>
  <c r="CP19" i="62" s="1"/>
  <c r="BS10" i="62"/>
  <c r="DA10" i="62" s="1"/>
  <c r="BE11" i="62"/>
  <c r="CM11" i="62" s="1"/>
  <c r="BG12" i="62"/>
  <c r="CO12" i="62" s="1"/>
  <c r="BD14" i="62"/>
  <c r="CL14" i="62" s="1"/>
  <c r="BK15" i="62"/>
  <c r="CS15" i="62" s="1"/>
  <c r="AS11" i="62"/>
  <c r="BI13" i="62"/>
  <c r="CQ13" i="62" s="1"/>
  <c r="BH16" i="62"/>
  <c r="CP16" i="62" s="1"/>
  <c r="BB15" i="62"/>
  <c r="CJ15" i="62" s="1"/>
  <c r="BJ5" i="62"/>
  <c r="BB11" i="62"/>
  <c r="CJ11" i="62" s="1"/>
  <c r="BP19" i="62"/>
  <c r="CX19" i="62" s="1"/>
  <c r="BI12" i="62"/>
  <c r="CQ12" i="62" s="1"/>
  <c r="AT7" i="62"/>
  <c r="CB7" i="62" s="1"/>
  <c r="BJ14" i="62"/>
  <c r="CR14" i="62" s="1"/>
  <c r="BQ9" i="62"/>
  <c r="CY9" i="62" s="1"/>
  <c r="BL9" i="62"/>
  <c r="CT9" i="62" s="1"/>
  <c r="BU20" i="62"/>
  <c r="DC20" i="62" s="1"/>
  <c r="I60" i="62"/>
  <c r="AS60" i="62" s="1"/>
  <c r="BJ20" i="62"/>
  <c r="CR20" i="62" s="1"/>
  <c r="BF20" i="62"/>
  <c r="CN20" i="62" s="1"/>
  <c r="BB16" i="62"/>
  <c r="CJ16" i="62" s="1"/>
  <c r="BE20" i="62"/>
  <c r="CM20" i="62" s="1"/>
  <c r="BA16" i="62"/>
  <c r="CI16" i="62" s="1"/>
  <c r="BB20" i="62"/>
  <c r="CJ20" i="62" s="1"/>
  <c r="BD15" i="62"/>
  <c r="CL15" i="62" s="1"/>
  <c r="BC17" i="62"/>
  <c r="CK17" i="62" s="1"/>
  <c r="BM19" i="62"/>
  <c r="CU19" i="62" s="1"/>
  <c r="AT17" i="62"/>
  <c r="CB17" i="62" s="1"/>
  <c r="AY11" i="62"/>
  <c r="CG11" i="62" s="1"/>
  <c r="AY7" i="62"/>
  <c r="CG7" i="62" s="1"/>
  <c r="BQ15" i="62"/>
  <c r="CY15" i="62" s="1"/>
  <c r="BO10" i="62"/>
  <c r="CW10" i="62" s="1"/>
  <c r="BK20" i="62"/>
  <c r="CS20" i="62" s="1"/>
  <c r="AZ13" i="62"/>
  <c r="CH13" i="62" s="1"/>
  <c r="BN8" i="62"/>
  <c r="CV8" i="62" s="1"/>
  <c r="AY19" i="62"/>
  <c r="CG19" i="62" s="1"/>
  <c r="BV12" i="62"/>
  <c r="DD12" i="62" s="1"/>
  <c r="BA8" i="62"/>
  <c r="CI8" i="62" s="1"/>
  <c r="BK18" i="62"/>
  <c r="CS18" i="62" s="1"/>
  <c r="AZ12" i="62"/>
  <c r="CH12" i="62" s="1"/>
  <c r="AT11" i="62"/>
  <c r="CB11" i="62" s="1"/>
  <c r="BD5" i="62"/>
  <c r="AR11" i="62"/>
  <c r="BZ11" i="62" s="1"/>
  <c r="AW20" i="62"/>
  <c r="CE20" i="62" s="1"/>
  <c r="BP9" i="62"/>
  <c r="CX9" i="62" s="1"/>
  <c r="BE17" i="62"/>
  <c r="CM17" i="62" s="1"/>
  <c r="BJ8" i="62"/>
  <c r="CR8" i="62" s="1"/>
  <c r="AY16" i="62"/>
  <c r="CG16" i="62" s="1"/>
  <c r="AZ8" i="62"/>
  <c r="CH8" i="62" s="1"/>
  <c r="BJ15" i="62"/>
  <c r="CR15" i="62" s="1"/>
  <c r="AX13" i="62"/>
  <c r="CF13" i="62" s="1"/>
  <c r="BE18" i="62"/>
  <c r="CM18" i="62" s="1"/>
  <c r="AR9" i="62"/>
  <c r="BZ9" i="62" s="1"/>
  <c r="BR10" i="62"/>
  <c r="CZ10" i="62" s="1"/>
  <c r="BD11" i="62"/>
  <c r="CL11" i="62" s="1"/>
  <c r="BX13" i="62"/>
  <c r="DF13" i="62" s="1"/>
  <c r="BD13" i="62"/>
  <c r="CL13" i="62" s="1"/>
  <c r="AY10" i="62"/>
  <c r="CG10" i="62" s="1"/>
  <c r="AR12" i="62"/>
  <c r="BZ12" i="62" s="1"/>
  <c r="AT13" i="62"/>
  <c r="CB13" i="62" s="1"/>
  <c r="AY12" i="62"/>
  <c r="CG12" i="62" s="1"/>
  <c r="BI5" i="62"/>
  <c r="BA11" i="62"/>
  <c r="CI11" i="62" s="1"/>
  <c r="BT19" i="62"/>
  <c r="DB19" i="62" s="1"/>
  <c r="BB19" i="62"/>
  <c r="CJ19" i="62" s="1"/>
  <c r="BN18" i="62"/>
  <c r="CV18" i="62" s="1"/>
  <c r="BE6" i="62"/>
  <c r="CM6" i="62" s="1"/>
  <c r="BX18" i="62"/>
  <c r="DF18" i="62" s="1"/>
  <c r="AT12" i="62"/>
  <c r="CB12" i="62" s="1"/>
  <c r="AX17" i="62"/>
  <c r="CF17" i="62" s="1"/>
  <c r="AR10" i="62"/>
  <c r="BZ10" i="62" s="1"/>
  <c r="BG10" i="62"/>
  <c r="CO10" i="62" s="1"/>
  <c r="BK8" i="62"/>
  <c r="CS8" i="62" s="1"/>
  <c r="BB13" i="62"/>
  <c r="CJ13" i="62" s="1"/>
  <c r="BC7" i="62"/>
  <c r="CK7" i="62" s="1"/>
  <c r="BR9" i="62"/>
  <c r="CZ9" i="62" s="1"/>
  <c r="BS8" i="62"/>
  <c r="DA8" i="62" s="1"/>
  <c r="BJ7" i="62"/>
  <c r="CR7" i="62" s="1"/>
  <c r="AZ10" i="62"/>
  <c r="CH10" i="62" s="1"/>
  <c r="BD19" i="62"/>
  <c r="CL19" i="62" s="1"/>
  <c r="BA15" i="62"/>
  <c r="CI15" i="62" s="1"/>
  <c r="AT14" i="62"/>
  <c r="CB14" i="62" s="1"/>
  <c r="BH7" i="62"/>
  <c r="CP7" i="62" s="1"/>
  <c r="BS11" i="62"/>
  <c r="DA11" i="62" s="1"/>
  <c r="BV9" i="62"/>
  <c r="DD9" i="62" s="1"/>
  <c r="BK17" i="62"/>
  <c r="CS17" i="62" s="1"/>
  <c r="BD7" i="62"/>
  <c r="CL7" i="62" s="1"/>
  <c r="BX10" i="62"/>
  <c r="DF10" i="62" s="1"/>
  <c r="AW8" i="62"/>
  <c r="CE8" i="62" s="1"/>
  <c r="BL10" i="62"/>
  <c r="CT10" i="62" s="1"/>
  <c r="BV7" i="62"/>
  <c r="DD7" i="62" s="1"/>
  <c r="AR19" i="62"/>
  <c r="BZ19" i="62" s="1"/>
  <c r="BM14" i="62"/>
  <c r="CU14" i="62" s="1"/>
  <c r="AX14" i="62"/>
  <c r="CF14" i="62" s="1"/>
  <c r="BW9" i="62"/>
  <c r="DE9" i="62" s="1"/>
  <c r="AW9" i="62"/>
  <c r="CE9" i="62" s="1"/>
  <c r="BS16" i="62"/>
  <c r="DA16" i="62" s="1"/>
  <c r="AS16" i="62"/>
  <c r="BC9" i="62"/>
  <c r="CK9" i="62" s="1"/>
  <c r="BA9" i="62"/>
  <c r="CI9" i="62" s="1"/>
  <c r="BS6" i="62"/>
  <c r="DA6" i="62" s="1"/>
  <c r="I55" i="62"/>
  <c r="AS55" i="62" s="1"/>
  <c r="AX20" i="62"/>
  <c r="CF20" i="62" s="1"/>
  <c r="AS20" i="62"/>
  <c r="BT15" i="62"/>
  <c r="DB15" i="62" s="1"/>
  <c r="AR20" i="62"/>
  <c r="BZ20" i="62" s="1"/>
  <c r="BS15" i="62"/>
  <c r="DA15" i="62" s="1"/>
  <c r="BO19" i="62"/>
  <c r="CW19" i="62" s="1"/>
  <c r="AR15" i="62"/>
  <c r="BZ15" i="62" s="1"/>
  <c r="BU16" i="62"/>
  <c r="DC16" i="62" s="1"/>
  <c r="AZ19" i="62"/>
  <c r="CH19" i="62" s="1"/>
  <c r="BG16" i="62"/>
  <c r="CO16" i="62" s="1"/>
  <c r="BQ10" i="62"/>
  <c r="CY10" i="62" s="1"/>
  <c r="BQ6" i="62"/>
  <c r="CY6" i="62" s="1"/>
  <c r="AY15" i="62"/>
  <c r="CG15" i="62" s="1"/>
  <c r="BC10" i="62"/>
  <c r="CK10" i="62" s="1"/>
  <c r="BC19" i="62"/>
  <c r="CK19" i="62" s="1"/>
  <c r="BW12" i="62"/>
  <c r="DE12" i="62" s="1"/>
  <c r="BB8" i="62"/>
  <c r="CJ8" i="62" s="1"/>
  <c r="BW18" i="62"/>
  <c r="DE18" i="62" s="1"/>
  <c r="BH12" i="62"/>
  <c r="CP12" i="62" s="1"/>
  <c r="BS7" i="62"/>
  <c r="DA7" i="62" s="1"/>
  <c r="BN17" i="62"/>
  <c r="CV17" i="62" s="1"/>
  <c r="BD20" i="62"/>
  <c r="CL20" i="62" s="1"/>
  <c r="BI10" i="62"/>
  <c r="CQ10" i="62" s="1"/>
  <c r="AY20" i="62"/>
  <c r="CG20" i="62" s="1"/>
  <c r="BW10" i="62"/>
  <c r="DE10" i="62" s="1"/>
  <c r="BU19" i="62"/>
  <c r="DC19" i="62" s="1"/>
  <c r="AZ9" i="62"/>
  <c r="CH9" i="62" s="1"/>
  <c r="BP16" i="62"/>
  <c r="CX16" i="62" s="1"/>
  <c r="AT8" i="62"/>
  <c r="CB8" i="62" s="1"/>
  <c r="BF15" i="62"/>
  <c r="CN15" i="62" s="1"/>
  <c r="BN7" i="62"/>
  <c r="CV7" i="62" s="1"/>
  <c r="BW14" i="62"/>
  <c r="DE14" i="62" s="1"/>
  <c r="BT12" i="62"/>
  <c r="DB12" i="62" s="1"/>
  <c r="BV17" i="62"/>
  <c r="DD17" i="62" s="1"/>
  <c r="AY8" i="62"/>
  <c r="CG8" i="62" s="1"/>
  <c r="BX9" i="62"/>
  <c r="DF9" i="62" s="1"/>
  <c r="BP10" i="62"/>
  <c r="CX10" i="62" s="1"/>
  <c r="BC12" i="62"/>
  <c r="CK12" i="62" s="1"/>
  <c r="BV11" i="62"/>
  <c r="DD11" i="62" s="1"/>
  <c r="BJ9" i="62"/>
  <c r="CR9" i="62" s="1"/>
  <c r="AT10" i="62"/>
  <c r="CB10" i="62" s="1"/>
  <c r="BD8" i="62"/>
  <c r="CL8" i="62" s="1"/>
  <c r="AX11" i="62"/>
  <c r="CF11" i="62" s="1"/>
  <c r="BE5" i="62"/>
  <c r="BO11" i="62"/>
  <c r="CW11" i="62" s="1"/>
  <c r="BH15" i="62"/>
  <c r="CP15" i="62" s="1"/>
  <c r="BF19" i="62"/>
  <c r="CN19" i="62" s="1"/>
  <c r="AS10" i="62"/>
  <c r="AZ18" i="62"/>
  <c r="CH18" i="62" s="1"/>
  <c r="AU7" i="62"/>
  <c r="CC7" i="62" s="1"/>
  <c r="BM18" i="62"/>
  <c r="CU18" i="62" s="1"/>
  <c r="BX14" i="62"/>
  <c r="DF14" i="62" s="1"/>
  <c r="AX19" i="62"/>
  <c r="CF19" i="62" s="1"/>
  <c r="BW8" i="62"/>
  <c r="DE8" i="62" s="1"/>
  <c r="BI8" i="62"/>
  <c r="CQ8" i="62" s="1"/>
  <c r="I63" i="62"/>
  <c r="AS63" i="62" s="1"/>
  <c r="BC18" i="62"/>
  <c r="CK18" i="62" s="1"/>
  <c r="BP14" i="62"/>
  <c r="CX14" i="62" s="1"/>
  <c r="BI17" i="62"/>
  <c r="CQ17" i="62" s="1"/>
  <c r="BG11" i="62"/>
  <c r="CO11" i="62" s="1"/>
  <c r="BS17" i="62"/>
  <c r="DA17" i="62" s="1"/>
  <c r="BQ16" i="62"/>
  <c r="CY16" i="62" s="1"/>
  <c r="AR6" i="62"/>
  <c r="BZ6" i="62" s="1"/>
  <c r="I62" i="62"/>
  <c r="AS62" i="62" s="1"/>
  <c r="BV18" i="62"/>
  <c r="DD18" i="62" s="1"/>
  <c r="BT18" i="62"/>
  <c r="DB18" i="62" s="1"/>
  <c r="BB14" i="62"/>
  <c r="CJ14" i="62" s="1"/>
  <c r="BS18" i="62"/>
  <c r="DA18" i="62" s="1"/>
  <c r="BA14" i="62"/>
  <c r="CI14" i="62" s="1"/>
  <c r="BQ17" i="62"/>
  <c r="CY17" i="62" s="1"/>
  <c r="BN20" i="62"/>
  <c r="CV20" i="62" s="1"/>
  <c r="BC15" i="62"/>
  <c r="CK15" i="62" s="1"/>
  <c r="BH20" i="62"/>
  <c r="CP20" i="62" s="1"/>
  <c r="AV14" i="62"/>
  <c r="CD14" i="62" s="1"/>
  <c r="BK9" i="62"/>
  <c r="CS9" i="62" s="1"/>
  <c r="BK5" i="62"/>
  <c r="BA13" i="62"/>
  <c r="CI13" i="62" s="1"/>
  <c r="BO8" i="62"/>
  <c r="CW8" i="62" s="1"/>
  <c r="BT16" i="62"/>
  <c r="DB16" i="62" s="1"/>
  <c r="BH11" i="62"/>
  <c r="CP11" i="62" s="1"/>
  <c r="BN6" i="62"/>
  <c r="CV6" i="62" s="1"/>
  <c r="BC16" i="62"/>
  <c r="CK16" i="62" s="1"/>
  <c r="AU11" i="62"/>
  <c r="CC11" i="62" s="1"/>
  <c r="BA6" i="62"/>
  <c r="CI6" i="62" s="1"/>
  <c r="BW15" i="62"/>
  <c r="DE15" i="62" s="1"/>
  <c r="AU16" i="62"/>
  <c r="CC16" i="62" s="1"/>
  <c r="BR8" i="62"/>
  <c r="CZ8" i="62" s="1"/>
  <c r="BR16" i="62"/>
  <c r="CZ16" i="62" s="1"/>
  <c r="BL8" i="62"/>
  <c r="CT8" i="62" s="1"/>
  <c r="BX15" i="62"/>
  <c r="DF15" i="62" s="1"/>
  <c r="BT6" i="62"/>
  <c r="DB6" i="62" s="1"/>
  <c r="BJ13" i="62"/>
  <c r="CR13" i="62" s="1"/>
  <c r="AY6" i="62"/>
  <c r="CG6" i="62" s="1"/>
  <c r="BQ12" i="62"/>
  <c r="CY12" i="62" s="1"/>
  <c r="BX5" i="62"/>
  <c r="BT20" i="62"/>
  <c r="DB20" i="62" s="1"/>
  <c r="AT9" i="62"/>
  <c r="CB9" i="62" s="1"/>
  <c r="BR17" i="62"/>
  <c r="CZ17" i="62" s="1"/>
  <c r="AT5" i="62"/>
  <c r="BK6" i="62"/>
  <c r="CS6" i="62" s="1"/>
  <c r="BA7" i="62"/>
  <c r="CI7" i="62" s="1"/>
  <c r="BV8" i="62"/>
  <c r="DD8" i="62" s="1"/>
  <c r="BP7" i="62"/>
  <c r="CX7" i="62" s="1"/>
  <c r="AS12" i="62"/>
  <c r="BL16" i="62"/>
  <c r="CT16" i="62" s="1"/>
  <c r="BS14" i="62"/>
  <c r="DA14" i="62" s="1"/>
  <c r="AW5" i="62"/>
  <c r="BM9" i="62"/>
  <c r="CU9" i="62" s="1"/>
  <c r="BE10" i="62"/>
  <c r="CM10" i="62" s="1"/>
  <c r="AV15" i="62"/>
  <c r="CD15" i="62" s="1"/>
  <c r="BA18" i="62"/>
  <c r="CI18" i="62" s="1"/>
  <c r="AS6" i="62"/>
  <c r="AU12" i="62"/>
  <c r="CC12" i="62" s="1"/>
  <c r="BK16" i="62"/>
  <c r="CS16" i="62" s="1"/>
  <c r="AU8" i="62"/>
  <c r="CC8" i="62" s="1"/>
  <c r="BL6" i="62"/>
  <c r="CT6" i="62" s="1"/>
  <c r="AY5" i="62"/>
  <c r="BO15" i="62"/>
  <c r="CW15" i="62" s="1"/>
  <c r="BH8" i="62"/>
  <c r="CP8" i="62" s="1"/>
  <c r="BP13" i="62"/>
  <c r="CX13" i="62" s="1"/>
  <c r="BU8" i="62"/>
  <c r="DC8" i="62" s="1"/>
  <c r="BQ7" i="62"/>
  <c r="CY7" i="62" s="1"/>
  <c r="BT11" i="62"/>
  <c r="DB11" i="62" s="1"/>
  <c r="BF16" i="62"/>
  <c r="CN16" i="62" s="1"/>
  <c r="BE7" i="62"/>
  <c r="CM7" i="62" s="1"/>
  <c r="BR15" i="62"/>
  <c r="CZ15" i="62" s="1"/>
  <c r="AW13" i="62"/>
  <c r="CE13" i="62" s="1"/>
  <c r="BB7" i="62"/>
  <c r="CJ7" i="62" s="1"/>
  <c r="AR8" i="62"/>
  <c r="BZ8" i="62" s="1"/>
  <c r="AV10" i="62"/>
  <c r="CD10" i="62" s="1"/>
  <c r="BV5" i="62"/>
  <c r="BN9" i="62"/>
  <c r="CV9" i="62" s="1"/>
  <c r="Q84" i="40"/>
  <c r="BH12" i="56"/>
  <c r="Y84" i="40"/>
  <c r="Y175" i="40"/>
  <c r="AE84" i="40"/>
  <c r="BG16" i="56"/>
  <c r="BG12" i="56"/>
  <c r="V37" i="53"/>
  <c r="X175" i="40"/>
  <c r="T38" i="51"/>
  <c r="S162" i="51"/>
  <c r="Q55" i="53" s="1"/>
  <c r="AH7" i="59"/>
  <c r="C22" i="59"/>
  <c r="AQ25" i="59"/>
  <c r="C18" i="59"/>
  <c r="B9" i="59"/>
  <c r="BI25" i="59"/>
  <c r="AZ25" i="59"/>
  <c r="J17" i="59"/>
  <c r="C16" i="59"/>
  <c r="B10" i="59"/>
  <c r="BH25" i="59"/>
  <c r="AU25" i="59"/>
  <c r="J9" i="59"/>
  <c r="J14" i="59"/>
  <c r="B15" i="59"/>
  <c r="BL25" i="59"/>
  <c r="BG25" i="59"/>
  <c r="C20" i="59"/>
  <c r="B8" i="59"/>
  <c r="B16" i="59"/>
  <c r="BQ25" i="59"/>
  <c r="J10" i="59"/>
  <c r="AX25" i="59"/>
  <c r="C17" i="59"/>
  <c r="B12" i="59"/>
  <c r="C19" i="59"/>
  <c r="BP25" i="59"/>
  <c r="BE25" i="59"/>
  <c r="BM25" i="59"/>
  <c r="J13" i="59"/>
  <c r="J11" i="59"/>
  <c r="BB25" i="59"/>
  <c r="C21" i="59"/>
  <c r="AS25" i="59"/>
  <c r="AY25" i="59"/>
  <c r="B14" i="59"/>
  <c r="B20" i="59"/>
  <c r="AR25" i="59"/>
  <c r="C11" i="59"/>
  <c r="C13" i="59"/>
  <c r="J21" i="59"/>
  <c r="J20" i="59"/>
  <c r="C9" i="59"/>
  <c r="C15" i="59"/>
  <c r="BF25" i="59"/>
  <c r="BA25" i="59"/>
  <c r="J22" i="59"/>
  <c r="C14" i="59"/>
  <c r="B19" i="59"/>
  <c r="J7" i="59"/>
  <c r="C7" i="59"/>
  <c r="B18" i="59"/>
  <c r="J12" i="59"/>
  <c r="BR25" i="59"/>
  <c r="J16" i="59"/>
  <c r="B7" i="59"/>
  <c r="AO25" i="59"/>
  <c r="AO26" i="59" s="1"/>
  <c r="BC25" i="59"/>
  <c r="J18" i="59"/>
  <c r="C12" i="59"/>
  <c r="B11" i="59"/>
  <c r="B21" i="59"/>
  <c r="B13" i="59"/>
  <c r="J15" i="59"/>
  <c r="BK25" i="59"/>
  <c r="BJ25" i="59"/>
  <c r="BD25" i="59"/>
  <c r="C8" i="59"/>
  <c r="BN25" i="59"/>
  <c r="BO25" i="59"/>
  <c r="B17" i="59"/>
  <c r="J8" i="59"/>
  <c r="AT25" i="59"/>
  <c r="AW25" i="59"/>
  <c r="AV25" i="59"/>
  <c r="J19" i="59"/>
  <c r="AP25" i="59"/>
  <c r="BS25" i="59"/>
  <c r="B22" i="59"/>
  <c r="C10" i="59"/>
  <c r="AB84" i="40"/>
  <c r="W84" i="40"/>
  <c r="W175" i="40"/>
  <c r="P84" i="40"/>
  <c r="AI10" i="54"/>
  <c r="AJ9" i="54" s="1"/>
  <c r="BN12" i="56"/>
  <c r="BP12" i="56"/>
  <c r="BQ12" i="56"/>
  <c r="BO12" i="56"/>
  <c r="BK12" i="56"/>
  <c r="BS12" i="56"/>
  <c r="BT12" i="56"/>
  <c r="BU12" i="56"/>
  <c r="BV12" i="56"/>
  <c r="BW12" i="56"/>
  <c r="BX12" i="56"/>
  <c r="BY12" i="56"/>
  <c r="BZ12" i="56"/>
  <c r="CA12" i="56"/>
  <c r="CB12" i="56"/>
  <c r="CC12" i="56"/>
  <c r="CD12" i="56"/>
  <c r="CE12" i="56"/>
  <c r="CF12" i="56"/>
  <c r="BA8" i="56"/>
  <c r="CG12" i="56"/>
  <c r="BJ12" i="56"/>
  <c r="BL12" i="56"/>
  <c r="N84" i="40"/>
  <c r="BI12" i="56"/>
  <c r="BM12" i="56"/>
  <c r="BR12" i="56"/>
  <c r="BH16" i="56"/>
  <c r="AD33" i="51"/>
  <c r="AC161" i="51"/>
  <c r="J15" i="40"/>
  <c r="I166" i="40"/>
  <c r="Y53" i="53"/>
  <c r="AC15" i="51"/>
  <c r="AB159" i="51"/>
  <c r="AC23" i="51"/>
  <c r="AB160" i="51"/>
  <c r="AD63" i="51"/>
  <c r="AC170" i="51"/>
  <c r="J97" i="40"/>
  <c r="I186" i="40"/>
  <c r="F32" i="53"/>
  <c r="J29" i="40"/>
  <c r="I167" i="40"/>
  <c r="U10" i="51"/>
  <c r="T154" i="51"/>
  <c r="R47" i="53" s="1"/>
  <c r="I70" i="40"/>
  <c r="H177" i="40"/>
  <c r="I56" i="40"/>
  <c r="H176" i="40"/>
  <c r="J105" i="40"/>
  <c r="I187" i="40"/>
  <c r="AC55" i="51"/>
  <c r="O57" i="53"/>
  <c r="S45" i="51"/>
  <c r="R164" i="51"/>
  <c r="F36" i="53"/>
  <c r="J80" i="40"/>
  <c r="I178" i="40"/>
  <c r="S36" i="56"/>
  <c r="F31" i="53"/>
  <c r="H169" i="40"/>
  <c r="F34" i="53" s="1"/>
  <c r="F30" i="53"/>
  <c r="AK30" i="53" s="1"/>
  <c r="J39" i="40"/>
  <c r="I168" i="40"/>
  <c r="F45" i="53"/>
  <c r="H189" i="40"/>
  <c r="J115" i="40"/>
  <c r="I188" i="40"/>
  <c r="U78" i="51"/>
  <c r="T172" i="51"/>
  <c r="AD73" i="51"/>
  <c r="AC171" i="51"/>
  <c r="J19" i="55"/>
  <c r="L19" i="55" s="1"/>
  <c r="O19" i="55"/>
  <c r="P19" i="55" s="1"/>
  <c r="P60" i="55" s="1"/>
  <c r="R69" i="40"/>
  <c r="S69" i="40" s="1"/>
  <c r="T69" i="40" s="1"/>
  <c r="U69" i="40" s="1"/>
  <c r="V69" i="40" s="1"/>
  <c r="W69" i="40" s="1"/>
  <c r="X69" i="40" s="1"/>
  <c r="Y69" i="40" s="1"/>
  <c r="Z69" i="40" s="1"/>
  <c r="AA69" i="40" s="1"/>
  <c r="AB69" i="40" s="1"/>
  <c r="AC69" i="40" s="1"/>
  <c r="AD69" i="40" s="1"/>
  <c r="AE69" i="40" s="1"/>
  <c r="AF69" i="40" s="1"/>
  <c r="AG69" i="40" s="1"/>
  <c r="AH69" i="40" s="1"/>
  <c r="AI69" i="40" s="1"/>
  <c r="AJ69" i="40" s="1"/>
  <c r="AK69" i="40" s="1"/>
  <c r="AL69" i="40" s="1"/>
  <c r="R55" i="40"/>
  <c r="S55" i="40" s="1"/>
  <c r="T55" i="40" s="1"/>
  <c r="U55" i="40" s="1"/>
  <c r="V55" i="40" s="1"/>
  <c r="W55" i="40" s="1"/>
  <c r="X55" i="40" s="1"/>
  <c r="Y55" i="40" s="1"/>
  <c r="Z55" i="40" s="1"/>
  <c r="AA55" i="40" s="1"/>
  <c r="AB55" i="40" s="1"/>
  <c r="AC55" i="40" s="1"/>
  <c r="AD55" i="40" s="1"/>
  <c r="AE55" i="40" s="1"/>
  <c r="AF55" i="40" s="1"/>
  <c r="AG55" i="40" s="1"/>
  <c r="AH55" i="40" s="1"/>
  <c r="AI55" i="40" s="1"/>
  <c r="AJ55" i="40" s="1"/>
  <c r="AK55" i="40" s="1"/>
  <c r="AL55" i="40" s="1"/>
  <c r="R50" i="40"/>
  <c r="S50" i="40" s="1"/>
  <c r="T50" i="40" s="1"/>
  <c r="U50" i="40" s="1"/>
  <c r="V50" i="40" s="1"/>
  <c r="W50" i="40" s="1"/>
  <c r="X50" i="40" s="1"/>
  <c r="Y50" i="40" s="1"/>
  <c r="Z50" i="40" s="1"/>
  <c r="AA50" i="40" s="1"/>
  <c r="AB50" i="40" s="1"/>
  <c r="AC50" i="40" s="1"/>
  <c r="AD50" i="40" s="1"/>
  <c r="AE50" i="40" s="1"/>
  <c r="AF50" i="40" s="1"/>
  <c r="AG50" i="40" s="1"/>
  <c r="AH50" i="40" s="1"/>
  <c r="AI50" i="40" s="1"/>
  <c r="AJ50" i="40" s="1"/>
  <c r="AK50" i="40" s="1"/>
  <c r="AL50" i="40" s="1"/>
  <c r="R86" i="40"/>
  <c r="S86" i="40" s="1"/>
  <c r="T86" i="40" s="1"/>
  <c r="U86" i="40" s="1"/>
  <c r="V86" i="40" s="1"/>
  <c r="W86" i="40" s="1"/>
  <c r="X86" i="40" s="1"/>
  <c r="Y86" i="40" s="1"/>
  <c r="Z86" i="40" s="1"/>
  <c r="AA86" i="40" s="1"/>
  <c r="AB86" i="40" s="1"/>
  <c r="AC86" i="40" s="1"/>
  <c r="AD86" i="40" s="1"/>
  <c r="AE86" i="40" s="1"/>
  <c r="AF86" i="40" s="1"/>
  <c r="AG86" i="40" s="1"/>
  <c r="AH86" i="40" s="1"/>
  <c r="AI86" i="40" s="1"/>
  <c r="AJ86" i="40" s="1"/>
  <c r="AK86" i="40" s="1"/>
  <c r="AL86" i="40" s="1"/>
  <c r="AM86" i="40" s="1"/>
  <c r="R45" i="40"/>
  <c r="S45" i="40" s="1"/>
  <c r="T45" i="40" s="1"/>
  <c r="U45" i="40" s="1"/>
  <c r="V45" i="40" s="1"/>
  <c r="W45" i="40" s="1"/>
  <c r="X45" i="40" s="1"/>
  <c r="Y45" i="40" s="1"/>
  <c r="Z45" i="40" s="1"/>
  <c r="AA45" i="40" s="1"/>
  <c r="AB45" i="40" s="1"/>
  <c r="AC45" i="40" s="1"/>
  <c r="AD45" i="40" s="1"/>
  <c r="AE45" i="40" s="1"/>
  <c r="AF45" i="40" s="1"/>
  <c r="AG45" i="40" s="1"/>
  <c r="AH45" i="40" s="1"/>
  <c r="AI45" i="40" s="1"/>
  <c r="AJ45" i="40" s="1"/>
  <c r="AK45" i="40" s="1"/>
  <c r="AL45" i="40" s="1"/>
  <c r="AM45" i="40" s="1"/>
  <c r="V80" i="51"/>
  <c r="U81" i="51"/>
  <c r="R121" i="40"/>
  <c r="S121" i="40" s="1"/>
  <c r="T121" i="40" s="1"/>
  <c r="U121" i="40" s="1"/>
  <c r="V121" i="40" s="1"/>
  <c r="W121" i="40" s="1"/>
  <c r="X121" i="40" s="1"/>
  <c r="Y121" i="40" s="1"/>
  <c r="Z121" i="40" s="1"/>
  <c r="AA121" i="40" s="1"/>
  <c r="AB121" i="40" s="1"/>
  <c r="AC121" i="40" s="1"/>
  <c r="AD121" i="40" s="1"/>
  <c r="AE121" i="40" s="1"/>
  <c r="AF121" i="40" s="1"/>
  <c r="AG121" i="40" s="1"/>
  <c r="AH121" i="40" s="1"/>
  <c r="AI121" i="40" s="1"/>
  <c r="AJ121" i="40" s="1"/>
  <c r="AK121" i="40" s="1"/>
  <c r="AL121" i="40" s="1"/>
  <c r="AM121" i="40" s="1"/>
  <c r="I120" i="40"/>
  <c r="AM71" i="40"/>
  <c r="AO72" i="40" s="1"/>
  <c r="AM75" i="40"/>
  <c r="AO76" i="40" s="1"/>
  <c r="AM73" i="40"/>
  <c r="AO74" i="40" s="1"/>
  <c r="AM82" i="40"/>
  <c r="Z14" i="32" s="1"/>
  <c r="T37" i="53"/>
  <c r="X84" i="40"/>
  <c r="AM119" i="40"/>
  <c r="AM43" i="40"/>
  <c r="R59" i="53"/>
  <c r="AK35" i="53"/>
  <c r="Q52" i="53"/>
  <c r="G45" i="53"/>
  <c r="I92" i="40"/>
  <c r="I181" i="40" s="1"/>
  <c r="F40" i="53"/>
  <c r="I10" i="40"/>
  <c r="I161" i="40" s="1"/>
  <c r="F26" i="53"/>
  <c r="I51" i="40"/>
  <c r="I171" i="40" s="1"/>
  <c r="F33" i="53"/>
  <c r="I6" i="41"/>
  <c r="J5" i="41"/>
  <c r="AM153" i="40"/>
  <c r="H81" i="44"/>
  <c r="J5" i="40"/>
  <c r="I6" i="40"/>
  <c r="S25" i="31"/>
  <c r="S26" i="31" s="1"/>
  <c r="R50" i="52"/>
  <c r="I48" i="45"/>
  <c r="J48" i="45" s="1"/>
  <c r="H47" i="40"/>
  <c r="T81" i="52"/>
  <c r="U80" i="52"/>
  <c r="T151" i="52"/>
  <c r="U150" i="52"/>
  <c r="V5" i="52"/>
  <c r="U6" i="52"/>
  <c r="T40" i="52"/>
  <c r="S41" i="52"/>
  <c r="Y5" i="51"/>
  <c r="X6" i="51"/>
  <c r="U151" i="51"/>
  <c r="V150" i="51"/>
  <c r="I150" i="41"/>
  <c r="H151" i="41"/>
  <c r="J151" i="45"/>
  <c r="K151" i="45" s="1"/>
  <c r="L151" i="45" s="1"/>
  <c r="M151" i="45" s="1"/>
  <c r="N151" i="45" s="1"/>
  <c r="O151" i="45" s="1"/>
  <c r="P151" i="45" s="1"/>
  <c r="Q151" i="45" s="1"/>
  <c r="R151" i="45" s="1"/>
  <c r="S151" i="45" s="1"/>
  <c r="T151" i="45" s="1"/>
  <c r="U151" i="45" s="1"/>
  <c r="V151" i="45" s="1"/>
  <c r="W151" i="45" s="1"/>
  <c r="X151" i="45" s="1"/>
  <c r="Y151" i="45" s="1"/>
  <c r="Z151" i="45" s="1"/>
  <c r="AA151" i="45" s="1"/>
  <c r="AB151" i="45" s="1"/>
  <c r="AC151" i="45" s="1"/>
  <c r="AD151" i="45" s="1"/>
  <c r="AE151" i="45" s="1"/>
  <c r="AF151" i="45" s="1"/>
  <c r="AG151" i="45" s="1"/>
  <c r="AH151" i="45" s="1"/>
  <c r="AI151" i="45" s="1"/>
  <c r="AJ151" i="45" s="1"/>
  <c r="AK151" i="45" s="1"/>
  <c r="S6" i="50"/>
  <c r="T5" i="50"/>
  <c r="AM152" i="40"/>
  <c r="H123" i="40"/>
  <c r="I123" i="40"/>
  <c r="J146" i="46"/>
  <c r="K145" i="46"/>
  <c r="AL38" i="46"/>
  <c r="AL108" i="46"/>
  <c r="AL73" i="46"/>
  <c r="I41" i="44"/>
  <c r="H81" i="45"/>
  <c r="I81" i="45" s="1"/>
  <c r="J81" i="45" s="1"/>
  <c r="K81" i="45" s="1"/>
  <c r="L81" i="45" s="1"/>
  <c r="M81" i="45" s="1"/>
  <c r="N81" i="45" s="1"/>
  <c r="O81" i="45" s="1"/>
  <c r="P81" i="45" s="1"/>
  <c r="Q81" i="45" s="1"/>
  <c r="R81" i="45" s="1"/>
  <c r="S81" i="45" s="1"/>
  <c r="T81" i="45" s="1"/>
  <c r="U81" i="45" s="1"/>
  <c r="V81" i="45" s="1"/>
  <c r="W81" i="45" s="1"/>
  <c r="X81" i="45" s="1"/>
  <c r="Y81" i="45" s="1"/>
  <c r="Z81" i="45" s="1"/>
  <c r="AA81" i="45" s="1"/>
  <c r="AB81" i="45" s="1"/>
  <c r="AC81" i="45" s="1"/>
  <c r="AD81" i="45" s="1"/>
  <c r="AE81" i="45" s="1"/>
  <c r="AF81" i="45" s="1"/>
  <c r="AG81" i="45" s="1"/>
  <c r="AH81" i="45" s="1"/>
  <c r="AI81" i="45" s="1"/>
  <c r="AJ81" i="45" s="1"/>
  <c r="AK81" i="45" s="1"/>
  <c r="H119" i="45"/>
  <c r="I118" i="45"/>
  <c r="I154" i="45"/>
  <c r="J153" i="45"/>
  <c r="H116" i="45"/>
  <c r="I116" i="45" s="1"/>
  <c r="J116" i="45" s="1"/>
  <c r="K116" i="45" s="1"/>
  <c r="L116" i="45" s="1"/>
  <c r="M116" i="45" s="1"/>
  <c r="N116" i="45" s="1"/>
  <c r="O116" i="45" s="1"/>
  <c r="P116" i="45" s="1"/>
  <c r="Q116" i="45" s="1"/>
  <c r="R116" i="45" s="1"/>
  <c r="S116" i="45" s="1"/>
  <c r="T116" i="45" s="1"/>
  <c r="U116" i="45" s="1"/>
  <c r="V116" i="45" s="1"/>
  <c r="W116" i="45" s="1"/>
  <c r="X116" i="45" s="1"/>
  <c r="Y116" i="45" s="1"/>
  <c r="Z116" i="45" s="1"/>
  <c r="AA116" i="45" s="1"/>
  <c r="AB116" i="45" s="1"/>
  <c r="AC116" i="45" s="1"/>
  <c r="AD116" i="45" s="1"/>
  <c r="AE116" i="45" s="1"/>
  <c r="AF116" i="45" s="1"/>
  <c r="AG116" i="45" s="1"/>
  <c r="AH116" i="45" s="1"/>
  <c r="AI116" i="45" s="1"/>
  <c r="AJ116" i="45" s="1"/>
  <c r="AK116" i="45" s="1"/>
  <c r="H84" i="45"/>
  <c r="I83" i="45"/>
  <c r="H96" i="44"/>
  <c r="I96" i="44" s="1"/>
  <c r="J96" i="44" s="1"/>
  <c r="K96" i="44" s="1"/>
  <c r="L96" i="44" s="1"/>
  <c r="M96" i="44" s="1"/>
  <c r="N96" i="44" s="1"/>
  <c r="O96" i="44" s="1"/>
  <c r="P96" i="44" s="1"/>
  <c r="Q96" i="44" s="1"/>
  <c r="R96" i="44" s="1"/>
  <c r="S96" i="44" s="1"/>
  <c r="T96" i="44" s="1"/>
  <c r="U96" i="44" s="1"/>
  <c r="V96" i="44" s="1"/>
  <c r="W96" i="44" s="1"/>
  <c r="X96" i="44" s="1"/>
  <c r="Y96" i="44" s="1"/>
  <c r="Z96" i="44" s="1"/>
  <c r="AA96" i="44" s="1"/>
  <c r="AB96" i="44" s="1"/>
  <c r="AC96" i="44" s="1"/>
  <c r="AD96" i="44" s="1"/>
  <c r="AE96" i="44" s="1"/>
  <c r="AF96" i="44" s="1"/>
  <c r="AG96" i="44" s="1"/>
  <c r="AH96" i="44" s="1"/>
  <c r="AI96" i="44" s="1"/>
  <c r="AJ96" i="44" s="1"/>
  <c r="AK96" i="44" s="1"/>
  <c r="I98" i="44"/>
  <c r="H99" i="44"/>
  <c r="J41" i="44"/>
  <c r="K40" i="44"/>
  <c r="AL38" i="44"/>
  <c r="AL114" i="44"/>
  <c r="I81" i="44"/>
  <c r="J80" i="44"/>
  <c r="J6" i="43"/>
  <c r="K5" i="43"/>
  <c r="H158" i="43"/>
  <c r="I157" i="43"/>
  <c r="H155" i="43"/>
  <c r="I155" i="43" s="1"/>
  <c r="J155" i="43" s="1"/>
  <c r="K155" i="43" s="1"/>
  <c r="L155" i="43" s="1"/>
  <c r="M155" i="43" s="1"/>
  <c r="N155" i="43" s="1"/>
  <c r="O155" i="43" s="1"/>
  <c r="P155" i="43" s="1"/>
  <c r="Q155" i="43" s="1"/>
  <c r="R155" i="43" s="1"/>
  <c r="S155" i="43" s="1"/>
  <c r="T155" i="43" s="1"/>
  <c r="U155" i="43" s="1"/>
  <c r="V155" i="43" s="1"/>
  <c r="W155" i="43" s="1"/>
  <c r="X155" i="43" s="1"/>
  <c r="Y155" i="43" s="1"/>
  <c r="Z155" i="43" s="1"/>
  <c r="AA155" i="43" s="1"/>
  <c r="AB155" i="43" s="1"/>
  <c r="AC155" i="43" s="1"/>
  <c r="AD155" i="43" s="1"/>
  <c r="AE155" i="43" s="1"/>
  <c r="AF155" i="43" s="1"/>
  <c r="AG155" i="43" s="1"/>
  <c r="AH155" i="43" s="1"/>
  <c r="AI155" i="43" s="1"/>
  <c r="AJ155" i="43" s="1"/>
  <c r="AK155" i="43" s="1"/>
  <c r="K115" i="41"/>
  <c r="J116" i="41"/>
  <c r="AL43" i="41"/>
  <c r="I46" i="41"/>
  <c r="J45" i="41"/>
  <c r="AL78" i="41"/>
  <c r="I81" i="41"/>
  <c r="J80" i="41"/>
  <c r="AL113" i="41"/>
  <c r="AO117" i="40"/>
  <c r="Z18" i="32"/>
  <c r="AB18" i="32" s="1"/>
  <c r="AO41" i="40"/>
  <c r="Z13" i="32"/>
  <c r="AB13" i="32" s="1"/>
  <c r="K122" i="40"/>
  <c r="J123" i="40"/>
  <c r="H88" i="40"/>
  <c r="I87" i="40"/>
  <c r="I47" i="40"/>
  <c r="J46" i="40"/>
  <c r="I157" i="40"/>
  <c r="H158" i="40"/>
  <c r="H85" i="40"/>
  <c r="I44" i="40"/>
  <c r="I169" i="40" s="1"/>
  <c r="G34" i="53" s="1"/>
  <c r="H155" i="40"/>
  <c r="AM154" i="40"/>
  <c r="U37" i="56"/>
  <c r="U55" i="56"/>
  <c r="U49" i="56"/>
  <c r="AD74" i="56"/>
  <c r="T47" i="56"/>
  <c r="T48" i="56"/>
  <c r="U46" i="56"/>
  <c r="U40" i="56"/>
  <c r="AO76" i="56"/>
  <c r="AN66" i="56"/>
  <c r="AO67" i="56"/>
  <c r="AJ45" i="56"/>
  <c r="AN65" i="56"/>
  <c r="U38" i="56"/>
  <c r="U39" i="56"/>
  <c r="AO75" i="56"/>
  <c r="U56" i="56"/>
  <c r="AK45" i="56"/>
  <c r="U58" i="56"/>
  <c r="AI45" i="56"/>
  <c r="U57" i="56"/>
  <c r="AF64" i="56"/>
  <c r="AD73" i="56"/>
  <c r="AQ26" i="59" l="1"/>
  <c r="AW26" i="59"/>
  <c r="AX26" i="59"/>
  <c r="BJ26" i="59"/>
  <c r="BK26" i="59"/>
  <c r="AZ26" i="59"/>
  <c r="BL26" i="59"/>
  <c r="BA26" i="59"/>
  <c r="BM26" i="59"/>
  <c r="AV26" i="59"/>
  <c r="AY26" i="59"/>
  <c r="BB26" i="59"/>
  <c r="BN26" i="59"/>
  <c r="BC26" i="59"/>
  <c r="BO26" i="59"/>
  <c r="AR26" i="59"/>
  <c r="BD26" i="59"/>
  <c r="BP26" i="59"/>
  <c r="AS26" i="59"/>
  <c r="BE26" i="59"/>
  <c r="BQ26" i="59"/>
  <c r="AT26" i="59"/>
  <c r="BF26" i="59"/>
  <c r="BR26" i="59"/>
  <c r="AU26" i="59"/>
  <c r="BG26" i="59"/>
  <c r="BS26" i="59"/>
  <c r="BH26" i="59"/>
  <c r="BI26" i="59"/>
  <c r="AP26" i="59"/>
  <c r="T50" i="51"/>
  <c r="S169" i="51"/>
  <c r="BU23" i="62"/>
  <c r="DC5" i="62"/>
  <c r="DC23" i="62" s="1"/>
  <c r="BH23" i="62"/>
  <c r="CP5" i="62"/>
  <c r="CP23" i="62" s="1"/>
  <c r="AZ23" i="62"/>
  <c r="CH5" i="62"/>
  <c r="CH23" i="62" s="1"/>
  <c r="DB5" i="62"/>
  <c r="DB23" i="62" s="1"/>
  <c r="BT23" i="62"/>
  <c r="BS23" i="62"/>
  <c r="DA5" i="62"/>
  <c r="DA23" i="62" s="1"/>
  <c r="CS5" i="62"/>
  <c r="CS23" i="62" s="1"/>
  <c r="BK23" i="62"/>
  <c r="BC23" i="62"/>
  <c r="CK5" i="62"/>
  <c r="CK23" i="62" s="1"/>
  <c r="BA23" i="62"/>
  <c r="CI5" i="62"/>
  <c r="CI23" i="62" s="1"/>
  <c r="BF23" i="62"/>
  <c r="CN5" i="62"/>
  <c r="CN23" i="62" s="1"/>
  <c r="AT23" i="62"/>
  <c r="CB5" i="62"/>
  <c r="CB23" i="62" s="1"/>
  <c r="CR5" i="62"/>
  <c r="CR23" i="62" s="1"/>
  <c r="BJ23" i="62"/>
  <c r="BL23" i="62"/>
  <c r="CT5" i="62"/>
  <c r="CT23" i="62" s="1"/>
  <c r="CF5" i="62"/>
  <c r="CF23" i="62" s="1"/>
  <c r="AX23" i="62"/>
  <c r="BM23" i="62"/>
  <c r="CU5" i="62"/>
  <c r="CU23" i="62" s="1"/>
  <c r="CX5" i="62"/>
  <c r="CX23" i="62" s="1"/>
  <c r="BP23" i="62"/>
  <c r="BO23" i="62"/>
  <c r="CW5" i="62"/>
  <c r="CW23" i="62" s="1"/>
  <c r="BN23" i="62"/>
  <c r="CV5" i="62"/>
  <c r="CV23" i="62" s="1"/>
  <c r="CL5" i="62"/>
  <c r="CL23" i="62" s="1"/>
  <c r="BD23" i="62"/>
  <c r="DE5" i="62"/>
  <c r="DE23" i="62" s="1"/>
  <c r="BW23" i="62"/>
  <c r="DD5" i="62"/>
  <c r="DD23" i="62" s="1"/>
  <c r="BV23" i="62"/>
  <c r="AW23" i="62"/>
  <c r="CE5" i="62"/>
  <c r="CE23" i="62" s="1"/>
  <c r="BX23" i="62"/>
  <c r="DF5" i="62"/>
  <c r="DF23" i="62" s="1"/>
  <c r="CD5" i="62"/>
  <c r="CD23" i="62" s="1"/>
  <c r="AV23" i="62"/>
  <c r="BQ23" i="62"/>
  <c r="CY5" i="62"/>
  <c r="CY23" i="62" s="1"/>
  <c r="CG5" i="62"/>
  <c r="CG23" i="62" s="1"/>
  <c r="AY23" i="62"/>
  <c r="BB23" i="62"/>
  <c r="CJ5" i="62"/>
  <c r="CJ23" i="62" s="1"/>
  <c r="AU23" i="62"/>
  <c r="CC5" i="62"/>
  <c r="CC23" i="62" s="1"/>
  <c r="BR23" i="62"/>
  <c r="CZ5" i="62"/>
  <c r="CZ23" i="62" s="1"/>
  <c r="BE23" i="62"/>
  <c r="CM5" i="62"/>
  <c r="CM23" i="62" s="1"/>
  <c r="CQ5" i="62"/>
  <c r="CQ23" i="62" s="1"/>
  <c r="BI23" i="62"/>
  <c r="CO5" i="62"/>
  <c r="CO23" i="62" s="1"/>
  <c r="BG23" i="62"/>
  <c r="AK37" i="53"/>
  <c r="U38" i="51"/>
  <c r="T162" i="51"/>
  <c r="R55" i="53" s="1"/>
  <c r="T9" i="59"/>
  <c r="AA9" i="59" s="1"/>
  <c r="L11" i="59"/>
  <c r="K11" i="59"/>
  <c r="L20" i="59"/>
  <c r="K20" i="59"/>
  <c r="L13" i="59"/>
  <c r="K13" i="59"/>
  <c r="L12" i="59"/>
  <c r="K12" i="59"/>
  <c r="K21" i="59"/>
  <c r="L21" i="59"/>
  <c r="L15" i="59"/>
  <c r="K15" i="59"/>
  <c r="T7" i="59"/>
  <c r="AA7" i="59" s="1"/>
  <c r="K7" i="59"/>
  <c r="L7" i="59"/>
  <c r="J25" i="59"/>
  <c r="T19" i="59"/>
  <c r="AA19" i="59" s="1"/>
  <c r="L8" i="59"/>
  <c r="K8" i="59"/>
  <c r="L18" i="59"/>
  <c r="K18" i="59"/>
  <c r="L16" i="59"/>
  <c r="K16" i="59"/>
  <c r="T20" i="59"/>
  <c r="AA20" i="59" s="1"/>
  <c r="L19" i="59"/>
  <c r="K19" i="59"/>
  <c r="T13" i="59"/>
  <c r="AA13" i="59" s="1"/>
  <c r="T12" i="59"/>
  <c r="AA12" i="59" s="1"/>
  <c r="T17" i="59"/>
  <c r="AA17" i="59" s="1"/>
  <c r="T21" i="59"/>
  <c r="AA21" i="59" s="1"/>
  <c r="L10" i="59"/>
  <c r="K10" i="59"/>
  <c r="T11" i="59"/>
  <c r="AA11" i="59" s="1"/>
  <c r="T18" i="59"/>
  <c r="AA18" i="59" s="1"/>
  <c r="L14" i="59"/>
  <c r="K14" i="59"/>
  <c r="T14" i="59"/>
  <c r="AA14" i="59" s="1"/>
  <c r="K9" i="59"/>
  <c r="L9" i="59"/>
  <c r="K22" i="59"/>
  <c r="L22" i="59"/>
  <c r="T10" i="59"/>
  <c r="AA10" i="59" s="1"/>
  <c r="T8" i="59"/>
  <c r="AA8" i="59" s="1"/>
  <c r="T15" i="59"/>
  <c r="AA15" i="59" s="1"/>
  <c r="T16" i="59"/>
  <c r="AA16" i="59" s="1"/>
  <c r="L17" i="59"/>
  <c r="K17" i="59"/>
  <c r="T22" i="59"/>
  <c r="AA22" i="59" s="1"/>
  <c r="S45" i="56"/>
  <c r="AM84" i="40"/>
  <c r="J70" i="40"/>
  <c r="I177" i="40"/>
  <c r="AD15" i="51"/>
  <c r="AC159" i="51"/>
  <c r="AD23" i="51"/>
  <c r="AC160" i="51"/>
  <c r="V10" i="51"/>
  <c r="U154" i="51"/>
  <c r="S47" i="53" s="1"/>
  <c r="F42" i="53"/>
  <c r="G32" i="53"/>
  <c r="K29" i="40"/>
  <c r="J167" i="40"/>
  <c r="K15" i="40"/>
  <c r="J166" i="40"/>
  <c r="AD55" i="51"/>
  <c r="AE33" i="51"/>
  <c r="AD161" i="51"/>
  <c r="K97" i="40"/>
  <c r="J186" i="40"/>
  <c r="K105" i="40"/>
  <c r="J187" i="40"/>
  <c r="F41" i="53"/>
  <c r="AE63" i="51"/>
  <c r="AD170" i="51"/>
  <c r="J56" i="40"/>
  <c r="I176" i="40"/>
  <c r="Z53" i="53"/>
  <c r="P57" i="53"/>
  <c r="T45" i="51"/>
  <c r="S164" i="51"/>
  <c r="G36" i="53"/>
  <c r="G43" i="53"/>
  <c r="K80" i="40"/>
  <c r="J178" i="40"/>
  <c r="F38" i="53"/>
  <c r="H179" i="40"/>
  <c r="F44" i="53" s="1"/>
  <c r="K39" i="40"/>
  <c r="J168" i="40"/>
  <c r="J120" i="40"/>
  <c r="J189" i="40" s="1"/>
  <c r="I189" i="40"/>
  <c r="K115" i="40"/>
  <c r="J188" i="40"/>
  <c r="AE73" i="51"/>
  <c r="AD171" i="51"/>
  <c r="V78" i="51"/>
  <c r="U172" i="51"/>
  <c r="AM17" i="54"/>
  <c r="AM7" i="54"/>
  <c r="AB14" i="32"/>
  <c r="AK9" i="54"/>
  <c r="W80" i="51"/>
  <c r="W81" i="51" s="1"/>
  <c r="V81" i="51"/>
  <c r="AO82" i="40"/>
  <c r="I49" i="45"/>
  <c r="J92" i="40"/>
  <c r="J181" i="40" s="1"/>
  <c r="G40" i="53"/>
  <c r="S59" i="53"/>
  <c r="J51" i="40"/>
  <c r="J171" i="40" s="1"/>
  <c r="G33" i="53"/>
  <c r="H45" i="53"/>
  <c r="AO152" i="40"/>
  <c r="R52" i="53"/>
  <c r="R54" i="53"/>
  <c r="Q54" i="53"/>
  <c r="J10" i="40"/>
  <c r="J161" i="40" s="1"/>
  <c r="G26" i="53"/>
  <c r="J44" i="40"/>
  <c r="J169" i="40" s="1"/>
  <c r="H34" i="53" s="1"/>
  <c r="G31" i="53"/>
  <c r="K5" i="41"/>
  <c r="J6" i="41"/>
  <c r="AC18" i="32"/>
  <c r="H38" i="25"/>
  <c r="AC13" i="32"/>
  <c r="H33" i="25"/>
  <c r="K5" i="40"/>
  <c r="J6" i="40"/>
  <c r="T25" i="31"/>
  <c r="T26" i="31" s="1"/>
  <c r="S50" i="52"/>
  <c r="V6" i="52"/>
  <c r="W5" i="52"/>
  <c r="U151" i="52"/>
  <c r="V150" i="52"/>
  <c r="U81" i="52"/>
  <c r="V80" i="52"/>
  <c r="T41" i="52"/>
  <c r="U40" i="52"/>
  <c r="Z5" i="51"/>
  <c r="Y6" i="51"/>
  <c r="V151" i="51"/>
  <c r="W150" i="51"/>
  <c r="I151" i="41"/>
  <c r="J150" i="41"/>
  <c r="U5" i="50"/>
  <c r="T6" i="50"/>
  <c r="L145" i="46"/>
  <c r="K146" i="46"/>
  <c r="K48" i="45"/>
  <c r="J49" i="45"/>
  <c r="J83" i="45"/>
  <c r="I84" i="45"/>
  <c r="AL151" i="45"/>
  <c r="AL116" i="45"/>
  <c r="J154" i="45"/>
  <c r="K153" i="45"/>
  <c r="J118" i="45"/>
  <c r="I119" i="45"/>
  <c r="AL81" i="45"/>
  <c r="AL96" i="44"/>
  <c r="I99" i="44"/>
  <c r="J98" i="44"/>
  <c r="K80" i="44"/>
  <c r="J81" i="44"/>
  <c r="L40" i="44"/>
  <c r="K41" i="44"/>
  <c r="I158" i="43"/>
  <c r="J157" i="43"/>
  <c r="AL155" i="43"/>
  <c r="K6" i="43"/>
  <c r="L5" i="43"/>
  <c r="L115" i="41"/>
  <c r="K116" i="41"/>
  <c r="J46" i="41"/>
  <c r="K45" i="41"/>
  <c r="K80" i="41"/>
  <c r="J81" i="41"/>
  <c r="I158" i="40"/>
  <c r="J157" i="40"/>
  <c r="J87" i="40"/>
  <c r="I88" i="40"/>
  <c r="I85" i="40"/>
  <c r="I179" i="40" s="1"/>
  <c r="G44" i="53" s="1"/>
  <c r="K46" i="40"/>
  <c r="J47" i="40"/>
  <c r="I155" i="40"/>
  <c r="J155" i="40" s="1"/>
  <c r="K155" i="40" s="1"/>
  <c r="L155" i="40" s="1"/>
  <c r="M155" i="40" s="1"/>
  <c r="N155" i="40" s="1"/>
  <c r="O155" i="40" s="1"/>
  <c r="P155" i="40" s="1"/>
  <c r="Q155" i="40" s="1"/>
  <c r="R155" i="40" s="1"/>
  <c r="S155" i="40" s="1"/>
  <c r="T155" i="40" s="1"/>
  <c r="U155" i="40" s="1"/>
  <c r="V155" i="40" s="1"/>
  <c r="W155" i="40" s="1"/>
  <c r="X155" i="40" s="1"/>
  <c r="Y155" i="40" s="1"/>
  <c r="Z155" i="40" s="1"/>
  <c r="AA155" i="40" s="1"/>
  <c r="AB155" i="40" s="1"/>
  <c r="AC155" i="40" s="1"/>
  <c r="AD155" i="40" s="1"/>
  <c r="AE155" i="40" s="1"/>
  <c r="AF155" i="40" s="1"/>
  <c r="AG155" i="40" s="1"/>
  <c r="AH155" i="40" s="1"/>
  <c r="AI155" i="40" s="1"/>
  <c r="AJ155" i="40" s="1"/>
  <c r="AK155" i="40" s="1"/>
  <c r="AL155" i="40" s="1"/>
  <c r="K123" i="40"/>
  <c r="L122" i="40"/>
  <c r="AG64" i="56"/>
  <c r="V38" i="56"/>
  <c r="V49" i="56"/>
  <c r="AP75" i="56"/>
  <c r="AE74" i="56"/>
  <c r="AP76" i="56"/>
  <c r="AE73" i="56"/>
  <c r="V55" i="56"/>
  <c r="V58" i="56"/>
  <c r="V57" i="56"/>
  <c r="U47" i="56"/>
  <c r="V46" i="56"/>
  <c r="AO65" i="56"/>
  <c r="AP67" i="56"/>
  <c r="V40" i="56"/>
  <c r="U48" i="56"/>
  <c r="AO66" i="56"/>
  <c r="V56" i="56"/>
  <c r="V37" i="56"/>
  <c r="V39" i="56"/>
  <c r="AC14" i="32" l="1"/>
  <c r="U50" i="51"/>
  <c r="T169" i="51"/>
  <c r="BM24" i="62"/>
  <c r="AU24" i="62"/>
  <c r="BC24" i="62"/>
  <c r="AY24" i="62"/>
  <c r="BK24" i="62"/>
  <c r="BA24" i="62"/>
  <c r="BW24" i="62"/>
  <c r="BJ24" i="62"/>
  <c r="BI24" i="62"/>
  <c r="BD24" i="62"/>
  <c r="AT24" i="62"/>
  <c r="BS24" i="62"/>
  <c r="AZ24" i="62"/>
  <c r="BV24" i="62"/>
  <c r="BG24" i="62"/>
  <c r="BB24" i="62"/>
  <c r="BT24" i="62"/>
  <c r="BU24" i="62"/>
  <c r="AX24" i="62"/>
  <c r="BP24" i="62"/>
  <c r="BH24" i="62"/>
  <c r="BF24" i="62"/>
  <c r="BL24" i="62"/>
  <c r="BX24" i="62"/>
  <c r="AV24" i="62"/>
  <c r="BQ24" i="62"/>
  <c r="AW24" i="62"/>
  <c r="BR24" i="62"/>
  <c r="BE24" i="62"/>
  <c r="BO24" i="62"/>
  <c r="BN24" i="62"/>
  <c r="V38" i="51"/>
  <c r="U162" i="51"/>
  <c r="S55" i="53" s="1"/>
  <c r="M16" i="59"/>
  <c r="M15" i="59"/>
  <c r="M20" i="59"/>
  <c r="M13" i="59"/>
  <c r="M19" i="59"/>
  <c r="M14" i="59"/>
  <c r="M17" i="59"/>
  <c r="M10" i="59"/>
  <c r="M12" i="59"/>
  <c r="M9" i="59"/>
  <c r="M18" i="59"/>
  <c r="M22" i="59"/>
  <c r="M21" i="59"/>
  <c r="L25" i="59"/>
  <c r="V4" i="59" s="1"/>
  <c r="K25" i="59"/>
  <c r="U4" i="59" s="1"/>
  <c r="M7" i="59"/>
  <c r="M8" i="59"/>
  <c r="M11" i="59"/>
  <c r="K120" i="40"/>
  <c r="K189" i="40" s="1"/>
  <c r="G41" i="53"/>
  <c r="AE55" i="51"/>
  <c r="AE15" i="51"/>
  <c r="AD159" i="51"/>
  <c r="K56" i="40"/>
  <c r="J176" i="40"/>
  <c r="G42" i="53"/>
  <c r="L15" i="40"/>
  <c r="K166" i="40"/>
  <c r="K70" i="40"/>
  <c r="J177" i="40"/>
  <c r="AF63" i="51"/>
  <c r="AE170" i="51"/>
  <c r="H32" i="53"/>
  <c r="AE23" i="51"/>
  <c r="AD160" i="51"/>
  <c r="L29" i="40"/>
  <c r="K167" i="40"/>
  <c r="AF33" i="51"/>
  <c r="AE161" i="51"/>
  <c r="L105" i="40"/>
  <c r="K187" i="40"/>
  <c r="AA53" i="53"/>
  <c r="L97" i="40"/>
  <c r="K186" i="40"/>
  <c r="W10" i="51"/>
  <c r="V154" i="51"/>
  <c r="T47" i="53" s="1"/>
  <c r="Q57" i="53"/>
  <c r="U45" i="51"/>
  <c r="T164" i="51"/>
  <c r="H36" i="53"/>
  <c r="H43" i="53"/>
  <c r="L80" i="40"/>
  <c r="K178" i="40"/>
  <c r="L39" i="40"/>
  <c r="K168" i="40"/>
  <c r="L115" i="40"/>
  <c r="K188" i="40"/>
  <c r="W78" i="51"/>
  <c r="W172" i="51" s="1"/>
  <c r="V172" i="51"/>
  <c r="AF73" i="51"/>
  <c r="AE171" i="51"/>
  <c r="AM9" i="54"/>
  <c r="H34" i="25"/>
  <c r="K10" i="40"/>
  <c r="K161" i="40" s="1"/>
  <c r="H26" i="53"/>
  <c r="I45" i="53"/>
  <c r="K51" i="40"/>
  <c r="K171" i="40" s="1"/>
  <c r="H33" i="53"/>
  <c r="T59" i="53"/>
  <c r="S52" i="53"/>
  <c r="K92" i="40"/>
  <c r="K181" i="40" s="1"/>
  <c r="H40" i="53"/>
  <c r="J85" i="40"/>
  <c r="J179" i="40" s="1"/>
  <c r="H44" i="53" s="1"/>
  <c r="G38" i="53"/>
  <c r="K44" i="40"/>
  <c r="K169" i="40" s="1"/>
  <c r="I34" i="53" s="1"/>
  <c r="H31" i="53"/>
  <c r="K6" i="41"/>
  <c r="L5" i="41"/>
  <c r="K6" i="40"/>
  <c r="L5" i="40"/>
  <c r="U25" i="31"/>
  <c r="U26" i="31" s="1"/>
  <c r="T50" i="52"/>
  <c r="U41" i="52"/>
  <c r="V40" i="52"/>
  <c r="W150" i="52"/>
  <c r="V151" i="52"/>
  <c r="X5" i="52"/>
  <c r="W6" i="52"/>
  <c r="W80" i="52"/>
  <c r="V81" i="52"/>
  <c r="X40" i="51"/>
  <c r="X41" i="51" s="1"/>
  <c r="X150" i="51"/>
  <c r="W151" i="51"/>
  <c r="Z6" i="51"/>
  <c r="AA5" i="51"/>
  <c r="J151" i="41"/>
  <c r="K150" i="41"/>
  <c r="V5" i="50"/>
  <c r="U6" i="50"/>
  <c r="L146" i="46"/>
  <c r="M145" i="46"/>
  <c r="L153" i="45"/>
  <c r="K154" i="45"/>
  <c r="K49" i="45"/>
  <c r="L48" i="45"/>
  <c r="J84" i="45"/>
  <c r="K83" i="45"/>
  <c r="J119" i="45"/>
  <c r="K118" i="45"/>
  <c r="M40" i="44"/>
  <c r="L41" i="44"/>
  <c r="L80" i="44"/>
  <c r="K81" i="44"/>
  <c r="K98" i="44"/>
  <c r="J99" i="44"/>
  <c r="K157" i="43"/>
  <c r="J158" i="43"/>
  <c r="M5" i="43"/>
  <c r="L6" i="43"/>
  <c r="L116" i="41"/>
  <c r="M115" i="41"/>
  <c r="L80" i="41"/>
  <c r="K81" i="41"/>
  <c r="K46" i="41"/>
  <c r="L45" i="41"/>
  <c r="M122" i="40"/>
  <c r="L123" i="40"/>
  <c r="AM155" i="40"/>
  <c r="K87" i="40"/>
  <c r="J88" i="40"/>
  <c r="K157" i="40"/>
  <c r="J158" i="40"/>
  <c r="K47" i="40"/>
  <c r="L46" i="40"/>
  <c r="W46" i="56"/>
  <c r="V48" i="56"/>
  <c r="AP66" i="56"/>
  <c r="AF74" i="56"/>
  <c r="W58" i="56"/>
  <c r="W38" i="56"/>
  <c r="AF73" i="56"/>
  <c r="W57" i="56"/>
  <c r="W49" i="56"/>
  <c r="AQ76" i="56"/>
  <c r="V47" i="56"/>
  <c r="AQ67" i="56"/>
  <c r="AP65" i="56"/>
  <c r="W39" i="56"/>
  <c r="AH64" i="56"/>
  <c r="W56" i="56"/>
  <c r="W40" i="56"/>
  <c r="W55" i="56"/>
  <c r="W37" i="56"/>
  <c r="AQ75" i="56"/>
  <c r="V50" i="51" l="1"/>
  <c r="U169" i="51"/>
  <c r="W38" i="51"/>
  <c r="W162" i="51" s="1"/>
  <c r="U55" i="53" s="1"/>
  <c r="V162" i="51"/>
  <c r="T55" i="53" s="1"/>
  <c r="M25" i="59"/>
  <c r="W4" i="59" s="1"/>
  <c r="L120" i="40"/>
  <c r="L189" i="40" s="1"/>
  <c r="AF23" i="51"/>
  <c r="AE160" i="51"/>
  <c r="AF15" i="51"/>
  <c r="AE159" i="51"/>
  <c r="AF55" i="51"/>
  <c r="AG63" i="51"/>
  <c r="AF170" i="51"/>
  <c r="AB53" i="53"/>
  <c r="H42" i="53"/>
  <c r="M105" i="40"/>
  <c r="L187" i="40"/>
  <c r="L70" i="40"/>
  <c r="K177" i="40"/>
  <c r="X10" i="51"/>
  <c r="W154" i="51"/>
  <c r="U47" i="53" s="1"/>
  <c r="M97" i="40"/>
  <c r="L186" i="40"/>
  <c r="AG33" i="51"/>
  <c r="AF161" i="51"/>
  <c r="M15" i="40"/>
  <c r="L166" i="40"/>
  <c r="L56" i="40"/>
  <c r="K176" i="40"/>
  <c r="I32" i="53"/>
  <c r="M29" i="40"/>
  <c r="L167" i="40"/>
  <c r="H41" i="53"/>
  <c r="R57" i="53"/>
  <c r="V45" i="51"/>
  <c r="U164" i="51"/>
  <c r="I36" i="53"/>
  <c r="I43" i="53"/>
  <c r="M80" i="40"/>
  <c r="L178" i="40"/>
  <c r="M39" i="40"/>
  <c r="L168" i="40"/>
  <c r="M115" i="40"/>
  <c r="L188" i="40"/>
  <c r="AG73" i="51"/>
  <c r="AF171" i="51"/>
  <c r="X78" i="51"/>
  <c r="X172" i="51" s="1"/>
  <c r="U59" i="53"/>
  <c r="L10" i="40"/>
  <c r="L161" i="40" s="1"/>
  <c r="I26" i="53"/>
  <c r="L51" i="40"/>
  <c r="L171" i="40" s="1"/>
  <c r="I33" i="53"/>
  <c r="J45" i="53"/>
  <c r="L92" i="40"/>
  <c r="L181" i="40" s="1"/>
  <c r="I40" i="53"/>
  <c r="T52" i="53"/>
  <c r="T54" i="53"/>
  <c r="S54" i="53"/>
  <c r="K85" i="40"/>
  <c r="K179" i="40" s="1"/>
  <c r="I44" i="53" s="1"/>
  <c r="H38" i="53"/>
  <c r="L44" i="40"/>
  <c r="L169" i="40" s="1"/>
  <c r="J34" i="53" s="1"/>
  <c r="I31" i="53"/>
  <c r="M5" i="41"/>
  <c r="L6" i="41"/>
  <c r="L6" i="40"/>
  <c r="M5" i="40"/>
  <c r="V25" i="31"/>
  <c r="V26" i="31" s="1"/>
  <c r="U50" i="52"/>
  <c r="Y5" i="52"/>
  <c r="X6" i="52"/>
  <c r="W151" i="52"/>
  <c r="X150" i="52"/>
  <c r="V41" i="52"/>
  <c r="W40" i="52"/>
  <c r="X80" i="52"/>
  <c r="W81" i="52"/>
  <c r="X80" i="51"/>
  <c r="X115" i="51"/>
  <c r="Y150" i="51"/>
  <c r="X151" i="51"/>
  <c r="Y40" i="51"/>
  <c r="Y41" i="51" s="1"/>
  <c r="AA6" i="51"/>
  <c r="AB5" i="51"/>
  <c r="L150" i="41"/>
  <c r="K151" i="41"/>
  <c r="V6" i="50"/>
  <c r="W5" i="50"/>
  <c r="M146" i="46"/>
  <c r="N145" i="46"/>
  <c r="M48" i="45"/>
  <c r="L49" i="45"/>
  <c r="K84" i="45"/>
  <c r="L83" i="45"/>
  <c r="L118" i="45"/>
  <c r="K119" i="45"/>
  <c r="L154" i="45"/>
  <c r="M153" i="45"/>
  <c r="L81" i="44"/>
  <c r="M80" i="44"/>
  <c r="N40" i="44"/>
  <c r="M41" i="44"/>
  <c r="K99" i="44"/>
  <c r="L98" i="44"/>
  <c r="N5" i="43"/>
  <c r="M6" i="43"/>
  <c r="L157" i="43"/>
  <c r="K158" i="43"/>
  <c r="M80" i="41"/>
  <c r="L81" i="41"/>
  <c r="L46" i="41"/>
  <c r="M45" i="41"/>
  <c r="M116" i="41"/>
  <c r="N115" i="41"/>
  <c r="L87" i="40"/>
  <c r="K88" i="40"/>
  <c r="M123" i="40"/>
  <c r="N122" i="40"/>
  <c r="L47" i="40"/>
  <c r="M46" i="40"/>
  <c r="K158" i="40"/>
  <c r="L157" i="40"/>
  <c r="AR76" i="56"/>
  <c r="X39" i="56"/>
  <c r="AG73" i="56"/>
  <c r="X58" i="56"/>
  <c r="X38" i="56"/>
  <c r="X49" i="56"/>
  <c r="W47" i="56"/>
  <c r="X37" i="56"/>
  <c r="W48" i="56"/>
  <c r="AG74" i="56"/>
  <c r="X55" i="56"/>
  <c r="AQ65" i="56"/>
  <c r="X40" i="56"/>
  <c r="X57" i="56"/>
  <c r="AR75" i="56"/>
  <c r="X56" i="56"/>
  <c r="AI64" i="56"/>
  <c r="AQ66" i="56"/>
  <c r="X46" i="56"/>
  <c r="AR67" i="56"/>
  <c r="W50" i="51" l="1"/>
  <c r="W169" i="51" s="1"/>
  <c r="V169" i="51"/>
  <c r="M120" i="40"/>
  <c r="M189" i="40" s="1"/>
  <c r="I42" i="53"/>
  <c r="AC53" i="53"/>
  <c r="N97" i="40"/>
  <c r="M186" i="40"/>
  <c r="M70" i="40"/>
  <c r="L177" i="40"/>
  <c r="AG23" i="51"/>
  <c r="AF160" i="51"/>
  <c r="J32" i="53"/>
  <c r="AG15" i="51"/>
  <c r="AF159" i="51"/>
  <c r="N29" i="40"/>
  <c r="M167" i="40"/>
  <c r="I41" i="53"/>
  <c r="AG55" i="51"/>
  <c r="M56" i="40"/>
  <c r="L176" i="40"/>
  <c r="N105" i="40"/>
  <c r="M187" i="40"/>
  <c r="N15" i="40"/>
  <c r="M166" i="40"/>
  <c r="Y10" i="51"/>
  <c r="X154" i="51"/>
  <c r="AH33" i="51"/>
  <c r="AG161" i="51"/>
  <c r="AH63" i="51"/>
  <c r="AG170" i="51"/>
  <c r="S57" i="53"/>
  <c r="W45" i="51"/>
  <c r="V164" i="51"/>
  <c r="J36" i="53"/>
  <c r="J43" i="53"/>
  <c r="N80" i="40"/>
  <c r="M178" i="40"/>
  <c r="N39" i="40"/>
  <c r="M168" i="40"/>
  <c r="N115" i="40"/>
  <c r="M188" i="40"/>
  <c r="AH73" i="51"/>
  <c r="AG171" i="51"/>
  <c r="M51" i="40"/>
  <c r="M171" i="40" s="1"/>
  <c r="J33" i="53"/>
  <c r="X38" i="51"/>
  <c r="X162" i="51" s="1"/>
  <c r="V55" i="53" s="1"/>
  <c r="U52" i="53"/>
  <c r="M10" i="40"/>
  <c r="M161" i="40" s="1"/>
  <c r="J26" i="53"/>
  <c r="U54" i="53"/>
  <c r="M92" i="40"/>
  <c r="M181" i="40" s="1"/>
  <c r="J40" i="53"/>
  <c r="Y78" i="51"/>
  <c r="Y172" i="51" s="1"/>
  <c r="V59" i="53"/>
  <c r="N120" i="40"/>
  <c r="N189" i="40" s="1"/>
  <c r="K45" i="53"/>
  <c r="L85" i="40"/>
  <c r="L179" i="40" s="1"/>
  <c r="J44" i="53" s="1"/>
  <c r="I38" i="53"/>
  <c r="M44" i="40"/>
  <c r="M169" i="40" s="1"/>
  <c r="K34" i="53" s="1"/>
  <c r="J31" i="53"/>
  <c r="M6" i="41"/>
  <c r="N5" i="41"/>
  <c r="N5" i="40"/>
  <c r="M6" i="40"/>
  <c r="W25" i="31"/>
  <c r="W26" i="31" s="1"/>
  <c r="V50" i="52"/>
  <c r="X49" i="51"/>
  <c r="Y6" i="52"/>
  <c r="Z5" i="52"/>
  <c r="X40" i="52"/>
  <c r="W41" i="52"/>
  <c r="X151" i="52"/>
  <c r="Y150" i="52"/>
  <c r="Y80" i="52"/>
  <c r="X81" i="52"/>
  <c r="Z40" i="51"/>
  <c r="Z41" i="51" s="1"/>
  <c r="Z150" i="51"/>
  <c r="Y151" i="51"/>
  <c r="Y115" i="51"/>
  <c r="X116" i="51"/>
  <c r="AC5" i="51"/>
  <c r="AB6" i="51"/>
  <c r="Y80" i="51"/>
  <c r="X81" i="51"/>
  <c r="M150" i="41"/>
  <c r="L151" i="41"/>
  <c r="W6" i="50"/>
  <c r="X5" i="50"/>
  <c r="O145" i="46"/>
  <c r="N146" i="46"/>
  <c r="L84" i="45"/>
  <c r="M83" i="45"/>
  <c r="M118" i="45"/>
  <c r="L119" i="45"/>
  <c r="M154" i="45"/>
  <c r="N153" i="45"/>
  <c r="N48" i="45"/>
  <c r="M49" i="45"/>
  <c r="M98" i="44"/>
  <c r="L99" i="44"/>
  <c r="N41" i="44"/>
  <c r="O40" i="44"/>
  <c r="M81" i="44"/>
  <c r="N80" i="44"/>
  <c r="N6" i="43"/>
  <c r="O5" i="43"/>
  <c r="M157" i="43"/>
  <c r="L158" i="43"/>
  <c r="M81" i="41"/>
  <c r="N80" i="41"/>
  <c r="N45" i="41"/>
  <c r="M46" i="41"/>
  <c r="O115" i="41"/>
  <c r="N116" i="41"/>
  <c r="L88" i="40"/>
  <c r="M87" i="40"/>
  <c r="M47" i="40"/>
  <c r="N46" i="40"/>
  <c r="O122" i="40"/>
  <c r="N123" i="40"/>
  <c r="M157" i="40"/>
  <c r="L158" i="40"/>
  <c r="Y56" i="56"/>
  <c r="AS67" i="56"/>
  <c r="AH74" i="56"/>
  <c r="X47" i="56"/>
  <c r="Y55" i="56"/>
  <c r="AH73" i="56"/>
  <c r="AI74" i="56"/>
  <c r="Y58" i="56"/>
  <c r="AJ64" i="56"/>
  <c r="Y39" i="56"/>
  <c r="X48" i="56"/>
  <c r="AS75" i="56"/>
  <c r="Y40" i="56"/>
  <c r="AR65" i="56"/>
  <c r="Y46" i="56"/>
  <c r="Y37" i="56"/>
  <c r="AS76" i="56"/>
  <c r="AR66" i="56"/>
  <c r="Y57" i="56"/>
  <c r="Y49" i="56"/>
  <c r="Y38" i="56"/>
  <c r="X50" i="51" l="1"/>
  <c r="X169" i="51" s="1"/>
  <c r="AH55" i="51"/>
  <c r="O97" i="40"/>
  <c r="N186" i="40"/>
  <c r="K32" i="53"/>
  <c r="Z10" i="51"/>
  <c r="Y154" i="51"/>
  <c r="W47" i="53" s="1"/>
  <c r="O29" i="40"/>
  <c r="N167" i="40"/>
  <c r="N56" i="40"/>
  <c r="M176" i="40"/>
  <c r="N70" i="40"/>
  <c r="M177" i="40"/>
  <c r="AI63" i="51"/>
  <c r="AH170" i="51"/>
  <c r="O15" i="40"/>
  <c r="N166" i="40"/>
  <c r="AH15" i="51"/>
  <c r="AG159" i="51"/>
  <c r="AI33" i="51"/>
  <c r="AH161" i="51"/>
  <c r="AD53" i="53"/>
  <c r="V47" i="53"/>
  <c r="O105" i="40"/>
  <c r="N187" i="40"/>
  <c r="AH23" i="51"/>
  <c r="AG160" i="51"/>
  <c r="J41" i="53"/>
  <c r="J42" i="53"/>
  <c r="T57" i="53"/>
  <c r="X45" i="51"/>
  <c r="X164" i="51" s="1"/>
  <c r="W164" i="51"/>
  <c r="K36" i="53"/>
  <c r="K43" i="53"/>
  <c r="O80" i="40"/>
  <c r="N178" i="40"/>
  <c r="O39" i="40"/>
  <c r="N168" i="40"/>
  <c r="O115" i="40"/>
  <c r="N188" i="40"/>
  <c r="AI73" i="51"/>
  <c r="AH171" i="51"/>
  <c r="V54" i="53"/>
  <c r="Z78" i="51"/>
  <c r="Z172" i="51" s="1"/>
  <c r="W59" i="53"/>
  <c r="N92" i="40"/>
  <c r="N181" i="40" s="1"/>
  <c r="K40" i="53"/>
  <c r="N10" i="40"/>
  <c r="N161" i="40" s="1"/>
  <c r="K26" i="53"/>
  <c r="O120" i="40"/>
  <c r="O189" i="40" s="1"/>
  <c r="L45" i="53"/>
  <c r="Y38" i="51"/>
  <c r="Y162" i="51" s="1"/>
  <c r="W55" i="53" s="1"/>
  <c r="V52" i="53"/>
  <c r="N51" i="40"/>
  <c r="N171" i="40" s="1"/>
  <c r="K33" i="53"/>
  <c r="M85" i="40"/>
  <c r="M179" i="40" s="1"/>
  <c r="K44" i="53" s="1"/>
  <c r="J38" i="53"/>
  <c r="N44" i="40"/>
  <c r="N169" i="40" s="1"/>
  <c r="L34" i="53" s="1"/>
  <c r="K31" i="53"/>
  <c r="O5" i="41"/>
  <c r="N6" i="41"/>
  <c r="O5" i="40"/>
  <c r="N6" i="40"/>
  <c r="X25" i="31"/>
  <c r="X26" i="31" s="1"/>
  <c r="W50" i="52"/>
  <c r="Y81" i="52"/>
  <c r="Z80" i="52"/>
  <c r="Y40" i="52"/>
  <c r="X41" i="52"/>
  <c r="Z150" i="52"/>
  <c r="Y151" i="52"/>
  <c r="AA5" i="52"/>
  <c r="Z6" i="52"/>
  <c r="AA40" i="51"/>
  <c r="AA41" i="51" s="1"/>
  <c r="Z151" i="51"/>
  <c r="AA150" i="51"/>
  <c r="Z80" i="51"/>
  <c r="Y81" i="51"/>
  <c r="AC6" i="51"/>
  <c r="AD5" i="51"/>
  <c r="Y116" i="51"/>
  <c r="Z115" i="51"/>
  <c r="N150" i="41"/>
  <c r="M151" i="41"/>
  <c r="Y5" i="50"/>
  <c r="X6" i="50"/>
  <c r="P145" i="46"/>
  <c r="O146" i="46"/>
  <c r="O153" i="45"/>
  <c r="N154" i="45"/>
  <c r="N83" i="45"/>
  <c r="M84" i="45"/>
  <c r="M119" i="45"/>
  <c r="N118" i="45"/>
  <c r="N49" i="45"/>
  <c r="O48" i="45"/>
  <c r="O80" i="44"/>
  <c r="N81" i="44"/>
  <c r="P40" i="44"/>
  <c r="O41" i="44"/>
  <c r="M99" i="44"/>
  <c r="N98" i="44"/>
  <c r="N157" i="43"/>
  <c r="M158" i="43"/>
  <c r="O6" i="43"/>
  <c r="P5" i="43"/>
  <c r="N46" i="41"/>
  <c r="O45" i="41"/>
  <c r="P115" i="41"/>
  <c r="O116" i="41"/>
  <c r="O80" i="41"/>
  <c r="N81" i="41"/>
  <c r="P122" i="40"/>
  <c r="O123" i="40"/>
  <c r="N47" i="40"/>
  <c r="O46" i="40"/>
  <c r="M88" i="40"/>
  <c r="N87" i="40"/>
  <c r="N157" i="40"/>
  <c r="M158" i="40"/>
  <c r="Z55" i="56"/>
  <c r="AI73" i="56"/>
  <c r="AS66" i="56"/>
  <c r="Y47" i="56"/>
  <c r="AT67" i="56"/>
  <c r="Z49" i="56"/>
  <c r="AT75" i="56"/>
  <c r="Y48" i="56"/>
  <c r="Z56" i="56"/>
  <c r="Z40" i="56"/>
  <c r="Z46" i="56"/>
  <c r="Z57" i="56"/>
  <c r="AS65" i="56"/>
  <c r="AJ74" i="56"/>
  <c r="AK64" i="56"/>
  <c r="AT76" i="56"/>
  <c r="Z39" i="56"/>
  <c r="Z37" i="56"/>
  <c r="Z58" i="56"/>
  <c r="Z38" i="56"/>
  <c r="AJ73" i="56"/>
  <c r="Y50" i="51" l="1"/>
  <c r="Y169" i="51" s="1"/>
  <c r="AJ33" i="51"/>
  <c r="AI161" i="51"/>
  <c r="P29" i="40"/>
  <c r="O167" i="40"/>
  <c r="AI15" i="51"/>
  <c r="AH159" i="51"/>
  <c r="AA10" i="51"/>
  <c r="Z154" i="51"/>
  <c r="X47" i="53" s="1"/>
  <c r="AE53" i="53"/>
  <c r="P97" i="40"/>
  <c r="O186" i="40"/>
  <c r="AI23" i="51"/>
  <c r="AH160" i="51"/>
  <c r="AJ63" i="51"/>
  <c r="AI170" i="51"/>
  <c r="P15" i="40"/>
  <c r="O166" i="40"/>
  <c r="K42" i="53"/>
  <c r="AI55" i="51"/>
  <c r="P105" i="40"/>
  <c r="O187" i="40"/>
  <c r="O70" i="40"/>
  <c r="N177" i="40"/>
  <c r="K41" i="53"/>
  <c r="O56" i="40"/>
  <c r="N176" i="40"/>
  <c r="L32" i="53"/>
  <c r="U57" i="53"/>
  <c r="V57" i="53"/>
  <c r="L36" i="53"/>
  <c r="L43" i="53"/>
  <c r="P80" i="40"/>
  <c r="O178" i="40"/>
  <c r="P39" i="40"/>
  <c r="O168" i="40"/>
  <c r="P115" i="40"/>
  <c r="O188" i="40"/>
  <c r="AJ73" i="51"/>
  <c r="AI171" i="51"/>
  <c r="P120" i="40"/>
  <c r="P189" i="40" s="1"/>
  <c r="M45" i="53"/>
  <c r="O10" i="40"/>
  <c r="O161" i="40" s="1"/>
  <c r="L26" i="53"/>
  <c r="O51" i="40"/>
  <c r="O171" i="40" s="1"/>
  <c r="L33" i="53"/>
  <c r="Z38" i="51"/>
  <c r="Z162" i="51" s="1"/>
  <c r="X55" i="53" s="1"/>
  <c r="W52" i="53"/>
  <c r="O92" i="40"/>
  <c r="O181" i="40" s="1"/>
  <c r="L40" i="53"/>
  <c r="AA78" i="51"/>
  <c r="AA172" i="51" s="1"/>
  <c r="X59" i="53"/>
  <c r="N85" i="40"/>
  <c r="N179" i="40" s="1"/>
  <c r="L44" i="53" s="1"/>
  <c r="K38" i="53"/>
  <c r="O44" i="40"/>
  <c r="O169" i="40" s="1"/>
  <c r="M34" i="53" s="1"/>
  <c r="L31" i="53"/>
  <c r="P5" i="41"/>
  <c r="O6" i="41"/>
  <c r="P5" i="40"/>
  <c r="O6" i="40"/>
  <c r="Y49" i="51"/>
  <c r="X50" i="52"/>
  <c r="Y25" i="31"/>
  <c r="Y26" i="31" s="1"/>
  <c r="Y45" i="51"/>
  <c r="Y164" i="51" s="1"/>
  <c r="AB5" i="52"/>
  <c r="AA6" i="52"/>
  <c r="Y41" i="52"/>
  <c r="Z40" i="52"/>
  <c r="AA150" i="52"/>
  <c r="Z151" i="52"/>
  <c r="AA80" i="52"/>
  <c r="Z81" i="52"/>
  <c r="AD6" i="51"/>
  <c r="AE5" i="51"/>
  <c r="Z81" i="51"/>
  <c r="AA80" i="51"/>
  <c r="AB150" i="51"/>
  <c r="AA151" i="51"/>
  <c r="AA115" i="51"/>
  <c r="Z116" i="51"/>
  <c r="AB40" i="51"/>
  <c r="AB41" i="51" s="1"/>
  <c r="N151" i="41"/>
  <c r="O150" i="41"/>
  <c r="Z5" i="50"/>
  <c r="Y6" i="50"/>
  <c r="Q145" i="46"/>
  <c r="P146" i="46"/>
  <c r="N119" i="45"/>
  <c r="O118" i="45"/>
  <c r="O83" i="45"/>
  <c r="N84" i="45"/>
  <c r="O49" i="45"/>
  <c r="P48" i="45"/>
  <c r="P153" i="45"/>
  <c r="O154" i="45"/>
  <c r="P41" i="44"/>
  <c r="Q40" i="44"/>
  <c r="O98" i="44"/>
  <c r="N99" i="44"/>
  <c r="P80" i="44"/>
  <c r="O81" i="44"/>
  <c r="Q5" i="43"/>
  <c r="P6" i="43"/>
  <c r="N158" i="43"/>
  <c r="O157" i="43"/>
  <c r="P80" i="41"/>
  <c r="O81" i="41"/>
  <c r="P116" i="41"/>
  <c r="Q115" i="41"/>
  <c r="O46" i="41"/>
  <c r="P45" i="41"/>
  <c r="P46" i="40"/>
  <c r="O47" i="40"/>
  <c r="O87" i="40"/>
  <c r="N88" i="40"/>
  <c r="O157" i="40"/>
  <c r="N158" i="40"/>
  <c r="P123" i="40"/>
  <c r="Q122" i="40"/>
  <c r="R122" i="40" s="1"/>
  <c r="S122" i="40" s="1"/>
  <c r="T122" i="40" s="1"/>
  <c r="U122" i="40" s="1"/>
  <c r="V122" i="40" s="1"/>
  <c r="W122" i="40" s="1"/>
  <c r="AU75" i="56"/>
  <c r="AA46" i="56"/>
  <c r="Z47" i="56"/>
  <c r="AK73" i="56"/>
  <c r="AA37" i="56"/>
  <c r="AA58" i="56"/>
  <c r="AL64" i="56"/>
  <c r="AA39" i="56"/>
  <c r="AK74" i="56"/>
  <c r="AA40" i="56"/>
  <c r="AA55" i="56"/>
  <c r="AA49" i="56"/>
  <c r="AT66" i="56"/>
  <c r="AU76" i="56"/>
  <c r="AT65" i="56"/>
  <c r="AA38" i="56"/>
  <c r="AA56" i="56"/>
  <c r="Z48" i="56"/>
  <c r="AU67" i="56"/>
  <c r="AA57" i="56"/>
  <c r="L42" i="53" l="1"/>
  <c r="AJ23" i="51"/>
  <c r="AI160" i="51"/>
  <c r="P70" i="40"/>
  <c r="O177" i="40"/>
  <c r="Q97" i="40"/>
  <c r="P186" i="40"/>
  <c r="Q105" i="40"/>
  <c r="P187" i="40"/>
  <c r="AB10" i="51"/>
  <c r="AB154" i="51" s="1"/>
  <c r="AA154" i="51"/>
  <c r="AJ15" i="51"/>
  <c r="AI159" i="51"/>
  <c r="Q15" i="40"/>
  <c r="P166" i="40"/>
  <c r="M32" i="53"/>
  <c r="L41" i="53"/>
  <c r="Q29" i="40"/>
  <c r="P167" i="40"/>
  <c r="AJ55" i="51"/>
  <c r="P56" i="40"/>
  <c r="O176" i="40"/>
  <c r="AK63" i="51"/>
  <c r="AJ170" i="51"/>
  <c r="AF53" i="53"/>
  <c r="AK33" i="51"/>
  <c r="AJ161" i="51"/>
  <c r="W57" i="53"/>
  <c r="M36" i="53"/>
  <c r="M43" i="53"/>
  <c r="Q80" i="40"/>
  <c r="P178" i="40"/>
  <c r="Q39" i="40"/>
  <c r="P168" i="40"/>
  <c r="Q115" i="40"/>
  <c r="P188" i="40"/>
  <c r="AK73" i="51"/>
  <c r="AJ171" i="51"/>
  <c r="Z50" i="51"/>
  <c r="Z169" i="51" s="1"/>
  <c r="Z64" i="51"/>
  <c r="P92" i="40"/>
  <c r="P181" i="40" s="1"/>
  <c r="M40" i="53"/>
  <c r="P10" i="40"/>
  <c r="P161" i="40" s="1"/>
  <c r="M26" i="53"/>
  <c r="Q120" i="40"/>
  <c r="N45" i="53"/>
  <c r="AB78" i="51"/>
  <c r="AB172" i="51" s="1"/>
  <c r="Y59" i="53"/>
  <c r="P51" i="40"/>
  <c r="P171" i="40" s="1"/>
  <c r="M33" i="53"/>
  <c r="Z45" i="51"/>
  <c r="W54" i="53"/>
  <c r="AA38" i="51"/>
  <c r="AA162" i="51" s="1"/>
  <c r="Y55" i="53" s="1"/>
  <c r="X52" i="53"/>
  <c r="O85" i="40"/>
  <c r="O179" i="40" s="1"/>
  <c r="M44" i="53" s="1"/>
  <c r="L38" i="53"/>
  <c r="P44" i="40"/>
  <c r="P169" i="40" s="1"/>
  <c r="N34" i="53" s="1"/>
  <c r="M31" i="53"/>
  <c r="P6" i="41"/>
  <c r="Q5" i="41"/>
  <c r="Z49" i="51"/>
  <c r="Q5" i="40"/>
  <c r="P6" i="40"/>
  <c r="Z25" i="31"/>
  <c r="Z26" i="31" s="1"/>
  <c r="Y50" i="52"/>
  <c r="AB150" i="52"/>
  <c r="AA151" i="52"/>
  <c r="AA40" i="52"/>
  <c r="Z41" i="52"/>
  <c r="AB80" i="52"/>
  <c r="AA81" i="52"/>
  <c r="AB6" i="52"/>
  <c r="AC5" i="52"/>
  <c r="AB115" i="51"/>
  <c r="AA116" i="51"/>
  <c r="AC40" i="51"/>
  <c r="AC41" i="51" s="1"/>
  <c r="AB151" i="51"/>
  <c r="AC150" i="51"/>
  <c r="AB80" i="51"/>
  <c r="AA81" i="51"/>
  <c r="AF5" i="51"/>
  <c r="AE6" i="51"/>
  <c r="O151" i="41"/>
  <c r="P150" i="41"/>
  <c r="Z6" i="50"/>
  <c r="AA5" i="50"/>
  <c r="Q146" i="46"/>
  <c r="R145" i="46"/>
  <c r="P49" i="45"/>
  <c r="Q48" i="45"/>
  <c r="O84" i="45"/>
  <c r="P83" i="45"/>
  <c r="P118" i="45"/>
  <c r="O119" i="45"/>
  <c r="Q153" i="45"/>
  <c r="P154" i="45"/>
  <c r="P98" i="44"/>
  <c r="O99" i="44"/>
  <c r="R40" i="44"/>
  <c r="Q41" i="44"/>
  <c r="P81" i="44"/>
  <c r="Q80" i="44"/>
  <c r="P157" i="43"/>
  <c r="O158" i="43"/>
  <c r="R5" i="43"/>
  <c r="Q6" i="43"/>
  <c r="Q116" i="41"/>
  <c r="R115" i="41"/>
  <c r="P81" i="41"/>
  <c r="Q80" i="41"/>
  <c r="P46" i="41"/>
  <c r="Q45" i="41"/>
  <c r="P157" i="40"/>
  <c r="O158" i="40"/>
  <c r="P87" i="40"/>
  <c r="O88" i="40"/>
  <c r="Q123" i="40"/>
  <c r="P47" i="40"/>
  <c r="Q46" i="40"/>
  <c r="R46" i="40" s="1"/>
  <c r="AB38" i="56"/>
  <c r="AB40" i="56"/>
  <c r="AB39" i="56"/>
  <c r="AB46" i="56"/>
  <c r="AA48" i="56"/>
  <c r="AB37" i="56"/>
  <c r="AB57" i="56"/>
  <c r="AV75" i="56"/>
  <c r="AB58" i="56"/>
  <c r="AL74" i="56"/>
  <c r="AV76" i="56"/>
  <c r="AM64" i="56"/>
  <c r="AV67" i="56"/>
  <c r="AN64" i="56"/>
  <c r="AB55" i="56"/>
  <c r="AB56" i="56"/>
  <c r="AU65" i="56"/>
  <c r="AA47" i="56"/>
  <c r="AU66" i="56"/>
  <c r="AB49" i="56"/>
  <c r="AL63" i="51" l="1"/>
  <c r="AK170" i="51"/>
  <c r="AK55" i="51"/>
  <c r="Q187" i="40"/>
  <c r="R105" i="40"/>
  <c r="Y47" i="53"/>
  <c r="N32" i="53"/>
  <c r="Q167" i="40"/>
  <c r="R29" i="40"/>
  <c r="Q186" i="40"/>
  <c r="R97" i="40"/>
  <c r="AK15" i="51"/>
  <c r="AJ159" i="51"/>
  <c r="M42" i="53"/>
  <c r="M41" i="53"/>
  <c r="Q56" i="40"/>
  <c r="P176" i="40"/>
  <c r="Q70" i="40"/>
  <c r="P177" i="40"/>
  <c r="AL33" i="51"/>
  <c r="AK161" i="51"/>
  <c r="AG53" i="53"/>
  <c r="Q166" i="40"/>
  <c r="R15" i="40"/>
  <c r="AK23" i="51"/>
  <c r="AJ160" i="51"/>
  <c r="X54" i="53"/>
  <c r="Z164" i="51"/>
  <c r="N36" i="53"/>
  <c r="N43" i="53"/>
  <c r="Q178" i="40"/>
  <c r="R80" i="40"/>
  <c r="Q168" i="40"/>
  <c r="R39" i="40"/>
  <c r="R120" i="40"/>
  <c r="Q189" i="40"/>
  <c r="Q188" i="40"/>
  <c r="R115" i="40"/>
  <c r="AL73" i="51"/>
  <c r="AK171" i="51"/>
  <c r="AA50" i="51"/>
  <c r="AA169" i="51" s="1"/>
  <c r="AA64" i="51"/>
  <c r="S46" i="40"/>
  <c r="R47" i="40"/>
  <c r="AC78" i="51"/>
  <c r="AC172" i="51" s="1"/>
  <c r="Z59" i="53"/>
  <c r="AA49" i="51"/>
  <c r="Q92" i="40"/>
  <c r="N40" i="53"/>
  <c r="AB38" i="51"/>
  <c r="AB162" i="51" s="1"/>
  <c r="Z55" i="53" s="1"/>
  <c r="Y52" i="53"/>
  <c r="AC10" i="51"/>
  <c r="AC154" i="51" s="1"/>
  <c r="Z47" i="53"/>
  <c r="O45" i="53"/>
  <c r="Q51" i="40"/>
  <c r="N33" i="53"/>
  <c r="Q10" i="40"/>
  <c r="N26" i="53"/>
  <c r="P85" i="40"/>
  <c r="P179" i="40" s="1"/>
  <c r="N44" i="53" s="1"/>
  <c r="M38" i="53"/>
  <c r="Q44" i="40"/>
  <c r="N31" i="53"/>
  <c r="R5" i="41"/>
  <c r="Q6" i="41"/>
  <c r="Q6" i="40"/>
  <c r="AA25" i="31"/>
  <c r="AA26" i="31" s="1"/>
  <c r="AA45" i="51"/>
  <c r="Z50" i="52"/>
  <c r="AD5" i="52"/>
  <c r="AC6" i="52"/>
  <c r="AB151" i="52"/>
  <c r="AC150" i="52"/>
  <c r="AB81" i="52"/>
  <c r="AC80" i="52"/>
  <c r="AB40" i="52"/>
  <c r="AA41" i="52"/>
  <c r="AB81" i="51"/>
  <c r="AC80" i="51"/>
  <c r="AD150" i="51"/>
  <c r="AC151" i="51"/>
  <c r="AD40" i="51"/>
  <c r="AD41" i="51" s="1"/>
  <c r="AG5" i="51"/>
  <c r="AF6" i="51"/>
  <c r="AB116" i="51"/>
  <c r="AC115" i="51"/>
  <c r="Q150" i="41"/>
  <c r="P151" i="41"/>
  <c r="AA6" i="50"/>
  <c r="AB5" i="50"/>
  <c r="R146" i="46"/>
  <c r="S145" i="46"/>
  <c r="P119" i="45"/>
  <c r="Q118" i="45"/>
  <c r="Q83" i="45"/>
  <c r="P84" i="45"/>
  <c r="R48" i="45"/>
  <c r="Q49" i="45"/>
  <c r="Q154" i="45"/>
  <c r="R153" i="45"/>
  <c r="R41" i="44"/>
  <c r="S40" i="44"/>
  <c r="R80" i="44"/>
  <c r="Q81" i="44"/>
  <c r="Q98" i="44"/>
  <c r="P99" i="44"/>
  <c r="P158" i="43"/>
  <c r="Q157" i="43"/>
  <c r="R6" i="43"/>
  <c r="S5" i="43"/>
  <c r="R80" i="41"/>
  <c r="Q81" i="41"/>
  <c r="S115" i="41"/>
  <c r="R116" i="41"/>
  <c r="Q46" i="41"/>
  <c r="R45" i="41"/>
  <c r="P88" i="40"/>
  <c r="Q87" i="40"/>
  <c r="R87" i="40" s="1"/>
  <c r="Q47" i="40"/>
  <c r="R123" i="40"/>
  <c r="Q157" i="40"/>
  <c r="P158" i="40"/>
  <c r="AC56" i="56"/>
  <c r="AC39" i="56"/>
  <c r="AB48" i="56"/>
  <c r="AW76" i="56"/>
  <c r="AV66" i="56"/>
  <c r="AV65" i="56"/>
  <c r="AC38" i="56"/>
  <c r="AB47" i="56"/>
  <c r="AC58" i="56"/>
  <c r="AC40" i="56"/>
  <c r="AW67" i="56"/>
  <c r="AO64" i="56"/>
  <c r="AL73" i="56"/>
  <c r="AW75" i="56"/>
  <c r="AC57" i="56"/>
  <c r="AM74" i="56"/>
  <c r="AC49" i="56"/>
  <c r="Q161" i="40" l="1"/>
  <c r="O26" i="53" s="1"/>
  <c r="R10" i="40"/>
  <c r="S10" i="40" s="1"/>
  <c r="S29" i="40"/>
  <c r="R167" i="40"/>
  <c r="P22" i="32"/>
  <c r="AE22" i="32" s="1"/>
  <c r="AL161" i="51"/>
  <c r="N42" i="53"/>
  <c r="S97" i="40"/>
  <c r="R186" i="40"/>
  <c r="Q177" i="40"/>
  <c r="R70" i="40"/>
  <c r="O32" i="53"/>
  <c r="N41" i="53"/>
  <c r="S105" i="40"/>
  <c r="R187" i="40"/>
  <c r="Q176" i="40"/>
  <c r="R56" i="40"/>
  <c r="AH53" i="53"/>
  <c r="AL55" i="51"/>
  <c r="AL23" i="51"/>
  <c r="AK160" i="51"/>
  <c r="S15" i="40"/>
  <c r="R166" i="40"/>
  <c r="AL15" i="51"/>
  <c r="AK159" i="51"/>
  <c r="R23" i="32"/>
  <c r="AL170" i="51"/>
  <c r="Y54" i="53"/>
  <c r="AA164" i="51"/>
  <c r="X57" i="53"/>
  <c r="R92" i="40"/>
  <c r="Q181" i="40"/>
  <c r="R51" i="40"/>
  <c r="Q171" i="40"/>
  <c r="S80" i="40"/>
  <c r="R178" i="40"/>
  <c r="O43" i="53"/>
  <c r="R44" i="40"/>
  <c r="Q169" i="40"/>
  <c r="O34" i="53" s="1"/>
  <c r="S39" i="40"/>
  <c r="R168" i="40"/>
  <c r="S115" i="40"/>
  <c r="R188" i="40"/>
  <c r="S120" i="40"/>
  <c r="R189" i="40"/>
  <c r="P23" i="32"/>
  <c r="AL171" i="51"/>
  <c r="AB50" i="51"/>
  <c r="AB169" i="51" s="1"/>
  <c r="AB64" i="51"/>
  <c r="S87" i="40"/>
  <c r="R88" i="40"/>
  <c r="T46" i="40"/>
  <c r="S47" i="40"/>
  <c r="AD78" i="51"/>
  <c r="AD172" i="51" s="1"/>
  <c r="AA59" i="53"/>
  <c r="AD10" i="51"/>
  <c r="AD154" i="51" s="1"/>
  <c r="AA47" i="53"/>
  <c r="P45" i="53"/>
  <c r="AC38" i="51"/>
  <c r="AC162" i="51" s="1"/>
  <c r="AA55" i="53" s="1"/>
  <c r="Z52" i="53"/>
  <c r="O33" i="53"/>
  <c r="O40" i="53"/>
  <c r="Q85" i="40"/>
  <c r="N38" i="53"/>
  <c r="O31" i="53"/>
  <c r="S5" i="41"/>
  <c r="R6" i="41"/>
  <c r="S5" i="40"/>
  <c r="AB49" i="51"/>
  <c r="AB45" i="51"/>
  <c r="AB25" i="31"/>
  <c r="AB26" i="31" s="1"/>
  <c r="AA50" i="52"/>
  <c r="AB41" i="52"/>
  <c r="AC40" i="52"/>
  <c r="AC81" i="52"/>
  <c r="AD80" i="52"/>
  <c r="AC151" i="52"/>
  <c r="AD150" i="52"/>
  <c r="AD6" i="52"/>
  <c r="AE5" i="52"/>
  <c r="AH5" i="51"/>
  <c r="AG6" i="51"/>
  <c r="AE40" i="51"/>
  <c r="AE41" i="51" s="1"/>
  <c r="AD151" i="51"/>
  <c r="AE150" i="51"/>
  <c r="AD115" i="51"/>
  <c r="AC116" i="51"/>
  <c r="AD80" i="51"/>
  <c r="AC81" i="51"/>
  <c r="R150" i="41"/>
  <c r="Q151" i="41"/>
  <c r="AB6" i="50"/>
  <c r="AC5" i="50"/>
  <c r="T145" i="46"/>
  <c r="S146" i="46"/>
  <c r="R83" i="45"/>
  <c r="Q84" i="45"/>
  <c r="S48" i="45"/>
  <c r="R49" i="45"/>
  <c r="S153" i="45"/>
  <c r="R154" i="45"/>
  <c r="Q119" i="45"/>
  <c r="R118" i="45"/>
  <c r="S80" i="44"/>
  <c r="R81" i="44"/>
  <c r="T40" i="44"/>
  <c r="S41" i="44"/>
  <c r="Q99" i="44"/>
  <c r="R98" i="44"/>
  <c r="R157" i="43"/>
  <c r="Q158" i="43"/>
  <c r="S6" i="43"/>
  <c r="T5" i="43"/>
  <c r="R46" i="41"/>
  <c r="S45" i="41"/>
  <c r="T115" i="41"/>
  <c r="S116" i="41"/>
  <c r="R81" i="41"/>
  <c r="S80" i="41"/>
  <c r="S123" i="40"/>
  <c r="Q88" i="40"/>
  <c r="Q158" i="40"/>
  <c r="R157" i="40"/>
  <c r="AD58" i="56"/>
  <c r="AC47" i="56"/>
  <c r="AD49" i="56"/>
  <c r="AX76" i="56"/>
  <c r="AC46" i="56"/>
  <c r="AD57" i="56"/>
  <c r="AN74" i="56"/>
  <c r="AC55" i="56"/>
  <c r="AX75" i="56"/>
  <c r="AD40" i="56"/>
  <c r="AW65" i="56"/>
  <c r="AP64" i="56"/>
  <c r="AC48" i="56"/>
  <c r="AM73" i="56"/>
  <c r="AD56" i="56"/>
  <c r="AX67" i="56"/>
  <c r="AC37" i="56"/>
  <c r="AW66" i="56"/>
  <c r="AD39" i="56"/>
  <c r="AD38" i="56"/>
  <c r="S67" i="56" l="1"/>
  <c r="S75" i="56"/>
  <c r="T105" i="40"/>
  <c r="S187" i="40"/>
  <c r="V22" i="32"/>
  <c r="AL159" i="51"/>
  <c r="AI53" i="53"/>
  <c r="T97" i="40"/>
  <c r="S186" i="40"/>
  <c r="O42" i="53"/>
  <c r="Q22" i="32"/>
  <c r="AG22" i="32" s="1"/>
  <c r="AL160" i="51"/>
  <c r="U23" i="32"/>
  <c r="AG23" i="32" s="1"/>
  <c r="S70" i="40"/>
  <c r="R177" i="40"/>
  <c r="T15" i="40"/>
  <c r="S166" i="40"/>
  <c r="S56" i="40"/>
  <c r="R176" i="40"/>
  <c r="O41" i="53"/>
  <c r="P32" i="53"/>
  <c r="T29" i="40"/>
  <c r="S167" i="40"/>
  <c r="Z54" i="53"/>
  <c r="AB164" i="51"/>
  <c r="Y57" i="53"/>
  <c r="S92" i="40"/>
  <c r="R181" i="40"/>
  <c r="O36" i="53"/>
  <c r="S161" i="40"/>
  <c r="R161" i="40"/>
  <c r="P26" i="53" s="1"/>
  <c r="S51" i="40"/>
  <c r="R171" i="40"/>
  <c r="P43" i="53"/>
  <c r="R85" i="40"/>
  <c r="Q179" i="40"/>
  <c r="O44" i="53" s="1"/>
  <c r="T80" i="40"/>
  <c r="S178" i="40"/>
  <c r="T39" i="40"/>
  <c r="S168" i="40"/>
  <c r="S44" i="40"/>
  <c r="R169" i="40"/>
  <c r="P34" i="53" s="1"/>
  <c r="T120" i="40"/>
  <c r="S189" i="40"/>
  <c r="T115" i="40"/>
  <c r="S188" i="40"/>
  <c r="S76" i="56"/>
  <c r="AE23" i="32"/>
  <c r="AC50" i="51"/>
  <c r="AC169" i="51" s="1"/>
  <c r="AC64" i="51"/>
  <c r="AM64" i="51" s="1"/>
  <c r="AO65" i="51" s="1"/>
  <c r="AC49" i="51"/>
  <c r="AD49" i="51" s="1"/>
  <c r="U46" i="40"/>
  <c r="T47" i="40"/>
  <c r="T87" i="40"/>
  <c r="S88" i="40"/>
  <c r="P40" i="53"/>
  <c r="Q45" i="53"/>
  <c r="P33" i="53"/>
  <c r="AE10" i="51"/>
  <c r="AE154" i="51" s="1"/>
  <c r="AB47" i="53"/>
  <c r="AD38" i="51"/>
  <c r="AD162" i="51" s="1"/>
  <c r="AB55" i="53" s="1"/>
  <c r="AA52" i="53"/>
  <c r="AE78" i="51"/>
  <c r="AE172" i="51" s="1"/>
  <c r="AB59" i="53"/>
  <c r="O38" i="53"/>
  <c r="P31" i="53"/>
  <c r="T5" i="41"/>
  <c r="S6" i="41"/>
  <c r="S6" i="40"/>
  <c r="T5" i="40"/>
  <c r="AC45" i="51"/>
  <c r="AC25" i="31"/>
  <c r="AC26" i="31" s="1"/>
  <c r="AB50" i="52"/>
  <c r="AE150" i="52"/>
  <c r="AD151" i="52"/>
  <c r="AD81" i="52"/>
  <c r="AE80" i="52"/>
  <c r="AF5" i="52"/>
  <c r="AE6" i="52"/>
  <c r="AC41" i="52"/>
  <c r="AD40" i="52"/>
  <c r="AE151" i="51"/>
  <c r="AF150" i="51"/>
  <c r="AF40" i="51"/>
  <c r="AD116" i="51"/>
  <c r="AE115" i="51"/>
  <c r="AD81" i="51"/>
  <c r="AE80" i="51"/>
  <c r="AH6" i="51"/>
  <c r="AI5" i="51"/>
  <c r="S150" i="41"/>
  <c r="R151" i="41"/>
  <c r="AD5" i="50"/>
  <c r="AC6" i="50"/>
  <c r="T146" i="46"/>
  <c r="U145" i="46"/>
  <c r="T153" i="45"/>
  <c r="S154" i="45"/>
  <c r="S49" i="45"/>
  <c r="T48" i="45"/>
  <c r="S118" i="45"/>
  <c r="R119" i="45"/>
  <c r="R84" i="45"/>
  <c r="S83" i="45"/>
  <c r="U40" i="44"/>
  <c r="T41" i="44"/>
  <c r="S98" i="44"/>
  <c r="R99" i="44"/>
  <c r="T80" i="44"/>
  <c r="S81" i="44"/>
  <c r="S157" i="43"/>
  <c r="R158" i="43"/>
  <c r="U5" i="43"/>
  <c r="T6" i="43"/>
  <c r="T116" i="41"/>
  <c r="U115" i="41"/>
  <c r="T80" i="41"/>
  <c r="S81" i="41"/>
  <c r="S46" i="41"/>
  <c r="T45" i="41"/>
  <c r="S157" i="40"/>
  <c r="R158" i="40"/>
  <c r="T123" i="40"/>
  <c r="AE49" i="56"/>
  <c r="AE58" i="56"/>
  <c r="AE37" i="56"/>
  <c r="AE39" i="56"/>
  <c r="AD48" i="56"/>
  <c r="AO74" i="56"/>
  <c r="AE40" i="56"/>
  <c r="AX66" i="56"/>
  <c r="AE56" i="56"/>
  <c r="AD47" i="56"/>
  <c r="AQ64" i="56"/>
  <c r="AE38" i="56"/>
  <c r="AD46" i="56"/>
  <c r="AE57" i="56"/>
  <c r="AD37" i="56"/>
  <c r="AX65" i="56"/>
  <c r="AD55" i="56"/>
  <c r="AN73" i="56"/>
  <c r="S65" i="56" l="1"/>
  <c r="S66" i="56"/>
  <c r="P41" i="53"/>
  <c r="U97" i="40"/>
  <c r="T186" i="40"/>
  <c r="T56" i="40"/>
  <c r="S176" i="40"/>
  <c r="U29" i="40"/>
  <c r="T167" i="40"/>
  <c r="U15" i="40"/>
  <c r="T166" i="40"/>
  <c r="AN19" i="54"/>
  <c r="P42" i="53"/>
  <c r="T70" i="40"/>
  <c r="S177" i="40"/>
  <c r="U105" i="40"/>
  <c r="T187" i="40"/>
  <c r="AJ53" i="53"/>
  <c r="Q32" i="53"/>
  <c r="Z57" i="53"/>
  <c r="AA54" i="53"/>
  <c r="AC164" i="51"/>
  <c r="T92" i="40"/>
  <c r="S181" i="40"/>
  <c r="P36" i="53"/>
  <c r="T10" i="40"/>
  <c r="T51" i="40"/>
  <c r="S171" i="40"/>
  <c r="Q43" i="53"/>
  <c r="U80" i="40"/>
  <c r="T178" i="40"/>
  <c r="S85" i="40"/>
  <c r="R179" i="40"/>
  <c r="P44" i="53" s="1"/>
  <c r="T44" i="40"/>
  <c r="S169" i="40"/>
  <c r="Q34" i="53" s="1"/>
  <c r="U39" i="40"/>
  <c r="T168" i="40"/>
  <c r="U115" i="40"/>
  <c r="T188" i="40"/>
  <c r="U120" i="40"/>
  <c r="T189" i="40"/>
  <c r="AD50" i="51"/>
  <c r="AD169" i="51" s="1"/>
  <c r="U87" i="40"/>
  <c r="T88" i="40"/>
  <c r="V46" i="40"/>
  <c r="U47" i="40"/>
  <c r="AD45" i="51"/>
  <c r="Q33" i="53"/>
  <c r="AF78" i="51"/>
  <c r="AF172" i="51" s="1"/>
  <c r="AC59" i="53"/>
  <c r="R45" i="53"/>
  <c r="AE38" i="51"/>
  <c r="AE162" i="51" s="1"/>
  <c r="AC55" i="53" s="1"/>
  <c r="AB52" i="53"/>
  <c r="Q40" i="53"/>
  <c r="AF10" i="51"/>
  <c r="AF154" i="51" s="1"/>
  <c r="AC47" i="53"/>
  <c r="Q26" i="53"/>
  <c r="P38" i="53"/>
  <c r="Q31" i="53"/>
  <c r="T6" i="41"/>
  <c r="U5" i="41"/>
  <c r="T6" i="40"/>
  <c r="U5" i="40"/>
  <c r="AD25" i="31"/>
  <c r="AD26" i="31" s="1"/>
  <c r="AC50" i="52"/>
  <c r="AF6" i="52"/>
  <c r="AG5" i="52"/>
  <c r="AE81" i="52"/>
  <c r="AF80" i="52"/>
  <c r="AE40" i="52"/>
  <c r="AD41" i="52"/>
  <c r="AE151" i="52"/>
  <c r="AF150" i="52"/>
  <c r="AE116" i="51"/>
  <c r="AF115" i="51"/>
  <c r="AE81" i="51"/>
  <c r="AF80" i="51"/>
  <c r="AF41" i="51"/>
  <c r="AG40" i="51"/>
  <c r="AI6" i="51"/>
  <c r="AJ5" i="51"/>
  <c r="AG150" i="51"/>
  <c r="AF151" i="51"/>
  <c r="T150" i="41"/>
  <c r="S151" i="41"/>
  <c r="AE5" i="50"/>
  <c r="AD6" i="50"/>
  <c r="V145" i="46"/>
  <c r="U146" i="46"/>
  <c r="T118" i="45"/>
  <c r="S119" i="45"/>
  <c r="T154" i="45"/>
  <c r="U153" i="45"/>
  <c r="T49" i="45"/>
  <c r="U48" i="45"/>
  <c r="S84" i="45"/>
  <c r="T83" i="45"/>
  <c r="T98" i="44"/>
  <c r="S99" i="44"/>
  <c r="T81" i="44"/>
  <c r="U80" i="44"/>
  <c r="V40" i="44"/>
  <c r="U41" i="44"/>
  <c r="V5" i="43"/>
  <c r="U6" i="43"/>
  <c r="T157" i="43"/>
  <c r="S158" i="43"/>
  <c r="U45" i="41"/>
  <c r="T46" i="41"/>
  <c r="U116" i="41"/>
  <c r="V115" i="41"/>
  <c r="U80" i="41"/>
  <c r="T81" i="41"/>
  <c r="S158" i="40"/>
  <c r="T157" i="40"/>
  <c r="U123" i="40"/>
  <c r="AP74" i="56"/>
  <c r="AF39" i="56"/>
  <c r="AF40" i="56"/>
  <c r="AO73" i="56"/>
  <c r="AF38" i="56"/>
  <c r="AE46" i="56"/>
  <c r="AF57" i="56"/>
  <c r="AE47" i="56"/>
  <c r="AF56" i="56"/>
  <c r="AF58" i="56"/>
  <c r="AE55" i="56"/>
  <c r="AE48" i="56"/>
  <c r="AF49" i="56"/>
  <c r="AR64" i="56"/>
  <c r="V15" i="40" l="1"/>
  <c r="U166" i="40"/>
  <c r="R32" i="53"/>
  <c r="Q41" i="53"/>
  <c r="U56" i="40"/>
  <c r="T176" i="40"/>
  <c r="V29" i="40"/>
  <c r="U167" i="40"/>
  <c r="V105" i="40"/>
  <c r="U187" i="40"/>
  <c r="V97" i="40"/>
  <c r="U186" i="40"/>
  <c r="Q42" i="53"/>
  <c r="U70" i="40"/>
  <c r="T177" i="40"/>
  <c r="AE50" i="51"/>
  <c r="AE169" i="51" s="1"/>
  <c r="AB54" i="53"/>
  <c r="AD164" i="51"/>
  <c r="AA57" i="53"/>
  <c r="U92" i="40"/>
  <c r="T181" i="40"/>
  <c r="Q36" i="53"/>
  <c r="U51" i="40"/>
  <c r="T171" i="40"/>
  <c r="U10" i="40"/>
  <c r="T161" i="40"/>
  <c r="R26" i="53" s="1"/>
  <c r="T85" i="40"/>
  <c r="S179" i="40"/>
  <c r="Q44" i="53" s="1"/>
  <c r="R43" i="53"/>
  <c r="V80" i="40"/>
  <c r="U178" i="40"/>
  <c r="V39" i="40"/>
  <c r="U168" i="40"/>
  <c r="U44" i="40"/>
  <c r="T169" i="40"/>
  <c r="R34" i="53" s="1"/>
  <c r="V120" i="40"/>
  <c r="U189" i="40"/>
  <c r="V115" i="40"/>
  <c r="U188" i="40"/>
  <c r="W46" i="40"/>
  <c r="W47" i="40" s="1"/>
  <c r="V47" i="40"/>
  <c r="V87" i="40"/>
  <c r="U88" i="40"/>
  <c r="AE45" i="51"/>
  <c r="AF38" i="51"/>
  <c r="AF162" i="51" s="1"/>
  <c r="AD55" i="53" s="1"/>
  <c r="AC52" i="53"/>
  <c r="S45" i="53"/>
  <c r="AE49" i="51"/>
  <c r="AF49" i="51" s="1"/>
  <c r="AG10" i="51"/>
  <c r="AG154" i="51" s="1"/>
  <c r="AD47" i="53"/>
  <c r="AG78" i="51"/>
  <c r="AG172" i="51" s="1"/>
  <c r="AD59" i="53"/>
  <c r="R40" i="53"/>
  <c r="R33" i="53"/>
  <c r="Q38" i="53"/>
  <c r="R31" i="53"/>
  <c r="V5" i="41"/>
  <c r="U6" i="41"/>
  <c r="V5" i="40"/>
  <c r="U6" i="40"/>
  <c r="AE25" i="31"/>
  <c r="AE26" i="31" s="1"/>
  <c r="AD50" i="52"/>
  <c r="AG80" i="52"/>
  <c r="AF81" i="52"/>
  <c r="AF40" i="52"/>
  <c r="AE41" i="52"/>
  <c r="AF151" i="52"/>
  <c r="AG150" i="52"/>
  <c r="AG6" i="52"/>
  <c r="AH5" i="52"/>
  <c r="AG41" i="51"/>
  <c r="AH40" i="51"/>
  <c r="AG80" i="51"/>
  <c r="AF81" i="51"/>
  <c r="AK5" i="51"/>
  <c r="AJ6" i="51"/>
  <c r="AH150" i="51"/>
  <c r="AG151" i="51"/>
  <c r="AG115" i="51"/>
  <c r="AF116" i="51"/>
  <c r="U150" i="41"/>
  <c r="T151" i="41"/>
  <c r="AE6" i="50"/>
  <c r="AF5" i="50"/>
  <c r="V146" i="46"/>
  <c r="W145" i="46"/>
  <c r="V48" i="45"/>
  <c r="U49" i="45"/>
  <c r="V153" i="45"/>
  <c r="U154" i="45"/>
  <c r="U83" i="45"/>
  <c r="T84" i="45"/>
  <c r="U118" i="45"/>
  <c r="T119" i="45"/>
  <c r="U81" i="44"/>
  <c r="V80" i="44"/>
  <c r="U98" i="44"/>
  <c r="T99" i="44"/>
  <c r="V41" i="44"/>
  <c r="W40" i="44"/>
  <c r="U157" i="43"/>
  <c r="T158" i="43"/>
  <c r="V6" i="43"/>
  <c r="W5" i="43"/>
  <c r="U81" i="41"/>
  <c r="V80" i="41"/>
  <c r="V116" i="41"/>
  <c r="W115" i="41"/>
  <c r="V45" i="41"/>
  <c r="U46" i="41"/>
  <c r="V123" i="40"/>
  <c r="U157" i="40"/>
  <c r="T158" i="40"/>
  <c r="AF37" i="56"/>
  <c r="AG49" i="56"/>
  <c r="AG56" i="56"/>
  <c r="AP73" i="56"/>
  <c r="AF47" i="56"/>
  <c r="AG39" i="56"/>
  <c r="AF46" i="56"/>
  <c r="AF48" i="56"/>
  <c r="AG58" i="56"/>
  <c r="AQ74" i="56"/>
  <c r="AG38" i="56"/>
  <c r="AF55" i="56"/>
  <c r="AG40" i="56"/>
  <c r="AG57" i="56"/>
  <c r="AS64" i="56"/>
  <c r="AF50" i="51" l="1"/>
  <c r="AF169" i="51" s="1"/>
  <c r="W105" i="40"/>
  <c r="V187" i="40"/>
  <c r="W97" i="40"/>
  <c r="V186" i="40"/>
  <c r="S32" i="53"/>
  <c r="W29" i="40"/>
  <c r="V167" i="40"/>
  <c r="R41" i="53"/>
  <c r="V56" i="40"/>
  <c r="U176" i="40"/>
  <c r="R42" i="53"/>
  <c r="V70" i="40"/>
  <c r="U177" i="40"/>
  <c r="W15" i="40"/>
  <c r="V166" i="40"/>
  <c r="AB57" i="53"/>
  <c r="AC54" i="53"/>
  <c r="AE164" i="51"/>
  <c r="V92" i="40"/>
  <c r="U181" i="40"/>
  <c r="V10" i="40"/>
  <c r="V161" i="40" s="1"/>
  <c r="U161" i="40"/>
  <c r="S26" i="53" s="1"/>
  <c r="R36" i="53"/>
  <c r="V51" i="40"/>
  <c r="U171" i="40"/>
  <c r="S43" i="53"/>
  <c r="W80" i="40"/>
  <c r="V178" i="40"/>
  <c r="U85" i="40"/>
  <c r="T179" i="40"/>
  <c r="R44" i="53" s="1"/>
  <c r="V44" i="40"/>
  <c r="U169" i="40"/>
  <c r="S34" i="53" s="1"/>
  <c r="W39" i="40"/>
  <c r="V168" i="40"/>
  <c r="W115" i="40"/>
  <c r="V188" i="40"/>
  <c r="W120" i="40"/>
  <c r="W189" i="40" s="1"/>
  <c r="V189" i="40"/>
  <c r="W87" i="40"/>
  <c r="V88" i="40"/>
  <c r="AH10" i="51"/>
  <c r="AH154" i="51" s="1"/>
  <c r="AE47" i="53"/>
  <c r="S33" i="53"/>
  <c r="S40" i="53"/>
  <c r="T45" i="53"/>
  <c r="AH78" i="51"/>
  <c r="AH172" i="51" s="1"/>
  <c r="AE59" i="53"/>
  <c r="AG38" i="51"/>
  <c r="AG162" i="51" s="1"/>
  <c r="AE55" i="53" s="1"/>
  <c r="AD52" i="53"/>
  <c r="R38" i="53"/>
  <c r="S31" i="53"/>
  <c r="V6" i="41"/>
  <c r="W5" i="41"/>
  <c r="V6" i="40"/>
  <c r="W5" i="40"/>
  <c r="AE50" i="52"/>
  <c r="AF25" i="31"/>
  <c r="AF26" i="31" s="1"/>
  <c r="AF45" i="51"/>
  <c r="AF164" i="51" s="1"/>
  <c r="AG151" i="52"/>
  <c r="AH150" i="52"/>
  <c r="AG40" i="52"/>
  <c r="AF41" i="52"/>
  <c r="AI5" i="52"/>
  <c r="AH6" i="52"/>
  <c r="AG81" i="52"/>
  <c r="AH80" i="52"/>
  <c r="AH151" i="51"/>
  <c r="AI150" i="51"/>
  <c r="AL5" i="51"/>
  <c r="AL6" i="51" s="1"/>
  <c r="AK6" i="51"/>
  <c r="AH80" i="51"/>
  <c r="AG81" i="51"/>
  <c r="AH41" i="51"/>
  <c r="AG25" i="31" s="1"/>
  <c r="AI40" i="51"/>
  <c r="AG116" i="51"/>
  <c r="AH115" i="51"/>
  <c r="V150" i="41"/>
  <c r="U151" i="41"/>
  <c r="AG5" i="50"/>
  <c r="AF6" i="50"/>
  <c r="X145" i="46"/>
  <c r="W146" i="46"/>
  <c r="V154" i="45"/>
  <c r="W153" i="45"/>
  <c r="V83" i="45"/>
  <c r="U84" i="45"/>
  <c r="U119" i="45"/>
  <c r="V118" i="45"/>
  <c r="V49" i="45"/>
  <c r="W48" i="45"/>
  <c r="U99" i="44"/>
  <c r="V98" i="44"/>
  <c r="V81" i="44"/>
  <c r="W80" i="44"/>
  <c r="X40" i="44"/>
  <c r="W41" i="44"/>
  <c r="W6" i="43"/>
  <c r="X5" i="43"/>
  <c r="V157" i="43"/>
  <c r="U158" i="43"/>
  <c r="V46" i="41"/>
  <c r="W45" i="41"/>
  <c r="X115" i="41"/>
  <c r="W116" i="41"/>
  <c r="W80" i="41"/>
  <c r="V81" i="41"/>
  <c r="V157" i="40"/>
  <c r="U158" i="40"/>
  <c r="X122" i="40"/>
  <c r="W123" i="40"/>
  <c r="AH38" i="56"/>
  <c r="AH40" i="56"/>
  <c r="AQ73" i="56"/>
  <c r="AR73" i="56"/>
  <c r="AG55" i="56"/>
  <c r="AR74" i="56"/>
  <c r="AH58" i="56"/>
  <c r="AH37" i="56"/>
  <c r="AG37" i="56"/>
  <c r="AG46" i="56"/>
  <c r="AG47" i="56"/>
  <c r="AT64" i="56"/>
  <c r="AG48" i="56"/>
  <c r="AH56" i="56"/>
  <c r="AH49" i="56"/>
  <c r="AH57" i="56"/>
  <c r="AH39" i="56"/>
  <c r="AG50" i="51" l="1"/>
  <c r="AG169" i="51" s="1"/>
  <c r="W70" i="40"/>
  <c r="V177" i="40"/>
  <c r="S41" i="53"/>
  <c r="W56" i="40"/>
  <c r="V176" i="40"/>
  <c r="T32" i="53"/>
  <c r="X29" i="40"/>
  <c r="W167" i="40"/>
  <c r="X97" i="40"/>
  <c r="W186" i="40"/>
  <c r="X15" i="40"/>
  <c r="W166" i="40"/>
  <c r="S42" i="53"/>
  <c r="X105" i="40"/>
  <c r="W187" i="40"/>
  <c r="AD57" i="53"/>
  <c r="AC57" i="53"/>
  <c r="W92" i="40"/>
  <c r="W181" i="40" s="1"/>
  <c r="V181" i="40"/>
  <c r="S36" i="53"/>
  <c r="W51" i="40"/>
  <c r="V171" i="40"/>
  <c r="V85" i="40"/>
  <c r="V179" i="40" s="1"/>
  <c r="T44" i="53" s="1"/>
  <c r="U179" i="40"/>
  <c r="S44" i="53" s="1"/>
  <c r="T43" i="53"/>
  <c r="X80" i="40"/>
  <c r="W178" i="40"/>
  <c r="X39" i="40"/>
  <c r="W168" i="40"/>
  <c r="W44" i="40"/>
  <c r="V169" i="40"/>
  <c r="T34" i="53" s="1"/>
  <c r="X115" i="40"/>
  <c r="W188" i="40"/>
  <c r="X120" i="40"/>
  <c r="X189" i="40" s="1"/>
  <c r="U45" i="53"/>
  <c r="AI10" i="51"/>
  <c r="AI154" i="51" s="1"/>
  <c r="AF47" i="53"/>
  <c r="T40" i="53"/>
  <c r="AH38" i="51"/>
  <c r="AH162" i="51" s="1"/>
  <c r="AF55" i="53" s="1"/>
  <c r="AE52" i="53"/>
  <c r="T33" i="53"/>
  <c r="AI78" i="51"/>
  <c r="AI172" i="51" s="1"/>
  <c r="AF59" i="53"/>
  <c r="W10" i="40"/>
  <c r="W161" i="40" s="1"/>
  <c r="T26" i="53"/>
  <c r="AG45" i="51"/>
  <c r="AD54" i="53"/>
  <c r="S38" i="53"/>
  <c r="T31" i="53"/>
  <c r="X5" i="41"/>
  <c r="W6" i="41"/>
  <c r="X5" i="40"/>
  <c r="W6" i="40"/>
  <c r="AG26" i="31"/>
  <c r="AL25" i="31"/>
  <c r="AG49" i="51"/>
  <c r="AF50" i="52"/>
  <c r="AH47" i="51"/>
  <c r="AG41" i="52"/>
  <c r="AH40" i="52"/>
  <c r="AI150" i="52"/>
  <c r="AH151" i="52"/>
  <c r="AJ5" i="52"/>
  <c r="AI6" i="52"/>
  <c r="AI80" i="52"/>
  <c r="AH81" i="52"/>
  <c r="AH81" i="51"/>
  <c r="AI80" i="51"/>
  <c r="AJ150" i="51"/>
  <c r="AI151" i="51"/>
  <c r="AJ40" i="51"/>
  <c r="AI41" i="51"/>
  <c r="AI115" i="51"/>
  <c r="AH116" i="51"/>
  <c r="V151" i="41"/>
  <c r="W150" i="41"/>
  <c r="AH5" i="50"/>
  <c r="AG6" i="50"/>
  <c r="Y145" i="46"/>
  <c r="X146" i="46"/>
  <c r="W118" i="45"/>
  <c r="V119" i="45"/>
  <c r="W83" i="45"/>
  <c r="V84" i="45"/>
  <c r="X153" i="45"/>
  <c r="W154" i="45"/>
  <c r="X48" i="45"/>
  <c r="W49" i="45"/>
  <c r="X80" i="44"/>
  <c r="W81" i="44"/>
  <c r="V99" i="44"/>
  <c r="W98" i="44"/>
  <c r="X41" i="44"/>
  <c r="Y40" i="44"/>
  <c r="Y5" i="43"/>
  <c r="X6" i="43"/>
  <c r="V158" i="43"/>
  <c r="W157" i="43"/>
  <c r="X80" i="41"/>
  <c r="W81" i="41"/>
  <c r="W46" i="41"/>
  <c r="X45" i="41"/>
  <c r="X116" i="41"/>
  <c r="Y115" i="41"/>
  <c r="Y122" i="40"/>
  <c r="X123" i="40"/>
  <c r="X46" i="40"/>
  <c r="W157" i="40"/>
  <c r="V158" i="40"/>
  <c r="AI38" i="56"/>
  <c r="AH47" i="56"/>
  <c r="AH55" i="56"/>
  <c r="AI57" i="56"/>
  <c r="AI58" i="56"/>
  <c r="AI39" i="56"/>
  <c r="AI37" i="56"/>
  <c r="AI56" i="56"/>
  <c r="AH48" i="56"/>
  <c r="AI49" i="56"/>
  <c r="AU64" i="56"/>
  <c r="AI40" i="56"/>
  <c r="AS74" i="56"/>
  <c r="AI55" i="56"/>
  <c r="AH46" i="56"/>
  <c r="Y15" i="40" l="1"/>
  <c r="X166" i="40"/>
  <c r="U32" i="53"/>
  <c r="Y97" i="40"/>
  <c r="X186" i="40"/>
  <c r="Y29" i="40"/>
  <c r="X167" i="40"/>
  <c r="T41" i="53"/>
  <c r="X56" i="40"/>
  <c r="W176" i="40"/>
  <c r="T42" i="53"/>
  <c r="Y105" i="40"/>
  <c r="X187" i="40"/>
  <c r="X70" i="40"/>
  <c r="W177" i="40"/>
  <c r="AE54" i="53"/>
  <c r="AG164" i="51"/>
  <c r="T36" i="53"/>
  <c r="X51" i="40"/>
  <c r="X171" i="40" s="1"/>
  <c r="W171" i="40"/>
  <c r="U43" i="53"/>
  <c r="Y80" i="40"/>
  <c r="X178" i="40"/>
  <c r="X44" i="40"/>
  <c r="X169" i="40" s="1"/>
  <c r="V34" i="53" s="1"/>
  <c r="W169" i="40"/>
  <c r="U34" i="53" s="1"/>
  <c r="Y39" i="40"/>
  <c r="X168" i="40"/>
  <c r="Y115" i="40"/>
  <c r="X188" i="40"/>
  <c r="AI38" i="51"/>
  <c r="AI162" i="51" s="1"/>
  <c r="AG55" i="53" s="1"/>
  <c r="AF52" i="53"/>
  <c r="AH45" i="51"/>
  <c r="AH164" i="51" s="1"/>
  <c r="X10" i="40"/>
  <c r="X161" i="40" s="1"/>
  <c r="U26" i="53"/>
  <c r="X92" i="40"/>
  <c r="X181" i="40" s="1"/>
  <c r="U40" i="53"/>
  <c r="AJ78" i="51"/>
  <c r="AJ172" i="51" s="1"/>
  <c r="AG59" i="53"/>
  <c r="AJ10" i="51"/>
  <c r="AJ154" i="51" s="1"/>
  <c r="AG47" i="53"/>
  <c r="U33" i="53"/>
  <c r="Y120" i="40"/>
  <c r="Y189" i="40" s="1"/>
  <c r="V45" i="53"/>
  <c r="W85" i="40"/>
  <c r="W179" i="40" s="1"/>
  <c r="U44" i="53" s="1"/>
  <c r="T38" i="53"/>
  <c r="U31" i="53"/>
  <c r="X6" i="41"/>
  <c r="Y5" i="41"/>
  <c r="X6" i="40"/>
  <c r="Y5" i="40"/>
  <c r="AL46" i="52"/>
  <c r="AM47" i="51"/>
  <c r="AO48" i="51" s="1"/>
  <c r="AH50" i="51"/>
  <c r="AH49" i="51"/>
  <c r="AI49" i="51" s="1"/>
  <c r="AJ49" i="51" s="1"/>
  <c r="AK49" i="51" s="1"/>
  <c r="AL49" i="51" s="1"/>
  <c r="AJ80" i="52"/>
  <c r="AI81" i="52"/>
  <c r="AJ6" i="52"/>
  <c r="AK5" i="52"/>
  <c r="AK6" i="52" s="1"/>
  <c r="AJ150" i="52"/>
  <c r="AI151" i="52"/>
  <c r="AI40" i="52"/>
  <c r="AH41" i="52"/>
  <c r="AJ151" i="51"/>
  <c r="AK150" i="51"/>
  <c r="AJ115" i="51"/>
  <c r="AI116" i="51"/>
  <c r="AK40" i="51"/>
  <c r="AJ41" i="51"/>
  <c r="AJ80" i="51"/>
  <c r="AI81" i="51"/>
  <c r="X150" i="41"/>
  <c r="W151" i="41"/>
  <c r="AH6" i="50"/>
  <c r="AI5" i="50"/>
  <c r="Y146" i="46"/>
  <c r="Z145" i="46"/>
  <c r="Y48" i="45"/>
  <c r="X49" i="45"/>
  <c r="Y153" i="45"/>
  <c r="X154" i="45"/>
  <c r="W84" i="45"/>
  <c r="X83" i="45"/>
  <c r="X118" i="45"/>
  <c r="W119" i="45"/>
  <c r="Z40" i="44"/>
  <c r="Y41" i="44"/>
  <c r="X98" i="44"/>
  <c r="W99" i="44"/>
  <c r="X81" i="44"/>
  <c r="Y80" i="44"/>
  <c r="X157" i="43"/>
  <c r="W158" i="43"/>
  <c r="Z5" i="43"/>
  <c r="Y6" i="43"/>
  <c r="Y116" i="41"/>
  <c r="Z115" i="41"/>
  <c r="X46" i="41"/>
  <c r="Y45" i="41"/>
  <c r="X81" i="41"/>
  <c r="Y80" i="41"/>
  <c r="X47" i="40"/>
  <c r="Y46" i="40"/>
  <c r="X87" i="40"/>
  <c r="W88" i="40"/>
  <c r="Z122" i="40"/>
  <c r="Y123" i="40"/>
  <c r="X157" i="40"/>
  <c r="W158" i="40"/>
  <c r="AJ38" i="56"/>
  <c r="AJ56" i="56"/>
  <c r="AJ58" i="56"/>
  <c r="AJ39" i="56"/>
  <c r="AV64" i="56"/>
  <c r="AJ55" i="56"/>
  <c r="AJ49" i="56"/>
  <c r="AT73" i="56"/>
  <c r="AI48" i="56"/>
  <c r="AI46" i="56"/>
  <c r="AS73" i="56"/>
  <c r="AJ37" i="56"/>
  <c r="AJ57" i="56"/>
  <c r="AI47" i="56"/>
  <c r="AJ46" i="56"/>
  <c r="AJ40" i="56"/>
  <c r="AI50" i="51" l="1"/>
  <c r="AH169" i="51"/>
  <c r="Z105" i="40"/>
  <c r="Y187" i="40"/>
  <c r="U41" i="53"/>
  <c r="Z29" i="40"/>
  <c r="Y167" i="40"/>
  <c r="V32" i="53"/>
  <c r="Z97" i="40"/>
  <c r="Y186" i="40"/>
  <c r="Y56" i="40"/>
  <c r="X176" i="40"/>
  <c r="U42" i="53"/>
  <c r="Y70" i="40"/>
  <c r="X177" i="40"/>
  <c r="Z15" i="40"/>
  <c r="Y166" i="40"/>
  <c r="AE57" i="53"/>
  <c r="AF57" i="53"/>
  <c r="U36" i="53"/>
  <c r="V36" i="53"/>
  <c r="Z80" i="40"/>
  <c r="Y178" i="40"/>
  <c r="V43" i="53"/>
  <c r="Z39" i="40"/>
  <c r="Y168" i="40"/>
  <c r="Z115" i="40"/>
  <c r="Y188" i="40"/>
  <c r="AK10" i="51"/>
  <c r="AK154" i="51" s="1"/>
  <c r="AH47" i="53"/>
  <c r="AJ38" i="51"/>
  <c r="AJ162" i="51" s="1"/>
  <c r="AH55" i="53" s="1"/>
  <c r="AG52" i="53"/>
  <c r="AK78" i="51"/>
  <c r="AK172" i="51" s="1"/>
  <c r="AH59" i="53"/>
  <c r="Z120" i="40"/>
  <c r="Z189" i="40" s="1"/>
  <c r="W45" i="53"/>
  <c r="Y92" i="40"/>
  <c r="Y181" i="40" s="1"/>
  <c r="V40" i="53"/>
  <c r="Y51" i="40"/>
  <c r="Y171" i="40" s="1"/>
  <c r="V33" i="53"/>
  <c r="Y10" i="40"/>
  <c r="Y161" i="40" s="1"/>
  <c r="V26" i="53"/>
  <c r="AI45" i="51"/>
  <c r="AI164" i="51" s="1"/>
  <c r="AF54" i="53"/>
  <c r="X85" i="40"/>
  <c r="X179" i="40" s="1"/>
  <c r="V44" i="53" s="1"/>
  <c r="U38" i="53"/>
  <c r="Y44" i="40"/>
  <c r="Y169" i="40" s="1"/>
  <c r="W34" i="53" s="1"/>
  <c r="V31" i="53"/>
  <c r="Z5" i="41"/>
  <c r="Y6" i="41"/>
  <c r="Z5" i="40"/>
  <c r="Y6" i="40"/>
  <c r="AL47" i="52"/>
  <c r="AN48" i="52" s="1"/>
  <c r="AG50" i="52"/>
  <c r="AH50" i="52" s="1"/>
  <c r="AI50" i="52" s="1"/>
  <c r="AJ50" i="52" s="1"/>
  <c r="AK50" i="52" s="1"/>
  <c r="AJ151" i="52"/>
  <c r="AK150" i="52"/>
  <c r="AJ40" i="52"/>
  <c r="AI41" i="52"/>
  <c r="AJ81" i="52"/>
  <c r="AK80" i="52"/>
  <c r="AL150" i="51"/>
  <c r="AK151" i="51"/>
  <c r="AJ81" i="51"/>
  <c r="AK80" i="51"/>
  <c r="AL40" i="51"/>
  <c r="AK41" i="51"/>
  <c r="AJ116" i="51"/>
  <c r="AK115" i="51"/>
  <c r="Y150" i="41"/>
  <c r="X151" i="41"/>
  <c r="AI6" i="50"/>
  <c r="AJ5" i="50"/>
  <c r="AA145" i="46"/>
  <c r="Z146" i="46"/>
  <c r="Y154" i="45"/>
  <c r="Z153" i="45"/>
  <c r="X84" i="45"/>
  <c r="Y83" i="45"/>
  <c r="X119" i="45"/>
  <c r="Y118" i="45"/>
  <c r="Z48" i="45"/>
  <c r="Y49" i="45"/>
  <c r="Y81" i="44"/>
  <c r="Z80" i="44"/>
  <c r="Y98" i="44"/>
  <c r="X99" i="44"/>
  <c r="Z41" i="44"/>
  <c r="AA40" i="44"/>
  <c r="X158" i="43"/>
  <c r="Y157" i="43"/>
  <c r="Z6" i="43"/>
  <c r="AA5" i="43"/>
  <c r="Y81" i="41"/>
  <c r="Z80" i="41"/>
  <c r="Z45" i="41"/>
  <c r="Y46" i="41"/>
  <c r="AA115" i="41"/>
  <c r="Z116" i="41"/>
  <c r="AA122" i="40"/>
  <c r="Z123" i="40"/>
  <c r="Y157" i="40"/>
  <c r="X158" i="40"/>
  <c r="X88" i="40"/>
  <c r="Y87" i="40"/>
  <c r="Y47" i="40"/>
  <c r="Z46" i="40"/>
  <c r="AK37" i="56"/>
  <c r="AK55" i="56"/>
  <c r="AK49" i="56"/>
  <c r="AK46" i="56"/>
  <c r="AK40" i="56"/>
  <c r="AK57" i="56"/>
  <c r="AJ47" i="56"/>
  <c r="AK38" i="56"/>
  <c r="AK39" i="56"/>
  <c r="AK56" i="56"/>
  <c r="AU73" i="56"/>
  <c r="AW64" i="56"/>
  <c r="AT74" i="56"/>
  <c r="AJ48" i="56"/>
  <c r="AK58" i="56"/>
  <c r="AJ50" i="51" l="1"/>
  <c r="AI169" i="51"/>
  <c r="V41" i="53"/>
  <c r="Z70" i="40"/>
  <c r="Y177" i="40"/>
  <c r="AA97" i="40"/>
  <c r="Z186" i="40"/>
  <c r="Z56" i="40"/>
  <c r="Y176" i="40"/>
  <c r="W32" i="53"/>
  <c r="AA29" i="40"/>
  <c r="Z167" i="40"/>
  <c r="AA15" i="40"/>
  <c r="Z166" i="40"/>
  <c r="V42" i="53"/>
  <c r="AA105" i="40"/>
  <c r="Z187" i="40"/>
  <c r="AG57" i="53"/>
  <c r="W36" i="53"/>
  <c r="W43" i="53"/>
  <c r="AA80" i="40"/>
  <c r="Z178" i="40"/>
  <c r="AA39" i="40"/>
  <c r="Z168" i="40"/>
  <c r="AA115" i="40"/>
  <c r="Z188" i="40"/>
  <c r="AJ45" i="51"/>
  <c r="AJ164" i="51" s="1"/>
  <c r="AG54" i="53"/>
  <c r="AA120" i="40"/>
  <c r="AA189" i="40" s="1"/>
  <c r="X45" i="53"/>
  <c r="Z10" i="40"/>
  <c r="Z161" i="40" s="1"/>
  <c r="W26" i="53"/>
  <c r="AL78" i="51"/>
  <c r="AL172" i="51" s="1"/>
  <c r="AI59" i="53"/>
  <c r="Z51" i="40"/>
  <c r="Z171" i="40" s="1"/>
  <c r="W33" i="53"/>
  <c r="AK38" i="51"/>
  <c r="AK162" i="51" s="1"/>
  <c r="AI55" i="53" s="1"/>
  <c r="AK55" i="53" s="1"/>
  <c r="AH52" i="53"/>
  <c r="Z92" i="40"/>
  <c r="Z181" i="40" s="1"/>
  <c r="W40" i="53"/>
  <c r="AL10" i="51"/>
  <c r="AI47" i="53"/>
  <c r="Y85" i="40"/>
  <c r="Y179" i="40" s="1"/>
  <c r="W44" i="53" s="1"/>
  <c r="V38" i="53"/>
  <c r="Z44" i="40"/>
  <c r="Z169" i="40" s="1"/>
  <c r="X34" i="53" s="1"/>
  <c r="W31" i="53"/>
  <c r="AA5" i="41"/>
  <c r="Z6" i="41"/>
  <c r="AA5" i="40"/>
  <c r="Z6" i="40"/>
  <c r="AL80" i="52"/>
  <c r="AK81" i="52"/>
  <c r="AL150" i="52"/>
  <c r="AK151" i="52"/>
  <c r="AJ41" i="52"/>
  <c r="AK40" i="52"/>
  <c r="AL115" i="51"/>
  <c r="AK116" i="51"/>
  <c r="AL41" i="51"/>
  <c r="AM40" i="51"/>
  <c r="AL80" i="51"/>
  <c r="AK81" i="51"/>
  <c r="AL151" i="51"/>
  <c r="AM150" i="51"/>
  <c r="Z150" i="41"/>
  <c r="Y151" i="41"/>
  <c r="AJ6" i="50"/>
  <c r="AK5" i="50"/>
  <c r="AK6" i="50" s="1"/>
  <c r="AB145" i="46"/>
  <c r="AA146" i="46"/>
  <c r="Z118" i="45"/>
  <c r="Y119" i="45"/>
  <c r="Z83" i="45"/>
  <c r="Y84" i="45"/>
  <c r="Z154" i="45"/>
  <c r="AA153" i="45"/>
  <c r="AA48" i="45"/>
  <c r="Z49" i="45"/>
  <c r="Y99" i="44"/>
  <c r="Z98" i="44"/>
  <c r="AB40" i="44"/>
  <c r="AA41" i="44"/>
  <c r="AA80" i="44"/>
  <c r="Z81" i="44"/>
  <c r="Y158" i="43"/>
  <c r="Z157" i="43"/>
  <c r="AA6" i="43"/>
  <c r="AB5" i="43"/>
  <c r="AB115" i="41"/>
  <c r="AA116" i="41"/>
  <c r="AA45" i="41"/>
  <c r="Z46" i="41"/>
  <c r="AA80" i="41"/>
  <c r="Z81" i="41"/>
  <c r="Y158" i="40"/>
  <c r="Z157" i="40"/>
  <c r="Z47" i="40"/>
  <c r="AA46" i="40"/>
  <c r="Z87" i="40"/>
  <c r="Y88" i="40"/>
  <c r="AA123" i="40"/>
  <c r="AB122" i="40"/>
  <c r="AL55" i="56"/>
  <c r="AL37" i="56"/>
  <c r="AL39" i="56"/>
  <c r="AV73" i="56"/>
  <c r="AL58" i="56"/>
  <c r="AL46" i="56"/>
  <c r="AK47" i="56"/>
  <c r="AL38" i="56"/>
  <c r="AK48" i="56"/>
  <c r="AL49" i="56"/>
  <c r="AU74" i="56"/>
  <c r="AL57" i="56"/>
  <c r="AL40" i="56"/>
  <c r="AL56" i="56"/>
  <c r="AK50" i="51" l="1"/>
  <c r="AJ169" i="51"/>
  <c r="AB15" i="40"/>
  <c r="AA166" i="40"/>
  <c r="X32" i="53"/>
  <c r="W41" i="53"/>
  <c r="AA56" i="40"/>
  <c r="Z176" i="40"/>
  <c r="AB97" i="40"/>
  <c r="AA186" i="40"/>
  <c r="AB29" i="40"/>
  <c r="AA167" i="40"/>
  <c r="W42" i="53"/>
  <c r="AB105" i="40"/>
  <c r="AA187" i="40"/>
  <c r="AA70" i="40"/>
  <c r="Z177" i="40"/>
  <c r="AH57" i="53"/>
  <c r="W22" i="32"/>
  <c r="AO19" i="54" s="1"/>
  <c r="AR19" i="54" s="1"/>
  <c r="AL154" i="51"/>
  <c r="X36" i="53"/>
  <c r="AB80" i="40"/>
  <c r="AA178" i="40"/>
  <c r="X43" i="53"/>
  <c r="AB39" i="40"/>
  <c r="AA168" i="40"/>
  <c r="AB115" i="40"/>
  <c r="AA188" i="40"/>
  <c r="AL151" i="52"/>
  <c r="AJ59" i="53"/>
  <c r="AM78" i="51"/>
  <c r="AA92" i="40"/>
  <c r="AA181" i="40" s="1"/>
  <c r="X40" i="53"/>
  <c r="AA10" i="40"/>
  <c r="AA161" i="40" s="1"/>
  <c r="X26" i="53"/>
  <c r="AL38" i="51"/>
  <c r="AL162" i="51" s="1"/>
  <c r="AJ55" i="53" s="1"/>
  <c r="AI52" i="53"/>
  <c r="AB120" i="40"/>
  <c r="AB189" i="40" s="1"/>
  <c r="Y45" i="53"/>
  <c r="AA51" i="40"/>
  <c r="AA171" i="40" s="1"/>
  <c r="X33" i="53"/>
  <c r="AK45" i="51"/>
  <c r="AK164" i="51" s="1"/>
  <c r="AH54" i="53"/>
  <c r="Z85" i="40"/>
  <c r="Z179" i="40" s="1"/>
  <c r="X44" i="53" s="1"/>
  <c r="W38" i="53"/>
  <c r="AA44" i="40"/>
  <c r="AA169" i="40" s="1"/>
  <c r="Y34" i="53" s="1"/>
  <c r="X31" i="53"/>
  <c r="AB5" i="41"/>
  <c r="AA6" i="41"/>
  <c r="AA6" i="40"/>
  <c r="AB5" i="40"/>
  <c r="AL81" i="52"/>
  <c r="AK41" i="52"/>
  <c r="AL40" i="52"/>
  <c r="AM151" i="51"/>
  <c r="AM80" i="51"/>
  <c r="AL81" i="51"/>
  <c r="AM41" i="51"/>
  <c r="AL116" i="51"/>
  <c r="AM115" i="51"/>
  <c r="Z151" i="41"/>
  <c r="AA150" i="41"/>
  <c r="AB146" i="46"/>
  <c r="AC145" i="46"/>
  <c r="Z84" i="45"/>
  <c r="AA83" i="45"/>
  <c r="AA49" i="45"/>
  <c r="AB48" i="45"/>
  <c r="AB153" i="45"/>
  <c r="AA154" i="45"/>
  <c r="Z119" i="45"/>
  <c r="AA118" i="45"/>
  <c r="AA98" i="44"/>
  <c r="Z99" i="44"/>
  <c r="AB80" i="44"/>
  <c r="AA81" i="44"/>
  <c r="AC40" i="44"/>
  <c r="AB41" i="44"/>
  <c r="AA157" i="43"/>
  <c r="Z158" i="43"/>
  <c r="AC5" i="43"/>
  <c r="AB6" i="43"/>
  <c r="AB80" i="41"/>
  <c r="AA81" i="41"/>
  <c r="AA46" i="41"/>
  <c r="AB45" i="41"/>
  <c r="AB116" i="41"/>
  <c r="AC115" i="41"/>
  <c r="AA47" i="40"/>
  <c r="AB46" i="40"/>
  <c r="AA157" i="40"/>
  <c r="Z158" i="40"/>
  <c r="AA87" i="40"/>
  <c r="Z88" i="40"/>
  <c r="AC122" i="40"/>
  <c r="AB123" i="40"/>
  <c r="AM56" i="56"/>
  <c r="AM55" i="56"/>
  <c r="AM49" i="56"/>
  <c r="AL47" i="56"/>
  <c r="AM46" i="56"/>
  <c r="AL48" i="56"/>
  <c r="AM57" i="56"/>
  <c r="AV74" i="56"/>
  <c r="AM37" i="56"/>
  <c r="AW73" i="56"/>
  <c r="AM58" i="56"/>
  <c r="AM39" i="56"/>
  <c r="AX64" i="56"/>
  <c r="AM38" i="56"/>
  <c r="AM40" i="56"/>
  <c r="AL50" i="51" l="1"/>
  <c r="AK169" i="51"/>
  <c r="X22" i="32"/>
  <c r="AP19" i="54" s="1"/>
  <c r="AC29" i="40"/>
  <c r="AB167" i="40"/>
  <c r="AC105" i="40"/>
  <c r="AB187" i="40"/>
  <c r="Y32" i="53"/>
  <c r="X41" i="53"/>
  <c r="AB56" i="40"/>
  <c r="AA176" i="40"/>
  <c r="AC97" i="40"/>
  <c r="AB186" i="40"/>
  <c r="X42" i="53"/>
  <c r="AB70" i="40"/>
  <c r="AA177" i="40"/>
  <c r="AC15" i="40"/>
  <c r="AB166" i="40"/>
  <c r="AI57" i="53"/>
  <c r="AK57" i="53" s="1"/>
  <c r="S64" i="56"/>
  <c r="AJ47" i="53"/>
  <c r="AK47" i="53" s="1"/>
  <c r="AL47" i="53" s="1"/>
  <c r="AM47" i="53" s="1"/>
  <c r="Y36" i="53"/>
  <c r="Y43" i="53"/>
  <c r="AC80" i="40"/>
  <c r="AB178" i="40"/>
  <c r="AC39" i="40"/>
  <c r="AB168" i="40"/>
  <c r="AC115" i="40"/>
  <c r="AB188" i="40"/>
  <c r="AC120" i="40"/>
  <c r="AC189" i="40" s="1"/>
  <c r="Z45" i="53"/>
  <c r="AJ52" i="53"/>
  <c r="AM38" i="51"/>
  <c r="AF22" i="32"/>
  <c r="AL45" i="51"/>
  <c r="AI54" i="53"/>
  <c r="AB10" i="40"/>
  <c r="AB161" i="40" s="1"/>
  <c r="Y26" i="53"/>
  <c r="AB51" i="40"/>
  <c r="AB171" i="40" s="1"/>
  <c r="Y33" i="53"/>
  <c r="AB92" i="40"/>
  <c r="AB181" i="40" s="1"/>
  <c r="Y40" i="53"/>
  <c r="AA85" i="40"/>
  <c r="AA179" i="40" s="1"/>
  <c r="Y44" i="53" s="1"/>
  <c r="X38" i="53"/>
  <c r="AB44" i="40"/>
  <c r="AB169" i="40" s="1"/>
  <c r="Z34" i="53" s="1"/>
  <c r="Y31" i="53"/>
  <c r="AC5" i="41"/>
  <c r="AB6" i="41"/>
  <c r="AC5" i="40"/>
  <c r="AB6" i="40"/>
  <c r="AL41" i="52"/>
  <c r="AM116" i="51"/>
  <c r="AM81" i="51"/>
  <c r="AA151" i="41"/>
  <c r="AB150" i="41"/>
  <c r="AC146" i="46"/>
  <c r="AD145" i="46"/>
  <c r="AB154" i="45"/>
  <c r="AC153" i="45"/>
  <c r="AB49" i="45"/>
  <c r="AC48" i="45"/>
  <c r="AB118" i="45"/>
  <c r="AA119" i="45"/>
  <c r="AA84" i="45"/>
  <c r="AB83" i="45"/>
  <c r="AD40" i="44"/>
  <c r="AC41" i="44"/>
  <c r="AB81" i="44"/>
  <c r="AC80" i="44"/>
  <c r="AB98" i="44"/>
  <c r="AA99" i="44"/>
  <c r="AD5" i="43"/>
  <c r="AC6" i="43"/>
  <c r="AB157" i="43"/>
  <c r="AA158" i="43"/>
  <c r="AC45" i="41"/>
  <c r="AB46" i="41"/>
  <c r="AC80" i="41"/>
  <c r="AB81" i="41"/>
  <c r="AD115" i="41"/>
  <c r="AC116" i="41"/>
  <c r="AA158" i="40"/>
  <c r="AB157" i="40"/>
  <c r="AB87" i="40"/>
  <c r="AA88" i="40"/>
  <c r="AB47" i="40"/>
  <c r="AC46" i="40"/>
  <c r="AC123" i="40"/>
  <c r="AD122" i="40"/>
  <c r="AN38" i="56"/>
  <c r="AM48" i="56"/>
  <c r="AN46" i="56"/>
  <c r="AN40" i="56"/>
  <c r="AN39" i="56"/>
  <c r="AM47" i="56"/>
  <c r="AN58" i="56"/>
  <c r="AN37" i="56"/>
  <c r="AN49" i="56"/>
  <c r="AN56" i="56"/>
  <c r="AN57" i="56"/>
  <c r="AW74" i="56"/>
  <c r="AN55" i="56"/>
  <c r="V23" i="32" l="1"/>
  <c r="AN21" i="54" s="1"/>
  <c r="AL169" i="51"/>
  <c r="AC70" i="40"/>
  <c r="AB177" i="40"/>
  <c r="AC56" i="40"/>
  <c r="AB176" i="40"/>
  <c r="Y41" i="53"/>
  <c r="AD105" i="40"/>
  <c r="AC187" i="40"/>
  <c r="AD15" i="40"/>
  <c r="AC166" i="40"/>
  <c r="Z32" i="53"/>
  <c r="AD97" i="40"/>
  <c r="AC186" i="40"/>
  <c r="Y42" i="53"/>
  <c r="AD29" i="40"/>
  <c r="AC167" i="40"/>
  <c r="W23" i="32"/>
  <c r="AO21" i="54" s="1"/>
  <c r="AL164" i="51"/>
  <c r="Z36" i="53"/>
  <c r="Z43" i="53"/>
  <c r="AD80" i="40"/>
  <c r="AC178" i="40"/>
  <c r="AD39" i="40"/>
  <c r="AC168" i="40"/>
  <c r="AD115" i="40"/>
  <c r="AC188" i="40"/>
  <c r="AC51" i="40"/>
  <c r="AC171" i="40" s="1"/>
  <c r="Z33" i="53"/>
  <c r="AJ54" i="53"/>
  <c r="AK54" i="53" s="1"/>
  <c r="AL54" i="53" s="1"/>
  <c r="AM54" i="53" s="1"/>
  <c r="AC92" i="40"/>
  <c r="AC181" i="40" s="1"/>
  <c r="Z40" i="53"/>
  <c r="AC10" i="40"/>
  <c r="AC161" i="40" s="1"/>
  <c r="Z26" i="53"/>
  <c r="AD120" i="40"/>
  <c r="AD189" i="40" s="1"/>
  <c r="AA45" i="53"/>
  <c r="AB85" i="40"/>
  <c r="AB179" i="40" s="1"/>
  <c r="Z44" i="53" s="1"/>
  <c r="Y38" i="53"/>
  <c r="AC44" i="40"/>
  <c r="AC169" i="40" s="1"/>
  <c r="AA34" i="53" s="1"/>
  <c r="Z31" i="53"/>
  <c r="AD5" i="41"/>
  <c r="AC6" i="41"/>
  <c r="AD5" i="40"/>
  <c r="AC6" i="40"/>
  <c r="AB151" i="41"/>
  <c r="AC150" i="41"/>
  <c r="AD146" i="46"/>
  <c r="AE145" i="46"/>
  <c r="AC118" i="45"/>
  <c r="AB119" i="45"/>
  <c r="AD48" i="45"/>
  <c r="AC49" i="45"/>
  <c r="AC83" i="45"/>
  <c r="AB84" i="45"/>
  <c r="AC154" i="45"/>
  <c r="AD153" i="45"/>
  <c r="AC81" i="44"/>
  <c r="AD80" i="44"/>
  <c r="AD41" i="44"/>
  <c r="AE40" i="44"/>
  <c r="AC98" i="44"/>
  <c r="AB99" i="44"/>
  <c r="AE5" i="43"/>
  <c r="AD6" i="43"/>
  <c r="AC157" i="43"/>
  <c r="AB158" i="43"/>
  <c r="AE115" i="41"/>
  <c r="AD116" i="41"/>
  <c r="AC81" i="41"/>
  <c r="AD80" i="41"/>
  <c r="AD45" i="41"/>
  <c r="AC46" i="41"/>
  <c r="AC157" i="40"/>
  <c r="AB158" i="40"/>
  <c r="AD46" i="40"/>
  <c r="AC47" i="40"/>
  <c r="AB88" i="40"/>
  <c r="AC87" i="40"/>
  <c r="AE122" i="40"/>
  <c r="AD123" i="40"/>
  <c r="AO57" i="56"/>
  <c r="AX73" i="56"/>
  <c r="AO38" i="56"/>
  <c r="AN47" i="56"/>
  <c r="AO37" i="56"/>
  <c r="AX74" i="56"/>
  <c r="AO46" i="56"/>
  <c r="AN48" i="56"/>
  <c r="AO49" i="56"/>
  <c r="AO40" i="56"/>
  <c r="AO39" i="56"/>
  <c r="AO58" i="56"/>
  <c r="AO55" i="56"/>
  <c r="AO56" i="56"/>
  <c r="AR21" i="54" l="1"/>
  <c r="S74" i="56"/>
  <c r="AE97" i="40"/>
  <c r="AD186" i="40"/>
  <c r="AE105" i="40"/>
  <c r="AD187" i="40"/>
  <c r="AE15" i="40"/>
  <c r="AD166" i="40"/>
  <c r="Z41" i="53"/>
  <c r="AA32" i="53"/>
  <c r="AD56" i="40"/>
  <c r="AC176" i="40"/>
  <c r="AE29" i="40"/>
  <c r="AD167" i="40"/>
  <c r="Z42" i="53"/>
  <c r="AD70" i="40"/>
  <c r="AC177" i="40"/>
  <c r="X23" i="32"/>
  <c r="AP21" i="54" s="1"/>
  <c r="S73" i="56"/>
  <c r="AJ57" i="53"/>
  <c r="AA36" i="53"/>
  <c r="AA43" i="53"/>
  <c r="AE80" i="40"/>
  <c r="AD178" i="40"/>
  <c r="AE39" i="40"/>
  <c r="AD168" i="40"/>
  <c r="AE115" i="40"/>
  <c r="AD188" i="40"/>
  <c r="AD10" i="40"/>
  <c r="AD161" i="40" s="1"/>
  <c r="AA26" i="53"/>
  <c r="AD92" i="40"/>
  <c r="AD181" i="40" s="1"/>
  <c r="AA40" i="53"/>
  <c r="AF23" i="32"/>
  <c r="AE120" i="40"/>
  <c r="AE189" i="40" s="1"/>
  <c r="AB45" i="53"/>
  <c r="AD51" i="40"/>
  <c r="AD171" i="40" s="1"/>
  <c r="AA33" i="53"/>
  <c r="AC85" i="40"/>
  <c r="AC179" i="40" s="1"/>
  <c r="AA44" i="53" s="1"/>
  <c r="Z38" i="53"/>
  <c r="AD44" i="40"/>
  <c r="AD169" i="40" s="1"/>
  <c r="AB34" i="53" s="1"/>
  <c r="AA31" i="53"/>
  <c r="AD6" i="41"/>
  <c r="AE5" i="41"/>
  <c r="AE5" i="40"/>
  <c r="AD6" i="40"/>
  <c r="AD150" i="41"/>
  <c r="AC151" i="41"/>
  <c r="AF145" i="46"/>
  <c r="AE146" i="46"/>
  <c r="AD49" i="45"/>
  <c r="AE48" i="45"/>
  <c r="AD83" i="45"/>
  <c r="AC84" i="45"/>
  <c r="AE153" i="45"/>
  <c r="AD154" i="45"/>
  <c r="AC119" i="45"/>
  <c r="AD118" i="45"/>
  <c r="AC99" i="44"/>
  <c r="AD98" i="44"/>
  <c r="AF40" i="44"/>
  <c r="AE41" i="44"/>
  <c r="AE80" i="44"/>
  <c r="AD81" i="44"/>
  <c r="AD157" i="43"/>
  <c r="AC158" i="43"/>
  <c r="AF5" i="43"/>
  <c r="AE6" i="43"/>
  <c r="AF115" i="41"/>
  <c r="AE116" i="41"/>
  <c r="AE45" i="41"/>
  <c r="AD46" i="41"/>
  <c r="AE80" i="41"/>
  <c r="AD81" i="41"/>
  <c r="AF122" i="40"/>
  <c r="AE123" i="40"/>
  <c r="AC158" i="40"/>
  <c r="AD157" i="40"/>
  <c r="AD87" i="40"/>
  <c r="AC88" i="40"/>
  <c r="AE46" i="40"/>
  <c r="AD47" i="40"/>
  <c r="AP46" i="56"/>
  <c r="AP56" i="56"/>
  <c r="AP49" i="56"/>
  <c r="AP55" i="56"/>
  <c r="AO47" i="56"/>
  <c r="AP57" i="56"/>
  <c r="AP37" i="56"/>
  <c r="AO48" i="56"/>
  <c r="AP40" i="56"/>
  <c r="AP58" i="56"/>
  <c r="AP39" i="56"/>
  <c r="AP38" i="56"/>
  <c r="AB32" i="53" l="1"/>
  <c r="AF29" i="40"/>
  <c r="AE167" i="40"/>
  <c r="AA41" i="53"/>
  <c r="AE56" i="40"/>
  <c r="AD176" i="40"/>
  <c r="AF15" i="40"/>
  <c r="AE166" i="40"/>
  <c r="AA42" i="53"/>
  <c r="AF105" i="40"/>
  <c r="AE187" i="40"/>
  <c r="AE70" i="40"/>
  <c r="AD177" i="40"/>
  <c r="AF97" i="40"/>
  <c r="AE186" i="40"/>
  <c r="AB36" i="53"/>
  <c r="AF80" i="40"/>
  <c r="AE178" i="40"/>
  <c r="AB43" i="53"/>
  <c r="AF39" i="40"/>
  <c r="AE168" i="40"/>
  <c r="AF115" i="40"/>
  <c r="AE188" i="40"/>
  <c r="AE92" i="40"/>
  <c r="AE181" i="40" s="1"/>
  <c r="AB40" i="53"/>
  <c r="AE51" i="40"/>
  <c r="AE171" i="40" s="1"/>
  <c r="AB33" i="53"/>
  <c r="AE10" i="40"/>
  <c r="AE161" i="40" s="1"/>
  <c r="AB26" i="53"/>
  <c r="AF120" i="40"/>
  <c r="AF189" i="40" s="1"/>
  <c r="AC45" i="53"/>
  <c r="AD85" i="40"/>
  <c r="AD179" i="40" s="1"/>
  <c r="AB44" i="53" s="1"/>
  <c r="AA38" i="53"/>
  <c r="AE44" i="40"/>
  <c r="AE169" i="40" s="1"/>
  <c r="AC34" i="53" s="1"/>
  <c r="AB31" i="53"/>
  <c r="AF5" i="41"/>
  <c r="AE6" i="41"/>
  <c r="AF5" i="40"/>
  <c r="AE6" i="40"/>
  <c r="AD151" i="41"/>
  <c r="AE150" i="41"/>
  <c r="AG145" i="46"/>
  <c r="AF146" i="46"/>
  <c r="AF153" i="45"/>
  <c r="AE154" i="45"/>
  <c r="AE83" i="45"/>
  <c r="AD84" i="45"/>
  <c r="AD119" i="45"/>
  <c r="AE118" i="45"/>
  <c r="AE49" i="45"/>
  <c r="AF48" i="45"/>
  <c r="AE98" i="44"/>
  <c r="AD99" i="44"/>
  <c r="AF80" i="44"/>
  <c r="AE81" i="44"/>
  <c r="AF41" i="44"/>
  <c r="AG40" i="44"/>
  <c r="AG5" i="43"/>
  <c r="AF6" i="43"/>
  <c r="AD158" i="43"/>
  <c r="AE157" i="43"/>
  <c r="AF80" i="41"/>
  <c r="AE81" i="41"/>
  <c r="AE46" i="41"/>
  <c r="AF45" i="41"/>
  <c r="AF116" i="41"/>
  <c r="AG115" i="41"/>
  <c r="AD158" i="40"/>
  <c r="AE157" i="40"/>
  <c r="AE87" i="40"/>
  <c r="AD88" i="40"/>
  <c r="AF123" i="40"/>
  <c r="AG122" i="40"/>
  <c r="AE47" i="40"/>
  <c r="AF46" i="40"/>
  <c r="AP47" i="56"/>
  <c r="AQ49" i="56"/>
  <c r="AQ46" i="56"/>
  <c r="AQ58" i="56"/>
  <c r="AQ56" i="56"/>
  <c r="AQ38" i="56"/>
  <c r="AQ57" i="56"/>
  <c r="AQ55" i="56"/>
  <c r="AP48" i="56"/>
  <c r="AQ37" i="56"/>
  <c r="AQ39" i="56"/>
  <c r="AQ40" i="56"/>
  <c r="AF70" i="40" l="1"/>
  <c r="AE177" i="40"/>
  <c r="AG105" i="40"/>
  <c r="AF187" i="40"/>
  <c r="AG15" i="40"/>
  <c r="AF166" i="40"/>
  <c r="AB41" i="53"/>
  <c r="AF56" i="40"/>
  <c r="AE176" i="40"/>
  <c r="AC32" i="53"/>
  <c r="AG97" i="40"/>
  <c r="AF186" i="40"/>
  <c r="AG29" i="40"/>
  <c r="AF167" i="40"/>
  <c r="AB42" i="53"/>
  <c r="AC36" i="53"/>
  <c r="AC43" i="53"/>
  <c r="AG80" i="40"/>
  <c r="AF178" i="40"/>
  <c r="AG39" i="40"/>
  <c r="AF168" i="40"/>
  <c r="AG115" i="40"/>
  <c r="AF188" i="40"/>
  <c r="AG120" i="40"/>
  <c r="AG189" i="40" s="1"/>
  <c r="AD45" i="53"/>
  <c r="AF10" i="40"/>
  <c r="AF161" i="40" s="1"/>
  <c r="AC26" i="53"/>
  <c r="AF51" i="40"/>
  <c r="AF171" i="40" s="1"/>
  <c r="AC33" i="53"/>
  <c r="AF92" i="40"/>
  <c r="AF181" i="40" s="1"/>
  <c r="AC40" i="53"/>
  <c r="AE85" i="40"/>
  <c r="AE179" i="40" s="1"/>
  <c r="AC44" i="53" s="1"/>
  <c r="AB38" i="53"/>
  <c r="AF44" i="40"/>
  <c r="AF169" i="40" s="1"/>
  <c r="AD34" i="53" s="1"/>
  <c r="AC31" i="53"/>
  <c r="AF6" i="41"/>
  <c r="AG5" i="41"/>
  <c r="AG5" i="40"/>
  <c r="AF6" i="40"/>
  <c r="AE151" i="41"/>
  <c r="AF150" i="41"/>
  <c r="AG146" i="46"/>
  <c r="AH145" i="46"/>
  <c r="AF49" i="45"/>
  <c r="AG48" i="45"/>
  <c r="AF118" i="45"/>
  <c r="AE119" i="45"/>
  <c r="AE84" i="45"/>
  <c r="AF83" i="45"/>
  <c r="AG153" i="45"/>
  <c r="AF154" i="45"/>
  <c r="AF81" i="44"/>
  <c r="AG80" i="44"/>
  <c r="AH40" i="44"/>
  <c r="AG41" i="44"/>
  <c r="AF98" i="44"/>
  <c r="AE99" i="44"/>
  <c r="AH5" i="43"/>
  <c r="AG6" i="43"/>
  <c r="AF157" i="43"/>
  <c r="AE158" i="43"/>
  <c r="AG116" i="41"/>
  <c r="AH115" i="41"/>
  <c r="AF46" i="41"/>
  <c r="AG45" i="41"/>
  <c r="AF81" i="41"/>
  <c r="AG80" i="41"/>
  <c r="AH122" i="40"/>
  <c r="AG123" i="40"/>
  <c r="AF87" i="40"/>
  <c r="AE88" i="40"/>
  <c r="AG46" i="40"/>
  <c r="AF47" i="40"/>
  <c r="AF157" i="40"/>
  <c r="AE158" i="40"/>
  <c r="AQ47" i="56"/>
  <c r="AR40" i="56"/>
  <c r="AR37" i="56"/>
  <c r="AR39" i="56"/>
  <c r="AQ48" i="56"/>
  <c r="AR58" i="56"/>
  <c r="AR57" i="56"/>
  <c r="AR38" i="56"/>
  <c r="AR49" i="56"/>
  <c r="AR56" i="56"/>
  <c r="AR46" i="56"/>
  <c r="AR55" i="56"/>
  <c r="AH97" i="40" l="1"/>
  <c r="AG186" i="40"/>
  <c r="AH15" i="40"/>
  <c r="AG166" i="40"/>
  <c r="AG56" i="40"/>
  <c r="AF176" i="40"/>
  <c r="AC41" i="53"/>
  <c r="AH105" i="40"/>
  <c r="AG187" i="40"/>
  <c r="AC42" i="53"/>
  <c r="AD32" i="53"/>
  <c r="AH29" i="40"/>
  <c r="AG167" i="40"/>
  <c r="AG70" i="40"/>
  <c r="AF177" i="40"/>
  <c r="AD36" i="53"/>
  <c r="AH80" i="40"/>
  <c r="AG178" i="40"/>
  <c r="AD43" i="53"/>
  <c r="AH39" i="40"/>
  <c r="AG168" i="40"/>
  <c r="AH115" i="40"/>
  <c r="AG188" i="40"/>
  <c r="AH120" i="40"/>
  <c r="AH189" i="40" s="1"/>
  <c r="AE45" i="53"/>
  <c r="AG10" i="40"/>
  <c r="AG161" i="40" s="1"/>
  <c r="AD26" i="53"/>
  <c r="AG92" i="40"/>
  <c r="AG181" i="40" s="1"/>
  <c r="AD40" i="53"/>
  <c r="AG51" i="40"/>
  <c r="AG171" i="40" s="1"/>
  <c r="AD33" i="53"/>
  <c r="AF85" i="40"/>
  <c r="AF179" i="40" s="1"/>
  <c r="AD44" i="53" s="1"/>
  <c r="AC38" i="53"/>
  <c r="AG44" i="40"/>
  <c r="AG169" i="40" s="1"/>
  <c r="AE34" i="53" s="1"/>
  <c r="AD31" i="53"/>
  <c r="AH5" i="41"/>
  <c r="AG6" i="41"/>
  <c r="AH5" i="40"/>
  <c r="AG6" i="40"/>
  <c r="AG150" i="41"/>
  <c r="AF151" i="41"/>
  <c r="AI145" i="46"/>
  <c r="AH146" i="46"/>
  <c r="AH48" i="45"/>
  <c r="AG49" i="45"/>
  <c r="AF119" i="45"/>
  <c r="AG118" i="45"/>
  <c r="AF84" i="45"/>
  <c r="AG83" i="45"/>
  <c r="AG154" i="45"/>
  <c r="AH153" i="45"/>
  <c r="AH41" i="44"/>
  <c r="AI40" i="44"/>
  <c r="AG81" i="44"/>
  <c r="AH80" i="44"/>
  <c r="AG98" i="44"/>
  <c r="AF99" i="44"/>
  <c r="AF158" i="43"/>
  <c r="AG157" i="43"/>
  <c r="AH6" i="43"/>
  <c r="AI5" i="43"/>
  <c r="AH80" i="41"/>
  <c r="AG81" i="41"/>
  <c r="AH45" i="41"/>
  <c r="AG46" i="41"/>
  <c r="AI115" i="41"/>
  <c r="AH116" i="41"/>
  <c r="AI122" i="40"/>
  <c r="AH123" i="40"/>
  <c r="AG47" i="40"/>
  <c r="AH46" i="40"/>
  <c r="AF88" i="40"/>
  <c r="AG87" i="40"/>
  <c r="AG157" i="40"/>
  <c r="AF158" i="40"/>
  <c r="AS39" i="56"/>
  <c r="AS56" i="56"/>
  <c r="AS58" i="56"/>
  <c r="AS38" i="56"/>
  <c r="AS55" i="56"/>
  <c r="AS49" i="56"/>
  <c r="AS40" i="56"/>
  <c r="AR47" i="56"/>
  <c r="AR48" i="56"/>
  <c r="AS37" i="56"/>
  <c r="AS57" i="56"/>
  <c r="AS46" i="56"/>
  <c r="AI105" i="40" l="1"/>
  <c r="AH187" i="40"/>
  <c r="AD41" i="53"/>
  <c r="AH56" i="40"/>
  <c r="AG176" i="40"/>
  <c r="AI29" i="40"/>
  <c r="AH167" i="40"/>
  <c r="AD42" i="53"/>
  <c r="AI15" i="40"/>
  <c r="AH166" i="40"/>
  <c r="AH70" i="40"/>
  <c r="AG177" i="40"/>
  <c r="AE32" i="53"/>
  <c r="AI97" i="40"/>
  <c r="AH186" i="40"/>
  <c r="AE36" i="53"/>
  <c r="AE43" i="53"/>
  <c r="AI80" i="40"/>
  <c r="AH178" i="40"/>
  <c r="AI39" i="40"/>
  <c r="AH168" i="40"/>
  <c r="AI115" i="40"/>
  <c r="AH188" i="40"/>
  <c r="AH92" i="40"/>
  <c r="AH181" i="40" s="1"/>
  <c r="AE40" i="53"/>
  <c r="AH51" i="40"/>
  <c r="AH171" i="40" s="1"/>
  <c r="AE33" i="53"/>
  <c r="AH10" i="40"/>
  <c r="AH161" i="40" s="1"/>
  <c r="AE26" i="53"/>
  <c r="AI120" i="40"/>
  <c r="AI189" i="40" s="1"/>
  <c r="AF45" i="53"/>
  <c r="AG85" i="40"/>
  <c r="AG179" i="40" s="1"/>
  <c r="AE44" i="53" s="1"/>
  <c r="AD38" i="53"/>
  <c r="AH44" i="40"/>
  <c r="AH169" i="40" s="1"/>
  <c r="AF34" i="53" s="1"/>
  <c r="AE31" i="53"/>
  <c r="AI5" i="41"/>
  <c r="AH6" i="41"/>
  <c r="AI5" i="40"/>
  <c r="AH6" i="40"/>
  <c r="AG151" i="41"/>
  <c r="AH150" i="41"/>
  <c r="AJ145" i="46"/>
  <c r="AI146" i="46"/>
  <c r="AH83" i="45"/>
  <c r="AG84" i="45"/>
  <c r="AI153" i="45"/>
  <c r="AH154" i="45"/>
  <c r="AG119" i="45"/>
  <c r="AH118" i="45"/>
  <c r="AI48" i="45"/>
  <c r="AH49" i="45"/>
  <c r="AI80" i="44"/>
  <c r="AH81" i="44"/>
  <c r="AJ40" i="44"/>
  <c r="AI41" i="44"/>
  <c r="AG99" i="44"/>
  <c r="AH98" i="44"/>
  <c r="AI6" i="43"/>
  <c r="AJ5" i="43"/>
  <c r="AG158" i="43"/>
  <c r="AH157" i="43"/>
  <c r="AI45" i="41"/>
  <c r="AH46" i="41"/>
  <c r="AJ115" i="41"/>
  <c r="AI116" i="41"/>
  <c r="AH81" i="41"/>
  <c r="AI80" i="41"/>
  <c r="AH47" i="40"/>
  <c r="AI46" i="40"/>
  <c r="AI123" i="40"/>
  <c r="AJ122" i="40"/>
  <c r="AH87" i="40"/>
  <c r="AG88" i="40"/>
  <c r="AG158" i="40"/>
  <c r="AH157" i="40"/>
  <c r="AT56" i="56"/>
  <c r="AT39" i="56"/>
  <c r="AS47" i="56"/>
  <c r="AS48" i="56"/>
  <c r="AT40" i="56"/>
  <c r="AT38" i="56"/>
  <c r="AT49" i="56"/>
  <c r="AT55" i="56"/>
  <c r="AT57" i="56"/>
  <c r="AT58" i="56"/>
  <c r="AT37" i="56"/>
  <c r="AT46" i="56"/>
  <c r="AF32" i="53" l="1"/>
  <c r="AJ29" i="40"/>
  <c r="AI167" i="40"/>
  <c r="AE42" i="53"/>
  <c r="AE41" i="53"/>
  <c r="AI56" i="40"/>
  <c r="AH176" i="40"/>
  <c r="AJ15" i="40"/>
  <c r="AI166" i="40"/>
  <c r="AI70" i="40"/>
  <c r="AH177" i="40"/>
  <c r="AJ97" i="40"/>
  <c r="AI186" i="40"/>
  <c r="AJ105" i="40"/>
  <c r="AI187" i="40"/>
  <c r="AF36" i="53"/>
  <c r="AF43" i="53"/>
  <c r="AJ80" i="40"/>
  <c r="AI178" i="40"/>
  <c r="AJ39" i="40"/>
  <c r="AI168" i="40"/>
  <c r="AJ115" i="40"/>
  <c r="AI188" i="40"/>
  <c r="AI92" i="40"/>
  <c r="AI181" i="40" s="1"/>
  <c r="AF40" i="53"/>
  <c r="AJ120" i="40"/>
  <c r="AJ189" i="40" s="1"/>
  <c r="AG45" i="53"/>
  <c r="AI10" i="40"/>
  <c r="AI161" i="40" s="1"/>
  <c r="AF26" i="53"/>
  <c r="AI51" i="40"/>
  <c r="AI171" i="40" s="1"/>
  <c r="AF33" i="53"/>
  <c r="AH85" i="40"/>
  <c r="AH179" i="40" s="1"/>
  <c r="AF44" i="53" s="1"/>
  <c r="AE38" i="53"/>
  <c r="AI44" i="40"/>
  <c r="AI169" i="40" s="1"/>
  <c r="AG34" i="53" s="1"/>
  <c r="AF31" i="53"/>
  <c r="AJ5" i="41"/>
  <c r="AI6" i="41"/>
  <c r="AI6" i="40"/>
  <c r="AJ5" i="40"/>
  <c r="AH151" i="41"/>
  <c r="AI150" i="41"/>
  <c r="AJ146" i="46"/>
  <c r="AK145" i="46"/>
  <c r="AI118" i="45"/>
  <c r="AH119" i="45"/>
  <c r="AJ153" i="45"/>
  <c r="AI154" i="45"/>
  <c r="AI49" i="45"/>
  <c r="AJ48" i="45"/>
  <c r="AH84" i="45"/>
  <c r="AI83" i="45"/>
  <c r="AK40" i="44"/>
  <c r="AJ41" i="44"/>
  <c r="AI98" i="44"/>
  <c r="AH99" i="44"/>
  <c r="AJ80" i="44"/>
  <c r="AI81" i="44"/>
  <c r="AJ6" i="43"/>
  <c r="AK5" i="43"/>
  <c r="AK6" i="43" s="1"/>
  <c r="AI157" i="43"/>
  <c r="AH158" i="43"/>
  <c r="AI46" i="41"/>
  <c r="AJ45" i="41"/>
  <c r="AJ116" i="41"/>
  <c r="AK115" i="41"/>
  <c r="AI81" i="41"/>
  <c r="AJ80" i="41"/>
  <c r="AI87" i="40"/>
  <c r="AH88" i="40"/>
  <c r="AI157" i="40"/>
  <c r="AH158" i="40"/>
  <c r="AK122" i="40"/>
  <c r="AJ123" i="40"/>
  <c r="AI47" i="40"/>
  <c r="AJ46" i="40"/>
  <c r="AU58" i="56"/>
  <c r="AU49" i="56"/>
  <c r="AT48" i="56"/>
  <c r="AT47" i="56"/>
  <c r="AU40" i="56"/>
  <c r="AU39" i="56"/>
  <c r="AU46" i="56"/>
  <c r="AU37" i="56"/>
  <c r="AU57" i="56"/>
  <c r="AU38" i="56"/>
  <c r="AU56" i="56"/>
  <c r="AU55" i="56"/>
  <c r="AJ70" i="40" l="1"/>
  <c r="AI177" i="40"/>
  <c r="AF41" i="53"/>
  <c r="AK97" i="40"/>
  <c r="AJ186" i="40"/>
  <c r="AK15" i="40"/>
  <c r="AJ166" i="40"/>
  <c r="AJ56" i="40"/>
  <c r="AI176" i="40"/>
  <c r="AF42" i="53"/>
  <c r="AG32" i="53"/>
  <c r="AK105" i="40"/>
  <c r="AJ187" i="40"/>
  <c r="AK29" i="40"/>
  <c r="AJ167" i="40"/>
  <c r="AG36" i="53"/>
  <c r="AG43" i="53"/>
  <c r="AK80" i="40"/>
  <c r="AJ178" i="40"/>
  <c r="AK39" i="40"/>
  <c r="AJ168" i="40"/>
  <c r="AK115" i="40"/>
  <c r="AJ188" i="40"/>
  <c r="AJ51" i="40"/>
  <c r="AJ171" i="40" s="1"/>
  <c r="AG33" i="53"/>
  <c r="AJ10" i="40"/>
  <c r="AJ161" i="40" s="1"/>
  <c r="AG26" i="53"/>
  <c r="AK120" i="40"/>
  <c r="AK189" i="40" s="1"/>
  <c r="AH45" i="53"/>
  <c r="AJ92" i="40"/>
  <c r="AJ181" i="40" s="1"/>
  <c r="AG40" i="53"/>
  <c r="AI85" i="40"/>
  <c r="AI179" i="40" s="1"/>
  <c r="AG44" i="53" s="1"/>
  <c r="AF38" i="53"/>
  <c r="AJ44" i="40"/>
  <c r="AJ169" i="40" s="1"/>
  <c r="AH34" i="53" s="1"/>
  <c r="AG31" i="53"/>
  <c r="AJ6" i="41"/>
  <c r="AK5" i="41"/>
  <c r="AK6" i="41" s="1"/>
  <c r="AJ6" i="40"/>
  <c r="AK5" i="40"/>
  <c r="AI151" i="41"/>
  <c r="AJ150" i="41"/>
  <c r="AK146" i="46"/>
  <c r="AL145" i="46"/>
  <c r="AJ83" i="45"/>
  <c r="AI84" i="45"/>
  <c r="AK48" i="45"/>
  <c r="AJ49" i="45"/>
  <c r="AJ154" i="45"/>
  <c r="AK153" i="45"/>
  <c r="AJ118" i="45"/>
  <c r="AI119" i="45"/>
  <c r="AJ81" i="44"/>
  <c r="AK80" i="44"/>
  <c r="AJ98" i="44"/>
  <c r="AI99" i="44"/>
  <c r="AL40" i="44"/>
  <c r="AK41" i="44"/>
  <c r="AJ157" i="43"/>
  <c r="AI158" i="43"/>
  <c r="AK80" i="41"/>
  <c r="AJ81" i="41"/>
  <c r="AK116" i="41"/>
  <c r="AL115" i="41"/>
  <c r="AJ46" i="41"/>
  <c r="AK45" i="41"/>
  <c r="AK123" i="40"/>
  <c r="AL122" i="40"/>
  <c r="AJ87" i="40"/>
  <c r="AI88" i="40"/>
  <c r="AI158" i="40"/>
  <c r="AJ157" i="40"/>
  <c r="AJ47" i="40"/>
  <c r="AK46" i="40"/>
  <c r="AV57" i="56"/>
  <c r="AV39" i="56"/>
  <c r="AV56" i="56"/>
  <c r="AV40" i="56"/>
  <c r="AV38" i="56"/>
  <c r="AU47" i="56"/>
  <c r="AU48" i="56"/>
  <c r="AV55" i="56"/>
  <c r="AV46" i="56"/>
  <c r="AV37" i="56"/>
  <c r="AV58" i="56"/>
  <c r="AV49" i="56"/>
  <c r="AK56" i="40" l="1"/>
  <c r="AJ176" i="40"/>
  <c r="AL105" i="40"/>
  <c r="AK187" i="40"/>
  <c r="AL15" i="40"/>
  <c r="AK166" i="40"/>
  <c r="AG41" i="53"/>
  <c r="AL97" i="40"/>
  <c r="AK186" i="40"/>
  <c r="AH32" i="53"/>
  <c r="AL29" i="40"/>
  <c r="AK167" i="40"/>
  <c r="AG42" i="53"/>
  <c r="AK70" i="40"/>
  <c r="AJ177" i="40"/>
  <c r="AH36" i="53"/>
  <c r="AH43" i="53"/>
  <c r="AL80" i="40"/>
  <c r="AK178" i="40"/>
  <c r="AL39" i="40"/>
  <c r="AK168" i="40"/>
  <c r="AL115" i="40"/>
  <c r="AK188" i="40"/>
  <c r="AK92" i="40"/>
  <c r="AK181" i="40" s="1"/>
  <c r="AH40" i="53"/>
  <c r="AL120" i="40"/>
  <c r="AL189" i="40" s="1"/>
  <c r="AI45" i="53"/>
  <c r="AK10" i="40"/>
  <c r="AK161" i="40" s="1"/>
  <c r="AH26" i="53"/>
  <c r="AK51" i="40"/>
  <c r="AK171" i="40" s="1"/>
  <c r="AH33" i="53"/>
  <c r="AJ85" i="40"/>
  <c r="AJ179" i="40" s="1"/>
  <c r="AH44" i="53" s="1"/>
  <c r="AG38" i="53"/>
  <c r="AK44" i="40"/>
  <c r="AK169" i="40" s="1"/>
  <c r="AI34" i="53" s="1"/>
  <c r="AK34" i="53" s="1"/>
  <c r="AH31" i="53"/>
  <c r="AL5" i="40"/>
  <c r="AL6" i="40" s="1"/>
  <c r="AK6" i="40"/>
  <c r="AL41" i="44"/>
  <c r="AK150" i="41"/>
  <c r="AJ151" i="41"/>
  <c r="AL146" i="46"/>
  <c r="AK118" i="45"/>
  <c r="AJ119" i="45"/>
  <c r="AL153" i="45"/>
  <c r="AK154" i="45"/>
  <c r="AL48" i="45"/>
  <c r="AK49" i="45"/>
  <c r="AJ84" i="45"/>
  <c r="AK83" i="45"/>
  <c r="AK98" i="44"/>
  <c r="AJ99" i="44"/>
  <c r="AL80" i="44"/>
  <c r="AK81" i="44"/>
  <c r="AK157" i="43"/>
  <c r="AJ158" i="43"/>
  <c r="AK46" i="41"/>
  <c r="AL45" i="41"/>
  <c r="AL116" i="41"/>
  <c r="AK81" i="41"/>
  <c r="AL80" i="41"/>
  <c r="AK47" i="40"/>
  <c r="AL46" i="40"/>
  <c r="AK157" i="40"/>
  <c r="AJ158" i="40"/>
  <c r="AJ88" i="40"/>
  <c r="AK87" i="40"/>
  <c r="AL123" i="40"/>
  <c r="AM122" i="40"/>
  <c r="AW40" i="56"/>
  <c r="AW38" i="56"/>
  <c r="AV48" i="56"/>
  <c r="AW58" i="56"/>
  <c r="AW49" i="56"/>
  <c r="AW57" i="56"/>
  <c r="AW56" i="56"/>
  <c r="AW37" i="56"/>
  <c r="AW46" i="56"/>
  <c r="AW39" i="56"/>
  <c r="AW55" i="56"/>
  <c r="AV47" i="56"/>
  <c r="V18" i="32" l="1"/>
  <c r="AL186" i="40"/>
  <c r="AI32" i="53"/>
  <c r="Q13" i="32"/>
  <c r="AG13" i="32" s="1"/>
  <c r="AL167" i="40"/>
  <c r="V13" i="32"/>
  <c r="AL166" i="40"/>
  <c r="AH42" i="53"/>
  <c r="Q18" i="32"/>
  <c r="AG18" i="32" s="1"/>
  <c r="AL187" i="40"/>
  <c r="AH41" i="53"/>
  <c r="AL70" i="40"/>
  <c r="AK177" i="40"/>
  <c r="AL56" i="40"/>
  <c r="AK176" i="40"/>
  <c r="AI36" i="53"/>
  <c r="AK36" i="53" s="1"/>
  <c r="AI43" i="53"/>
  <c r="AK43" i="53" s="1"/>
  <c r="P14" i="32"/>
  <c r="AL178" i="40"/>
  <c r="P13" i="32"/>
  <c r="AL168" i="40"/>
  <c r="P18" i="32"/>
  <c r="AL188" i="40"/>
  <c r="AL92" i="40"/>
  <c r="AI40" i="53"/>
  <c r="AL51" i="40"/>
  <c r="AI33" i="53"/>
  <c r="AL10" i="40"/>
  <c r="AI26" i="53"/>
  <c r="AJ45" i="53"/>
  <c r="AM120" i="40"/>
  <c r="AK85" i="40"/>
  <c r="AK179" i="40" s="1"/>
  <c r="AI44" i="53" s="1"/>
  <c r="AK44" i="53" s="1"/>
  <c r="AH38" i="53"/>
  <c r="AL44" i="40"/>
  <c r="AL169" i="40" s="1"/>
  <c r="AJ34" i="53" s="1"/>
  <c r="AI31" i="53"/>
  <c r="AL49" i="45"/>
  <c r="AL46" i="41"/>
  <c r="AL150" i="41"/>
  <c r="AK151" i="41"/>
  <c r="AL81" i="44"/>
  <c r="AL154" i="45"/>
  <c r="AL83" i="45"/>
  <c r="AK84" i="45"/>
  <c r="AK119" i="45"/>
  <c r="AL118" i="45"/>
  <c r="AK99" i="44"/>
  <c r="AL98" i="44"/>
  <c r="AL157" i="43"/>
  <c r="AK158" i="43"/>
  <c r="AL158" i="43" s="1"/>
  <c r="AL81" i="41"/>
  <c r="AM123" i="40"/>
  <c r="AK88" i="40"/>
  <c r="AL87" i="40"/>
  <c r="AL157" i="40"/>
  <c r="AK158" i="40"/>
  <c r="AL47" i="40"/>
  <c r="AM46" i="40"/>
  <c r="AW47" i="56"/>
  <c r="AX58" i="56"/>
  <c r="AX56" i="56"/>
  <c r="AX57" i="56"/>
  <c r="AW48" i="56"/>
  <c r="AX40" i="56"/>
  <c r="AX49" i="56"/>
  <c r="AX38" i="56"/>
  <c r="AX39" i="56"/>
  <c r="S57" i="56" l="1"/>
  <c r="S38" i="56"/>
  <c r="S39" i="56"/>
  <c r="S56" i="56"/>
  <c r="Q14" i="32"/>
  <c r="AG14" i="32" s="1"/>
  <c r="AL177" i="40"/>
  <c r="AJ32" i="53"/>
  <c r="AI41" i="53"/>
  <c r="AK41" i="53" s="1"/>
  <c r="V14" i="32"/>
  <c r="AL176" i="40"/>
  <c r="AI42" i="53"/>
  <c r="AK42" i="53" s="1"/>
  <c r="W18" i="32"/>
  <c r="X18" i="32" s="1"/>
  <c r="AL181" i="40"/>
  <c r="W14" i="32"/>
  <c r="AO9" i="54" s="1"/>
  <c r="AL171" i="40"/>
  <c r="W13" i="32"/>
  <c r="AO7" i="54" s="1"/>
  <c r="AL161" i="40"/>
  <c r="AJ26" i="53" s="1"/>
  <c r="AK26" i="53" s="1"/>
  <c r="AL26" i="53" s="1"/>
  <c r="AM26" i="53" s="1"/>
  <c r="S49" i="56"/>
  <c r="AJ43" i="53"/>
  <c r="AE14" i="32"/>
  <c r="S40" i="56"/>
  <c r="AE13" i="32"/>
  <c r="AN7" i="54"/>
  <c r="S58" i="56"/>
  <c r="AE18" i="32"/>
  <c r="AN17" i="54"/>
  <c r="AJ40" i="53"/>
  <c r="AK40" i="53" s="1"/>
  <c r="AL40" i="53" s="1"/>
  <c r="AM40" i="53" s="1"/>
  <c r="AL151" i="41"/>
  <c r="AJ33" i="53"/>
  <c r="AK33" i="53" s="1"/>
  <c r="AL33" i="53" s="1"/>
  <c r="AM33" i="53" s="1"/>
  <c r="AL85" i="40"/>
  <c r="AL179" i="40" s="1"/>
  <c r="AJ44" i="53" s="1"/>
  <c r="AI38" i="53"/>
  <c r="AJ31" i="53"/>
  <c r="AM44" i="40"/>
  <c r="AL84" i="45"/>
  <c r="AL99" i="44"/>
  <c r="AL119" i="45"/>
  <c r="AM47" i="40"/>
  <c r="AM157" i="40"/>
  <c r="AL158" i="40"/>
  <c r="AM87" i="40"/>
  <c r="AL88" i="40"/>
  <c r="AX37" i="56"/>
  <c r="AX47" i="56"/>
  <c r="AX55" i="56"/>
  <c r="AX46" i="56"/>
  <c r="AX48" i="56"/>
  <c r="AF14" i="32" l="1"/>
  <c r="AR7" i="54"/>
  <c r="AF13" i="32"/>
  <c r="S47" i="56"/>
  <c r="S48" i="56"/>
  <c r="AJ41" i="53"/>
  <c r="X14" i="32"/>
  <c r="AP9" i="54" s="1"/>
  <c r="AJ42" i="53"/>
  <c r="AF18" i="32"/>
  <c r="AN9" i="54"/>
  <c r="AR9" i="54" s="1"/>
  <c r="AO17" i="54"/>
  <c r="AR17" i="54" s="1"/>
  <c r="S55" i="56"/>
  <c r="S37" i="56"/>
  <c r="S46" i="56"/>
  <c r="AJ36" i="53"/>
  <c r="AP17" i="54"/>
  <c r="AM88" i="40"/>
  <c r="AJ38" i="53"/>
  <c r="AM85" i="40"/>
  <c r="AM158" i="40"/>
  <c r="G116" i="34"/>
  <c r="G106" i="34"/>
  <c r="F98" i="41" s="1"/>
  <c r="G98" i="34"/>
  <c r="F90" i="41" s="1"/>
  <c r="G81" i="34"/>
  <c r="G63" i="34"/>
  <c r="F63" i="41" s="1"/>
  <c r="F55" i="41"/>
  <c r="G38" i="34"/>
  <c r="G28" i="34"/>
  <c r="F28" i="41" s="1"/>
  <c r="G23" i="34"/>
  <c r="F23" i="41" s="1"/>
  <c r="G15" i="34"/>
  <c r="F15" i="41" s="1"/>
  <c r="X13" i="32"/>
  <c r="M20" i="32"/>
  <c r="M19" i="32"/>
  <c r="M18" i="32"/>
  <c r="M17" i="32"/>
  <c r="M16" i="32"/>
  <c r="M14" i="32"/>
  <c r="M13" i="32"/>
  <c r="M12" i="32"/>
  <c r="M11" i="32"/>
  <c r="M10" i="32"/>
  <c r="M9" i="32"/>
  <c r="M8" i="32"/>
  <c r="M7" i="32"/>
  <c r="M6" i="32"/>
  <c r="AM139" i="38"/>
  <c r="G139" i="38"/>
  <c r="AM137" i="38"/>
  <c r="AM136" i="38"/>
  <c r="AL135" i="38"/>
  <c r="AL133" i="38" s="1"/>
  <c r="AL131" i="38" s="1"/>
  <c r="AK135" i="38"/>
  <c r="AJ135" i="38"/>
  <c r="AI135" i="38"/>
  <c r="AH135" i="38"/>
  <c r="AH133" i="38" s="1"/>
  <c r="AH131" i="38" s="1"/>
  <c r="AG135" i="38"/>
  <c r="AF135" i="38"/>
  <c r="AF133" i="38" s="1"/>
  <c r="AF131" i="38" s="1"/>
  <c r="AE135" i="38"/>
  <c r="AD135" i="38"/>
  <c r="AD133" i="38" s="1"/>
  <c r="AD131" i="38" s="1"/>
  <c r="AC135" i="38"/>
  <c r="AB135" i="38"/>
  <c r="AB133" i="38" s="1"/>
  <c r="AB131" i="38" s="1"/>
  <c r="AA135" i="38"/>
  <c r="Z135" i="38"/>
  <c r="Z133" i="38" s="1"/>
  <c r="Z131" i="38" s="1"/>
  <c r="Y135" i="38"/>
  <c r="X135" i="38"/>
  <c r="X133" i="38" s="1"/>
  <c r="X131" i="38" s="1"/>
  <c r="W135" i="38"/>
  <c r="W133" i="38" s="1"/>
  <c r="W131" i="38" s="1"/>
  <c r="V135" i="38"/>
  <c r="U135" i="38"/>
  <c r="U133" i="38" s="1"/>
  <c r="U131" i="38" s="1"/>
  <c r="T135" i="38"/>
  <c r="T133" i="38" s="1"/>
  <c r="T131" i="38" s="1"/>
  <c r="S135" i="38"/>
  <c r="R135" i="38"/>
  <c r="R133" i="38" s="1"/>
  <c r="R131" i="38" s="1"/>
  <c r="Q135" i="38"/>
  <c r="P135" i="38"/>
  <c r="P133" i="38" s="1"/>
  <c r="P131" i="38" s="1"/>
  <c r="O135" i="38"/>
  <c r="O133" i="38" s="1"/>
  <c r="O131" i="38" s="1"/>
  <c r="N135" i="38"/>
  <c r="N133" i="38" s="1"/>
  <c r="N131" i="38" s="1"/>
  <c r="M135" i="38"/>
  <c r="L135" i="38"/>
  <c r="L133" i="38" s="1"/>
  <c r="L131" i="38" s="1"/>
  <c r="K135" i="38"/>
  <c r="J135" i="38"/>
  <c r="J133" i="38" s="1"/>
  <c r="J131" i="38" s="1"/>
  <c r="I135" i="38"/>
  <c r="H135" i="38"/>
  <c r="H133" i="38" s="1"/>
  <c r="H131" i="38" s="1"/>
  <c r="AM134" i="38"/>
  <c r="AK133" i="38"/>
  <c r="AK131" i="38" s="1"/>
  <c r="AJ133" i="38"/>
  <c r="AJ131" i="38" s="1"/>
  <c r="AM132" i="38"/>
  <c r="AL130" i="38"/>
  <c r="AL141" i="38" s="1"/>
  <c r="AK130" i="38"/>
  <c r="AK141" i="38" s="1"/>
  <c r="AJ130" i="38"/>
  <c r="AJ140" i="38" s="1"/>
  <c r="AI130" i="38"/>
  <c r="AI141" i="38" s="1"/>
  <c r="AH130" i="38"/>
  <c r="AG130" i="38"/>
  <c r="AG141" i="38" s="1"/>
  <c r="AF130" i="38"/>
  <c r="AE130" i="38"/>
  <c r="AE141" i="38" s="1"/>
  <c r="AD130" i="38"/>
  <c r="AD141" i="38" s="1"/>
  <c r="AC130" i="38"/>
  <c r="AC141" i="38" s="1"/>
  <c r="AB130" i="38"/>
  <c r="AB140" i="38" s="1"/>
  <c r="AA130" i="38"/>
  <c r="AA141" i="38" s="1"/>
  <c r="Z130" i="38"/>
  <c r="Z141" i="38" s="1"/>
  <c r="Y130" i="38"/>
  <c r="Y141" i="38" s="1"/>
  <c r="X130" i="38"/>
  <c r="W130" i="38"/>
  <c r="W141" i="38" s="1"/>
  <c r="V130" i="38"/>
  <c r="V141" i="38" s="1"/>
  <c r="U130" i="38"/>
  <c r="U141" i="38" s="1"/>
  <c r="T130" i="38"/>
  <c r="S130" i="38"/>
  <c r="S141" i="38" s="1"/>
  <c r="R130" i="38"/>
  <c r="R141" i="38" s="1"/>
  <c r="Q130" i="38"/>
  <c r="Q141" i="38" s="1"/>
  <c r="P130" i="38"/>
  <c r="O130" i="38"/>
  <c r="O141" i="38" s="1"/>
  <c r="N130" i="38"/>
  <c r="N141" i="38" s="1"/>
  <c r="M130" i="38"/>
  <c r="M141" i="38" s="1"/>
  <c r="L130" i="38"/>
  <c r="K130" i="38"/>
  <c r="K141" i="38" s="1"/>
  <c r="J130" i="38"/>
  <c r="J141" i="38" s="1"/>
  <c r="I130" i="38"/>
  <c r="I141" i="38" s="1"/>
  <c r="H130" i="38"/>
  <c r="AL126" i="38"/>
  <c r="AK126" i="38"/>
  <c r="AJ126" i="38"/>
  <c r="AI126" i="38"/>
  <c r="AH126" i="38"/>
  <c r="AG126" i="38"/>
  <c r="AF126" i="38"/>
  <c r="AE126" i="38"/>
  <c r="AD126" i="38"/>
  <c r="AC126" i="38"/>
  <c r="AB126" i="38"/>
  <c r="AA126" i="38"/>
  <c r="Z126" i="38"/>
  <c r="Y126" i="38"/>
  <c r="X126" i="38"/>
  <c r="W126" i="38"/>
  <c r="V126" i="38"/>
  <c r="U126" i="38"/>
  <c r="T126" i="38"/>
  <c r="S126" i="38"/>
  <c r="R126" i="38"/>
  <c r="Q126" i="38"/>
  <c r="P126" i="38"/>
  <c r="O126" i="38"/>
  <c r="N126" i="38"/>
  <c r="M126" i="38"/>
  <c r="L126" i="38"/>
  <c r="K126" i="38"/>
  <c r="J126" i="38"/>
  <c r="I126" i="38"/>
  <c r="H126" i="38"/>
  <c r="AL122" i="38"/>
  <c r="AK122" i="38"/>
  <c r="AJ122" i="38"/>
  <c r="AI122" i="38"/>
  <c r="AH122" i="38"/>
  <c r="AG122" i="38"/>
  <c r="AF122" i="38"/>
  <c r="AE122" i="38"/>
  <c r="AD122" i="38"/>
  <c r="AC122" i="38"/>
  <c r="AB122" i="38"/>
  <c r="AA122" i="38"/>
  <c r="Z122" i="38"/>
  <c r="Y122" i="38"/>
  <c r="X122" i="38"/>
  <c r="W122" i="38"/>
  <c r="V122" i="38"/>
  <c r="U122" i="38"/>
  <c r="T122" i="38"/>
  <c r="S122" i="38"/>
  <c r="R122" i="38"/>
  <c r="Q122" i="38"/>
  <c r="P122" i="38"/>
  <c r="O122" i="38"/>
  <c r="N122" i="38"/>
  <c r="M122" i="38"/>
  <c r="L122" i="38"/>
  <c r="K122" i="38"/>
  <c r="J122" i="38"/>
  <c r="I122" i="38"/>
  <c r="H122" i="38"/>
  <c r="H124" i="38" s="1"/>
  <c r="AM121" i="38"/>
  <c r="AL117" i="38"/>
  <c r="AK117" i="38"/>
  <c r="AJ117" i="38"/>
  <c r="AI117" i="38"/>
  <c r="AH117" i="38"/>
  <c r="AG117" i="38"/>
  <c r="AF117" i="38"/>
  <c r="AE117" i="38"/>
  <c r="AD117" i="38"/>
  <c r="AC117" i="38"/>
  <c r="AB117" i="38"/>
  <c r="AA117" i="38"/>
  <c r="Z117" i="38"/>
  <c r="Y117" i="38"/>
  <c r="X117" i="38"/>
  <c r="W117" i="38"/>
  <c r="V117" i="38"/>
  <c r="U117" i="38"/>
  <c r="T117" i="38"/>
  <c r="S117" i="38"/>
  <c r="R117" i="38"/>
  <c r="Q117" i="38"/>
  <c r="P117" i="38"/>
  <c r="O117" i="38"/>
  <c r="N117" i="38"/>
  <c r="M117" i="38"/>
  <c r="L117" i="38"/>
  <c r="K117" i="38"/>
  <c r="J117" i="38"/>
  <c r="I117" i="38"/>
  <c r="H117" i="38"/>
  <c r="AM116" i="38"/>
  <c r="AL116" i="46" s="1"/>
  <c r="AL113" i="38"/>
  <c r="AK113" i="38"/>
  <c r="AJ113" i="38"/>
  <c r="AI113" i="38"/>
  <c r="AH113" i="38"/>
  <c r="AG113" i="38"/>
  <c r="AF113" i="38"/>
  <c r="AE113" i="38"/>
  <c r="AD113" i="38"/>
  <c r="AC113" i="38"/>
  <c r="AB113" i="38"/>
  <c r="AA113" i="38"/>
  <c r="Z113" i="38"/>
  <c r="Y113" i="38"/>
  <c r="X113" i="38"/>
  <c r="W113" i="38"/>
  <c r="V113" i="38"/>
  <c r="U113" i="38"/>
  <c r="T113" i="38"/>
  <c r="S113" i="38"/>
  <c r="R113" i="38"/>
  <c r="Q113" i="38"/>
  <c r="P113" i="38"/>
  <c r="O113" i="38"/>
  <c r="N113" i="38"/>
  <c r="M113" i="38"/>
  <c r="L113" i="38"/>
  <c r="K113" i="38"/>
  <c r="J113" i="38"/>
  <c r="I113" i="38"/>
  <c r="H113" i="38"/>
  <c r="H114" i="38" s="1"/>
  <c r="G113" i="38"/>
  <c r="AM112" i="38"/>
  <c r="AL112" i="46" s="1"/>
  <c r="F112" i="38"/>
  <c r="AL104" i="38"/>
  <c r="AK104" i="38"/>
  <c r="AJ104" i="38"/>
  <c r="AI104" i="38"/>
  <c r="AH104" i="38"/>
  <c r="AG104" i="38"/>
  <c r="AF104" i="38"/>
  <c r="AE104" i="38"/>
  <c r="AD104" i="38"/>
  <c r="AC104" i="38"/>
  <c r="AB104" i="38"/>
  <c r="AA104" i="38"/>
  <c r="Z104" i="38"/>
  <c r="Y104" i="38"/>
  <c r="X173" i="38"/>
  <c r="W173" i="38"/>
  <c r="R173" i="38"/>
  <c r="Q173" i="38"/>
  <c r="P173" i="38"/>
  <c r="O104" i="38"/>
  <c r="O173" i="38" s="1"/>
  <c r="N104" i="38"/>
  <c r="N173" i="38" s="1"/>
  <c r="M104" i="38"/>
  <c r="M173" i="38" s="1"/>
  <c r="L104" i="38"/>
  <c r="L173" i="38" s="1"/>
  <c r="K104" i="38"/>
  <c r="K173" i="38" s="1"/>
  <c r="J104" i="38"/>
  <c r="J173" i="38" s="1"/>
  <c r="I104" i="38"/>
  <c r="H104" i="38"/>
  <c r="H173" i="38" s="1"/>
  <c r="G104" i="38"/>
  <c r="AM102" i="38"/>
  <c r="AM101" i="38"/>
  <c r="U100" i="38"/>
  <c r="T100" i="38"/>
  <c r="T98" i="38" s="1"/>
  <c r="T96" i="38" s="1"/>
  <c r="S100" i="38"/>
  <c r="AM99" i="38"/>
  <c r="AM97" i="38"/>
  <c r="AL95" i="38"/>
  <c r="AL106" i="38" s="1"/>
  <c r="AK95" i="38"/>
  <c r="AK106" i="38" s="1"/>
  <c r="AJ95" i="38"/>
  <c r="AJ106" i="38" s="1"/>
  <c r="AI95" i="38"/>
  <c r="AI106" i="38" s="1"/>
  <c r="AH95" i="38"/>
  <c r="AH106" i="38" s="1"/>
  <c r="AG95" i="38"/>
  <c r="AG106" i="38" s="1"/>
  <c r="AF95" i="38"/>
  <c r="AF106" i="38" s="1"/>
  <c r="AE95" i="38"/>
  <c r="AE106" i="38" s="1"/>
  <c r="AD95" i="38"/>
  <c r="AD106" i="38" s="1"/>
  <c r="AC95" i="38"/>
  <c r="AC106" i="38" s="1"/>
  <c r="AB95" i="38"/>
  <c r="AB106" i="38" s="1"/>
  <c r="AA95" i="38"/>
  <c r="AA106" i="38" s="1"/>
  <c r="Z95" i="38"/>
  <c r="Z106" i="38" s="1"/>
  <c r="Y95" i="38"/>
  <c r="Y106" i="38" s="1"/>
  <c r="X95" i="38"/>
  <c r="X106" i="38" s="1"/>
  <c r="W95" i="38"/>
  <c r="V95" i="38"/>
  <c r="V106" i="38" s="1"/>
  <c r="U95" i="38"/>
  <c r="U106" i="38" s="1"/>
  <c r="T95" i="38"/>
  <c r="T106" i="38" s="1"/>
  <c r="S95" i="38"/>
  <c r="S106" i="38" s="1"/>
  <c r="R95" i="38"/>
  <c r="R106" i="38" s="1"/>
  <c r="Q95" i="38"/>
  <c r="Q106" i="38" s="1"/>
  <c r="P95" i="38"/>
  <c r="P106" i="38" s="1"/>
  <c r="O95" i="38"/>
  <c r="N95" i="38"/>
  <c r="N106" i="38" s="1"/>
  <c r="M95" i="38"/>
  <c r="M106" i="38" s="1"/>
  <c r="L95" i="38"/>
  <c r="L106" i="38" s="1"/>
  <c r="K95" i="38"/>
  <c r="K106" i="38" s="1"/>
  <c r="J95" i="38"/>
  <c r="J106" i="38" s="1"/>
  <c r="I95" i="38"/>
  <c r="I106" i="38" s="1"/>
  <c r="H95" i="38"/>
  <c r="H106" i="38" s="1"/>
  <c r="AK72" i="26"/>
  <c r="AH72" i="26"/>
  <c r="AG72" i="26"/>
  <c r="AE72" i="26"/>
  <c r="AD72" i="26"/>
  <c r="AC72" i="26"/>
  <c r="Z72" i="26"/>
  <c r="Y72" i="26"/>
  <c r="W72" i="26"/>
  <c r="V72" i="26"/>
  <c r="U72" i="26"/>
  <c r="R72" i="26"/>
  <c r="Q72" i="26"/>
  <c r="O72" i="26"/>
  <c r="N72" i="26"/>
  <c r="M72" i="26"/>
  <c r="J72" i="26"/>
  <c r="I72" i="26"/>
  <c r="AL87" i="38"/>
  <c r="AK87" i="38"/>
  <c r="AJ87" i="38"/>
  <c r="AI87" i="38"/>
  <c r="AH87" i="38"/>
  <c r="AG87" i="38"/>
  <c r="AF87" i="38"/>
  <c r="AE87" i="38"/>
  <c r="AD87" i="38"/>
  <c r="AC87" i="38"/>
  <c r="AB87" i="38"/>
  <c r="AA87" i="38"/>
  <c r="Z87" i="38"/>
  <c r="Y87" i="38"/>
  <c r="X87" i="38"/>
  <c r="W87" i="38"/>
  <c r="V87" i="38"/>
  <c r="U87" i="38"/>
  <c r="T87" i="38"/>
  <c r="S87" i="38"/>
  <c r="R87" i="38"/>
  <c r="Q87" i="38"/>
  <c r="P87" i="38"/>
  <c r="O87" i="38"/>
  <c r="N87" i="38"/>
  <c r="M87" i="38"/>
  <c r="L87" i="38"/>
  <c r="K87" i="38"/>
  <c r="J87" i="38"/>
  <c r="I87" i="38"/>
  <c r="H87" i="38"/>
  <c r="H89" i="38" s="1"/>
  <c r="AM86" i="38"/>
  <c r="AL82" i="38"/>
  <c r="AK82" i="38"/>
  <c r="AJ82" i="38"/>
  <c r="AI82" i="38"/>
  <c r="AH82" i="38"/>
  <c r="AG82" i="38"/>
  <c r="AF82" i="38"/>
  <c r="AE82" i="38"/>
  <c r="AD82" i="38"/>
  <c r="AC82" i="38"/>
  <c r="AB82" i="38"/>
  <c r="AA82" i="38"/>
  <c r="Z82" i="38"/>
  <c r="Y82" i="38"/>
  <c r="X82" i="38"/>
  <c r="W82" i="38"/>
  <c r="V82" i="38"/>
  <c r="U82" i="38"/>
  <c r="T82" i="38"/>
  <c r="S82" i="38"/>
  <c r="R82" i="38"/>
  <c r="Q82" i="38"/>
  <c r="P82" i="38"/>
  <c r="O82" i="38"/>
  <c r="N82" i="38"/>
  <c r="M82" i="38"/>
  <c r="L82" i="38"/>
  <c r="K82" i="38"/>
  <c r="J82" i="38"/>
  <c r="I82" i="38"/>
  <c r="H82" i="38"/>
  <c r="AM81" i="38"/>
  <c r="AL81" i="46" s="1"/>
  <c r="G81" i="38"/>
  <c r="F81" i="46" s="1"/>
  <c r="G78" i="38"/>
  <c r="G80" i="38" s="1"/>
  <c r="F80" i="46" s="1"/>
  <c r="AL77" i="38"/>
  <c r="AK77" i="38"/>
  <c r="AK169" i="38" s="1"/>
  <c r="AJ77" i="38"/>
  <c r="AJ169" i="38" s="1"/>
  <c r="K77" i="38"/>
  <c r="K169" i="38" s="1"/>
  <c r="J77" i="38"/>
  <c r="I77" i="38"/>
  <c r="H77" i="38"/>
  <c r="F77" i="38"/>
  <c r="AM69" i="38"/>
  <c r="AM67" i="38"/>
  <c r="H44" i="55" s="1"/>
  <c r="AM66" i="38"/>
  <c r="AL65" i="38"/>
  <c r="AK65" i="38"/>
  <c r="AK63" i="38" s="1"/>
  <c r="AK61" i="38" s="1"/>
  <c r="AJ65" i="38"/>
  <c r="AI65" i="38"/>
  <c r="AI63" i="38" s="1"/>
  <c r="AI61" i="38" s="1"/>
  <c r="AH65" i="38"/>
  <c r="AH63" i="38" s="1"/>
  <c r="AH61" i="38" s="1"/>
  <c r="AG65" i="38"/>
  <c r="AG63" i="38" s="1"/>
  <c r="AG61" i="38" s="1"/>
  <c r="AF65" i="38"/>
  <c r="AE65" i="38"/>
  <c r="AD65" i="38"/>
  <c r="AC65" i="38"/>
  <c r="AC63" i="38" s="1"/>
  <c r="AC61" i="38" s="1"/>
  <c r="AB65" i="38"/>
  <c r="AA65" i="38"/>
  <c r="AA63" i="38" s="1"/>
  <c r="AA61" i="38" s="1"/>
  <c r="Z65" i="38"/>
  <c r="Z63" i="38" s="1"/>
  <c r="Z61" i="38" s="1"/>
  <c r="Y65" i="38"/>
  <c r="Y63" i="38" s="1"/>
  <c r="Y61" i="38" s="1"/>
  <c r="X65" i="38"/>
  <c r="W65" i="38"/>
  <c r="V65" i="38"/>
  <c r="U65" i="38"/>
  <c r="U63" i="38" s="1"/>
  <c r="U61" i="38" s="1"/>
  <c r="T65" i="38"/>
  <c r="S65" i="38"/>
  <c r="AM64" i="38"/>
  <c r="AM62" i="38"/>
  <c r="AL60" i="38"/>
  <c r="AL71" i="38" s="1"/>
  <c r="AK60" i="38"/>
  <c r="AK71" i="38" s="1"/>
  <c r="AJ60" i="38"/>
  <c r="AJ71" i="38" s="1"/>
  <c r="AI60" i="38"/>
  <c r="AI71" i="38" s="1"/>
  <c r="AH60" i="38"/>
  <c r="AH71" i="38" s="1"/>
  <c r="AG60" i="38"/>
  <c r="AG71" i="38" s="1"/>
  <c r="AF60" i="38"/>
  <c r="AF71" i="38" s="1"/>
  <c r="AE60" i="38"/>
  <c r="AE71" i="38" s="1"/>
  <c r="AD60" i="38"/>
  <c r="AD71" i="38" s="1"/>
  <c r="AC60" i="38"/>
  <c r="AC71" i="38" s="1"/>
  <c r="AB60" i="38"/>
  <c r="AB71" i="38" s="1"/>
  <c r="AA60" i="38"/>
  <c r="AA71" i="38" s="1"/>
  <c r="Z60" i="38"/>
  <c r="Z71" i="38" s="1"/>
  <c r="Y60" i="38"/>
  <c r="Y71" i="38" s="1"/>
  <c r="X60" i="38"/>
  <c r="X71" i="38" s="1"/>
  <c r="W60" i="38"/>
  <c r="W71" i="38" s="1"/>
  <c r="V60" i="38"/>
  <c r="V71" i="38" s="1"/>
  <c r="U60" i="38"/>
  <c r="U71" i="38" s="1"/>
  <c r="T60" i="38"/>
  <c r="T71" i="38" s="1"/>
  <c r="S60" i="38"/>
  <c r="S71" i="38" s="1"/>
  <c r="R60" i="38"/>
  <c r="R71" i="38" s="1"/>
  <c r="Q60" i="38"/>
  <c r="P71" i="38"/>
  <c r="O71" i="38"/>
  <c r="N71" i="38"/>
  <c r="M71" i="38"/>
  <c r="L71" i="38"/>
  <c r="K71" i="38"/>
  <c r="H71" i="38"/>
  <c r="AL56" i="38"/>
  <c r="AK56" i="38"/>
  <c r="AJ56" i="38"/>
  <c r="AI56" i="38"/>
  <c r="AH56" i="38"/>
  <c r="AG56" i="38"/>
  <c r="AF56" i="38"/>
  <c r="AE56" i="38"/>
  <c r="AD56" i="38"/>
  <c r="AC56" i="38"/>
  <c r="AB56" i="38"/>
  <c r="AA56" i="38"/>
  <c r="Z56" i="38"/>
  <c r="Y56" i="38"/>
  <c r="X56" i="38"/>
  <c r="W56" i="38"/>
  <c r="T56" i="38"/>
  <c r="Q56" i="38"/>
  <c r="H57" i="38"/>
  <c r="AL52" i="38"/>
  <c r="AK52" i="38"/>
  <c r="AJ52" i="38"/>
  <c r="AI52" i="38"/>
  <c r="AH52" i="38"/>
  <c r="AG52" i="38"/>
  <c r="AF52" i="38"/>
  <c r="AE52" i="38"/>
  <c r="AD52" i="38"/>
  <c r="AC52" i="38"/>
  <c r="AB52" i="38"/>
  <c r="AA52" i="38"/>
  <c r="Z52" i="38"/>
  <c r="X52" i="38"/>
  <c r="W52" i="38"/>
  <c r="H54" i="38"/>
  <c r="AL51" i="46"/>
  <c r="AL47" i="38"/>
  <c r="AK47" i="38"/>
  <c r="AJ47" i="38"/>
  <c r="AI47" i="38"/>
  <c r="AH47" i="38"/>
  <c r="AG47" i="38"/>
  <c r="AF47" i="38"/>
  <c r="AF162" i="38" s="1"/>
  <c r="AE47" i="38"/>
  <c r="AE162" i="38" s="1"/>
  <c r="AD47" i="38"/>
  <c r="AD162" i="38" s="1"/>
  <c r="AC47" i="38"/>
  <c r="AC162" i="38" s="1"/>
  <c r="AB47" i="38"/>
  <c r="AB162" i="38" s="1"/>
  <c r="AA47" i="38"/>
  <c r="AA162" i="38" s="1"/>
  <c r="Z47" i="38"/>
  <c r="Z162" i="38" s="1"/>
  <c r="Y47" i="38"/>
  <c r="Y162" i="38" s="1"/>
  <c r="X47" i="38"/>
  <c r="X162" i="38" s="1"/>
  <c r="W47" i="38"/>
  <c r="W162" i="38" s="1"/>
  <c r="V47" i="38"/>
  <c r="V162" i="38" s="1"/>
  <c r="U47" i="38"/>
  <c r="U162" i="38" s="1"/>
  <c r="T47" i="38"/>
  <c r="T162" i="38" s="1"/>
  <c r="S47" i="38"/>
  <c r="R47" i="38"/>
  <c r="AM46" i="38"/>
  <c r="AL46" i="46" s="1"/>
  <c r="G46" i="38"/>
  <c r="F46" i="46" s="1"/>
  <c r="AK43" i="38"/>
  <c r="AJ43" i="38"/>
  <c r="AI43" i="38"/>
  <c r="AH43" i="38"/>
  <c r="AG43" i="38"/>
  <c r="AF43" i="38"/>
  <c r="AE43" i="38"/>
  <c r="AD43" i="38"/>
  <c r="AC43" i="38"/>
  <c r="AB43" i="38"/>
  <c r="AA43" i="38"/>
  <c r="Z43" i="38"/>
  <c r="Y43" i="38"/>
  <c r="X43" i="38"/>
  <c r="W43" i="38"/>
  <c r="V43" i="38"/>
  <c r="U43" i="38"/>
  <c r="T43" i="38"/>
  <c r="S43" i="38"/>
  <c r="R43" i="38"/>
  <c r="Q43" i="38"/>
  <c r="G43" i="38"/>
  <c r="F45" i="46" s="1"/>
  <c r="AM42" i="38"/>
  <c r="AL42" i="46" s="1"/>
  <c r="F42" i="38"/>
  <c r="E42" i="46" s="1"/>
  <c r="AM34" i="38"/>
  <c r="AM32" i="38"/>
  <c r="H43" i="55" s="1"/>
  <c r="AM31" i="38"/>
  <c r="AL30" i="38"/>
  <c r="AK30" i="38"/>
  <c r="AJ30" i="38"/>
  <c r="AJ28" i="38" s="1"/>
  <c r="AJ26" i="38" s="1"/>
  <c r="AI30" i="38"/>
  <c r="AI28" i="38" s="1"/>
  <c r="AI26" i="38" s="1"/>
  <c r="AH30" i="38"/>
  <c r="AH28" i="38" s="1"/>
  <c r="AH26" i="38" s="1"/>
  <c r="AG30" i="38"/>
  <c r="AG28" i="38" s="1"/>
  <c r="AG26" i="38" s="1"/>
  <c r="AF30" i="38"/>
  <c r="AF28" i="38" s="1"/>
  <c r="AF26" i="38" s="1"/>
  <c r="AE30" i="38"/>
  <c r="AD30" i="38"/>
  <c r="AD28" i="38" s="1"/>
  <c r="AD26" i="38" s="1"/>
  <c r="AC30" i="38"/>
  <c r="AB30" i="38"/>
  <c r="AB28" i="38" s="1"/>
  <c r="AB26" i="38" s="1"/>
  <c r="AA30" i="38"/>
  <c r="X30" i="38"/>
  <c r="X28" i="38" s="1"/>
  <c r="X26" i="38" s="1"/>
  <c r="W30" i="38"/>
  <c r="V30" i="38"/>
  <c r="V28" i="38" s="1"/>
  <c r="V26" i="38" s="1"/>
  <c r="U30" i="38"/>
  <c r="T30" i="38"/>
  <c r="T28" i="38" s="1"/>
  <c r="T26" i="38" s="1"/>
  <c r="S30" i="38"/>
  <c r="S28" i="38" s="1"/>
  <c r="S26" i="38" s="1"/>
  <c r="R30" i="38"/>
  <c r="R28" i="38" s="1"/>
  <c r="R26" i="38" s="1"/>
  <c r="Q28" i="38"/>
  <c r="Q26" i="38" s="1"/>
  <c r="AM29" i="38"/>
  <c r="AL28" i="38"/>
  <c r="AL26" i="38" s="1"/>
  <c r="AM27" i="38"/>
  <c r="AL25" i="38"/>
  <c r="AK25" i="38"/>
  <c r="AK36" i="38" s="1"/>
  <c r="AJ25" i="38"/>
  <c r="AJ36" i="38" s="1"/>
  <c r="AI25" i="38"/>
  <c r="AI36" i="38" s="1"/>
  <c r="AH25" i="38"/>
  <c r="AH36" i="38" s="1"/>
  <c r="AG25" i="38"/>
  <c r="AG36" i="38" s="1"/>
  <c r="AF25" i="38"/>
  <c r="AF36" i="38" s="1"/>
  <c r="AE25" i="38"/>
  <c r="AE36" i="38" s="1"/>
  <c r="AD25" i="38"/>
  <c r="AC25" i="38"/>
  <c r="AC36" i="38" s="1"/>
  <c r="AB25" i="38"/>
  <c r="AB36" i="38" s="1"/>
  <c r="AA25" i="38"/>
  <c r="AA36" i="38" s="1"/>
  <c r="Z25" i="38"/>
  <c r="Z36" i="38" s="1"/>
  <c r="Y25" i="38"/>
  <c r="Y36" i="38" s="1"/>
  <c r="X25" i="38"/>
  <c r="X36" i="38" s="1"/>
  <c r="W25" i="38"/>
  <c r="W36" i="38" s="1"/>
  <c r="V25" i="38"/>
  <c r="U25" i="38"/>
  <c r="U36" i="38" s="1"/>
  <c r="T25" i="38"/>
  <c r="T36" i="38" s="1"/>
  <c r="S25" i="38"/>
  <c r="S36" i="38" s="1"/>
  <c r="R25" i="38"/>
  <c r="R36" i="38" s="1"/>
  <c r="Q25" i="38"/>
  <c r="Q36" i="38" s="1"/>
  <c r="P36" i="38"/>
  <c r="O36" i="38"/>
  <c r="M36" i="38"/>
  <c r="L36" i="38"/>
  <c r="K36" i="38"/>
  <c r="J36" i="38"/>
  <c r="I36" i="38"/>
  <c r="AL21" i="38"/>
  <c r="AK21" i="38"/>
  <c r="AJ21" i="38"/>
  <c r="AI21" i="38"/>
  <c r="AH21" i="38"/>
  <c r="AG21" i="38"/>
  <c r="AF21" i="38"/>
  <c r="AE21" i="38"/>
  <c r="AD21" i="38"/>
  <c r="AC21" i="38"/>
  <c r="AB21" i="38"/>
  <c r="AA21" i="38"/>
  <c r="Z21" i="38"/>
  <c r="Y21" i="38"/>
  <c r="X21" i="38"/>
  <c r="W21" i="38"/>
  <c r="V21" i="38"/>
  <c r="U21" i="38"/>
  <c r="T21" i="38"/>
  <c r="S21" i="38"/>
  <c r="R21" i="38"/>
  <c r="Q21" i="38"/>
  <c r="AL17" i="38"/>
  <c r="AK17" i="38"/>
  <c r="AJ17" i="38"/>
  <c r="AI17" i="38"/>
  <c r="AH17" i="38"/>
  <c r="AG17" i="38"/>
  <c r="AF17" i="38"/>
  <c r="AE17" i="38"/>
  <c r="AD17" i="38"/>
  <c r="AC17" i="38"/>
  <c r="AB17" i="38"/>
  <c r="AA17" i="38"/>
  <c r="Z17" i="38"/>
  <c r="Y17" i="38"/>
  <c r="X17" i="38"/>
  <c r="W17" i="38"/>
  <c r="V17" i="38"/>
  <c r="U17" i="38"/>
  <c r="T17" i="38"/>
  <c r="S17" i="38"/>
  <c r="R17" i="38"/>
  <c r="Q17" i="38"/>
  <c r="P17" i="38"/>
  <c r="O17" i="38"/>
  <c r="N17" i="38"/>
  <c r="AM16" i="38"/>
  <c r="D49" i="11" s="1"/>
  <c r="H49" i="11" s="1"/>
  <c r="AL12" i="38"/>
  <c r="AK12" i="38"/>
  <c r="AJ12" i="38"/>
  <c r="AI12" i="38"/>
  <c r="AH12" i="38"/>
  <c r="AG12" i="38"/>
  <c r="AF12" i="38"/>
  <c r="AE12" i="38"/>
  <c r="AD12" i="38"/>
  <c r="AC12" i="38"/>
  <c r="AB12" i="38"/>
  <c r="AA12" i="38"/>
  <c r="Z12" i="38"/>
  <c r="Y12" i="38"/>
  <c r="X12" i="38"/>
  <c r="W12" i="38"/>
  <c r="V12" i="38"/>
  <c r="U12" i="38"/>
  <c r="T12" i="38"/>
  <c r="S12" i="38"/>
  <c r="R12" i="38"/>
  <c r="Q12" i="38"/>
  <c r="P12" i="38"/>
  <c r="O12" i="38"/>
  <c r="N12" i="38"/>
  <c r="AM11" i="38"/>
  <c r="AL11" i="46" s="1"/>
  <c r="G11" i="38"/>
  <c r="F11" i="46" s="1"/>
  <c r="AL8" i="38"/>
  <c r="AK8" i="38"/>
  <c r="AJ8" i="38"/>
  <c r="AI8" i="38"/>
  <c r="AH8" i="38"/>
  <c r="AG8" i="38"/>
  <c r="AF8" i="38"/>
  <c r="AE8" i="38"/>
  <c r="AD8" i="38"/>
  <c r="AC8" i="38"/>
  <c r="AB8" i="38"/>
  <c r="AA8" i="38"/>
  <c r="Z8" i="38"/>
  <c r="Y8" i="38"/>
  <c r="X8" i="38"/>
  <c r="W8" i="38"/>
  <c r="V8" i="38"/>
  <c r="U8" i="38"/>
  <c r="T8" i="38"/>
  <c r="S8" i="38"/>
  <c r="R8" i="38"/>
  <c r="Q8" i="38"/>
  <c r="P8" i="38"/>
  <c r="G8" i="38"/>
  <c r="AM7" i="38"/>
  <c r="AL7" i="46" s="1"/>
  <c r="G53" i="37"/>
  <c r="H52" i="37"/>
  <c r="I52" i="37" s="1"/>
  <c r="J52" i="37" s="1"/>
  <c r="K52" i="37" s="1"/>
  <c r="L52" i="37" s="1"/>
  <c r="M52" i="37" s="1"/>
  <c r="N52" i="37" s="1"/>
  <c r="O52" i="37" s="1"/>
  <c r="P52" i="37" s="1"/>
  <c r="Q52" i="37" s="1"/>
  <c r="AM47" i="37"/>
  <c r="AM45" i="37"/>
  <c r="H24" i="55" s="1"/>
  <c r="AM44" i="37"/>
  <c r="AL43" i="37"/>
  <c r="AK43" i="37"/>
  <c r="AJ43" i="37"/>
  <c r="AI43" i="37"/>
  <c r="AH43" i="37"/>
  <c r="AD24" i="54" s="1"/>
  <c r="AG43" i="37"/>
  <c r="AC24" i="54" s="1"/>
  <c r="AF43" i="37"/>
  <c r="AB24" i="54" s="1"/>
  <c r="AE43" i="37"/>
  <c r="AA24" i="54" s="1"/>
  <c r="AD43" i="37"/>
  <c r="Z24" i="54" s="1"/>
  <c r="AC43" i="37"/>
  <c r="Y24" i="54" s="1"/>
  <c r="AB43" i="37"/>
  <c r="X24" i="54" s="1"/>
  <c r="AA43" i="37"/>
  <c r="Z43" i="37"/>
  <c r="Y43" i="37"/>
  <c r="Y41" i="37" s="1"/>
  <c r="X43" i="37"/>
  <c r="X41" i="37" s="1"/>
  <c r="Q43" i="37"/>
  <c r="AM42" i="37"/>
  <c r="AM40" i="37"/>
  <c r="AL38" i="37"/>
  <c r="AL49" i="37" s="1"/>
  <c r="AK38" i="37"/>
  <c r="AK49" i="37" s="1"/>
  <c r="AJ38" i="37"/>
  <c r="AJ49" i="37" s="1"/>
  <c r="AI38" i="37"/>
  <c r="AI49" i="37" s="1"/>
  <c r="AH38" i="37"/>
  <c r="AG38" i="37"/>
  <c r="AG49" i="37" s="1"/>
  <c r="AF38" i="37"/>
  <c r="AF49" i="37" s="1"/>
  <c r="AE38" i="37"/>
  <c r="AE49" i="37" s="1"/>
  <c r="AD38" i="37"/>
  <c r="AD49" i="37" s="1"/>
  <c r="AC38" i="37"/>
  <c r="AC49" i="37" s="1"/>
  <c r="AB38" i="37"/>
  <c r="AB49" i="37" s="1"/>
  <c r="AA38" i="37"/>
  <c r="AA49" i="37" s="1"/>
  <c r="Z38" i="37"/>
  <c r="Z49" i="37" s="1"/>
  <c r="Y49" i="37"/>
  <c r="X49" i="37"/>
  <c r="W49" i="37"/>
  <c r="Q38" i="37"/>
  <c r="Q49" i="37" s="1"/>
  <c r="O49" i="37"/>
  <c r="N49" i="37"/>
  <c r="M49" i="37"/>
  <c r="L49" i="37"/>
  <c r="J49" i="37"/>
  <c r="I49" i="37"/>
  <c r="H49" i="37"/>
  <c r="AL34" i="37"/>
  <c r="AK34" i="37"/>
  <c r="AJ34" i="37"/>
  <c r="AI34" i="37"/>
  <c r="AH34" i="37"/>
  <c r="AG34" i="37"/>
  <c r="AF34" i="37"/>
  <c r="AE34" i="37"/>
  <c r="AD34" i="37"/>
  <c r="AC34" i="37"/>
  <c r="AA34" i="37"/>
  <c r="Q34" i="37"/>
  <c r="H35" i="37"/>
  <c r="AM33" i="37"/>
  <c r="AM31" i="37"/>
  <c r="AL30" i="37"/>
  <c r="AK30" i="37"/>
  <c r="AJ30" i="37"/>
  <c r="AI30" i="37"/>
  <c r="AH30" i="37"/>
  <c r="AG30" i="37"/>
  <c r="AF30" i="37"/>
  <c r="AE30" i="37"/>
  <c r="AD30" i="37"/>
  <c r="AC30" i="37"/>
  <c r="AB30" i="37"/>
  <c r="AA30" i="37"/>
  <c r="Q30" i="37"/>
  <c r="AM29" i="37"/>
  <c r="D46" i="11" s="1"/>
  <c r="H46" i="11" s="1"/>
  <c r="AM18" i="37"/>
  <c r="AL17" i="37"/>
  <c r="AL37" i="37" s="1"/>
  <c r="AK17" i="37"/>
  <c r="AK37" i="37" s="1"/>
  <c r="AJ17" i="37"/>
  <c r="AJ37" i="37" s="1"/>
  <c r="AI17" i="37"/>
  <c r="AI37" i="37" s="1"/>
  <c r="AH17" i="37"/>
  <c r="AG17" i="37"/>
  <c r="AF17" i="37"/>
  <c r="AE17" i="37"/>
  <c r="AE37" i="37" s="1"/>
  <c r="AD17" i="37"/>
  <c r="AD37" i="37" s="1"/>
  <c r="AC17" i="37"/>
  <c r="AC37" i="37" s="1"/>
  <c r="AB17" i="37"/>
  <c r="AB37" i="37" s="1"/>
  <c r="AA17" i="37"/>
  <c r="AA37" i="37" s="1"/>
  <c r="Z17" i="37"/>
  <c r="Z37" i="37" s="1"/>
  <c r="Y17" i="37"/>
  <c r="Q17" i="37"/>
  <c r="P37" i="37"/>
  <c r="O37" i="37"/>
  <c r="H15" i="37"/>
  <c r="AM16" i="37"/>
  <c r="G9" i="37"/>
  <c r="AL8" i="37"/>
  <c r="AK8" i="37"/>
  <c r="AJ8" i="37"/>
  <c r="AI8" i="37"/>
  <c r="AF8" i="37"/>
  <c r="AE8" i="37"/>
  <c r="AD8" i="37"/>
  <c r="AC8" i="37"/>
  <c r="AB8" i="37"/>
  <c r="AA8" i="37"/>
  <c r="Z8" i="37"/>
  <c r="Y8" i="37"/>
  <c r="X8" i="37"/>
  <c r="W8" i="37"/>
  <c r="Q8" i="37"/>
  <c r="P8" i="37"/>
  <c r="O8" i="37"/>
  <c r="H10" i="37"/>
  <c r="AM7" i="37"/>
  <c r="F7" i="37"/>
  <c r="AM90" i="37"/>
  <c r="G90" i="37"/>
  <c r="AN73" i="37" s="1"/>
  <c r="AM88" i="37"/>
  <c r="H7" i="55" s="1"/>
  <c r="AM87" i="37"/>
  <c r="AL86" i="37"/>
  <c r="AH4" i="54" s="1"/>
  <c r="AK86" i="37"/>
  <c r="AJ86" i="37"/>
  <c r="AF4" i="54" s="1"/>
  <c r="AI86" i="37"/>
  <c r="AE4" i="54" s="1"/>
  <c r="AH86" i="37"/>
  <c r="AD4" i="54" s="1"/>
  <c r="AG86" i="37"/>
  <c r="AC4" i="54" s="1"/>
  <c r="AF86" i="37"/>
  <c r="AB4" i="54" s="1"/>
  <c r="AE86" i="37"/>
  <c r="AA4" i="54" s="1"/>
  <c r="AD86" i="37"/>
  <c r="Z4" i="54" s="1"/>
  <c r="AC86" i="37"/>
  <c r="Y4" i="54" s="1"/>
  <c r="AA86" i="37"/>
  <c r="W4" i="54" s="1"/>
  <c r="Z86" i="37"/>
  <c r="V4" i="54" s="1"/>
  <c r="K89" i="37"/>
  <c r="K158" i="37" s="1"/>
  <c r="AM85" i="37"/>
  <c r="AM83" i="37"/>
  <c r="AL81" i="37"/>
  <c r="AL92" i="37" s="1"/>
  <c r="AK81" i="37"/>
  <c r="AK92" i="37" s="1"/>
  <c r="AJ81" i="37"/>
  <c r="AJ92" i="37" s="1"/>
  <c r="AI81" i="37"/>
  <c r="AI92" i="37" s="1"/>
  <c r="AH81" i="37"/>
  <c r="AH92" i="37" s="1"/>
  <c r="AG81" i="37"/>
  <c r="AG92" i="37" s="1"/>
  <c r="AF81" i="37"/>
  <c r="AF92" i="37" s="1"/>
  <c r="AE81" i="37"/>
  <c r="AE92" i="37" s="1"/>
  <c r="AD81" i="37"/>
  <c r="AD92" i="37" s="1"/>
  <c r="AC81" i="37"/>
  <c r="AB81" i="37"/>
  <c r="AB92" i="37" s="1"/>
  <c r="AA81" i="37"/>
  <c r="AA92" i="37" s="1"/>
  <c r="Z81" i="37"/>
  <c r="Z92" i="37" s="1"/>
  <c r="Y81" i="37"/>
  <c r="Y92" i="37" s="1"/>
  <c r="X81" i="37"/>
  <c r="W81" i="37"/>
  <c r="Q81" i="37"/>
  <c r="Q92" i="37" s="1"/>
  <c r="P92" i="37"/>
  <c r="O92" i="37"/>
  <c r="N92" i="37"/>
  <c r="L92" i="37"/>
  <c r="K92" i="37"/>
  <c r="J92" i="37"/>
  <c r="I92" i="37"/>
  <c r="AL77" i="37"/>
  <c r="AK77" i="37"/>
  <c r="AJ77" i="37"/>
  <c r="AI77" i="37"/>
  <c r="AH77" i="37"/>
  <c r="AG77" i="37"/>
  <c r="AF77" i="37"/>
  <c r="AE77" i="37"/>
  <c r="AD77" i="37"/>
  <c r="AC77" i="37"/>
  <c r="AL73" i="37"/>
  <c r="AK73" i="37"/>
  <c r="AJ73" i="37"/>
  <c r="AI73" i="37"/>
  <c r="H75" i="37"/>
  <c r="AM72" i="37"/>
  <c r="AM61" i="37"/>
  <c r="AL60" i="37"/>
  <c r="AK60" i="37"/>
  <c r="AJ60" i="37"/>
  <c r="AJ153" i="37" s="1"/>
  <c r="AI60" i="37"/>
  <c r="AI153" i="37" s="1"/>
  <c r="AH60" i="37"/>
  <c r="AH153" i="37" s="1"/>
  <c r="AG60" i="37"/>
  <c r="AG153" i="37" s="1"/>
  <c r="AF60" i="37"/>
  <c r="AF153" i="37" s="1"/>
  <c r="AE60" i="37"/>
  <c r="AE153" i="37" s="1"/>
  <c r="AD60" i="37"/>
  <c r="AD153" i="37" s="1"/>
  <c r="AC153" i="37"/>
  <c r="AB153" i="37"/>
  <c r="H63" i="37"/>
  <c r="AL56" i="37"/>
  <c r="AK56" i="37"/>
  <c r="AJ56" i="37"/>
  <c r="AI56" i="37"/>
  <c r="AH56" i="37"/>
  <c r="AG56" i="37"/>
  <c r="AF56" i="37"/>
  <c r="AE56" i="37"/>
  <c r="AD56" i="37"/>
  <c r="AC56" i="37"/>
  <c r="AB56" i="37"/>
  <c r="AA56" i="37"/>
  <c r="Q56" i="37"/>
  <c r="G56" i="37"/>
  <c r="F48" i="23" s="1"/>
  <c r="AM55" i="37"/>
  <c r="F55" i="37"/>
  <c r="G203" i="36"/>
  <c r="G202" i="36"/>
  <c r="H202" i="36" s="1"/>
  <c r="I202" i="36" s="1"/>
  <c r="J202" i="36" s="1"/>
  <c r="K202" i="36" s="1"/>
  <c r="L202" i="36" s="1"/>
  <c r="M202" i="36" s="1"/>
  <c r="N202" i="36" s="1"/>
  <c r="O202" i="36" s="1"/>
  <c r="P202" i="36" s="1"/>
  <c r="Q202" i="36" s="1"/>
  <c r="AM197" i="36"/>
  <c r="AM195" i="36"/>
  <c r="H26" i="55" s="1"/>
  <c r="AM194" i="36"/>
  <c r="AL193" i="36"/>
  <c r="AK193" i="36"/>
  <c r="AK191" i="36" s="1"/>
  <c r="AK189" i="36" s="1"/>
  <c r="AJ193" i="36"/>
  <c r="AJ191" i="36" s="1"/>
  <c r="AJ189" i="36" s="1"/>
  <c r="AI193" i="36"/>
  <c r="AI191" i="36" s="1"/>
  <c r="AI189" i="36" s="1"/>
  <c r="AH193" i="36"/>
  <c r="AH191" i="36" s="1"/>
  <c r="AH189" i="36" s="1"/>
  <c r="AG193" i="36"/>
  <c r="AG191" i="36" s="1"/>
  <c r="AG189" i="36" s="1"/>
  <c r="AF193" i="36"/>
  <c r="AF191" i="36" s="1"/>
  <c r="AF189" i="36" s="1"/>
  <c r="AE193" i="36"/>
  <c r="AE191" i="36" s="1"/>
  <c r="AE189" i="36" s="1"/>
  <c r="AD193" i="36"/>
  <c r="AC193" i="36"/>
  <c r="O193" i="36"/>
  <c r="O191" i="36" s="1"/>
  <c r="O189" i="36" s="1"/>
  <c r="N196" i="36"/>
  <c r="N271" i="36" s="1"/>
  <c r="AM192" i="36"/>
  <c r="AM190" i="36"/>
  <c r="AM165" i="36"/>
  <c r="AL164" i="36"/>
  <c r="AL266" i="36" s="1"/>
  <c r="AK164" i="36"/>
  <c r="AK266" i="36" s="1"/>
  <c r="AJ266" i="36"/>
  <c r="AI266" i="36"/>
  <c r="AH266" i="36"/>
  <c r="AG266" i="36"/>
  <c r="AF266" i="36"/>
  <c r="AE164" i="36"/>
  <c r="AE266" i="36" s="1"/>
  <c r="AD164" i="36"/>
  <c r="AD266" i="36" s="1"/>
  <c r="AC266" i="36"/>
  <c r="AB266" i="36"/>
  <c r="AA266" i="36"/>
  <c r="Z266" i="36"/>
  <c r="Y266" i="36"/>
  <c r="I167" i="36"/>
  <c r="I269" i="36" s="1"/>
  <c r="AM163" i="36"/>
  <c r="G161" i="36"/>
  <c r="AE160" i="36"/>
  <c r="AC160" i="36"/>
  <c r="Z160" i="36"/>
  <c r="Q160" i="36"/>
  <c r="Q162" i="36" s="1"/>
  <c r="AO160" i="36"/>
  <c r="F159" i="36"/>
  <c r="AM151" i="36"/>
  <c r="AM149" i="36"/>
  <c r="H25" i="55" s="1"/>
  <c r="AM148" i="36"/>
  <c r="AL147" i="36"/>
  <c r="AK147" i="36"/>
  <c r="AJ147" i="36"/>
  <c r="AF30" i="54" s="1"/>
  <c r="AI147" i="36"/>
  <c r="AH147" i="36"/>
  <c r="AD30" i="54" s="1"/>
  <c r="AG147" i="36"/>
  <c r="AC30" i="54" s="1"/>
  <c r="AF147" i="36"/>
  <c r="AB30" i="54" s="1"/>
  <c r="AE147" i="36"/>
  <c r="AA30" i="54" s="1"/>
  <c r="AD147" i="36"/>
  <c r="Z30" i="54" s="1"/>
  <c r="AC147" i="36"/>
  <c r="Y30" i="54" s="1"/>
  <c r="AB147" i="36"/>
  <c r="X30" i="54" s="1"/>
  <c r="AM146" i="36"/>
  <c r="AM144" i="36"/>
  <c r="H48" i="11"/>
  <c r="AM119" i="36"/>
  <c r="AL118" i="36"/>
  <c r="AK118" i="36"/>
  <c r="AJ118" i="36"/>
  <c r="AI118" i="36"/>
  <c r="AH118" i="36"/>
  <c r="AG118" i="36"/>
  <c r="AF118" i="36"/>
  <c r="AE118" i="36"/>
  <c r="AD118" i="36"/>
  <c r="AC118" i="36"/>
  <c r="AB118" i="36"/>
  <c r="AA118" i="36"/>
  <c r="Z118" i="36"/>
  <c r="Y118" i="36"/>
  <c r="X118" i="36"/>
  <c r="W118" i="36"/>
  <c r="H121" i="36"/>
  <c r="I121" i="36" s="1"/>
  <c r="AM117" i="36"/>
  <c r="AL114" i="36"/>
  <c r="AK114" i="36"/>
  <c r="AJ114" i="36"/>
  <c r="AI114" i="36"/>
  <c r="AF114" i="36"/>
  <c r="AE114" i="36"/>
  <c r="AD114" i="36"/>
  <c r="AC114" i="36"/>
  <c r="AB114" i="36"/>
  <c r="AA114" i="36"/>
  <c r="Z114" i="36"/>
  <c r="Q114" i="36"/>
  <c r="P114" i="36"/>
  <c r="O114" i="36"/>
  <c r="G114" i="36"/>
  <c r="AM113" i="36"/>
  <c r="F113" i="36"/>
  <c r="AM105" i="36"/>
  <c r="AM103" i="36"/>
  <c r="AM102" i="36"/>
  <c r="AL101" i="36"/>
  <c r="AK101" i="36"/>
  <c r="AJ101" i="36"/>
  <c r="AI101" i="36"/>
  <c r="AE32" i="54" s="1"/>
  <c r="AH101" i="36"/>
  <c r="AD32" i="54" s="1"/>
  <c r="AG101" i="36"/>
  <c r="AC32" i="54" s="1"/>
  <c r="AF101" i="36"/>
  <c r="AB32" i="54" s="1"/>
  <c r="AE101" i="36"/>
  <c r="AA32" i="54" s="1"/>
  <c r="AD101" i="36"/>
  <c r="Z32" i="54" s="1"/>
  <c r="AC101" i="36"/>
  <c r="Y32" i="54" s="1"/>
  <c r="X32" i="54"/>
  <c r="W32" i="54"/>
  <c r="AM100" i="36"/>
  <c r="AM98" i="36"/>
  <c r="O107" i="36"/>
  <c r="M107" i="36"/>
  <c r="AL92" i="36"/>
  <c r="AK92" i="36"/>
  <c r="AJ92" i="36"/>
  <c r="AJ93" i="36" s="1"/>
  <c r="AI92" i="36"/>
  <c r="AI93" i="36" s="1"/>
  <c r="AH92" i="36"/>
  <c r="AH93" i="36" s="1"/>
  <c r="AG92" i="36"/>
  <c r="AG93" i="36" s="1"/>
  <c r="AF92" i="36"/>
  <c r="AF93" i="36" s="1"/>
  <c r="AE92" i="36"/>
  <c r="AE93" i="36" s="1"/>
  <c r="AD92" i="36"/>
  <c r="AD93" i="36" s="1"/>
  <c r="AC92" i="36"/>
  <c r="AC93" i="36" s="1"/>
  <c r="AB93" i="36"/>
  <c r="AA92" i="36"/>
  <c r="AA93" i="36" s="1"/>
  <c r="Z92" i="36"/>
  <c r="Z93" i="36" s="1"/>
  <c r="Y94" i="36"/>
  <c r="X94" i="36"/>
  <c r="W94" i="36"/>
  <c r="Q94" i="36"/>
  <c r="P94" i="36"/>
  <c r="N94" i="36"/>
  <c r="L94" i="36"/>
  <c r="K94" i="36"/>
  <c r="J94" i="36"/>
  <c r="I94" i="36"/>
  <c r="AM86" i="36"/>
  <c r="AM67" i="36"/>
  <c r="AL66" i="36"/>
  <c r="AL256" i="36" s="1"/>
  <c r="AK66" i="36"/>
  <c r="AK256" i="36" s="1"/>
  <c r="AJ256" i="36"/>
  <c r="AI256" i="36"/>
  <c r="AH256" i="36"/>
  <c r="AG256" i="36"/>
  <c r="AF256" i="36"/>
  <c r="AE256" i="36"/>
  <c r="AD256" i="36"/>
  <c r="AC256" i="36"/>
  <c r="AB256" i="36"/>
  <c r="Z256" i="36"/>
  <c r="I70" i="53"/>
  <c r="AM65" i="36"/>
  <c r="AL89" i="45" s="1"/>
  <c r="G65" i="36"/>
  <c r="F89" i="45" s="1"/>
  <c r="AL51" i="36"/>
  <c r="AK51" i="36"/>
  <c r="H53" i="36"/>
  <c r="H254" i="36" s="1"/>
  <c r="G51" i="36"/>
  <c r="AM50" i="36"/>
  <c r="AL85" i="45" s="1"/>
  <c r="F50" i="36"/>
  <c r="AM42" i="36"/>
  <c r="G42" i="36"/>
  <c r="AN21" i="36" s="1"/>
  <c r="AM40" i="36"/>
  <c r="H20" i="55" s="1"/>
  <c r="AM39" i="36"/>
  <c r="AL38" i="36"/>
  <c r="AL36" i="36" s="1"/>
  <c r="AL34" i="36" s="1"/>
  <c r="AK38" i="36"/>
  <c r="AK36" i="36" s="1"/>
  <c r="AK34" i="36" s="1"/>
  <c r="AJ38" i="36"/>
  <c r="AJ36" i="36" s="1"/>
  <c r="AJ34" i="36" s="1"/>
  <c r="AI38" i="36"/>
  <c r="AI36" i="36" s="1"/>
  <c r="AI34" i="36" s="1"/>
  <c r="AH38" i="36"/>
  <c r="AH36" i="36" s="1"/>
  <c r="AH34" i="36" s="1"/>
  <c r="AG38" i="36"/>
  <c r="AG36" i="36" s="1"/>
  <c r="AG34" i="36" s="1"/>
  <c r="AF38" i="36"/>
  <c r="AE38" i="36"/>
  <c r="AE36" i="36" s="1"/>
  <c r="AE34" i="36" s="1"/>
  <c r="AD38" i="36"/>
  <c r="AD36" i="36" s="1"/>
  <c r="AD34" i="36" s="1"/>
  <c r="AC38" i="36"/>
  <c r="AC36" i="36" s="1"/>
  <c r="AC34" i="36" s="1"/>
  <c r="AB38" i="36"/>
  <c r="AA38" i="36"/>
  <c r="AA36" i="36" s="1"/>
  <c r="AA34" i="36" s="1"/>
  <c r="Z38" i="36"/>
  <c r="Z36" i="36" s="1"/>
  <c r="Z34" i="36" s="1"/>
  <c r="Y38" i="36"/>
  <c r="Y36" i="36" s="1"/>
  <c r="Y34" i="36" s="1"/>
  <c r="X38" i="36"/>
  <c r="Q38" i="36"/>
  <c r="P38" i="36"/>
  <c r="O38" i="36"/>
  <c r="O36" i="36" s="1"/>
  <c r="O34" i="36" s="1"/>
  <c r="N38" i="36"/>
  <c r="N36" i="36" s="1"/>
  <c r="N34" i="36" s="1"/>
  <c r="M38" i="36"/>
  <c r="L38" i="36"/>
  <c r="K38" i="36"/>
  <c r="K36" i="36" s="1"/>
  <c r="K34" i="36" s="1"/>
  <c r="J38" i="36"/>
  <c r="I38" i="36"/>
  <c r="H38" i="36"/>
  <c r="AM37" i="36"/>
  <c r="AM35" i="36"/>
  <c r="AL33" i="36"/>
  <c r="AL44" i="36" s="1"/>
  <c r="AK33" i="36"/>
  <c r="AK44" i="36" s="1"/>
  <c r="AJ33" i="36"/>
  <c r="AJ44" i="36" s="1"/>
  <c r="AI33" i="36"/>
  <c r="AI44" i="36" s="1"/>
  <c r="AH33" i="36"/>
  <c r="AH44" i="36" s="1"/>
  <c r="AG33" i="36"/>
  <c r="AG44" i="36" s="1"/>
  <c r="AF33" i="36"/>
  <c r="AF44" i="36" s="1"/>
  <c r="AE33" i="36"/>
  <c r="AD33" i="36"/>
  <c r="AD44" i="36" s="1"/>
  <c r="AC33" i="36"/>
  <c r="AB33" i="36"/>
  <c r="AB44" i="36" s="1"/>
  <c r="AA33" i="36"/>
  <c r="AA44" i="36" s="1"/>
  <c r="Z33" i="36"/>
  <c r="Z44" i="36" s="1"/>
  <c r="Y33" i="36"/>
  <c r="Y44" i="36" s="1"/>
  <c r="X44" i="36"/>
  <c r="Q33" i="36"/>
  <c r="Q44" i="36" s="1"/>
  <c r="P33" i="36"/>
  <c r="P44" i="36" s="1"/>
  <c r="O33" i="36"/>
  <c r="N33" i="36"/>
  <c r="N44" i="36" s="1"/>
  <c r="M33" i="36"/>
  <c r="M44" i="36" s="1"/>
  <c r="L33" i="36"/>
  <c r="L44" i="36" s="1"/>
  <c r="K33" i="36"/>
  <c r="K44" i="36" s="1"/>
  <c r="J33" i="36"/>
  <c r="J44" i="36" s="1"/>
  <c r="I33" i="36"/>
  <c r="I44" i="36" s="1"/>
  <c r="H33" i="36"/>
  <c r="H44" i="36" s="1"/>
  <c r="AL29" i="36"/>
  <c r="AK29" i="36"/>
  <c r="AJ29" i="36"/>
  <c r="AI29" i="36"/>
  <c r="AH29" i="36"/>
  <c r="AG29" i="36"/>
  <c r="AF29" i="36"/>
  <c r="AE29" i="36"/>
  <c r="AD29" i="36"/>
  <c r="AC29" i="36"/>
  <c r="AB29" i="36"/>
  <c r="AA29" i="36"/>
  <c r="Z29" i="36"/>
  <c r="Y29" i="36"/>
  <c r="Q29" i="36"/>
  <c r="P29" i="36"/>
  <c r="O29" i="36"/>
  <c r="N29" i="36"/>
  <c r="M29" i="36"/>
  <c r="L29" i="36"/>
  <c r="K29" i="36"/>
  <c r="J29" i="36"/>
  <c r="I29" i="36"/>
  <c r="H29" i="36"/>
  <c r="AM28" i="36"/>
  <c r="AL28" i="45" s="1"/>
  <c r="AL25" i="36"/>
  <c r="AK25" i="36"/>
  <c r="AJ25" i="36"/>
  <c r="AI25" i="36"/>
  <c r="AH25" i="36"/>
  <c r="AG25" i="36"/>
  <c r="AF25" i="36"/>
  <c r="AE25" i="36"/>
  <c r="AD25" i="36"/>
  <c r="AC25" i="36"/>
  <c r="AB25" i="36"/>
  <c r="AA25" i="36"/>
  <c r="Z25" i="36"/>
  <c r="Y25" i="36"/>
  <c r="X25" i="36"/>
  <c r="W25" i="36"/>
  <c r="V25" i="36"/>
  <c r="U25" i="36"/>
  <c r="T25" i="36"/>
  <c r="S25" i="36"/>
  <c r="R25" i="36"/>
  <c r="Q25" i="36"/>
  <c r="P25" i="36"/>
  <c r="O25" i="36"/>
  <c r="N25" i="36"/>
  <c r="M25" i="36"/>
  <c r="L25" i="36"/>
  <c r="K25" i="36"/>
  <c r="J25" i="36"/>
  <c r="I25" i="36"/>
  <c r="H25" i="36"/>
  <c r="AM24" i="36"/>
  <c r="AM22" i="36"/>
  <c r="AL21" i="36"/>
  <c r="AK21" i="36"/>
  <c r="AJ21" i="36"/>
  <c r="AI21" i="36"/>
  <c r="AH21" i="36"/>
  <c r="AG21" i="36"/>
  <c r="AF21" i="36"/>
  <c r="AE21" i="36"/>
  <c r="AD21" i="36"/>
  <c r="AC21" i="36"/>
  <c r="AB21" i="36"/>
  <c r="AA21" i="36"/>
  <c r="Z21" i="36"/>
  <c r="Y21" i="36"/>
  <c r="Q21" i="36"/>
  <c r="P21" i="36"/>
  <c r="O21" i="36"/>
  <c r="N21" i="36"/>
  <c r="M21" i="36"/>
  <c r="L21" i="36"/>
  <c r="K21" i="36"/>
  <c r="J21" i="36"/>
  <c r="I21" i="36"/>
  <c r="H21" i="36"/>
  <c r="H23" i="36" s="1"/>
  <c r="AM20" i="36"/>
  <c r="AM18" i="36"/>
  <c r="AL17" i="36"/>
  <c r="AK17" i="36"/>
  <c r="AJ17" i="36"/>
  <c r="AI17" i="36"/>
  <c r="AH17" i="36"/>
  <c r="AG17" i="36"/>
  <c r="AF17" i="36"/>
  <c r="AE17" i="36"/>
  <c r="AD17" i="36"/>
  <c r="AC17" i="36"/>
  <c r="AB17" i="36"/>
  <c r="AA17" i="36"/>
  <c r="Z17" i="36"/>
  <c r="Y17" i="36"/>
  <c r="X17" i="36"/>
  <c r="W17" i="36"/>
  <c r="V17" i="36"/>
  <c r="U17" i="36"/>
  <c r="T17" i="36"/>
  <c r="S17" i="36"/>
  <c r="R17" i="36"/>
  <c r="Q17" i="36"/>
  <c r="P17" i="36"/>
  <c r="O17" i="36"/>
  <c r="N17" i="36"/>
  <c r="M17" i="36"/>
  <c r="K17" i="36"/>
  <c r="J17" i="36"/>
  <c r="I17" i="36"/>
  <c r="H17" i="36"/>
  <c r="AM16" i="36"/>
  <c r="AM13" i="36"/>
  <c r="AL12" i="36"/>
  <c r="AL276" i="36" s="1"/>
  <c r="AK12" i="36"/>
  <c r="AK276" i="36" s="1"/>
  <c r="AJ12" i="36"/>
  <c r="AJ276" i="36" s="1"/>
  <c r="AI12" i="36"/>
  <c r="AI276" i="36" s="1"/>
  <c r="AH12" i="36"/>
  <c r="AH276" i="36" s="1"/>
  <c r="AG12" i="36"/>
  <c r="AG276" i="36" s="1"/>
  <c r="AF12" i="36"/>
  <c r="AF276" i="36" s="1"/>
  <c r="AE12" i="36"/>
  <c r="AE276" i="36" s="1"/>
  <c r="AD12" i="36"/>
  <c r="AD276" i="36" s="1"/>
  <c r="AC12" i="36"/>
  <c r="AC276" i="36" s="1"/>
  <c r="AB12" i="36"/>
  <c r="AB276" i="36" s="1"/>
  <c r="AA12" i="36"/>
  <c r="AA276" i="36" s="1"/>
  <c r="Z12" i="36"/>
  <c r="Z276" i="36" s="1"/>
  <c r="Y12" i="36"/>
  <c r="Y276" i="36" s="1"/>
  <c r="Q12" i="36"/>
  <c r="Q276" i="36" s="1"/>
  <c r="P12" i="36"/>
  <c r="P276" i="36" s="1"/>
  <c r="O12" i="36"/>
  <c r="O276" i="36" s="1"/>
  <c r="N12" i="36"/>
  <c r="N276" i="36" s="1"/>
  <c r="M12" i="36"/>
  <c r="M276" i="36" s="1"/>
  <c r="L12" i="36"/>
  <c r="L276" i="36" s="1"/>
  <c r="K12" i="36"/>
  <c r="K276" i="36" s="1"/>
  <c r="J12" i="36"/>
  <c r="J276" i="36" s="1"/>
  <c r="I12" i="36"/>
  <c r="I276" i="36" s="1"/>
  <c r="H12" i="36"/>
  <c r="H276" i="36" s="1"/>
  <c r="AM11" i="36"/>
  <c r="AL11" i="45" s="1"/>
  <c r="G11" i="36"/>
  <c r="F11" i="45" s="1"/>
  <c r="AL8" i="36"/>
  <c r="AK8" i="36"/>
  <c r="AJ8" i="36"/>
  <c r="AI8" i="36"/>
  <c r="AH8" i="36"/>
  <c r="AG8" i="36"/>
  <c r="AF8" i="36"/>
  <c r="AE8" i="36"/>
  <c r="AD8" i="36"/>
  <c r="AC8" i="36"/>
  <c r="AB8" i="36"/>
  <c r="AA8" i="36"/>
  <c r="Z8" i="36"/>
  <c r="P8" i="36"/>
  <c r="O8" i="36"/>
  <c r="N8" i="36"/>
  <c r="M8" i="36"/>
  <c r="L8" i="36"/>
  <c r="K8" i="36"/>
  <c r="J8" i="36"/>
  <c r="I8" i="36"/>
  <c r="G8" i="36"/>
  <c r="AM7" i="36"/>
  <c r="AL7" i="45" s="1"/>
  <c r="F7" i="36"/>
  <c r="G158" i="34"/>
  <c r="G157" i="34"/>
  <c r="H157" i="34" s="1"/>
  <c r="I157" i="34" s="1"/>
  <c r="J157" i="34" s="1"/>
  <c r="K157" i="34" s="1"/>
  <c r="L157" i="34" s="1"/>
  <c r="M157" i="34" s="1"/>
  <c r="N157" i="34" s="1"/>
  <c r="O157" i="34" s="1"/>
  <c r="P157" i="34" s="1"/>
  <c r="Q157" i="34" s="1"/>
  <c r="X157" i="34" s="1"/>
  <c r="Y157" i="34" s="1"/>
  <c r="Z157" i="34" s="1"/>
  <c r="AA157" i="34" s="1"/>
  <c r="AB157" i="34" s="1"/>
  <c r="AC157" i="34" s="1"/>
  <c r="AD157" i="34" s="1"/>
  <c r="AE157" i="34" s="1"/>
  <c r="AF157" i="34" s="1"/>
  <c r="AG157" i="34" s="1"/>
  <c r="AH157" i="34" s="1"/>
  <c r="AI157" i="34" s="1"/>
  <c r="AJ157" i="34" s="1"/>
  <c r="AK157" i="34" s="1"/>
  <c r="AL157" i="34" s="1"/>
  <c r="AM157" i="34" s="1"/>
  <c r="AM152" i="34"/>
  <c r="AM150" i="34"/>
  <c r="AM149" i="34"/>
  <c r="AL148" i="34"/>
  <c r="AL146" i="34" s="1"/>
  <c r="AL144" i="34" s="1"/>
  <c r="AK148" i="34"/>
  <c r="AJ148" i="34"/>
  <c r="AJ146" i="34" s="1"/>
  <c r="AJ144" i="34" s="1"/>
  <c r="AI148" i="34"/>
  <c r="AH148" i="34"/>
  <c r="AH146" i="34" s="1"/>
  <c r="AH144" i="34" s="1"/>
  <c r="AG148" i="34"/>
  <c r="AG146" i="34" s="1"/>
  <c r="AG144" i="34" s="1"/>
  <c r="AF148" i="34"/>
  <c r="AE148" i="34"/>
  <c r="AE146" i="34" s="1"/>
  <c r="AE144" i="34" s="1"/>
  <c r="AD148" i="34"/>
  <c r="AD146" i="34" s="1"/>
  <c r="AD144" i="34" s="1"/>
  <c r="AC148" i="34"/>
  <c r="AB148" i="34"/>
  <c r="AB146" i="34" s="1"/>
  <c r="AB144" i="34" s="1"/>
  <c r="AA148" i="34"/>
  <c r="Z148" i="34"/>
  <c r="Z146" i="34" s="1"/>
  <c r="Z144" i="34" s="1"/>
  <c r="Y148" i="34"/>
  <c r="Y146" i="34" s="1"/>
  <c r="Y144" i="34" s="1"/>
  <c r="X148" i="34"/>
  <c r="Q148" i="34"/>
  <c r="Q146" i="34" s="1"/>
  <c r="Q144" i="34" s="1"/>
  <c r="P148" i="34"/>
  <c r="O148" i="34"/>
  <c r="O146" i="34" s="1"/>
  <c r="O144" i="34" s="1"/>
  <c r="N148" i="34"/>
  <c r="N146" i="34" s="1"/>
  <c r="N144" i="34" s="1"/>
  <c r="M148" i="34"/>
  <c r="L148" i="34"/>
  <c r="L146" i="34" s="1"/>
  <c r="K148" i="34"/>
  <c r="K146" i="34" s="1"/>
  <c r="K144" i="34" s="1"/>
  <c r="J148" i="34"/>
  <c r="J146" i="34" s="1"/>
  <c r="J144" i="34" s="1"/>
  <c r="I148" i="34"/>
  <c r="I146" i="34" s="1"/>
  <c r="I144" i="34" s="1"/>
  <c r="H148" i="34"/>
  <c r="AM147" i="34"/>
  <c r="AM145" i="34"/>
  <c r="AL143" i="34"/>
  <c r="AK143" i="34"/>
  <c r="AK154" i="34" s="1"/>
  <c r="AJ143" i="34"/>
  <c r="AJ154" i="34" s="1"/>
  <c r="AI143" i="34"/>
  <c r="AI154" i="34" s="1"/>
  <c r="AH143" i="34"/>
  <c r="AH154" i="34" s="1"/>
  <c r="AG143" i="34"/>
  <c r="AG154" i="34" s="1"/>
  <c r="AF143" i="34"/>
  <c r="AF154" i="34" s="1"/>
  <c r="AE143" i="34"/>
  <c r="AE154" i="34" s="1"/>
  <c r="AD143" i="34"/>
  <c r="AC143" i="34"/>
  <c r="AC154" i="34" s="1"/>
  <c r="AB143" i="34"/>
  <c r="AB154" i="34" s="1"/>
  <c r="AA143" i="34"/>
  <c r="AA154" i="34" s="1"/>
  <c r="Z143" i="34"/>
  <c r="Y143" i="34"/>
  <c r="X143" i="34"/>
  <c r="X154" i="34" s="1"/>
  <c r="Q143" i="34"/>
  <c r="P143" i="34"/>
  <c r="P154" i="34" s="1"/>
  <c r="O143" i="34"/>
  <c r="O154" i="34" s="1"/>
  <c r="N143" i="34"/>
  <c r="M143" i="34"/>
  <c r="M154" i="34" s="1"/>
  <c r="L143" i="34"/>
  <c r="L154" i="34" s="1"/>
  <c r="K143" i="34"/>
  <c r="K154" i="34" s="1"/>
  <c r="J143" i="34"/>
  <c r="I143" i="34"/>
  <c r="H143" i="34"/>
  <c r="H154" i="34" s="1"/>
  <c r="AL139" i="34"/>
  <c r="AK139" i="34"/>
  <c r="AJ139" i="34"/>
  <c r="AI139" i="34"/>
  <c r="AH139" i="34"/>
  <c r="AG139" i="34"/>
  <c r="AF139" i="34"/>
  <c r="AE139" i="34"/>
  <c r="AD139" i="34"/>
  <c r="AC139" i="34"/>
  <c r="AB139" i="34"/>
  <c r="AA139" i="34"/>
  <c r="Z139" i="34"/>
  <c r="Y139" i="34"/>
  <c r="Q139" i="34"/>
  <c r="P139" i="34"/>
  <c r="O139" i="34"/>
  <c r="N139" i="34"/>
  <c r="M139" i="34"/>
  <c r="L139" i="34"/>
  <c r="K139" i="34"/>
  <c r="J139" i="34"/>
  <c r="I139" i="34"/>
  <c r="H139" i="34"/>
  <c r="H140" i="34" s="1"/>
  <c r="AM138" i="34"/>
  <c r="AM136" i="34"/>
  <c r="AL135" i="34"/>
  <c r="AK135" i="34"/>
  <c r="AJ135" i="34"/>
  <c r="AI135" i="34"/>
  <c r="AH135" i="34"/>
  <c r="AG135" i="34"/>
  <c r="AF135" i="34"/>
  <c r="AE135" i="34"/>
  <c r="AD135" i="34"/>
  <c r="AC135" i="34"/>
  <c r="AB135" i="34"/>
  <c r="AA135" i="34"/>
  <c r="Z135" i="34"/>
  <c r="Y135" i="34"/>
  <c r="X135" i="34"/>
  <c r="R133" i="34"/>
  <c r="S133" i="34" s="1"/>
  <c r="T133" i="34" s="1"/>
  <c r="U133" i="34" s="1"/>
  <c r="V133" i="34" s="1"/>
  <c r="W133" i="34" s="1"/>
  <c r="Q135" i="34"/>
  <c r="P135" i="34"/>
  <c r="O135" i="34"/>
  <c r="N135" i="34"/>
  <c r="M135" i="34"/>
  <c r="L135" i="34"/>
  <c r="K135" i="34"/>
  <c r="J135" i="34"/>
  <c r="I135" i="34"/>
  <c r="H135" i="34"/>
  <c r="AM134" i="34"/>
  <c r="AM131" i="34"/>
  <c r="AL130" i="34"/>
  <c r="AL142" i="34" s="1"/>
  <c r="AK130" i="34"/>
  <c r="AK142" i="34" s="1"/>
  <c r="AJ130" i="34"/>
  <c r="AJ142" i="34" s="1"/>
  <c r="AI130" i="34"/>
  <c r="AI142" i="34" s="1"/>
  <c r="AH130" i="34"/>
  <c r="AH142" i="34" s="1"/>
  <c r="AG130" i="34"/>
  <c r="AG142" i="34" s="1"/>
  <c r="AF130" i="34"/>
  <c r="AF142" i="34" s="1"/>
  <c r="AE130" i="34"/>
  <c r="AE142" i="34" s="1"/>
  <c r="AD130" i="34"/>
  <c r="AD142" i="34" s="1"/>
  <c r="AC130" i="34"/>
  <c r="AC142" i="34" s="1"/>
  <c r="AB130" i="34"/>
  <c r="AB142" i="34" s="1"/>
  <c r="AA130" i="34"/>
  <c r="AA142" i="34" s="1"/>
  <c r="Z130" i="34"/>
  <c r="Z142" i="34" s="1"/>
  <c r="Y130" i="34"/>
  <c r="Y142" i="34" s="1"/>
  <c r="X130" i="34"/>
  <c r="X142" i="34" s="1"/>
  <c r="Q130" i="34"/>
  <c r="Q142" i="34" s="1"/>
  <c r="P130" i="34"/>
  <c r="P142" i="34" s="1"/>
  <c r="O130" i="34"/>
  <c r="O142" i="34" s="1"/>
  <c r="N130" i="34"/>
  <c r="N142" i="34" s="1"/>
  <c r="M130" i="34"/>
  <c r="M142" i="34" s="1"/>
  <c r="L130" i="34"/>
  <c r="L142" i="34" s="1"/>
  <c r="K130" i="34"/>
  <c r="K142" i="34" s="1"/>
  <c r="J130" i="34"/>
  <c r="J142" i="34" s="1"/>
  <c r="I130" i="34"/>
  <c r="I142" i="34" s="1"/>
  <c r="H130" i="34"/>
  <c r="AM129" i="34"/>
  <c r="G127" i="34"/>
  <c r="AL126" i="34"/>
  <c r="AK126" i="34"/>
  <c r="AJ126" i="34"/>
  <c r="AI126" i="34"/>
  <c r="AF126" i="34"/>
  <c r="AE126" i="34"/>
  <c r="AD126" i="34"/>
  <c r="AC126" i="34"/>
  <c r="AB126" i="34"/>
  <c r="AA126" i="34"/>
  <c r="Z126" i="34"/>
  <c r="Y126" i="34"/>
  <c r="X126" i="34"/>
  <c r="Q126" i="34"/>
  <c r="P126" i="34"/>
  <c r="O126" i="34"/>
  <c r="N126" i="34"/>
  <c r="M126" i="34"/>
  <c r="L126" i="34"/>
  <c r="K126" i="34"/>
  <c r="J126" i="34"/>
  <c r="I126" i="34"/>
  <c r="H126" i="34"/>
  <c r="AM125" i="34"/>
  <c r="F125" i="34"/>
  <c r="AM117" i="34"/>
  <c r="G117" i="34"/>
  <c r="AN100" i="34" s="1"/>
  <c r="AM115" i="34"/>
  <c r="H14" i="55" s="1"/>
  <c r="AM114" i="34"/>
  <c r="AL113" i="34"/>
  <c r="AH12" i="54" s="1"/>
  <c r="AK113" i="34"/>
  <c r="AJ113" i="34"/>
  <c r="AI113" i="34"/>
  <c r="AE12" i="54" s="1"/>
  <c r="AH113" i="34"/>
  <c r="AD12" i="54" s="1"/>
  <c r="AG113" i="34"/>
  <c r="AC12" i="54" s="1"/>
  <c r="AF113" i="34"/>
  <c r="AB12" i="54" s="1"/>
  <c r="AE113" i="34"/>
  <c r="AA12" i="54" s="1"/>
  <c r="AD113" i="34"/>
  <c r="Z12" i="54" s="1"/>
  <c r="AC113" i="34"/>
  <c r="Y12" i="54" s="1"/>
  <c r="X12" i="54"/>
  <c r="W12" i="54"/>
  <c r="Z113" i="34"/>
  <c r="V12" i="54" s="1"/>
  <c r="Y113" i="34"/>
  <c r="U12" i="54" s="1"/>
  <c r="X113" i="34"/>
  <c r="T12" i="54" s="1"/>
  <c r="Q113" i="34"/>
  <c r="M12" i="54" s="1"/>
  <c r="P113" i="34"/>
  <c r="L12" i="54" s="1"/>
  <c r="O113" i="34"/>
  <c r="K12" i="54" s="1"/>
  <c r="AM112" i="34"/>
  <c r="AM110" i="34"/>
  <c r="AL108" i="34"/>
  <c r="AL119" i="34" s="1"/>
  <c r="AK108" i="34"/>
  <c r="AK119" i="34" s="1"/>
  <c r="AJ108" i="34"/>
  <c r="AJ119" i="34" s="1"/>
  <c r="AI108" i="34"/>
  <c r="AI119" i="34" s="1"/>
  <c r="AH108" i="34"/>
  <c r="AH119" i="34" s="1"/>
  <c r="AG108" i="34"/>
  <c r="AG119" i="34" s="1"/>
  <c r="AF108" i="34"/>
  <c r="AF119" i="34" s="1"/>
  <c r="AE108" i="34"/>
  <c r="AE119" i="34" s="1"/>
  <c r="AD108" i="34"/>
  <c r="AD119" i="34" s="1"/>
  <c r="AC108" i="34"/>
  <c r="AC119" i="34" s="1"/>
  <c r="AB108" i="34"/>
  <c r="AB119" i="34" s="1"/>
  <c r="AA108" i="34"/>
  <c r="AA119" i="34" s="1"/>
  <c r="Z108" i="34"/>
  <c r="Z119" i="34" s="1"/>
  <c r="Y108" i="34"/>
  <c r="Y119" i="34" s="1"/>
  <c r="X108" i="34"/>
  <c r="X119" i="34" s="1"/>
  <c r="Q108" i="34"/>
  <c r="Q119" i="34" s="1"/>
  <c r="P108" i="34"/>
  <c r="P119" i="34" s="1"/>
  <c r="O108" i="34"/>
  <c r="O119" i="34" s="1"/>
  <c r="N119" i="34"/>
  <c r="M119" i="34"/>
  <c r="L119" i="34"/>
  <c r="K119" i="34"/>
  <c r="I119" i="34"/>
  <c r="H119" i="34"/>
  <c r="AL104" i="34"/>
  <c r="AK104" i="34"/>
  <c r="AJ104" i="34"/>
  <c r="AI104" i="34"/>
  <c r="AH104" i="34"/>
  <c r="AG104" i="34"/>
  <c r="AF104" i="34"/>
  <c r="AE104" i="34"/>
  <c r="AD104" i="34"/>
  <c r="AC104" i="34"/>
  <c r="X104" i="34"/>
  <c r="Q104" i="34"/>
  <c r="H105" i="34"/>
  <c r="AM103" i="34"/>
  <c r="AL95" i="41" s="1"/>
  <c r="AM101" i="34"/>
  <c r="AL100" i="34"/>
  <c r="AK100" i="34"/>
  <c r="AJ100" i="34"/>
  <c r="AI100" i="34"/>
  <c r="AH100" i="34"/>
  <c r="AG100" i="34"/>
  <c r="AF100" i="34"/>
  <c r="AE100" i="34"/>
  <c r="AD100" i="34"/>
  <c r="AC100" i="34"/>
  <c r="X100" i="34"/>
  <c r="Q100" i="34"/>
  <c r="H102" i="34"/>
  <c r="AM99" i="34"/>
  <c r="AM96" i="34"/>
  <c r="AL95" i="34"/>
  <c r="AK95" i="34"/>
  <c r="AJ95" i="34"/>
  <c r="AJ185" i="34" s="1"/>
  <c r="AI95" i="34"/>
  <c r="AI185" i="34" s="1"/>
  <c r="AH95" i="34"/>
  <c r="AH185" i="34" s="1"/>
  <c r="AG95" i="34"/>
  <c r="AG185" i="34" s="1"/>
  <c r="AF95" i="34"/>
  <c r="AF185" i="34" s="1"/>
  <c r="AE95" i="34"/>
  <c r="AE185" i="34" s="1"/>
  <c r="AD95" i="34"/>
  <c r="AD185" i="34" s="1"/>
  <c r="AC95" i="34"/>
  <c r="AC185" i="34" s="1"/>
  <c r="AB95" i="34"/>
  <c r="AB185" i="34" s="1"/>
  <c r="AA95" i="34"/>
  <c r="AA185" i="34" s="1"/>
  <c r="Z185" i="34"/>
  <c r="Y95" i="34"/>
  <c r="Y185" i="34" s="1"/>
  <c r="X95" i="34"/>
  <c r="X185" i="34" s="1"/>
  <c r="Q95" i="34"/>
  <c r="Q185" i="34" s="1"/>
  <c r="AM94" i="34"/>
  <c r="AL86" i="41" s="1"/>
  <c r="G94" i="34"/>
  <c r="F86" i="41" s="1"/>
  <c r="AL91" i="34"/>
  <c r="AK91" i="34"/>
  <c r="AJ91" i="34"/>
  <c r="AI91" i="34"/>
  <c r="AH91" i="34"/>
  <c r="AG91" i="34"/>
  <c r="AF91" i="34"/>
  <c r="AE91" i="34"/>
  <c r="AD91" i="34"/>
  <c r="AC91" i="34"/>
  <c r="AB91" i="34"/>
  <c r="AA91" i="34"/>
  <c r="Z91" i="34"/>
  <c r="Y91" i="34"/>
  <c r="G91" i="34"/>
  <c r="G93" i="34" s="1"/>
  <c r="F85" i="41" s="1"/>
  <c r="AM90" i="34"/>
  <c r="AL82" i="41" s="1"/>
  <c r="F90" i="34"/>
  <c r="AM82" i="34"/>
  <c r="G82" i="34"/>
  <c r="AN57" i="34" s="1"/>
  <c r="AM80" i="34"/>
  <c r="H18" i="55" s="1"/>
  <c r="AM79" i="34"/>
  <c r="AL78" i="34"/>
  <c r="AK78" i="34"/>
  <c r="AK76" i="34" s="1"/>
  <c r="AK74" i="34" s="1"/>
  <c r="AJ78" i="34"/>
  <c r="AI78" i="34"/>
  <c r="AH78" i="34"/>
  <c r="AD16" i="54" s="1"/>
  <c r="AG78" i="34"/>
  <c r="AC16" i="54" s="1"/>
  <c r="AF78" i="34"/>
  <c r="AB16" i="54" s="1"/>
  <c r="AE78" i="34"/>
  <c r="AA16" i="54" s="1"/>
  <c r="AD78" i="34"/>
  <c r="Z16" i="54" s="1"/>
  <c r="AC78" i="34"/>
  <c r="Y16" i="54" s="1"/>
  <c r="AB78" i="34"/>
  <c r="X16" i="54" s="1"/>
  <c r="AA78" i="34"/>
  <c r="W16" i="54" s="1"/>
  <c r="Z78" i="34"/>
  <c r="V16" i="54" s="1"/>
  <c r="U16" i="54"/>
  <c r="T16" i="54"/>
  <c r="S16" i="54"/>
  <c r="AM77" i="34"/>
  <c r="AM75" i="34"/>
  <c r="AL73" i="34"/>
  <c r="AK73" i="34"/>
  <c r="AK84" i="34" s="1"/>
  <c r="AJ73" i="34"/>
  <c r="AJ84" i="34" s="1"/>
  <c r="AI84" i="34"/>
  <c r="AH84" i="34"/>
  <c r="AG84" i="34"/>
  <c r="AF84" i="34"/>
  <c r="AE84" i="34"/>
  <c r="AC84" i="34"/>
  <c r="AB84" i="34"/>
  <c r="AA84" i="34"/>
  <c r="Z84" i="34"/>
  <c r="Y84" i="34"/>
  <c r="X84" i="34"/>
  <c r="Q84" i="34"/>
  <c r="P84" i="34"/>
  <c r="O84" i="34"/>
  <c r="N84" i="34"/>
  <c r="M84" i="34"/>
  <c r="L84" i="34"/>
  <c r="K84" i="34"/>
  <c r="J84" i="34"/>
  <c r="I84" i="34"/>
  <c r="AL72" i="34"/>
  <c r="AK72" i="34"/>
  <c r="AJ72" i="34"/>
  <c r="AI72" i="34"/>
  <c r="AH72" i="34"/>
  <c r="AG72" i="34"/>
  <c r="AF72" i="34"/>
  <c r="AE72" i="34"/>
  <c r="AD72" i="34"/>
  <c r="AC72" i="34"/>
  <c r="AB72" i="34"/>
  <c r="AA72" i="34"/>
  <c r="Z72" i="34"/>
  <c r="Y72" i="34"/>
  <c r="X72" i="34"/>
  <c r="Q72" i="34"/>
  <c r="AL61" i="34"/>
  <c r="AK61" i="34"/>
  <c r="AJ61" i="34"/>
  <c r="AI61" i="34"/>
  <c r="AH61" i="34"/>
  <c r="AG61" i="34"/>
  <c r="AF61" i="34"/>
  <c r="AE61" i="34"/>
  <c r="AD61" i="34"/>
  <c r="AC61" i="34"/>
  <c r="AB61" i="34"/>
  <c r="AA61" i="34"/>
  <c r="X61" i="34"/>
  <c r="AM60" i="34"/>
  <c r="AL60" i="41" s="1"/>
  <c r="AM58" i="34"/>
  <c r="AL57" i="34"/>
  <c r="AK57" i="34"/>
  <c r="AJ57" i="34"/>
  <c r="AI57" i="34"/>
  <c r="AH57" i="34"/>
  <c r="AG57" i="34"/>
  <c r="AF57" i="34"/>
  <c r="AE57" i="34"/>
  <c r="AD57" i="34"/>
  <c r="AC57" i="34"/>
  <c r="AA57" i="34"/>
  <c r="X57" i="34"/>
  <c r="Q57" i="34"/>
  <c r="H59" i="34"/>
  <c r="AM56" i="34"/>
  <c r="AM53" i="34"/>
  <c r="AL52" i="34"/>
  <c r="AJ14" i="53" s="1"/>
  <c r="AK52" i="34"/>
  <c r="AI14" i="53" s="1"/>
  <c r="AI52" i="34"/>
  <c r="AH52" i="34"/>
  <c r="AG52" i="34"/>
  <c r="AF52" i="34"/>
  <c r="AE52" i="34"/>
  <c r="AD52" i="34"/>
  <c r="AC52" i="34"/>
  <c r="T14" i="53"/>
  <c r="S14" i="53"/>
  <c r="R14" i="53"/>
  <c r="Q14" i="53"/>
  <c r="N14" i="53"/>
  <c r="M14" i="53"/>
  <c r="L14" i="53"/>
  <c r="K14" i="53"/>
  <c r="J14" i="53"/>
  <c r="I14" i="53"/>
  <c r="H14" i="53"/>
  <c r="G14" i="53"/>
  <c r="AM51" i="34"/>
  <c r="AL51" i="41" s="1"/>
  <c r="G51" i="34"/>
  <c r="F51" i="41" s="1"/>
  <c r="AL48" i="34"/>
  <c r="AK48" i="34"/>
  <c r="AF48" i="34"/>
  <c r="AC48" i="34"/>
  <c r="Z48" i="34"/>
  <c r="Q48" i="34"/>
  <c r="G48" i="34"/>
  <c r="AM47" i="34"/>
  <c r="AL47" i="41" s="1"/>
  <c r="F47" i="34"/>
  <c r="AM39" i="34"/>
  <c r="G39" i="34"/>
  <c r="AN17" i="34" s="1"/>
  <c r="AM37" i="34"/>
  <c r="H17" i="55" s="1"/>
  <c r="AM36" i="34"/>
  <c r="AL35" i="34"/>
  <c r="AL33" i="34" s="1"/>
  <c r="AL31" i="34" s="1"/>
  <c r="AK35" i="34"/>
  <c r="AJ35" i="34"/>
  <c r="AI35" i="34"/>
  <c r="AE14" i="54" s="1"/>
  <c r="AH35" i="34"/>
  <c r="AD14" i="54" s="1"/>
  <c r="AG35" i="34"/>
  <c r="AC14" i="54" s="1"/>
  <c r="AF35" i="34"/>
  <c r="AB14" i="54" s="1"/>
  <c r="AE35" i="34"/>
  <c r="AA14" i="54" s="1"/>
  <c r="AD35" i="34"/>
  <c r="Z14" i="54" s="1"/>
  <c r="AC35" i="34"/>
  <c r="Y14" i="54" s="1"/>
  <c r="AB35" i="34"/>
  <c r="X14" i="54" s="1"/>
  <c r="W14" i="54"/>
  <c r="V14" i="54"/>
  <c r="U14" i="54"/>
  <c r="T14" i="54"/>
  <c r="Q35" i="34"/>
  <c r="P35" i="34"/>
  <c r="AM34" i="34"/>
  <c r="AM32" i="34"/>
  <c r="AL30" i="34"/>
  <c r="AL41" i="34" s="1"/>
  <c r="AK30" i="34"/>
  <c r="AK41" i="34" s="1"/>
  <c r="AJ30" i="34"/>
  <c r="AJ41" i="34" s="1"/>
  <c r="AI30" i="34"/>
  <c r="AI41" i="34" s="1"/>
  <c r="AH30" i="34"/>
  <c r="AH41" i="34" s="1"/>
  <c r="AG30" i="34"/>
  <c r="AG41" i="34" s="1"/>
  <c r="AF30" i="34"/>
  <c r="AF41" i="34" s="1"/>
  <c r="AE30" i="34"/>
  <c r="AD30" i="34"/>
  <c r="AD41" i="34" s="1"/>
  <c r="AC30" i="34"/>
  <c r="AC41" i="34" s="1"/>
  <c r="AB30" i="34"/>
  <c r="AB41" i="34" s="1"/>
  <c r="AA30" i="34"/>
  <c r="AA41" i="34" s="1"/>
  <c r="Z30" i="34"/>
  <c r="Z41" i="34" s="1"/>
  <c r="Y30" i="34"/>
  <c r="Y41" i="34" s="1"/>
  <c r="X30" i="34"/>
  <c r="X41" i="34" s="1"/>
  <c r="Q30" i="34"/>
  <c r="Q41" i="34" s="1"/>
  <c r="P30" i="34"/>
  <c r="P41" i="34" s="1"/>
  <c r="O41" i="34"/>
  <c r="N41" i="34"/>
  <c r="M41" i="34"/>
  <c r="L41" i="34"/>
  <c r="K41" i="34"/>
  <c r="J41" i="34"/>
  <c r="I41" i="34"/>
  <c r="H41" i="34"/>
  <c r="AL27" i="34"/>
  <c r="AK27" i="34"/>
  <c r="AJ27" i="34"/>
  <c r="AI27" i="34"/>
  <c r="AH27" i="34"/>
  <c r="AG27" i="34"/>
  <c r="AF27" i="34"/>
  <c r="AE27" i="34"/>
  <c r="AD27" i="34"/>
  <c r="AC27" i="34"/>
  <c r="X27" i="34"/>
  <c r="W27" i="34"/>
  <c r="V27" i="34"/>
  <c r="U27" i="34"/>
  <c r="T27" i="34"/>
  <c r="S27" i="34"/>
  <c r="R27" i="34"/>
  <c r="Q27" i="34"/>
  <c r="P27" i="34"/>
  <c r="AM26" i="34"/>
  <c r="AL26" i="41" s="1"/>
  <c r="AL25" i="34"/>
  <c r="AK25" i="34"/>
  <c r="AJ25" i="34"/>
  <c r="AI25" i="34"/>
  <c r="AH25" i="34"/>
  <c r="AG25" i="34"/>
  <c r="AF25" i="34"/>
  <c r="AE25" i="34"/>
  <c r="AD25" i="34"/>
  <c r="AC25" i="34"/>
  <c r="Z25" i="34"/>
  <c r="Y25" i="34"/>
  <c r="X25" i="34"/>
  <c r="W25" i="34"/>
  <c r="AM24" i="34"/>
  <c r="AL21" i="34"/>
  <c r="AK21" i="34"/>
  <c r="AJ21" i="34"/>
  <c r="AI21" i="34"/>
  <c r="AH21" i="34"/>
  <c r="AG21" i="34"/>
  <c r="AF21" i="34"/>
  <c r="AE21" i="34"/>
  <c r="AD21" i="34"/>
  <c r="AC21" i="34"/>
  <c r="Z21" i="34"/>
  <c r="Y21" i="34"/>
  <c r="X21" i="34"/>
  <c r="W21" i="34"/>
  <c r="V21" i="34"/>
  <c r="U21" i="34"/>
  <c r="Q21" i="34"/>
  <c r="P21" i="34"/>
  <c r="AM20" i="34"/>
  <c r="AL20" i="41" s="1"/>
  <c r="AM18" i="34"/>
  <c r="AL17" i="34"/>
  <c r="AK17" i="34"/>
  <c r="AJ17" i="34"/>
  <c r="AI17" i="34"/>
  <c r="AH17" i="34"/>
  <c r="AG17" i="34"/>
  <c r="AF17" i="34"/>
  <c r="AE17" i="34"/>
  <c r="AD17" i="34"/>
  <c r="AC17" i="34"/>
  <c r="AB17" i="34"/>
  <c r="AA17" i="34"/>
  <c r="Z17" i="34"/>
  <c r="X17" i="34"/>
  <c r="W17" i="34"/>
  <c r="Q17" i="34"/>
  <c r="P17" i="34"/>
  <c r="O17" i="34"/>
  <c r="H19" i="34"/>
  <c r="AM16" i="34"/>
  <c r="AM13" i="34"/>
  <c r="AL12" i="34"/>
  <c r="AJ7" i="53" s="1"/>
  <c r="AK12" i="34"/>
  <c r="AI7" i="53" s="1"/>
  <c r="AJ12" i="34"/>
  <c r="AI12" i="34"/>
  <c r="AH12" i="34"/>
  <c r="AG12" i="34"/>
  <c r="AF12" i="34"/>
  <c r="AE12" i="34"/>
  <c r="AD12" i="34"/>
  <c r="AC12" i="34"/>
  <c r="AB12" i="34"/>
  <c r="W165" i="34"/>
  <c r="V165" i="34"/>
  <c r="U165" i="34"/>
  <c r="T165" i="34"/>
  <c r="S165" i="34"/>
  <c r="R165" i="34"/>
  <c r="Q12" i="34"/>
  <c r="P12" i="34"/>
  <c r="M7" i="53"/>
  <c r="L7" i="53"/>
  <c r="K7" i="53"/>
  <c r="J7" i="53"/>
  <c r="I7" i="53"/>
  <c r="H7" i="53"/>
  <c r="G7" i="53"/>
  <c r="F7" i="53"/>
  <c r="AM11" i="34"/>
  <c r="AL11" i="41" s="1"/>
  <c r="G11" i="34"/>
  <c r="F11" i="41" s="1"/>
  <c r="AL8" i="34"/>
  <c r="AK8" i="34"/>
  <c r="AJ8" i="34"/>
  <c r="AI8" i="34"/>
  <c r="AH8" i="34"/>
  <c r="AG8" i="34"/>
  <c r="AF8" i="34"/>
  <c r="AE8" i="34"/>
  <c r="AD8" i="34"/>
  <c r="AC8" i="34"/>
  <c r="AB8" i="34"/>
  <c r="X8" i="34"/>
  <c r="W8" i="34"/>
  <c r="Q8" i="34"/>
  <c r="P8" i="34"/>
  <c r="O8" i="34"/>
  <c r="N8" i="34"/>
  <c r="G8" i="34"/>
  <c r="G10" i="34" s="1"/>
  <c r="F10" i="41" s="1"/>
  <c r="AM7" i="34"/>
  <c r="AL7" i="41" s="1"/>
  <c r="F7" i="34"/>
  <c r="I5" i="34"/>
  <c r="I6" i="34" s="1"/>
  <c r="AM133" i="56"/>
  <c r="AM25" i="56"/>
  <c r="AN88" i="56"/>
  <c r="AE7" i="56"/>
  <c r="AD124" i="56"/>
  <c r="AR106" i="56"/>
  <c r="AM88" i="56"/>
  <c r="AC124" i="56"/>
  <c r="AV79" i="56"/>
  <c r="AT106" i="56"/>
  <c r="AU106" i="56"/>
  <c r="AT88" i="56"/>
  <c r="AO88" i="56"/>
  <c r="AO106" i="56"/>
  <c r="AI124" i="56"/>
  <c r="AR133" i="56"/>
  <c r="AU25" i="56"/>
  <c r="AP106" i="56"/>
  <c r="AG124" i="56"/>
  <c r="AX79" i="56"/>
  <c r="AR88" i="56"/>
  <c r="AN124" i="56"/>
  <c r="AL124" i="56"/>
  <c r="AP124" i="56"/>
  <c r="AL25" i="56"/>
  <c r="AQ124" i="56"/>
  <c r="AQ106" i="56"/>
  <c r="AF124" i="56"/>
  <c r="AK88" i="56"/>
  <c r="AQ25" i="56"/>
  <c r="AN133" i="56"/>
  <c r="AE124" i="56"/>
  <c r="AR124" i="56"/>
  <c r="AK133" i="56"/>
  <c r="W112" i="56"/>
  <c r="AO133" i="56"/>
  <c r="AV25" i="56"/>
  <c r="AH124" i="56"/>
  <c r="AI133" i="56"/>
  <c r="AW79" i="56"/>
  <c r="AM124" i="56"/>
  <c r="AO124" i="56"/>
  <c r="AX88" i="56"/>
  <c r="AC25" i="56"/>
  <c r="AP88" i="56"/>
  <c r="AF7" i="56"/>
  <c r="AQ88" i="56"/>
  <c r="Z94" i="56"/>
  <c r="AO25" i="56"/>
  <c r="AS25" i="56"/>
  <c r="U92" i="56"/>
  <c r="AG133" i="56"/>
  <c r="AS79" i="56"/>
  <c r="AJ133" i="56"/>
  <c r="AT79" i="56"/>
  <c r="AL88" i="56"/>
  <c r="AR25" i="56"/>
  <c r="AN79" i="56"/>
  <c r="AU88" i="56"/>
  <c r="AJ25" i="56"/>
  <c r="AH7" i="56"/>
  <c r="AF133" i="56"/>
  <c r="AU79" i="56"/>
  <c r="AP133" i="56"/>
  <c r="AI7" i="56"/>
  <c r="AO79" i="56"/>
  <c r="AS88" i="56"/>
  <c r="AQ133" i="56"/>
  <c r="T82" i="56"/>
  <c r="AW88" i="56"/>
  <c r="AL79" i="56"/>
  <c r="AJ124" i="56"/>
  <c r="AD7" i="56"/>
  <c r="AP79" i="56"/>
  <c r="AV88" i="56"/>
  <c r="AR79" i="56"/>
  <c r="AK124" i="56"/>
  <c r="AK25" i="56"/>
  <c r="AV106" i="56"/>
  <c r="AG7" i="56"/>
  <c r="AL133" i="56"/>
  <c r="AQ79" i="56"/>
  <c r="AS106" i="56"/>
  <c r="AP25" i="56"/>
  <c r="AH133" i="56"/>
  <c r="AT25" i="56"/>
  <c r="AN25" i="56"/>
  <c r="AN106" i="56"/>
  <c r="AH37" i="37" l="1"/>
  <c r="AH143" i="37"/>
  <c r="AF94" i="53" s="1"/>
  <c r="AG37" i="37"/>
  <c r="AG143" i="37"/>
  <c r="AE94" i="53" s="1"/>
  <c r="AF37" i="37"/>
  <c r="AF143" i="37"/>
  <c r="AD94" i="53" s="1"/>
  <c r="AK93" i="36"/>
  <c r="AK96" i="36" s="1"/>
  <c r="AL93" i="36"/>
  <c r="AL96" i="36" s="1"/>
  <c r="AL107" i="36" s="1"/>
  <c r="Y37" i="37"/>
  <c r="Y143" i="37"/>
  <c r="W94" i="53" s="1"/>
  <c r="AG14" i="53"/>
  <c r="AI175" i="34"/>
  <c r="AH14" i="53"/>
  <c r="AJ175" i="34"/>
  <c r="N24" i="38"/>
  <c r="L102" i="53"/>
  <c r="O24" i="38"/>
  <c r="M102" i="53"/>
  <c r="P24" i="38"/>
  <c r="N102" i="53"/>
  <c r="AF94" i="36"/>
  <c r="AG94" i="36"/>
  <c r="AH94" i="36"/>
  <c r="AI94" i="36"/>
  <c r="O196" i="36"/>
  <c r="AJ94" i="36"/>
  <c r="Z94" i="36"/>
  <c r="AA94" i="36"/>
  <c r="AB94" i="36"/>
  <c r="AC94" i="36"/>
  <c r="AD94" i="36"/>
  <c r="AE94" i="36"/>
  <c r="AI12" i="54"/>
  <c r="AD14" i="53"/>
  <c r="AF175" i="34"/>
  <c r="AE14" i="53"/>
  <c r="AG175" i="34"/>
  <c r="U14" i="53"/>
  <c r="W175" i="34"/>
  <c r="V14" i="53"/>
  <c r="X175" i="34"/>
  <c r="W14" i="53"/>
  <c r="Y175" i="34"/>
  <c r="X14" i="53"/>
  <c r="Z175" i="34"/>
  <c r="BN7" i="56"/>
  <c r="BN15" i="56" s="1"/>
  <c r="BQ7" i="56"/>
  <c r="BQ15" i="56" s="1"/>
  <c r="BP7" i="56"/>
  <c r="BP15" i="56" s="1"/>
  <c r="BO7" i="56"/>
  <c r="BO15" i="56" s="1"/>
  <c r="BM7" i="56"/>
  <c r="BM15" i="56" s="1"/>
  <c r="AF165" i="34"/>
  <c r="X165" i="34"/>
  <c r="AJ165" i="34"/>
  <c r="AH7" i="53" s="1"/>
  <c r="Y165" i="34"/>
  <c r="Z165" i="34"/>
  <c r="AA165" i="34"/>
  <c r="AG165" i="34"/>
  <c r="AB165" i="34"/>
  <c r="Q165" i="34"/>
  <c r="O7" i="53" s="1"/>
  <c r="AC165" i="34"/>
  <c r="X141" i="36"/>
  <c r="Y141" i="36"/>
  <c r="Z141" i="36"/>
  <c r="AA141" i="36"/>
  <c r="Y256" i="36"/>
  <c r="W63" i="53" s="1"/>
  <c r="W141" i="36"/>
  <c r="S25" i="56"/>
  <c r="AJ11" i="54"/>
  <c r="AK11" i="54"/>
  <c r="S133" i="56"/>
  <c r="S106" i="56"/>
  <c r="Q37" i="37"/>
  <c r="Q143" i="37"/>
  <c r="O94" i="53" s="1"/>
  <c r="S88" i="56"/>
  <c r="AA256" i="36"/>
  <c r="Y63" i="53" s="1"/>
  <c r="AF14" i="53"/>
  <c r="AH175" i="34"/>
  <c r="AC14" i="53"/>
  <c r="AE175" i="34"/>
  <c r="AA14" i="53"/>
  <c r="AC175" i="34"/>
  <c r="AB14" i="53"/>
  <c r="AD175" i="34"/>
  <c r="Z14" i="53"/>
  <c r="AB175" i="34"/>
  <c r="Y14" i="53"/>
  <c r="AA175" i="34"/>
  <c r="O14" i="53"/>
  <c r="Q175" i="34"/>
  <c r="AI165" i="34"/>
  <c r="AH165" i="34"/>
  <c r="AE165" i="34"/>
  <c r="AD165" i="34"/>
  <c r="P165" i="34"/>
  <c r="I63" i="37"/>
  <c r="I156" i="37" s="1"/>
  <c r="H156" i="37"/>
  <c r="R162" i="36"/>
  <c r="Q264" i="36"/>
  <c r="I10" i="37"/>
  <c r="I141" i="37" s="1"/>
  <c r="H141" i="37"/>
  <c r="X4" i="54"/>
  <c r="AK84" i="37"/>
  <c r="AK82" i="37" s="1"/>
  <c r="AG4" i="54"/>
  <c r="Q7" i="53"/>
  <c r="S29" i="34"/>
  <c r="P7" i="53"/>
  <c r="R29" i="34"/>
  <c r="AL76" i="34"/>
  <c r="AL74" i="34" s="1"/>
  <c r="AH16" i="54"/>
  <c r="J167" i="36"/>
  <c r="Z84" i="37"/>
  <c r="Z82" i="37" s="1"/>
  <c r="Z91" i="37"/>
  <c r="Z155" i="37" s="1"/>
  <c r="X36" i="36"/>
  <c r="X43" i="36"/>
  <c r="AL99" i="36"/>
  <c r="AL97" i="36" s="1"/>
  <c r="AH32" i="54"/>
  <c r="T7" i="53"/>
  <c r="V29" i="34"/>
  <c r="U7" i="53"/>
  <c r="W29" i="34"/>
  <c r="R202" i="36"/>
  <c r="S202" i="36" s="1"/>
  <c r="T202" i="36" s="1"/>
  <c r="U202" i="36" s="1"/>
  <c r="V202" i="36" s="1"/>
  <c r="W202" i="36" s="1"/>
  <c r="X202" i="36" s="1"/>
  <c r="Y202" i="36" s="1"/>
  <c r="Z202" i="36" s="1"/>
  <c r="AA202" i="36" s="1"/>
  <c r="AB202" i="36" s="1"/>
  <c r="AC202" i="36" s="1"/>
  <c r="AD202" i="36" s="1"/>
  <c r="AE202" i="36" s="1"/>
  <c r="AF202" i="36" s="1"/>
  <c r="AG202" i="36" s="1"/>
  <c r="AH202" i="36" s="1"/>
  <c r="AI202" i="36" s="1"/>
  <c r="AJ202" i="36" s="1"/>
  <c r="AK202" i="36" s="1"/>
  <c r="AL202" i="36" s="1"/>
  <c r="AM202" i="36" s="1"/>
  <c r="R52" i="37"/>
  <c r="S52" i="37" s="1"/>
  <c r="T52" i="37" s="1"/>
  <c r="U52" i="37" s="1"/>
  <c r="V52" i="37" s="1"/>
  <c r="W52" i="37" s="1"/>
  <c r="X52" i="37" s="1"/>
  <c r="Y52" i="37" s="1"/>
  <c r="Z52" i="37" s="1"/>
  <c r="AA52" i="37" s="1"/>
  <c r="AB52" i="37" s="1"/>
  <c r="AC52" i="37" s="1"/>
  <c r="AD52" i="37" s="1"/>
  <c r="AE52" i="37" s="1"/>
  <c r="AF52" i="37" s="1"/>
  <c r="AG52" i="37" s="1"/>
  <c r="AH52" i="37" s="1"/>
  <c r="AI52" i="37" s="1"/>
  <c r="AJ52" i="37" s="1"/>
  <c r="AK52" i="37" s="1"/>
  <c r="AL52" i="37" s="1"/>
  <c r="AM52" i="37" s="1"/>
  <c r="S7" i="53"/>
  <c r="U29" i="34"/>
  <c r="R7" i="53"/>
  <c r="T29" i="34"/>
  <c r="AA84" i="37"/>
  <c r="AA82" i="37" s="1"/>
  <c r="R128" i="34"/>
  <c r="S128" i="34" s="1"/>
  <c r="T128" i="34" s="1"/>
  <c r="U128" i="34" s="1"/>
  <c r="V128" i="34" s="1"/>
  <c r="W128" i="34" s="1"/>
  <c r="X128" i="34" s="1"/>
  <c r="P14" i="53"/>
  <c r="AK111" i="34"/>
  <c r="AK109" i="34" s="1"/>
  <c r="AG12" i="54"/>
  <c r="AK33" i="34"/>
  <c r="AK31" i="34" s="1"/>
  <c r="AG14" i="54"/>
  <c r="AG84" i="37"/>
  <c r="AG82" i="37" s="1"/>
  <c r="AH84" i="37"/>
  <c r="AH82" i="37" s="1"/>
  <c r="AI84" i="37"/>
  <c r="AI82" i="37" s="1"/>
  <c r="AC84" i="37"/>
  <c r="AC82" i="37" s="1"/>
  <c r="Y39" i="37"/>
  <c r="AK41" i="37"/>
  <c r="AK39" i="37" s="1"/>
  <c r="AG24" i="54"/>
  <c r="Z41" i="37"/>
  <c r="Z39" i="37" s="1"/>
  <c r="AL41" i="37"/>
  <c r="AL39" i="37" s="1"/>
  <c r="AH24" i="54"/>
  <c r="X39" i="37"/>
  <c r="AA41" i="37"/>
  <c r="AA39" i="37" s="1"/>
  <c r="AB41" i="37"/>
  <c r="AB39" i="37" s="1"/>
  <c r="Q41" i="37"/>
  <c r="Q39" i="37" s="1"/>
  <c r="AC41" i="37"/>
  <c r="AC39" i="37" s="1"/>
  <c r="AD41" i="37"/>
  <c r="AD39" i="37" s="1"/>
  <c r="AE41" i="37"/>
  <c r="AE39" i="37" s="1"/>
  <c r="AF41" i="37"/>
  <c r="AF39" i="37" s="1"/>
  <c r="AG41" i="37"/>
  <c r="AG39" i="37" s="1"/>
  <c r="AH41" i="37"/>
  <c r="AH39" i="37" s="1"/>
  <c r="AJ41" i="37"/>
  <c r="AJ39" i="37" s="1"/>
  <c r="AF24" i="54"/>
  <c r="W39" i="37"/>
  <c r="AI41" i="37"/>
  <c r="AI39" i="37" s="1"/>
  <c r="AE24" i="54"/>
  <c r="AC145" i="36"/>
  <c r="AC143" i="36" s="1"/>
  <c r="Z145" i="36"/>
  <c r="Z143" i="36" s="1"/>
  <c r="AA145" i="36"/>
  <c r="AA143" i="36" s="1"/>
  <c r="AD145" i="36"/>
  <c r="AD143" i="36" s="1"/>
  <c r="AF145" i="36"/>
  <c r="AF143" i="36" s="1"/>
  <c r="AG145" i="36"/>
  <c r="AG143" i="36" s="1"/>
  <c r="AH145" i="36"/>
  <c r="AH143" i="36" s="1"/>
  <c r="AI145" i="36"/>
  <c r="AI143" i="36" s="1"/>
  <c r="AE30" i="54"/>
  <c r="AL145" i="36"/>
  <c r="AL143" i="36" s="1"/>
  <c r="AH30" i="54"/>
  <c r="AK145" i="36"/>
  <c r="AK143" i="36" s="1"/>
  <c r="AG30" i="54"/>
  <c r="AH99" i="36"/>
  <c r="AH97" i="36" s="1"/>
  <c r="AJ99" i="36"/>
  <c r="AJ97" i="36" s="1"/>
  <c r="AF32" i="54"/>
  <c r="AK99" i="36"/>
  <c r="AK97" i="36" s="1"/>
  <c r="AG32" i="54"/>
  <c r="Z99" i="36"/>
  <c r="Z97" i="36" s="1"/>
  <c r="AC99" i="36"/>
  <c r="AC97" i="36" s="1"/>
  <c r="AD99" i="36"/>
  <c r="AD97" i="36" s="1"/>
  <c r="AF99" i="36"/>
  <c r="AF97" i="36" s="1"/>
  <c r="AG99" i="36"/>
  <c r="AG97" i="36" s="1"/>
  <c r="Y111" i="34"/>
  <c r="Y109" i="34" s="1"/>
  <c r="AJ111" i="34"/>
  <c r="AJ109" i="34" s="1"/>
  <c r="AF12" i="54"/>
  <c r="O111" i="34"/>
  <c r="Q111" i="34"/>
  <c r="Q109" i="34" s="1"/>
  <c r="AC111" i="34"/>
  <c r="AC109" i="34" s="1"/>
  <c r="AF111" i="34"/>
  <c r="AF109" i="34" s="1"/>
  <c r="AG111" i="34"/>
  <c r="AG109" i="34" s="1"/>
  <c r="AI111" i="34"/>
  <c r="AI109" i="34" s="1"/>
  <c r="AD76" i="34"/>
  <c r="AD74" i="34" s="1"/>
  <c r="AE76" i="34"/>
  <c r="AE74" i="34" s="1"/>
  <c r="AG76" i="34"/>
  <c r="AG74" i="34" s="1"/>
  <c r="AH76" i="34"/>
  <c r="AH74" i="34" s="1"/>
  <c r="AI76" i="34"/>
  <c r="AI74" i="34" s="1"/>
  <c r="AE16" i="54"/>
  <c r="Z76" i="34"/>
  <c r="AA76" i="34"/>
  <c r="AA74" i="34" s="1"/>
  <c r="AC76" i="34"/>
  <c r="AC74" i="34" s="1"/>
  <c r="Q33" i="34"/>
  <c r="Q31" i="34" s="1"/>
  <c r="AC33" i="34"/>
  <c r="AC31" i="34" s="1"/>
  <c r="AD33" i="34"/>
  <c r="AD31" i="34" s="1"/>
  <c r="AE33" i="34"/>
  <c r="AE31" i="34" s="1"/>
  <c r="AG33" i="34"/>
  <c r="AG31" i="34" s="1"/>
  <c r="AJ33" i="34"/>
  <c r="AJ31" i="34" s="1"/>
  <c r="AF14" i="54"/>
  <c r="AP7" i="54"/>
  <c r="AJ15" i="54"/>
  <c r="AK15" i="54"/>
  <c r="L89" i="37"/>
  <c r="L158" i="37" s="1"/>
  <c r="H152" i="36"/>
  <c r="H150" i="36"/>
  <c r="I150" i="36" s="1"/>
  <c r="J150" i="36" s="1"/>
  <c r="K150" i="36" s="1"/>
  <c r="L150" i="36" s="1"/>
  <c r="M150" i="36" s="1"/>
  <c r="N150" i="36" s="1"/>
  <c r="O150" i="36" s="1"/>
  <c r="P150" i="36" s="1"/>
  <c r="J121" i="36"/>
  <c r="K121" i="36" s="1"/>
  <c r="L121" i="36" s="1"/>
  <c r="AL7" i="44"/>
  <c r="H32" i="37"/>
  <c r="I32" i="37" s="1"/>
  <c r="J32" i="37" s="1"/>
  <c r="K32" i="37" s="1"/>
  <c r="L32" i="37" s="1"/>
  <c r="M32" i="37" s="1"/>
  <c r="N32" i="37" s="1"/>
  <c r="O32" i="37" s="1"/>
  <c r="P32" i="37" s="1"/>
  <c r="Q32" i="37" s="1"/>
  <c r="H20" i="37"/>
  <c r="D5" i="11"/>
  <c r="H5" i="11" s="1"/>
  <c r="AL11" i="44"/>
  <c r="AD96" i="36"/>
  <c r="AD107" i="36" s="1"/>
  <c r="AF96" i="36"/>
  <c r="AF107" i="36" s="1"/>
  <c r="I107" i="36"/>
  <c r="AG96" i="36"/>
  <c r="AG107" i="36" s="1"/>
  <c r="J107" i="36"/>
  <c r="AH96" i="36"/>
  <c r="K107" i="36"/>
  <c r="AI96" i="36"/>
  <c r="AI107" i="36" s="1"/>
  <c r="L107" i="36"/>
  <c r="AJ96" i="36"/>
  <c r="AJ107" i="36" s="1"/>
  <c r="Y107" i="36"/>
  <c r="N107" i="36"/>
  <c r="Z96" i="36"/>
  <c r="Z107" i="36" s="1"/>
  <c r="H104" i="36"/>
  <c r="I104" i="36" s="1"/>
  <c r="J104" i="36" s="1"/>
  <c r="K104" i="36" s="1"/>
  <c r="L104" i="36" s="1"/>
  <c r="M104" i="36" s="1"/>
  <c r="N104" i="36" s="1"/>
  <c r="O104" i="36" s="1"/>
  <c r="P104" i="36" s="1"/>
  <c r="AM92" i="36"/>
  <c r="P107" i="36"/>
  <c r="AB96" i="36"/>
  <c r="AB107" i="36" s="1"/>
  <c r="AC96" i="36"/>
  <c r="AC107" i="36" s="1"/>
  <c r="AE96" i="36"/>
  <c r="AE107" i="36" s="1"/>
  <c r="AJ46" i="29"/>
  <c r="AK46" i="29" s="1"/>
  <c r="I53" i="36"/>
  <c r="I254" i="36" s="1"/>
  <c r="AB141" i="36"/>
  <c r="AD141" i="36"/>
  <c r="AE141" i="36"/>
  <c r="AF141" i="36"/>
  <c r="AC141" i="36"/>
  <c r="AG141" i="36"/>
  <c r="AH141" i="36"/>
  <c r="AI141" i="36"/>
  <c r="AJ141" i="36"/>
  <c r="H64" i="36"/>
  <c r="AK141" i="36"/>
  <c r="AL141" i="36"/>
  <c r="AK40" i="29"/>
  <c r="H19" i="37"/>
  <c r="I19" i="37" s="1"/>
  <c r="J19" i="37" s="1"/>
  <c r="K19" i="37" s="1"/>
  <c r="L19" i="37" s="1"/>
  <c r="M19" i="37" s="1"/>
  <c r="N19" i="37" s="1"/>
  <c r="O19" i="37" s="1"/>
  <c r="P19" i="37" s="1"/>
  <c r="Q19" i="37" s="1"/>
  <c r="I15" i="37"/>
  <c r="J15" i="37" s="1"/>
  <c r="K15" i="37" s="1"/>
  <c r="L15" i="37" s="1"/>
  <c r="M15" i="37" s="1"/>
  <c r="N15" i="37" s="1"/>
  <c r="O15" i="37" s="1"/>
  <c r="P15" i="37" s="1"/>
  <c r="Q15" i="37" s="1"/>
  <c r="AN25" i="34"/>
  <c r="L98" i="45"/>
  <c r="P98" i="45"/>
  <c r="T98" i="45"/>
  <c r="AB98" i="45"/>
  <c r="AF98" i="45"/>
  <c r="AJ98" i="45"/>
  <c r="I98" i="45"/>
  <c r="K98" i="45"/>
  <c r="M98" i="45"/>
  <c r="O98" i="45"/>
  <c r="Q98" i="45"/>
  <c r="U98" i="45"/>
  <c r="W98" i="45"/>
  <c r="Y98" i="45"/>
  <c r="AA98" i="45"/>
  <c r="AC98" i="45"/>
  <c r="AE98" i="45"/>
  <c r="AG98" i="45"/>
  <c r="AI98" i="45"/>
  <c r="G98" i="45"/>
  <c r="P63" i="53"/>
  <c r="AH32" i="36"/>
  <c r="AF63" i="53"/>
  <c r="M70" i="53"/>
  <c r="U70" i="53"/>
  <c r="AC70" i="53"/>
  <c r="AJ115" i="53"/>
  <c r="AJ114" i="53"/>
  <c r="AB94" i="38"/>
  <c r="P129" i="38"/>
  <c r="N126" i="53"/>
  <c r="X129" i="38"/>
  <c r="V126" i="53"/>
  <c r="AF129" i="38"/>
  <c r="AD126" i="53"/>
  <c r="K32" i="36"/>
  <c r="I63" i="53"/>
  <c r="AA32" i="36"/>
  <c r="AI32" i="36"/>
  <c r="AG63" i="53"/>
  <c r="N70" i="53"/>
  <c r="V70" i="53"/>
  <c r="AD70" i="53"/>
  <c r="AH24" i="38"/>
  <c r="AF102" i="53"/>
  <c r="I32" i="36"/>
  <c r="G63" i="53"/>
  <c r="Q32" i="36"/>
  <c r="O63" i="53"/>
  <c r="Y32" i="36"/>
  <c r="AG32" i="36"/>
  <c r="AE63" i="53"/>
  <c r="L70" i="53"/>
  <c r="T70" i="53"/>
  <c r="AB70" i="53"/>
  <c r="AJ70" i="53"/>
  <c r="M94" i="53"/>
  <c r="U94" i="53"/>
  <c r="AE80" i="37"/>
  <c r="AC94" i="53"/>
  <c r="H14" i="38"/>
  <c r="F102" i="53"/>
  <c r="X24" i="38"/>
  <c r="V102" i="53"/>
  <c r="AF24" i="38"/>
  <c r="AD102" i="53"/>
  <c r="G110" i="53"/>
  <c r="Q59" i="38"/>
  <c r="O110" i="53"/>
  <c r="Y59" i="38"/>
  <c r="W110" i="53"/>
  <c r="AG59" i="38"/>
  <c r="AE110" i="53"/>
  <c r="K115" i="53"/>
  <c r="K114" i="53"/>
  <c r="S115" i="53"/>
  <c r="S114" i="53"/>
  <c r="AA115" i="53"/>
  <c r="AA114" i="53"/>
  <c r="AI115" i="53"/>
  <c r="AI114" i="53"/>
  <c r="K94" i="38"/>
  <c r="S94" i="38"/>
  <c r="AA94" i="38"/>
  <c r="AI94" i="38"/>
  <c r="N100" i="38"/>
  <c r="Y100" i="38"/>
  <c r="AG100" i="38"/>
  <c r="O129" i="38"/>
  <c r="M126" i="53"/>
  <c r="W129" i="38"/>
  <c r="U126" i="53"/>
  <c r="AE129" i="38"/>
  <c r="AC126" i="53"/>
  <c r="G102" i="53"/>
  <c r="AH59" i="38"/>
  <c r="AF110" i="53"/>
  <c r="Q63" i="53"/>
  <c r="I68" i="36"/>
  <c r="J68" i="36" s="1"/>
  <c r="K68" i="36" s="1"/>
  <c r="L68" i="36" s="1"/>
  <c r="M68" i="36" s="1"/>
  <c r="N68" i="36" s="1"/>
  <c r="O68" i="36" s="1"/>
  <c r="P68" i="36" s="1"/>
  <c r="F70" i="53"/>
  <c r="AG80" i="37"/>
  <c r="L32" i="36"/>
  <c r="J63" i="53"/>
  <c r="R63" i="53"/>
  <c r="AB32" i="36"/>
  <c r="Z63" i="53"/>
  <c r="AJ32" i="36"/>
  <c r="AH63" i="53"/>
  <c r="G70" i="53"/>
  <c r="O70" i="53"/>
  <c r="W70" i="53"/>
  <c r="AE70" i="53"/>
  <c r="H94" i="53"/>
  <c r="P94" i="53"/>
  <c r="X94" i="53"/>
  <c r="AH80" i="37"/>
  <c r="I102" i="53"/>
  <c r="S24" i="38"/>
  <c r="Q102" i="53"/>
  <c r="AA24" i="38"/>
  <c r="Y102" i="53"/>
  <c r="AI24" i="38"/>
  <c r="AG102" i="53"/>
  <c r="J110" i="53"/>
  <c r="T59" i="38"/>
  <c r="R110" i="53"/>
  <c r="AB59" i="38"/>
  <c r="Z110" i="53"/>
  <c r="AJ59" i="38"/>
  <c r="AH110" i="53"/>
  <c r="G33" i="50"/>
  <c r="O33" i="50"/>
  <c r="W33" i="50"/>
  <c r="AE33" i="50"/>
  <c r="N94" i="38"/>
  <c r="V94" i="38"/>
  <c r="AD94" i="38"/>
  <c r="AL94" i="38"/>
  <c r="I100" i="38"/>
  <c r="I98" i="38" s="1"/>
  <c r="I96" i="38" s="1"/>
  <c r="Q100" i="38"/>
  <c r="Q98" i="38" s="1"/>
  <c r="Q96" i="38" s="1"/>
  <c r="AB100" i="38"/>
  <c r="AJ100" i="38"/>
  <c r="J129" i="38"/>
  <c r="H126" i="53"/>
  <c r="R129" i="38"/>
  <c r="P126" i="53"/>
  <c r="Z129" i="38"/>
  <c r="X126" i="53"/>
  <c r="AH129" i="38"/>
  <c r="AF126" i="53"/>
  <c r="AB142" i="38"/>
  <c r="AJ142" i="38"/>
  <c r="V94" i="53"/>
  <c r="H110" i="53"/>
  <c r="M33" i="50"/>
  <c r="U33" i="50"/>
  <c r="T94" i="38"/>
  <c r="G94" i="53"/>
  <c r="AI59" i="38"/>
  <c r="AG110" i="53"/>
  <c r="U94" i="38"/>
  <c r="AK94" i="38"/>
  <c r="P100" i="38"/>
  <c r="P105" i="38" s="1"/>
  <c r="P174" i="38" s="1"/>
  <c r="N127" i="53" s="1"/>
  <c r="AI100" i="38"/>
  <c r="AI98" i="38" s="1"/>
  <c r="AI96" i="38" s="1"/>
  <c r="Q129" i="38"/>
  <c r="O126" i="53"/>
  <c r="M32" i="36"/>
  <c r="K63" i="53"/>
  <c r="S63" i="53"/>
  <c r="AC32" i="36"/>
  <c r="AA63" i="53"/>
  <c r="AK32" i="36"/>
  <c r="AI63" i="53"/>
  <c r="H70" i="53"/>
  <c r="P70" i="53"/>
  <c r="X70" i="53"/>
  <c r="AF70" i="53"/>
  <c r="I94" i="53"/>
  <c r="Q94" i="53"/>
  <c r="AA80" i="37"/>
  <c r="Y94" i="53"/>
  <c r="AI80" i="37"/>
  <c r="AG94" i="53"/>
  <c r="J102" i="53"/>
  <c r="T24" i="38"/>
  <c r="R102" i="53"/>
  <c r="AB24" i="38"/>
  <c r="Z102" i="53"/>
  <c r="AJ24" i="38"/>
  <c r="AH102" i="53"/>
  <c r="K110" i="53"/>
  <c r="U59" i="38"/>
  <c r="S110" i="53"/>
  <c r="AC59" i="38"/>
  <c r="AA110" i="53"/>
  <c r="AK59" i="38"/>
  <c r="AI110" i="53"/>
  <c r="H33" i="50"/>
  <c r="O115" i="53"/>
  <c r="O114" i="53"/>
  <c r="W115" i="53"/>
  <c r="W114" i="53"/>
  <c r="AF33" i="50"/>
  <c r="O94" i="38"/>
  <c r="W94" i="38"/>
  <c r="AE94" i="38"/>
  <c r="J100" i="38"/>
  <c r="J98" i="38" s="1"/>
  <c r="J96" i="38" s="1"/>
  <c r="R100" i="38"/>
  <c r="R105" i="38" s="1"/>
  <c r="R174" i="38" s="1"/>
  <c r="P127" i="53" s="1"/>
  <c r="AC100" i="38"/>
  <c r="AC98" i="38" s="1"/>
  <c r="AC96" i="38" s="1"/>
  <c r="AK100" i="38"/>
  <c r="K129" i="38"/>
  <c r="I126" i="53"/>
  <c r="S129" i="38"/>
  <c r="Q126" i="53"/>
  <c r="AA129" i="38"/>
  <c r="Y126" i="53"/>
  <c r="AI129" i="38"/>
  <c r="AG126" i="53"/>
  <c r="H62" i="37"/>
  <c r="I62" i="37" s="1"/>
  <c r="J62" i="37" s="1"/>
  <c r="K62" i="37" s="1"/>
  <c r="L62" i="37" s="1"/>
  <c r="M62" i="37" s="1"/>
  <c r="N62" i="37" s="1"/>
  <c r="F94" i="53"/>
  <c r="Y24" i="38"/>
  <c r="W102" i="53"/>
  <c r="R59" i="38"/>
  <c r="P110" i="53"/>
  <c r="R24" i="38"/>
  <c r="P102" i="53"/>
  <c r="I110" i="53"/>
  <c r="AA59" i="38"/>
  <c r="Y110" i="53"/>
  <c r="N33" i="50"/>
  <c r="AD33" i="50"/>
  <c r="M94" i="38"/>
  <c r="AC94" i="38"/>
  <c r="H100" i="38"/>
  <c r="H98" i="38" s="1"/>
  <c r="AA100" i="38"/>
  <c r="AA98" i="38" s="1"/>
  <c r="AA96" i="38" s="1"/>
  <c r="I129" i="38"/>
  <c r="G126" i="53"/>
  <c r="Y129" i="38"/>
  <c r="W126" i="53"/>
  <c r="AG129" i="38"/>
  <c r="AE126" i="53"/>
  <c r="N32" i="36"/>
  <c r="L63" i="53"/>
  <c r="T63" i="53"/>
  <c r="AD32" i="36"/>
  <c r="AB63" i="53"/>
  <c r="AL32" i="36"/>
  <c r="AJ63" i="53"/>
  <c r="Q70" i="53"/>
  <c r="Y70" i="53"/>
  <c r="AG70" i="53"/>
  <c r="J94" i="53"/>
  <c r="R94" i="53"/>
  <c r="AB80" i="37"/>
  <c r="Z94" i="53"/>
  <c r="AJ80" i="37"/>
  <c r="AH94" i="53"/>
  <c r="K102" i="53"/>
  <c r="U24" i="38"/>
  <c r="S102" i="53"/>
  <c r="AC24" i="38"/>
  <c r="AA102" i="53"/>
  <c r="AK24" i="38"/>
  <c r="AI102" i="53"/>
  <c r="L110" i="53"/>
  <c r="V59" i="38"/>
  <c r="T110" i="53"/>
  <c r="AD59" i="38"/>
  <c r="AB110" i="53"/>
  <c r="AL59" i="38"/>
  <c r="AJ110" i="53"/>
  <c r="I33" i="50"/>
  <c r="P115" i="53"/>
  <c r="P114" i="53"/>
  <c r="X115" i="53"/>
  <c r="X114" i="53"/>
  <c r="AF114" i="53"/>
  <c r="AF115" i="53"/>
  <c r="P94" i="38"/>
  <c r="X94" i="38"/>
  <c r="AF94" i="38"/>
  <c r="K100" i="38"/>
  <c r="K98" i="38" s="1"/>
  <c r="K96" i="38" s="1"/>
  <c r="V100" i="38"/>
  <c r="V98" i="38" s="1"/>
  <c r="V96" i="38" s="1"/>
  <c r="AD100" i="38"/>
  <c r="AL100" i="38"/>
  <c r="AL98" i="38" s="1"/>
  <c r="AL96" i="38" s="1"/>
  <c r="L129" i="38"/>
  <c r="J126" i="53"/>
  <c r="T129" i="38"/>
  <c r="R126" i="53"/>
  <c r="AB129" i="38"/>
  <c r="Z126" i="53"/>
  <c r="AJ129" i="38"/>
  <c r="AH126" i="53"/>
  <c r="J32" i="36"/>
  <c r="H63" i="53"/>
  <c r="Z32" i="36"/>
  <c r="X63" i="53"/>
  <c r="AB115" i="53"/>
  <c r="AB114" i="53"/>
  <c r="L94" i="38"/>
  <c r="AJ94" i="38"/>
  <c r="O100" i="38"/>
  <c r="O98" i="38" s="1"/>
  <c r="O96" i="38" s="1"/>
  <c r="Z100" i="38"/>
  <c r="Z98" i="38" s="1"/>
  <c r="Z96" i="38" s="1"/>
  <c r="AH100" i="38"/>
  <c r="H129" i="38"/>
  <c r="F126" i="53"/>
  <c r="H102" i="53"/>
  <c r="Z24" i="38"/>
  <c r="X102" i="53"/>
  <c r="S59" i="38"/>
  <c r="Q110" i="53"/>
  <c r="V33" i="50"/>
  <c r="O32" i="36"/>
  <c r="M63" i="53"/>
  <c r="U63" i="53"/>
  <c r="AE32" i="36"/>
  <c r="AC63" i="53"/>
  <c r="J70" i="53"/>
  <c r="R70" i="53"/>
  <c r="Z70" i="53"/>
  <c r="AH70" i="53"/>
  <c r="K94" i="53"/>
  <c r="S94" i="53"/>
  <c r="AC80" i="37"/>
  <c r="AA94" i="53"/>
  <c r="AK80" i="37"/>
  <c r="AI94" i="53"/>
  <c r="V24" i="38"/>
  <c r="T102" i="53"/>
  <c r="AD24" i="38"/>
  <c r="AB102" i="53"/>
  <c r="AL24" i="38"/>
  <c r="AJ102" i="53"/>
  <c r="M110" i="53"/>
  <c r="W59" i="38"/>
  <c r="U110" i="53"/>
  <c r="AE59" i="38"/>
  <c r="AC110" i="53"/>
  <c r="J33" i="50"/>
  <c r="R33" i="50"/>
  <c r="Z33" i="50"/>
  <c r="AH33" i="50"/>
  <c r="I94" i="38"/>
  <c r="Q94" i="38"/>
  <c r="Y94" i="38"/>
  <c r="AG94" i="38"/>
  <c r="L100" i="38"/>
  <c r="L105" i="38" s="1"/>
  <c r="L174" i="38" s="1"/>
  <c r="J127" i="53" s="1"/>
  <c r="W100" i="38"/>
  <c r="W98" i="38" s="1"/>
  <c r="W96" i="38" s="1"/>
  <c r="AE100" i="38"/>
  <c r="M129" i="38"/>
  <c r="K126" i="53"/>
  <c r="U129" i="38"/>
  <c r="S126" i="53"/>
  <c r="AC129" i="38"/>
  <c r="AA126" i="53"/>
  <c r="AK129" i="38"/>
  <c r="AI126" i="53"/>
  <c r="N94" i="53"/>
  <c r="AF80" i="37"/>
  <c r="Q24" i="38"/>
  <c r="O102" i="53"/>
  <c r="AG24" i="38"/>
  <c r="AE102" i="53"/>
  <c r="Z59" i="38"/>
  <c r="X110" i="53"/>
  <c r="H32" i="36"/>
  <c r="F63" i="53"/>
  <c r="P32" i="36"/>
  <c r="N63" i="53"/>
  <c r="V63" i="53"/>
  <c r="AF32" i="36"/>
  <c r="AD63" i="53"/>
  <c r="K70" i="53"/>
  <c r="S70" i="53"/>
  <c r="AA70" i="53"/>
  <c r="AI70" i="53"/>
  <c r="L94" i="53"/>
  <c r="T94" i="53"/>
  <c r="AD80" i="37"/>
  <c r="AB94" i="53"/>
  <c r="AL80" i="37"/>
  <c r="AJ94" i="53"/>
  <c r="W24" i="38"/>
  <c r="U102" i="53"/>
  <c r="AE24" i="38"/>
  <c r="AC102" i="53"/>
  <c r="H50" i="38"/>
  <c r="F110" i="53"/>
  <c r="N110" i="53"/>
  <c r="X59" i="38"/>
  <c r="V110" i="53"/>
  <c r="AF59" i="38"/>
  <c r="AD110" i="53"/>
  <c r="J114" i="53"/>
  <c r="J115" i="53"/>
  <c r="R114" i="53"/>
  <c r="R115" i="53"/>
  <c r="Z114" i="53"/>
  <c r="Z115" i="53"/>
  <c r="AH114" i="53"/>
  <c r="AH115" i="53"/>
  <c r="J94" i="38"/>
  <c r="R94" i="38"/>
  <c r="Z94" i="38"/>
  <c r="AH94" i="38"/>
  <c r="M100" i="38"/>
  <c r="M98" i="38" s="1"/>
  <c r="M96" i="38" s="1"/>
  <c r="X100" i="38"/>
  <c r="X98" i="38" s="1"/>
  <c r="X96" i="38" s="1"/>
  <c r="AF100" i="38"/>
  <c r="AF105" i="38" s="1"/>
  <c r="N129" i="38"/>
  <c r="L126" i="53"/>
  <c r="V129" i="38"/>
  <c r="T126" i="53"/>
  <c r="AD129" i="38"/>
  <c r="AB126" i="53"/>
  <c r="AL129" i="38"/>
  <c r="AJ126" i="53"/>
  <c r="J70" i="38"/>
  <c r="P77" i="46"/>
  <c r="P33" i="50"/>
  <c r="X77" i="46"/>
  <c r="X33" i="50"/>
  <c r="AL86" i="46"/>
  <c r="D13" i="11"/>
  <c r="AL16" i="46"/>
  <c r="D11" i="11"/>
  <c r="Q77" i="46"/>
  <c r="Q33" i="50"/>
  <c r="Y77" i="46"/>
  <c r="Y33" i="50"/>
  <c r="AG77" i="46"/>
  <c r="AG33" i="50"/>
  <c r="I90" i="46"/>
  <c r="K72" i="26"/>
  <c r="Q90" i="46"/>
  <c r="S72" i="26"/>
  <c r="Y90" i="46"/>
  <c r="AA72" i="26"/>
  <c r="AG90" i="46"/>
  <c r="AI72" i="26"/>
  <c r="K77" i="46"/>
  <c r="K33" i="50"/>
  <c r="S77" i="46"/>
  <c r="S33" i="50"/>
  <c r="AA77" i="46"/>
  <c r="AA33" i="50"/>
  <c r="AI77" i="46"/>
  <c r="AI33" i="50"/>
  <c r="J90" i="46"/>
  <c r="L72" i="26"/>
  <c r="R90" i="46"/>
  <c r="T72" i="26"/>
  <c r="Z90" i="46"/>
  <c r="AB72" i="26"/>
  <c r="AH90" i="46"/>
  <c r="AJ72" i="26"/>
  <c r="L77" i="46"/>
  <c r="L33" i="50"/>
  <c r="T77" i="46"/>
  <c r="T33" i="50"/>
  <c r="AB77" i="46"/>
  <c r="AB33" i="50"/>
  <c r="AJ77" i="46"/>
  <c r="AJ33" i="50"/>
  <c r="AC77" i="46"/>
  <c r="AC33" i="50"/>
  <c r="AK77" i="46"/>
  <c r="AK33" i="50"/>
  <c r="AJ90" i="46"/>
  <c r="AL72" i="26"/>
  <c r="AL121" i="46"/>
  <c r="D9" i="11"/>
  <c r="AK90" i="46"/>
  <c r="AM72" i="26"/>
  <c r="N90" i="46"/>
  <c r="P72" i="26"/>
  <c r="V90" i="46"/>
  <c r="X72" i="26"/>
  <c r="AD90" i="46"/>
  <c r="AF72" i="26"/>
  <c r="AL16" i="44"/>
  <c r="AD107" i="34"/>
  <c r="O107" i="34"/>
  <c r="AE107" i="34"/>
  <c r="AL107" i="34"/>
  <c r="H54" i="34"/>
  <c r="F14" i="53"/>
  <c r="P107" i="34"/>
  <c r="X107" i="34"/>
  <c r="AF107" i="34"/>
  <c r="Q107" i="34"/>
  <c r="Y107" i="34"/>
  <c r="AG107" i="34"/>
  <c r="Z107" i="34"/>
  <c r="AH107" i="34"/>
  <c r="AA107" i="34"/>
  <c r="AI107" i="34"/>
  <c r="AB107" i="34"/>
  <c r="AJ107" i="34"/>
  <c r="AC107" i="34"/>
  <c r="AK107" i="34"/>
  <c r="AA29" i="34"/>
  <c r="O29" i="34"/>
  <c r="AE29" i="34"/>
  <c r="P29" i="34"/>
  <c r="X29" i="34"/>
  <c r="AF29" i="34"/>
  <c r="AI29" i="34"/>
  <c r="AB29" i="34"/>
  <c r="Q29" i="34"/>
  <c r="Y29" i="34"/>
  <c r="AG29" i="34"/>
  <c r="Z29" i="34"/>
  <c r="AH29" i="34"/>
  <c r="AC29" i="34"/>
  <c r="AK29" i="34"/>
  <c r="AJ29" i="34"/>
  <c r="AD29" i="34"/>
  <c r="AL29" i="34"/>
  <c r="I59" i="34"/>
  <c r="AL56" i="41"/>
  <c r="D39" i="11"/>
  <c r="AL91" i="41"/>
  <c r="D36" i="11"/>
  <c r="AL16" i="41"/>
  <c r="D38" i="11"/>
  <c r="AL24" i="41"/>
  <c r="D37" i="11"/>
  <c r="AL20" i="45"/>
  <c r="D41" i="11"/>
  <c r="AL94" i="45"/>
  <c r="I114" i="38"/>
  <c r="J114" i="38" s="1"/>
  <c r="K114" i="38" s="1"/>
  <c r="L114" i="38" s="1"/>
  <c r="M114" i="38" s="1"/>
  <c r="N114" i="38" s="1"/>
  <c r="O114" i="38" s="1"/>
  <c r="P114" i="38" s="1"/>
  <c r="Q114" i="38" s="1"/>
  <c r="R114" i="38" s="1"/>
  <c r="S114" i="38" s="1"/>
  <c r="T114" i="38" s="1"/>
  <c r="U114" i="38" s="1"/>
  <c r="V114" i="38" s="1"/>
  <c r="W114" i="38" s="1"/>
  <c r="X114" i="38" s="1"/>
  <c r="Y114" i="38" s="1"/>
  <c r="Z114" i="38" s="1"/>
  <c r="AA114" i="38" s="1"/>
  <c r="AB114" i="38" s="1"/>
  <c r="AC114" i="38" s="1"/>
  <c r="AD114" i="38" s="1"/>
  <c r="AE114" i="38" s="1"/>
  <c r="AF114" i="38" s="1"/>
  <c r="AG114" i="38" s="1"/>
  <c r="AH114" i="38" s="1"/>
  <c r="AI114" i="38" s="1"/>
  <c r="AJ114" i="38" s="1"/>
  <c r="AK114" i="38" s="1"/>
  <c r="AL114" i="38" s="1"/>
  <c r="H133" i="34"/>
  <c r="I133" i="34" s="1"/>
  <c r="J133" i="34" s="1"/>
  <c r="K133" i="34" s="1"/>
  <c r="L133" i="34" s="1"/>
  <c r="M133" i="34" s="1"/>
  <c r="N133" i="34" s="1"/>
  <c r="O133" i="34" s="1"/>
  <c r="P133" i="34" s="1"/>
  <c r="Q133" i="34" s="1"/>
  <c r="X133" i="34" s="1"/>
  <c r="Y133" i="34" s="1"/>
  <c r="Z133" i="34" s="1"/>
  <c r="AA133" i="34" s="1"/>
  <c r="AB133" i="34" s="1"/>
  <c r="AC133" i="34" s="1"/>
  <c r="AD133" i="34" s="1"/>
  <c r="AE133" i="34" s="1"/>
  <c r="AF133" i="34" s="1"/>
  <c r="AG133" i="34" s="1"/>
  <c r="AH133" i="34" s="1"/>
  <c r="AI133" i="34" s="1"/>
  <c r="AJ133" i="34" s="1"/>
  <c r="AK133" i="34" s="1"/>
  <c r="AL133" i="34" s="1"/>
  <c r="L199" i="36"/>
  <c r="AB199" i="36"/>
  <c r="AJ199" i="36"/>
  <c r="AH48" i="37"/>
  <c r="AA153" i="34"/>
  <c r="AA155" i="34" s="1"/>
  <c r="AI153" i="34"/>
  <c r="AI155" i="34" s="1"/>
  <c r="H127" i="34"/>
  <c r="I127" i="34" s="1"/>
  <c r="J127" i="34" s="1"/>
  <c r="K127" i="34" s="1"/>
  <c r="L127" i="34" s="1"/>
  <c r="M127" i="34" s="1"/>
  <c r="N127" i="34" s="1"/>
  <c r="O127" i="34" s="1"/>
  <c r="P127" i="34" s="1"/>
  <c r="Q127" i="34" s="1"/>
  <c r="X127" i="34" s="1"/>
  <c r="Y127" i="34" s="1"/>
  <c r="Z127" i="34" s="1"/>
  <c r="AA127" i="34" s="1"/>
  <c r="AB127" i="34" s="1"/>
  <c r="AC127" i="34" s="1"/>
  <c r="AD127" i="34" s="1"/>
  <c r="AE127" i="34" s="1"/>
  <c r="AF127" i="34" s="1"/>
  <c r="AG127" i="34" s="1"/>
  <c r="AH127" i="34" s="1"/>
  <c r="AI127" i="34" s="1"/>
  <c r="AJ127" i="34" s="1"/>
  <c r="AK127" i="34" s="1"/>
  <c r="AL127" i="34" s="1"/>
  <c r="H156" i="36"/>
  <c r="I156" i="36" s="1"/>
  <c r="J156" i="36" s="1"/>
  <c r="K156" i="36" s="1"/>
  <c r="L156" i="36" s="1"/>
  <c r="M156" i="36" s="1"/>
  <c r="N156" i="36" s="1"/>
  <c r="O156" i="36" s="1"/>
  <c r="P156" i="36" s="1"/>
  <c r="Q156" i="36" s="1"/>
  <c r="H161" i="36"/>
  <c r="I161" i="36" s="1"/>
  <c r="J161" i="36" s="1"/>
  <c r="K161" i="36" s="1"/>
  <c r="L161" i="36" s="1"/>
  <c r="M161" i="36" s="1"/>
  <c r="N161" i="36" s="1"/>
  <c r="O161" i="36" s="1"/>
  <c r="P161" i="36" s="1"/>
  <c r="Q161" i="36" s="1"/>
  <c r="AJ105" i="38"/>
  <c r="Y140" i="38"/>
  <c r="I105" i="34"/>
  <c r="J105" i="34" s="1"/>
  <c r="K105" i="34" s="1"/>
  <c r="L105" i="34" s="1"/>
  <c r="M105" i="34" s="1"/>
  <c r="N105" i="34" s="1"/>
  <c r="O105" i="34" s="1"/>
  <c r="P105" i="34" s="1"/>
  <c r="Q105" i="34" s="1"/>
  <c r="AH153" i="34"/>
  <c r="AH155" i="34" s="1"/>
  <c r="P199" i="36"/>
  <c r="X199" i="36"/>
  <c r="AF199" i="36"/>
  <c r="X48" i="37"/>
  <c r="X50" i="37" s="1"/>
  <c r="I48" i="37"/>
  <c r="Q48" i="37"/>
  <c r="Q50" i="37" s="1"/>
  <c r="Y48" i="37"/>
  <c r="Y50" i="37" s="1"/>
  <c r="AG48" i="37"/>
  <c r="AH49" i="37"/>
  <c r="I14" i="38"/>
  <c r="J14" i="38" s="1"/>
  <c r="K14" i="38" s="1"/>
  <c r="L14" i="38" s="1"/>
  <c r="M14" i="38" s="1"/>
  <c r="N14" i="38" s="1"/>
  <c r="O14" i="38" s="1"/>
  <c r="P14" i="38" s="1"/>
  <c r="Q14" i="38" s="1"/>
  <c r="R14" i="38" s="1"/>
  <c r="S14" i="38" s="1"/>
  <c r="T14" i="38" s="1"/>
  <c r="U14" i="38" s="1"/>
  <c r="V14" i="38" s="1"/>
  <c r="W14" i="38" s="1"/>
  <c r="X14" i="38" s="1"/>
  <c r="Y14" i="38" s="1"/>
  <c r="Z14" i="38" s="1"/>
  <c r="AA14" i="38" s="1"/>
  <c r="AB14" i="38" s="1"/>
  <c r="AC14" i="38" s="1"/>
  <c r="AD14" i="38" s="1"/>
  <c r="AE14" i="38" s="1"/>
  <c r="AF14" i="38" s="1"/>
  <c r="AG14" i="38" s="1"/>
  <c r="AH14" i="38" s="1"/>
  <c r="AI14" i="38" s="1"/>
  <c r="AJ14" i="38" s="1"/>
  <c r="AK14" i="38" s="1"/>
  <c r="AL14" i="38" s="1"/>
  <c r="AJ98" i="38"/>
  <c r="AJ96" i="38" s="1"/>
  <c r="Y133" i="38"/>
  <c r="Y131" i="38" s="1"/>
  <c r="H9" i="37"/>
  <c r="I9" i="37" s="1"/>
  <c r="J9" i="37" s="1"/>
  <c r="K9" i="37" s="1"/>
  <c r="L9" i="37" s="1"/>
  <c r="M9" i="37" s="1"/>
  <c r="N9" i="37" s="1"/>
  <c r="O9" i="37" s="1"/>
  <c r="P9" i="37" s="1"/>
  <c r="Q9" i="37" s="1"/>
  <c r="P48" i="37"/>
  <c r="P50" i="37" s="1"/>
  <c r="J48" i="37"/>
  <c r="Z48" i="37"/>
  <c r="Z50" i="37" s="1"/>
  <c r="I140" i="38"/>
  <c r="Q140" i="38"/>
  <c r="AG140" i="38"/>
  <c r="AB118" i="34"/>
  <c r="AB187" i="34" s="1"/>
  <c r="I75" i="37"/>
  <c r="J75" i="37" s="1"/>
  <c r="K75" i="37" s="1"/>
  <c r="L75" i="37" s="1"/>
  <c r="M75" i="37" s="1"/>
  <c r="N75" i="37" s="1"/>
  <c r="K91" i="38"/>
  <c r="AE105" i="38"/>
  <c r="I133" i="38"/>
  <c r="I131" i="38" s="1"/>
  <c r="H23" i="34"/>
  <c r="L118" i="34"/>
  <c r="O153" i="34"/>
  <c r="O155" i="34" s="1"/>
  <c r="AA91" i="38"/>
  <c r="AG133" i="38"/>
  <c r="AG131" i="38" s="1"/>
  <c r="H153" i="34"/>
  <c r="H155" i="34" s="1"/>
  <c r="H156" i="34" s="1"/>
  <c r="P153" i="34"/>
  <c r="P155" i="34" s="1"/>
  <c r="X153" i="34"/>
  <c r="X155" i="34" s="1"/>
  <c r="AF153" i="34"/>
  <c r="AF155" i="34" s="1"/>
  <c r="Y106" i="36"/>
  <c r="AJ91" i="37"/>
  <c r="P49" i="37"/>
  <c r="I89" i="38"/>
  <c r="J89" i="38" s="1"/>
  <c r="K89" i="38" s="1"/>
  <c r="L89" i="38" s="1"/>
  <c r="M89" i="38" s="1"/>
  <c r="N89" i="38" s="1"/>
  <c r="O89" i="38" s="1"/>
  <c r="P89" i="38" s="1"/>
  <c r="Q89" i="38" s="1"/>
  <c r="R89" i="38" s="1"/>
  <c r="S89" i="38" s="1"/>
  <c r="T89" i="38" s="1"/>
  <c r="U89" i="38" s="1"/>
  <c r="V89" i="38" s="1"/>
  <c r="W89" i="38" s="1"/>
  <c r="X89" i="38" s="1"/>
  <c r="Y89" i="38" s="1"/>
  <c r="Z89" i="38" s="1"/>
  <c r="AA89" i="38" s="1"/>
  <c r="AB89" i="38" s="1"/>
  <c r="AC89" i="38" s="1"/>
  <c r="AD89" i="38" s="1"/>
  <c r="AE89" i="38" s="1"/>
  <c r="AF89" i="38" s="1"/>
  <c r="AG89" i="38" s="1"/>
  <c r="AH89" i="38" s="1"/>
  <c r="AI89" i="38" s="1"/>
  <c r="AJ89" i="38" s="1"/>
  <c r="AK89" i="38" s="1"/>
  <c r="AL89" i="38" s="1"/>
  <c r="N48" i="37"/>
  <c r="N50" i="37" s="1"/>
  <c r="AD48" i="37"/>
  <c r="H35" i="38"/>
  <c r="L98" i="38"/>
  <c r="L96" i="38" s="1"/>
  <c r="O48" i="37"/>
  <c r="O50" i="37" s="1"/>
  <c r="W48" i="37"/>
  <c r="W50" i="37" s="1"/>
  <c r="AE48" i="37"/>
  <c r="AG70" i="38"/>
  <c r="V140" i="38"/>
  <c r="AL140" i="38"/>
  <c r="I5" i="37"/>
  <c r="J5" i="37" s="1"/>
  <c r="K5" i="37" s="1"/>
  <c r="H6" i="37"/>
  <c r="Y99" i="36"/>
  <c r="Y97" i="36" s="1"/>
  <c r="AM34" i="37"/>
  <c r="K48" i="37"/>
  <c r="K50" i="37" s="1"/>
  <c r="AA48" i="37"/>
  <c r="AA50" i="37" s="1"/>
  <c r="M43" i="36"/>
  <c r="M278" i="36" s="1"/>
  <c r="AK43" i="36"/>
  <c r="AJ84" i="37"/>
  <c r="AJ82" i="37" s="1"/>
  <c r="L48" i="37"/>
  <c r="L50" i="37" s="1"/>
  <c r="AB48" i="37"/>
  <c r="AJ48" i="37"/>
  <c r="AJ50" i="37" s="1"/>
  <c r="S35" i="38"/>
  <c r="AE91" i="38"/>
  <c r="T105" i="38"/>
  <c r="AD140" i="38"/>
  <c r="AM77" i="37"/>
  <c r="AI48" i="37"/>
  <c r="H48" i="37"/>
  <c r="N83" i="34"/>
  <c r="AD83" i="34"/>
  <c r="AD177" i="34" s="1"/>
  <c r="AL83" i="34"/>
  <c r="AA146" i="34"/>
  <c r="AA144" i="34" s="1"/>
  <c r="K153" i="34"/>
  <c r="K155" i="34" s="1"/>
  <c r="N43" i="36"/>
  <c r="M48" i="37"/>
  <c r="M50" i="37" s="1"/>
  <c r="AC48" i="37"/>
  <c r="AK48" i="37"/>
  <c r="AK50" i="37" s="1"/>
  <c r="AI35" i="38"/>
  <c r="I57" i="38"/>
  <c r="J57" i="38" s="1"/>
  <c r="K57" i="38" s="1"/>
  <c r="L57" i="38" s="1"/>
  <c r="M57" i="38" s="1"/>
  <c r="N57" i="38" s="1"/>
  <c r="O57" i="38" s="1"/>
  <c r="P57" i="38" s="1"/>
  <c r="Q57" i="38" s="1"/>
  <c r="R57" i="38" s="1"/>
  <c r="S57" i="38" s="1"/>
  <c r="T57" i="38" s="1"/>
  <c r="U57" i="38" s="1"/>
  <c r="V57" i="38" s="1"/>
  <c r="W57" i="38" s="1"/>
  <c r="X57" i="38" s="1"/>
  <c r="Y57" i="38" s="1"/>
  <c r="Z57" i="38" s="1"/>
  <c r="AA57" i="38" s="1"/>
  <c r="AB57" i="38" s="1"/>
  <c r="AC57" i="38" s="1"/>
  <c r="AD57" i="38" s="1"/>
  <c r="AE57" i="38" s="1"/>
  <c r="AF57" i="38" s="1"/>
  <c r="AG57" i="38" s="1"/>
  <c r="AH57" i="38" s="1"/>
  <c r="AI57" i="38" s="1"/>
  <c r="AJ57" i="38" s="1"/>
  <c r="AK57" i="38" s="1"/>
  <c r="AL57" i="38" s="1"/>
  <c r="AK91" i="38"/>
  <c r="AE98" i="38"/>
  <c r="AE96" i="38" s="1"/>
  <c r="V133" i="38"/>
  <c r="V131" i="38" s="1"/>
  <c r="U140" i="38"/>
  <c r="AK140" i="38"/>
  <c r="G110" i="38"/>
  <c r="AI146" i="34"/>
  <c r="AI144" i="34" s="1"/>
  <c r="AJ78" i="38"/>
  <c r="O118" i="34"/>
  <c r="O187" i="34" s="1"/>
  <c r="AM30" i="37"/>
  <c r="E46" i="11" s="1"/>
  <c r="I46" i="11" s="1"/>
  <c r="O35" i="38"/>
  <c r="W35" i="38"/>
  <c r="AE35" i="38"/>
  <c r="AK78" i="38"/>
  <c r="H138" i="38"/>
  <c r="AE118" i="34"/>
  <c r="P9" i="53"/>
  <c r="P118" i="34"/>
  <c r="P187" i="34" s="1"/>
  <c r="I19" i="34"/>
  <c r="J19" i="34" s="1"/>
  <c r="K19" i="34" s="1"/>
  <c r="L19" i="34" s="1"/>
  <c r="M19" i="34" s="1"/>
  <c r="N19" i="34" s="1"/>
  <c r="O19" i="34" s="1"/>
  <c r="P19" i="34" s="1"/>
  <c r="Q19" i="34" s="1"/>
  <c r="R19" i="34" s="1"/>
  <c r="S19" i="34" s="1"/>
  <c r="T19" i="34" s="1"/>
  <c r="U19" i="34" s="1"/>
  <c r="V19" i="34" s="1"/>
  <c r="W19" i="34" s="1"/>
  <c r="X19" i="34" s="1"/>
  <c r="Y19" i="34" s="1"/>
  <c r="Z19" i="34" s="1"/>
  <c r="AA19" i="34" s="1"/>
  <c r="AB19" i="34" s="1"/>
  <c r="AC19" i="34" s="1"/>
  <c r="AD19" i="34" s="1"/>
  <c r="AE19" i="34" s="1"/>
  <c r="AF19" i="34" s="1"/>
  <c r="AG19" i="34" s="1"/>
  <c r="AH19" i="34" s="1"/>
  <c r="AI19" i="34" s="1"/>
  <c r="AJ19" i="34" s="1"/>
  <c r="AK19" i="34" s="1"/>
  <c r="AL19" i="34" s="1"/>
  <c r="H22" i="34"/>
  <c r="I22" i="34" s="1"/>
  <c r="J22" i="34" s="1"/>
  <c r="K22" i="34" s="1"/>
  <c r="L22" i="34" s="1"/>
  <c r="M22" i="34" s="1"/>
  <c r="N22" i="34" s="1"/>
  <c r="O22" i="34" s="1"/>
  <c r="P22" i="34" s="1"/>
  <c r="Q22" i="34" s="1"/>
  <c r="R22" i="34" s="1"/>
  <c r="S22" i="34" s="1"/>
  <c r="T22" i="34" s="1"/>
  <c r="U22" i="34" s="1"/>
  <c r="V22" i="34" s="1"/>
  <c r="W22" i="34" s="1"/>
  <c r="X22" i="34" s="1"/>
  <c r="Y22" i="34" s="1"/>
  <c r="Z22" i="34" s="1"/>
  <c r="AA22" i="34" s="1"/>
  <c r="AB22" i="34" s="1"/>
  <c r="AC22" i="34" s="1"/>
  <c r="AD22" i="34" s="1"/>
  <c r="AE22" i="34" s="1"/>
  <c r="AF22" i="34" s="1"/>
  <c r="AG22" i="34" s="1"/>
  <c r="AH22" i="34" s="1"/>
  <c r="AI22" i="34" s="1"/>
  <c r="AJ22" i="34" s="1"/>
  <c r="AK22" i="34" s="1"/>
  <c r="AL22" i="34" s="1"/>
  <c r="H63" i="34"/>
  <c r="H36" i="37"/>
  <c r="H46" i="37"/>
  <c r="J40" i="34"/>
  <c r="Z40" i="34"/>
  <c r="AH40" i="34"/>
  <c r="H118" i="34"/>
  <c r="H187" i="34" s="1"/>
  <c r="X118" i="34"/>
  <c r="X187" i="34" s="1"/>
  <c r="AM17" i="34"/>
  <c r="E38" i="11" s="1"/>
  <c r="L40" i="34"/>
  <c r="J9" i="53" s="1"/>
  <c r="R9" i="53"/>
  <c r="AB40" i="34"/>
  <c r="AJ40" i="34"/>
  <c r="X111" i="34"/>
  <c r="H153" i="36"/>
  <c r="P153" i="36"/>
  <c r="X153" i="36"/>
  <c r="AF153" i="36"/>
  <c r="N199" i="36"/>
  <c r="AD199" i="36"/>
  <c r="AL199" i="36"/>
  <c r="L91" i="37"/>
  <c r="L155" i="37" s="1"/>
  <c r="AF48" i="37"/>
  <c r="W91" i="38"/>
  <c r="H128" i="38"/>
  <c r="Q133" i="38"/>
  <c r="Q131" i="38" s="1"/>
  <c r="Q9" i="53"/>
  <c r="AE84" i="37"/>
  <c r="AE82" i="37" s="1"/>
  <c r="AE91" i="37"/>
  <c r="AE155" i="37" s="1"/>
  <c r="H6" i="34"/>
  <c r="U9" i="53"/>
  <c r="AM48" i="34"/>
  <c r="Y17" i="32" s="1"/>
  <c r="I102" i="34"/>
  <c r="J102" i="34" s="1"/>
  <c r="K102" i="34" s="1"/>
  <c r="L102" i="34" s="1"/>
  <c r="M102" i="34" s="1"/>
  <c r="N102" i="34" s="1"/>
  <c r="O102" i="34" s="1"/>
  <c r="P102" i="34" s="1"/>
  <c r="Q102" i="34" s="1"/>
  <c r="M118" i="34"/>
  <c r="AC118" i="34"/>
  <c r="AC187" i="34" s="1"/>
  <c r="P146" i="34"/>
  <c r="P144" i="34" s="1"/>
  <c r="AE153" i="34"/>
  <c r="AE155" i="34" s="1"/>
  <c r="AM17" i="36"/>
  <c r="AC43" i="36"/>
  <c r="M36" i="36"/>
  <c r="M34" i="36" s="1"/>
  <c r="H58" i="38"/>
  <c r="J71" i="38"/>
  <c r="K78" i="38"/>
  <c r="J77" i="46"/>
  <c r="R77" i="46"/>
  <c r="Z77" i="46"/>
  <c r="AH77" i="46"/>
  <c r="AB105" i="38"/>
  <c r="AB98" i="38"/>
  <c r="AB96" i="38" s="1"/>
  <c r="M140" i="38"/>
  <c r="M133" i="38"/>
  <c r="M131" i="38" s="1"/>
  <c r="AC133" i="38"/>
  <c r="AC131" i="38" s="1"/>
  <c r="AC140" i="38"/>
  <c r="Z83" i="34"/>
  <c r="Z177" i="34" s="1"/>
  <c r="H106" i="34"/>
  <c r="AF118" i="34"/>
  <c r="N153" i="34"/>
  <c r="N155" i="34" s="1"/>
  <c r="AE63" i="38"/>
  <c r="AE61" i="38" s="1"/>
  <c r="AE70" i="38"/>
  <c r="AM27" i="34"/>
  <c r="N40" i="34"/>
  <c r="L9" i="53" s="1"/>
  <c r="T9" i="53"/>
  <c r="AL40" i="34"/>
  <c r="AJ9" i="53" s="1"/>
  <c r="H55" i="34"/>
  <c r="AA83" i="34"/>
  <c r="AA177" i="34" s="1"/>
  <c r="H116" i="34"/>
  <c r="Q118" i="34"/>
  <c r="Q187" i="34" s="1"/>
  <c r="AG118" i="34"/>
  <c r="H128" i="34"/>
  <c r="I128" i="34" s="1"/>
  <c r="J128" i="34" s="1"/>
  <c r="K128" i="34" s="1"/>
  <c r="L128" i="34" s="1"/>
  <c r="M128" i="34" s="1"/>
  <c r="N128" i="34" s="1"/>
  <c r="O128" i="34" s="1"/>
  <c r="P128" i="34" s="1"/>
  <c r="Q128" i="34" s="1"/>
  <c r="Y128" i="34" s="1"/>
  <c r="Z128" i="34" s="1"/>
  <c r="AA128" i="34" s="1"/>
  <c r="AB128" i="34" s="1"/>
  <c r="AC128" i="34" s="1"/>
  <c r="AD128" i="34" s="1"/>
  <c r="AE128" i="34" s="1"/>
  <c r="AF128" i="34" s="1"/>
  <c r="AG128" i="34" s="1"/>
  <c r="AH128" i="34" s="1"/>
  <c r="AI128" i="34" s="1"/>
  <c r="AJ128" i="34" s="1"/>
  <c r="AK128" i="34" s="1"/>
  <c r="AL128" i="34" s="1"/>
  <c r="H146" i="34"/>
  <c r="H144" i="34" s="1"/>
  <c r="I23" i="36"/>
  <c r="J23" i="36" s="1"/>
  <c r="K23" i="36" s="1"/>
  <c r="L23" i="36" s="1"/>
  <c r="M23" i="36" s="1"/>
  <c r="N23" i="36" s="1"/>
  <c r="O23" i="36" s="1"/>
  <c r="P23" i="36" s="1"/>
  <c r="Q23" i="36" s="1"/>
  <c r="I43" i="36"/>
  <c r="Q43" i="36"/>
  <c r="Q258" i="36" s="1"/>
  <c r="J91" i="37"/>
  <c r="J155" i="37" s="1"/>
  <c r="AL48" i="37"/>
  <c r="AL50" i="37" s="1"/>
  <c r="H23" i="38"/>
  <c r="I23" i="38" s="1"/>
  <c r="J23" i="38" s="1"/>
  <c r="K23" i="38" s="1"/>
  <c r="L23" i="38" s="1"/>
  <c r="M23" i="38" s="1"/>
  <c r="N23" i="38" s="1"/>
  <c r="O23" i="38" s="1"/>
  <c r="P23" i="38" s="1"/>
  <c r="Q23" i="38" s="1"/>
  <c r="R23" i="38" s="1"/>
  <c r="S23" i="38" s="1"/>
  <c r="T23" i="38" s="1"/>
  <c r="U23" i="38" s="1"/>
  <c r="V23" i="38" s="1"/>
  <c r="W23" i="38" s="1"/>
  <c r="X23" i="38" s="1"/>
  <c r="Y23" i="38" s="1"/>
  <c r="Z23" i="38" s="1"/>
  <c r="AA23" i="38" s="1"/>
  <c r="AB23" i="38" s="1"/>
  <c r="AC23" i="38" s="1"/>
  <c r="AD23" i="38" s="1"/>
  <c r="AE23" i="38" s="1"/>
  <c r="AF23" i="38" s="1"/>
  <c r="AG23" i="38" s="1"/>
  <c r="AH23" i="38" s="1"/>
  <c r="AI23" i="38" s="1"/>
  <c r="AJ23" i="38" s="1"/>
  <c r="AK23" i="38" s="1"/>
  <c r="AL23" i="38" s="1"/>
  <c r="T11" i="32" s="1"/>
  <c r="W28" i="38"/>
  <c r="W26" i="38" s="1"/>
  <c r="L91" i="38"/>
  <c r="K90" i="46"/>
  <c r="T91" i="38"/>
  <c r="S90" i="46"/>
  <c r="AB91" i="38"/>
  <c r="AA90" i="46"/>
  <c r="AJ91" i="38"/>
  <c r="AI90" i="46"/>
  <c r="AL91" i="38"/>
  <c r="AJ118" i="34"/>
  <c r="AJ187" i="34" s="1"/>
  <c r="H19" i="38"/>
  <c r="I19" i="38" s="1"/>
  <c r="J19" i="38" s="1"/>
  <c r="K19" i="38" s="1"/>
  <c r="L19" i="38" s="1"/>
  <c r="M19" i="38" s="1"/>
  <c r="N19" i="38" s="1"/>
  <c r="O19" i="38" s="1"/>
  <c r="P19" i="38" s="1"/>
  <c r="Q19" i="38" s="1"/>
  <c r="R19" i="38" s="1"/>
  <c r="S19" i="38" s="1"/>
  <c r="T19" i="38" s="1"/>
  <c r="U19" i="38" s="1"/>
  <c r="V19" i="38" s="1"/>
  <c r="W19" i="38" s="1"/>
  <c r="X19" i="38" s="1"/>
  <c r="Y19" i="38" s="1"/>
  <c r="Z19" i="38" s="1"/>
  <c r="AA19" i="38" s="1"/>
  <c r="AB19" i="38" s="1"/>
  <c r="AC19" i="38" s="1"/>
  <c r="AD19" i="38" s="1"/>
  <c r="AE19" i="38" s="1"/>
  <c r="AF19" i="38" s="1"/>
  <c r="AG19" i="38" s="1"/>
  <c r="AH19" i="38" s="1"/>
  <c r="AI19" i="38" s="1"/>
  <c r="AJ19" i="38" s="1"/>
  <c r="AK19" i="38" s="1"/>
  <c r="AL19" i="38" s="1"/>
  <c r="H15" i="38"/>
  <c r="I15" i="38" s="1"/>
  <c r="J15" i="38" s="1"/>
  <c r="K15" i="38" s="1"/>
  <c r="L15" i="38" s="1"/>
  <c r="M15" i="38" s="1"/>
  <c r="N15" i="38" s="1"/>
  <c r="O15" i="38" s="1"/>
  <c r="P15" i="38" s="1"/>
  <c r="Q15" i="38" s="1"/>
  <c r="R15" i="38" s="1"/>
  <c r="S15" i="38" s="1"/>
  <c r="T15" i="38" s="1"/>
  <c r="U15" i="38" s="1"/>
  <c r="V15" i="38" s="1"/>
  <c r="W15" i="38" s="1"/>
  <c r="X15" i="38" s="1"/>
  <c r="Y15" i="38" s="1"/>
  <c r="Z15" i="38" s="1"/>
  <c r="AA15" i="38" s="1"/>
  <c r="AB15" i="38" s="1"/>
  <c r="AC15" i="38" s="1"/>
  <c r="AD15" i="38" s="1"/>
  <c r="AE15" i="38" s="1"/>
  <c r="AF15" i="38" s="1"/>
  <c r="AG15" i="38" s="1"/>
  <c r="AH15" i="38" s="1"/>
  <c r="AI15" i="38" s="1"/>
  <c r="AJ15" i="38" s="1"/>
  <c r="AK15" i="38" s="1"/>
  <c r="AL15" i="38" s="1"/>
  <c r="V11" i="32" s="1"/>
  <c r="K35" i="38"/>
  <c r="AA35" i="38"/>
  <c r="AA154" i="38" s="1"/>
  <c r="AM100" i="34"/>
  <c r="E36" i="11" s="1"/>
  <c r="AB33" i="34"/>
  <c r="AB31" i="34" s="1"/>
  <c r="J83" i="34"/>
  <c r="J177" i="34" s="1"/>
  <c r="AH83" i="34"/>
  <c r="AH177" i="34" s="1"/>
  <c r="AD84" i="34"/>
  <c r="O109" i="34"/>
  <c r="AE111" i="34"/>
  <c r="AE109" i="34" s="1"/>
  <c r="K118" i="34"/>
  <c r="AA118" i="34"/>
  <c r="AA187" i="34" s="1"/>
  <c r="AI118" i="34"/>
  <c r="AI187" i="34" s="1"/>
  <c r="AK118" i="34"/>
  <c r="AM126" i="34"/>
  <c r="I140" i="34"/>
  <c r="J140" i="34" s="1"/>
  <c r="K140" i="34" s="1"/>
  <c r="L140" i="34" s="1"/>
  <c r="M140" i="34" s="1"/>
  <c r="N140" i="34" s="1"/>
  <c r="O140" i="34" s="1"/>
  <c r="P140" i="34" s="1"/>
  <c r="Q140" i="34" s="1"/>
  <c r="X140" i="34" s="1"/>
  <c r="Y140" i="34" s="1"/>
  <c r="Z140" i="34" s="1"/>
  <c r="AA140" i="34" s="1"/>
  <c r="AB140" i="34" s="1"/>
  <c r="AC140" i="34" s="1"/>
  <c r="AD140" i="34" s="1"/>
  <c r="AE140" i="34" s="1"/>
  <c r="AF140" i="34" s="1"/>
  <c r="AG140" i="34" s="1"/>
  <c r="AH140" i="34" s="1"/>
  <c r="AI140" i="34" s="1"/>
  <c r="AJ140" i="34" s="1"/>
  <c r="AK140" i="34" s="1"/>
  <c r="AL140" i="34" s="1"/>
  <c r="AL43" i="36"/>
  <c r="I35" i="37"/>
  <c r="J35" i="37" s="1"/>
  <c r="K35" i="37" s="1"/>
  <c r="L35" i="37" s="1"/>
  <c r="M35" i="37" s="1"/>
  <c r="N35" i="37" s="1"/>
  <c r="O35" i="37" s="1"/>
  <c r="P35" i="37" s="1"/>
  <c r="Q35" i="37" s="1"/>
  <c r="N35" i="38"/>
  <c r="N36" i="38"/>
  <c r="V35" i="38"/>
  <c r="V36" i="38"/>
  <c r="AD35" i="38"/>
  <c r="AD36" i="38"/>
  <c r="AL35" i="38"/>
  <c r="AH42" i="54" s="1"/>
  <c r="AL36" i="38"/>
  <c r="AE28" i="38"/>
  <c r="AE26" i="38" s="1"/>
  <c r="R70" i="38"/>
  <c r="AH70" i="38"/>
  <c r="N77" i="46"/>
  <c r="V77" i="46"/>
  <c r="AD77" i="46"/>
  <c r="N91" i="38"/>
  <c r="M90" i="46"/>
  <c r="V91" i="38"/>
  <c r="U90" i="46"/>
  <c r="AC90" i="46"/>
  <c r="AD91" i="38"/>
  <c r="S105" i="38"/>
  <c r="S98" i="38"/>
  <c r="S96" i="38" s="1"/>
  <c r="AH141" i="38"/>
  <c r="AH140" i="38"/>
  <c r="O40" i="34"/>
  <c r="M9" i="53" s="1"/>
  <c r="AE83" i="34"/>
  <c r="AE177" i="34" s="1"/>
  <c r="AF146" i="34"/>
  <c r="AF144" i="34" s="1"/>
  <c r="K83" i="34"/>
  <c r="AI83" i="34"/>
  <c r="AI177" i="34" s="1"/>
  <c r="P111" i="34"/>
  <c r="P109" i="34" s="1"/>
  <c r="X144" i="34"/>
  <c r="L153" i="34"/>
  <c r="L155" i="34" s="1"/>
  <c r="AB153" i="34"/>
  <c r="AB155" i="34" s="1"/>
  <c r="AJ153" i="34"/>
  <c r="AJ155" i="34" s="1"/>
  <c r="L43" i="36"/>
  <c r="AB43" i="36"/>
  <c r="AJ43" i="36"/>
  <c r="K152" i="36"/>
  <c r="K154" i="36" s="1"/>
  <c r="AA153" i="36"/>
  <c r="AI152" i="36"/>
  <c r="AI154" i="36" s="1"/>
  <c r="H78" i="37"/>
  <c r="I78" i="37" s="1"/>
  <c r="J78" i="37" s="1"/>
  <c r="K78" i="37" s="1"/>
  <c r="L78" i="37" s="1"/>
  <c r="M78" i="37" s="1"/>
  <c r="N78" i="37" s="1"/>
  <c r="H79" i="37"/>
  <c r="AM52" i="38"/>
  <c r="K70" i="38"/>
  <c r="S63" i="38"/>
  <c r="S70" i="38"/>
  <c r="O106" i="38"/>
  <c r="W105" i="38"/>
  <c r="W174" i="38" s="1"/>
  <c r="U127" i="53" s="1"/>
  <c r="W106" i="38"/>
  <c r="H81" i="34"/>
  <c r="AM72" i="34"/>
  <c r="O83" i="34"/>
  <c r="AL84" i="34"/>
  <c r="H98" i="34"/>
  <c r="I118" i="34"/>
  <c r="I187" i="34" s="1"/>
  <c r="Y118" i="34"/>
  <c r="Y187" i="34" s="1"/>
  <c r="Z70" i="38"/>
  <c r="H77" i="46"/>
  <c r="I78" i="38"/>
  <c r="AF77" i="46"/>
  <c r="H91" i="38"/>
  <c r="G90" i="46"/>
  <c r="P91" i="38"/>
  <c r="O90" i="46"/>
  <c r="X91" i="38"/>
  <c r="W90" i="46"/>
  <c r="AF91" i="38"/>
  <c r="AE90" i="46"/>
  <c r="U98" i="38"/>
  <c r="U96" i="38" s="1"/>
  <c r="U105" i="38"/>
  <c r="J140" i="38"/>
  <c r="Y43" i="36"/>
  <c r="Y258" i="36" s="1"/>
  <c r="M153" i="36"/>
  <c r="AC153" i="36"/>
  <c r="AK153" i="36"/>
  <c r="M199" i="36"/>
  <c r="AC199" i="36"/>
  <c r="AK199" i="36"/>
  <c r="AD91" i="37"/>
  <c r="AD155" i="37" s="1"/>
  <c r="AL91" i="37"/>
  <c r="AF35" i="38"/>
  <c r="I54" i="38"/>
  <c r="J54" i="38" s="1"/>
  <c r="K54" i="38" s="1"/>
  <c r="L54" i="38" s="1"/>
  <c r="M54" i="38" s="1"/>
  <c r="N54" i="38" s="1"/>
  <c r="O54" i="38" s="1"/>
  <c r="P54" i="38" s="1"/>
  <c r="Q54" i="38" s="1"/>
  <c r="R54" i="38" s="1"/>
  <c r="S54" i="38" s="1"/>
  <c r="T54" i="38" s="1"/>
  <c r="U54" i="38" s="1"/>
  <c r="V54" i="38" s="1"/>
  <c r="W54" i="38" s="1"/>
  <c r="X54" i="38" s="1"/>
  <c r="Y54" i="38" s="1"/>
  <c r="Z54" i="38" s="1"/>
  <c r="AA54" i="38" s="1"/>
  <c r="AB54" i="38" s="1"/>
  <c r="AC54" i="38" s="1"/>
  <c r="AD54" i="38" s="1"/>
  <c r="AE54" i="38" s="1"/>
  <c r="AF54" i="38" s="1"/>
  <c r="AG54" i="38" s="1"/>
  <c r="AH54" i="38" s="1"/>
  <c r="AI54" i="38" s="1"/>
  <c r="AJ54" i="38" s="1"/>
  <c r="AK54" i="38" s="1"/>
  <c r="AL54" i="38" s="1"/>
  <c r="H70" i="38"/>
  <c r="H78" i="38"/>
  <c r="G77" i="46"/>
  <c r="G109" i="46" s="1"/>
  <c r="O77" i="46"/>
  <c r="W77" i="46"/>
  <c r="AE77" i="46"/>
  <c r="AL78" i="38"/>
  <c r="M91" i="38"/>
  <c r="L90" i="46"/>
  <c r="U91" i="38"/>
  <c r="T90" i="46"/>
  <c r="AC91" i="38"/>
  <c r="AB90" i="46"/>
  <c r="Z91" i="38"/>
  <c r="K43" i="36"/>
  <c r="M106" i="36"/>
  <c r="O198" i="36"/>
  <c r="O268" i="36" s="1"/>
  <c r="AM37" i="37"/>
  <c r="P35" i="38"/>
  <c r="J78" i="38"/>
  <c r="I77" i="46"/>
  <c r="J91" i="38"/>
  <c r="AM122" i="38"/>
  <c r="E9" i="11" s="1"/>
  <c r="AM126" i="38"/>
  <c r="H127" i="38"/>
  <c r="I127" i="38" s="1"/>
  <c r="J127" i="38" s="1"/>
  <c r="K127" i="38" s="1"/>
  <c r="L127" i="38" s="1"/>
  <c r="M127" i="38" s="1"/>
  <c r="N127" i="38" s="1"/>
  <c r="O127" i="38" s="1"/>
  <c r="P127" i="38" s="1"/>
  <c r="Q127" i="38" s="1"/>
  <c r="R127" i="38" s="1"/>
  <c r="S127" i="38" s="1"/>
  <c r="T127" i="38" s="1"/>
  <c r="U127" i="38" s="1"/>
  <c r="V127" i="38" s="1"/>
  <c r="W127" i="38" s="1"/>
  <c r="X127" i="38" s="1"/>
  <c r="Y127" i="38" s="1"/>
  <c r="Z127" i="38" s="1"/>
  <c r="AA127" i="38" s="1"/>
  <c r="AB127" i="38" s="1"/>
  <c r="AC127" i="38" s="1"/>
  <c r="AD127" i="38" s="1"/>
  <c r="AE127" i="38" s="1"/>
  <c r="AF127" i="38" s="1"/>
  <c r="AG127" i="38" s="1"/>
  <c r="AH127" i="38" s="1"/>
  <c r="AI127" i="38" s="1"/>
  <c r="AJ127" i="38" s="1"/>
  <c r="AK127" i="38" s="1"/>
  <c r="AL127" i="38" s="1"/>
  <c r="N140" i="38"/>
  <c r="O140" i="38"/>
  <c r="Q153" i="36"/>
  <c r="Y153" i="36"/>
  <c r="AG152" i="36"/>
  <c r="AG154" i="36" s="1"/>
  <c r="AH91" i="37"/>
  <c r="AH155" i="37" s="1"/>
  <c r="AM43" i="37"/>
  <c r="AO44" i="37" s="1"/>
  <c r="I91" i="38"/>
  <c r="H90" i="46"/>
  <c r="Q91" i="38"/>
  <c r="P90" i="46"/>
  <c r="Y91" i="38"/>
  <c r="X90" i="46"/>
  <c r="AG91" i="38"/>
  <c r="AF90" i="46"/>
  <c r="O91" i="38"/>
  <c r="AH91" i="38"/>
  <c r="Z105" i="38"/>
  <c r="AD43" i="36"/>
  <c r="H116" i="36"/>
  <c r="J198" i="36"/>
  <c r="J268" i="36" s="1"/>
  <c r="Z199" i="36"/>
  <c r="AH198" i="36"/>
  <c r="AH268" i="36" s="1"/>
  <c r="AB91" i="37"/>
  <c r="AB155" i="37" s="1"/>
  <c r="K91" i="37"/>
  <c r="K155" i="37" s="1"/>
  <c r="AA91" i="37"/>
  <c r="AA155" i="37" s="1"/>
  <c r="AI91" i="37"/>
  <c r="AI155" i="37" s="1"/>
  <c r="Q22" i="38"/>
  <c r="R22" i="38" s="1"/>
  <c r="S22" i="38" s="1"/>
  <c r="T22" i="38" s="1"/>
  <c r="U22" i="38" s="1"/>
  <c r="V22" i="38" s="1"/>
  <c r="W22" i="38" s="1"/>
  <c r="X22" i="38" s="1"/>
  <c r="Y22" i="38" s="1"/>
  <c r="Z22" i="38" s="1"/>
  <c r="AA22" i="38" s="1"/>
  <c r="AB22" i="38" s="1"/>
  <c r="AC22" i="38" s="1"/>
  <c r="AD22" i="38" s="1"/>
  <c r="AE22" i="38" s="1"/>
  <c r="AF22" i="38" s="1"/>
  <c r="AG22" i="38" s="1"/>
  <c r="AH22" i="38" s="1"/>
  <c r="AI22" i="38" s="1"/>
  <c r="AJ22" i="38" s="1"/>
  <c r="AK22" i="38" s="1"/>
  <c r="AL22" i="38" s="1"/>
  <c r="X35" i="38"/>
  <c r="R91" i="38"/>
  <c r="AI91" i="38"/>
  <c r="K199" i="36"/>
  <c r="AA199" i="36"/>
  <c r="AI199" i="36"/>
  <c r="M91" i="37"/>
  <c r="M155" i="37" s="1"/>
  <c r="AM17" i="38"/>
  <c r="Q70" i="38"/>
  <c r="Y70" i="38"/>
  <c r="M77" i="46"/>
  <c r="U77" i="46"/>
  <c r="S91" i="38"/>
  <c r="G115" i="38"/>
  <c r="AP81" i="46"/>
  <c r="F110" i="46"/>
  <c r="G110" i="46" s="1"/>
  <c r="G109" i="38"/>
  <c r="H109" i="38" s="1"/>
  <c r="I109" i="38" s="1"/>
  <c r="J109" i="38" s="1"/>
  <c r="K109" i="38" s="1"/>
  <c r="L109" i="38" s="1"/>
  <c r="M109" i="38" s="1"/>
  <c r="N109" i="38" s="1"/>
  <c r="O109" i="38" s="1"/>
  <c r="P109" i="38" s="1"/>
  <c r="Q109" i="38" s="1"/>
  <c r="R109" i="38" s="1"/>
  <c r="S109" i="38" s="1"/>
  <c r="T109" i="38" s="1"/>
  <c r="U109" i="38" s="1"/>
  <c r="V109" i="38" s="1"/>
  <c r="W109" i="38" s="1"/>
  <c r="X109" i="38" s="1"/>
  <c r="Y109" i="38" s="1"/>
  <c r="Z109" i="38" s="1"/>
  <c r="AA109" i="38" s="1"/>
  <c r="AB109" i="38" s="1"/>
  <c r="AC109" i="38" s="1"/>
  <c r="AD109" i="38" s="1"/>
  <c r="AE109" i="38" s="1"/>
  <c r="AF109" i="38" s="1"/>
  <c r="AG109" i="38" s="1"/>
  <c r="AH109" i="38" s="1"/>
  <c r="AI109" i="38" s="1"/>
  <c r="AJ109" i="38" s="1"/>
  <c r="AK109" i="38" s="1"/>
  <c r="AL109" i="38" s="1"/>
  <c r="AM109" i="38" s="1"/>
  <c r="F75" i="46"/>
  <c r="G75" i="46" s="1"/>
  <c r="AP46" i="46"/>
  <c r="G74" i="38"/>
  <c r="H74" i="38" s="1"/>
  <c r="I74" i="38" s="1"/>
  <c r="J74" i="38" s="1"/>
  <c r="K74" i="38" s="1"/>
  <c r="L74" i="38" s="1"/>
  <c r="M74" i="38" s="1"/>
  <c r="N74" i="38" s="1"/>
  <c r="O74" i="38" s="1"/>
  <c r="P74" i="38" s="1"/>
  <c r="Q74" i="38" s="1"/>
  <c r="R74" i="38" s="1"/>
  <c r="S74" i="38" s="1"/>
  <c r="T74" i="38" s="1"/>
  <c r="U74" i="38" s="1"/>
  <c r="V74" i="38" s="1"/>
  <c r="W74" i="38" s="1"/>
  <c r="X74" i="38" s="1"/>
  <c r="Y74" i="38" s="1"/>
  <c r="Z74" i="38" s="1"/>
  <c r="AA74" i="38" s="1"/>
  <c r="AB74" i="38" s="1"/>
  <c r="AC74" i="38" s="1"/>
  <c r="AD74" i="38" s="1"/>
  <c r="AE74" i="38" s="1"/>
  <c r="AF74" i="38" s="1"/>
  <c r="AG74" i="38" s="1"/>
  <c r="AH74" i="38" s="1"/>
  <c r="AI74" i="38" s="1"/>
  <c r="AJ74" i="38" s="1"/>
  <c r="AK74" i="38" s="1"/>
  <c r="AL74" i="38" s="1"/>
  <c r="AM74" i="38" s="1"/>
  <c r="G75" i="38"/>
  <c r="H45" i="38"/>
  <c r="H160" i="38" s="1"/>
  <c r="G9" i="38"/>
  <c r="H9" i="38" s="1"/>
  <c r="I9" i="38" s="1"/>
  <c r="J9" i="38" s="1"/>
  <c r="K9" i="38" s="1"/>
  <c r="L9" i="38" s="1"/>
  <c r="M9" i="38" s="1"/>
  <c r="N9" i="38" s="1"/>
  <c r="O9" i="38" s="1"/>
  <c r="P9" i="38" s="1"/>
  <c r="Q9" i="38" s="1"/>
  <c r="R9" i="38" s="1"/>
  <c r="S9" i="38" s="1"/>
  <c r="T9" i="38" s="1"/>
  <c r="U9" i="38" s="1"/>
  <c r="V9" i="38" s="1"/>
  <c r="W9" i="38" s="1"/>
  <c r="X9" i="38" s="1"/>
  <c r="Y9" i="38" s="1"/>
  <c r="Z9" i="38" s="1"/>
  <c r="AA9" i="38" s="1"/>
  <c r="AB9" i="38" s="1"/>
  <c r="AC9" i="38" s="1"/>
  <c r="AD9" i="38" s="1"/>
  <c r="AE9" i="38" s="1"/>
  <c r="AF9" i="38" s="1"/>
  <c r="AG9" i="38" s="1"/>
  <c r="AH9" i="38" s="1"/>
  <c r="AI9" i="38" s="1"/>
  <c r="AJ9" i="38" s="1"/>
  <c r="AK9" i="38" s="1"/>
  <c r="AL9" i="38" s="1"/>
  <c r="F8" i="44"/>
  <c r="AL8" i="44" s="1"/>
  <c r="G58" i="37"/>
  <c r="G52" i="36"/>
  <c r="H52" i="36" s="1"/>
  <c r="I52" i="36" s="1"/>
  <c r="J52" i="36" s="1"/>
  <c r="K52" i="36" s="1"/>
  <c r="L52" i="36" s="1"/>
  <c r="G111" i="36"/>
  <c r="F8" i="45"/>
  <c r="AL8" i="45" s="1"/>
  <c r="G10" i="36"/>
  <c r="H93" i="34"/>
  <c r="H183" i="34" s="1"/>
  <c r="G92" i="34"/>
  <c r="H92" i="34" s="1"/>
  <c r="I92" i="34" s="1"/>
  <c r="J92" i="34" s="1"/>
  <c r="K92" i="34" s="1"/>
  <c r="L92" i="34" s="1"/>
  <c r="M92" i="34" s="1"/>
  <c r="N92" i="34" s="1"/>
  <c r="O92" i="34" s="1"/>
  <c r="P92" i="34" s="1"/>
  <c r="Q92" i="34" s="1"/>
  <c r="G49" i="34"/>
  <c r="H49" i="34" s="1"/>
  <c r="I49" i="34" s="1"/>
  <c r="J49" i="34" s="1"/>
  <c r="K49" i="34" s="1"/>
  <c r="L49" i="34" s="1"/>
  <c r="M49" i="34" s="1"/>
  <c r="N49" i="34" s="1"/>
  <c r="O49" i="34" s="1"/>
  <c r="P49" i="34" s="1"/>
  <c r="Q49" i="34" s="1"/>
  <c r="G50" i="34"/>
  <c r="F50" i="41" s="1"/>
  <c r="I106" i="36"/>
  <c r="AB36" i="36"/>
  <c r="AB34" i="36" s="1"/>
  <c r="H166" i="36"/>
  <c r="I166" i="36" s="1"/>
  <c r="J166" i="36" s="1"/>
  <c r="K166" i="36" s="1"/>
  <c r="L166" i="36" s="1"/>
  <c r="M166" i="36" s="1"/>
  <c r="N166" i="36" s="1"/>
  <c r="O166" i="36" s="1"/>
  <c r="P166" i="36" s="1"/>
  <c r="Q36" i="36"/>
  <c r="Q34" i="36" s="1"/>
  <c r="AC44" i="36"/>
  <c r="AF43" i="36"/>
  <c r="L106" i="36"/>
  <c r="AM160" i="36"/>
  <c r="Y25" i="32" s="1"/>
  <c r="L153" i="36"/>
  <c r="AB153" i="36"/>
  <c r="AJ153" i="36"/>
  <c r="H27" i="36"/>
  <c r="H31" i="36"/>
  <c r="H260" i="36" s="1"/>
  <c r="I36" i="36"/>
  <c r="I34" i="36" s="1"/>
  <c r="J43" i="36"/>
  <c r="Z43" i="36"/>
  <c r="AH43" i="36"/>
  <c r="AM114" i="36"/>
  <c r="Y27" i="32" s="1"/>
  <c r="O153" i="36"/>
  <c r="W153" i="36"/>
  <c r="AE153" i="36"/>
  <c r="H199" i="36"/>
  <c r="L36" i="36"/>
  <c r="L34" i="36" s="1"/>
  <c r="H120" i="36"/>
  <c r="I120" i="36" s="1"/>
  <c r="J120" i="36" s="1"/>
  <c r="K120" i="36" s="1"/>
  <c r="L120" i="36" s="1"/>
  <c r="M120" i="36" s="1"/>
  <c r="N120" i="36" s="1"/>
  <c r="O120" i="36" s="1"/>
  <c r="P120" i="36" s="1"/>
  <c r="AM187" i="36"/>
  <c r="AM91" i="34"/>
  <c r="Y15" i="32" s="1"/>
  <c r="H6" i="38"/>
  <c r="I5" i="38"/>
  <c r="N70" i="38"/>
  <c r="AM65" i="38"/>
  <c r="AO66" i="38" s="1"/>
  <c r="V63" i="38"/>
  <c r="V61" i="38" s="1"/>
  <c r="V70" i="38"/>
  <c r="AD70" i="38"/>
  <c r="AD63" i="38"/>
  <c r="AD61" i="38" s="1"/>
  <c r="AL63" i="38"/>
  <c r="AL61" i="38" s="1"/>
  <c r="AL70" i="38"/>
  <c r="H33" i="38"/>
  <c r="I33" i="38" s="1"/>
  <c r="J33" i="38" s="1"/>
  <c r="K33" i="38" s="1"/>
  <c r="L33" i="38" s="1"/>
  <c r="M33" i="38" s="1"/>
  <c r="N33" i="38" s="1"/>
  <c r="O33" i="38" s="1"/>
  <c r="P33" i="38" s="1"/>
  <c r="Q33" i="38" s="1"/>
  <c r="R33" i="38" s="1"/>
  <c r="S33" i="38" s="1"/>
  <c r="T33" i="38" s="1"/>
  <c r="U33" i="38" s="1"/>
  <c r="V33" i="38" s="1"/>
  <c r="W33" i="38" s="1"/>
  <c r="X33" i="38" s="1"/>
  <c r="Y33" i="38" s="1"/>
  <c r="AM43" i="38"/>
  <c r="Y9" i="32" s="1"/>
  <c r="AM21" i="38"/>
  <c r="AM25" i="38"/>
  <c r="J35" i="38"/>
  <c r="R35" i="38"/>
  <c r="Z35" i="38"/>
  <c r="Z154" i="38" s="1"/>
  <c r="AH35" i="38"/>
  <c r="AK98" i="38"/>
  <c r="AK96" i="38" s="1"/>
  <c r="AK105" i="38"/>
  <c r="AM8" i="38"/>
  <c r="Y11" i="32" s="1"/>
  <c r="M35" i="38"/>
  <c r="U28" i="38"/>
  <c r="U26" i="38" s="1"/>
  <c r="U35" i="38"/>
  <c r="AC28" i="38"/>
  <c r="AC26" i="38" s="1"/>
  <c r="AC35" i="38"/>
  <c r="AK28" i="38"/>
  <c r="AK26" i="38" s="1"/>
  <c r="AK35" i="38"/>
  <c r="AG42" i="54" s="1"/>
  <c r="I35" i="38"/>
  <c r="Q35" i="38"/>
  <c r="Y35" i="38"/>
  <c r="Y154" i="38" s="1"/>
  <c r="AG35" i="38"/>
  <c r="H36" i="38"/>
  <c r="I71" i="38"/>
  <c r="I70" i="38"/>
  <c r="O70" i="38"/>
  <c r="W63" i="38"/>
  <c r="W61" i="38" s="1"/>
  <c r="W70" i="38"/>
  <c r="AM77" i="38"/>
  <c r="AL77" i="46" s="1"/>
  <c r="I105" i="38"/>
  <c r="H140" i="38"/>
  <c r="AM130" i="38"/>
  <c r="H141" i="38"/>
  <c r="P140" i="38"/>
  <c r="P141" i="38"/>
  <c r="X140" i="38"/>
  <c r="X141" i="38"/>
  <c r="AF140" i="38"/>
  <c r="AF141" i="38"/>
  <c r="AM30" i="38"/>
  <c r="AO31" i="38" s="1"/>
  <c r="H49" i="38"/>
  <c r="I49" i="38" s="1"/>
  <c r="J49" i="38" s="1"/>
  <c r="K49" i="38" s="1"/>
  <c r="L49" i="38" s="1"/>
  <c r="M49" i="38" s="1"/>
  <c r="N49" i="38" s="1"/>
  <c r="O49" i="38" s="1"/>
  <c r="P49" i="38" s="1"/>
  <c r="Q49" i="38" s="1"/>
  <c r="R49" i="38" s="1"/>
  <c r="S49" i="38" s="1"/>
  <c r="T49" i="38" s="1"/>
  <c r="U49" i="38" s="1"/>
  <c r="V49" i="38" s="1"/>
  <c r="W49" i="38" s="1"/>
  <c r="X49" i="38" s="1"/>
  <c r="Y49" i="38" s="1"/>
  <c r="Z49" i="38" s="1"/>
  <c r="AA49" i="38" s="1"/>
  <c r="AB49" i="38" s="1"/>
  <c r="AC49" i="38" s="1"/>
  <c r="AD49" i="38" s="1"/>
  <c r="AE49" i="38" s="1"/>
  <c r="AF49" i="38" s="1"/>
  <c r="AG49" i="38" s="1"/>
  <c r="AH49" i="38" s="1"/>
  <c r="AI49" i="38" s="1"/>
  <c r="AJ49" i="38" s="1"/>
  <c r="AK49" i="38" s="1"/>
  <c r="AL49" i="38" s="1"/>
  <c r="Q71" i="38"/>
  <c r="AF98" i="38"/>
  <c r="AF96" i="38" s="1"/>
  <c r="X105" i="38"/>
  <c r="X174" i="38" s="1"/>
  <c r="V127" i="53" s="1"/>
  <c r="N105" i="38"/>
  <c r="N174" i="38" s="1"/>
  <c r="L127" i="53" s="1"/>
  <c r="N98" i="38"/>
  <c r="N96" i="38" s="1"/>
  <c r="L35" i="38"/>
  <c r="T35" i="38"/>
  <c r="AB35" i="38"/>
  <c r="AJ35" i="38"/>
  <c r="G44" i="38"/>
  <c r="H44" i="38" s="1"/>
  <c r="I44" i="38" s="1"/>
  <c r="J44" i="38" s="1"/>
  <c r="K44" i="38" s="1"/>
  <c r="L44" i="38" s="1"/>
  <c r="M44" i="38" s="1"/>
  <c r="N44" i="38" s="1"/>
  <c r="O44" i="38" s="1"/>
  <c r="P44" i="38" s="1"/>
  <c r="Q44" i="38" s="1"/>
  <c r="R44" i="38" s="1"/>
  <c r="S44" i="38" s="1"/>
  <c r="T44" i="38" s="1"/>
  <c r="U44" i="38" s="1"/>
  <c r="V44" i="38" s="1"/>
  <c r="W44" i="38" s="1"/>
  <c r="X44" i="38" s="1"/>
  <c r="Y44" i="38" s="1"/>
  <c r="Z44" i="38" s="1"/>
  <c r="AA44" i="38" s="1"/>
  <c r="AB44" i="38" s="1"/>
  <c r="AC44" i="38" s="1"/>
  <c r="AD44" i="38" s="1"/>
  <c r="AE44" i="38" s="1"/>
  <c r="AF44" i="38" s="1"/>
  <c r="AG44" i="38" s="1"/>
  <c r="AH44" i="38" s="1"/>
  <c r="AI44" i="38" s="1"/>
  <c r="AJ44" i="38" s="1"/>
  <c r="AK44" i="38" s="1"/>
  <c r="AL44" i="38" s="1"/>
  <c r="AM56" i="38"/>
  <c r="H68" i="38"/>
  <c r="H84" i="38"/>
  <c r="I84" i="38" s="1"/>
  <c r="J84" i="38" s="1"/>
  <c r="K84" i="38" s="1"/>
  <c r="L84" i="38" s="1"/>
  <c r="M84" i="38" s="1"/>
  <c r="N84" i="38" s="1"/>
  <c r="O84" i="38" s="1"/>
  <c r="P84" i="38" s="1"/>
  <c r="Q84" i="38" s="1"/>
  <c r="R84" i="38" s="1"/>
  <c r="S84" i="38" s="1"/>
  <c r="T84" i="38" s="1"/>
  <c r="U84" i="38" s="1"/>
  <c r="V84" i="38" s="1"/>
  <c r="W84" i="38" s="1"/>
  <c r="X84" i="38" s="1"/>
  <c r="Y84" i="38" s="1"/>
  <c r="Z84" i="38" s="1"/>
  <c r="AA84" i="38" s="1"/>
  <c r="AB84" i="38" s="1"/>
  <c r="AC84" i="38" s="1"/>
  <c r="AD84" i="38" s="1"/>
  <c r="AE84" i="38" s="1"/>
  <c r="AF84" i="38" s="1"/>
  <c r="AG84" i="38" s="1"/>
  <c r="AH84" i="38" s="1"/>
  <c r="AI84" i="38" s="1"/>
  <c r="AJ84" i="38" s="1"/>
  <c r="AK84" i="38" s="1"/>
  <c r="AL84" i="38" s="1"/>
  <c r="H94" i="38"/>
  <c r="H85" i="38"/>
  <c r="AM87" i="38"/>
  <c r="E13" i="11" s="1"/>
  <c r="AM104" i="38"/>
  <c r="AG98" i="38"/>
  <c r="AG96" i="38" s="1"/>
  <c r="AG105" i="38"/>
  <c r="AC105" i="38"/>
  <c r="P70" i="38"/>
  <c r="X70" i="38"/>
  <c r="AF70" i="38"/>
  <c r="AH105" i="38"/>
  <c r="AH98" i="38"/>
  <c r="AH96" i="38" s="1"/>
  <c r="AF63" i="38"/>
  <c r="AF61" i="38" s="1"/>
  <c r="AI70" i="38"/>
  <c r="V105" i="38"/>
  <c r="AL105" i="38"/>
  <c r="Y98" i="38"/>
  <c r="Y96" i="38" s="1"/>
  <c r="Y105" i="38"/>
  <c r="AM129" i="38"/>
  <c r="X63" i="38"/>
  <c r="X61" i="38" s="1"/>
  <c r="L70" i="38"/>
  <c r="T63" i="38"/>
  <c r="T61" i="38" s="1"/>
  <c r="T70" i="38"/>
  <c r="AB63" i="38"/>
  <c r="AB61" i="38" s="1"/>
  <c r="AB70" i="38"/>
  <c r="AJ63" i="38"/>
  <c r="AJ61" i="38" s="1"/>
  <c r="AJ70" i="38"/>
  <c r="AA70" i="38"/>
  <c r="AA105" i="38"/>
  <c r="AM60" i="38"/>
  <c r="M70" i="38"/>
  <c r="U70" i="38"/>
  <c r="AC70" i="38"/>
  <c r="AK70" i="38"/>
  <c r="AD105" i="38"/>
  <c r="AD98" i="38"/>
  <c r="AD96" i="38" s="1"/>
  <c r="AJ141" i="38"/>
  <c r="G79" i="38"/>
  <c r="H79" i="38" s="1"/>
  <c r="H80" i="38"/>
  <c r="AM95" i="38"/>
  <c r="AM113" i="38"/>
  <c r="Y12" i="32" s="1"/>
  <c r="AE133" i="38"/>
  <c r="AE131" i="38" s="1"/>
  <c r="AE140" i="38"/>
  <c r="AM135" i="38"/>
  <c r="AO136" i="38" s="1"/>
  <c r="L140" i="38"/>
  <c r="L141" i="38"/>
  <c r="T140" i="38"/>
  <c r="T141" i="38"/>
  <c r="W140" i="38"/>
  <c r="AI105" i="38"/>
  <c r="H120" i="38"/>
  <c r="H119" i="38"/>
  <c r="I119" i="38" s="1"/>
  <c r="J119" i="38" s="1"/>
  <c r="K119" i="38" s="1"/>
  <c r="L119" i="38" s="1"/>
  <c r="M119" i="38" s="1"/>
  <c r="N119" i="38" s="1"/>
  <c r="O119" i="38" s="1"/>
  <c r="P119" i="38" s="1"/>
  <c r="Q119" i="38" s="1"/>
  <c r="R119" i="38" s="1"/>
  <c r="S119" i="38" s="1"/>
  <c r="T119" i="38" s="1"/>
  <c r="U119" i="38" s="1"/>
  <c r="V119" i="38" s="1"/>
  <c r="W119" i="38" s="1"/>
  <c r="X119" i="38" s="1"/>
  <c r="Y119" i="38" s="1"/>
  <c r="Z119" i="38" s="1"/>
  <c r="AA119" i="38" s="1"/>
  <c r="AB119" i="38" s="1"/>
  <c r="AC119" i="38" s="1"/>
  <c r="AD119" i="38" s="1"/>
  <c r="AE119" i="38" s="1"/>
  <c r="AF119" i="38" s="1"/>
  <c r="AG119" i="38" s="1"/>
  <c r="AH119" i="38" s="1"/>
  <c r="AI119" i="38" s="1"/>
  <c r="AJ119" i="38" s="1"/>
  <c r="AK119" i="38" s="1"/>
  <c r="AL119" i="38" s="1"/>
  <c r="I124" i="38"/>
  <c r="J124" i="38" s="1"/>
  <c r="K124" i="38" s="1"/>
  <c r="L124" i="38" s="1"/>
  <c r="M124" i="38" s="1"/>
  <c r="N124" i="38" s="1"/>
  <c r="O124" i="38" s="1"/>
  <c r="P124" i="38" s="1"/>
  <c r="Q124" i="38" s="1"/>
  <c r="R124" i="38" s="1"/>
  <c r="S124" i="38" s="1"/>
  <c r="T124" i="38" s="1"/>
  <c r="U124" i="38" s="1"/>
  <c r="V124" i="38" s="1"/>
  <c r="W124" i="38" s="1"/>
  <c r="X124" i="38" s="1"/>
  <c r="Y124" i="38" s="1"/>
  <c r="Z124" i="38" s="1"/>
  <c r="AA124" i="38" s="1"/>
  <c r="AB124" i="38" s="1"/>
  <c r="AC124" i="38" s="1"/>
  <c r="AD124" i="38" s="1"/>
  <c r="AE124" i="38" s="1"/>
  <c r="AF124" i="38" s="1"/>
  <c r="AG124" i="38" s="1"/>
  <c r="AH124" i="38" s="1"/>
  <c r="AI124" i="38" s="1"/>
  <c r="AJ124" i="38" s="1"/>
  <c r="AK124" i="38" s="1"/>
  <c r="AL124" i="38" s="1"/>
  <c r="AB141" i="38"/>
  <c r="K133" i="38"/>
  <c r="K131" i="38" s="1"/>
  <c r="K140" i="38"/>
  <c r="S133" i="38"/>
  <c r="S131" i="38" s="1"/>
  <c r="S140" i="38"/>
  <c r="AA133" i="38"/>
  <c r="AA131" i="38" s="1"/>
  <c r="AA140" i="38"/>
  <c r="AI133" i="38"/>
  <c r="AI131" i="38" s="1"/>
  <c r="AI140" i="38"/>
  <c r="Z140" i="38"/>
  <c r="R140" i="38"/>
  <c r="AM60" i="37"/>
  <c r="AG91" i="37"/>
  <c r="AG155" i="37" s="1"/>
  <c r="AK91" i="37"/>
  <c r="H91" i="37"/>
  <c r="H155" i="37" s="1"/>
  <c r="AM86" i="37"/>
  <c r="AO87" i="37" s="1"/>
  <c r="P91" i="37"/>
  <c r="P155" i="37" s="1"/>
  <c r="AF91" i="37"/>
  <c r="AF155" i="37" s="1"/>
  <c r="AF84" i="37"/>
  <c r="AF82" i="37" s="1"/>
  <c r="N91" i="37"/>
  <c r="N155" i="37" s="1"/>
  <c r="AC91" i="37"/>
  <c r="AC155" i="37" s="1"/>
  <c r="AC92" i="37"/>
  <c r="I91" i="37"/>
  <c r="I155" i="37" s="1"/>
  <c r="Q91" i="37"/>
  <c r="Q155" i="37" s="1"/>
  <c r="G57" i="37"/>
  <c r="AM56" i="37"/>
  <c r="AM81" i="37"/>
  <c r="H92" i="37"/>
  <c r="M92" i="37"/>
  <c r="AM73" i="37"/>
  <c r="AD84" i="37"/>
  <c r="AD82" i="37" s="1"/>
  <c r="AL84" i="37"/>
  <c r="AL82" i="37" s="1"/>
  <c r="O91" i="37"/>
  <c r="O155" i="37" s="1"/>
  <c r="AM8" i="37"/>
  <c r="Y24" i="32" s="1"/>
  <c r="AM17" i="37"/>
  <c r="AM38" i="37"/>
  <c r="K49" i="37"/>
  <c r="AF36" i="36"/>
  <c r="AF34" i="36" s="1"/>
  <c r="G9" i="36"/>
  <c r="H9" i="36" s="1"/>
  <c r="I9" i="36" s="1"/>
  <c r="J9" i="36" s="1"/>
  <c r="K9" i="36" s="1"/>
  <c r="L9" i="36" s="1"/>
  <c r="M9" i="36" s="1"/>
  <c r="N9" i="36" s="1"/>
  <c r="O9" i="36" s="1"/>
  <c r="P9" i="36" s="1"/>
  <c r="Q9" i="36" s="1"/>
  <c r="AM8" i="36"/>
  <c r="Y19" i="32" s="1"/>
  <c r="H15" i="36"/>
  <c r="H279" i="36" s="1"/>
  <c r="O44" i="36"/>
  <c r="O43" i="36"/>
  <c r="AE44" i="36"/>
  <c r="AE43" i="36"/>
  <c r="AM33" i="36"/>
  <c r="X34" i="36"/>
  <c r="H41" i="36"/>
  <c r="AM12" i="36"/>
  <c r="O106" i="36"/>
  <c r="AE99" i="36"/>
  <c r="AE97" i="36" s="1"/>
  <c r="AE106" i="36"/>
  <c r="AM101" i="36"/>
  <c r="AO102" i="36" s="1"/>
  <c r="AM38" i="36"/>
  <c r="AO39" i="36" s="1"/>
  <c r="H43" i="36"/>
  <c r="H36" i="36"/>
  <c r="I5" i="36"/>
  <c r="H6" i="36"/>
  <c r="H14" i="36"/>
  <c r="I14" i="36" s="1"/>
  <c r="J14" i="36" s="1"/>
  <c r="K14" i="36" s="1"/>
  <c r="L14" i="36" s="1"/>
  <c r="M14" i="36" s="1"/>
  <c r="N14" i="36" s="1"/>
  <c r="O14" i="36" s="1"/>
  <c r="P14" i="36" s="1"/>
  <c r="Q14" i="36" s="1"/>
  <c r="AM21" i="36"/>
  <c r="E41" i="11" s="1"/>
  <c r="AM66" i="36"/>
  <c r="P43" i="36"/>
  <c r="P258" i="36" s="1"/>
  <c r="P36" i="36"/>
  <c r="P34" i="36" s="1"/>
  <c r="AH107" i="36"/>
  <c r="AH106" i="36"/>
  <c r="AM118" i="36"/>
  <c r="AA43" i="36"/>
  <c r="AM51" i="36"/>
  <c r="Y28" i="32" s="1"/>
  <c r="AB145" i="36"/>
  <c r="AB143" i="36" s="1"/>
  <c r="AJ145" i="36"/>
  <c r="AJ143" i="36" s="1"/>
  <c r="AM25" i="36"/>
  <c r="AM29" i="36"/>
  <c r="H26" i="36"/>
  <c r="I26" i="36" s="1"/>
  <c r="J26" i="36" s="1"/>
  <c r="K26" i="36" s="1"/>
  <c r="L26" i="36" s="1"/>
  <c r="M26" i="36" s="1"/>
  <c r="N26" i="36" s="1"/>
  <c r="O26" i="36" s="1"/>
  <c r="P26" i="36" s="1"/>
  <c r="Q26" i="36" s="1"/>
  <c r="R26" i="36" s="1"/>
  <c r="S26" i="36" s="1"/>
  <c r="T26" i="36" s="1"/>
  <c r="U26" i="36" s="1"/>
  <c r="V26" i="36" s="1"/>
  <c r="W26" i="36" s="1"/>
  <c r="X26" i="36" s="1"/>
  <c r="Y26" i="36" s="1"/>
  <c r="Z26" i="36" s="1"/>
  <c r="AA26" i="36" s="1"/>
  <c r="AB26" i="36" s="1"/>
  <c r="AC26" i="36" s="1"/>
  <c r="AD26" i="36" s="1"/>
  <c r="AE26" i="36" s="1"/>
  <c r="AF26" i="36" s="1"/>
  <c r="AG26" i="36" s="1"/>
  <c r="AH26" i="36" s="1"/>
  <c r="AI26" i="36" s="1"/>
  <c r="AJ26" i="36" s="1"/>
  <c r="AK26" i="36" s="1"/>
  <c r="AL26" i="36" s="1"/>
  <c r="H30" i="36"/>
  <c r="I30" i="36" s="1"/>
  <c r="J30" i="36" s="1"/>
  <c r="K30" i="36" s="1"/>
  <c r="L30" i="36" s="1"/>
  <c r="M30" i="36" s="1"/>
  <c r="N30" i="36" s="1"/>
  <c r="O30" i="36" s="1"/>
  <c r="P30" i="36" s="1"/>
  <c r="Q30" i="36" s="1"/>
  <c r="AK107" i="36"/>
  <c r="AK106" i="36"/>
  <c r="AI99" i="36"/>
  <c r="AI97" i="36" s="1"/>
  <c r="AI106" i="36"/>
  <c r="AC106" i="36"/>
  <c r="AD191" i="36"/>
  <c r="AD189" i="36" s="1"/>
  <c r="AL191" i="36"/>
  <c r="AL189" i="36" s="1"/>
  <c r="J36" i="36"/>
  <c r="J34" i="36" s="1"/>
  <c r="AG43" i="36"/>
  <c r="N106" i="36"/>
  <c r="AI43" i="36"/>
  <c r="AD106" i="36"/>
  <c r="AL106" i="36"/>
  <c r="X106" i="36"/>
  <c r="AA152" i="36"/>
  <c r="AA154" i="36" s="1"/>
  <c r="AM147" i="36"/>
  <c r="AO148" i="36" s="1"/>
  <c r="N153" i="36"/>
  <c r="AD153" i="36"/>
  <c r="AL153" i="36"/>
  <c r="AM164" i="36"/>
  <c r="AC191" i="36"/>
  <c r="AC189" i="36" s="1"/>
  <c r="H115" i="36"/>
  <c r="I115" i="36" s="1"/>
  <c r="J115" i="36" s="1"/>
  <c r="K115" i="36" s="1"/>
  <c r="L115" i="36" s="1"/>
  <c r="M115" i="36" s="1"/>
  <c r="N115" i="36" s="1"/>
  <c r="O115" i="36" s="1"/>
  <c r="P115" i="36" s="1"/>
  <c r="Q115" i="36" s="1"/>
  <c r="I48" i="11"/>
  <c r="AE145" i="36"/>
  <c r="AE143" i="36" s="1"/>
  <c r="J153" i="36"/>
  <c r="Z153" i="36"/>
  <c r="AH153" i="36"/>
  <c r="I199" i="36"/>
  <c r="Q199" i="36"/>
  <c r="Y199" i="36"/>
  <c r="AG199" i="36"/>
  <c r="AM193" i="36"/>
  <c r="AO194" i="36" s="1"/>
  <c r="X40" i="34"/>
  <c r="H38" i="34"/>
  <c r="AM52" i="34"/>
  <c r="P40" i="34"/>
  <c r="N9" i="53" s="1"/>
  <c r="P33" i="34"/>
  <c r="P31" i="34" s="1"/>
  <c r="AF40" i="34"/>
  <c r="AF33" i="34"/>
  <c r="AF31" i="34" s="1"/>
  <c r="H15" i="34"/>
  <c r="H168" i="34" s="1"/>
  <c r="N118" i="34"/>
  <c r="N187" i="34" s="1"/>
  <c r="AD111" i="34"/>
  <c r="AD109" i="34" s="1"/>
  <c r="AD118" i="34"/>
  <c r="AD187" i="34" s="1"/>
  <c r="AL111" i="34"/>
  <c r="AL109" i="34" s="1"/>
  <c r="AL118" i="34"/>
  <c r="H40" i="34"/>
  <c r="AM35" i="34"/>
  <c r="AO36" i="34" s="1"/>
  <c r="J5" i="34"/>
  <c r="AH33" i="34"/>
  <c r="AH31" i="34" s="1"/>
  <c r="K40" i="34"/>
  <c r="I9" i="53" s="1"/>
  <c r="AI33" i="34"/>
  <c r="AI31" i="34" s="1"/>
  <c r="AI40" i="34"/>
  <c r="AA40" i="34"/>
  <c r="G45" i="34"/>
  <c r="G44" i="34"/>
  <c r="H44" i="34" s="1"/>
  <c r="I44" i="34" s="1"/>
  <c r="J44" i="34" s="1"/>
  <c r="K44" i="34" s="1"/>
  <c r="L44" i="34" s="1"/>
  <c r="M44" i="34" s="1"/>
  <c r="N44" i="34" s="1"/>
  <c r="O44" i="34" s="1"/>
  <c r="P44" i="34" s="1"/>
  <c r="Q44" i="34" s="1"/>
  <c r="H10" i="34"/>
  <c r="AM21" i="34"/>
  <c r="AE41" i="34"/>
  <c r="AM41" i="34" s="1"/>
  <c r="I17" i="55" s="1"/>
  <c r="AE40" i="34"/>
  <c r="AM30" i="34"/>
  <c r="H14" i="34"/>
  <c r="I14" i="34" s="1"/>
  <c r="J14" i="34" s="1"/>
  <c r="K14" i="34" s="1"/>
  <c r="L14" i="34" s="1"/>
  <c r="M14" i="34" s="1"/>
  <c r="N14" i="34" s="1"/>
  <c r="O14" i="34" s="1"/>
  <c r="P14" i="34" s="1"/>
  <c r="Q14" i="34" s="1"/>
  <c r="R14" i="34" s="1"/>
  <c r="S14" i="34" s="1"/>
  <c r="T14" i="34" s="1"/>
  <c r="U14" i="34" s="1"/>
  <c r="V14" i="34" s="1"/>
  <c r="W14" i="34" s="1"/>
  <c r="X14" i="34" s="1"/>
  <c r="Y14" i="34" s="1"/>
  <c r="Z14" i="34" s="1"/>
  <c r="AA14" i="34" s="1"/>
  <c r="AB14" i="34" s="1"/>
  <c r="AC14" i="34" s="1"/>
  <c r="AD14" i="34" s="1"/>
  <c r="AE14" i="34" s="1"/>
  <c r="AF14" i="34" s="1"/>
  <c r="AG14" i="34" s="1"/>
  <c r="AH14" i="34" s="1"/>
  <c r="AI14" i="34" s="1"/>
  <c r="AJ14" i="34" s="1"/>
  <c r="AK14" i="34" s="1"/>
  <c r="AL14" i="34" s="1"/>
  <c r="AM12" i="34"/>
  <c r="AM25" i="34"/>
  <c r="E37" i="11" s="1"/>
  <c r="H28" i="34"/>
  <c r="AD40" i="34"/>
  <c r="AM8" i="34"/>
  <c r="Y16" i="32" s="1"/>
  <c r="M40" i="34"/>
  <c r="K9" i="53" s="1"/>
  <c r="S9" i="53"/>
  <c r="AC40" i="34"/>
  <c r="AK40" i="34"/>
  <c r="L83" i="34"/>
  <c r="AB76" i="34"/>
  <c r="AB74" i="34" s="1"/>
  <c r="AB83" i="34"/>
  <c r="AB177" i="34" s="1"/>
  <c r="AJ76" i="34"/>
  <c r="AJ74" i="34" s="1"/>
  <c r="AJ83" i="34"/>
  <c r="G9" i="34"/>
  <c r="H9" i="34" s="1"/>
  <c r="I9" i="34" s="1"/>
  <c r="J9" i="34" s="1"/>
  <c r="K9" i="34" s="1"/>
  <c r="L9" i="34" s="1"/>
  <c r="M9" i="34" s="1"/>
  <c r="N9" i="34" s="1"/>
  <c r="O9" i="34" s="1"/>
  <c r="P9" i="34" s="1"/>
  <c r="Q9" i="34" s="1"/>
  <c r="AM95" i="34"/>
  <c r="I40" i="34"/>
  <c r="Q40" i="34"/>
  <c r="O9" i="53" s="1"/>
  <c r="Y40" i="34"/>
  <c r="AG40" i="34"/>
  <c r="AM57" i="34"/>
  <c r="E39" i="11" s="1"/>
  <c r="H83" i="34"/>
  <c r="AM78" i="34"/>
  <c r="AO79" i="34" s="1"/>
  <c r="P83" i="34"/>
  <c r="P177" i="34" s="1"/>
  <c r="X83" i="34"/>
  <c r="X177" i="34" s="1"/>
  <c r="AF76" i="34"/>
  <c r="AF74" i="34" s="1"/>
  <c r="AF83" i="34"/>
  <c r="AF177" i="34" s="1"/>
  <c r="M83" i="34"/>
  <c r="AC83" i="34"/>
  <c r="AC177" i="34" s="1"/>
  <c r="AK83" i="34"/>
  <c r="AM61" i="34"/>
  <c r="W83" i="34"/>
  <c r="AD154" i="34"/>
  <c r="AD153" i="34"/>
  <c r="AD155" i="34" s="1"/>
  <c r="AL154" i="34"/>
  <c r="AL153" i="34"/>
  <c r="AL155" i="34" s="1"/>
  <c r="N154" i="34"/>
  <c r="H62" i="34"/>
  <c r="I62" i="34" s="1"/>
  <c r="J62" i="34" s="1"/>
  <c r="K62" i="34" s="1"/>
  <c r="L62" i="34" s="1"/>
  <c r="M62" i="34" s="1"/>
  <c r="N62" i="34" s="1"/>
  <c r="O62" i="34" s="1"/>
  <c r="P62" i="34" s="1"/>
  <c r="Q62" i="34" s="1"/>
  <c r="J119" i="34"/>
  <c r="AM108" i="34"/>
  <c r="I83" i="34"/>
  <c r="I177" i="34" s="1"/>
  <c r="Q83" i="34"/>
  <c r="Q177" i="34" s="1"/>
  <c r="Y83" i="34"/>
  <c r="Y177" i="34" s="1"/>
  <c r="AG83" i="34"/>
  <c r="AG177" i="34" s="1"/>
  <c r="AM143" i="34"/>
  <c r="I153" i="34"/>
  <c r="I155" i="34" s="1"/>
  <c r="I154" i="34"/>
  <c r="Q154" i="34"/>
  <c r="Q153" i="34"/>
  <c r="Q155" i="34" s="1"/>
  <c r="Y154" i="34"/>
  <c r="Y153" i="34"/>
  <c r="Y155" i="34" s="1"/>
  <c r="H84" i="34"/>
  <c r="AM73" i="34"/>
  <c r="J154" i="34"/>
  <c r="J153" i="34"/>
  <c r="J155" i="34" s="1"/>
  <c r="Z154" i="34"/>
  <c r="Z153" i="34"/>
  <c r="Z155" i="34" s="1"/>
  <c r="AM113" i="34"/>
  <c r="AO114" i="34" s="1"/>
  <c r="L144" i="34"/>
  <c r="G123" i="34"/>
  <c r="G122" i="34"/>
  <c r="H122" i="34" s="1"/>
  <c r="I122" i="34" s="1"/>
  <c r="J122" i="34" s="1"/>
  <c r="K122" i="34" s="1"/>
  <c r="L122" i="34" s="1"/>
  <c r="M122" i="34" s="1"/>
  <c r="N122" i="34" s="1"/>
  <c r="O122" i="34" s="1"/>
  <c r="P122" i="34" s="1"/>
  <c r="Q122" i="34" s="1"/>
  <c r="J118" i="34"/>
  <c r="J187" i="34" s="1"/>
  <c r="Z111" i="34"/>
  <c r="Z109" i="34" s="1"/>
  <c r="Z118" i="34"/>
  <c r="Z187" i="34" s="1"/>
  <c r="AH111" i="34"/>
  <c r="AH109" i="34" s="1"/>
  <c r="AH118" i="34"/>
  <c r="AH187" i="34" s="1"/>
  <c r="H97" i="34"/>
  <c r="I97" i="34" s="1"/>
  <c r="J97" i="34" s="1"/>
  <c r="K97" i="34" s="1"/>
  <c r="L97" i="34" s="1"/>
  <c r="M97" i="34" s="1"/>
  <c r="N97" i="34" s="1"/>
  <c r="O97" i="34" s="1"/>
  <c r="P97" i="34" s="1"/>
  <c r="Q97" i="34" s="1"/>
  <c r="AM139" i="34"/>
  <c r="H141" i="34"/>
  <c r="I141" i="34" s="1"/>
  <c r="J141" i="34" s="1"/>
  <c r="K141" i="34" s="1"/>
  <c r="L141" i="34" s="1"/>
  <c r="M141" i="34" s="1"/>
  <c r="N141" i="34" s="1"/>
  <c r="O141" i="34" s="1"/>
  <c r="P141" i="34" s="1"/>
  <c r="Q141" i="34" s="1"/>
  <c r="Y141" i="34" s="1"/>
  <c r="Z141" i="34" s="1"/>
  <c r="AA141" i="34" s="1"/>
  <c r="AB141" i="34" s="1"/>
  <c r="AC141" i="34" s="1"/>
  <c r="AD141" i="34" s="1"/>
  <c r="AE141" i="34" s="1"/>
  <c r="AF141" i="34" s="1"/>
  <c r="AG141" i="34" s="1"/>
  <c r="AH141" i="34" s="1"/>
  <c r="AI141" i="34" s="1"/>
  <c r="AJ141" i="34" s="1"/>
  <c r="AK141" i="34" s="1"/>
  <c r="AL141" i="34" s="1"/>
  <c r="M146" i="34"/>
  <c r="M144" i="34" s="1"/>
  <c r="M153" i="34"/>
  <c r="M155" i="34" s="1"/>
  <c r="AC146" i="34"/>
  <c r="AC144" i="34" s="1"/>
  <c r="AC153" i="34"/>
  <c r="AC155" i="34" s="1"/>
  <c r="AK146" i="34"/>
  <c r="AK144" i="34" s="1"/>
  <c r="AK153" i="34"/>
  <c r="AK155" i="34" s="1"/>
  <c r="H142" i="34"/>
  <c r="AM142" i="34" s="1"/>
  <c r="AM130" i="34"/>
  <c r="H132" i="34"/>
  <c r="I132" i="34" s="1"/>
  <c r="J132" i="34" s="1"/>
  <c r="K132" i="34" s="1"/>
  <c r="L132" i="34" s="1"/>
  <c r="M132" i="34" s="1"/>
  <c r="N132" i="34" s="1"/>
  <c r="O132" i="34" s="1"/>
  <c r="P132" i="34" s="1"/>
  <c r="Q132" i="34" s="1"/>
  <c r="X132" i="34" s="1"/>
  <c r="Y132" i="34" s="1"/>
  <c r="Z132" i="34" s="1"/>
  <c r="AA132" i="34" s="1"/>
  <c r="AB132" i="34" s="1"/>
  <c r="AC132" i="34" s="1"/>
  <c r="AD132" i="34" s="1"/>
  <c r="AE132" i="34" s="1"/>
  <c r="AF132" i="34" s="1"/>
  <c r="AG132" i="34" s="1"/>
  <c r="AH132" i="34" s="1"/>
  <c r="AI132" i="34" s="1"/>
  <c r="AJ132" i="34" s="1"/>
  <c r="AK132" i="34" s="1"/>
  <c r="AL132" i="34" s="1"/>
  <c r="AM135" i="34"/>
  <c r="H137" i="34"/>
  <c r="I137" i="34" s="1"/>
  <c r="J137" i="34" s="1"/>
  <c r="K137" i="34" s="1"/>
  <c r="L137" i="34" s="1"/>
  <c r="M137" i="34" s="1"/>
  <c r="N137" i="34" s="1"/>
  <c r="O137" i="34" s="1"/>
  <c r="P137" i="34" s="1"/>
  <c r="Q137" i="34" s="1"/>
  <c r="X137" i="34" s="1"/>
  <c r="Y137" i="34" s="1"/>
  <c r="Z137" i="34" s="1"/>
  <c r="AA137" i="34" s="1"/>
  <c r="AB137" i="34" s="1"/>
  <c r="AC137" i="34" s="1"/>
  <c r="AD137" i="34" s="1"/>
  <c r="AE137" i="34" s="1"/>
  <c r="AF137" i="34" s="1"/>
  <c r="AG137" i="34" s="1"/>
  <c r="AH137" i="34" s="1"/>
  <c r="AI137" i="34" s="1"/>
  <c r="AJ137" i="34" s="1"/>
  <c r="AK137" i="34" s="1"/>
  <c r="AL137" i="34" s="1"/>
  <c r="AM104" i="34"/>
  <c r="AG153" i="34"/>
  <c r="AG155" i="34" s="1"/>
  <c r="AM148" i="34"/>
  <c r="AO149" i="34" s="1"/>
  <c r="H151" i="34"/>
  <c r="I151" i="34" s="1"/>
  <c r="J151" i="34" s="1"/>
  <c r="K151" i="34" s="1"/>
  <c r="L151" i="34" s="1"/>
  <c r="M151" i="34" s="1"/>
  <c r="N151" i="34" s="1"/>
  <c r="O151" i="34" s="1"/>
  <c r="P151" i="34" s="1"/>
  <c r="Q151" i="34" s="1"/>
  <c r="X151" i="34" s="1"/>
  <c r="Y151" i="34" s="1"/>
  <c r="Z151" i="34" s="1"/>
  <c r="AA151" i="34" s="1"/>
  <c r="AB151" i="34" s="1"/>
  <c r="AC151" i="34" s="1"/>
  <c r="AD151" i="34" s="1"/>
  <c r="AE151" i="34" s="1"/>
  <c r="AF151" i="34" s="1"/>
  <c r="AG151" i="34" s="1"/>
  <c r="AH151" i="34" s="1"/>
  <c r="AI151" i="34" s="1"/>
  <c r="AJ151" i="34" s="1"/>
  <c r="AK151" i="34" s="1"/>
  <c r="AL151" i="34" s="1"/>
  <c r="AJ7" i="56"/>
  <c r="U108" i="56"/>
  <c r="AC97" i="56"/>
  <c r="AC91" i="56"/>
  <c r="AI16" i="56"/>
  <c r="U18" i="56"/>
  <c r="Y108" i="56"/>
  <c r="AR16" i="56"/>
  <c r="AV27" i="56"/>
  <c r="T110" i="56"/>
  <c r="AT108" i="56"/>
  <c r="AB27" i="56"/>
  <c r="AC7" i="56"/>
  <c r="AU108" i="56"/>
  <c r="T100" i="56"/>
  <c r="AK27" i="56"/>
  <c r="Y144" i="56"/>
  <c r="AN7" i="56"/>
  <c r="AT27" i="56"/>
  <c r="AB18" i="56"/>
  <c r="Z124" i="56"/>
  <c r="AO18" i="56"/>
  <c r="AP18" i="56"/>
  <c r="AO7" i="56"/>
  <c r="AU18" i="56"/>
  <c r="AM79" i="56"/>
  <c r="AN18" i="56"/>
  <c r="T28" i="56"/>
  <c r="W108" i="56"/>
  <c r="AV16" i="56"/>
  <c r="AT16" i="56"/>
  <c r="AP7" i="56"/>
  <c r="AL18" i="56"/>
  <c r="AQ18" i="56"/>
  <c r="AJ27" i="56"/>
  <c r="AC18" i="56"/>
  <c r="AQ108" i="56"/>
  <c r="T84" i="56"/>
  <c r="AT18" i="56"/>
  <c r="U27" i="56"/>
  <c r="AO16" i="56"/>
  <c r="AT90" i="56"/>
  <c r="AU27" i="56"/>
  <c r="AT97" i="56"/>
  <c r="AN27" i="56"/>
  <c r="AB108" i="56"/>
  <c r="AA124" i="56"/>
  <c r="Z108" i="56"/>
  <c r="U100" i="56"/>
  <c r="V108" i="56"/>
  <c r="AK97" i="56"/>
  <c r="AA27" i="56"/>
  <c r="AL108" i="56"/>
  <c r="AR97" i="56"/>
  <c r="AR18" i="56"/>
  <c r="AS97" i="56"/>
  <c r="AN16" i="56"/>
  <c r="T108" i="56"/>
  <c r="AP16" i="56"/>
  <c r="AS16" i="56"/>
  <c r="AK16" i="56"/>
  <c r="AK18" i="56"/>
  <c r="AB124" i="56"/>
  <c r="AO108" i="56"/>
  <c r="AU16" i="56"/>
  <c r="AB7" i="56"/>
  <c r="T136" i="56"/>
  <c r="AU7" i="56"/>
  <c r="X108" i="56"/>
  <c r="AK79" i="56"/>
  <c r="AJ18" i="56"/>
  <c r="AK7" i="56"/>
  <c r="AL16" i="56"/>
  <c r="AS108" i="56"/>
  <c r="V18" i="56"/>
  <c r="T27" i="56"/>
  <c r="AC16" i="56"/>
  <c r="AQ16" i="56"/>
  <c r="U110" i="56"/>
  <c r="AR7" i="56"/>
  <c r="AA108" i="56"/>
  <c r="Z27" i="56"/>
  <c r="AJ16" i="56"/>
  <c r="AP27" i="56"/>
  <c r="AC27" i="56"/>
  <c r="AN108" i="56"/>
  <c r="AT7" i="56"/>
  <c r="AO27" i="56"/>
  <c r="AR108" i="56"/>
  <c r="AM7" i="56"/>
  <c r="AM18" i="56"/>
  <c r="AS18" i="56"/>
  <c r="AP108" i="56"/>
  <c r="AS7" i="56"/>
  <c r="X112" i="56"/>
  <c r="AL27" i="56"/>
  <c r="AM27" i="56"/>
  <c r="AC108" i="56"/>
  <c r="AL7" i="56"/>
  <c r="AM108" i="56"/>
  <c r="AQ7" i="56"/>
  <c r="T11" i="56"/>
  <c r="V27" i="56"/>
  <c r="AM16" i="56"/>
  <c r="AV7" i="56"/>
  <c r="AB106" i="36" l="1"/>
  <c r="AK167" i="34"/>
  <c r="AJ167" i="34"/>
  <c r="AI167" i="34"/>
  <c r="Z33" i="38"/>
  <c r="Y157" i="38"/>
  <c r="H278" i="36"/>
  <c r="AH278" i="36"/>
  <c r="AH258" i="36"/>
  <c r="AF65" i="53" s="1"/>
  <c r="J278" i="36"/>
  <c r="AG278" i="36"/>
  <c r="AA278" i="36"/>
  <c r="AC278" i="36"/>
  <c r="AC258" i="36"/>
  <c r="AA65" i="53" s="1"/>
  <c r="F67" i="53"/>
  <c r="I27" i="36"/>
  <c r="H280" i="36"/>
  <c r="H261" i="36"/>
  <c r="H281" i="36"/>
  <c r="K278" i="36"/>
  <c r="AJ278" i="36"/>
  <c r="I278" i="36"/>
  <c r="I258" i="36"/>
  <c r="AB278" i="36"/>
  <c r="AB258" i="36"/>
  <c r="Z65" i="53" s="1"/>
  <c r="N278" i="36"/>
  <c r="N258" i="36"/>
  <c r="L65" i="53" s="1"/>
  <c r="L258" i="36"/>
  <c r="J65" i="53" s="1"/>
  <c r="L278" i="36"/>
  <c r="AL278" i="36"/>
  <c r="AL258" i="36"/>
  <c r="AJ65" i="53" s="1"/>
  <c r="AI278" i="36"/>
  <c r="AI258" i="36"/>
  <c r="AG65" i="53" s="1"/>
  <c r="I64" i="36"/>
  <c r="H259" i="36"/>
  <c r="X258" i="36"/>
  <c r="V65" i="53" s="1"/>
  <c r="AE278" i="36"/>
  <c r="AE258" i="36"/>
  <c r="AC65" i="53" s="1"/>
  <c r="AL94" i="36"/>
  <c r="AK278" i="36"/>
  <c r="AK258" i="36"/>
  <c r="AI65" i="53" s="1"/>
  <c r="O278" i="36"/>
  <c r="O258" i="36"/>
  <c r="Z278" i="36"/>
  <c r="AF278" i="36"/>
  <c r="AD278" i="36"/>
  <c r="AD258" i="36"/>
  <c r="AB65" i="53" s="1"/>
  <c r="K167" i="36"/>
  <c r="J269" i="36"/>
  <c r="AK94" i="36"/>
  <c r="P196" i="36"/>
  <c r="O271" i="36"/>
  <c r="Q105" i="38"/>
  <c r="Q174" i="38" s="1"/>
  <c r="O127" i="53" s="1"/>
  <c r="X164" i="38"/>
  <c r="T44" i="54"/>
  <c r="W164" i="38"/>
  <c r="S44" i="54"/>
  <c r="P98" i="38"/>
  <c r="P96" i="38" s="1"/>
  <c r="R98" i="38"/>
  <c r="R96" i="38" s="1"/>
  <c r="S164" i="38"/>
  <c r="O44" i="54"/>
  <c r="R164" i="38"/>
  <c r="N44" i="54"/>
  <c r="E44" i="54"/>
  <c r="I164" i="38"/>
  <c r="D44" i="54"/>
  <c r="H164" i="38"/>
  <c r="F116" i="53" s="1"/>
  <c r="V104" i="53"/>
  <c r="T42" i="54"/>
  <c r="AB104" i="53"/>
  <c r="Z42" i="54"/>
  <c r="Z104" i="53"/>
  <c r="X42" i="54"/>
  <c r="U104" i="53"/>
  <c r="S42" i="54"/>
  <c r="T104" i="53"/>
  <c r="R42" i="54"/>
  <c r="Q42" i="54"/>
  <c r="AE104" i="53"/>
  <c r="AC42" i="54"/>
  <c r="AC104" i="53"/>
  <c r="AA42" i="54"/>
  <c r="W104" i="53"/>
  <c r="U42" i="54"/>
  <c r="X104" i="53"/>
  <c r="V42" i="54"/>
  <c r="AD104" i="53"/>
  <c r="AB42" i="54"/>
  <c r="W42" i="54"/>
  <c r="AA104" i="53"/>
  <c r="Y42" i="54"/>
  <c r="F42" i="54"/>
  <c r="H104" i="53"/>
  <c r="D42" i="54"/>
  <c r="F104" i="53"/>
  <c r="E42" i="54"/>
  <c r="G104" i="53"/>
  <c r="S124" i="56"/>
  <c r="AB50" i="37"/>
  <c r="AB145" i="37"/>
  <c r="Z96" i="53" s="1"/>
  <c r="AC50" i="37"/>
  <c r="AC145" i="37"/>
  <c r="AA96" i="53" s="1"/>
  <c r="AD50" i="37"/>
  <c r="AD145" i="37"/>
  <c r="AB96" i="53" s="1"/>
  <c r="Y45" i="36"/>
  <c r="Y278" i="36"/>
  <c r="AA96" i="36"/>
  <c r="AA107" i="36" s="1"/>
  <c r="N65" i="53"/>
  <c r="P278" i="36"/>
  <c r="X45" i="36"/>
  <c r="X278" i="36"/>
  <c r="O65" i="53"/>
  <c r="Q278" i="36"/>
  <c r="BR7" i="56"/>
  <c r="BR15" i="56" s="1"/>
  <c r="I167" i="34"/>
  <c r="J167" i="34"/>
  <c r="BS7" i="56"/>
  <c r="BS15" i="56" s="1"/>
  <c r="CB7" i="56"/>
  <c r="CB15" i="56" s="1"/>
  <c r="CA7" i="56"/>
  <c r="CA15" i="56" s="1"/>
  <c r="CE7" i="56"/>
  <c r="CE15" i="56" s="1"/>
  <c r="BU7" i="56"/>
  <c r="BU15" i="56" s="1"/>
  <c r="BT7" i="56"/>
  <c r="BT15" i="56" s="1"/>
  <c r="Z7" i="53"/>
  <c r="V7" i="53"/>
  <c r="AE7" i="53"/>
  <c r="AD7" i="53"/>
  <c r="Y7" i="53"/>
  <c r="X7" i="53"/>
  <c r="AA7" i="53"/>
  <c r="W7" i="53"/>
  <c r="I15" i="36"/>
  <c r="I279" i="36" s="1"/>
  <c r="I31" i="36"/>
  <c r="I260" i="36" s="1"/>
  <c r="I41" i="36"/>
  <c r="AF106" i="36"/>
  <c r="AF258" i="36" s="1"/>
  <c r="AJ106" i="36"/>
  <c r="AJ258" i="36" s="1"/>
  <c r="F16" i="53"/>
  <c r="H177" i="34"/>
  <c r="F19" i="53" s="1"/>
  <c r="O17" i="55"/>
  <c r="P17" i="55" s="1"/>
  <c r="P58" i="55" s="1"/>
  <c r="J17" i="55"/>
  <c r="L17" i="55" s="1"/>
  <c r="H167" i="34"/>
  <c r="M258" i="36"/>
  <c r="K65" i="53" s="1"/>
  <c r="AG50" i="37"/>
  <c r="AG145" i="37"/>
  <c r="AE96" i="53" s="1"/>
  <c r="AF50" i="37"/>
  <c r="AF145" i="37"/>
  <c r="AD96" i="53" s="1"/>
  <c r="AE50" i="37"/>
  <c r="AE145" i="37"/>
  <c r="AC96" i="53" s="1"/>
  <c r="AD167" i="34"/>
  <c r="AC167" i="34"/>
  <c r="AB167" i="34"/>
  <c r="Z106" i="36"/>
  <c r="J200" i="36"/>
  <c r="F26" i="54"/>
  <c r="M65" i="53"/>
  <c r="BI9" i="56"/>
  <c r="J63" i="37"/>
  <c r="K63" i="37" s="1"/>
  <c r="AF104" i="53"/>
  <c r="AD42" i="54"/>
  <c r="R104" i="53"/>
  <c r="P42" i="54"/>
  <c r="Q104" i="53"/>
  <c r="O42" i="54"/>
  <c r="P104" i="53"/>
  <c r="N42" i="54"/>
  <c r="O104" i="53"/>
  <c r="M42" i="54"/>
  <c r="Q164" i="38"/>
  <c r="M44" i="54"/>
  <c r="P164" i="38"/>
  <c r="L44" i="54"/>
  <c r="O105" i="38"/>
  <c r="O174" i="38" s="1"/>
  <c r="M127" i="53" s="1"/>
  <c r="O164" i="38"/>
  <c r="K44" i="54"/>
  <c r="J105" i="38"/>
  <c r="J174" i="38" s="1"/>
  <c r="H127" i="53" s="1"/>
  <c r="L164" i="38"/>
  <c r="H44" i="54"/>
  <c r="K164" i="38"/>
  <c r="G44" i="54"/>
  <c r="BL9" i="56"/>
  <c r="BL16" i="56" s="1"/>
  <c r="BK9" i="56"/>
  <c r="BK16" i="56" s="1"/>
  <c r="BJ9" i="56"/>
  <c r="S97" i="56"/>
  <c r="J10" i="37"/>
  <c r="J141" i="37" s="1"/>
  <c r="S79" i="56"/>
  <c r="BW7" i="56"/>
  <c r="BW15" i="56" s="1"/>
  <c r="BX7" i="56"/>
  <c r="BX15" i="56" s="1"/>
  <c r="BV7" i="56"/>
  <c r="BV15" i="56" s="1"/>
  <c r="BL7" i="56"/>
  <c r="BL15" i="56" s="1"/>
  <c r="S16" i="56"/>
  <c r="CD7" i="56"/>
  <c r="CD15" i="56" s="1"/>
  <c r="AG7" i="53"/>
  <c r="CC7" i="56"/>
  <c r="CC15" i="56" s="1"/>
  <c r="AF7" i="53"/>
  <c r="BZ7" i="56"/>
  <c r="BZ15" i="56" s="1"/>
  <c r="AC7" i="53"/>
  <c r="BY7" i="56"/>
  <c r="BY15" i="56" s="1"/>
  <c r="AB7" i="53"/>
  <c r="BK7" i="56"/>
  <c r="S7" i="56"/>
  <c r="N7" i="53"/>
  <c r="I36" i="37"/>
  <c r="H147" i="37"/>
  <c r="F111" i="53"/>
  <c r="I81" i="34"/>
  <c r="H180" i="34"/>
  <c r="I38" i="34"/>
  <c r="H170" i="34"/>
  <c r="I85" i="38"/>
  <c r="H175" i="38"/>
  <c r="F128" i="53" s="1"/>
  <c r="I128" i="38"/>
  <c r="H186" i="38"/>
  <c r="I63" i="34"/>
  <c r="H179" i="34"/>
  <c r="I23" i="34"/>
  <c r="J23" i="34" s="1"/>
  <c r="H169" i="34"/>
  <c r="I68" i="38"/>
  <c r="H167" i="38"/>
  <c r="I20" i="37"/>
  <c r="H146" i="37"/>
  <c r="I50" i="38"/>
  <c r="H165" i="38"/>
  <c r="I98" i="34"/>
  <c r="H188" i="34"/>
  <c r="I106" i="34"/>
  <c r="H189" i="34"/>
  <c r="I138" i="38"/>
  <c r="H187" i="38"/>
  <c r="I79" i="37"/>
  <c r="H157" i="37"/>
  <c r="I116" i="34"/>
  <c r="H190" i="34"/>
  <c r="I58" i="38"/>
  <c r="H166" i="38"/>
  <c r="I120" i="38"/>
  <c r="H185" i="38"/>
  <c r="H170" i="38"/>
  <c r="I55" i="34"/>
  <c r="H178" i="34"/>
  <c r="O71" i="53"/>
  <c r="S162" i="36"/>
  <c r="R264" i="36"/>
  <c r="H163" i="34"/>
  <c r="J53" i="36"/>
  <c r="J254" i="36" s="1"/>
  <c r="W85" i="34"/>
  <c r="W177" i="34"/>
  <c r="AG104" i="53"/>
  <c r="AE42" i="54"/>
  <c r="N104" i="53"/>
  <c r="L42" i="54"/>
  <c r="M104" i="53"/>
  <c r="K42" i="54"/>
  <c r="L104" i="53"/>
  <c r="J42" i="54"/>
  <c r="N164" i="38"/>
  <c r="J44" i="54"/>
  <c r="M164" i="38"/>
  <c r="I44" i="54"/>
  <c r="M105" i="38"/>
  <c r="M174" i="38" s="1"/>
  <c r="K127" i="53" s="1"/>
  <c r="F44" i="54"/>
  <c r="J164" i="38"/>
  <c r="Y108" i="36"/>
  <c r="W65" i="53"/>
  <c r="X108" i="36"/>
  <c r="O200" i="36"/>
  <c r="K26" i="54"/>
  <c r="S108" i="56"/>
  <c r="AH167" i="34"/>
  <c r="AG167" i="34"/>
  <c r="AF167" i="34"/>
  <c r="AE167" i="34"/>
  <c r="AA167" i="34"/>
  <c r="Z167" i="34"/>
  <c r="Y167" i="34"/>
  <c r="X167" i="34"/>
  <c r="S27" i="56"/>
  <c r="AI50" i="37"/>
  <c r="AI145" i="37"/>
  <c r="AG96" i="53" s="1"/>
  <c r="AH50" i="37"/>
  <c r="AH145" i="37"/>
  <c r="AF96" i="53" s="1"/>
  <c r="J50" i="37"/>
  <c r="J145" i="37"/>
  <c r="H96" i="53" s="1"/>
  <c r="I50" i="37"/>
  <c r="I145" i="37"/>
  <c r="H50" i="37"/>
  <c r="H51" i="37" s="1"/>
  <c r="F96" i="53"/>
  <c r="I46" i="37"/>
  <c r="H148" i="37"/>
  <c r="AH200" i="36"/>
  <c r="AD26" i="54"/>
  <c r="M89" i="37"/>
  <c r="N89" i="37" s="1"/>
  <c r="H105" i="38"/>
  <c r="H174" i="38" s="1"/>
  <c r="F127" i="53" s="1"/>
  <c r="AM41" i="37"/>
  <c r="AO42" i="37" s="1"/>
  <c r="AM39" i="37"/>
  <c r="AO40" i="37" s="1"/>
  <c r="R14" i="36"/>
  <c r="S14" i="36" s="1"/>
  <c r="T14" i="36" s="1"/>
  <c r="U14" i="36" s="1"/>
  <c r="V14" i="36" s="1"/>
  <c r="W14" i="36" s="1"/>
  <c r="X14" i="36" s="1"/>
  <c r="Y14" i="36" s="1"/>
  <c r="Z14" i="36" s="1"/>
  <c r="AA14" i="36" s="1"/>
  <c r="AB14" i="36" s="1"/>
  <c r="AC14" i="36" s="1"/>
  <c r="AD14" i="36" s="1"/>
  <c r="AE14" i="36" s="1"/>
  <c r="AF14" i="36" s="1"/>
  <c r="AG14" i="36" s="1"/>
  <c r="AH14" i="36" s="1"/>
  <c r="AI14" i="36" s="1"/>
  <c r="AJ14" i="36" s="1"/>
  <c r="AK14" i="36" s="1"/>
  <c r="AL14" i="36" s="1"/>
  <c r="R115" i="36"/>
  <c r="S115" i="36" s="1"/>
  <c r="T115" i="36" s="1"/>
  <c r="U115" i="36" s="1"/>
  <c r="V115" i="36" s="1"/>
  <c r="W115" i="36" s="1"/>
  <c r="X115" i="36" s="1"/>
  <c r="Y115" i="36" s="1"/>
  <c r="Z115" i="36" s="1"/>
  <c r="AA115" i="36" s="1"/>
  <c r="AB115" i="36" s="1"/>
  <c r="AC115" i="36" s="1"/>
  <c r="AD115" i="36" s="1"/>
  <c r="AE115" i="36" s="1"/>
  <c r="AF115" i="36" s="1"/>
  <c r="AG115" i="36" s="1"/>
  <c r="AH115" i="36" s="1"/>
  <c r="AI115" i="36" s="1"/>
  <c r="AJ115" i="36" s="1"/>
  <c r="AK115" i="36" s="1"/>
  <c r="AL115" i="36" s="1"/>
  <c r="R23" i="36"/>
  <c r="S23" i="36" s="1"/>
  <c r="T23" i="36" s="1"/>
  <c r="U23" i="36" s="1"/>
  <c r="V23" i="36" s="1"/>
  <c r="W23" i="36" s="1"/>
  <c r="X23" i="36" s="1"/>
  <c r="Y23" i="36" s="1"/>
  <c r="Z23" i="36" s="1"/>
  <c r="AA23" i="36" s="1"/>
  <c r="AB23" i="36" s="1"/>
  <c r="AC23" i="36" s="1"/>
  <c r="AD23" i="36" s="1"/>
  <c r="AE23" i="36" s="1"/>
  <c r="AF23" i="36" s="1"/>
  <c r="AG23" i="36" s="1"/>
  <c r="AH23" i="36" s="1"/>
  <c r="AI23" i="36" s="1"/>
  <c r="AJ23" i="36" s="1"/>
  <c r="AK23" i="36" s="1"/>
  <c r="AL23" i="36" s="1"/>
  <c r="R30" i="36"/>
  <c r="S30" i="36" s="1"/>
  <c r="T30" i="36" s="1"/>
  <c r="U30" i="36" s="1"/>
  <c r="V30" i="36" s="1"/>
  <c r="W30" i="36" s="1"/>
  <c r="X30" i="36" s="1"/>
  <c r="Y30" i="36" s="1"/>
  <c r="Z30" i="36" s="1"/>
  <c r="AA30" i="36" s="1"/>
  <c r="AB30" i="36" s="1"/>
  <c r="AC30" i="36" s="1"/>
  <c r="AD30" i="36" s="1"/>
  <c r="AE30" i="36" s="1"/>
  <c r="AF30" i="36" s="1"/>
  <c r="AG30" i="36" s="1"/>
  <c r="AH30" i="36" s="1"/>
  <c r="AI30" i="36" s="1"/>
  <c r="AJ30" i="36" s="1"/>
  <c r="AK30" i="36" s="1"/>
  <c r="AL30" i="36" s="1"/>
  <c r="R9" i="36"/>
  <c r="S9" i="36" s="1"/>
  <c r="T9" i="36" s="1"/>
  <c r="U9" i="36" s="1"/>
  <c r="V9" i="36" s="1"/>
  <c r="W9" i="36" s="1"/>
  <c r="X9" i="36" s="1"/>
  <c r="Y9" i="36" s="1"/>
  <c r="Z9" i="36" s="1"/>
  <c r="AA9" i="36" s="1"/>
  <c r="AB9" i="36" s="1"/>
  <c r="AC9" i="36" s="1"/>
  <c r="AD9" i="36" s="1"/>
  <c r="AE9" i="36" s="1"/>
  <c r="AF9" i="36" s="1"/>
  <c r="AG9" i="36" s="1"/>
  <c r="AH9" i="36" s="1"/>
  <c r="AI9" i="36" s="1"/>
  <c r="AJ9" i="36" s="1"/>
  <c r="AK9" i="36" s="1"/>
  <c r="AL9" i="36" s="1"/>
  <c r="E12" i="11"/>
  <c r="E50" i="11"/>
  <c r="I50" i="11" s="1"/>
  <c r="J50" i="11" s="1"/>
  <c r="AM24" i="38"/>
  <c r="AO25" i="38" s="1"/>
  <c r="E11" i="11"/>
  <c r="E49" i="11"/>
  <c r="I49" i="11" s="1"/>
  <c r="R19" i="37"/>
  <c r="S19" i="37" s="1"/>
  <c r="T19" i="37" s="1"/>
  <c r="U19" i="37" s="1"/>
  <c r="V19" i="37" s="1"/>
  <c r="X19" i="37" s="1"/>
  <c r="Y19" i="37" s="1"/>
  <c r="Z19" i="37" s="1"/>
  <c r="AA19" i="37" s="1"/>
  <c r="AB19" i="37" s="1"/>
  <c r="AC19" i="37" s="1"/>
  <c r="AD19" i="37" s="1"/>
  <c r="AE19" i="37" s="1"/>
  <c r="AF19" i="37" s="1"/>
  <c r="AG19" i="37" s="1"/>
  <c r="AH19" i="37" s="1"/>
  <c r="AI19" i="37" s="1"/>
  <c r="AJ19" i="37" s="1"/>
  <c r="AK19" i="37" s="1"/>
  <c r="AL19" i="37" s="1"/>
  <c r="R35" i="37"/>
  <c r="S35" i="37" s="1"/>
  <c r="T35" i="37" s="1"/>
  <c r="U35" i="37" s="1"/>
  <c r="V35" i="37" s="1"/>
  <c r="W35" i="37" s="1"/>
  <c r="X35" i="37" s="1"/>
  <c r="Y35" i="37" s="1"/>
  <c r="Z35" i="37" s="1"/>
  <c r="AA35" i="37" s="1"/>
  <c r="AB35" i="37" s="1"/>
  <c r="AC35" i="37" s="1"/>
  <c r="AD35" i="37" s="1"/>
  <c r="AE35" i="37" s="1"/>
  <c r="AF35" i="37" s="1"/>
  <c r="AG35" i="37" s="1"/>
  <c r="AH35" i="37" s="1"/>
  <c r="AI35" i="37" s="1"/>
  <c r="AJ35" i="37" s="1"/>
  <c r="AK35" i="37" s="1"/>
  <c r="AL35" i="37" s="1"/>
  <c r="R32" i="37"/>
  <c r="S32" i="37" s="1"/>
  <c r="T32" i="37" s="1"/>
  <c r="U32" i="37" s="1"/>
  <c r="V32" i="37" s="1"/>
  <c r="W32" i="37" s="1"/>
  <c r="X32" i="37" s="1"/>
  <c r="Y32" i="37" s="1"/>
  <c r="Z32" i="37" s="1"/>
  <c r="AA32" i="37" s="1"/>
  <c r="AB32" i="37" s="1"/>
  <c r="AC32" i="37" s="1"/>
  <c r="AD32" i="37" s="1"/>
  <c r="AE32" i="37" s="1"/>
  <c r="AF32" i="37" s="1"/>
  <c r="AG32" i="37" s="1"/>
  <c r="AH32" i="37" s="1"/>
  <c r="AI32" i="37" s="1"/>
  <c r="AJ32" i="37" s="1"/>
  <c r="AK32" i="37" s="1"/>
  <c r="AL32" i="37" s="1"/>
  <c r="Q68" i="36"/>
  <c r="R68" i="36" s="1"/>
  <c r="S68" i="36" s="1"/>
  <c r="T68" i="36" s="1"/>
  <c r="U68" i="36" s="1"/>
  <c r="V68" i="36" s="1"/>
  <c r="W68" i="36" s="1"/>
  <c r="X68" i="36" s="1"/>
  <c r="Y68" i="36" s="1"/>
  <c r="Z68" i="36" s="1"/>
  <c r="AA68" i="36" s="1"/>
  <c r="AB68" i="36" s="1"/>
  <c r="AC68" i="36" s="1"/>
  <c r="AD68" i="36" s="1"/>
  <c r="AE68" i="36" s="1"/>
  <c r="AF68" i="36" s="1"/>
  <c r="AG68" i="36" s="1"/>
  <c r="AH68" i="36" s="1"/>
  <c r="AI68" i="36" s="1"/>
  <c r="AJ68" i="36" s="1"/>
  <c r="AK68" i="36" s="1"/>
  <c r="AL68" i="36" s="1"/>
  <c r="R102" i="34"/>
  <c r="S102" i="34" s="1"/>
  <c r="T102" i="34" s="1"/>
  <c r="U102" i="34" s="1"/>
  <c r="V102" i="34" s="1"/>
  <c r="W102" i="34" s="1"/>
  <c r="X102" i="34" s="1"/>
  <c r="Y102" i="34" s="1"/>
  <c r="Z102" i="34" s="1"/>
  <c r="AA102" i="34" s="1"/>
  <c r="AB102" i="34" s="1"/>
  <c r="AC102" i="34" s="1"/>
  <c r="AD102" i="34" s="1"/>
  <c r="AE102" i="34" s="1"/>
  <c r="AF102" i="34" s="1"/>
  <c r="AG102" i="34" s="1"/>
  <c r="AH102" i="34" s="1"/>
  <c r="AI102" i="34" s="1"/>
  <c r="AJ102" i="34" s="1"/>
  <c r="AK102" i="34" s="1"/>
  <c r="AL102" i="34" s="1"/>
  <c r="R97" i="34"/>
  <c r="S97" i="34" s="1"/>
  <c r="T97" i="34" s="1"/>
  <c r="U97" i="34" s="1"/>
  <c r="V97" i="34" s="1"/>
  <c r="W97" i="34" s="1"/>
  <c r="X97" i="34" s="1"/>
  <c r="Y97" i="34" s="1"/>
  <c r="Z97" i="34" s="1"/>
  <c r="AA97" i="34" s="1"/>
  <c r="AB97" i="34" s="1"/>
  <c r="AC97" i="34" s="1"/>
  <c r="AD97" i="34" s="1"/>
  <c r="AE97" i="34" s="1"/>
  <c r="AF97" i="34" s="1"/>
  <c r="AG97" i="34" s="1"/>
  <c r="AH97" i="34" s="1"/>
  <c r="AI97" i="34" s="1"/>
  <c r="AJ97" i="34" s="1"/>
  <c r="AK97" i="34" s="1"/>
  <c r="AL97" i="34" s="1"/>
  <c r="R105" i="34"/>
  <c r="S105" i="34" s="1"/>
  <c r="T105" i="34" s="1"/>
  <c r="U105" i="34" s="1"/>
  <c r="V105" i="34" s="1"/>
  <c r="W105" i="34" s="1"/>
  <c r="X105" i="34" s="1"/>
  <c r="Y105" i="34" s="1"/>
  <c r="Z105" i="34" s="1"/>
  <c r="AA105" i="34" s="1"/>
  <c r="AB105" i="34" s="1"/>
  <c r="AC105" i="34" s="1"/>
  <c r="AD105" i="34" s="1"/>
  <c r="AE105" i="34" s="1"/>
  <c r="AF105" i="34" s="1"/>
  <c r="AG105" i="34" s="1"/>
  <c r="AH105" i="34" s="1"/>
  <c r="AI105" i="34" s="1"/>
  <c r="AJ105" i="34" s="1"/>
  <c r="AK105" i="34" s="1"/>
  <c r="AL105" i="34" s="1"/>
  <c r="R62" i="34"/>
  <c r="S62" i="34" s="1"/>
  <c r="T62" i="34" s="1"/>
  <c r="U62" i="34" s="1"/>
  <c r="V62" i="34" s="1"/>
  <c r="W62" i="34" s="1"/>
  <c r="X62" i="34" s="1"/>
  <c r="Y62" i="34" s="1"/>
  <c r="Z62" i="34" s="1"/>
  <c r="AA62" i="34" s="1"/>
  <c r="AB62" i="34" s="1"/>
  <c r="AC62" i="34" s="1"/>
  <c r="AD62" i="34" s="1"/>
  <c r="AE62" i="34" s="1"/>
  <c r="AF62" i="34" s="1"/>
  <c r="AG62" i="34" s="1"/>
  <c r="AH62" i="34" s="1"/>
  <c r="AI62" i="34" s="1"/>
  <c r="AJ62" i="34" s="1"/>
  <c r="AK62" i="34" s="1"/>
  <c r="AL62" i="34" s="1"/>
  <c r="Q150" i="36"/>
  <c r="R150" i="36" s="1"/>
  <c r="S150" i="36" s="1"/>
  <c r="T150" i="36" s="1"/>
  <c r="U150" i="36" s="1"/>
  <c r="V150" i="36" s="1"/>
  <c r="W150" i="36" s="1"/>
  <c r="X150" i="36" s="1"/>
  <c r="Y150" i="36" s="1"/>
  <c r="Z150" i="36" s="1"/>
  <c r="AA150" i="36" s="1"/>
  <c r="AB150" i="36" s="1"/>
  <c r="AC150" i="36" s="1"/>
  <c r="AD150" i="36" s="1"/>
  <c r="AE150" i="36" s="1"/>
  <c r="AF150" i="36" s="1"/>
  <c r="AG150" i="36" s="1"/>
  <c r="AH150" i="36" s="1"/>
  <c r="AI150" i="36" s="1"/>
  <c r="AJ150" i="36" s="1"/>
  <c r="AK150" i="36" s="1"/>
  <c r="AL150" i="36" s="1"/>
  <c r="P27" i="32" s="1"/>
  <c r="R156" i="36"/>
  <c r="S156" i="36" s="1"/>
  <c r="T156" i="36" s="1"/>
  <c r="U156" i="36" s="1"/>
  <c r="V156" i="36" s="1"/>
  <c r="W156" i="36" s="1"/>
  <c r="X156" i="36" s="1"/>
  <c r="Y156" i="36" s="1"/>
  <c r="Z156" i="36" s="1"/>
  <c r="AA156" i="36" s="1"/>
  <c r="AB156" i="36" s="1"/>
  <c r="AC156" i="36" s="1"/>
  <c r="AD156" i="36" s="1"/>
  <c r="AE156" i="36" s="1"/>
  <c r="AF156" i="36" s="1"/>
  <c r="AG156" i="36" s="1"/>
  <c r="AH156" i="36" s="1"/>
  <c r="AI156" i="36" s="1"/>
  <c r="AJ156" i="36" s="1"/>
  <c r="AK156" i="36" s="1"/>
  <c r="AL156" i="36" s="1"/>
  <c r="AM156" i="36" s="1"/>
  <c r="Q120" i="36"/>
  <c r="R120" i="36" s="1"/>
  <c r="S120" i="36" s="1"/>
  <c r="T120" i="36" s="1"/>
  <c r="U120" i="36" s="1"/>
  <c r="V120" i="36" s="1"/>
  <c r="W120" i="36" s="1"/>
  <c r="X120" i="36" s="1"/>
  <c r="Y120" i="36" s="1"/>
  <c r="Z120" i="36" s="1"/>
  <c r="AA120" i="36" s="1"/>
  <c r="AB120" i="36" s="1"/>
  <c r="AC120" i="36" s="1"/>
  <c r="AD120" i="36" s="1"/>
  <c r="AE120" i="36" s="1"/>
  <c r="AF120" i="36" s="1"/>
  <c r="AG120" i="36" s="1"/>
  <c r="AH120" i="36" s="1"/>
  <c r="AI120" i="36" s="1"/>
  <c r="AJ120" i="36" s="1"/>
  <c r="AK120" i="36" s="1"/>
  <c r="AL120" i="36" s="1"/>
  <c r="Q166" i="36"/>
  <c r="R9" i="37"/>
  <c r="S9" i="37" s="1"/>
  <c r="T9" i="37" s="1"/>
  <c r="U9" i="37" s="1"/>
  <c r="V9" i="37" s="1"/>
  <c r="W9" i="37" s="1"/>
  <c r="X9" i="37" s="1"/>
  <c r="Z9" i="37" s="1"/>
  <c r="AA9" i="37" s="1"/>
  <c r="AB9" i="37" s="1"/>
  <c r="AC9" i="37" s="1"/>
  <c r="AD9" i="37" s="1"/>
  <c r="AE9" i="37" s="1"/>
  <c r="AF9" i="37" s="1"/>
  <c r="AG9" i="37" s="1"/>
  <c r="AH9" i="37" s="1"/>
  <c r="AI9" i="37" s="1"/>
  <c r="AJ9" i="37" s="1"/>
  <c r="AK9" i="37" s="1"/>
  <c r="AL9" i="37" s="1"/>
  <c r="R15" i="37"/>
  <c r="S15" i="37" s="1"/>
  <c r="T15" i="37" s="1"/>
  <c r="U15" i="37" s="1"/>
  <c r="V15" i="37" s="1"/>
  <c r="W15" i="37" s="1"/>
  <c r="X15" i="37" s="1"/>
  <c r="Y15" i="37" s="1"/>
  <c r="Z15" i="37" s="1"/>
  <c r="AA15" i="37" s="1"/>
  <c r="AB15" i="37" s="1"/>
  <c r="AC15" i="37" s="1"/>
  <c r="AD15" i="37" s="1"/>
  <c r="AE15" i="37" s="1"/>
  <c r="AF15" i="37" s="1"/>
  <c r="AG15" i="37" s="1"/>
  <c r="AH15" i="37" s="1"/>
  <c r="AI15" i="37" s="1"/>
  <c r="AJ15" i="37" s="1"/>
  <c r="AK15" i="37" s="1"/>
  <c r="AL15" i="37" s="1"/>
  <c r="V24" i="32" s="1"/>
  <c r="R49" i="34"/>
  <c r="S49" i="34" s="1"/>
  <c r="T49" i="34" s="1"/>
  <c r="U49" i="34" s="1"/>
  <c r="V49" i="34" s="1"/>
  <c r="W49" i="34" s="1"/>
  <c r="X49" i="34" s="1"/>
  <c r="Y49" i="34" s="1"/>
  <c r="Z49" i="34" s="1"/>
  <c r="AA49" i="34" s="1"/>
  <c r="AB49" i="34" s="1"/>
  <c r="AC49" i="34" s="1"/>
  <c r="AD49" i="34" s="1"/>
  <c r="AE49" i="34" s="1"/>
  <c r="AF49" i="34" s="1"/>
  <c r="AG49" i="34" s="1"/>
  <c r="AH49" i="34" s="1"/>
  <c r="AI49" i="34" s="1"/>
  <c r="R9" i="34"/>
  <c r="S9" i="34" s="1"/>
  <c r="T9" i="34" s="1"/>
  <c r="U9" i="34" s="1"/>
  <c r="V9" i="34" s="1"/>
  <c r="W9" i="34" s="1"/>
  <c r="X9" i="34" s="1"/>
  <c r="Y9" i="34" s="1"/>
  <c r="Z9" i="34" s="1"/>
  <c r="AA9" i="34" s="1"/>
  <c r="AB9" i="34" s="1"/>
  <c r="AC9" i="34" s="1"/>
  <c r="AD9" i="34" s="1"/>
  <c r="AE9" i="34" s="1"/>
  <c r="AF9" i="34" s="1"/>
  <c r="AG9" i="34" s="1"/>
  <c r="AH9" i="34" s="1"/>
  <c r="AI9" i="34" s="1"/>
  <c r="AJ9" i="34" s="1"/>
  <c r="AK9" i="34" s="1"/>
  <c r="AL9" i="34" s="1"/>
  <c r="R122" i="34"/>
  <c r="S122" i="34" s="1"/>
  <c r="T122" i="34" s="1"/>
  <c r="U122" i="34" s="1"/>
  <c r="V122" i="34" s="1"/>
  <c r="W122" i="34" s="1"/>
  <c r="X122" i="34" s="1"/>
  <c r="Y122" i="34" s="1"/>
  <c r="Z122" i="34" s="1"/>
  <c r="AA122" i="34" s="1"/>
  <c r="AB122" i="34" s="1"/>
  <c r="AC122" i="34" s="1"/>
  <c r="AD122" i="34" s="1"/>
  <c r="AE122" i="34" s="1"/>
  <c r="AF122" i="34" s="1"/>
  <c r="AG122" i="34" s="1"/>
  <c r="AH122" i="34" s="1"/>
  <c r="AI122" i="34" s="1"/>
  <c r="AJ122" i="34" s="1"/>
  <c r="AK122" i="34" s="1"/>
  <c r="AL122" i="34" s="1"/>
  <c r="AM122" i="34" s="1"/>
  <c r="R92" i="34"/>
  <c r="S92" i="34" s="1"/>
  <c r="T92" i="34" s="1"/>
  <c r="U92" i="34" s="1"/>
  <c r="V92" i="34" s="1"/>
  <c r="W92" i="34" s="1"/>
  <c r="X92" i="34" s="1"/>
  <c r="Y92" i="34" s="1"/>
  <c r="Z92" i="34" s="1"/>
  <c r="AA92" i="34" s="1"/>
  <c r="AB92" i="34" s="1"/>
  <c r="AC92" i="34" s="1"/>
  <c r="AD92" i="34" s="1"/>
  <c r="AE92" i="34" s="1"/>
  <c r="AF92" i="34" s="1"/>
  <c r="AG92" i="34" s="1"/>
  <c r="AH92" i="34" s="1"/>
  <c r="AI92" i="34" s="1"/>
  <c r="AJ92" i="34" s="1"/>
  <c r="AK92" i="34" s="1"/>
  <c r="AL92" i="34" s="1"/>
  <c r="R44" i="34"/>
  <c r="S44" i="34" s="1"/>
  <c r="T44" i="34" s="1"/>
  <c r="U44" i="34" s="1"/>
  <c r="V44" i="34" s="1"/>
  <c r="W44" i="34" s="1"/>
  <c r="X44" i="34" s="1"/>
  <c r="Y44" i="34" s="1"/>
  <c r="Z44" i="34" s="1"/>
  <c r="AA44" i="34" s="1"/>
  <c r="AB44" i="34" s="1"/>
  <c r="AC44" i="34" s="1"/>
  <c r="AD44" i="34" s="1"/>
  <c r="AE44" i="34" s="1"/>
  <c r="AF44" i="34" s="1"/>
  <c r="AG44" i="34" s="1"/>
  <c r="AH44" i="34" s="1"/>
  <c r="AI44" i="34" s="1"/>
  <c r="AJ44" i="34" s="1"/>
  <c r="AK44" i="34" s="1"/>
  <c r="AL44" i="34" s="1"/>
  <c r="AM44" i="34" s="1"/>
  <c r="M52" i="36"/>
  <c r="N52" i="36" s="1"/>
  <c r="O52" i="36" s="1"/>
  <c r="P52" i="36" s="1"/>
  <c r="Q52" i="36" s="1"/>
  <c r="R52" i="36" s="1"/>
  <c r="S52" i="36" s="1"/>
  <c r="T52" i="36" s="1"/>
  <c r="U52" i="36" s="1"/>
  <c r="V52" i="36" s="1"/>
  <c r="W52" i="36" s="1"/>
  <c r="X52" i="36" s="1"/>
  <c r="Y52" i="36" s="1"/>
  <c r="Z52" i="36" s="1"/>
  <c r="AA52" i="36" s="1"/>
  <c r="AB52" i="36" s="1"/>
  <c r="AC52" i="36" s="1"/>
  <c r="AD52" i="36" s="1"/>
  <c r="AE52" i="36" s="1"/>
  <c r="AF52" i="36" s="1"/>
  <c r="AG52" i="36" s="1"/>
  <c r="AH52" i="36" s="1"/>
  <c r="AI52" i="36" s="1"/>
  <c r="AJ52" i="36" s="1"/>
  <c r="AK52" i="36" s="1"/>
  <c r="AL52" i="36" s="1"/>
  <c r="R161" i="36"/>
  <c r="S161" i="36" s="1"/>
  <c r="T161" i="36" s="1"/>
  <c r="U161" i="36" s="1"/>
  <c r="V161" i="36" s="1"/>
  <c r="W161" i="36" s="1"/>
  <c r="X161" i="36" s="1"/>
  <c r="Y161" i="36" s="1"/>
  <c r="Z161" i="36" s="1"/>
  <c r="AA161" i="36" s="1"/>
  <c r="AB161" i="36" s="1"/>
  <c r="AC161" i="36" s="1"/>
  <c r="AD161" i="36" s="1"/>
  <c r="AE161" i="36" s="1"/>
  <c r="AF161" i="36" s="1"/>
  <c r="AG161" i="36" s="1"/>
  <c r="AH161" i="36" s="1"/>
  <c r="AI161" i="36" s="1"/>
  <c r="AJ161" i="36" s="1"/>
  <c r="AK161" i="36" s="1"/>
  <c r="AL161" i="36" s="1"/>
  <c r="Q104" i="36"/>
  <c r="R104" i="36" s="1"/>
  <c r="AK14" i="53"/>
  <c r="I47" i="11"/>
  <c r="AM100" i="38"/>
  <c r="AO101" i="38" s="1"/>
  <c r="M121" i="36"/>
  <c r="N121" i="36" s="1"/>
  <c r="O121" i="36" s="1"/>
  <c r="P121" i="36" s="1"/>
  <c r="Q121" i="36" s="1"/>
  <c r="J46" i="11"/>
  <c r="J59" i="34"/>
  <c r="J106" i="36"/>
  <c r="J258" i="36" s="1"/>
  <c r="AG11" i="32"/>
  <c r="J48" i="11"/>
  <c r="AG106" i="36"/>
  <c r="AG258" i="36" s="1"/>
  <c r="Y6" i="32"/>
  <c r="E5" i="11"/>
  <c r="K106" i="36"/>
  <c r="K258" i="36" s="1"/>
  <c r="X198" i="36"/>
  <c r="X268" i="36" s="1"/>
  <c r="AM93" i="36"/>
  <c r="H94" i="36"/>
  <c r="AD198" i="36"/>
  <c r="AD268" i="36" s="1"/>
  <c r="AM141" i="36"/>
  <c r="AJ198" i="36"/>
  <c r="AJ268" i="36" s="1"/>
  <c r="F44" i="29"/>
  <c r="G44" i="29" s="1"/>
  <c r="H44" i="29" s="1"/>
  <c r="I44" i="29" s="1"/>
  <c r="J44" i="29" s="1"/>
  <c r="K44" i="29" s="1"/>
  <c r="L44" i="29" s="1"/>
  <c r="M44" i="29" s="1"/>
  <c r="N44" i="29" s="1"/>
  <c r="O44" i="29" s="1"/>
  <c r="P44" i="29" s="1"/>
  <c r="Q44" i="29" s="1"/>
  <c r="R44" i="29" s="1"/>
  <c r="S44" i="29" s="1"/>
  <c r="T44" i="29" s="1"/>
  <c r="U44" i="29" s="1"/>
  <c r="V44" i="29" s="1"/>
  <c r="W44" i="29" s="1"/>
  <c r="X44" i="29" s="1"/>
  <c r="Y44" i="29" s="1"/>
  <c r="Z44" i="29" s="1"/>
  <c r="AA44" i="29" s="1"/>
  <c r="AB44" i="29" s="1"/>
  <c r="AC44" i="29" s="1"/>
  <c r="AD44" i="29" s="1"/>
  <c r="AE44" i="29" s="1"/>
  <c r="AF44" i="29" s="1"/>
  <c r="AG44" i="29" s="1"/>
  <c r="AH44" i="29" s="1"/>
  <c r="AI44" i="29" s="1"/>
  <c r="AJ44" i="29" s="1"/>
  <c r="AK42" i="29"/>
  <c r="AP44" i="29" s="1"/>
  <c r="H53" i="37"/>
  <c r="I53" i="37" s="1"/>
  <c r="AK110" i="53"/>
  <c r="H98" i="45"/>
  <c r="Z98" i="45"/>
  <c r="AH98" i="45"/>
  <c r="R98" i="45"/>
  <c r="J98" i="45"/>
  <c r="AL98" i="45"/>
  <c r="AD98" i="45"/>
  <c r="V98" i="45"/>
  <c r="N98" i="45"/>
  <c r="S98" i="45"/>
  <c r="X98" i="45"/>
  <c r="L198" i="36"/>
  <c r="L268" i="36" s="1"/>
  <c r="J199" i="36"/>
  <c r="AM32" i="36"/>
  <c r="AO33" i="36" s="1"/>
  <c r="P198" i="36"/>
  <c r="P268" i="36" s="1"/>
  <c r="P154" i="36"/>
  <c r="H10" i="36"/>
  <c r="H274" i="36" s="1"/>
  <c r="F85" i="52"/>
  <c r="AG20" i="32"/>
  <c r="AF152" i="36"/>
  <c r="AF154" i="36" s="1"/>
  <c r="O199" i="36"/>
  <c r="AC198" i="36"/>
  <c r="AC268" i="36" s="1"/>
  <c r="H198" i="36"/>
  <c r="H268" i="36" s="1"/>
  <c r="AE20" i="32"/>
  <c r="AG153" i="36"/>
  <c r="H57" i="37"/>
  <c r="I57" i="37" s="1"/>
  <c r="J57" i="37" s="1"/>
  <c r="K57" i="37" s="1"/>
  <c r="L57" i="37" s="1"/>
  <c r="M57" i="37" s="1"/>
  <c r="N57" i="37" s="1"/>
  <c r="O57" i="37" s="1"/>
  <c r="F49" i="23"/>
  <c r="H58" i="37"/>
  <c r="F50" i="23"/>
  <c r="G95" i="37"/>
  <c r="H95" i="37" s="1"/>
  <c r="I95" i="37" s="1"/>
  <c r="J95" i="37" s="1"/>
  <c r="K95" i="37" s="1"/>
  <c r="L95" i="37" s="1"/>
  <c r="M95" i="37" s="1"/>
  <c r="N95" i="37" s="1"/>
  <c r="O95" i="37" s="1"/>
  <c r="P95" i="37" s="1"/>
  <c r="Q95" i="37" s="1"/>
  <c r="O78" i="37"/>
  <c r="O75" i="37"/>
  <c r="O62" i="37"/>
  <c r="AF107" i="38"/>
  <c r="L107" i="38"/>
  <c r="AF93" i="37"/>
  <c r="AC72" i="38"/>
  <c r="AA112" i="53"/>
  <c r="Z37" i="38"/>
  <c r="N93" i="37"/>
  <c r="L96" i="53"/>
  <c r="Z142" i="38"/>
  <c r="T142" i="38"/>
  <c r="Y37" i="38"/>
  <c r="U37" i="38"/>
  <c r="J107" i="38"/>
  <c r="Z45" i="36"/>
  <c r="AD37" i="38"/>
  <c r="AC114" i="53"/>
  <c r="AC115" i="53"/>
  <c r="L115" i="53"/>
  <c r="L114" i="53"/>
  <c r="F115" i="53"/>
  <c r="F114" i="53"/>
  <c r="Z107" i="38"/>
  <c r="H72" i="38"/>
  <c r="H73" i="38" s="1"/>
  <c r="F112" i="53"/>
  <c r="AK108" i="36"/>
  <c r="AI72" i="53"/>
  <c r="U72" i="53"/>
  <c r="T96" i="53"/>
  <c r="AA142" i="38"/>
  <c r="Y107" i="38"/>
  <c r="AE152" i="36"/>
  <c r="AE154" i="36" s="1"/>
  <c r="P108" i="36"/>
  <c r="N72" i="53"/>
  <c r="AI45" i="36"/>
  <c r="Q65" i="53"/>
  <c r="U65" i="53"/>
  <c r="AA72" i="38"/>
  <c r="Y112" i="53"/>
  <c r="V107" i="38"/>
  <c r="AC107" i="38"/>
  <c r="X37" i="38"/>
  <c r="R96" i="53"/>
  <c r="T65" i="53"/>
  <c r="Z93" i="37"/>
  <c r="X96" i="53"/>
  <c r="R107" i="38"/>
  <c r="J142" i="38"/>
  <c r="Z72" i="38"/>
  <c r="X112" i="53"/>
  <c r="R72" i="53"/>
  <c r="Q45" i="36"/>
  <c r="M142" i="38"/>
  <c r="AK142" i="38"/>
  <c r="AE107" i="38"/>
  <c r="I142" i="38"/>
  <c r="AH72" i="53"/>
  <c r="Q72" i="53"/>
  <c r="P72" i="53"/>
  <c r="AE108" i="36"/>
  <c r="AC72" i="53"/>
  <c r="S96" i="53"/>
  <c r="AI142" i="38"/>
  <c r="AK72" i="38"/>
  <c r="AI112" i="53"/>
  <c r="AJ72" i="38"/>
  <c r="AH112" i="53"/>
  <c r="AI72" i="38"/>
  <c r="AG112" i="53"/>
  <c r="AG107" i="38"/>
  <c r="N107" i="38"/>
  <c r="AM59" i="38"/>
  <c r="AO60" i="38" s="1"/>
  <c r="P142" i="38"/>
  <c r="O72" i="38"/>
  <c r="M112" i="53"/>
  <c r="Q37" i="38"/>
  <c r="AH37" i="38"/>
  <c r="P65" i="53"/>
  <c r="Y72" i="53"/>
  <c r="P96" i="53"/>
  <c r="O142" i="38"/>
  <c r="U107" i="38"/>
  <c r="K72" i="38"/>
  <c r="I112" i="53"/>
  <c r="AL45" i="36"/>
  <c r="I45" i="36"/>
  <c r="G65" i="53"/>
  <c r="U142" i="38"/>
  <c r="AD142" i="38"/>
  <c r="Y142" i="38"/>
  <c r="AK63" i="53"/>
  <c r="Q114" i="53"/>
  <c r="Q115" i="53"/>
  <c r="U114" i="53"/>
  <c r="U115" i="53"/>
  <c r="Q93" i="37"/>
  <c r="O96" i="53"/>
  <c r="L142" i="38"/>
  <c r="I37" i="38"/>
  <c r="AB107" i="38"/>
  <c r="T107" i="38"/>
  <c r="AJ107" i="38"/>
  <c r="H114" i="53"/>
  <c r="H115" i="53"/>
  <c r="M114" i="53"/>
  <c r="M115" i="53"/>
  <c r="AD115" i="53"/>
  <c r="AD114" i="53"/>
  <c r="N72" i="38"/>
  <c r="L112" i="53"/>
  <c r="AA37" i="38"/>
  <c r="AE93" i="37"/>
  <c r="L93" i="37"/>
  <c r="J96" i="53"/>
  <c r="AK45" i="36"/>
  <c r="AL142" i="38"/>
  <c r="I114" i="53"/>
  <c r="I115" i="53"/>
  <c r="AK126" i="53"/>
  <c r="H72" i="53"/>
  <c r="Y72" i="38"/>
  <c r="W112" i="53"/>
  <c r="AI93" i="37"/>
  <c r="R72" i="38"/>
  <c r="P112" i="53"/>
  <c r="AL108" i="36"/>
  <c r="AJ72" i="53"/>
  <c r="AG45" i="36"/>
  <c r="P45" i="36"/>
  <c r="AE45" i="36"/>
  <c r="U96" i="53"/>
  <c r="V96" i="53"/>
  <c r="AK93" i="37"/>
  <c r="AI96" i="53"/>
  <c r="AE142" i="38"/>
  <c r="AD107" i="38"/>
  <c r="M72" i="38"/>
  <c r="K112" i="53"/>
  <c r="AH107" i="38"/>
  <c r="AJ37" i="38"/>
  <c r="AH104" i="53"/>
  <c r="AB108" i="36"/>
  <c r="Z72" i="53"/>
  <c r="V142" i="38"/>
  <c r="AJ93" i="37"/>
  <c r="AH96" i="53"/>
  <c r="G114" i="53"/>
  <c r="G115" i="53"/>
  <c r="V115" i="53"/>
  <c r="V114" i="53"/>
  <c r="AK70" i="53"/>
  <c r="X107" i="38"/>
  <c r="AL72" i="38"/>
  <c r="AJ112" i="53"/>
  <c r="J45" i="36"/>
  <c r="I72" i="38"/>
  <c r="G112" i="53"/>
  <c r="AK37" i="38"/>
  <c r="AI104" i="53"/>
  <c r="J37" i="38"/>
  <c r="Q72" i="38"/>
  <c r="O112" i="53"/>
  <c r="AA93" i="37"/>
  <c r="Y96" i="53"/>
  <c r="AF37" i="38"/>
  <c r="W107" i="38"/>
  <c r="R65" i="53"/>
  <c r="N37" i="38"/>
  <c r="M45" i="36"/>
  <c r="O72" i="53"/>
  <c r="AD108" i="36"/>
  <c r="AB72" i="53"/>
  <c r="S72" i="53"/>
  <c r="X72" i="53"/>
  <c r="AA45" i="36"/>
  <c r="O108" i="36"/>
  <c r="M72" i="53"/>
  <c r="AM49" i="37"/>
  <c r="I24" i="55" s="1"/>
  <c r="I93" i="37"/>
  <c r="AG93" i="37"/>
  <c r="S142" i="38"/>
  <c r="AI107" i="38"/>
  <c r="K105" i="38"/>
  <c r="K174" i="38" s="1"/>
  <c r="I127" i="53" s="1"/>
  <c r="T72" i="38"/>
  <c r="R112" i="53"/>
  <c r="AF72" i="38"/>
  <c r="AD112" i="53"/>
  <c r="AB37" i="38"/>
  <c r="AF142" i="38"/>
  <c r="I107" i="38"/>
  <c r="AK107" i="38"/>
  <c r="AD72" i="38"/>
  <c r="AB112" i="53"/>
  <c r="L108" i="36"/>
  <c r="J72" i="53"/>
  <c r="Q96" i="53"/>
  <c r="AL93" i="37"/>
  <c r="AJ96" i="53"/>
  <c r="L45" i="36"/>
  <c r="S107" i="38"/>
  <c r="AC142" i="38"/>
  <c r="AE37" i="38"/>
  <c r="N45" i="36"/>
  <c r="S37" i="38"/>
  <c r="P107" i="38"/>
  <c r="W72" i="53"/>
  <c r="AG114" i="53"/>
  <c r="AG115" i="53"/>
  <c r="M37" i="38"/>
  <c r="K104" i="53"/>
  <c r="I72" i="53"/>
  <c r="N142" i="38"/>
  <c r="AB72" i="38"/>
  <c r="Z112" i="53"/>
  <c r="AB45" i="36"/>
  <c r="K37" i="38"/>
  <c r="I104" i="53"/>
  <c r="O45" i="36"/>
  <c r="O93" i="37"/>
  <c r="M96" i="53"/>
  <c r="W142" i="38"/>
  <c r="Q107" i="38"/>
  <c r="AA107" i="38"/>
  <c r="AL107" i="38"/>
  <c r="X72" i="38"/>
  <c r="V112" i="53"/>
  <c r="I116" i="36"/>
  <c r="AD93" i="37"/>
  <c r="O107" i="38"/>
  <c r="AL37" i="38"/>
  <c r="AJ104" i="53"/>
  <c r="W37" i="38"/>
  <c r="J72" i="38"/>
  <c r="H112" i="53"/>
  <c r="AK94" i="53"/>
  <c r="AE114" i="53"/>
  <c r="AE115" i="53"/>
  <c r="T114" i="53"/>
  <c r="T115" i="53"/>
  <c r="N115" i="53"/>
  <c r="N114" i="53"/>
  <c r="AK102" i="53"/>
  <c r="N108" i="36"/>
  <c r="L72" i="53"/>
  <c r="AJ45" i="36"/>
  <c r="AH142" i="38"/>
  <c r="AH72" i="38"/>
  <c r="AF112" i="53"/>
  <c r="V37" i="38"/>
  <c r="U72" i="38"/>
  <c r="S112" i="53"/>
  <c r="R37" i="38"/>
  <c r="P37" i="38"/>
  <c r="AF108" i="36"/>
  <c r="AD72" i="53"/>
  <c r="AC108" i="36"/>
  <c r="AA72" i="53"/>
  <c r="P93" i="37"/>
  <c r="N96" i="53"/>
  <c r="T37" i="38"/>
  <c r="M107" i="38"/>
  <c r="AC37" i="38"/>
  <c r="V72" i="38"/>
  <c r="T112" i="53"/>
  <c r="T72" i="53"/>
  <c r="AF45" i="36"/>
  <c r="K93" i="37"/>
  <c r="I96" i="53"/>
  <c r="M108" i="36"/>
  <c r="K72" i="53"/>
  <c r="AC45" i="36"/>
  <c r="AG142" i="38"/>
  <c r="AF198" i="36"/>
  <c r="AF268" i="36" s="1"/>
  <c r="V72" i="53"/>
  <c r="Z198" i="36"/>
  <c r="Z268" i="36" s="1"/>
  <c r="AI108" i="36"/>
  <c r="AG72" i="53"/>
  <c r="AH108" i="36"/>
  <c r="AF72" i="53"/>
  <c r="AC93" i="37"/>
  <c r="R142" i="38"/>
  <c r="K142" i="38"/>
  <c r="L72" i="38"/>
  <c r="J112" i="53"/>
  <c r="P72" i="38"/>
  <c r="N112" i="53"/>
  <c r="AM94" i="38"/>
  <c r="L37" i="38"/>
  <c r="J104" i="53"/>
  <c r="X142" i="38"/>
  <c r="W72" i="38"/>
  <c r="U112" i="53"/>
  <c r="AG37" i="38"/>
  <c r="AH45" i="36"/>
  <c r="I108" i="36"/>
  <c r="G72" i="53"/>
  <c r="M93" i="37"/>
  <c r="K96" i="53"/>
  <c r="AB93" i="37"/>
  <c r="AD45" i="36"/>
  <c r="AH93" i="37"/>
  <c r="K45" i="36"/>
  <c r="S72" i="38"/>
  <c r="Q112" i="53"/>
  <c r="AM80" i="37"/>
  <c r="AO81" i="37" s="1"/>
  <c r="W96" i="53"/>
  <c r="J93" i="37"/>
  <c r="AE72" i="38"/>
  <c r="AC112" i="53"/>
  <c r="S65" i="53"/>
  <c r="O37" i="38"/>
  <c r="AI37" i="38"/>
  <c r="AG72" i="38"/>
  <c r="AE112" i="53"/>
  <c r="H37" i="38"/>
  <c r="H38" i="38" s="1"/>
  <c r="Q142" i="38"/>
  <c r="Y114" i="53"/>
  <c r="Y115" i="53"/>
  <c r="I45" i="38"/>
  <c r="I160" i="38" s="1"/>
  <c r="F108" i="53"/>
  <c r="H109" i="46"/>
  <c r="I109" i="46" s="1"/>
  <c r="J109" i="46" s="1"/>
  <c r="K109" i="46" s="1"/>
  <c r="L109" i="46" s="1"/>
  <c r="M109" i="46" s="1"/>
  <c r="N109" i="46" s="1"/>
  <c r="O109" i="46" s="1"/>
  <c r="P109" i="46" s="1"/>
  <c r="Q109" i="46" s="1"/>
  <c r="R109" i="46" s="1"/>
  <c r="S109" i="46" s="1"/>
  <c r="T109" i="46" s="1"/>
  <c r="U109" i="46" s="1"/>
  <c r="V109" i="46" s="1"/>
  <c r="W109" i="46" s="1"/>
  <c r="X109" i="46" s="1"/>
  <c r="Y109" i="46" s="1"/>
  <c r="Z109" i="46" s="1"/>
  <c r="AA109" i="46" s="1"/>
  <c r="AB109" i="46" s="1"/>
  <c r="AC109" i="46" s="1"/>
  <c r="AD109" i="46" s="1"/>
  <c r="AE109" i="46" s="1"/>
  <c r="AF109" i="46" s="1"/>
  <c r="AG109" i="46" s="1"/>
  <c r="AH109" i="46" s="1"/>
  <c r="AI109" i="46" s="1"/>
  <c r="AJ109" i="46" s="1"/>
  <c r="AK109" i="46" s="1"/>
  <c r="AL109" i="46" s="1"/>
  <c r="AM106" i="38"/>
  <c r="AM107" i="34"/>
  <c r="AO108" i="34" s="1"/>
  <c r="AM29" i="34"/>
  <c r="AO30" i="34" s="1"/>
  <c r="I54" i="34"/>
  <c r="J54" i="34" s="1"/>
  <c r="K54" i="34" s="1"/>
  <c r="L54" i="34" s="1"/>
  <c r="M54" i="34" s="1"/>
  <c r="N54" i="34" s="1"/>
  <c r="O54" i="34" s="1"/>
  <c r="P54" i="34" s="1"/>
  <c r="Q54" i="34" s="1"/>
  <c r="J6" i="37"/>
  <c r="Y85" i="34"/>
  <c r="W16" i="53"/>
  <c r="AC85" i="34"/>
  <c r="AA16" i="53"/>
  <c r="R16" i="53"/>
  <c r="N120" i="34"/>
  <c r="AE85" i="34"/>
  <c r="AC16" i="53"/>
  <c r="AA120" i="34"/>
  <c r="Q16" i="53"/>
  <c r="Y120" i="34"/>
  <c r="P120" i="34"/>
  <c r="AJ120" i="34"/>
  <c r="AA85" i="34"/>
  <c r="Y16" i="53"/>
  <c r="J120" i="34"/>
  <c r="I85" i="34"/>
  <c r="G16" i="53"/>
  <c r="M85" i="34"/>
  <c r="K16" i="53"/>
  <c r="L85" i="34"/>
  <c r="J16" i="53"/>
  <c r="AL120" i="34"/>
  <c r="I120" i="34"/>
  <c r="K120" i="34"/>
  <c r="AL85" i="34"/>
  <c r="AJ16" i="53"/>
  <c r="AK85" i="34"/>
  <c r="AI16" i="53"/>
  <c r="AI120" i="34"/>
  <c r="J85" i="34"/>
  <c r="H16" i="53"/>
  <c r="Q120" i="34"/>
  <c r="Q85" i="34"/>
  <c r="O16" i="53"/>
  <c r="S16" i="53"/>
  <c r="AF85" i="34"/>
  <c r="AD16" i="53"/>
  <c r="AF120" i="34"/>
  <c r="AE120" i="34"/>
  <c r="O120" i="34"/>
  <c r="AD85" i="34"/>
  <c r="AB16" i="53"/>
  <c r="AH120" i="34"/>
  <c r="AJ85" i="34"/>
  <c r="AH16" i="53"/>
  <c r="AD120" i="34"/>
  <c r="I93" i="34"/>
  <c r="I183" i="34" s="1"/>
  <c r="AI85" i="34"/>
  <c r="AG16" i="53"/>
  <c r="AC120" i="34"/>
  <c r="X120" i="34"/>
  <c r="T16" i="53"/>
  <c r="X85" i="34"/>
  <c r="V16" i="53"/>
  <c r="Z85" i="34"/>
  <c r="X16" i="53"/>
  <c r="M120" i="34"/>
  <c r="H120" i="34"/>
  <c r="H121" i="34" s="1"/>
  <c r="P16" i="53"/>
  <c r="N85" i="34"/>
  <c r="L16" i="53"/>
  <c r="AB120" i="34"/>
  <c r="AG85" i="34"/>
  <c r="AE16" i="53"/>
  <c r="P85" i="34"/>
  <c r="N16" i="53"/>
  <c r="U16" i="53"/>
  <c r="O85" i="34"/>
  <c r="M16" i="53"/>
  <c r="K85" i="34"/>
  <c r="I16" i="53"/>
  <c r="AK120" i="34"/>
  <c r="Z120" i="34"/>
  <c r="AB85" i="34"/>
  <c r="Z16" i="53"/>
  <c r="AH85" i="34"/>
  <c r="AF16" i="53"/>
  <c r="AG120" i="34"/>
  <c r="L120" i="34"/>
  <c r="Y42" i="34"/>
  <c r="AH42" i="34"/>
  <c r="AK42" i="34"/>
  <c r="Q42" i="34"/>
  <c r="AC42" i="34"/>
  <c r="AJ42" i="34"/>
  <c r="Z42" i="34"/>
  <c r="AB42" i="34"/>
  <c r="P42" i="34"/>
  <c r="J42" i="34"/>
  <c r="M42" i="34"/>
  <c r="AI42" i="34"/>
  <c r="O42" i="34"/>
  <c r="L42" i="34"/>
  <c r="W42" i="34"/>
  <c r="AD42" i="34"/>
  <c r="K42" i="34"/>
  <c r="AL42" i="34"/>
  <c r="AE42" i="34"/>
  <c r="X42" i="34"/>
  <c r="AA42" i="34"/>
  <c r="AF42" i="34"/>
  <c r="AG42" i="34"/>
  <c r="N42" i="34"/>
  <c r="I42" i="34"/>
  <c r="H158" i="34"/>
  <c r="H159" i="34" s="1"/>
  <c r="AM119" i="34"/>
  <c r="I14" i="55" s="1"/>
  <c r="L154" i="36"/>
  <c r="I6" i="37"/>
  <c r="Y152" i="36"/>
  <c r="Y154" i="36" s="1"/>
  <c r="AB198" i="36"/>
  <c r="AB268" i="36" s="1"/>
  <c r="AM84" i="34"/>
  <c r="I18" i="55" s="1"/>
  <c r="AK152" i="36"/>
  <c r="AK154" i="36" s="1"/>
  <c r="AB152" i="36"/>
  <c r="AB154" i="36" s="1"/>
  <c r="H123" i="34"/>
  <c r="H124" i="34" s="1"/>
  <c r="AH199" i="36"/>
  <c r="M154" i="36"/>
  <c r="I152" i="36"/>
  <c r="I154" i="36" s="1"/>
  <c r="I80" i="38"/>
  <c r="I170" i="38" s="1"/>
  <c r="AJ152" i="36"/>
  <c r="AJ154" i="36" s="1"/>
  <c r="I79" i="38"/>
  <c r="J79" i="38" s="1"/>
  <c r="K79" i="38" s="1"/>
  <c r="AJ79" i="38" s="1"/>
  <c r="AK79" i="38" s="1"/>
  <c r="AL79" i="38" s="1"/>
  <c r="G88" i="34"/>
  <c r="H88" i="34" s="1"/>
  <c r="G87" i="34"/>
  <c r="H87" i="34" s="1"/>
  <c r="I87" i="34" s="1"/>
  <c r="J87" i="34" s="1"/>
  <c r="K87" i="34" s="1"/>
  <c r="L87" i="34" s="1"/>
  <c r="M87" i="34" s="1"/>
  <c r="N87" i="34" s="1"/>
  <c r="O87" i="34" s="1"/>
  <c r="P87" i="34" s="1"/>
  <c r="Q87" i="34" s="1"/>
  <c r="H75" i="38"/>
  <c r="I75" i="38" s="1"/>
  <c r="AI198" i="36"/>
  <c r="AI268" i="36" s="1"/>
  <c r="N198" i="36"/>
  <c r="N268" i="36" s="1"/>
  <c r="AM78" i="38"/>
  <c r="Y10" i="32" s="1"/>
  <c r="AM155" i="34"/>
  <c r="AL198" i="36"/>
  <c r="AL268" i="36" s="1"/>
  <c r="AM91" i="38"/>
  <c r="H157" i="36"/>
  <c r="H158" i="36" s="1"/>
  <c r="AM48" i="37"/>
  <c r="K153" i="36"/>
  <c r="H50" i="34"/>
  <c r="H173" i="34" s="1"/>
  <c r="H93" i="38"/>
  <c r="I15" i="34"/>
  <c r="I168" i="34" s="1"/>
  <c r="AA198" i="36"/>
  <c r="AA268" i="36" s="1"/>
  <c r="AM154" i="34"/>
  <c r="I28" i="34"/>
  <c r="H103" i="38"/>
  <c r="H92" i="38"/>
  <c r="I92" i="38" s="1"/>
  <c r="J92" i="38" s="1"/>
  <c r="K92" i="38" s="1"/>
  <c r="L92" i="38" s="1"/>
  <c r="M92" i="38" s="1"/>
  <c r="N92" i="38" s="1"/>
  <c r="O92" i="38" s="1"/>
  <c r="P92" i="38" s="1"/>
  <c r="Q92" i="38" s="1"/>
  <c r="R92" i="38" s="1"/>
  <c r="S92" i="38" s="1"/>
  <c r="T92" i="38" s="1"/>
  <c r="U92" i="38" s="1"/>
  <c r="V92" i="38" s="1"/>
  <c r="W92" i="38" s="1"/>
  <c r="X92" i="38" s="1"/>
  <c r="Y92" i="38" s="1"/>
  <c r="Z92" i="38" s="1"/>
  <c r="AA92" i="38" s="1"/>
  <c r="AB92" i="38" s="1"/>
  <c r="AC92" i="38" s="1"/>
  <c r="AD92" i="38" s="1"/>
  <c r="AE92" i="38" s="1"/>
  <c r="AF92" i="38" s="1"/>
  <c r="AG92" i="38" s="1"/>
  <c r="AH92" i="38" s="1"/>
  <c r="AI92" i="38" s="1"/>
  <c r="AJ92" i="38" s="1"/>
  <c r="AK92" i="38" s="1"/>
  <c r="AL92" i="38" s="1"/>
  <c r="M198" i="36"/>
  <c r="Q154" i="36"/>
  <c r="AC152" i="36"/>
  <c r="AC154" i="36" s="1"/>
  <c r="AM71" i="38"/>
  <c r="I44" i="55" s="1"/>
  <c r="AK198" i="36"/>
  <c r="AK268" i="36" s="1"/>
  <c r="AO73" i="34"/>
  <c r="H45" i="34"/>
  <c r="I45" i="34" s="1"/>
  <c r="Y198" i="36"/>
  <c r="Y268" i="36" s="1"/>
  <c r="K198" i="36"/>
  <c r="K268" i="36" s="1"/>
  <c r="AM36" i="38"/>
  <c r="I43" i="55" s="1"/>
  <c r="AM144" i="34"/>
  <c r="AO145" i="34" s="1"/>
  <c r="AI153" i="36"/>
  <c r="AM95" i="36"/>
  <c r="AM131" i="38"/>
  <c r="AO132" i="38" s="1"/>
  <c r="AO130" i="38"/>
  <c r="F115" i="46"/>
  <c r="AP116" i="46" s="1"/>
  <c r="G145" i="38"/>
  <c r="H145" i="38" s="1"/>
  <c r="I145" i="38" s="1"/>
  <c r="G144" i="38"/>
  <c r="H144" i="38" s="1"/>
  <c r="I144" i="38" s="1"/>
  <c r="J144" i="38" s="1"/>
  <c r="K144" i="38" s="1"/>
  <c r="L144" i="38" s="1"/>
  <c r="M144" i="38" s="1"/>
  <c r="N144" i="38" s="1"/>
  <c r="O144" i="38" s="1"/>
  <c r="P144" i="38" s="1"/>
  <c r="Q144" i="38" s="1"/>
  <c r="R144" i="38" s="1"/>
  <c r="S144" i="38" s="1"/>
  <c r="T144" i="38" s="1"/>
  <c r="U144" i="38" s="1"/>
  <c r="V144" i="38" s="1"/>
  <c r="W144" i="38" s="1"/>
  <c r="X144" i="38" s="1"/>
  <c r="Y144" i="38" s="1"/>
  <c r="Z144" i="38" s="1"/>
  <c r="AA144" i="38" s="1"/>
  <c r="AB144" i="38" s="1"/>
  <c r="AC144" i="38" s="1"/>
  <c r="AD144" i="38" s="1"/>
  <c r="AE144" i="38" s="1"/>
  <c r="AF144" i="38" s="1"/>
  <c r="AG144" i="38" s="1"/>
  <c r="AH144" i="38" s="1"/>
  <c r="AI144" i="38" s="1"/>
  <c r="AJ144" i="38" s="1"/>
  <c r="AK144" i="38" s="1"/>
  <c r="AL144" i="38" s="1"/>
  <c r="AM144" i="38" s="1"/>
  <c r="H115" i="38"/>
  <c r="H180" i="38" s="1"/>
  <c r="G111" i="46"/>
  <c r="H110" i="46"/>
  <c r="H75" i="46"/>
  <c r="G76" i="46"/>
  <c r="F10" i="46"/>
  <c r="G40" i="38"/>
  <c r="H40" i="38" s="1"/>
  <c r="G39" i="38"/>
  <c r="H39" i="38" s="1"/>
  <c r="I39" i="38" s="1"/>
  <c r="J39" i="38" s="1"/>
  <c r="K39" i="38" s="1"/>
  <c r="L39" i="38" s="1"/>
  <c r="M39" i="38" s="1"/>
  <c r="N39" i="38" s="1"/>
  <c r="O39" i="38" s="1"/>
  <c r="P39" i="38" s="1"/>
  <c r="Q39" i="38" s="1"/>
  <c r="R39" i="38" s="1"/>
  <c r="S39" i="38" s="1"/>
  <c r="T39" i="38" s="1"/>
  <c r="U39" i="38" s="1"/>
  <c r="V39" i="38" s="1"/>
  <c r="W39" i="38" s="1"/>
  <c r="X39" i="38" s="1"/>
  <c r="Y39" i="38" s="1"/>
  <c r="Z39" i="38" s="1"/>
  <c r="AA39" i="38" s="1"/>
  <c r="AB39" i="38" s="1"/>
  <c r="AC39" i="38" s="1"/>
  <c r="AD39" i="38" s="1"/>
  <c r="AE39" i="38" s="1"/>
  <c r="AF39" i="38" s="1"/>
  <c r="AG39" i="38" s="1"/>
  <c r="AH39" i="38" s="1"/>
  <c r="AI39" i="38" s="1"/>
  <c r="AJ39" i="38" s="1"/>
  <c r="AK39" i="38" s="1"/>
  <c r="AL39" i="38" s="1"/>
  <c r="AM39" i="38" s="1"/>
  <c r="H10" i="38"/>
  <c r="H150" i="38" s="1"/>
  <c r="F10" i="44"/>
  <c r="AP11" i="44" s="1"/>
  <c r="G96" i="37"/>
  <c r="H96" i="37" s="1"/>
  <c r="F88" i="45"/>
  <c r="H110" i="36"/>
  <c r="F68" i="53"/>
  <c r="F10" i="45"/>
  <c r="G48" i="36"/>
  <c r="H48" i="36" s="1"/>
  <c r="I48" i="36" s="1"/>
  <c r="G47" i="36"/>
  <c r="H47" i="36" s="1"/>
  <c r="I47" i="36" s="1"/>
  <c r="J47" i="36" s="1"/>
  <c r="K47" i="36" s="1"/>
  <c r="L47" i="36" s="1"/>
  <c r="M47" i="36" s="1"/>
  <c r="N47" i="36" s="1"/>
  <c r="O47" i="36" s="1"/>
  <c r="P47" i="36" s="1"/>
  <c r="Q47" i="36" s="1"/>
  <c r="I10" i="34"/>
  <c r="Q198" i="36"/>
  <c r="Q268" i="36" s="1"/>
  <c r="I198" i="36"/>
  <c r="I268" i="36" s="1"/>
  <c r="AD152" i="36"/>
  <c r="AD154" i="36" s="1"/>
  <c r="AM97" i="36"/>
  <c r="AO98" i="36" s="1"/>
  <c r="AM44" i="36"/>
  <c r="I20" i="55" s="1"/>
  <c r="AM188" i="36"/>
  <c r="AO188" i="36" s="1"/>
  <c r="O154" i="36"/>
  <c r="AO95" i="38"/>
  <c r="AM70" i="38"/>
  <c r="AM35" i="38"/>
  <c r="AM141" i="38"/>
  <c r="H96" i="38"/>
  <c r="AM61" i="38"/>
  <c r="AO62" i="38" s="1"/>
  <c r="AM133" i="38"/>
  <c r="AO134" i="38" s="1"/>
  <c r="AM140" i="38"/>
  <c r="H142" i="38"/>
  <c r="AM63" i="38"/>
  <c r="AO64" i="38" s="1"/>
  <c r="AM26" i="38"/>
  <c r="AO27" i="38" s="1"/>
  <c r="AM28" i="38"/>
  <c r="AO29" i="38" s="1"/>
  <c r="J5" i="38"/>
  <c r="I6" i="38"/>
  <c r="AO38" i="37"/>
  <c r="AM84" i="37"/>
  <c r="AO85" i="37" s="1"/>
  <c r="AM82" i="37"/>
  <c r="AO83" i="37" s="1"/>
  <c r="L5" i="37"/>
  <c r="K6" i="37"/>
  <c r="AM92" i="37"/>
  <c r="I7" i="55" s="1"/>
  <c r="O7" i="55" s="1"/>
  <c r="P7" i="55" s="1"/>
  <c r="H93" i="37"/>
  <c r="AM91" i="37"/>
  <c r="AM145" i="36"/>
  <c r="AO146" i="36" s="1"/>
  <c r="AM143" i="36"/>
  <c r="AO144" i="36" s="1"/>
  <c r="N154" i="36"/>
  <c r="AM189" i="36"/>
  <c r="AO190" i="36" s="1"/>
  <c r="AM191" i="36"/>
  <c r="AO192" i="36" s="1"/>
  <c r="I6" i="36"/>
  <c r="J5" i="36"/>
  <c r="AM142" i="36"/>
  <c r="Z152" i="36"/>
  <c r="Z154" i="36" s="1"/>
  <c r="AM36" i="36"/>
  <c r="AO37" i="36" s="1"/>
  <c r="H34" i="36"/>
  <c r="AM34" i="36" s="1"/>
  <c r="AO35" i="36" s="1"/>
  <c r="H45" i="36"/>
  <c r="AM43" i="36"/>
  <c r="Z19" i="32" s="1"/>
  <c r="AB19" i="32" s="1"/>
  <c r="AE198" i="36"/>
  <c r="AE268" i="36" s="1"/>
  <c r="AE199" i="36"/>
  <c r="AH152" i="36"/>
  <c r="AH154" i="36" s="1"/>
  <c r="AG198" i="36"/>
  <c r="AG268" i="36" s="1"/>
  <c r="J152" i="36"/>
  <c r="J154" i="36" s="1"/>
  <c r="AL152" i="36"/>
  <c r="AL154" i="36" s="1"/>
  <c r="AM99" i="36"/>
  <c r="AO100" i="36" s="1"/>
  <c r="AM118" i="34"/>
  <c r="H85" i="34"/>
  <c r="AM83" i="34"/>
  <c r="AM153" i="34"/>
  <c r="AM76" i="34"/>
  <c r="AO77" i="34" s="1"/>
  <c r="J6" i="34"/>
  <c r="K5" i="34"/>
  <c r="AM109" i="34"/>
  <c r="AO110" i="34" s="1"/>
  <c r="AM111" i="34"/>
  <c r="AO112" i="34" s="1"/>
  <c r="AM33" i="34"/>
  <c r="AO34" i="34" s="1"/>
  <c r="AM31" i="34"/>
  <c r="AO32" i="34" s="1"/>
  <c r="H42" i="34"/>
  <c r="AM40" i="34"/>
  <c r="AM146" i="34"/>
  <c r="AO147" i="34" s="1"/>
  <c r="AO143" i="34"/>
  <c r="I156" i="34"/>
  <c r="J156" i="34" s="1"/>
  <c r="K156" i="34" s="1"/>
  <c r="L156" i="34" s="1"/>
  <c r="M156" i="34" s="1"/>
  <c r="N156" i="34" s="1"/>
  <c r="O156" i="34" s="1"/>
  <c r="P156" i="34" s="1"/>
  <c r="Q156" i="34" s="1"/>
  <c r="X156" i="34" s="1"/>
  <c r="Y156" i="34" s="1"/>
  <c r="Z156" i="34" s="1"/>
  <c r="AA156" i="34" s="1"/>
  <c r="AB156" i="34" s="1"/>
  <c r="AC156" i="34" s="1"/>
  <c r="AD156" i="34" s="1"/>
  <c r="AE156" i="34" s="1"/>
  <c r="AF156" i="34" s="1"/>
  <c r="AG156" i="34" s="1"/>
  <c r="AH156" i="34" s="1"/>
  <c r="AI156" i="34" s="1"/>
  <c r="AJ156" i="34" s="1"/>
  <c r="AK156" i="34" s="1"/>
  <c r="AL156" i="34" s="1"/>
  <c r="AQ31" i="31"/>
  <c r="AQ32" i="31" s="1"/>
  <c r="AA144" i="56"/>
  <c r="AC135" i="56"/>
  <c r="AP126" i="56"/>
  <c r="U84" i="56"/>
  <c r="V100" i="56"/>
  <c r="AQ81" i="56"/>
  <c r="AR126" i="56"/>
  <c r="AQ99" i="56"/>
  <c r="AR99" i="56"/>
  <c r="AR9" i="56"/>
  <c r="T29" i="56"/>
  <c r="AJ135" i="56"/>
  <c r="AK126" i="56"/>
  <c r="AK130" i="56"/>
  <c r="AS126" i="56"/>
  <c r="AU90" i="56"/>
  <c r="U135" i="56"/>
  <c r="AS144" i="56"/>
  <c r="AP81" i="56"/>
  <c r="AX144" i="56"/>
  <c r="W144" i="56"/>
  <c r="AB81" i="56"/>
  <c r="AS90" i="56"/>
  <c r="T12" i="56"/>
  <c r="AJ126" i="56"/>
  <c r="AO126" i="56"/>
  <c r="AX81" i="56"/>
  <c r="T83" i="56"/>
  <c r="AG126" i="56"/>
  <c r="AI126" i="56"/>
  <c r="AC144" i="56"/>
  <c r="T31" i="56"/>
  <c r="U28" i="56"/>
  <c r="AA81" i="56"/>
  <c r="AP144" i="56"/>
  <c r="AH126" i="56"/>
  <c r="AP99" i="56"/>
  <c r="AP9" i="56"/>
  <c r="AN99" i="56"/>
  <c r="AW144" i="56"/>
  <c r="T13" i="56"/>
  <c r="AA126" i="56"/>
  <c r="T141" i="56"/>
  <c r="AT126" i="56"/>
  <c r="W135" i="56"/>
  <c r="AD126" i="56"/>
  <c r="Z81" i="56"/>
  <c r="AL90" i="56"/>
  <c r="AU144" i="56"/>
  <c r="T30" i="56"/>
  <c r="X81" i="56"/>
  <c r="AJ9" i="56"/>
  <c r="AL9" i="56"/>
  <c r="AS9" i="56"/>
  <c r="V81" i="56"/>
  <c r="AK81" i="56"/>
  <c r="V92" i="56"/>
  <c r="AC81" i="56"/>
  <c r="AO90" i="56"/>
  <c r="V135" i="56"/>
  <c r="T147" i="56"/>
  <c r="AW81" i="56"/>
  <c r="AA94" i="56"/>
  <c r="AF126" i="56"/>
  <c r="T22" i="56"/>
  <c r="AB135" i="56"/>
  <c r="V82" i="56"/>
  <c r="AU81" i="56"/>
  <c r="AC126" i="56"/>
  <c r="AT99" i="56"/>
  <c r="AE135" i="56"/>
  <c r="W81" i="56"/>
  <c r="V9" i="56"/>
  <c r="T139" i="56"/>
  <c r="T99" i="56"/>
  <c r="AL126" i="56"/>
  <c r="U81" i="56"/>
  <c r="X144" i="56"/>
  <c r="T111" i="56"/>
  <c r="AV9" i="56"/>
  <c r="AV81" i="56"/>
  <c r="AM126" i="56"/>
  <c r="AT81" i="56"/>
  <c r="AM90" i="56"/>
  <c r="AK9" i="56"/>
  <c r="AJ81" i="56"/>
  <c r="AO81" i="56"/>
  <c r="AA135" i="56"/>
  <c r="AJ90" i="56"/>
  <c r="AN126" i="56"/>
  <c r="AQ9" i="56"/>
  <c r="AO9" i="56"/>
  <c r="AL144" i="56"/>
  <c r="AB144" i="56"/>
  <c r="Y135" i="56"/>
  <c r="T18" i="56"/>
  <c r="AQ126" i="56"/>
  <c r="U136" i="56"/>
  <c r="AR81" i="56"/>
  <c r="AN90" i="56"/>
  <c r="AN144" i="56"/>
  <c r="AJ144" i="56"/>
  <c r="V126" i="56"/>
  <c r="T20" i="56"/>
  <c r="AM9" i="56"/>
  <c r="AQ90" i="56"/>
  <c r="U11" i="56"/>
  <c r="T144" i="56"/>
  <c r="AD91" i="56"/>
  <c r="T137" i="56"/>
  <c r="AR90" i="56"/>
  <c r="T135" i="56"/>
  <c r="AV144" i="56"/>
  <c r="T103" i="56"/>
  <c r="AN9" i="56"/>
  <c r="AA90" i="56"/>
  <c r="AI18" i="56"/>
  <c r="T10" i="56"/>
  <c r="AB126" i="56"/>
  <c r="AU126" i="56"/>
  <c r="Z135" i="56"/>
  <c r="T146" i="56"/>
  <c r="Y81" i="56"/>
  <c r="Z126" i="56"/>
  <c r="AP90" i="56"/>
  <c r="X135" i="56"/>
  <c r="AO99" i="56"/>
  <c r="AS99" i="56"/>
  <c r="U82" i="56"/>
  <c r="T19" i="56"/>
  <c r="AO144" i="56"/>
  <c r="Z144" i="56"/>
  <c r="AE126" i="56"/>
  <c r="AT144" i="56"/>
  <c r="U126" i="56"/>
  <c r="AK90" i="56"/>
  <c r="AK144" i="56"/>
  <c r="AU9" i="56"/>
  <c r="AN81" i="56"/>
  <c r="T102" i="56"/>
  <c r="T126" i="56"/>
  <c r="T101" i="56"/>
  <c r="AU99" i="56"/>
  <c r="U99" i="56"/>
  <c r="V90" i="56"/>
  <c r="AM144" i="56"/>
  <c r="AC90" i="56"/>
  <c r="AD135" i="56"/>
  <c r="T148" i="56"/>
  <c r="U9" i="56"/>
  <c r="T85" i="56"/>
  <c r="T127" i="56"/>
  <c r="V144" i="56"/>
  <c r="U144" i="56"/>
  <c r="T21" i="56"/>
  <c r="AI135" i="56"/>
  <c r="T9" i="56"/>
  <c r="AQ144" i="56"/>
  <c r="AT9" i="56"/>
  <c r="V99" i="56"/>
  <c r="T138" i="56"/>
  <c r="AW9" i="56"/>
  <c r="AR144" i="56"/>
  <c r="CF9" i="56" l="1"/>
  <c r="CF16" i="56" s="1"/>
  <c r="AI9" i="53"/>
  <c r="CE9" i="56"/>
  <c r="CE16" i="56" s="1"/>
  <c r="AH9" i="53"/>
  <c r="CD9" i="56"/>
  <c r="CD16" i="56" s="1"/>
  <c r="AG9" i="53"/>
  <c r="AA33" i="38"/>
  <c r="Z157" i="38"/>
  <c r="AJ49" i="34"/>
  <c r="AK49" i="34" s="1"/>
  <c r="AL49" i="34" s="1"/>
  <c r="R166" i="36"/>
  <c r="S166" i="36" s="1"/>
  <c r="T166" i="36" s="1"/>
  <c r="U166" i="36" s="1"/>
  <c r="V166" i="36" s="1"/>
  <c r="W166" i="36" s="1"/>
  <c r="X166" i="36" s="1"/>
  <c r="Y166" i="36" s="1"/>
  <c r="Z166" i="36" s="1"/>
  <c r="AA166" i="36" s="1"/>
  <c r="AB166" i="36" s="1"/>
  <c r="AC166" i="36" s="1"/>
  <c r="AD166" i="36" s="1"/>
  <c r="AE166" i="36" s="1"/>
  <c r="AF166" i="36" s="1"/>
  <c r="AG166" i="36" s="1"/>
  <c r="AH166" i="36" s="1"/>
  <c r="AI166" i="36" s="1"/>
  <c r="AJ166" i="36" s="1"/>
  <c r="AK166" i="36" s="1"/>
  <c r="AL166" i="36" s="1"/>
  <c r="G67" i="53"/>
  <c r="J64" i="36"/>
  <c r="I259" i="36"/>
  <c r="Z258" i="36"/>
  <c r="H65" i="53"/>
  <c r="L167" i="36"/>
  <c r="K269" i="36"/>
  <c r="J27" i="36"/>
  <c r="I280" i="36"/>
  <c r="AD65" i="53"/>
  <c r="I261" i="36"/>
  <c r="I281" i="36"/>
  <c r="Q196" i="36"/>
  <c r="P271" i="36"/>
  <c r="S104" i="36"/>
  <c r="AJ108" i="36"/>
  <c r="AA106" i="36"/>
  <c r="Z108" i="36"/>
  <c r="E27" i="61" a="1"/>
  <c r="E27" i="61" s="1"/>
  <c r="K10" i="37"/>
  <c r="K141" i="37" s="1"/>
  <c r="AM98" i="38"/>
  <c r="AO99" i="38" s="1"/>
  <c r="AM96" i="38"/>
  <c r="AO97" i="38" s="1"/>
  <c r="F113" i="53"/>
  <c r="H168" i="38"/>
  <c r="F120" i="53" s="1"/>
  <c r="S104" i="53"/>
  <c r="Y104" i="53"/>
  <c r="F105" i="53"/>
  <c r="F109" i="53"/>
  <c r="AM50" i="37"/>
  <c r="S144" i="56"/>
  <c r="K108" i="36"/>
  <c r="J108" i="36"/>
  <c r="J14" i="55"/>
  <c r="L14" i="55" s="1"/>
  <c r="O14" i="55"/>
  <c r="P14" i="55" s="1"/>
  <c r="P55" i="55" s="1"/>
  <c r="F24" i="53"/>
  <c r="H191" i="34"/>
  <c r="I195" i="34" s="1"/>
  <c r="BE9" i="56"/>
  <c r="BE16" i="56" s="1"/>
  <c r="BD9" i="56"/>
  <c r="BD16" i="56" s="1"/>
  <c r="H9" i="53"/>
  <c r="G9" i="53"/>
  <c r="F61" i="53"/>
  <c r="J41" i="36"/>
  <c r="J31" i="36"/>
  <c r="J260" i="36" s="1"/>
  <c r="J15" i="36"/>
  <c r="J279" i="36" s="1"/>
  <c r="J7" i="55"/>
  <c r="L7" i="55" s="1"/>
  <c r="AH65" i="53"/>
  <c r="BC9" i="56"/>
  <c r="F9" i="53"/>
  <c r="J156" i="37"/>
  <c r="BY9" i="56"/>
  <c r="BY16" i="56" s="1"/>
  <c r="AB9" i="53"/>
  <c r="BX9" i="56"/>
  <c r="BX16" i="56" s="1"/>
  <c r="AA9" i="53"/>
  <c r="BW9" i="56"/>
  <c r="BW16" i="56" s="1"/>
  <c r="Z9" i="53"/>
  <c r="I65" i="53"/>
  <c r="AK200" i="36"/>
  <c r="AG26" i="54"/>
  <c r="K200" i="36"/>
  <c r="G26" i="54"/>
  <c r="P200" i="36"/>
  <c r="L26" i="54"/>
  <c r="I200" i="36"/>
  <c r="E26" i="54"/>
  <c r="L200" i="36"/>
  <c r="H26" i="54"/>
  <c r="AL200" i="36"/>
  <c r="AH26" i="54"/>
  <c r="AJ200" i="36"/>
  <c r="AF26" i="54"/>
  <c r="AK7" i="53"/>
  <c r="BI16" i="56"/>
  <c r="AA108" i="36"/>
  <c r="BJ16" i="56"/>
  <c r="W29" i="58" a="1"/>
  <c r="H203" i="36"/>
  <c r="H204" i="36" s="1"/>
  <c r="D26" i="54"/>
  <c r="BK15" i="56"/>
  <c r="BL11" i="56"/>
  <c r="CC11" i="56"/>
  <c r="BW11" i="56"/>
  <c r="CD11" i="56"/>
  <c r="BV11" i="56"/>
  <c r="BS11" i="56"/>
  <c r="BA7" i="56"/>
  <c r="BP11" i="56"/>
  <c r="BX11" i="56"/>
  <c r="BR11" i="56"/>
  <c r="CE11" i="56"/>
  <c r="BT11" i="56"/>
  <c r="BZ11" i="56"/>
  <c r="BK11" i="56"/>
  <c r="BM11" i="56"/>
  <c r="BQ11" i="56"/>
  <c r="CA11" i="56"/>
  <c r="BO11" i="56"/>
  <c r="BY11" i="56"/>
  <c r="BU11" i="56"/>
  <c r="CB11" i="56"/>
  <c r="BN11" i="56"/>
  <c r="CF11" i="56"/>
  <c r="CG11" i="56"/>
  <c r="H107" i="38"/>
  <c r="H108" i="38" s="1"/>
  <c r="I108" i="38" s="1"/>
  <c r="I178" i="38" s="1"/>
  <c r="L63" i="37"/>
  <c r="K156" i="37"/>
  <c r="J50" i="38"/>
  <c r="I165" i="38"/>
  <c r="G123" i="53"/>
  <c r="G122" i="53"/>
  <c r="I58" i="37"/>
  <c r="I151" i="37" s="1"/>
  <c r="H151" i="37"/>
  <c r="J85" i="38"/>
  <c r="I175" i="38"/>
  <c r="G128" i="53" s="1"/>
  <c r="F20" i="53"/>
  <c r="J20" i="37"/>
  <c r="I146" i="37"/>
  <c r="J38" i="34"/>
  <c r="I170" i="34"/>
  <c r="J116" i="34"/>
  <c r="I190" i="34"/>
  <c r="J55" i="34"/>
  <c r="I178" i="34"/>
  <c r="J79" i="37"/>
  <c r="I157" i="37"/>
  <c r="F119" i="53"/>
  <c r="F22" i="53"/>
  <c r="AI44" i="54"/>
  <c r="AK43" i="54" s="1"/>
  <c r="F123" i="53"/>
  <c r="F122" i="53"/>
  <c r="J68" i="38"/>
  <c r="I167" i="38"/>
  <c r="J81" i="34"/>
  <c r="I180" i="34"/>
  <c r="J138" i="38"/>
  <c r="I187" i="38"/>
  <c r="F11" i="53"/>
  <c r="J128" i="38"/>
  <c r="I186" i="38"/>
  <c r="I169" i="34"/>
  <c r="F98" i="53"/>
  <c r="F117" i="53"/>
  <c r="J120" i="38"/>
  <c r="I185" i="38"/>
  <c r="J106" i="34"/>
  <c r="I189" i="34"/>
  <c r="F21" i="53"/>
  <c r="J36" i="37"/>
  <c r="I147" i="37"/>
  <c r="I93" i="38"/>
  <c r="H176" i="38"/>
  <c r="AI42" i="54"/>
  <c r="AK41" i="54" s="1"/>
  <c r="F118" i="53"/>
  <c r="J63" i="34"/>
  <c r="I179" i="34"/>
  <c r="G111" i="53"/>
  <c r="J58" i="38"/>
  <c r="I166" i="38"/>
  <c r="J98" i="34"/>
  <c r="I188" i="34"/>
  <c r="P71" i="53"/>
  <c r="T162" i="36"/>
  <c r="S264" i="36"/>
  <c r="F15" i="53"/>
  <c r="I163" i="34"/>
  <c r="F5" i="53"/>
  <c r="K53" i="36"/>
  <c r="K254" i="36" s="1"/>
  <c r="BR9" i="56"/>
  <c r="S18" i="56"/>
  <c r="S126" i="56"/>
  <c r="S135" i="56"/>
  <c r="F121" i="53"/>
  <c r="H110" i="38"/>
  <c r="I110" i="38" s="1"/>
  <c r="I103" i="38"/>
  <c r="H177" i="38"/>
  <c r="F130" i="53" s="1"/>
  <c r="AM105" i="38"/>
  <c r="AO105" i="38" s="1"/>
  <c r="AG108" i="36"/>
  <c r="N200" i="36"/>
  <c r="J26" i="54"/>
  <c r="M200" i="36"/>
  <c r="M268" i="36"/>
  <c r="I26" i="54"/>
  <c r="M158" i="37"/>
  <c r="CC9" i="56"/>
  <c r="CC16" i="56" s="1"/>
  <c r="AF9" i="53"/>
  <c r="CB9" i="56"/>
  <c r="CB16" i="56" s="1"/>
  <c r="AE9" i="53"/>
  <c r="CA9" i="56"/>
  <c r="CA16" i="56" s="1"/>
  <c r="AD9" i="53"/>
  <c r="BZ9" i="56"/>
  <c r="BZ16" i="56" s="1"/>
  <c r="AC9" i="53"/>
  <c r="BV9" i="56"/>
  <c r="BV16" i="56" s="1"/>
  <c r="Y9" i="53"/>
  <c r="BU9" i="56"/>
  <c r="BU16" i="56" s="1"/>
  <c r="X9" i="53"/>
  <c r="BT9" i="56"/>
  <c r="BT16" i="56" s="1"/>
  <c r="W9" i="53"/>
  <c r="S9" i="56"/>
  <c r="BS9" i="56"/>
  <c r="V9" i="53"/>
  <c r="G96" i="53"/>
  <c r="AK96" i="53" s="1"/>
  <c r="S99" i="56"/>
  <c r="O24" i="55"/>
  <c r="P24" i="55" s="1"/>
  <c r="J24" i="55"/>
  <c r="L24" i="55" s="1"/>
  <c r="J46" i="37"/>
  <c r="I148" i="37"/>
  <c r="Y200" i="36"/>
  <c r="U26" i="54"/>
  <c r="AA200" i="36"/>
  <c r="W26" i="54"/>
  <c r="AI200" i="36"/>
  <c r="AE26" i="54"/>
  <c r="AF200" i="36"/>
  <c r="AB26" i="54"/>
  <c r="AD200" i="36"/>
  <c r="Z26" i="54"/>
  <c r="AB200" i="36"/>
  <c r="X26" i="54"/>
  <c r="AG200" i="36"/>
  <c r="AC26" i="54"/>
  <c r="X200" i="36"/>
  <c r="T26" i="54"/>
  <c r="AE200" i="36"/>
  <c r="AA26" i="54"/>
  <c r="AC200" i="36"/>
  <c r="Y26" i="54"/>
  <c r="Z200" i="36"/>
  <c r="V26" i="54"/>
  <c r="Q200" i="36"/>
  <c r="M26" i="54"/>
  <c r="O20" i="55"/>
  <c r="P20" i="55" s="1"/>
  <c r="P61" i="55" s="1"/>
  <c r="J20" i="55"/>
  <c r="L20" i="55" s="1"/>
  <c r="J44" i="55"/>
  <c r="L44" i="55" s="1"/>
  <c r="O44" i="55"/>
  <c r="P44" i="55" s="1"/>
  <c r="O43" i="55"/>
  <c r="P43" i="55" s="1"/>
  <c r="J43" i="55"/>
  <c r="L43" i="55" s="1"/>
  <c r="O18" i="55"/>
  <c r="J18" i="55"/>
  <c r="L18" i="55" s="1"/>
  <c r="P48" i="55"/>
  <c r="P85" i="55" s="1"/>
  <c r="AM72" i="38"/>
  <c r="AM37" i="38"/>
  <c r="H200" i="36"/>
  <c r="H201" i="36" s="1"/>
  <c r="H272" i="36" s="1"/>
  <c r="J49" i="11"/>
  <c r="R54" i="34"/>
  <c r="S54" i="34" s="1"/>
  <c r="T54" i="34" s="1"/>
  <c r="U54" i="34" s="1"/>
  <c r="V54" i="34" s="1"/>
  <c r="W54" i="34" s="1"/>
  <c r="X54" i="34" s="1"/>
  <c r="Y54" i="34" s="1"/>
  <c r="Z54" i="34" s="1"/>
  <c r="AA54" i="34" s="1"/>
  <c r="AB54" i="34" s="1"/>
  <c r="AC54" i="34" s="1"/>
  <c r="AD54" i="34" s="1"/>
  <c r="AE54" i="34" s="1"/>
  <c r="AF54" i="34" s="1"/>
  <c r="AG54" i="34" s="1"/>
  <c r="AH54" i="34" s="1"/>
  <c r="AI54" i="34" s="1"/>
  <c r="AJ54" i="34" s="1"/>
  <c r="AK54" i="34" s="1"/>
  <c r="AL54" i="34" s="1"/>
  <c r="R121" i="36"/>
  <c r="S121" i="36" s="1"/>
  <c r="T121" i="36" s="1"/>
  <c r="U121" i="36" s="1"/>
  <c r="V121" i="36" s="1"/>
  <c r="W121" i="36" s="1"/>
  <c r="X121" i="36" s="1"/>
  <c r="Y121" i="36" s="1"/>
  <c r="Z121" i="36" s="1"/>
  <c r="AA121" i="36" s="1"/>
  <c r="AB121" i="36" s="1"/>
  <c r="AC121" i="36" s="1"/>
  <c r="AD121" i="36" s="1"/>
  <c r="AE121" i="36" s="1"/>
  <c r="AF121" i="36" s="1"/>
  <c r="AG121" i="36" s="1"/>
  <c r="AH121" i="36" s="1"/>
  <c r="AI121" i="36" s="1"/>
  <c r="AJ121" i="36" s="1"/>
  <c r="AK121" i="36" s="1"/>
  <c r="AL121" i="36" s="1"/>
  <c r="V27" i="32" s="1"/>
  <c r="R47" i="36"/>
  <c r="S47" i="36" s="1"/>
  <c r="T47" i="36" s="1"/>
  <c r="U47" i="36" s="1"/>
  <c r="V47" i="36" s="1"/>
  <c r="W47" i="36" s="1"/>
  <c r="X47" i="36" s="1"/>
  <c r="Y47" i="36" s="1"/>
  <c r="Z47" i="36" s="1"/>
  <c r="AA47" i="36" s="1"/>
  <c r="AB47" i="36" s="1"/>
  <c r="AC47" i="36" s="1"/>
  <c r="AD47" i="36" s="1"/>
  <c r="AE47" i="36" s="1"/>
  <c r="AF47" i="36" s="1"/>
  <c r="AG47" i="36" s="1"/>
  <c r="AH47" i="36" s="1"/>
  <c r="AI47" i="36" s="1"/>
  <c r="AJ47" i="36" s="1"/>
  <c r="AK47" i="36" s="1"/>
  <c r="AL47" i="36" s="1"/>
  <c r="AM47" i="36" s="1"/>
  <c r="R87" i="34"/>
  <c r="S87" i="34" s="1"/>
  <c r="T87" i="34" s="1"/>
  <c r="U87" i="34" s="1"/>
  <c r="V87" i="34" s="1"/>
  <c r="W87" i="34" s="1"/>
  <c r="X87" i="34" s="1"/>
  <c r="Y87" i="34" s="1"/>
  <c r="Z87" i="34" s="1"/>
  <c r="AA87" i="34" s="1"/>
  <c r="AB87" i="34" s="1"/>
  <c r="AC87" i="34" s="1"/>
  <c r="AD87" i="34" s="1"/>
  <c r="AE87" i="34" s="1"/>
  <c r="AF87" i="34" s="1"/>
  <c r="AG87" i="34" s="1"/>
  <c r="AH87" i="34" s="1"/>
  <c r="AI87" i="34" s="1"/>
  <c r="AJ87" i="34" s="1"/>
  <c r="AK87" i="34" s="1"/>
  <c r="AL87" i="34" s="1"/>
  <c r="AM87" i="34" s="1"/>
  <c r="R95" i="37"/>
  <c r="S95" i="37" s="1"/>
  <c r="T95" i="37" s="1"/>
  <c r="U95" i="37" s="1"/>
  <c r="V95" i="37" s="1"/>
  <c r="W95" i="37" s="1"/>
  <c r="X95" i="37" s="1"/>
  <c r="Y95" i="37" s="1"/>
  <c r="Z95" i="37" s="1"/>
  <c r="AA95" i="37" s="1"/>
  <c r="AB95" i="37" s="1"/>
  <c r="AC95" i="37" s="1"/>
  <c r="AD95" i="37" s="1"/>
  <c r="AE95" i="37" s="1"/>
  <c r="AF95" i="37" s="1"/>
  <c r="AG95" i="37" s="1"/>
  <c r="AH95" i="37" s="1"/>
  <c r="AI95" i="37" s="1"/>
  <c r="AJ95" i="37" s="1"/>
  <c r="AK95" i="37" s="1"/>
  <c r="AL95" i="37" s="1"/>
  <c r="AM95" i="37" s="1"/>
  <c r="J47" i="11"/>
  <c r="AE72" i="53"/>
  <c r="K59" i="34"/>
  <c r="AE10" i="32"/>
  <c r="AO142" i="36"/>
  <c r="F92" i="53"/>
  <c r="H54" i="37"/>
  <c r="I10" i="36"/>
  <c r="I274" i="36" s="1"/>
  <c r="J139" i="36"/>
  <c r="K139" i="36"/>
  <c r="H107" i="36"/>
  <c r="H106" i="36"/>
  <c r="H258" i="36" s="1"/>
  <c r="AM96" i="36"/>
  <c r="AO96" i="36" s="1"/>
  <c r="AN89" i="36"/>
  <c r="AN88" i="36"/>
  <c r="AN93" i="36"/>
  <c r="AN91" i="36"/>
  <c r="AN92" i="36"/>
  <c r="AN90" i="36"/>
  <c r="I110" i="36"/>
  <c r="J110" i="36" s="1"/>
  <c r="K110" i="36" s="1"/>
  <c r="L110" i="36" s="1"/>
  <c r="M110" i="36" s="1"/>
  <c r="N110" i="36" s="1"/>
  <c r="O110" i="36" s="1"/>
  <c r="P110" i="36" s="1"/>
  <c r="F114" i="52"/>
  <c r="G114" i="52" s="1"/>
  <c r="H114" i="52" s="1"/>
  <c r="I114" i="52" s="1"/>
  <c r="J114" i="52" s="1"/>
  <c r="K114" i="52" s="1"/>
  <c r="L114" i="52" s="1"/>
  <c r="M114" i="52" s="1"/>
  <c r="N114" i="52" s="1"/>
  <c r="O114" i="52" s="1"/>
  <c r="P114" i="52" s="1"/>
  <c r="Q114" i="52" s="1"/>
  <c r="R114" i="52" s="1"/>
  <c r="S114" i="52" s="1"/>
  <c r="T114" i="52" s="1"/>
  <c r="U114" i="52" s="1"/>
  <c r="V114" i="52" s="1"/>
  <c r="W114" i="52" s="1"/>
  <c r="X114" i="52" s="1"/>
  <c r="Y114" i="52" s="1"/>
  <c r="Z114" i="52" s="1"/>
  <c r="AA114" i="52" s="1"/>
  <c r="AB114" i="52" s="1"/>
  <c r="AC114" i="52" s="1"/>
  <c r="AD114" i="52" s="1"/>
  <c r="AE114" i="52" s="1"/>
  <c r="AF114" i="52" s="1"/>
  <c r="AG114" i="52" s="1"/>
  <c r="AH114" i="52" s="1"/>
  <c r="AI114" i="52" s="1"/>
  <c r="AJ114" i="52" s="1"/>
  <c r="AK114" i="52" s="1"/>
  <c r="AL114" i="52" s="1"/>
  <c r="F115" i="52"/>
  <c r="G115" i="52" s="1"/>
  <c r="AO48" i="37"/>
  <c r="Z24" i="32"/>
  <c r="AB24" i="32" s="1"/>
  <c r="P78" i="37"/>
  <c r="P75" i="37"/>
  <c r="P62" i="37"/>
  <c r="Q62" i="37" s="1"/>
  <c r="R62" i="37" s="1"/>
  <c r="S62" i="37" s="1"/>
  <c r="T62" i="37" s="1"/>
  <c r="U62" i="37" s="1"/>
  <c r="V62" i="37" s="1"/>
  <c r="W62" i="37" s="1"/>
  <c r="X62" i="37" s="1"/>
  <c r="P57" i="37"/>
  <c r="K107" i="38"/>
  <c r="G92" i="53"/>
  <c r="AK112" i="53"/>
  <c r="I115" i="38"/>
  <c r="I180" i="38" s="1"/>
  <c r="F124" i="53"/>
  <c r="J80" i="38"/>
  <c r="J170" i="38" s="1"/>
  <c r="G116" i="53"/>
  <c r="J116" i="36"/>
  <c r="I10" i="38"/>
  <c r="I150" i="38" s="1"/>
  <c r="F100" i="53"/>
  <c r="J45" i="38"/>
  <c r="J160" i="38" s="1"/>
  <c r="G108" i="53"/>
  <c r="H154" i="36"/>
  <c r="AM154" i="36" s="1"/>
  <c r="AM153" i="36"/>
  <c r="I25" i="55" s="1"/>
  <c r="G68" i="53"/>
  <c r="AM120" i="34"/>
  <c r="AK16" i="53"/>
  <c r="I50" i="34"/>
  <c r="F12" i="53"/>
  <c r="J93" i="34"/>
  <c r="J183" i="34" s="1"/>
  <c r="G19" i="53"/>
  <c r="I158" i="34"/>
  <c r="J158" i="34" s="1"/>
  <c r="AO153" i="34"/>
  <c r="AC19" i="32"/>
  <c r="H39" i="25"/>
  <c r="I123" i="34"/>
  <c r="J123" i="34" s="1"/>
  <c r="H76" i="38"/>
  <c r="H46" i="34"/>
  <c r="H41" i="38"/>
  <c r="H97" i="37"/>
  <c r="I40" i="38"/>
  <c r="J40" i="38" s="1"/>
  <c r="I96" i="37"/>
  <c r="J96" i="37" s="1"/>
  <c r="K23" i="34"/>
  <c r="J28" i="34"/>
  <c r="J169" i="34" s="1"/>
  <c r="J15" i="34"/>
  <c r="J168" i="34" s="1"/>
  <c r="H146" i="38"/>
  <c r="H111" i="46"/>
  <c r="I110" i="46"/>
  <c r="H76" i="46"/>
  <c r="I75" i="46"/>
  <c r="AP11" i="46"/>
  <c r="F40" i="46"/>
  <c r="G40" i="46" s="1"/>
  <c r="F116" i="44"/>
  <c r="G116" i="44" s="1"/>
  <c r="F115" i="44"/>
  <c r="G115" i="44" s="1"/>
  <c r="H115" i="44" s="1"/>
  <c r="I115" i="44" s="1"/>
  <c r="J115" i="44" s="1"/>
  <c r="K115" i="44" s="1"/>
  <c r="L115" i="44" s="1"/>
  <c r="M115" i="44" s="1"/>
  <c r="N115" i="44" s="1"/>
  <c r="O115" i="44" s="1"/>
  <c r="P115" i="44" s="1"/>
  <c r="Q115" i="44" s="1"/>
  <c r="R115" i="44" s="1"/>
  <c r="S115" i="44" s="1"/>
  <c r="T115" i="44" s="1"/>
  <c r="U115" i="44" s="1"/>
  <c r="V115" i="44" s="1"/>
  <c r="W115" i="44" s="1"/>
  <c r="X115" i="44" s="1"/>
  <c r="Y115" i="44" s="1"/>
  <c r="Z115" i="44" s="1"/>
  <c r="AA115" i="44" s="1"/>
  <c r="AB115" i="44" s="1"/>
  <c r="AC115" i="44" s="1"/>
  <c r="AD115" i="44" s="1"/>
  <c r="AE115" i="44" s="1"/>
  <c r="AF115" i="44" s="1"/>
  <c r="AG115" i="44" s="1"/>
  <c r="AH115" i="44" s="1"/>
  <c r="AI115" i="44" s="1"/>
  <c r="AJ115" i="44" s="1"/>
  <c r="AK115" i="44" s="1"/>
  <c r="AL115" i="44" s="1"/>
  <c r="J10" i="34"/>
  <c r="AO83" i="34"/>
  <c r="Z17" i="32"/>
  <c r="AB17" i="32" s="1"/>
  <c r="AO40" i="34"/>
  <c r="Z16" i="32"/>
  <c r="AB16" i="32" s="1"/>
  <c r="AO118" i="34"/>
  <c r="Z15" i="32"/>
  <c r="AB15" i="32" s="1"/>
  <c r="AO140" i="38"/>
  <c r="Z12" i="32"/>
  <c r="AB12" i="32" s="1"/>
  <c r="AO35" i="38"/>
  <c r="Z11" i="32"/>
  <c r="AB11" i="32" s="1"/>
  <c r="AB10" i="32"/>
  <c r="AO70" i="38"/>
  <c r="Z9" i="32"/>
  <c r="AB9" i="32" s="1"/>
  <c r="AO91" i="37"/>
  <c r="Z6" i="32"/>
  <c r="AB6" i="32" s="1"/>
  <c r="AO43" i="36"/>
  <c r="AM199" i="36"/>
  <c r="I26" i="55" s="1"/>
  <c r="I73" i="38"/>
  <c r="I168" i="38" s="1"/>
  <c r="G120" i="53" s="1"/>
  <c r="AM142" i="38"/>
  <c r="H143" i="38"/>
  <c r="I146" i="38"/>
  <c r="J145" i="38"/>
  <c r="K5" i="38"/>
  <c r="J6" i="38"/>
  <c r="J75" i="38"/>
  <c r="I76" i="38"/>
  <c r="I38" i="38"/>
  <c r="G109" i="53" s="1"/>
  <c r="J53" i="37"/>
  <c r="I54" i="37"/>
  <c r="I51" i="37"/>
  <c r="M5" i="37"/>
  <c r="L6" i="37"/>
  <c r="AM93" i="37"/>
  <c r="H94" i="37"/>
  <c r="H49" i="36"/>
  <c r="AM45" i="36"/>
  <c r="I21" i="55" s="1"/>
  <c r="H46" i="36"/>
  <c r="I49" i="36"/>
  <c r="J48" i="36"/>
  <c r="AM152" i="36"/>
  <c r="AM198" i="36"/>
  <c r="Z25" i="32" s="1"/>
  <c r="J6" i="36"/>
  <c r="K5" i="36"/>
  <c r="I157" i="36"/>
  <c r="I88" i="34"/>
  <c r="H89" i="34"/>
  <c r="H43" i="34"/>
  <c r="AM42" i="34"/>
  <c r="AM156" i="34"/>
  <c r="J45" i="34"/>
  <c r="I46" i="34"/>
  <c r="I121" i="34"/>
  <c r="I191" i="34" s="1"/>
  <c r="H86" i="34"/>
  <c r="AM85" i="34"/>
  <c r="L5" i="34"/>
  <c r="K6" i="34"/>
  <c r="T109" i="56"/>
  <c r="V11" i="56"/>
  <c r="U101" i="56"/>
  <c r="V84" i="56"/>
  <c r="X90" i="56"/>
  <c r="AS81" i="56"/>
  <c r="U22" i="56"/>
  <c r="U102" i="56"/>
  <c r="U85" i="56"/>
  <c r="T81" i="56"/>
  <c r="AV90" i="56"/>
  <c r="U146" i="56"/>
  <c r="V12" i="56"/>
  <c r="U31" i="56"/>
  <c r="AL130" i="56"/>
  <c r="W90" i="56"/>
  <c r="Y112" i="56"/>
  <c r="U148" i="56"/>
  <c r="AE91" i="56"/>
  <c r="Z90" i="56"/>
  <c r="V28" i="56"/>
  <c r="AB94" i="56"/>
  <c r="U13" i="56"/>
  <c r="W110" i="56"/>
  <c r="AB90" i="56"/>
  <c r="U137" i="56"/>
  <c r="U103" i="56"/>
  <c r="U10" i="56"/>
  <c r="U111" i="56"/>
  <c r="U139" i="56"/>
  <c r="Y90" i="56"/>
  <c r="W92" i="56"/>
  <c r="AW90" i="56"/>
  <c r="U147" i="56"/>
  <c r="U20" i="56"/>
  <c r="AX90" i="56"/>
  <c r="AL81" i="56"/>
  <c r="T90" i="56"/>
  <c r="U127" i="56"/>
  <c r="U90" i="56"/>
  <c r="U109" i="56"/>
  <c r="U83" i="56"/>
  <c r="U21" i="56"/>
  <c r="T145" i="56"/>
  <c r="W100" i="56"/>
  <c r="V110" i="56"/>
  <c r="V136" i="56"/>
  <c r="U12" i="56"/>
  <c r="W82" i="56"/>
  <c r="U29" i="56"/>
  <c r="U30" i="56"/>
  <c r="U138" i="56"/>
  <c r="AB33" i="38" l="1"/>
  <c r="AA157" i="38"/>
  <c r="H67" i="53"/>
  <c r="AA258" i="36"/>
  <c r="K27" i="36"/>
  <c r="J280" i="36"/>
  <c r="M167" i="36"/>
  <c r="L269" i="36"/>
  <c r="H282" i="36"/>
  <c r="J259" i="36"/>
  <c r="X65" i="53"/>
  <c r="J261" i="36"/>
  <c r="H68" i="53" s="1"/>
  <c r="J281" i="36"/>
  <c r="R196" i="36"/>
  <c r="Q271" i="36"/>
  <c r="T104" i="36"/>
  <c r="L10" i="37"/>
  <c r="M10" i="37" s="1"/>
  <c r="AF49" i="61"/>
  <c r="BN49" i="61" s="1"/>
  <c r="Y51" i="61"/>
  <c r="BG51" i="61" s="1"/>
  <c r="W51" i="61"/>
  <c r="BE51" i="61" s="1"/>
  <c r="X50" i="61"/>
  <c r="BF50" i="61" s="1"/>
  <c r="AA51" i="61"/>
  <c r="BI51" i="61" s="1"/>
  <c r="O54" i="61"/>
  <c r="AW54" i="61" s="1"/>
  <c r="AB53" i="61"/>
  <c r="BJ53" i="61" s="1"/>
  <c r="V50" i="61"/>
  <c r="BD50" i="61" s="1"/>
  <c r="AC50" i="61"/>
  <c r="BK50" i="61" s="1"/>
  <c r="BJ31" i="61"/>
  <c r="BU30" i="61"/>
  <c r="AI54" i="61"/>
  <c r="BQ54" i="61" s="1"/>
  <c r="P63" i="61"/>
  <c r="AX63" i="61" s="1"/>
  <c r="BO31" i="61"/>
  <c r="S52" i="61"/>
  <c r="BA52" i="61" s="1"/>
  <c r="R53" i="61"/>
  <c r="AZ53" i="61" s="1"/>
  <c r="N49" i="61"/>
  <c r="AV49" i="61" s="1"/>
  <c r="P51" i="61"/>
  <c r="AX51" i="61" s="1"/>
  <c r="X51" i="61"/>
  <c r="BF51" i="61" s="1"/>
  <c r="U49" i="61"/>
  <c r="BC49" i="61" s="1"/>
  <c r="L55" i="61"/>
  <c r="AT55" i="61" s="1"/>
  <c r="AP53" i="61"/>
  <c r="BX53" i="61" s="1"/>
  <c r="Z55" i="61"/>
  <c r="BH55" i="61" s="1"/>
  <c r="Q49" i="61"/>
  <c r="AY49" i="61" s="1"/>
  <c r="AM49" i="61"/>
  <c r="BU49" i="61" s="1"/>
  <c r="W52" i="61"/>
  <c r="BE52" i="61" s="1"/>
  <c r="BW41" i="61"/>
  <c r="AS41" i="61"/>
  <c r="BC38" i="61"/>
  <c r="AP58" i="61"/>
  <c r="BX58" i="61" s="1"/>
  <c r="S57" i="61"/>
  <c r="BA57" i="61" s="1"/>
  <c r="T51" i="61"/>
  <c r="BB51" i="61" s="1"/>
  <c r="AH51" i="61"/>
  <c r="BP51" i="61" s="1"/>
  <c r="P53" i="61"/>
  <c r="AX53" i="61" s="1"/>
  <c r="N60" i="61"/>
  <c r="AV60" i="61" s="1"/>
  <c r="AL49" i="61"/>
  <c r="BT49" i="61" s="1"/>
  <c r="P54" i="61"/>
  <c r="AX54" i="61" s="1"/>
  <c r="AD60" i="61"/>
  <c r="BL60" i="61" s="1"/>
  <c r="Y52" i="61"/>
  <c r="BG52" i="61" s="1"/>
  <c r="AB50" i="61"/>
  <c r="BJ50" i="61" s="1"/>
  <c r="O49" i="61"/>
  <c r="AW49" i="61" s="1"/>
  <c r="BO40" i="61"/>
  <c r="BG28" i="61"/>
  <c r="BP40" i="61"/>
  <c r="S54" i="61"/>
  <c r="BA54" i="61" s="1"/>
  <c r="AD54" i="61"/>
  <c r="BL54" i="61" s="1"/>
  <c r="R50" i="61"/>
  <c r="AZ50" i="61" s="1"/>
  <c r="AP52" i="61"/>
  <c r="BX52" i="61" s="1"/>
  <c r="AO55" i="61"/>
  <c r="BW55" i="61" s="1"/>
  <c r="AL55" i="61"/>
  <c r="BT55" i="61" s="1"/>
  <c r="T54" i="61"/>
  <c r="BB54" i="61" s="1"/>
  <c r="AN51" i="61"/>
  <c r="BV51" i="61" s="1"/>
  <c r="AI50" i="61"/>
  <c r="BQ50" i="61" s="1"/>
  <c r="AK54" i="61"/>
  <c r="BS54" i="61" s="1"/>
  <c r="O50" i="61"/>
  <c r="AW50" i="61" s="1"/>
  <c r="AC60" i="61"/>
  <c r="BK60" i="61" s="1"/>
  <c r="L50" i="61"/>
  <c r="AT50" i="61" s="1"/>
  <c r="L52" i="61"/>
  <c r="AT52" i="61" s="1"/>
  <c r="AV33" i="61"/>
  <c r="AV35" i="61"/>
  <c r="AY38" i="61"/>
  <c r="AD50" i="61"/>
  <c r="BL50" i="61" s="1"/>
  <c r="M54" i="61"/>
  <c r="AU54" i="61" s="1"/>
  <c r="AF51" i="61"/>
  <c r="BN51" i="61" s="1"/>
  <c r="AC59" i="61"/>
  <c r="BK59" i="61" s="1"/>
  <c r="AO56" i="61"/>
  <c r="BW56" i="61" s="1"/>
  <c r="AM53" i="61"/>
  <c r="BU53" i="61" s="1"/>
  <c r="AM61" i="61"/>
  <c r="BU61" i="61" s="1"/>
  <c r="AN60" i="61"/>
  <c r="BV60" i="61" s="1"/>
  <c r="AP51" i="61"/>
  <c r="BX51" i="61" s="1"/>
  <c r="AK52" i="61"/>
  <c r="BS52" i="61" s="1"/>
  <c r="AK51" i="61"/>
  <c r="BS51" i="61" s="1"/>
  <c r="L51" i="61"/>
  <c r="AT51" i="61" s="1"/>
  <c r="Z50" i="61"/>
  <c r="BH50" i="61" s="1"/>
  <c r="BG40" i="61"/>
  <c r="BQ28" i="61"/>
  <c r="BQ27" i="61"/>
  <c r="U51" i="61"/>
  <c r="BC51" i="61" s="1"/>
  <c r="AP50" i="61"/>
  <c r="BX50" i="61" s="1"/>
  <c r="AH56" i="61"/>
  <c r="BP56" i="61" s="1"/>
  <c r="O56" i="61"/>
  <c r="AW56" i="61" s="1"/>
  <c r="AD57" i="61"/>
  <c r="BL57" i="61" s="1"/>
  <c r="P56" i="61"/>
  <c r="AX56" i="61" s="1"/>
  <c r="T49" i="61"/>
  <c r="BB49" i="61" s="1"/>
  <c r="P49" i="61"/>
  <c r="AX49" i="61" s="1"/>
  <c r="Y53" i="61"/>
  <c r="BG53" i="61" s="1"/>
  <c r="AK49" i="61"/>
  <c r="BS49" i="61" s="1"/>
  <c r="AL60" i="61"/>
  <c r="BT60" i="61" s="1"/>
  <c r="R49" i="61"/>
  <c r="AZ49" i="61" s="1"/>
  <c r="AA63" i="61"/>
  <c r="BI63" i="61" s="1"/>
  <c r="AZ39" i="61"/>
  <c r="BP33" i="61"/>
  <c r="BW31" i="61"/>
  <c r="AP56" i="61"/>
  <c r="BX56" i="61" s="1"/>
  <c r="AC55" i="61"/>
  <c r="BK55" i="61" s="1"/>
  <c r="N58" i="61"/>
  <c r="AV58" i="61" s="1"/>
  <c r="AJ55" i="61"/>
  <c r="BR55" i="61" s="1"/>
  <c r="AK55" i="61"/>
  <c r="BS55" i="61" s="1"/>
  <c r="AG50" i="61"/>
  <c r="BO50" i="61" s="1"/>
  <c r="V55" i="61"/>
  <c r="BD55" i="61" s="1"/>
  <c r="AD49" i="61"/>
  <c r="BL49" i="61" s="1"/>
  <c r="N51" i="61"/>
  <c r="AV51" i="61" s="1"/>
  <c r="AG49" i="61"/>
  <c r="BO49" i="61" s="1"/>
  <c r="Z49" i="61"/>
  <c r="BH49" i="61" s="1"/>
  <c r="AC56" i="61"/>
  <c r="BK56" i="61" s="1"/>
  <c r="AO63" i="61"/>
  <c r="BW63" i="61" s="1"/>
  <c r="BC37" i="61"/>
  <c r="BU28" i="61"/>
  <c r="BO33" i="61"/>
  <c r="AF52" i="61"/>
  <c r="BN52" i="61" s="1"/>
  <c r="M51" i="61"/>
  <c r="AU51" i="61" s="1"/>
  <c r="S56" i="61"/>
  <c r="BA56" i="61" s="1"/>
  <c r="V51" i="61"/>
  <c r="BD51" i="61" s="1"/>
  <c r="AO54" i="61"/>
  <c r="BW54" i="61" s="1"/>
  <c r="Y54" i="61"/>
  <c r="BG54" i="61" s="1"/>
  <c r="V54" i="61"/>
  <c r="BD54" i="61" s="1"/>
  <c r="AN50" i="61"/>
  <c r="BV50" i="61" s="1"/>
  <c r="AE60" i="61"/>
  <c r="BM60" i="61" s="1"/>
  <c r="AF59" i="61"/>
  <c r="BN59" i="61" s="1"/>
  <c r="AC53" i="61"/>
  <c r="BK53" i="61" s="1"/>
  <c r="AN49" i="61"/>
  <c r="BV49" i="61" s="1"/>
  <c r="BK30" i="61"/>
  <c r="AZ34" i="61"/>
  <c r="BC40" i="61"/>
  <c r="BF32" i="61"/>
  <c r="Y49" i="61"/>
  <c r="BG49" i="61" s="1"/>
  <c r="N54" i="61"/>
  <c r="AV54" i="61" s="1"/>
  <c r="AE56" i="61"/>
  <c r="BM56" i="61" s="1"/>
  <c r="Y56" i="61"/>
  <c r="BG56" i="61" s="1"/>
  <c r="AD51" i="61"/>
  <c r="BL51" i="61" s="1"/>
  <c r="W49" i="61"/>
  <c r="BE49" i="61" s="1"/>
  <c r="AC49" i="61"/>
  <c r="BK49" i="61" s="1"/>
  <c r="AM52" i="61"/>
  <c r="BU52" i="61" s="1"/>
  <c r="N50" i="61"/>
  <c r="AV50" i="61" s="1"/>
  <c r="AA49" i="61"/>
  <c r="BI49" i="61" s="1"/>
  <c r="M50" i="61"/>
  <c r="AU50" i="61" s="1"/>
  <c r="X49" i="61"/>
  <c r="BF49" i="61" s="1"/>
  <c r="BI38" i="61"/>
  <c r="BU40" i="61"/>
  <c r="BE28" i="61"/>
  <c r="AT39" i="61"/>
  <c r="AA54" i="61"/>
  <c r="BI54" i="61" s="1"/>
  <c r="AG54" i="61"/>
  <c r="BO54" i="61" s="1"/>
  <c r="Y50" i="61"/>
  <c r="BG50" i="61" s="1"/>
  <c r="AB51" i="61"/>
  <c r="BJ51" i="61" s="1"/>
  <c r="S50" i="61"/>
  <c r="BA50" i="61" s="1"/>
  <c r="AE50" i="61"/>
  <c r="BM50" i="61" s="1"/>
  <c r="AM50" i="61"/>
  <c r="BU50" i="61" s="1"/>
  <c r="AE51" i="61"/>
  <c r="BM51" i="61" s="1"/>
  <c r="AK53" i="61"/>
  <c r="BS53" i="61" s="1"/>
  <c r="Q51" i="61"/>
  <c r="AY51" i="61" s="1"/>
  <c r="O51" i="61"/>
  <c r="AW51" i="61" s="1"/>
  <c r="V63" i="61"/>
  <c r="BD63" i="61" s="1"/>
  <c r="BE32" i="61"/>
  <c r="BU39" i="61"/>
  <c r="BV37" i="61"/>
  <c r="BW27" i="61"/>
  <c r="V57" i="61"/>
  <c r="BD57" i="61" s="1"/>
  <c r="AA52" i="61"/>
  <c r="BI52" i="61" s="1"/>
  <c r="AE52" i="61"/>
  <c r="BM52" i="61" s="1"/>
  <c r="AJ53" i="61"/>
  <c r="BR53" i="61" s="1"/>
  <c r="AP49" i="61"/>
  <c r="BX49" i="61" s="1"/>
  <c r="M49" i="61"/>
  <c r="AU49" i="61" s="1"/>
  <c r="N53" i="61"/>
  <c r="AV53" i="61" s="1"/>
  <c r="AP59" i="61"/>
  <c r="BX59" i="61" s="1"/>
  <c r="AM56" i="61"/>
  <c r="BU56" i="61" s="1"/>
  <c r="X52" i="61"/>
  <c r="BF52" i="61" s="1"/>
  <c r="AG51" i="61"/>
  <c r="BO51" i="61" s="1"/>
  <c r="AH49" i="61"/>
  <c r="BP49" i="61" s="1"/>
  <c r="AU40" i="61"/>
  <c r="AX36" i="61"/>
  <c r="AZ31" i="61"/>
  <c r="BN39" i="61"/>
  <c r="S53" i="61"/>
  <c r="BA53" i="61" s="1"/>
  <c r="AL51" i="61"/>
  <c r="BT51" i="61" s="1"/>
  <c r="Z57" i="61"/>
  <c r="BH57" i="61" s="1"/>
  <c r="W53" i="61"/>
  <c r="BE53" i="61" s="1"/>
  <c r="P58" i="61"/>
  <c r="AX58" i="61" s="1"/>
  <c r="AI51" i="61"/>
  <c r="BQ51" i="61" s="1"/>
  <c r="W59" i="61"/>
  <c r="BE59" i="61" s="1"/>
  <c r="AI49" i="61"/>
  <c r="BQ49" i="61" s="1"/>
  <c r="AO52" i="61"/>
  <c r="BW52" i="61" s="1"/>
  <c r="O52" i="61"/>
  <c r="AW52" i="61" s="1"/>
  <c r="V49" i="61"/>
  <c r="BD49" i="61" s="1"/>
  <c r="AE49" i="61"/>
  <c r="BM49" i="61" s="1"/>
  <c r="BE41" i="61"/>
  <c r="BN34" i="61"/>
  <c r="AZ32" i="61"/>
  <c r="BH28" i="61"/>
  <c r="M56" i="61"/>
  <c r="AU56" i="61" s="1"/>
  <c r="S51" i="61"/>
  <c r="BA51" i="61" s="1"/>
  <c r="AB62" i="61"/>
  <c r="BJ62" i="61" s="1"/>
  <c r="AN52" i="61"/>
  <c r="BV52" i="61" s="1"/>
  <c r="AL61" i="61"/>
  <c r="BT61" i="61" s="1"/>
  <c r="AN61" i="61"/>
  <c r="BV61" i="61" s="1"/>
  <c r="S49" i="61"/>
  <c r="BA49" i="61" s="1"/>
  <c r="AE58" i="61"/>
  <c r="BM58" i="61" s="1"/>
  <c r="T50" i="61"/>
  <c r="BB50" i="61" s="1"/>
  <c r="AB60" i="61"/>
  <c r="BJ60" i="61" s="1"/>
  <c r="N52" i="61"/>
  <c r="AV52" i="61" s="1"/>
  <c r="R55" i="61"/>
  <c r="AZ55" i="61" s="1"/>
  <c r="Z63" i="61"/>
  <c r="BH63" i="61" s="1"/>
  <c r="AL52" i="61"/>
  <c r="BT52" i="61" s="1"/>
  <c r="U58" i="61"/>
  <c r="BC58" i="61" s="1"/>
  <c r="V53" i="61"/>
  <c r="BD53" i="61" s="1"/>
  <c r="V62" i="61"/>
  <c r="BD62" i="61" s="1"/>
  <c r="X58" i="61"/>
  <c r="BF58" i="61" s="1"/>
  <c r="U52" i="61"/>
  <c r="BC52" i="61" s="1"/>
  <c r="V52" i="61"/>
  <c r="BD52" i="61" s="1"/>
  <c r="L49" i="61"/>
  <c r="AT49" i="61" s="1"/>
  <c r="O62" i="61"/>
  <c r="AW62" i="61" s="1"/>
  <c r="AF56" i="61"/>
  <c r="BN56" i="61" s="1"/>
  <c r="Q57" i="61"/>
  <c r="AY57" i="61" s="1"/>
  <c r="R51" i="61"/>
  <c r="AZ51" i="61" s="1"/>
  <c r="AE63" i="61"/>
  <c r="BM63" i="61" s="1"/>
  <c r="T62" i="61"/>
  <c r="BB62" i="61" s="1"/>
  <c r="AI53" i="61"/>
  <c r="BQ53" i="61" s="1"/>
  <c r="W55" i="61"/>
  <c r="BE55" i="61" s="1"/>
  <c r="O60" i="61"/>
  <c r="AW60" i="61" s="1"/>
  <c r="AH55" i="61"/>
  <c r="BP55" i="61" s="1"/>
  <c r="AG56" i="61"/>
  <c r="BO56" i="61" s="1"/>
  <c r="AO49" i="61"/>
  <c r="BW49" i="61" s="1"/>
  <c r="T57" i="61"/>
  <c r="BB57" i="61" s="1"/>
  <c r="AN57" i="61"/>
  <c r="BV57" i="61" s="1"/>
  <c r="R56" i="61"/>
  <c r="AZ56" i="61" s="1"/>
  <c r="AA60" i="61"/>
  <c r="BI60" i="61" s="1"/>
  <c r="L53" i="61"/>
  <c r="AT53" i="61" s="1"/>
  <c r="AF60" i="61"/>
  <c r="BN60" i="61" s="1"/>
  <c r="BM41" i="61"/>
  <c r="AV29" i="61"/>
  <c r="AV41" i="61"/>
  <c r="AY29" i="61"/>
  <c r="AW29" i="61"/>
  <c r="BV35" i="61"/>
  <c r="AT31" i="61"/>
  <c r="BR29" i="61"/>
  <c r="BT41" i="61"/>
  <c r="BK29" i="61"/>
  <c r="BC32" i="61"/>
  <c r="BT30" i="61"/>
  <c r="BL38" i="61"/>
  <c r="AS30" i="61"/>
  <c r="BH33" i="61"/>
  <c r="BM28" i="61"/>
  <c r="AS39" i="61"/>
  <c r="BW39" i="61"/>
  <c r="BS33" i="61"/>
  <c r="BS32" i="61"/>
  <c r="BH39" i="61"/>
  <c r="BA37" i="61"/>
  <c r="AU38" i="61"/>
  <c r="AZ33" i="61"/>
  <c r="BD36" i="61"/>
  <c r="BQ36" i="61"/>
  <c r="AS27" i="61"/>
  <c r="AV34" i="61"/>
  <c r="BX40" i="61"/>
  <c r="AT36" i="61"/>
  <c r="BH27" i="61"/>
  <c r="BR34" i="61"/>
  <c r="AU31" i="61"/>
  <c r="AV32" i="61"/>
  <c r="BL28" i="61"/>
  <c r="BM27" i="61"/>
  <c r="BR36" i="61"/>
  <c r="AY28" i="61"/>
  <c r="AZ36" i="61"/>
  <c r="BJ32" i="61"/>
  <c r="BT32" i="61"/>
  <c r="AH50" i="61"/>
  <c r="BP50" i="61" s="1"/>
  <c r="AA53" i="61"/>
  <c r="BI53" i="61" s="1"/>
  <c r="U57" i="61"/>
  <c r="BC57" i="61" s="1"/>
  <c r="X57" i="61"/>
  <c r="BF57" i="61" s="1"/>
  <c r="U53" i="61"/>
  <c r="BC53" i="61" s="1"/>
  <c r="AO58" i="61"/>
  <c r="BW58" i="61" s="1"/>
  <c r="T59" i="61"/>
  <c r="BB59" i="61" s="1"/>
  <c r="U61" i="61"/>
  <c r="BC61" i="61" s="1"/>
  <c r="AD53" i="61"/>
  <c r="BL53" i="61" s="1"/>
  <c r="O61" i="61"/>
  <c r="AW61" i="61" s="1"/>
  <c r="Q52" i="61"/>
  <c r="AY52" i="61" s="1"/>
  <c r="AB52" i="61"/>
  <c r="BJ52" i="61" s="1"/>
  <c r="S63" i="61"/>
  <c r="BA63" i="61" s="1"/>
  <c r="AF57" i="61"/>
  <c r="BN57" i="61" s="1"/>
  <c r="L62" i="61"/>
  <c r="AT62" i="61" s="1"/>
  <c r="P50" i="61"/>
  <c r="AX50" i="61" s="1"/>
  <c r="AB54" i="61"/>
  <c r="BJ54" i="61" s="1"/>
  <c r="T63" i="61"/>
  <c r="BB63" i="61" s="1"/>
  <c r="M53" i="61"/>
  <c r="AU53" i="61" s="1"/>
  <c r="P57" i="61"/>
  <c r="AX57" i="61" s="1"/>
  <c r="AL56" i="61"/>
  <c r="BT56" i="61" s="1"/>
  <c r="T55" i="61"/>
  <c r="BB55" i="61" s="1"/>
  <c r="AE53" i="61"/>
  <c r="BM53" i="61" s="1"/>
  <c r="X62" i="61"/>
  <c r="BF62" i="61" s="1"/>
  <c r="Z53" i="61"/>
  <c r="BH53" i="61" s="1"/>
  <c r="X53" i="61"/>
  <c r="BF53" i="61" s="1"/>
  <c r="Z52" i="61"/>
  <c r="BH52" i="61" s="1"/>
  <c r="AA58" i="61"/>
  <c r="BI58" i="61" s="1"/>
  <c r="S59" i="61"/>
  <c r="BA59" i="61" s="1"/>
  <c r="AM51" i="61"/>
  <c r="BU51" i="61" s="1"/>
  <c r="P61" i="61"/>
  <c r="AX61" i="61" s="1"/>
  <c r="AF58" i="61"/>
  <c r="BN58" i="61" s="1"/>
  <c r="P59" i="61"/>
  <c r="AX59" i="61" s="1"/>
  <c r="L60" i="61"/>
  <c r="AT60" i="61" s="1"/>
  <c r="W54" i="61"/>
  <c r="BE54" i="61" s="1"/>
  <c r="AE59" i="61"/>
  <c r="BM59" i="61" s="1"/>
  <c r="AB58" i="61"/>
  <c r="BJ58" i="61" s="1"/>
  <c r="AO57" i="61"/>
  <c r="BW57" i="61" s="1"/>
  <c r="R54" i="61"/>
  <c r="AZ54" i="61" s="1"/>
  <c r="BV28" i="61"/>
  <c r="BO37" i="61"/>
  <c r="AR34" i="61"/>
  <c r="BK33" i="61"/>
  <c r="BC36" i="61"/>
  <c r="BA40" i="61"/>
  <c r="BF35" i="61"/>
  <c r="BF38" i="61"/>
  <c r="BP34" i="61"/>
  <c r="BW33" i="61"/>
  <c r="AU27" i="61"/>
  <c r="BK39" i="61"/>
  <c r="BP27" i="61"/>
  <c r="BE34" i="61"/>
  <c r="BK27" i="61"/>
  <c r="AR33" i="61"/>
  <c r="AW28" i="61"/>
  <c r="BX35" i="61"/>
  <c r="AY27" i="61"/>
  <c r="AX37" i="61"/>
  <c r="BI30" i="61"/>
  <c r="BR30" i="61"/>
  <c r="BX30" i="61"/>
  <c r="BL37" i="61"/>
  <c r="BC33" i="61"/>
  <c r="BQ29" i="61"/>
  <c r="BE31" i="61"/>
  <c r="BO28" i="61"/>
  <c r="BH34" i="61"/>
  <c r="BF40" i="61"/>
  <c r="BT31" i="61"/>
  <c r="BP28" i="61"/>
  <c r="BS39" i="61"/>
  <c r="BH36" i="61"/>
  <c r="BP32" i="61"/>
  <c r="BW35" i="61"/>
  <c r="AW41" i="61"/>
  <c r="BK32" i="61"/>
  <c r="AR30" i="61"/>
  <c r="BA41" i="61"/>
  <c r="AY37" i="61"/>
  <c r="AN59" i="61"/>
  <c r="BV59" i="61" s="1"/>
  <c r="AN54" i="61"/>
  <c r="BV54" i="61" s="1"/>
  <c r="AJ49" i="61"/>
  <c r="BR49" i="61" s="1"/>
  <c r="AO60" i="61"/>
  <c r="BW60" i="61" s="1"/>
  <c r="AL57" i="61"/>
  <c r="BT57" i="61" s="1"/>
  <c r="AJ50" i="61"/>
  <c r="BR50" i="61" s="1"/>
  <c r="P62" i="61"/>
  <c r="AX62" i="61" s="1"/>
  <c r="AF62" i="61"/>
  <c r="BN62" i="61" s="1"/>
  <c r="L58" i="61"/>
  <c r="AT58" i="61" s="1"/>
  <c r="AL54" i="61"/>
  <c r="BT54" i="61" s="1"/>
  <c r="R62" i="61"/>
  <c r="AZ62" i="61" s="1"/>
  <c r="Q59" i="61"/>
  <c r="AY59" i="61" s="1"/>
  <c r="Z59" i="61"/>
  <c r="BH59" i="61" s="1"/>
  <c r="Z54" i="61"/>
  <c r="BH54" i="61" s="1"/>
  <c r="L59" i="61"/>
  <c r="AT59" i="61" s="1"/>
  <c r="AL50" i="61"/>
  <c r="BT50" i="61" s="1"/>
  <c r="AM54" i="61"/>
  <c r="BU54" i="61" s="1"/>
  <c r="Y59" i="61"/>
  <c r="BG59" i="61" s="1"/>
  <c r="Y60" i="61"/>
  <c r="BG60" i="61" s="1"/>
  <c r="O53" i="61"/>
  <c r="AW53" i="61" s="1"/>
  <c r="AI52" i="61"/>
  <c r="BQ52" i="61" s="1"/>
  <c r="AO61" i="61"/>
  <c r="BW61" i="61" s="1"/>
  <c r="AO50" i="61"/>
  <c r="BW50" i="61" s="1"/>
  <c r="AC52" i="61"/>
  <c r="BK52" i="61" s="1"/>
  <c r="AP61" i="61"/>
  <c r="BX61" i="61" s="1"/>
  <c r="AM55" i="61"/>
  <c r="BU55" i="61" s="1"/>
  <c r="AA61" i="61"/>
  <c r="BI61" i="61" s="1"/>
  <c r="AB57" i="61"/>
  <c r="BJ57" i="61" s="1"/>
  <c r="AE62" i="61"/>
  <c r="BM62" i="61" s="1"/>
  <c r="Q54" i="61"/>
  <c r="AY54" i="61" s="1"/>
  <c r="Q58" i="61"/>
  <c r="AY58" i="61" s="1"/>
  <c r="AL53" i="61"/>
  <c r="BT53" i="61" s="1"/>
  <c r="W61" i="61"/>
  <c r="BE61" i="61" s="1"/>
  <c r="X55" i="61"/>
  <c r="BF55" i="61" s="1"/>
  <c r="AH60" i="61"/>
  <c r="BP60" i="61" s="1"/>
  <c r="N63" i="61"/>
  <c r="AV63" i="61" s="1"/>
  <c r="AK50" i="61"/>
  <c r="BS50" i="61" s="1"/>
  <c r="AC63" i="61"/>
  <c r="BK63" i="61" s="1"/>
  <c r="AK58" i="61"/>
  <c r="BS58" i="61" s="1"/>
  <c r="AY30" i="61"/>
  <c r="BB31" i="61"/>
  <c r="BJ27" i="61"/>
  <c r="BW37" i="61"/>
  <c r="BX36" i="61"/>
  <c r="AW33" i="61"/>
  <c r="BR39" i="61"/>
  <c r="AS32" i="61"/>
  <c r="BV27" i="61"/>
  <c r="BB38" i="61"/>
  <c r="BK35" i="61"/>
  <c r="BD32" i="61"/>
  <c r="AU32" i="61"/>
  <c r="BQ38" i="61"/>
  <c r="BS35" i="61"/>
  <c r="BD37" i="61"/>
  <c r="BI32" i="61"/>
  <c r="AR32" i="61"/>
  <c r="BB35" i="61"/>
  <c r="BJ41" i="61"/>
  <c r="BX39" i="61"/>
  <c r="BI39" i="61"/>
  <c r="BC35" i="61"/>
  <c r="BX41" i="61"/>
  <c r="BI27" i="61"/>
  <c r="BD38" i="61"/>
  <c r="BQ35" i="61"/>
  <c r="BF37" i="61"/>
  <c r="BO27" i="61"/>
  <c r="BJ29" i="61"/>
  <c r="AY36" i="61"/>
  <c r="AV37" i="61"/>
  <c r="BG30" i="61"/>
  <c r="BT40" i="61"/>
  <c r="BR41" i="61"/>
  <c r="AS29" i="61"/>
  <c r="BA30" i="61"/>
  <c r="BW36" i="61"/>
  <c r="BK38" i="61"/>
  <c r="AX31" i="61"/>
  <c r="BK41" i="61"/>
  <c r="AI61" i="61"/>
  <c r="BQ61" i="61" s="1"/>
  <c r="R61" i="61"/>
  <c r="AZ61" i="61" s="1"/>
  <c r="R58" i="61"/>
  <c r="AZ58" i="61" s="1"/>
  <c r="N59" i="61"/>
  <c r="AV59" i="61" s="1"/>
  <c r="AK62" i="61"/>
  <c r="BS62" i="61" s="1"/>
  <c r="AA56" i="61"/>
  <c r="BI56" i="61" s="1"/>
  <c r="AP63" i="61"/>
  <c r="BX63" i="61" s="1"/>
  <c r="AE61" i="61"/>
  <c r="BM61" i="61" s="1"/>
  <c r="R60" i="61"/>
  <c r="AZ60" i="61" s="1"/>
  <c r="AI62" i="61"/>
  <c r="BQ62" i="61" s="1"/>
  <c r="T53" i="61"/>
  <c r="BB53" i="61" s="1"/>
  <c r="AI63" i="61"/>
  <c r="BQ63" i="61" s="1"/>
  <c r="W62" i="61"/>
  <c r="BE62" i="61" s="1"/>
  <c r="AJ62" i="61"/>
  <c r="BR62" i="61" s="1"/>
  <c r="AF61" i="61"/>
  <c r="BN61" i="61" s="1"/>
  <c r="M52" i="61"/>
  <c r="AU52" i="61" s="1"/>
  <c r="AH63" i="61"/>
  <c r="BP63" i="61" s="1"/>
  <c r="AI56" i="61"/>
  <c r="BQ56" i="61" s="1"/>
  <c r="T60" i="61"/>
  <c r="BB60" i="61" s="1"/>
  <c r="U50" i="61"/>
  <c r="BC50" i="61" s="1"/>
  <c r="R59" i="61"/>
  <c r="AZ59" i="61" s="1"/>
  <c r="AE54" i="61"/>
  <c r="BM54" i="61" s="1"/>
  <c r="AB49" i="61"/>
  <c r="BJ49" i="61" s="1"/>
  <c r="BA33" i="61"/>
  <c r="AS40" i="61"/>
  <c r="BV31" i="61"/>
  <c r="AT27" i="61"/>
  <c r="BB39" i="61"/>
  <c r="BI37" i="61"/>
  <c r="BW28" i="61"/>
  <c r="BQ40" i="61"/>
  <c r="BA32" i="61"/>
  <c r="BF27" i="61"/>
  <c r="BL31" i="61"/>
  <c r="AU41" i="61"/>
  <c r="BG36" i="61"/>
  <c r="BH30" i="61"/>
  <c r="BG29" i="61"/>
  <c r="BP41" i="61"/>
  <c r="BU36" i="61"/>
  <c r="BU31" i="61"/>
  <c r="BF28" i="61"/>
  <c r="BN30" i="61"/>
  <c r="BU38" i="61"/>
  <c r="AS33" i="61"/>
  <c r="BO39" i="61"/>
  <c r="AV31" i="61"/>
  <c r="BN35" i="61"/>
  <c r="BP29" i="61"/>
  <c r="AV40" i="61"/>
  <c r="BA31" i="61"/>
  <c r="AR36" i="61"/>
  <c r="BV33" i="61"/>
  <c r="BK40" i="61"/>
  <c r="BP30" i="61"/>
  <c r="BS34" i="61"/>
  <c r="BX29" i="61"/>
  <c r="BM35" i="61"/>
  <c r="BG37" i="61"/>
  <c r="BM34" i="61"/>
  <c r="BB41" i="61"/>
  <c r="AX32" i="61"/>
  <c r="BJ35" i="61"/>
  <c r="BO30" i="61"/>
  <c r="AC61" i="61"/>
  <c r="BK61" i="61" s="1"/>
  <c r="AD63" i="61"/>
  <c r="BL63" i="61" s="1"/>
  <c r="S58" i="61"/>
  <c r="BA58" i="61" s="1"/>
  <c r="S61" i="61"/>
  <c r="BA61" i="61" s="1"/>
  <c r="AI57" i="61"/>
  <c r="BQ57" i="61" s="1"/>
  <c r="Z58" i="61"/>
  <c r="BH58" i="61" s="1"/>
  <c r="AN58" i="61"/>
  <c r="BV58" i="61" s="1"/>
  <c r="AA55" i="61"/>
  <c r="BI55" i="61" s="1"/>
  <c r="P55" i="61"/>
  <c r="AX55" i="61" s="1"/>
  <c r="N55" i="61"/>
  <c r="AV55" i="61" s="1"/>
  <c r="W58" i="61"/>
  <c r="BE58" i="61" s="1"/>
  <c r="AP55" i="61"/>
  <c r="BX55" i="61" s="1"/>
  <c r="O58" i="61"/>
  <c r="AW58" i="61" s="1"/>
  <c r="AJ58" i="61"/>
  <c r="BR58" i="61" s="1"/>
  <c r="Y55" i="61"/>
  <c r="BG55" i="61" s="1"/>
  <c r="O55" i="61"/>
  <c r="AW55" i="61" s="1"/>
  <c r="U59" i="61"/>
  <c r="BC59" i="61" s="1"/>
  <c r="R63" i="61"/>
  <c r="AZ63" i="61" s="1"/>
  <c r="M55" i="61"/>
  <c r="AU55" i="61" s="1"/>
  <c r="AD61" i="61"/>
  <c r="BL61" i="61" s="1"/>
  <c r="P52" i="61"/>
  <c r="AX52" i="61" s="1"/>
  <c r="T56" i="61"/>
  <c r="BB56" i="61" s="1"/>
  <c r="L54" i="61"/>
  <c r="AT54" i="61" s="1"/>
  <c r="Q55" i="61"/>
  <c r="AY55" i="61" s="1"/>
  <c r="AC51" i="61"/>
  <c r="BK51" i="61" s="1"/>
  <c r="AJ61" i="61"/>
  <c r="BR61" i="61" s="1"/>
  <c r="X54" i="61"/>
  <c r="BF54" i="61" s="1"/>
  <c r="AH52" i="61"/>
  <c r="BP52" i="61" s="1"/>
  <c r="BN37" i="61"/>
  <c r="BM33" i="61"/>
  <c r="BA36" i="61"/>
  <c r="BF31" i="61"/>
  <c r="BV32" i="61"/>
  <c r="BU41" i="61"/>
  <c r="BB33" i="61"/>
  <c r="BD34" i="61"/>
  <c r="BM36" i="61"/>
  <c r="BR31" i="61"/>
  <c r="AS28" i="61"/>
  <c r="BT33" i="61"/>
  <c r="BS40" i="61"/>
  <c r="BC27" i="61"/>
  <c r="AT38" i="61"/>
  <c r="BL34" i="61"/>
  <c r="AZ41" i="61"/>
  <c r="BL40" i="61"/>
  <c r="BV36" i="61"/>
  <c r="AS35" i="61"/>
  <c r="AT33" i="61"/>
  <c r="BQ41" i="61"/>
  <c r="BS28" i="61"/>
  <c r="BH35" i="61"/>
  <c r="BF29" i="61"/>
  <c r="AU34" i="61"/>
  <c r="AZ29" i="61"/>
  <c r="AR28" i="61"/>
  <c r="AT29" i="61"/>
  <c r="BA38" i="61"/>
  <c r="BS29" i="61"/>
  <c r="BG39" i="61"/>
  <c r="AX39" i="61"/>
  <c r="BC34" i="61"/>
  <c r="BX31" i="61"/>
  <c r="AZ30" i="61"/>
  <c r="AR39" i="61"/>
  <c r="BA29" i="61"/>
  <c r="BV40" i="61"/>
  <c r="BV39" i="61"/>
  <c r="AT35" i="61"/>
  <c r="W63" i="61"/>
  <c r="BE63" i="61" s="1"/>
  <c r="U63" i="61"/>
  <c r="BC63" i="61" s="1"/>
  <c r="AH59" i="61"/>
  <c r="BP59" i="61" s="1"/>
  <c r="X61" i="61"/>
  <c r="BF61" i="61" s="1"/>
  <c r="AG60" i="61"/>
  <c r="BO60" i="61" s="1"/>
  <c r="AC62" i="61"/>
  <c r="BK62" i="61" s="1"/>
  <c r="AA59" i="61"/>
  <c r="BI59" i="61" s="1"/>
  <c r="V56" i="61"/>
  <c r="BD56" i="61" s="1"/>
  <c r="AJ60" i="61"/>
  <c r="BR60" i="61" s="1"/>
  <c r="AF63" i="61"/>
  <c r="BN63" i="61" s="1"/>
  <c r="AI59" i="61"/>
  <c r="BQ59" i="61" s="1"/>
  <c r="U55" i="61"/>
  <c r="BC55" i="61" s="1"/>
  <c r="AF55" i="61"/>
  <c r="BN55" i="61" s="1"/>
  <c r="AC54" i="61"/>
  <c r="BK54" i="61" s="1"/>
  <c r="X63" i="61"/>
  <c r="BF63" i="61" s="1"/>
  <c r="T52" i="61"/>
  <c r="BB52" i="61" s="1"/>
  <c r="AD52" i="61"/>
  <c r="BL52" i="61" s="1"/>
  <c r="AD59" i="61"/>
  <c r="BL59" i="61" s="1"/>
  <c r="W60" i="61"/>
  <c r="BE60" i="61" s="1"/>
  <c r="W50" i="61"/>
  <c r="BE50" i="61" s="1"/>
  <c r="AM58" i="61"/>
  <c r="BU58" i="61" s="1"/>
  <c r="Q50" i="61"/>
  <c r="AY50" i="61" s="1"/>
  <c r="BN28" i="61"/>
  <c r="BL27" i="61"/>
  <c r="BM40" i="61"/>
  <c r="BR35" i="61"/>
  <c r="AW35" i="61"/>
  <c r="AR31" i="61"/>
  <c r="BU34" i="61"/>
  <c r="AZ28" i="61"/>
  <c r="AR41" i="61"/>
  <c r="AW36" i="61"/>
  <c r="BF30" i="61"/>
  <c r="AZ27" i="61"/>
  <c r="BW29" i="61"/>
  <c r="BI34" i="61"/>
  <c r="BK31" i="61"/>
  <c r="BX38" i="61"/>
  <c r="BE30" i="61"/>
  <c r="AY34" i="61"/>
  <c r="AR29" i="61"/>
  <c r="BE39" i="61"/>
  <c r="BG27" i="61"/>
  <c r="BJ34" i="61"/>
  <c r="AX33" i="61"/>
  <c r="BT39" i="61"/>
  <c r="AR38" i="61"/>
  <c r="BG38" i="61"/>
  <c r="BL33" i="61"/>
  <c r="BJ38" i="61"/>
  <c r="BH37" i="61"/>
  <c r="BE27" i="61"/>
  <c r="BR37" i="61"/>
  <c r="BX32" i="61"/>
  <c r="AT32" i="61"/>
  <c r="BO38" i="61"/>
  <c r="BA27" i="61"/>
  <c r="BW38" i="61"/>
  <c r="AV28" i="61"/>
  <c r="BH38" i="61"/>
  <c r="BF34" i="61"/>
  <c r="BR32" i="61"/>
  <c r="BF39" i="61"/>
  <c r="AK60" i="61"/>
  <c r="BS60" i="61" s="1"/>
  <c r="Y62" i="61"/>
  <c r="BG62" i="61" s="1"/>
  <c r="R57" i="61"/>
  <c r="AZ57" i="61" s="1"/>
  <c r="AM57" i="61"/>
  <c r="BU57" i="61" s="1"/>
  <c r="V59" i="61"/>
  <c r="BD59" i="61" s="1"/>
  <c r="AI55" i="61"/>
  <c r="BQ55" i="61" s="1"/>
  <c r="U62" i="61"/>
  <c r="BC62" i="61" s="1"/>
  <c r="L56" i="61"/>
  <c r="AT56" i="61" s="1"/>
  <c r="AK56" i="61"/>
  <c r="BS56" i="61" s="1"/>
  <c r="O59" i="61"/>
  <c r="AW59" i="61" s="1"/>
  <c r="V58" i="61"/>
  <c r="BD58" i="61" s="1"/>
  <c r="AL58" i="61"/>
  <c r="BT58" i="61" s="1"/>
  <c r="AE55" i="61"/>
  <c r="BM55" i="61" s="1"/>
  <c r="N57" i="61"/>
  <c r="AV57" i="61" s="1"/>
  <c r="AH57" i="61"/>
  <c r="BP57" i="61" s="1"/>
  <c r="AK63" i="61"/>
  <c r="BS63" i="61" s="1"/>
  <c r="Z61" i="61"/>
  <c r="BH61" i="61" s="1"/>
  <c r="W57" i="61"/>
  <c r="BE57" i="61" s="1"/>
  <c r="M61" i="61"/>
  <c r="AU61" i="61" s="1"/>
  <c r="AG61" i="61"/>
  <c r="BO61" i="61" s="1"/>
  <c r="AK57" i="61"/>
  <c r="BS57" i="61" s="1"/>
  <c r="AJ54" i="61"/>
  <c r="BR54" i="61" s="1"/>
  <c r="M63" i="61"/>
  <c r="AU63" i="61" s="1"/>
  <c r="AK61" i="61"/>
  <c r="BS61" i="61" s="1"/>
  <c r="AB63" i="61"/>
  <c r="BJ63" i="61" s="1"/>
  <c r="L57" i="61"/>
  <c r="AT57" i="61" s="1"/>
  <c r="AC57" i="61"/>
  <c r="BK57" i="61" s="1"/>
  <c r="AF53" i="61"/>
  <c r="BN53" i="61" s="1"/>
  <c r="Z51" i="61"/>
  <c r="BH51" i="61" s="1"/>
  <c r="AJ63" i="61"/>
  <c r="BR63" i="61" s="1"/>
  <c r="AI60" i="61"/>
  <c r="BQ60" i="61" s="1"/>
  <c r="AN63" i="61"/>
  <c r="BV63" i="61" s="1"/>
  <c r="AY39" i="61"/>
  <c r="BU35" i="61"/>
  <c r="BI33" i="61"/>
  <c r="AW40" i="61"/>
  <c r="BE37" i="61"/>
  <c r="BD35" i="61"/>
  <c r="BO32" i="61"/>
  <c r="BL36" i="61"/>
  <c r="BU33" i="61"/>
  <c r="BI40" i="61"/>
  <c r="AW39" i="61"/>
  <c r="BG35" i="61"/>
  <c r="BB34" i="61"/>
  <c r="BX28" i="61"/>
  <c r="BB40" i="61"/>
  <c r="AU28" i="61"/>
  <c r="BQ34" i="61"/>
  <c r="AX28" i="61"/>
  <c r="BD33" i="61"/>
  <c r="BI28" i="61"/>
  <c r="AW38" i="61"/>
  <c r="BS27" i="61"/>
  <c r="BJ37" i="61"/>
  <c r="AT37" i="61"/>
  <c r="BI31" i="61"/>
  <c r="BC31" i="61"/>
  <c r="BX37" i="61"/>
  <c r="AT34" i="61"/>
  <c r="BD30" i="61"/>
  <c r="BQ31" i="61"/>
  <c r="BN40" i="61"/>
  <c r="BO41" i="61"/>
  <c r="BF36" i="61"/>
  <c r="BT27" i="61"/>
  <c r="BI35" i="61"/>
  <c r="BS31" i="61"/>
  <c r="BH32" i="61"/>
  <c r="BT34" i="61"/>
  <c r="BB28" i="61"/>
  <c r="AW37" i="61"/>
  <c r="BK28" i="61"/>
  <c r="AH62" i="61"/>
  <c r="BP62" i="61" s="1"/>
  <c r="AM62" i="61"/>
  <c r="BU62" i="61" s="1"/>
  <c r="P60" i="61"/>
  <c r="AX60" i="61" s="1"/>
  <c r="AO62" i="61"/>
  <c r="BW62" i="61" s="1"/>
  <c r="AB59" i="61"/>
  <c r="BJ59" i="61" s="1"/>
  <c r="Q60" i="61"/>
  <c r="AY60" i="61" s="1"/>
  <c r="Z60" i="61"/>
  <c r="BH60" i="61" s="1"/>
  <c r="AG57" i="61"/>
  <c r="BO57" i="61" s="1"/>
  <c r="AG62" i="61"/>
  <c r="BO62" i="61" s="1"/>
  <c r="S55" i="61"/>
  <c r="BA55" i="61" s="1"/>
  <c r="AN53" i="61"/>
  <c r="BV53" i="61" s="1"/>
  <c r="AP62" i="61"/>
  <c r="BX62" i="61" s="1"/>
  <c r="AP60" i="61"/>
  <c r="BX60" i="61" s="1"/>
  <c r="O63" i="61"/>
  <c r="AW63" i="61" s="1"/>
  <c r="M58" i="61"/>
  <c r="AU58" i="61" s="1"/>
  <c r="AG52" i="61"/>
  <c r="BO52" i="61" s="1"/>
  <c r="U56" i="61"/>
  <c r="BC56" i="61" s="1"/>
  <c r="T61" i="61"/>
  <c r="BB61" i="61" s="1"/>
  <c r="AN62" i="61"/>
  <c r="BV62" i="61" s="1"/>
  <c r="Y58" i="61"/>
  <c r="BG58" i="61" s="1"/>
  <c r="AF50" i="61"/>
  <c r="BN50" i="61" s="1"/>
  <c r="V61" i="61"/>
  <c r="BD61" i="61" s="1"/>
  <c r="AA50" i="61"/>
  <c r="BI50" i="61" s="1"/>
  <c r="BN32" i="61"/>
  <c r="BC28" i="61"/>
  <c r="BH29" i="61"/>
  <c r="BU37" i="61"/>
  <c r="BB29" i="61"/>
  <c r="BV38" i="61"/>
  <c r="BP39" i="61"/>
  <c r="AX30" i="61"/>
  <c r="AW30" i="61"/>
  <c r="AZ38" i="61"/>
  <c r="BN29" i="61"/>
  <c r="BQ32" i="61"/>
  <c r="BA28" i="61"/>
  <c r="BN38" i="61"/>
  <c r="BQ37" i="61"/>
  <c r="AU33" i="61"/>
  <c r="BG32" i="61"/>
  <c r="AV39" i="61"/>
  <c r="BJ36" i="61"/>
  <c r="BP37" i="61"/>
  <c r="BU32" i="61"/>
  <c r="AX34" i="61"/>
  <c r="AS36" i="61"/>
  <c r="BV41" i="61"/>
  <c r="BX27" i="61"/>
  <c r="AZ40" i="61"/>
  <c r="BO35" i="61"/>
  <c r="AV27" i="61"/>
  <c r="AT28" i="61"/>
  <c r="AU39" i="61"/>
  <c r="AV36" i="61"/>
  <c r="BJ30" i="61"/>
  <c r="AY35" i="61"/>
  <c r="BR40" i="61"/>
  <c r="AY32" i="61"/>
  <c r="BE29" i="61"/>
  <c r="BJ40" i="61"/>
  <c r="BT36" i="61"/>
  <c r="BV34" i="61"/>
  <c r="BN36" i="61"/>
  <c r="BI41" i="61"/>
  <c r="BW32" i="61"/>
  <c r="AM63" i="61"/>
  <c r="BU63" i="61" s="1"/>
  <c r="AA62" i="61"/>
  <c r="BI62" i="61" s="1"/>
  <c r="AH61" i="61"/>
  <c r="BP61" i="61" s="1"/>
  <c r="AI58" i="61"/>
  <c r="BQ58" i="61" s="1"/>
  <c r="Q63" i="61"/>
  <c r="AY63" i="61" s="1"/>
  <c r="M62" i="61"/>
  <c r="AU62" i="61" s="1"/>
  <c r="AD62" i="61"/>
  <c r="BL62" i="61" s="1"/>
  <c r="AD55" i="61"/>
  <c r="BL55" i="61" s="1"/>
  <c r="AM60" i="61"/>
  <c r="BU60" i="61" s="1"/>
  <c r="O57" i="61"/>
  <c r="AW57" i="61" s="1"/>
  <c r="AL63" i="61"/>
  <c r="BT63" i="61" s="1"/>
  <c r="Z56" i="61"/>
  <c r="BH56" i="61" s="1"/>
  <c r="AF54" i="61"/>
  <c r="BN54" i="61" s="1"/>
  <c r="N61" i="61"/>
  <c r="AV61" i="61" s="1"/>
  <c r="AG53" i="61"/>
  <c r="BO53" i="61" s="1"/>
  <c r="AA57" i="61"/>
  <c r="BI57" i="61" s="1"/>
  <c r="AJ59" i="61"/>
  <c r="BR59" i="61" s="1"/>
  <c r="AB55" i="61"/>
  <c r="BJ55" i="61" s="1"/>
  <c r="R52" i="61"/>
  <c r="AZ52" i="61" s="1"/>
  <c r="AH53" i="61"/>
  <c r="BP53" i="61" s="1"/>
  <c r="L63" i="61"/>
  <c r="AT63" i="61" s="1"/>
  <c r="AN55" i="61"/>
  <c r="BV55" i="61" s="1"/>
  <c r="AD56" i="61"/>
  <c r="BL56" i="61" s="1"/>
  <c r="M57" i="61"/>
  <c r="AU57" i="61" s="1"/>
  <c r="AJ52" i="61"/>
  <c r="BR52" i="61" s="1"/>
  <c r="Y63" i="61"/>
  <c r="BG63" i="61" s="1"/>
  <c r="AG59" i="61"/>
  <c r="BO59" i="61" s="1"/>
  <c r="AU37" i="61"/>
  <c r="BA39" i="61"/>
  <c r="AV38" i="61"/>
  <c r="AR27" i="61"/>
  <c r="BN33" i="61"/>
  <c r="BN31" i="61"/>
  <c r="BT28" i="61"/>
  <c r="BG41" i="61"/>
  <c r="BT38" i="61"/>
  <c r="BD27" i="61"/>
  <c r="AS34" i="61"/>
  <c r="BH41" i="61"/>
  <c r="BM32" i="61"/>
  <c r="BR27" i="61"/>
  <c r="BR33" i="61"/>
  <c r="BS41" i="61"/>
  <c r="BS36" i="61"/>
  <c r="AS37" i="61"/>
  <c r="AV30" i="61"/>
  <c r="BL30" i="61"/>
  <c r="AZ37" i="61"/>
  <c r="BL32" i="61"/>
  <c r="AU29" i="61"/>
  <c r="AS31" i="61"/>
  <c r="AT41" i="61"/>
  <c r="BQ33" i="61"/>
  <c r="AT40" i="61"/>
  <c r="BH31" i="61"/>
  <c r="BE36" i="61"/>
  <c r="AU30" i="61"/>
  <c r="BH40" i="61"/>
  <c r="BL39" i="61"/>
  <c r="BD28" i="61"/>
  <c r="BV29" i="61"/>
  <c r="BK36" i="61"/>
  <c r="BT37" i="61"/>
  <c r="BS30" i="61"/>
  <c r="AY41" i="61"/>
  <c r="BB27" i="61"/>
  <c r="BM29" i="61"/>
  <c r="BM30" i="61"/>
  <c r="BB37" i="61"/>
  <c r="U60" i="61"/>
  <c r="BC60" i="61" s="1"/>
  <c r="V60" i="61"/>
  <c r="BD60" i="61" s="1"/>
  <c r="W56" i="61"/>
  <c r="BE56" i="61" s="1"/>
  <c r="AP57" i="61"/>
  <c r="BX57" i="61" s="1"/>
  <c r="AO59" i="61"/>
  <c r="BW59" i="61" s="1"/>
  <c r="Z62" i="61"/>
  <c r="BH62" i="61" s="1"/>
  <c r="AE57" i="61"/>
  <c r="BM57" i="61" s="1"/>
  <c r="AM59" i="61"/>
  <c r="BU59" i="61" s="1"/>
  <c r="AO53" i="61"/>
  <c r="BW53" i="61" s="1"/>
  <c r="X60" i="61"/>
  <c r="BF60" i="61" s="1"/>
  <c r="X56" i="61"/>
  <c r="BF56" i="61" s="1"/>
  <c r="Y57" i="61"/>
  <c r="BG57" i="61" s="1"/>
  <c r="S60" i="61"/>
  <c r="BA60" i="61" s="1"/>
  <c r="AO51" i="61"/>
  <c r="BW51" i="61" s="1"/>
  <c r="AB61" i="61"/>
  <c r="BJ61" i="61" s="1"/>
  <c r="M59" i="61"/>
  <c r="AU59" i="61" s="1"/>
  <c r="AJ56" i="61"/>
  <c r="BR56" i="61" s="1"/>
  <c r="M60" i="61"/>
  <c r="AU60" i="61" s="1"/>
  <c r="Q61" i="61"/>
  <c r="AY61" i="61" s="1"/>
  <c r="AR40" i="61"/>
  <c r="AY31" i="61"/>
  <c r="BV30" i="61"/>
  <c r="BD31" i="61"/>
  <c r="AS38" i="61"/>
  <c r="BE40" i="61"/>
  <c r="AY33" i="61"/>
  <c r="BE33" i="61"/>
  <c r="BM31" i="61"/>
  <c r="BP31" i="61"/>
  <c r="BE38" i="61"/>
  <c r="AU35" i="61"/>
  <c r="AR37" i="61"/>
  <c r="AW32" i="61"/>
  <c r="BU29" i="61"/>
  <c r="BK34" i="61"/>
  <c r="AX41" i="61"/>
  <c r="BF33" i="61"/>
  <c r="BR38" i="61"/>
  <c r="BX34" i="61"/>
  <c r="BL41" i="61"/>
  <c r="BC41" i="61"/>
  <c r="BM37" i="61"/>
  <c r="BE35" i="61"/>
  <c r="AZ35" i="61"/>
  <c r="AW27" i="61"/>
  <c r="AX29" i="61"/>
  <c r="BT35" i="61"/>
  <c r="AT30" i="61"/>
  <c r="BG34" i="61"/>
  <c r="BL29" i="61"/>
  <c r="BG33" i="61"/>
  <c r="BP36" i="61"/>
  <c r="BA34" i="61"/>
  <c r="BW40" i="61"/>
  <c r="BG31" i="61"/>
  <c r="AX35" i="61"/>
  <c r="BC30" i="61"/>
  <c r="BS37" i="61"/>
  <c r="AX38" i="61"/>
  <c r="AR35" i="61"/>
  <c r="BN41" i="61"/>
  <c r="N62" i="61"/>
  <c r="AV62" i="61" s="1"/>
  <c r="AK59" i="61"/>
  <c r="BS59" i="61" s="1"/>
  <c r="AD58" i="61"/>
  <c r="BL58" i="61" s="1"/>
  <c r="S62" i="61"/>
  <c r="BA62" i="61" s="1"/>
  <c r="AG58" i="61"/>
  <c r="BO58" i="61" s="1"/>
  <c r="N56" i="61"/>
  <c r="AV56" i="61" s="1"/>
  <c r="AN56" i="61"/>
  <c r="BV56" i="61" s="1"/>
  <c r="Q56" i="61"/>
  <c r="AY56" i="61" s="1"/>
  <c r="AH58" i="61"/>
  <c r="BP58" i="61" s="1"/>
  <c r="AL59" i="61"/>
  <c r="BT59" i="61" s="1"/>
  <c r="AG55" i="61"/>
  <c r="BO55" i="61" s="1"/>
  <c r="X59" i="61"/>
  <c r="BF59" i="61" s="1"/>
  <c r="AP54" i="61"/>
  <c r="BX54" i="61" s="1"/>
  <c r="AH54" i="61"/>
  <c r="BP54" i="61" s="1"/>
  <c r="AB56" i="61"/>
  <c r="BJ56" i="61" s="1"/>
  <c r="AJ57" i="61"/>
  <c r="BR57" i="61" s="1"/>
  <c r="AL62" i="61"/>
  <c r="BT62" i="61" s="1"/>
  <c r="AJ51" i="61"/>
  <c r="BR51" i="61" s="1"/>
  <c r="Q53" i="61"/>
  <c r="AY53" i="61" s="1"/>
  <c r="L61" i="61"/>
  <c r="AT61" i="61" s="1"/>
  <c r="T58" i="61"/>
  <c r="BB58" i="61" s="1"/>
  <c r="AC58" i="61"/>
  <c r="BK58" i="61" s="1"/>
  <c r="U54" i="61"/>
  <c r="BC54" i="61" s="1"/>
  <c r="AG63" i="61"/>
  <c r="BO63" i="61" s="1"/>
  <c r="Q62" i="61"/>
  <c r="AY62" i="61" s="1"/>
  <c r="Y61" i="61"/>
  <c r="BG61" i="61" s="1"/>
  <c r="BJ28" i="61"/>
  <c r="BN27" i="61"/>
  <c r="BM39" i="61"/>
  <c r="BP35" i="61"/>
  <c r="BB36" i="61"/>
  <c r="AX27" i="61"/>
  <c r="BK37" i="61"/>
  <c r="BI29" i="61"/>
  <c r="BD40" i="61"/>
  <c r="AU36" i="61"/>
  <c r="BF41" i="61"/>
  <c r="BR28" i="61"/>
  <c r="BD41" i="61"/>
  <c r="BI36" i="61"/>
  <c r="AW31" i="61"/>
  <c r="BU27" i="61"/>
  <c r="BB30" i="61"/>
  <c r="BO36" i="61"/>
  <c r="BB32" i="61"/>
  <c r="BC39" i="61"/>
  <c r="BQ30" i="61"/>
  <c r="BW34" i="61"/>
  <c r="BD29" i="61"/>
  <c r="BQ39" i="61"/>
  <c r="BC29" i="61"/>
  <c r="BA35" i="61"/>
  <c r="BJ33" i="61"/>
  <c r="AY40" i="61"/>
  <c r="BP38" i="61"/>
  <c r="BS38" i="61"/>
  <c r="BX33" i="61"/>
  <c r="BT29" i="61"/>
  <c r="BO29" i="61"/>
  <c r="BM38" i="61"/>
  <c r="BL35" i="61"/>
  <c r="AX40" i="61"/>
  <c r="BJ39" i="61"/>
  <c r="BO34" i="61"/>
  <c r="AW34" i="61"/>
  <c r="BW30" i="61"/>
  <c r="BD39" i="61"/>
  <c r="AK104" i="53"/>
  <c r="F66" i="53"/>
  <c r="L53" i="36"/>
  <c r="L254" i="36" s="1"/>
  <c r="BP13" i="56"/>
  <c r="BP14" i="56" s="1"/>
  <c r="K15" i="36"/>
  <c r="K279" i="36" s="1"/>
  <c r="K31" i="36"/>
  <c r="K260" i="36" s="1"/>
  <c r="K41" i="36"/>
  <c r="G61" i="53"/>
  <c r="BL13" i="56"/>
  <c r="BL14" i="56" s="1"/>
  <c r="F17" i="53"/>
  <c r="H181" i="34"/>
  <c r="F23" i="53" s="1"/>
  <c r="BI13" i="56"/>
  <c r="BI14" i="56" s="1"/>
  <c r="BO13" i="56"/>
  <c r="BO14" i="56" s="1"/>
  <c r="BK13" i="56"/>
  <c r="BK14" i="56" s="1"/>
  <c r="BN13" i="56"/>
  <c r="BN14" i="56" s="1"/>
  <c r="BJ13" i="56"/>
  <c r="BJ14" i="56" s="1"/>
  <c r="BM13" i="56"/>
  <c r="BM14" i="56" s="1"/>
  <c r="BQ13" i="56"/>
  <c r="BQ14" i="56" s="1"/>
  <c r="F10" i="53"/>
  <c r="H171" i="34"/>
  <c r="F13" i="53" s="1"/>
  <c r="BC13" i="56"/>
  <c r="BC14" i="56" s="1"/>
  <c r="BC16" i="56"/>
  <c r="BG13" i="56"/>
  <c r="BG14" i="56" s="1"/>
  <c r="BD13" i="56"/>
  <c r="BD14" i="56" s="1"/>
  <c r="BF13" i="56"/>
  <c r="BF14" i="56" s="1"/>
  <c r="BH13" i="56"/>
  <c r="BH14" i="56" s="1"/>
  <c r="BE13" i="56"/>
  <c r="BE14" i="56" s="1"/>
  <c r="I203" i="36"/>
  <c r="I204" i="36" s="1"/>
  <c r="CO45" i="58"/>
  <c r="CC45" i="58"/>
  <c r="BQ45" i="58"/>
  <c r="CN45" i="58"/>
  <c r="CB45" i="58"/>
  <c r="BP45" i="58"/>
  <c r="BY45" i="58"/>
  <c r="CM45" i="58"/>
  <c r="CA45" i="58"/>
  <c r="BO45" i="58"/>
  <c r="CL45" i="58"/>
  <c r="BZ45" i="58"/>
  <c r="BN45" i="58"/>
  <c r="CP45" i="58"/>
  <c r="BM45" i="58"/>
  <c r="BR45" i="58"/>
  <c r="CK45" i="58"/>
  <c r="CJ45" i="58"/>
  <c r="BX45" i="58"/>
  <c r="BL45" i="58"/>
  <c r="BU45" i="58"/>
  <c r="CF45" i="58"/>
  <c r="BS45" i="58"/>
  <c r="CI45" i="58"/>
  <c r="BW45" i="58"/>
  <c r="BK45" i="58"/>
  <c r="BK93" i="58" s="1"/>
  <c r="CE45" i="58"/>
  <c r="CD45" i="58"/>
  <c r="CH45" i="58"/>
  <c r="BV45" i="58"/>
  <c r="BJ45" i="58"/>
  <c r="BJ93" i="58" s="1"/>
  <c r="CG45" i="58"/>
  <c r="BT45" i="58"/>
  <c r="J58" i="37"/>
  <c r="J151" i="37" s="1"/>
  <c r="W29" i="58"/>
  <c r="BL37" i="58"/>
  <c r="H178" i="38"/>
  <c r="H111" i="38"/>
  <c r="AJ43" i="54"/>
  <c r="F129" i="53"/>
  <c r="AM107" i="38"/>
  <c r="AJ41" i="54"/>
  <c r="H11" i="53"/>
  <c r="J93" i="38"/>
  <c r="I176" i="38"/>
  <c r="K20" i="37"/>
  <c r="J146" i="37"/>
  <c r="H111" i="53"/>
  <c r="L23" i="34"/>
  <c r="G98" i="53"/>
  <c r="K128" i="38"/>
  <c r="J186" i="38"/>
  <c r="K36" i="37"/>
  <c r="J147" i="37"/>
  <c r="K98" i="34"/>
  <c r="J188" i="34"/>
  <c r="K85" i="38"/>
  <c r="J175" i="38"/>
  <c r="H128" i="53" s="1"/>
  <c r="H123" i="53"/>
  <c r="H122" i="53"/>
  <c r="G118" i="53"/>
  <c r="K138" i="38"/>
  <c r="J187" i="38"/>
  <c r="K79" i="37"/>
  <c r="J157" i="37"/>
  <c r="K58" i="38"/>
  <c r="J166" i="38"/>
  <c r="K106" i="34"/>
  <c r="J189" i="34"/>
  <c r="G22" i="53"/>
  <c r="G20" i="53"/>
  <c r="K81" i="34"/>
  <c r="J180" i="34"/>
  <c r="K55" i="34"/>
  <c r="J178" i="34"/>
  <c r="G21" i="53"/>
  <c r="K120" i="38"/>
  <c r="J185" i="38"/>
  <c r="G119" i="53"/>
  <c r="K63" i="34"/>
  <c r="J179" i="34"/>
  <c r="J167" i="38"/>
  <c r="K68" i="38"/>
  <c r="K116" i="34"/>
  <c r="J190" i="34"/>
  <c r="G117" i="53"/>
  <c r="AI26" i="54"/>
  <c r="AK25" i="54" s="1"/>
  <c r="K50" i="38"/>
  <c r="J165" i="38"/>
  <c r="G11" i="53"/>
  <c r="K38" i="34"/>
  <c r="J170" i="34"/>
  <c r="M63" i="37"/>
  <c r="L156" i="37"/>
  <c r="Q71" i="53"/>
  <c r="U162" i="36"/>
  <c r="T264" i="36"/>
  <c r="G12" i="53"/>
  <c r="I173" i="34"/>
  <c r="J163" i="34"/>
  <c r="AK9" i="53"/>
  <c r="G5" i="53"/>
  <c r="BR16" i="56"/>
  <c r="BR13" i="56"/>
  <c r="BR14" i="56" s="1"/>
  <c r="J103" i="38"/>
  <c r="I177" i="38"/>
  <c r="G130" i="53" s="1"/>
  <c r="AE65" i="53"/>
  <c r="F65" i="53"/>
  <c r="S90" i="56"/>
  <c r="F97" i="53"/>
  <c r="H159" i="37"/>
  <c r="O89" i="37"/>
  <c r="N158" i="37"/>
  <c r="BT13" i="56"/>
  <c r="BT14" i="56" s="1"/>
  <c r="BA9" i="56"/>
  <c r="CE13" i="56"/>
  <c r="CE14" i="56" s="1"/>
  <c r="BZ13" i="56"/>
  <c r="BZ14" i="56" s="1"/>
  <c r="BV13" i="56"/>
  <c r="BV14" i="56" s="1"/>
  <c r="CC13" i="56"/>
  <c r="CC14" i="56" s="1"/>
  <c r="CB13" i="56"/>
  <c r="CB14" i="56" s="1"/>
  <c r="BU13" i="56"/>
  <c r="BU14" i="56" s="1"/>
  <c r="CA13" i="56"/>
  <c r="CA14" i="56" s="1"/>
  <c r="CD13" i="56"/>
  <c r="CD14" i="56" s="1"/>
  <c r="BY13" i="56"/>
  <c r="BY14" i="56" s="1"/>
  <c r="BW13" i="56"/>
  <c r="BW14" i="56" s="1"/>
  <c r="BX13" i="56"/>
  <c r="BX14" i="56" s="1"/>
  <c r="BS16" i="56"/>
  <c r="CG13" i="56"/>
  <c r="CG14" i="56" s="1"/>
  <c r="CF13" i="56"/>
  <c r="CF14" i="56" s="1"/>
  <c r="BS13" i="56"/>
  <c r="BS14" i="56" s="1"/>
  <c r="J51" i="37"/>
  <c r="I149" i="37"/>
  <c r="K46" i="37"/>
  <c r="J148" i="37"/>
  <c r="AM200" i="36"/>
  <c r="AB25" i="32"/>
  <c r="AC25" i="32" s="1"/>
  <c r="J26" i="55"/>
  <c r="L26" i="55" s="1"/>
  <c r="O26" i="55"/>
  <c r="P26" i="55" s="1"/>
  <c r="O21" i="55"/>
  <c r="P21" i="55" s="1"/>
  <c r="P62" i="55" s="1"/>
  <c r="J21" i="55"/>
  <c r="L21" i="55" s="1"/>
  <c r="O25" i="55"/>
  <c r="P25" i="55" s="1"/>
  <c r="J25" i="55"/>
  <c r="L25" i="55" s="1"/>
  <c r="P18" i="55"/>
  <c r="AM23" i="54"/>
  <c r="AM3" i="54"/>
  <c r="AM13" i="54"/>
  <c r="AM15" i="54"/>
  <c r="AM11" i="54"/>
  <c r="AC15" i="32"/>
  <c r="AM43" i="54"/>
  <c r="H48" i="25"/>
  <c r="AM41" i="54"/>
  <c r="H47" i="25"/>
  <c r="Q110" i="36"/>
  <c r="R110" i="36" s="1"/>
  <c r="S110" i="36" s="1"/>
  <c r="T110" i="36" s="1"/>
  <c r="U110" i="36" s="1"/>
  <c r="V110" i="36" s="1"/>
  <c r="W110" i="36" s="1"/>
  <c r="X110" i="36" s="1"/>
  <c r="Y110" i="36" s="1"/>
  <c r="Z110" i="36" s="1"/>
  <c r="AA110" i="36" s="1"/>
  <c r="AB110" i="36" s="1"/>
  <c r="AC110" i="36" s="1"/>
  <c r="AD110" i="36" s="1"/>
  <c r="AE110" i="36" s="1"/>
  <c r="AF110" i="36" s="1"/>
  <c r="AG110" i="36" s="1"/>
  <c r="AH110" i="36" s="1"/>
  <c r="AI110" i="36" s="1"/>
  <c r="AJ110" i="36" s="1"/>
  <c r="AK110" i="36" s="1"/>
  <c r="AL110" i="36" s="1"/>
  <c r="AM110" i="36" s="1"/>
  <c r="Z27" i="32"/>
  <c r="AB27" i="32" s="1"/>
  <c r="AM27" i="54" s="1"/>
  <c r="L59" i="34"/>
  <c r="M59" i="34" s="1"/>
  <c r="N59" i="34" s="1"/>
  <c r="O59" i="34" s="1"/>
  <c r="P59" i="34" s="1"/>
  <c r="Q59" i="34" s="1"/>
  <c r="AM74" i="34"/>
  <c r="AO75" i="34" s="1"/>
  <c r="J50" i="34"/>
  <c r="AM107" i="36"/>
  <c r="L139" i="36"/>
  <c r="J10" i="36"/>
  <c r="J274" i="36" s="1"/>
  <c r="F72" i="53"/>
  <c r="AK72" i="53" s="1"/>
  <c r="H111" i="36"/>
  <c r="H108" i="36"/>
  <c r="AM106" i="36"/>
  <c r="H155" i="36"/>
  <c r="I155" i="36" s="1"/>
  <c r="J155" i="36" s="1"/>
  <c r="K155" i="36" s="1"/>
  <c r="L155" i="36" s="1"/>
  <c r="M155" i="36" s="1"/>
  <c r="N155" i="36" s="1"/>
  <c r="O155" i="36" s="1"/>
  <c r="P155" i="36" s="1"/>
  <c r="Q155" i="36" s="1"/>
  <c r="AO198" i="36"/>
  <c r="G116" i="52"/>
  <c r="H115" i="52"/>
  <c r="H43" i="25"/>
  <c r="AC24" i="32"/>
  <c r="Q78" i="37"/>
  <c r="R78" i="37" s="1"/>
  <c r="S78" i="37" s="1"/>
  <c r="T78" i="37" s="1"/>
  <c r="U78" i="37" s="1"/>
  <c r="V78" i="37" s="1"/>
  <c r="W78" i="37" s="1"/>
  <c r="Q75" i="37"/>
  <c r="R75" i="37" s="1"/>
  <c r="S75" i="37" s="1"/>
  <c r="T75" i="37" s="1"/>
  <c r="U75" i="37" s="1"/>
  <c r="V75" i="37" s="1"/>
  <c r="Q57" i="37"/>
  <c r="R57" i="37" s="1"/>
  <c r="S57" i="37" s="1"/>
  <c r="T57" i="37" s="1"/>
  <c r="U57" i="37" s="1"/>
  <c r="V57" i="37" s="1"/>
  <c r="W57" i="37" s="1"/>
  <c r="X57" i="37" s="1"/>
  <c r="AO152" i="36"/>
  <c r="K116" i="36"/>
  <c r="J38" i="38"/>
  <c r="H109" i="53" s="1"/>
  <c r="G105" i="53"/>
  <c r="H92" i="53"/>
  <c r="K80" i="38"/>
  <c r="K170" i="38" s="1"/>
  <c r="H116" i="53"/>
  <c r="J108" i="38"/>
  <c r="J178" i="38" s="1"/>
  <c r="G121" i="53"/>
  <c r="J115" i="38"/>
  <c r="J180" i="38" s="1"/>
  <c r="G124" i="53"/>
  <c r="J73" i="38"/>
  <c r="J168" i="38" s="1"/>
  <c r="H120" i="53" s="1"/>
  <c r="G113" i="53"/>
  <c r="K45" i="38"/>
  <c r="K160" i="38" s="1"/>
  <c r="H108" i="53"/>
  <c r="J10" i="38"/>
  <c r="J150" i="38" s="1"/>
  <c r="G100" i="53"/>
  <c r="I159" i="34"/>
  <c r="J121" i="34"/>
  <c r="J191" i="34" s="1"/>
  <c r="G24" i="53"/>
  <c r="K93" i="34"/>
  <c r="K183" i="34" s="1"/>
  <c r="H19" i="53"/>
  <c r="I124" i="34"/>
  <c r="AC12" i="32"/>
  <c r="H8" i="25"/>
  <c r="AC6" i="32"/>
  <c r="H5" i="25"/>
  <c r="AC17" i="32"/>
  <c r="H37" i="25"/>
  <c r="H40" i="25"/>
  <c r="AC11" i="32"/>
  <c r="H10" i="25"/>
  <c r="AC9" i="32"/>
  <c r="H11" i="25"/>
  <c r="AC10" i="32"/>
  <c r="H12" i="25"/>
  <c r="AC16" i="32"/>
  <c r="H36" i="25"/>
  <c r="H35" i="25"/>
  <c r="I41" i="38"/>
  <c r="I97" i="37"/>
  <c r="K15" i="34"/>
  <c r="K28" i="34"/>
  <c r="K169" i="34" s="1"/>
  <c r="I111" i="46"/>
  <c r="J110" i="46"/>
  <c r="I76" i="46"/>
  <c r="J75" i="46"/>
  <c r="G41" i="46"/>
  <c r="H40" i="46"/>
  <c r="G117" i="44"/>
  <c r="H116" i="44"/>
  <c r="K10" i="34"/>
  <c r="J76" i="38"/>
  <c r="K75" i="38"/>
  <c r="L5" i="38"/>
  <c r="K6" i="38"/>
  <c r="J146" i="38"/>
  <c r="K145" i="38"/>
  <c r="K40" i="38"/>
  <c r="J41" i="38"/>
  <c r="I143" i="38"/>
  <c r="J110" i="38"/>
  <c r="I111" i="38"/>
  <c r="J97" i="37"/>
  <c r="K96" i="37"/>
  <c r="I94" i="37"/>
  <c r="I159" i="37" s="1"/>
  <c r="J54" i="37"/>
  <c r="K53" i="37"/>
  <c r="N5" i="37"/>
  <c r="M6" i="37"/>
  <c r="I46" i="36"/>
  <c r="I158" i="36"/>
  <c r="J157" i="36"/>
  <c r="I201" i="36"/>
  <c r="I272" i="36" s="1"/>
  <c r="K6" i="36"/>
  <c r="L5" i="36"/>
  <c r="K48" i="36"/>
  <c r="J49" i="36"/>
  <c r="L6" i="34"/>
  <c r="M5" i="34"/>
  <c r="I86" i="34"/>
  <c r="I181" i="34" s="1"/>
  <c r="G23" i="53" s="1"/>
  <c r="J159" i="34"/>
  <c r="K158" i="34"/>
  <c r="K123" i="34"/>
  <c r="J124" i="34"/>
  <c r="I43" i="34"/>
  <c r="J46" i="34"/>
  <c r="K45" i="34"/>
  <c r="J88" i="34"/>
  <c r="I89" i="34"/>
  <c r="AM81" i="56"/>
  <c r="X110" i="56"/>
  <c r="W12" i="56"/>
  <c r="W84" i="56"/>
  <c r="U141" i="56"/>
  <c r="V109" i="56"/>
  <c r="U145" i="56"/>
  <c r="AF91" i="56"/>
  <c r="V13" i="56"/>
  <c r="V148" i="56"/>
  <c r="V111" i="56"/>
  <c r="V30" i="56"/>
  <c r="V22" i="56"/>
  <c r="V147" i="56"/>
  <c r="AM130" i="56"/>
  <c r="W136" i="56"/>
  <c r="X92" i="56"/>
  <c r="V85" i="56"/>
  <c r="V103" i="56"/>
  <c r="Z112" i="56"/>
  <c r="V127" i="56"/>
  <c r="V146" i="56"/>
  <c r="AC94" i="56"/>
  <c r="X82" i="56"/>
  <c r="V139" i="56"/>
  <c r="V138" i="56"/>
  <c r="V31" i="56"/>
  <c r="V21" i="56"/>
  <c r="V137" i="56"/>
  <c r="V102" i="56"/>
  <c r="V83" i="56"/>
  <c r="U19" i="56"/>
  <c r="V10" i="56"/>
  <c r="V101" i="56"/>
  <c r="W28" i="56"/>
  <c r="V29" i="56"/>
  <c r="V20" i="56"/>
  <c r="AC33" i="38" l="1"/>
  <c r="AB157" i="38"/>
  <c r="S81" i="56"/>
  <c r="E27" i="62" s="1" a="1"/>
  <c r="E27" i="62" s="1"/>
  <c r="I282" i="36"/>
  <c r="M53" i="36"/>
  <c r="L64" i="36"/>
  <c r="K259" i="36"/>
  <c r="K261" i="36"/>
  <c r="I68" i="53" s="1"/>
  <c r="K281" i="36"/>
  <c r="N167" i="36"/>
  <c r="M269" i="36"/>
  <c r="I67" i="53"/>
  <c r="L27" i="36"/>
  <c r="K280" i="36"/>
  <c r="Y65" i="53"/>
  <c r="AK65" i="53" s="1"/>
  <c r="S196" i="36"/>
  <c r="R271" i="36"/>
  <c r="U104" i="36"/>
  <c r="L141" i="37"/>
  <c r="BR45" i="61"/>
  <c r="BW67" i="61"/>
  <c r="BU45" i="61"/>
  <c r="BS45" i="61"/>
  <c r="BB67" i="61"/>
  <c r="AY67" i="61"/>
  <c r="AT67" i="61"/>
  <c r="AT68" i="61" s="1"/>
  <c r="BB45" i="61"/>
  <c r="AX45" i="61"/>
  <c r="AW45" i="61"/>
  <c r="AY45" i="61"/>
  <c r="BK67" i="61"/>
  <c r="AX67" i="61"/>
  <c r="BV67" i="61"/>
  <c r="BC45" i="61"/>
  <c r="BJ67" i="61"/>
  <c r="BP45" i="61"/>
  <c r="BM45" i="61"/>
  <c r="AU67" i="61"/>
  <c r="BV45" i="61"/>
  <c r="BD45" i="61"/>
  <c r="BR67" i="61"/>
  <c r="BN67" i="61"/>
  <c r="AZ45" i="61"/>
  <c r="AZ67" i="61"/>
  <c r="BH67" i="61"/>
  <c r="BE67" i="61"/>
  <c r="BQ67" i="61"/>
  <c r="BA45" i="61"/>
  <c r="BH45" i="61"/>
  <c r="BT67" i="61"/>
  <c r="BU67" i="61"/>
  <c r="BI45" i="61"/>
  <c r="BL67" i="61"/>
  <c r="BF45" i="61"/>
  <c r="BI67" i="61"/>
  <c r="BS67" i="61"/>
  <c r="BG67" i="61"/>
  <c r="AW67" i="61"/>
  <c r="BJ45" i="61"/>
  <c r="BX67" i="61"/>
  <c r="AV67" i="61"/>
  <c r="BL45" i="61"/>
  <c r="AT45" i="61"/>
  <c r="AT46" i="61" s="1"/>
  <c r="BO67" i="61"/>
  <c r="BD67" i="61"/>
  <c r="BW45" i="61"/>
  <c r="AU45" i="61"/>
  <c r="BF67" i="61"/>
  <c r="BN45" i="61"/>
  <c r="BG45" i="61"/>
  <c r="BE45" i="61"/>
  <c r="BA67" i="61"/>
  <c r="AV45" i="61"/>
  <c r="BT45" i="61"/>
  <c r="BO45" i="61"/>
  <c r="BQ45" i="61"/>
  <c r="BC67" i="61"/>
  <c r="BX45" i="61"/>
  <c r="BM67" i="61"/>
  <c r="BP67" i="61"/>
  <c r="BK45" i="61"/>
  <c r="J203" i="36"/>
  <c r="K203" i="36" s="1"/>
  <c r="L41" i="36"/>
  <c r="L31" i="36"/>
  <c r="L260" i="36" s="1"/>
  <c r="L15" i="36"/>
  <c r="L279" i="36" s="1"/>
  <c r="H61" i="53"/>
  <c r="G10" i="53"/>
  <c r="I171" i="34"/>
  <c r="G13" i="53" s="1"/>
  <c r="BJ115" i="58"/>
  <c r="BJ137" i="58"/>
  <c r="BK115" i="58"/>
  <c r="BK137" i="58"/>
  <c r="W93" i="58"/>
  <c r="K58" i="37"/>
  <c r="K151" i="37" s="1"/>
  <c r="AJ25" i="54"/>
  <c r="H46" i="25"/>
  <c r="K46" i="25" s="1"/>
  <c r="J201" i="36"/>
  <c r="J272" i="36" s="1"/>
  <c r="I11" i="53"/>
  <c r="L116" i="34"/>
  <c r="K190" i="34"/>
  <c r="H22" i="53"/>
  <c r="L128" i="38"/>
  <c r="K186" i="38"/>
  <c r="I122" i="53"/>
  <c r="I123" i="53"/>
  <c r="N63" i="37"/>
  <c r="M156" i="37"/>
  <c r="H119" i="53"/>
  <c r="L81" i="34"/>
  <c r="K180" i="34"/>
  <c r="M23" i="34"/>
  <c r="L68" i="38"/>
  <c r="K167" i="38"/>
  <c r="L38" i="34"/>
  <c r="K170" i="34"/>
  <c r="H21" i="53"/>
  <c r="L85" i="38"/>
  <c r="K175" i="38"/>
  <c r="I128" i="53" s="1"/>
  <c r="H20" i="53"/>
  <c r="L63" i="34"/>
  <c r="K179" i="34"/>
  <c r="L106" i="34"/>
  <c r="K189" i="34"/>
  <c r="K178" i="34"/>
  <c r="H117" i="53"/>
  <c r="H118" i="53"/>
  <c r="L20" i="37"/>
  <c r="K146" i="37"/>
  <c r="L50" i="38"/>
  <c r="K165" i="38"/>
  <c r="L58" i="38"/>
  <c r="K166" i="38"/>
  <c r="L98" i="34"/>
  <c r="K188" i="34"/>
  <c r="L138" i="38"/>
  <c r="K187" i="38"/>
  <c r="L15" i="34"/>
  <c r="K168" i="34"/>
  <c r="L120" i="38"/>
  <c r="K185" i="38"/>
  <c r="H98" i="53"/>
  <c r="K93" i="38"/>
  <c r="J176" i="38"/>
  <c r="I111" i="53"/>
  <c r="L79" i="37"/>
  <c r="K157" i="37"/>
  <c r="L36" i="37"/>
  <c r="K147" i="37"/>
  <c r="R71" i="53"/>
  <c r="V162" i="36"/>
  <c r="U264" i="36"/>
  <c r="N10" i="37"/>
  <c r="M141" i="37"/>
  <c r="H12" i="53"/>
  <c r="J173" i="34"/>
  <c r="G15" i="53"/>
  <c r="K163" i="34"/>
  <c r="H5" i="53"/>
  <c r="N53" i="36"/>
  <c r="M254" i="36"/>
  <c r="K103" i="38"/>
  <c r="J177" i="38"/>
  <c r="H130" i="53" s="1"/>
  <c r="P89" i="37"/>
  <c r="O158" i="37"/>
  <c r="L46" i="37"/>
  <c r="K148" i="37"/>
  <c r="K51" i="37"/>
  <c r="J149" i="37"/>
  <c r="AM25" i="54"/>
  <c r="P59" i="55"/>
  <c r="AM29" i="54"/>
  <c r="R155" i="36"/>
  <c r="S155" i="36" s="1"/>
  <c r="T155" i="36" s="1"/>
  <c r="U155" i="36" s="1"/>
  <c r="V155" i="36" s="1"/>
  <c r="W155" i="36" s="1"/>
  <c r="R59" i="34"/>
  <c r="S59" i="34" s="1"/>
  <c r="T59" i="34" s="1"/>
  <c r="U59" i="34" s="1"/>
  <c r="V59" i="34" s="1"/>
  <c r="W59" i="34" s="1"/>
  <c r="X59" i="34" s="1"/>
  <c r="Y59" i="34" s="1"/>
  <c r="Z59" i="34" s="1"/>
  <c r="AA59" i="34" s="1"/>
  <c r="AB59" i="34" s="1"/>
  <c r="AC59" i="34" s="1"/>
  <c r="AD59" i="34" s="1"/>
  <c r="AE59" i="34" s="1"/>
  <c r="AF59" i="34" s="1"/>
  <c r="AG59" i="34" s="1"/>
  <c r="AH59" i="34" s="1"/>
  <c r="AI59" i="34" s="1"/>
  <c r="AJ59" i="34" s="1"/>
  <c r="AK59" i="34" s="1"/>
  <c r="AL59" i="34" s="1"/>
  <c r="K48" i="25"/>
  <c r="I48" i="25"/>
  <c r="K47" i="25"/>
  <c r="I47" i="25"/>
  <c r="H45" i="25"/>
  <c r="AC27" i="32"/>
  <c r="K50" i="34"/>
  <c r="K10" i="36"/>
  <c r="K274" i="36" s="1"/>
  <c r="Z28" i="32"/>
  <c r="AB28" i="32" s="1"/>
  <c r="AB30" i="32" s="1"/>
  <c r="AM33" i="54" s="1"/>
  <c r="AO106" i="36"/>
  <c r="AM108" i="36"/>
  <c r="H109" i="36"/>
  <c r="H112" i="36"/>
  <c r="I111" i="36"/>
  <c r="H116" i="52"/>
  <c r="I115" i="52"/>
  <c r="K43" i="25"/>
  <c r="AN43" i="25"/>
  <c r="AM43" i="25"/>
  <c r="AK43" i="25"/>
  <c r="AL43" i="25"/>
  <c r="I43" i="25"/>
  <c r="AJ43" i="25"/>
  <c r="AO43" i="25"/>
  <c r="L58" i="37"/>
  <c r="L151" i="37" s="1"/>
  <c r="I92" i="53"/>
  <c r="K115" i="38"/>
  <c r="K180" i="38" s="1"/>
  <c r="H124" i="53"/>
  <c r="K38" i="38"/>
  <c r="I109" i="53" s="1"/>
  <c r="H105" i="53"/>
  <c r="K108" i="38"/>
  <c r="K178" i="38" s="1"/>
  <c r="H121" i="53"/>
  <c r="J143" i="38"/>
  <c r="G129" i="53"/>
  <c r="L116" i="36"/>
  <c r="I116" i="53"/>
  <c r="J46" i="36"/>
  <c r="G66" i="53"/>
  <c r="J94" i="37"/>
  <c r="J159" i="37" s="1"/>
  <c r="G97" i="53"/>
  <c r="K73" i="38"/>
  <c r="K168" i="38" s="1"/>
  <c r="I120" i="53" s="1"/>
  <c r="H113" i="53"/>
  <c r="K10" i="38"/>
  <c r="K150" i="38" s="1"/>
  <c r="H100" i="53"/>
  <c r="L45" i="38"/>
  <c r="L160" i="38" s="1"/>
  <c r="I108" i="53"/>
  <c r="J86" i="34"/>
  <c r="J181" i="34" s="1"/>
  <c r="H23" i="53" s="1"/>
  <c r="G17" i="53"/>
  <c r="K121" i="34"/>
  <c r="K191" i="34" s="1"/>
  <c r="H24" i="53"/>
  <c r="L93" i="34"/>
  <c r="L183" i="34" s="1"/>
  <c r="I19" i="53"/>
  <c r="J43" i="34"/>
  <c r="L10" i="34"/>
  <c r="L28" i="34"/>
  <c r="M28" i="34" s="1"/>
  <c r="N28" i="34" s="1"/>
  <c r="O28" i="34" s="1"/>
  <c r="P28" i="34" s="1"/>
  <c r="J111" i="46"/>
  <c r="K110" i="46"/>
  <c r="K75" i="46"/>
  <c r="J76" i="46"/>
  <c r="I40" i="46"/>
  <c r="H41" i="46"/>
  <c r="H117" i="44"/>
  <c r="I116" i="44"/>
  <c r="K146" i="38"/>
  <c r="L145" i="38"/>
  <c r="K110" i="38"/>
  <c r="J111" i="38"/>
  <c r="L6" i="38"/>
  <c r="M5" i="38"/>
  <c r="K76" i="38"/>
  <c r="L75" i="38"/>
  <c r="K41" i="38"/>
  <c r="L40" i="38"/>
  <c r="L96" i="37"/>
  <c r="K97" i="37"/>
  <c r="N6" i="37"/>
  <c r="O5" i="37"/>
  <c r="L53" i="37"/>
  <c r="K54" i="37"/>
  <c r="K157" i="36"/>
  <c r="J158" i="36"/>
  <c r="M5" i="36"/>
  <c r="L6" i="36"/>
  <c r="L48" i="36"/>
  <c r="K49" i="36"/>
  <c r="L123" i="34"/>
  <c r="K124" i="34"/>
  <c r="K88" i="34"/>
  <c r="J89" i="34"/>
  <c r="L158" i="34"/>
  <c r="K159" i="34"/>
  <c r="K46" i="34"/>
  <c r="L45" i="34"/>
  <c r="M6" i="34"/>
  <c r="N5" i="34"/>
  <c r="AR31" i="31"/>
  <c r="X100" i="56"/>
  <c r="V141" i="56"/>
  <c r="AD94" i="56"/>
  <c r="Y100" i="56"/>
  <c r="W85" i="56"/>
  <c r="W139" i="56"/>
  <c r="X28" i="56"/>
  <c r="W111" i="56"/>
  <c r="W11" i="56"/>
  <c r="Y82" i="56"/>
  <c r="W101" i="56"/>
  <c r="W148" i="56"/>
  <c r="W137" i="56"/>
  <c r="AN130" i="56"/>
  <c r="W31" i="56"/>
  <c r="Y110" i="56"/>
  <c r="X84" i="56"/>
  <c r="Y92" i="56"/>
  <c r="W13" i="56"/>
  <c r="W22" i="56"/>
  <c r="AA112" i="56"/>
  <c r="W21" i="56"/>
  <c r="W138" i="56"/>
  <c r="W83" i="56"/>
  <c r="W103" i="56"/>
  <c r="V19" i="56"/>
  <c r="W10" i="56"/>
  <c r="AG91" i="56"/>
  <c r="X136" i="56"/>
  <c r="W20" i="56"/>
  <c r="W30" i="56"/>
  <c r="W146" i="56"/>
  <c r="X109" i="56"/>
  <c r="W127" i="56"/>
  <c r="W147" i="56"/>
  <c r="W102" i="56"/>
  <c r="W29" i="56"/>
  <c r="W109" i="56"/>
  <c r="V145" i="56"/>
  <c r="AD33" i="38" l="1"/>
  <c r="AC157" i="38"/>
  <c r="O167" i="36"/>
  <c r="N269" i="36"/>
  <c r="J67" i="53"/>
  <c r="M64" i="36"/>
  <c r="L259" i="36"/>
  <c r="L261" i="36"/>
  <c r="L281" i="36"/>
  <c r="H262" i="36"/>
  <c r="F69" i="53" s="1"/>
  <c r="J282" i="36"/>
  <c r="M27" i="36"/>
  <c r="N27" i="36" s="1"/>
  <c r="O27" i="36" s="1"/>
  <c r="P27" i="36" s="1"/>
  <c r="Q27" i="36" s="1"/>
  <c r="R27" i="36" s="1"/>
  <c r="S27" i="36" s="1"/>
  <c r="T27" i="36" s="1"/>
  <c r="U27" i="36" s="1"/>
  <c r="V27" i="36" s="1"/>
  <c r="W27" i="36" s="1"/>
  <c r="X27" i="36" s="1"/>
  <c r="Y27" i="36" s="1"/>
  <c r="Z27" i="36" s="1"/>
  <c r="AA27" i="36" s="1"/>
  <c r="AB27" i="36" s="1"/>
  <c r="AC27" i="36" s="1"/>
  <c r="AD27" i="36" s="1"/>
  <c r="AE27" i="36" s="1"/>
  <c r="AF27" i="36" s="1"/>
  <c r="AG27" i="36" s="1"/>
  <c r="AH27" i="36" s="1"/>
  <c r="AI27" i="36" s="1"/>
  <c r="AJ27" i="36" s="1"/>
  <c r="AK27" i="36" s="1"/>
  <c r="AL27" i="36" s="1"/>
  <c r="L280" i="36"/>
  <c r="S271" i="36"/>
  <c r="T196" i="36"/>
  <c r="V104" i="36"/>
  <c r="AU68" i="61"/>
  <c r="AO50" i="62"/>
  <c r="BW50" i="62" s="1"/>
  <c r="P50" i="62"/>
  <c r="AX50" i="62" s="1"/>
  <c r="AO55" i="62"/>
  <c r="BW55" i="62" s="1"/>
  <c r="AG50" i="62"/>
  <c r="BO50" i="62" s="1"/>
  <c r="BL31" i="62"/>
  <c r="BV30" i="62"/>
  <c r="BV27" i="62"/>
  <c r="AZ31" i="62"/>
  <c r="AK49" i="62"/>
  <c r="BS49" i="62" s="1"/>
  <c r="AE51" i="62"/>
  <c r="BM51" i="62" s="1"/>
  <c r="AD53" i="62"/>
  <c r="BL53" i="62" s="1"/>
  <c r="V52" i="62"/>
  <c r="BD52" i="62" s="1"/>
  <c r="AG52" i="62"/>
  <c r="BO52" i="62" s="1"/>
  <c r="N53" i="62"/>
  <c r="AV53" i="62" s="1"/>
  <c r="L56" i="62"/>
  <c r="AT56" i="62" s="1"/>
  <c r="AH51" i="62"/>
  <c r="BP51" i="62" s="1"/>
  <c r="BW37" i="62"/>
  <c r="BW27" i="62"/>
  <c r="AT35" i="62"/>
  <c r="BH28" i="62"/>
  <c r="BW30" i="62"/>
  <c r="BK28" i="62"/>
  <c r="AC52" i="62"/>
  <c r="BK52" i="62" s="1"/>
  <c r="AC50" i="62"/>
  <c r="BK50" i="62" s="1"/>
  <c r="AK56" i="62"/>
  <c r="BS56" i="62" s="1"/>
  <c r="U49" i="62"/>
  <c r="BC49" i="62" s="1"/>
  <c r="AG53" i="62"/>
  <c r="BO53" i="62" s="1"/>
  <c r="AH61" i="62"/>
  <c r="BP61" i="62" s="1"/>
  <c r="AO58" i="62"/>
  <c r="BW58" i="62" s="1"/>
  <c r="U63" i="62"/>
  <c r="BC63" i="62" s="1"/>
  <c r="BA29" i="62"/>
  <c r="BR34" i="62"/>
  <c r="BH35" i="62"/>
  <c r="AV40" i="62"/>
  <c r="AT28" i="62"/>
  <c r="AS33" i="62"/>
  <c r="AJ60" i="62"/>
  <c r="BR60" i="62" s="1"/>
  <c r="Z56" i="62"/>
  <c r="BH56" i="62" s="1"/>
  <c r="AB62" i="62"/>
  <c r="BJ62" i="62" s="1"/>
  <c r="AK63" i="62"/>
  <c r="BS63" i="62" s="1"/>
  <c r="O60" i="62"/>
  <c r="AW60" i="62" s="1"/>
  <c r="AL56" i="62"/>
  <c r="BT56" i="62" s="1"/>
  <c r="L50" i="62"/>
  <c r="AT50" i="62" s="1"/>
  <c r="S62" i="62"/>
  <c r="BA62" i="62" s="1"/>
  <c r="X52" i="62"/>
  <c r="BF52" i="62" s="1"/>
  <c r="BL38" i="62"/>
  <c r="AR32" i="62"/>
  <c r="BM31" i="62"/>
  <c r="AS27" i="62"/>
  <c r="BS39" i="62"/>
  <c r="BL30" i="62"/>
  <c r="M55" i="62"/>
  <c r="AU55" i="62" s="1"/>
  <c r="AA58" i="62"/>
  <c r="BI58" i="62" s="1"/>
  <c r="AN60" i="62"/>
  <c r="BV60" i="62" s="1"/>
  <c r="AP64" i="62"/>
  <c r="BX64" i="62" s="1"/>
  <c r="AG49" i="62"/>
  <c r="BO49" i="62" s="1"/>
  <c r="P63" i="62"/>
  <c r="AX63" i="62" s="1"/>
  <c r="W51" i="62"/>
  <c r="BE51" i="62" s="1"/>
  <c r="Q51" i="62"/>
  <c r="AY51" i="62" s="1"/>
  <c r="BI27" i="62"/>
  <c r="AR40" i="62"/>
  <c r="BR29" i="62"/>
  <c r="AU37" i="62"/>
  <c r="BA30" i="62"/>
  <c r="BB28" i="62"/>
  <c r="V61" i="62"/>
  <c r="BD61" i="62" s="1"/>
  <c r="W58" i="62"/>
  <c r="BE58" i="62" s="1"/>
  <c r="AB56" i="62"/>
  <c r="BJ56" i="62" s="1"/>
  <c r="S53" i="62"/>
  <c r="BA53" i="62" s="1"/>
  <c r="Q54" i="62"/>
  <c r="AY54" i="62" s="1"/>
  <c r="AA49" i="62"/>
  <c r="BI49" i="62" s="1"/>
  <c r="P49" i="62"/>
  <c r="AX49" i="62" s="1"/>
  <c r="X54" i="62"/>
  <c r="BF54" i="62" s="1"/>
  <c r="AI60" i="62"/>
  <c r="BQ60" i="62" s="1"/>
  <c r="L49" i="62"/>
  <c r="AT49" i="62" s="1"/>
  <c r="BW35" i="62"/>
  <c r="BH42" i="62"/>
  <c r="AX27" i="62"/>
  <c r="AU28" i="62"/>
  <c r="BM36" i="62"/>
  <c r="AS38" i="62"/>
  <c r="AA52" i="62"/>
  <c r="BI52" i="62" s="1"/>
  <c r="O50" i="62"/>
  <c r="AW50" i="62" s="1"/>
  <c r="T53" i="62"/>
  <c r="BB53" i="62" s="1"/>
  <c r="O53" i="62"/>
  <c r="AW53" i="62" s="1"/>
  <c r="AP57" i="62"/>
  <c r="BX57" i="62" s="1"/>
  <c r="Z51" i="62"/>
  <c r="BH51" i="62" s="1"/>
  <c r="L54" i="62"/>
  <c r="AT54" i="62" s="1"/>
  <c r="AH57" i="62"/>
  <c r="BP57" i="62" s="1"/>
  <c r="BD32" i="62"/>
  <c r="BH39" i="62"/>
  <c r="BI33" i="62"/>
  <c r="AY33" i="62"/>
  <c r="BH30" i="62"/>
  <c r="AX31" i="62"/>
  <c r="M61" i="62"/>
  <c r="AU61" i="62" s="1"/>
  <c r="AI61" i="62"/>
  <c r="BQ61" i="62" s="1"/>
  <c r="L53" i="62"/>
  <c r="AT53" i="62" s="1"/>
  <c r="AC57" i="62"/>
  <c r="BK57" i="62" s="1"/>
  <c r="AC64" i="62"/>
  <c r="BK64" i="62" s="1"/>
  <c r="AM49" i="62"/>
  <c r="BU49" i="62" s="1"/>
  <c r="P61" i="62"/>
  <c r="AX61" i="62" s="1"/>
  <c r="L61" i="62"/>
  <c r="AT61" i="62" s="1"/>
  <c r="BN28" i="62"/>
  <c r="BB32" i="62"/>
  <c r="AY31" i="62"/>
  <c r="AT27" i="62"/>
  <c r="BC32" i="62"/>
  <c r="BH29" i="62"/>
  <c r="BM34" i="62"/>
  <c r="AF51" i="62"/>
  <c r="BN51" i="62" s="1"/>
  <c r="AD54" i="62"/>
  <c r="BL54" i="62" s="1"/>
  <c r="V54" i="62"/>
  <c r="BD54" i="62" s="1"/>
  <c r="AI55" i="62"/>
  <c r="BQ55" i="62" s="1"/>
  <c r="W49" i="62"/>
  <c r="BE49" i="62" s="1"/>
  <c r="U52" i="62"/>
  <c r="BC52" i="62" s="1"/>
  <c r="AM60" i="62"/>
  <c r="BU60" i="62" s="1"/>
  <c r="V62" i="62"/>
  <c r="BD62" i="62" s="1"/>
  <c r="BH34" i="62"/>
  <c r="BR28" i="62"/>
  <c r="BA38" i="62"/>
  <c r="AU34" i="62"/>
  <c r="BJ29" i="62"/>
  <c r="BO36" i="62"/>
  <c r="AL63" i="62"/>
  <c r="BT63" i="62" s="1"/>
  <c r="AJ49" i="62"/>
  <c r="BR49" i="62" s="1"/>
  <c r="T52" i="62"/>
  <c r="BB52" i="62" s="1"/>
  <c r="Y49" i="62"/>
  <c r="BG49" i="62" s="1"/>
  <c r="AH64" i="62"/>
  <c r="BP64" i="62" s="1"/>
  <c r="R57" i="62"/>
  <c r="AZ57" i="62" s="1"/>
  <c r="AJ62" i="62"/>
  <c r="BR62" i="62" s="1"/>
  <c r="Z61" i="62"/>
  <c r="BH61" i="62" s="1"/>
  <c r="AE59" i="62"/>
  <c r="BM59" i="62" s="1"/>
  <c r="BX35" i="62"/>
  <c r="BD38" i="62"/>
  <c r="BF35" i="62"/>
  <c r="BC28" i="62"/>
  <c r="AW28" i="62"/>
  <c r="BO27" i="62"/>
  <c r="L64" i="62"/>
  <c r="AT64" i="62" s="1"/>
  <c r="BF34" i="62"/>
  <c r="O59" i="62"/>
  <c r="AW59" i="62" s="1"/>
  <c r="T64" i="62"/>
  <c r="BB64" i="62" s="1"/>
  <c r="AD52" i="62"/>
  <c r="BL52" i="62" s="1"/>
  <c r="AA50" i="62"/>
  <c r="BI50" i="62" s="1"/>
  <c r="AD64" i="62"/>
  <c r="BL64" i="62" s="1"/>
  <c r="X58" i="62"/>
  <c r="BF58" i="62" s="1"/>
  <c r="AK50" i="62"/>
  <c r="BS50" i="62" s="1"/>
  <c r="Q53" i="62"/>
  <c r="AY53" i="62" s="1"/>
  <c r="BQ27" i="62"/>
  <c r="BL29" i="62"/>
  <c r="BP30" i="62"/>
  <c r="AS28" i="62"/>
  <c r="AW29" i="62"/>
  <c r="BI32" i="62"/>
  <c r="T62" i="62"/>
  <c r="BB62" i="62" s="1"/>
  <c r="AN52" i="62"/>
  <c r="BV52" i="62" s="1"/>
  <c r="AG59" i="62"/>
  <c r="BO59" i="62" s="1"/>
  <c r="N62" i="62"/>
  <c r="AV62" i="62" s="1"/>
  <c r="AD50" i="62"/>
  <c r="BL50" i="62" s="1"/>
  <c r="AC59" i="62"/>
  <c r="BK59" i="62" s="1"/>
  <c r="AI57" i="62"/>
  <c r="BQ57" i="62" s="1"/>
  <c r="R55" i="62"/>
  <c r="AZ55" i="62" s="1"/>
  <c r="BH40" i="62"/>
  <c r="BN42" i="62"/>
  <c r="BV36" i="62"/>
  <c r="BS28" i="62"/>
  <c r="AR35" i="62"/>
  <c r="AU41" i="62"/>
  <c r="X63" i="62"/>
  <c r="BF63" i="62" s="1"/>
  <c r="X57" i="62"/>
  <c r="BF57" i="62" s="1"/>
  <c r="V58" i="62"/>
  <c r="BD58" i="62" s="1"/>
  <c r="AU38" i="62"/>
  <c r="AW34" i="62"/>
  <c r="BB35" i="62"/>
  <c r="BN32" i="62"/>
  <c r="BX40" i="62"/>
  <c r="BD36" i="62"/>
  <c r="BI35" i="62"/>
  <c r="N58" i="62"/>
  <c r="AV58" i="62" s="1"/>
  <c r="AN49" i="62"/>
  <c r="BV49" i="62" s="1"/>
  <c r="AJ64" i="62"/>
  <c r="BR64" i="62" s="1"/>
  <c r="Y60" i="62"/>
  <c r="BG60" i="62" s="1"/>
  <c r="AO59" i="62"/>
  <c r="BW59" i="62" s="1"/>
  <c r="Y64" i="62"/>
  <c r="BG64" i="62" s="1"/>
  <c r="N57" i="62"/>
  <c r="AV57" i="62" s="1"/>
  <c r="T49" i="62"/>
  <c r="BB49" i="62" s="1"/>
  <c r="U53" i="62"/>
  <c r="BC53" i="62" s="1"/>
  <c r="AK58" i="62"/>
  <c r="BS58" i="62" s="1"/>
  <c r="X62" i="62"/>
  <c r="BF62" i="62" s="1"/>
  <c r="AH55" i="62"/>
  <c r="BP55" i="62" s="1"/>
  <c r="AO57" i="62"/>
  <c r="BW57" i="62" s="1"/>
  <c r="AO52" i="62"/>
  <c r="BW52" i="62" s="1"/>
  <c r="U61" i="62"/>
  <c r="BC61" i="62" s="1"/>
  <c r="AC53" i="62"/>
  <c r="BK53" i="62" s="1"/>
  <c r="U51" i="62"/>
  <c r="BC51" i="62" s="1"/>
  <c r="AH54" i="62"/>
  <c r="BP54" i="62" s="1"/>
  <c r="AM61" i="62"/>
  <c r="BU61" i="62" s="1"/>
  <c r="X60" i="62"/>
  <c r="BF60" i="62" s="1"/>
  <c r="N51" i="62"/>
  <c r="AV51" i="62" s="1"/>
  <c r="V49" i="62"/>
  <c r="BD49" i="62" s="1"/>
  <c r="AA53" i="62"/>
  <c r="BI53" i="62" s="1"/>
  <c r="AI54" i="62"/>
  <c r="BQ54" i="62" s="1"/>
  <c r="AF56" i="62"/>
  <c r="BN56" i="62" s="1"/>
  <c r="T59" i="62"/>
  <c r="BB59" i="62" s="1"/>
  <c r="AH52" i="62"/>
  <c r="BP52" i="62" s="1"/>
  <c r="T58" i="62"/>
  <c r="BB58" i="62" s="1"/>
  <c r="AK51" i="62"/>
  <c r="BS51" i="62" s="1"/>
  <c r="M54" i="62"/>
  <c r="AU54" i="62" s="1"/>
  <c r="Y50" i="62"/>
  <c r="BG50" i="62" s="1"/>
  <c r="AM54" i="62"/>
  <c r="BU54" i="62" s="1"/>
  <c r="V63" i="62"/>
  <c r="BD63" i="62" s="1"/>
  <c r="Z59" i="62"/>
  <c r="BH59" i="62" s="1"/>
  <c r="AM57" i="62"/>
  <c r="BU57" i="62" s="1"/>
  <c r="AF52" i="62"/>
  <c r="BN52" i="62" s="1"/>
  <c r="AE49" i="62"/>
  <c r="BM49" i="62" s="1"/>
  <c r="AM63" i="62"/>
  <c r="BU63" i="62" s="1"/>
  <c r="N52" i="62"/>
  <c r="AV52" i="62" s="1"/>
  <c r="U59" i="62"/>
  <c r="BC59" i="62" s="1"/>
  <c r="Z50" i="62"/>
  <c r="BH50" i="62" s="1"/>
  <c r="BG31" i="62"/>
  <c r="BU34" i="62"/>
  <c r="AX35" i="62"/>
  <c r="BJ36" i="62"/>
  <c r="BH31" i="62"/>
  <c r="AT32" i="62"/>
  <c r="AS39" i="62"/>
  <c r="BB38" i="62"/>
  <c r="AV29" i="62"/>
  <c r="BE36" i="62"/>
  <c r="BE29" i="62"/>
  <c r="BF29" i="62"/>
  <c r="BP33" i="62"/>
  <c r="BE28" i="62"/>
  <c r="BK39" i="62"/>
  <c r="BD28" i="62"/>
  <c r="BD35" i="62"/>
  <c r="BH36" i="62"/>
  <c r="BT32" i="62"/>
  <c r="BU35" i="62"/>
  <c r="AU31" i="62"/>
  <c r="BF31" i="62"/>
  <c r="BO32" i="62"/>
  <c r="AZ39" i="62"/>
  <c r="AX29" i="62"/>
  <c r="BT31" i="62"/>
  <c r="BK29" i="62"/>
  <c r="AR28" i="62"/>
  <c r="BJ32" i="62"/>
  <c r="BR30" i="62"/>
  <c r="AR38" i="62"/>
  <c r="AV34" i="62"/>
  <c r="BV31" i="62"/>
  <c r="AV31" i="62"/>
  <c r="AX37" i="62"/>
  <c r="BG37" i="62"/>
  <c r="AP62" i="62"/>
  <c r="BX62" i="62" s="1"/>
  <c r="AN59" i="62"/>
  <c r="BV59" i="62" s="1"/>
  <c r="AN58" i="62"/>
  <c r="BV58" i="62" s="1"/>
  <c r="Q64" i="62"/>
  <c r="AY64" i="62" s="1"/>
  <c r="M60" i="62"/>
  <c r="AU60" i="62" s="1"/>
  <c r="U54" i="62"/>
  <c r="BC54" i="62" s="1"/>
  <c r="BP41" i="62"/>
  <c r="BE30" i="62"/>
  <c r="AB58" i="62"/>
  <c r="BJ58" i="62" s="1"/>
  <c r="O57" i="62"/>
  <c r="AW57" i="62" s="1"/>
  <c r="Q60" i="62"/>
  <c r="AY60" i="62" s="1"/>
  <c r="X59" i="62"/>
  <c r="BF59" i="62" s="1"/>
  <c r="AI51" i="62"/>
  <c r="BQ51" i="62" s="1"/>
  <c r="AL49" i="62"/>
  <c r="BT49" i="62" s="1"/>
  <c r="AB60" i="62"/>
  <c r="BJ60" i="62" s="1"/>
  <c r="Z53" i="62"/>
  <c r="BH53" i="62" s="1"/>
  <c r="T54" i="62"/>
  <c r="BB54" i="62" s="1"/>
  <c r="W52" i="62"/>
  <c r="BE52" i="62" s="1"/>
  <c r="Y63" i="62"/>
  <c r="BG63" i="62" s="1"/>
  <c r="Z55" i="62"/>
  <c r="BH55" i="62" s="1"/>
  <c r="AA57" i="62"/>
  <c r="BI57" i="62" s="1"/>
  <c r="Z60" i="62"/>
  <c r="BH60" i="62" s="1"/>
  <c r="AJ63" i="62"/>
  <c r="BR63" i="62" s="1"/>
  <c r="S57" i="62"/>
  <c r="BA57" i="62" s="1"/>
  <c r="W53" i="62"/>
  <c r="BE53" i="62" s="1"/>
  <c r="AG56" i="62"/>
  <c r="BO56" i="62" s="1"/>
  <c r="T63" i="62"/>
  <c r="BB63" i="62" s="1"/>
  <c r="AE52" i="62"/>
  <c r="BM52" i="62" s="1"/>
  <c r="AP53" i="62"/>
  <c r="BX53" i="62" s="1"/>
  <c r="AM53" i="62"/>
  <c r="BU53" i="62" s="1"/>
  <c r="Z52" i="62"/>
  <c r="BH52" i="62" s="1"/>
  <c r="AB59" i="62"/>
  <c r="BJ59" i="62" s="1"/>
  <c r="M59" i="62"/>
  <c r="AU59" i="62" s="1"/>
  <c r="AM52" i="62"/>
  <c r="BU52" i="62" s="1"/>
  <c r="AG60" i="62"/>
  <c r="BO60" i="62" s="1"/>
  <c r="Y61" i="62"/>
  <c r="BG61" i="62" s="1"/>
  <c r="R63" i="62"/>
  <c r="AZ63" i="62" s="1"/>
  <c r="AF57" i="62"/>
  <c r="BN57" i="62" s="1"/>
  <c r="M52" i="62"/>
  <c r="AU52" i="62" s="1"/>
  <c r="Y55" i="62"/>
  <c r="BG55" i="62" s="1"/>
  <c r="AI49" i="62"/>
  <c r="BQ49" i="62" s="1"/>
  <c r="M62" i="62"/>
  <c r="AU62" i="62" s="1"/>
  <c r="AP56" i="62"/>
  <c r="BX56" i="62" s="1"/>
  <c r="Q49" i="62"/>
  <c r="AY49" i="62" s="1"/>
  <c r="AM64" i="62"/>
  <c r="BU64" i="62" s="1"/>
  <c r="O51" i="62"/>
  <c r="AW51" i="62" s="1"/>
  <c r="L62" i="62"/>
  <c r="AT62" i="62" s="1"/>
  <c r="N49" i="62"/>
  <c r="AV49" i="62" s="1"/>
  <c r="AB52" i="62"/>
  <c r="BJ52" i="62" s="1"/>
  <c r="BT34" i="62"/>
  <c r="BX31" i="62"/>
  <c r="BA32" i="62"/>
  <c r="BC38" i="62"/>
  <c r="BP28" i="62"/>
  <c r="BI38" i="62"/>
  <c r="BU27" i="62"/>
  <c r="BA34" i="62"/>
  <c r="BX34" i="62"/>
  <c r="BX29" i="62"/>
  <c r="AV27" i="62"/>
  <c r="BC35" i="62"/>
  <c r="BV42" i="62"/>
  <c r="BS32" i="62"/>
  <c r="AT36" i="62"/>
  <c r="AX34" i="62"/>
  <c r="BG36" i="62"/>
  <c r="BN27" i="62"/>
  <c r="BP37" i="62"/>
  <c r="AU32" i="62"/>
  <c r="BD37" i="62"/>
  <c r="AR36" i="62"/>
  <c r="AR30" i="62"/>
  <c r="BS29" i="62"/>
  <c r="AR29" i="62"/>
  <c r="AZ38" i="62"/>
  <c r="BW33" i="62"/>
  <c r="BJ38" i="62"/>
  <c r="AW30" i="62"/>
  <c r="AZ35" i="62"/>
  <c r="BQ35" i="62"/>
  <c r="AV41" i="62"/>
  <c r="BG28" i="62"/>
  <c r="BQ28" i="62"/>
  <c r="M56" i="62"/>
  <c r="AU56" i="62" s="1"/>
  <c r="S63" i="62"/>
  <c r="BA63" i="62" s="1"/>
  <c r="BU31" i="62"/>
  <c r="AO64" i="62"/>
  <c r="BW64" i="62" s="1"/>
  <c r="AH56" i="62"/>
  <c r="BP56" i="62" s="1"/>
  <c r="AO49" i="62"/>
  <c r="BW49" i="62" s="1"/>
  <c r="N63" i="62"/>
  <c r="AV63" i="62" s="1"/>
  <c r="AF53" i="62"/>
  <c r="BN53" i="62" s="1"/>
  <c r="AM59" i="62"/>
  <c r="BU59" i="62" s="1"/>
  <c r="AL51" i="62"/>
  <c r="BT51" i="62" s="1"/>
  <c r="AO53" i="62"/>
  <c r="BW53" i="62" s="1"/>
  <c r="AB49" i="62"/>
  <c r="BJ49" i="62" s="1"/>
  <c r="Y58" i="62"/>
  <c r="BG58" i="62" s="1"/>
  <c r="AO63" i="62"/>
  <c r="BW63" i="62" s="1"/>
  <c r="V57" i="62"/>
  <c r="BD57" i="62" s="1"/>
  <c r="P62" i="62"/>
  <c r="AX62" i="62" s="1"/>
  <c r="M57" i="62"/>
  <c r="AU57" i="62" s="1"/>
  <c r="W61" i="62"/>
  <c r="BE61" i="62" s="1"/>
  <c r="X50" i="62"/>
  <c r="BF50" i="62" s="1"/>
  <c r="R51" i="62"/>
  <c r="AZ51" i="62" s="1"/>
  <c r="Z58" i="62"/>
  <c r="BH58" i="62" s="1"/>
  <c r="W50" i="62"/>
  <c r="BE50" i="62" s="1"/>
  <c r="Z49" i="62"/>
  <c r="BH49" i="62" s="1"/>
  <c r="T57" i="62"/>
  <c r="BB57" i="62" s="1"/>
  <c r="AH59" i="62"/>
  <c r="BP59" i="62" s="1"/>
  <c r="T55" i="62"/>
  <c r="BB55" i="62" s="1"/>
  <c r="AB53" i="62"/>
  <c r="BJ53" i="62" s="1"/>
  <c r="U50" i="62"/>
  <c r="BC50" i="62" s="1"/>
  <c r="AN51" i="62"/>
  <c r="BV51" i="62" s="1"/>
  <c r="Y62" i="62"/>
  <c r="BG62" i="62" s="1"/>
  <c r="AK52" i="62"/>
  <c r="BS52" i="62" s="1"/>
  <c r="AF49" i="62"/>
  <c r="BN49" i="62" s="1"/>
  <c r="AH49" i="62"/>
  <c r="BP49" i="62" s="1"/>
  <c r="AI64" i="62"/>
  <c r="BQ64" i="62" s="1"/>
  <c r="AC51" i="62"/>
  <c r="BK51" i="62" s="1"/>
  <c r="AJ50" i="62"/>
  <c r="BR50" i="62" s="1"/>
  <c r="O55" i="62"/>
  <c r="AW55" i="62" s="1"/>
  <c r="L63" i="62"/>
  <c r="AT63" i="62" s="1"/>
  <c r="AC54" i="62"/>
  <c r="BK54" i="62" s="1"/>
  <c r="R58" i="62"/>
  <c r="AZ58" i="62" s="1"/>
  <c r="AB63" i="62"/>
  <c r="BJ63" i="62" s="1"/>
  <c r="AP49" i="62"/>
  <c r="BX49" i="62" s="1"/>
  <c r="AB54" i="62"/>
  <c r="BJ54" i="62" s="1"/>
  <c r="N59" i="62"/>
  <c r="AV59" i="62" s="1"/>
  <c r="BD34" i="62"/>
  <c r="BX27" i="62"/>
  <c r="BR38" i="62"/>
  <c r="BO42" i="62"/>
  <c r="BA39" i="62"/>
  <c r="BQ29" i="62"/>
  <c r="AZ32" i="62"/>
  <c r="AY35" i="62"/>
  <c r="BB42" i="62"/>
  <c r="BC34" i="62"/>
  <c r="AY34" i="62"/>
  <c r="BG32" i="62"/>
  <c r="AV32" i="62"/>
  <c r="BD30" i="62"/>
  <c r="BU29" i="62"/>
  <c r="AV28" i="62"/>
  <c r="BD33" i="62"/>
  <c r="BG33" i="62"/>
  <c r="AT31" i="62"/>
  <c r="BE27" i="62"/>
  <c r="BO28" i="62"/>
  <c r="BO29" i="62"/>
  <c r="AY27" i="62"/>
  <c r="BS35" i="62"/>
  <c r="AU33" i="62"/>
  <c r="AU29" i="62"/>
  <c r="BR27" i="62"/>
  <c r="AZ30" i="62"/>
  <c r="AZ36" i="62"/>
  <c r="BN37" i="62"/>
  <c r="BV32" i="62"/>
  <c r="BA31" i="62"/>
  <c r="AY32" i="62"/>
  <c r="BP31" i="62"/>
  <c r="W62" i="62"/>
  <c r="BE62" i="62" s="1"/>
  <c r="AK59" i="62"/>
  <c r="BS59" i="62" s="1"/>
  <c r="AE63" i="62"/>
  <c r="BM63" i="62" s="1"/>
  <c r="AL61" i="62"/>
  <c r="BT61" i="62" s="1"/>
  <c r="V55" i="62"/>
  <c r="BD55" i="62" s="1"/>
  <c r="AL57" i="62"/>
  <c r="BT57" i="62" s="1"/>
  <c r="W57" i="62"/>
  <c r="BE57" i="62" s="1"/>
  <c r="AI56" i="62"/>
  <c r="BQ56" i="62" s="1"/>
  <c r="AL59" i="62"/>
  <c r="BT59" i="62" s="1"/>
  <c r="BH37" i="62"/>
  <c r="AN50" i="62"/>
  <c r="BV50" i="62" s="1"/>
  <c r="Q61" i="62"/>
  <c r="AY61" i="62" s="1"/>
  <c r="Z54" i="62"/>
  <c r="BH54" i="62" s="1"/>
  <c r="R50" i="62"/>
  <c r="AZ50" i="62" s="1"/>
  <c r="N61" i="62"/>
  <c r="AV61" i="62" s="1"/>
  <c r="O63" i="62"/>
  <c r="AW63" i="62" s="1"/>
  <c r="Y54" i="62"/>
  <c r="BG54" i="62" s="1"/>
  <c r="Q57" i="62"/>
  <c r="AY57" i="62" s="1"/>
  <c r="AA56" i="62"/>
  <c r="BI56" i="62" s="1"/>
  <c r="W63" i="62"/>
  <c r="BE63" i="62" s="1"/>
  <c r="Y53" i="62"/>
  <c r="BG53" i="62" s="1"/>
  <c r="AO60" i="62"/>
  <c r="BW60" i="62" s="1"/>
  <c r="S58" i="62"/>
  <c r="BA58" i="62" s="1"/>
  <c r="AD60" i="62"/>
  <c r="BL60" i="62" s="1"/>
  <c r="AJ53" i="62"/>
  <c r="BR53" i="62" s="1"/>
  <c r="AJ55" i="62"/>
  <c r="BR55" i="62" s="1"/>
  <c r="AA51" i="62"/>
  <c r="BI51" i="62" s="1"/>
  <c r="S59" i="62"/>
  <c r="BA59" i="62" s="1"/>
  <c r="M53" i="62"/>
  <c r="AU53" i="62" s="1"/>
  <c r="AA59" i="62"/>
  <c r="BI59" i="62" s="1"/>
  <c r="Y51" i="62"/>
  <c r="BG51" i="62" s="1"/>
  <c r="T60" i="62"/>
  <c r="BB60" i="62" s="1"/>
  <c r="AM58" i="62"/>
  <c r="BU58" i="62" s="1"/>
  <c r="X49" i="62"/>
  <c r="BF49" i="62" s="1"/>
  <c r="V60" i="62"/>
  <c r="BD60" i="62" s="1"/>
  <c r="AG63" i="62"/>
  <c r="BO63" i="62" s="1"/>
  <c r="AG54" i="62"/>
  <c r="BO54" i="62" s="1"/>
  <c r="AP63" i="62"/>
  <c r="BX63" i="62" s="1"/>
  <c r="S61" i="62"/>
  <c r="BA61" i="62" s="1"/>
  <c r="S52" i="62"/>
  <c r="BA52" i="62" s="1"/>
  <c r="N56" i="62"/>
  <c r="AV56" i="62" s="1"/>
  <c r="M49" i="62"/>
  <c r="AU49" i="62" s="1"/>
  <c r="S56" i="62"/>
  <c r="BA56" i="62" s="1"/>
  <c r="AO61" i="62"/>
  <c r="BW61" i="62" s="1"/>
  <c r="N60" i="62"/>
  <c r="AV60" i="62" s="1"/>
  <c r="L51" i="62"/>
  <c r="AT51" i="62" s="1"/>
  <c r="S50" i="62"/>
  <c r="BA50" i="62" s="1"/>
  <c r="AJ54" i="62"/>
  <c r="BR54" i="62" s="1"/>
  <c r="AP52" i="62"/>
  <c r="BX52" i="62" s="1"/>
  <c r="AG57" i="62"/>
  <c r="BO57" i="62" s="1"/>
  <c r="M58" i="62"/>
  <c r="AU58" i="62" s="1"/>
  <c r="BA33" i="62"/>
  <c r="BR33" i="62"/>
  <c r="BK41" i="62"/>
  <c r="BQ38" i="62"/>
  <c r="AS36" i="62"/>
  <c r="BP35" i="62"/>
  <c r="AR37" i="62"/>
  <c r="BF32" i="62"/>
  <c r="BK32" i="62"/>
  <c r="BI39" i="62"/>
  <c r="BT29" i="62"/>
  <c r="BX38" i="62"/>
  <c r="BS36" i="62"/>
  <c r="BO37" i="62"/>
  <c r="BV35" i="62"/>
  <c r="BH32" i="62"/>
  <c r="BQ33" i="62"/>
  <c r="BK30" i="62"/>
  <c r="BK35" i="62"/>
  <c r="BN36" i="62"/>
  <c r="BI34" i="62"/>
  <c r="AT34" i="62"/>
  <c r="BM39" i="62"/>
  <c r="AY29" i="62"/>
  <c r="BC27" i="62"/>
  <c r="BW34" i="62"/>
  <c r="AW32" i="62"/>
  <c r="BM27" i="62"/>
  <c r="BS27" i="62"/>
  <c r="BE32" i="62"/>
  <c r="AS30" i="62"/>
  <c r="BB30" i="62"/>
  <c r="BI29" i="62"/>
  <c r="BN30" i="62"/>
  <c r="BX33" i="62"/>
  <c r="BG38" i="62"/>
  <c r="BQ31" i="62"/>
  <c r="BV34" i="62"/>
  <c r="BJ39" i="62"/>
  <c r="BT35" i="62"/>
  <c r="BV33" i="62"/>
  <c r="BJ34" i="62"/>
  <c r="BW36" i="62"/>
  <c r="BQ32" i="62"/>
  <c r="AH53" i="62"/>
  <c r="BP53" i="62" s="1"/>
  <c r="AL52" i="62"/>
  <c r="BT52" i="62" s="1"/>
  <c r="AM62" i="62"/>
  <c r="BU62" i="62" s="1"/>
  <c r="O61" i="62"/>
  <c r="AW61" i="62" s="1"/>
  <c r="AG64" i="62"/>
  <c r="BO64" i="62" s="1"/>
  <c r="P56" i="62"/>
  <c r="AX56" i="62" s="1"/>
  <c r="O58" i="62"/>
  <c r="AW58" i="62" s="1"/>
  <c r="S51" i="62"/>
  <c r="BA51" i="62" s="1"/>
  <c r="AL58" i="62"/>
  <c r="BT58" i="62" s="1"/>
  <c r="AM51" i="62"/>
  <c r="BU51" i="62" s="1"/>
  <c r="AB64" i="62"/>
  <c r="BJ64" i="62" s="1"/>
  <c r="AE58" i="62"/>
  <c r="BM58" i="62" s="1"/>
  <c r="AP61" i="62"/>
  <c r="BX61" i="62" s="1"/>
  <c r="AD55" i="62"/>
  <c r="BL55" i="62" s="1"/>
  <c r="AF58" i="62"/>
  <c r="BN58" i="62" s="1"/>
  <c r="AP58" i="62"/>
  <c r="BX58" i="62" s="1"/>
  <c r="AN63" i="62"/>
  <c r="BV63" i="62" s="1"/>
  <c r="AI50" i="62"/>
  <c r="BQ50" i="62" s="1"/>
  <c r="AE60" i="62"/>
  <c r="BM60" i="62" s="1"/>
  <c r="AF62" i="62"/>
  <c r="BN62" i="62" s="1"/>
  <c r="AM50" i="62"/>
  <c r="BU50" i="62" s="1"/>
  <c r="AA55" i="62"/>
  <c r="BI55" i="62" s="1"/>
  <c r="AP50" i="62"/>
  <c r="BX50" i="62" s="1"/>
  <c r="Q55" i="62"/>
  <c r="AY55" i="62" s="1"/>
  <c r="AA63" i="62"/>
  <c r="BI63" i="62" s="1"/>
  <c r="AC63" i="62"/>
  <c r="BK63" i="62" s="1"/>
  <c r="AB61" i="62"/>
  <c r="BJ61" i="62" s="1"/>
  <c r="O64" i="62"/>
  <c r="AW64" i="62" s="1"/>
  <c r="AD59" i="62"/>
  <c r="BL59" i="62" s="1"/>
  <c r="Z57" i="62"/>
  <c r="BH57" i="62" s="1"/>
  <c r="AB50" i="62"/>
  <c r="BJ50" i="62" s="1"/>
  <c r="AM56" i="62"/>
  <c r="BU56" i="62" s="1"/>
  <c r="AA61" i="62"/>
  <c r="BI61" i="62" s="1"/>
  <c r="T51" i="62"/>
  <c r="BB51" i="62" s="1"/>
  <c r="AH58" i="62"/>
  <c r="BP58" i="62" s="1"/>
  <c r="R52" i="62"/>
  <c r="AZ52" i="62" s="1"/>
  <c r="R53" i="62"/>
  <c r="AZ53" i="62" s="1"/>
  <c r="O49" i="62"/>
  <c r="AW49" i="62" s="1"/>
  <c r="AF55" i="62"/>
  <c r="BN55" i="62" s="1"/>
  <c r="N54" i="62"/>
  <c r="AV54" i="62" s="1"/>
  <c r="O52" i="62"/>
  <c r="AW52" i="62" s="1"/>
  <c r="BC39" i="62"/>
  <c r="AR31" i="62"/>
  <c r="AS31" i="62"/>
  <c r="BB31" i="62"/>
  <c r="BW32" i="62"/>
  <c r="AR27" i="62"/>
  <c r="BO38" i="62"/>
  <c r="BP29" i="62"/>
  <c r="AW39" i="62"/>
  <c r="AZ28" i="62"/>
  <c r="BS40" i="62"/>
  <c r="BM29" i="62"/>
  <c r="BC30" i="62"/>
  <c r="BS31" i="62"/>
  <c r="AZ27" i="62"/>
  <c r="BA37" i="62"/>
  <c r="AX30" i="62"/>
  <c r="BP36" i="62"/>
  <c r="BC29" i="62"/>
  <c r="BJ33" i="62"/>
  <c r="AX32" i="62"/>
  <c r="AW36" i="62"/>
  <c r="BC31" i="62"/>
  <c r="BK33" i="62"/>
  <c r="BT30" i="62"/>
  <c r="AS32" i="62"/>
  <c r="BT36" i="62"/>
  <c r="BR36" i="62"/>
  <c r="BM33" i="62"/>
  <c r="BK27" i="62"/>
  <c r="AU27" i="62"/>
  <c r="BN34" i="62"/>
  <c r="AY39" i="62"/>
  <c r="AU35" i="62"/>
  <c r="AF64" i="62"/>
  <c r="BN64" i="62" s="1"/>
  <c r="R64" i="62"/>
  <c r="AZ64" i="62" s="1"/>
  <c r="R54" i="62"/>
  <c r="AZ54" i="62" s="1"/>
  <c r="BC37" i="62"/>
  <c r="X51" i="62"/>
  <c r="BF51" i="62" s="1"/>
  <c r="AL62" i="62"/>
  <c r="BT62" i="62" s="1"/>
  <c r="W56" i="62"/>
  <c r="BE56" i="62" s="1"/>
  <c r="AK62" i="62"/>
  <c r="BS62" i="62" s="1"/>
  <c r="U55" i="62"/>
  <c r="BC55" i="62" s="1"/>
  <c r="AJ56" i="62"/>
  <c r="BR56" i="62" s="1"/>
  <c r="AF59" i="62"/>
  <c r="BN59" i="62" s="1"/>
  <c r="P51" i="62"/>
  <c r="AX51" i="62" s="1"/>
  <c r="U60" i="62"/>
  <c r="BC60" i="62" s="1"/>
  <c r="W64" i="62"/>
  <c r="BE64" i="62" s="1"/>
  <c r="AH62" i="62"/>
  <c r="BP62" i="62" s="1"/>
  <c r="X56" i="62"/>
  <c r="BF56" i="62" s="1"/>
  <c r="AN55" i="62"/>
  <c r="BV55" i="62" s="1"/>
  <c r="AL60" i="62"/>
  <c r="BT60" i="62" s="1"/>
  <c r="AK61" i="62"/>
  <c r="BS61" i="62" s="1"/>
  <c r="AB57" i="62"/>
  <c r="BJ57" i="62" s="1"/>
  <c r="S55" i="62"/>
  <c r="BA55" i="62" s="1"/>
  <c r="AA60" i="62"/>
  <c r="BI60" i="62" s="1"/>
  <c r="U64" i="62"/>
  <c r="BC64" i="62" s="1"/>
  <c r="AC55" i="62"/>
  <c r="BK55" i="62" s="1"/>
  <c r="Z62" i="62"/>
  <c r="BH62" i="62" s="1"/>
  <c r="AN61" i="62"/>
  <c r="BV61" i="62" s="1"/>
  <c r="X53" i="62"/>
  <c r="BF53" i="62" s="1"/>
  <c r="AA62" i="62"/>
  <c r="BI62" i="62" s="1"/>
  <c r="AI58" i="62"/>
  <c r="BQ58" i="62" s="1"/>
  <c r="AI63" i="62"/>
  <c r="BQ63" i="62" s="1"/>
  <c r="AJ59" i="62"/>
  <c r="BR59" i="62" s="1"/>
  <c r="Y52" i="62"/>
  <c r="BG52" i="62" s="1"/>
  <c r="AD57" i="62"/>
  <c r="BL57" i="62" s="1"/>
  <c r="AC62" i="62"/>
  <c r="BK62" i="62" s="1"/>
  <c r="AJ52" i="62"/>
  <c r="BR52" i="62" s="1"/>
  <c r="AC60" i="62"/>
  <c r="BK60" i="62" s="1"/>
  <c r="L58" i="62"/>
  <c r="AT58" i="62" s="1"/>
  <c r="O56" i="62"/>
  <c r="AW56" i="62" s="1"/>
  <c r="AO51" i="62"/>
  <c r="BW51" i="62" s="1"/>
  <c r="M63" i="62"/>
  <c r="AU63" i="62" s="1"/>
  <c r="Y56" i="62"/>
  <c r="BG56" i="62" s="1"/>
  <c r="AG51" i="62"/>
  <c r="BO51" i="62" s="1"/>
  <c r="V59" i="62"/>
  <c r="BD59" i="62" s="1"/>
  <c r="AL55" i="62"/>
  <c r="BT55" i="62" s="1"/>
  <c r="AP55" i="62"/>
  <c r="BX55" i="62" s="1"/>
  <c r="BS33" i="62"/>
  <c r="AY37" i="62"/>
  <c r="BJ35" i="62"/>
  <c r="AS35" i="62"/>
  <c r="BF28" i="62"/>
  <c r="BP32" i="62"/>
  <c r="BQ34" i="62"/>
  <c r="BT27" i="62"/>
  <c r="AY30" i="62"/>
  <c r="BL32" i="62"/>
  <c r="BL36" i="62"/>
  <c r="BL35" i="62"/>
  <c r="BO34" i="62"/>
  <c r="BA28" i="62"/>
  <c r="AR33" i="62"/>
  <c r="BO30" i="62"/>
  <c r="BN38" i="62"/>
  <c r="AY28" i="62"/>
  <c r="BO33" i="62"/>
  <c r="BO31" i="62"/>
  <c r="BM38" i="62"/>
  <c r="BK36" i="62"/>
  <c r="BM37" i="62"/>
  <c r="BF27" i="62"/>
  <c r="BA36" i="62"/>
  <c r="BN29" i="62"/>
  <c r="BF30" i="62"/>
  <c r="BL34" i="62"/>
  <c r="BJ40" i="62"/>
  <c r="AX40" i="62"/>
  <c r="BR32" i="62"/>
  <c r="BI28" i="62"/>
  <c r="BX30" i="62"/>
  <c r="AZ33" i="62"/>
  <c r="AE56" i="62"/>
  <c r="BM56" i="62" s="1"/>
  <c r="X55" i="62"/>
  <c r="BF55" i="62" s="1"/>
  <c r="AF63" i="62"/>
  <c r="BN63" i="62" s="1"/>
  <c r="AK54" i="62"/>
  <c r="BS54" i="62" s="1"/>
  <c r="X64" i="62"/>
  <c r="BF64" i="62" s="1"/>
  <c r="AJ51" i="62"/>
  <c r="BR51" i="62" s="1"/>
  <c r="N55" i="62"/>
  <c r="AV55" i="62" s="1"/>
  <c r="AH63" i="62"/>
  <c r="BP63" i="62" s="1"/>
  <c r="AG61" i="62"/>
  <c r="BO61" i="62" s="1"/>
  <c r="V64" i="62"/>
  <c r="BD64" i="62" s="1"/>
  <c r="AM55" i="62"/>
  <c r="BU55" i="62" s="1"/>
  <c r="AE55" i="62"/>
  <c r="BM55" i="62" s="1"/>
  <c r="AK64" i="62"/>
  <c r="BS64" i="62" s="1"/>
  <c r="Z64" i="62"/>
  <c r="BH64" i="62" s="1"/>
  <c r="AP59" i="62"/>
  <c r="BX59" i="62" s="1"/>
  <c r="Q59" i="62"/>
  <c r="AY59" i="62" s="1"/>
  <c r="AN53" i="62"/>
  <c r="BV53" i="62" s="1"/>
  <c r="Q58" i="62"/>
  <c r="AY58" i="62" s="1"/>
  <c r="AI62" i="62"/>
  <c r="BQ62" i="62" s="1"/>
  <c r="V53" i="62"/>
  <c r="BD53" i="62" s="1"/>
  <c r="AK53" i="62"/>
  <c r="BS53" i="62" s="1"/>
  <c r="N50" i="62"/>
  <c r="AV50" i="62" s="1"/>
  <c r="R49" i="62"/>
  <c r="AZ49" i="62" s="1"/>
  <c r="AG62" i="62"/>
  <c r="BO62" i="62" s="1"/>
  <c r="AP54" i="62"/>
  <c r="BX54" i="62" s="1"/>
  <c r="AD62" i="62"/>
  <c r="BL62" i="62" s="1"/>
  <c r="AC58" i="62"/>
  <c r="BK58" i="62" s="1"/>
  <c r="P55" i="62"/>
  <c r="AX55" i="62" s="1"/>
  <c r="Z63" i="62"/>
  <c r="BH63" i="62" s="1"/>
  <c r="AA54" i="62"/>
  <c r="BI54" i="62" s="1"/>
  <c r="AL64" i="62"/>
  <c r="BT64" i="62" s="1"/>
  <c r="Q52" i="62"/>
  <c r="AY52" i="62" s="1"/>
  <c r="P64" i="62"/>
  <c r="AX64" i="62" s="1"/>
  <c r="AN56" i="62"/>
  <c r="BV56" i="62" s="1"/>
  <c r="R56" i="62"/>
  <c r="AZ56" i="62" s="1"/>
  <c r="AD49" i="62"/>
  <c r="BL49" i="62" s="1"/>
  <c r="AF61" i="62"/>
  <c r="BN61" i="62" s="1"/>
  <c r="L60" i="62"/>
  <c r="AT60" i="62" s="1"/>
  <c r="Q62" i="62"/>
  <c r="AY62" i="62" s="1"/>
  <c r="AI53" i="62"/>
  <c r="BQ53" i="62" s="1"/>
  <c r="AO56" i="62"/>
  <c r="BW56" i="62" s="1"/>
  <c r="T56" i="62"/>
  <c r="BB56" i="62" s="1"/>
  <c r="AJ58" i="62"/>
  <c r="BR58" i="62" s="1"/>
  <c r="BG30" i="62"/>
  <c r="AX28" i="62"/>
  <c r="BQ40" i="62"/>
  <c r="BR37" i="62"/>
  <c r="AZ34" i="62"/>
  <c r="BB39" i="62"/>
  <c r="AV39" i="62"/>
  <c r="AW37" i="62"/>
  <c r="BB36" i="62"/>
  <c r="BF37" i="62"/>
  <c r="BC36" i="62"/>
  <c r="BB27" i="62"/>
  <c r="BL28" i="62"/>
  <c r="BU38" i="62"/>
  <c r="AV30" i="62"/>
  <c r="AW35" i="62"/>
  <c r="BG35" i="62"/>
  <c r="AS34" i="62"/>
  <c r="BR35" i="62"/>
  <c r="AS29" i="62"/>
  <c r="BD29" i="62"/>
  <c r="BE35" i="62"/>
  <c r="BM28" i="62"/>
  <c r="BR31" i="62"/>
  <c r="BB29" i="62"/>
  <c r="BM35" i="62"/>
  <c r="BS34" i="62"/>
  <c r="BW31" i="62"/>
  <c r="BS30" i="62"/>
  <c r="BE33" i="62"/>
  <c r="AU30" i="62"/>
  <c r="BU32" i="62"/>
  <c r="BJ27" i="62"/>
  <c r="AW27" i="62"/>
  <c r="AW38" i="62"/>
  <c r="AD58" i="62"/>
  <c r="BL58" i="62" s="1"/>
  <c r="AE53" i="62"/>
  <c r="BM53" i="62" s="1"/>
  <c r="AL53" i="62"/>
  <c r="BT53" i="62" s="1"/>
  <c r="AE61" i="62"/>
  <c r="BM61" i="62" s="1"/>
  <c r="AN62" i="62"/>
  <c r="BV62" i="62" s="1"/>
  <c r="L55" i="62"/>
  <c r="AT55" i="62" s="1"/>
  <c r="Q50" i="62"/>
  <c r="AY50" i="62" s="1"/>
  <c r="S60" i="62"/>
  <c r="BA60" i="62" s="1"/>
  <c r="V51" i="62"/>
  <c r="BD51" i="62" s="1"/>
  <c r="M50" i="62"/>
  <c r="AU50" i="62" s="1"/>
  <c r="M64" i="62"/>
  <c r="AU64" i="62" s="1"/>
  <c r="P54" i="62"/>
  <c r="AX54" i="62" s="1"/>
  <c r="AL54" i="62"/>
  <c r="BT54" i="62" s="1"/>
  <c r="L59" i="62"/>
  <c r="AT59" i="62" s="1"/>
  <c r="P53" i="62"/>
  <c r="AX53" i="62" s="1"/>
  <c r="S49" i="62"/>
  <c r="BA49" i="62" s="1"/>
  <c r="X61" i="62"/>
  <c r="BF61" i="62" s="1"/>
  <c r="AG58" i="62"/>
  <c r="BO58" i="62" s="1"/>
  <c r="AP51" i="62"/>
  <c r="BX51" i="62" s="1"/>
  <c r="AC49" i="62"/>
  <c r="BK49" i="62" s="1"/>
  <c r="P52" i="62"/>
  <c r="AX52" i="62" s="1"/>
  <c r="AB51" i="62"/>
  <c r="BJ51" i="62" s="1"/>
  <c r="P60" i="62"/>
  <c r="AX60" i="62" s="1"/>
  <c r="Y59" i="62"/>
  <c r="BG59" i="62" s="1"/>
  <c r="AB55" i="62"/>
  <c r="BJ55" i="62" s="1"/>
  <c r="AJ61" i="62"/>
  <c r="BR61" i="62" s="1"/>
  <c r="P58" i="62"/>
  <c r="AX58" i="62" s="1"/>
  <c r="AE57" i="62"/>
  <c r="BM57" i="62" s="1"/>
  <c r="Q63" i="62"/>
  <c r="AY63" i="62" s="1"/>
  <c r="AC56" i="62"/>
  <c r="BK56" i="62" s="1"/>
  <c r="P57" i="62"/>
  <c r="AX57" i="62" s="1"/>
  <c r="Q56" i="62"/>
  <c r="AY56" i="62" s="1"/>
  <c r="AG55" i="62"/>
  <c r="BO55" i="62" s="1"/>
  <c r="W59" i="62"/>
  <c r="BE59" i="62" s="1"/>
  <c r="AK55" i="62"/>
  <c r="BS55" i="62" s="1"/>
  <c r="Y57" i="62"/>
  <c r="BG57" i="62" s="1"/>
  <c r="M51" i="62"/>
  <c r="AU51" i="62" s="1"/>
  <c r="L57" i="62"/>
  <c r="AT57" i="62" s="1"/>
  <c r="AF54" i="62"/>
  <c r="BN54" i="62" s="1"/>
  <c r="O54" i="62"/>
  <c r="AW54" i="62" s="1"/>
  <c r="U56" i="62"/>
  <c r="BC56" i="62" s="1"/>
  <c r="AD56" i="62"/>
  <c r="BL56" i="62" s="1"/>
  <c r="AW33" i="62"/>
  <c r="AR34" i="62"/>
  <c r="AZ29" i="62"/>
  <c r="AV37" i="62"/>
  <c r="BJ31" i="62"/>
  <c r="AT42" i="62"/>
  <c r="BD31" i="62"/>
  <c r="BU33" i="62"/>
  <c r="BG27" i="62"/>
  <c r="AT39" i="62"/>
  <c r="BF33" i="62"/>
  <c r="AT33" i="62"/>
  <c r="BX32" i="62"/>
  <c r="BI37" i="62"/>
  <c r="AX36" i="62"/>
  <c r="BX28" i="62"/>
  <c r="BM32" i="62"/>
  <c r="BN31" i="62"/>
  <c r="AY36" i="62"/>
  <c r="BF38" i="62"/>
  <c r="BA35" i="62"/>
  <c r="BG29" i="62"/>
  <c r="BG34" i="62"/>
  <c r="BF36" i="62"/>
  <c r="BO35" i="62"/>
  <c r="BD27" i="62"/>
  <c r="BU36" i="62"/>
  <c r="AT29" i="62"/>
  <c r="BW29" i="62"/>
  <c r="BP34" i="62"/>
  <c r="AV36" i="62"/>
  <c r="AW31" i="62"/>
  <c r="BB33" i="62"/>
  <c r="BI36" i="62"/>
  <c r="AD61" i="62"/>
  <c r="BL61" i="62" s="1"/>
  <c r="R60" i="62"/>
  <c r="AZ60" i="62" s="1"/>
  <c r="AH60" i="62"/>
  <c r="BP60" i="62" s="1"/>
  <c r="BH33" i="62"/>
  <c r="S64" i="62"/>
  <c r="BA64" i="62" s="1"/>
  <c r="U58" i="62"/>
  <c r="BC58" i="62" s="1"/>
  <c r="AJ57" i="62"/>
  <c r="BR57" i="62" s="1"/>
  <c r="AK57" i="62"/>
  <c r="BS57" i="62" s="1"/>
  <c r="AH50" i="62"/>
  <c r="BP50" i="62" s="1"/>
  <c r="AL50" i="62"/>
  <c r="BT50" i="62" s="1"/>
  <c r="R62" i="62"/>
  <c r="AZ62" i="62" s="1"/>
  <c r="L52" i="62"/>
  <c r="AT52" i="62" s="1"/>
  <c r="W55" i="62"/>
  <c r="BE55" i="62" s="1"/>
  <c r="AI52" i="62"/>
  <c r="BQ52" i="62" s="1"/>
  <c r="U57" i="62"/>
  <c r="BC57" i="62" s="1"/>
  <c r="AE50" i="62"/>
  <c r="BM50" i="62" s="1"/>
  <c r="AE62" i="62"/>
  <c r="BM62" i="62" s="1"/>
  <c r="O62" i="62"/>
  <c r="AW62" i="62" s="1"/>
  <c r="AA64" i="62"/>
  <c r="BI64" i="62" s="1"/>
  <c r="V50" i="62"/>
  <c r="BD50" i="62" s="1"/>
  <c r="U62" i="62"/>
  <c r="BC62" i="62" s="1"/>
  <c r="AK60" i="62"/>
  <c r="BS60" i="62" s="1"/>
  <c r="AO54" i="62"/>
  <c r="BW54" i="62" s="1"/>
  <c r="AD51" i="62"/>
  <c r="BL51" i="62" s="1"/>
  <c r="AC61" i="62"/>
  <c r="BK61" i="62" s="1"/>
  <c r="AN57" i="62"/>
  <c r="BV57" i="62" s="1"/>
  <c r="AD63" i="62"/>
  <c r="BL63" i="62" s="1"/>
  <c r="N64" i="62"/>
  <c r="AV64" i="62" s="1"/>
  <c r="AF60" i="62"/>
  <c r="BN60" i="62" s="1"/>
  <c r="T50" i="62"/>
  <c r="BB50" i="62" s="1"/>
  <c r="T61" i="62"/>
  <c r="BB61" i="62" s="1"/>
  <c r="AE64" i="62"/>
  <c r="BM64" i="62" s="1"/>
  <c r="AF50" i="62"/>
  <c r="BN50" i="62" s="1"/>
  <c r="W54" i="62"/>
  <c r="BE54" i="62" s="1"/>
  <c r="AO62" i="62"/>
  <c r="BW62" i="62" s="1"/>
  <c r="W60" i="62"/>
  <c r="BE60" i="62" s="1"/>
  <c r="R59" i="62"/>
  <c r="AZ59" i="62" s="1"/>
  <c r="AN54" i="62"/>
  <c r="BV54" i="62" s="1"/>
  <c r="AP60" i="62"/>
  <c r="BX60" i="62" s="1"/>
  <c r="AE54" i="62"/>
  <c r="BM54" i="62" s="1"/>
  <c r="R61" i="62"/>
  <c r="AZ61" i="62" s="1"/>
  <c r="S54" i="62"/>
  <c r="BA54" i="62" s="1"/>
  <c r="P59" i="62"/>
  <c r="AX59" i="62" s="1"/>
  <c r="V56" i="62"/>
  <c r="BD56" i="62" s="1"/>
  <c r="AI59" i="62"/>
  <c r="BQ59" i="62" s="1"/>
  <c r="BI30" i="62"/>
  <c r="AS41" i="62"/>
  <c r="BL33" i="62"/>
  <c r="BH27" i="62"/>
  <c r="BU37" i="62"/>
  <c r="BE31" i="62"/>
  <c r="BL27" i="62"/>
  <c r="BW28" i="62"/>
  <c r="AX33" i="62"/>
  <c r="AV35" i="62"/>
  <c r="BM30" i="62"/>
  <c r="BP39" i="62"/>
  <c r="BT37" i="62"/>
  <c r="BE34" i="62"/>
  <c r="BP27" i="62"/>
  <c r="BC33" i="62"/>
  <c r="BQ30" i="62"/>
  <c r="AT38" i="62"/>
  <c r="BJ28" i="62"/>
  <c r="BU30" i="62"/>
  <c r="BT28" i="62"/>
  <c r="BV28" i="62"/>
  <c r="BK31" i="62"/>
  <c r="AT30" i="62"/>
  <c r="BN33" i="62"/>
  <c r="AV33" i="62"/>
  <c r="BB37" i="62"/>
  <c r="AZ42" i="62"/>
  <c r="BB34" i="62"/>
  <c r="BV29" i="62"/>
  <c r="BA27" i="62"/>
  <c r="BN35" i="62"/>
  <c r="BJ30" i="62"/>
  <c r="BG42" i="62"/>
  <c r="BN39" i="62"/>
  <c r="AY40" i="62"/>
  <c r="AX39" i="62"/>
  <c r="BJ41" i="62"/>
  <c r="BB41" i="62"/>
  <c r="BG40" i="62"/>
  <c r="BE42" i="62"/>
  <c r="BX36" i="62"/>
  <c r="BE37" i="62"/>
  <c r="AX38" i="62"/>
  <c r="AW42" i="62"/>
  <c r="BR41" i="62"/>
  <c r="BL40" i="62"/>
  <c r="BQ39" i="62"/>
  <c r="AT41" i="62"/>
  <c r="BR40" i="62"/>
  <c r="BA41" i="62"/>
  <c r="BK38" i="62"/>
  <c r="AV42" i="62"/>
  <c r="BT38" i="62"/>
  <c r="AS37" i="62"/>
  <c r="AZ37" i="62"/>
  <c r="BV39" i="62"/>
  <c r="BS42" i="62"/>
  <c r="BT33" i="62"/>
  <c r="BO40" i="62"/>
  <c r="AX41" i="62"/>
  <c r="BP42" i="62"/>
  <c r="BM40" i="62"/>
  <c r="BF39" i="62"/>
  <c r="BI42" i="62"/>
  <c r="BT40" i="62"/>
  <c r="BL42" i="62"/>
  <c r="BI40" i="62"/>
  <c r="BS37" i="62"/>
  <c r="BV37" i="62"/>
  <c r="BB40" i="62"/>
  <c r="BL41" i="62"/>
  <c r="BI41" i="62"/>
  <c r="BO39" i="62"/>
  <c r="BK34" i="62"/>
  <c r="BI31" i="62"/>
  <c r="BT41" i="62"/>
  <c r="AU36" i="62"/>
  <c r="BS41" i="62"/>
  <c r="BE41" i="62"/>
  <c r="BT39" i="62"/>
  <c r="BP38" i="62"/>
  <c r="AR41" i="62"/>
  <c r="BW40" i="62"/>
  <c r="AS40" i="62"/>
  <c r="BU42" i="62"/>
  <c r="AS42" i="62"/>
  <c r="BQ36" i="62"/>
  <c r="BQ37" i="62"/>
  <c r="BK37" i="62"/>
  <c r="BD41" i="62"/>
  <c r="BM42" i="62"/>
  <c r="BF40" i="62"/>
  <c r="BD40" i="62"/>
  <c r="BF42" i="62"/>
  <c r="BX39" i="62"/>
  <c r="BR42" i="62"/>
  <c r="BD42" i="62"/>
  <c r="BO41" i="62"/>
  <c r="BG39" i="62"/>
  <c r="BX42" i="62"/>
  <c r="AT37" i="62"/>
  <c r="AU40" i="62"/>
  <c r="AV38" i="62"/>
  <c r="BX37" i="62"/>
  <c r="AR42" i="62"/>
  <c r="AU42" i="62"/>
  <c r="BV41" i="62"/>
  <c r="AW40" i="62"/>
  <c r="BN40" i="62"/>
  <c r="BU39" i="62"/>
  <c r="AZ41" i="62"/>
  <c r="AZ40" i="62"/>
  <c r="AU39" i="62"/>
  <c r="AW41" i="62"/>
  <c r="BC42" i="62"/>
  <c r="BE38" i="62"/>
  <c r="AN64" i="62"/>
  <c r="BV64" i="62" s="1"/>
  <c r="BG41" i="62"/>
  <c r="BA40" i="62"/>
  <c r="BK40" i="62"/>
  <c r="BH41" i="62"/>
  <c r="BL39" i="62"/>
  <c r="BA42" i="62"/>
  <c r="BN41" i="62"/>
  <c r="BV40" i="62"/>
  <c r="BQ42" i="62"/>
  <c r="AY42" i="62"/>
  <c r="BU41" i="62"/>
  <c r="BW39" i="62"/>
  <c r="AT40" i="62"/>
  <c r="BQ41" i="62"/>
  <c r="AY41" i="62"/>
  <c r="BK42" i="62"/>
  <c r="AR39" i="62"/>
  <c r="BV38" i="62"/>
  <c r="BJ42" i="62"/>
  <c r="BD39" i="62"/>
  <c r="BJ37" i="62"/>
  <c r="BL37" i="62"/>
  <c r="BC40" i="62"/>
  <c r="BW41" i="62"/>
  <c r="BF41" i="62"/>
  <c r="BM41" i="62"/>
  <c r="BC41" i="62"/>
  <c r="BR39" i="62"/>
  <c r="BW42" i="62"/>
  <c r="AX42" i="62"/>
  <c r="AY38" i="62"/>
  <c r="BE39" i="62"/>
  <c r="BU40" i="62"/>
  <c r="BW38" i="62"/>
  <c r="BH38" i="62"/>
  <c r="BS38" i="62"/>
  <c r="BP40" i="62"/>
  <c r="BX41" i="62"/>
  <c r="BT42" i="62"/>
  <c r="BE40" i="62"/>
  <c r="BU28" i="62"/>
  <c r="BC46" i="61"/>
  <c r="AV68" i="61"/>
  <c r="BP68" i="61"/>
  <c r="BA68" i="61"/>
  <c r="BQ68" i="61"/>
  <c r="BF46" i="61"/>
  <c r="BO46" i="61"/>
  <c r="BR68" i="61"/>
  <c r="BR46" i="61"/>
  <c r="BM46" i="61"/>
  <c r="AW46" i="61"/>
  <c r="BD46" i="61"/>
  <c r="BH68" i="61"/>
  <c r="BJ68" i="61"/>
  <c r="BX68" i="61"/>
  <c r="BP46" i="61"/>
  <c r="AU46" i="61"/>
  <c r="BX46" i="61"/>
  <c r="BN68" i="61"/>
  <c r="BB68" i="61"/>
  <c r="AX68" i="61"/>
  <c r="BJ46" i="61"/>
  <c r="BT68" i="61"/>
  <c r="AZ68" i="61"/>
  <c r="BM68" i="61"/>
  <c r="BG46" i="61"/>
  <c r="BV46" i="61"/>
  <c r="BF68" i="61"/>
  <c r="BS68" i="61"/>
  <c r="BC68" i="61"/>
  <c r="AV46" i="61"/>
  <c r="BI46" i="61"/>
  <c r="BI68" i="61"/>
  <c r="BE68" i="61"/>
  <c r="BS46" i="61"/>
  <c r="AW68" i="61"/>
  <c r="BB46" i="61"/>
  <c r="BU68" i="61"/>
  <c r="AZ46" i="61"/>
  <c r="BQ46" i="61"/>
  <c r="BV68" i="61"/>
  <c r="BW68" i="61"/>
  <c r="BK46" i="61"/>
  <c r="BU46" i="61"/>
  <c r="BL68" i="61"/>
  <c r="BD68" i="61"/>
  <c r="BK68" i="61"/>
  <c r="BT46" i="61"/>
  <c r="AY46" i="61"/>
  <c r="BG68" i="61"/>
  <c r="BL46" i="61"/>
  <c r="BW46" i="61"/>
  <c r="AY68" i="61"/>
  <c r="BE46" i="61"/>
  <c r="BN46" i="61"/>
  <c r="AX46" i="61"/>
  <c r="BO68" i="61"/>
  <c r="BH46" i="61"/>
  <c r="BA46" i="61"/>
  <c r="J204" i="36"/>
  <c r="M15" i="36"/>
  <c r="M31" i="36"/>
  <c r="M260" i="36" s="1"/>
  <c r="M41" i="36"/>
  <c r="M261" i="36" s="1"/>
  <c r="I61" i="53"/>
  <c r="I46" i="25"/>
  <c r="H10" i="53"/>
  <c r="J171" i="34"/>
  <c r="H13" i="53" s="1"/>
  <c r="X93" i="58"/>
  <c r="X115" i="58" s="1"/>
  <c r="W115" i="58"/>
  <c r="K201" i="36"/>
  <c r="K272" i="36" s="1"/>
  <c r="L169" i="34"/>
  <c r="J11" i="53" s="1"/>
  <c r="M85" i="38"/>
  <c r="L175" i="38"/>
  <c r="J128" i="53" s="1"/>
  <c r="M81" i="34"/>
  <c r="L180" i="34"/>
  <c r="M120" i="38"/>
  <c r="L185" i="38"/>
  <c r="M20" i="37"/>
  <c r="L146" i="37"/>
  <c r="O63" i="37"/>
  <c r="N156" i="37"/>
  <c r="L93" i="38"/>
  <c r="K176" i="38"/>
  <c r="M50" i="38"/>
  <c r="L165" i="38"/>
  <c r="J111" i="53"/>
  <c r="M15" i="34"/>
  <c r="L168" i="34"/>
  <c r="M38" i="34"/>
  <c r="L170" i="34"/>
  <c r="I117" i="53"/>
  <c r="I98" i="53"/>
  <c r="I20" i="53"/>
  <c r="I119" i="53"/>
  <c r="M36" i="37"/>
  <c r="L147" i="37"/>
  <c r="M138" i="38"/>
  <c r="L187" i="38"/>
  <c r="M55" i="34"/>
  <c r="L178" i="34"/>
  <c r="M68" i="38"/>
  <c r="L167" i="38"/>
  <c r="M128" i="38"/>
  <c r="L186" i="38"/>
  <c r="M79" i="37"/>
  <c r="L157" i="37"/>
  <c r="M98" i="34"/>
  <c r="L188" i="34"/>
  <c r="M106" i="34"/>
  <c r="L189" i="34"/>
  <c r="N23" i="34"/>
  <c r="M169" i="34"/>
  <c r="I118" i="53"/>
  <c r="I21" i="53"/>
  <c r="M116" i="34"/>
  <c r="L190" i="34"/>
  <c r="M58" i="38"/>
  <c r="L166" i="38"/>
  <c r="M63" i="34"/>
  <c r="L179" i="34"/>
  <c r="I22" i="53"/>
  <c r="S71" i="53"/>
  <c r="W162" i="36"/>
  <c r="V264" i="36"/>
  <c r="O10" i="37"/>
  <c r="P10" i="37" s="1"/>
  <c r="Q10" i="37" s="1"/>
  <c r="N141" i="37"/>
  <c r="I12" i="53"/>
  <c r="K173" i="34"/>
  <c r="H15" i="53"/>
  <c r="I5" i="53"/>
  <c r="L163" i="34"/>
  <c r="J5" i="53" s="1"/>
  <c r="O53" i="36"/>
  <c r="N254" i="36"/>
  <c r="L103" i="38"/>
  <c r="K177" i="38"/>
  <c r="I130" i="53" s="1"/>
  <c r="Q89" i="37"/>
  <c r="P158" i="37"/>
  <c r="M46" i="37"/>
  <c r="L148" i="37"/>
  <c r="L51" i="37"/>
  <c r="K149" i="37"/>
  <c r="AM31" i="54"/>
  <c r="X155" i="36"/>
  <c r="Y155" i="36" s="1"/>
  <c r="Z155" i="36" s="1"/>
  <c r="AA155" i="36" s="1"/>
  <c r="AB155" i="36" s="1"/>
  <c r="AC155" i="36" s="1"/>
  <c r="AD155" i="36" s="1"/>
  <c r="AE155" i="36" s="1"/>
  <c r="AF155" i="36" s="1"/>
  <c r="AG155" i="36" s="1"/>
  <c r="AH155" i="36" s="1"/>
  <c r="AI155" i="36" s="1"/>
  <c r="AJ155" i="36" s="1"/>
  <c r="AK155" i="36" s="1"/>
  <c r="AL155" i="36" s="1"/>
  <c r="L10" i="36"/>
  <c r="L274" i="36" s="1"/>
  <c r="Q28" i="34"/>
  <c r="R28" i="34" s="1"/>
  <c r="S28" i="34" s="1"/>
  <c r="T28" i="34" s="1"/>
  <c r="U28" i="34" s="1"/>
  <c r="V28" i="34" s="1"/>
  <c r="W28" i="34" s="1"/>
  <c r="X28" i="34" s="1"/>
  <c r="Y28" i="34" s="1"/>
  <c r="Z28" i="34" s="1"/>
  <c r="AA28" i="34" s="1"/>
  <c r="AB28" i="34" s="1"/>
  <c r="AC28" i="34" s="1"/>
  <c r="AD28" i="34" s="1"/>
  <c r="AE28" i="34" s="1"/>
  <c r="AF28" i="34" s="1"/>
  <c r="K45" i="25"/>
  <c r="I45" i="25"/>
  <c r="L50" i="34"/>
  <c r="M139" i="36"/>
  <c r="N139" i="36"/>
  <c r="I112" i="36"/>
  <c r="J111" i="36"/>
  <c r="F73" i="53"/>
  <c r="I109" i="36"/>
  <c r="AC28" i="32"/>
  <c r="H44" i="25"/>
  <c r="I116" i="52"/>
  <c r="J115" i="52"/>
  <c r="AP43" i="25"/>
  <c r="L73" i="38"/>
  <c r="L168" i="38" s="1"/>
  <c r="J120" i="53" s="1"/>
  <c r="I113" i="53"/>
  <c r="L38" i="38"/>
  <c r="J109" i="53" s="1"/>
  <c r="I105" i="53"/>
  <c r="K46" i="36"/>
  <c r="H66" i="53"/>
  <c r="K94" i="37"/>
  <c r="K159" i="37" s="1"/>
  <c r="H97" i="53"/>
  <c r="M116" i="36"/>
  <c r="K143" i="38"/>
  <c r="H129" i="53"/>
  <c r="L115" i="38"/>
  <c r="L180" i="38" s="1"/>
  <c r="I124" i="53"/>
  <c r="J116" i="53"/>
  <c r="L108" i="38"/>
  <c r="L178" i="38" s="1"/>
  <c r="I121" i="53"/>
  <c r="M58" i="37"/>
  <c r="M151" i="37" s="1"/>
  <c r="J92" i="53"/>
  <c r="M45" i="38"/>
  <c r="M160" i="38" s="1"/>
  <c r="J108" i="53"/>
  <c r="L10" i="38"/>
  <c r="L150" i="38" s="1"/>
  <c r="I100" i="53"/>
  <c r="J68" i="53"/>
  <c r="M93" i="34"/>
  <c r="M183" i="34" s="1"/>
  <c r="J19" i="53"/>
  <c r="L121" i="34"/>
  <c r="L191" i="34" s="1"/>
  <c r="I24" i="53"/>
  <c r="K86" i="34"/>
  <c r="K181" i="34" s="1"/>
  <c r="I23" i="53" s="1"/>
  <c r="H17" i="53"/>
  <c r="K43" i="34"/>
  <c r="M10" i="34"/>
  <c r="K111" i="46"/>
  <c r="L110" i="46"/>
  <c r="L75" i="46"/>
  <c r="K76" i="46"/>
  <c r="I41" i="46"/>
  <c r="J40" i="46"/>
  <c r="J116" i="44"/>
  <c r="I117" i="44"/>
  <c r="M6" i="38"/>
  <c r="N5" i="38"/>
  <c r="M75" i="38"/>
  <c r="L76" i="38"/>
  <c r="L41" i="38"/>
  <c r="M40" i="38"/>
  <c r="K111" i="38"/>
  <c r="L110" i="38"/>
  <c r="M145" i="38"/>
  <c r="L146" i="38"/>
  <c r="O6" i="37"/>
  <c r="P5" i="37"/>
  <c r="M96" i="37"/>
  <c r="L97" i="37"/>
  <c r="L54" i="37"/>
  <c r="M53" i="37"/>
  <c r="L203" i="36"/>
  <c r="K204" i="36"/>
  <c r="N5" i="36"/>
  <c r="M6" i="36"/>
  <c r="M48" i="36"/>
  <c r="L49" i="36"/>
  <c r="L157" i="36"/>
  <c r="K158" i="36"/>
  <c r="N6" i="34"/>
  <c r="O5" i="34"/>
  <c r="K89" i="34"/>
  <c r="L88" i="34"/>
  <c r="M45" i="34"/>
  <c r="L46" i="34"/>
  <c r="M158" i="34"/>
  <c r="L159" i="34"/>
  <c r="L124" i="34"/>
  <c r="M123" i="34"/>
  <c r="H42" i="31"/>
  <c r="I42" i="31"/>
  <c r="J42" i="31"/>
  <c r="K42" i="31"/>
  <c r="L42" i="31"/>
  <c r="M42" i="31"/>
  <c r="N42" i="31"/>
  <c r="O42" i="31"/>
  <c r="P42" i="31"/>
  <c r="Q42" i="31"/>
  <c r="R42" i="31"/>
  <c r="S42" i="31"/>
  <c r="T42" i="31"/>
  <c r="U42" i="31"/>
  <c r="V42" i="31"/>
  <c r="W42" i="31"/>
  <c r="X42" i="31"/>
  <c r="Y42" i="31"/>
  <c r="Z42" i="31"/>
  <c r="AA42" i="31"/>
  <c r="AB42" i="31"/>
  <c r="AC42" i="31"/>
  <c r="AD42" i="31"/>
  <c r="AE42" i="31"/>
  <c r="AF42" i="31"/>
  <c r="AG42" i="31"/>
  <c r="AH42" i="31"/>
  <c r="AI42" i="31"/>
  <c r="AJ42" i="31"/>
  <c r="AK42" i="31"/>
  <c r="G42" i="31"/>
  <c r="AK40" i="31"/>
  <c r="H40" i="31"/>
  <c r="I40" i="31"/>
  <c r="J40" i="31"/>
  <c r="K40" i="31"/>
  <c r="L40" i="31"/>
  <c r="M40" i="31"/>
  <c r="N40" i="31"/>
  <c r="O40" i="31"/>
  <c r="P40" i="31"/>
  <c r="Q40" i="31"/>
  <c r="R40" i="31"/>
  <c r="S40" i="31"/>
  <c r="T40" i="31"/>
  <c r="U40" i="31"/>
  <c r="V40" i="31"/>
  <c r="W40" i="31"/>
  <c r="X40" i="31"/>
  <c r="Y40" i="31"/>
  <c r="Z40" i="31"/>
  <c r="AA40" i="31"/>
  <c r="AB40" i="31"/>
  <c r="AC40" i="31"/>
  <c r="AD40" i="31"/>
  <c r="AE40" i="31"/>
  <c r="AF40" i="31"/>
  <c r="AG40" i="31"/>
  <c r="AH40" i="31"/>
  <c r="AI40" i="31"/>
  <c r="AJ40" i="31"/>
  <c r="G40" i="31"/>
  <c r="H38" i="31"/>
  <c r="I38" i="31"/>
  <c r="J38" i="31"/>
  <c r="K38" i="31"/>
  <c r="L38" i="31"/>
  <c r="M38" i="31"/>
  <c r="N38" i="31"/>
  <c r="O38" i="31"/>
  <c r="P38" i="31"/>
  <c r="Q38" i="31"/>
  <c r="R38" i="31"/>
  <c r="S38" i="31"/>
  <c r="T38" i="31"/>
  <c r="U38" i="31"/>
  <c r="V38" i="31"/>
  <c r="W38" i="31"/>
  <c r="X38" i="31"/>
  <c r="Y38" i="31"/>
  <c r="Z38" i="31"/>
  <c r="AA38" i="31"/>
  <c r="AB38" i="31"/>
  <c r="AC38" i="31"/>
  <c r="AD38" i="31"/>
  <c r="AE38" i="31"/>
  <c r="AF38" i="31"/>
  <c r="AG38" i="31"/>
  <c r="AH38" i="31"/>
  <c r="AI38" i="31"/>
  <c r="AJ38" i="31"/>
  <c r="AK38" i="31"/>
  <c r="G38" i="31"/>
  <c r="H36" i="31"/>
  <c r="I36" i="31"/>
  <c r="J36" i="31"/>
  <c r="K36" i="31"/>
  <c r="L36" i="31"/>
  <c r="M36" i="31"/>
  <c r="N36" i="31"/>
  <c r="O36" i="31"/>
  <c r="P36" i="31"/>
  <c r="Q36" i="31"/>
  <c r="R36" i="31"/>
  <c r="S36" i="31"/>
  <c r="T36" i="31"/>
  <c r="U36" i="31"/>
  <c r="V36" i="31"/>
  <c r="W36" i="31"/>
  <c r="X36" i="31"/>
  <c r="Y36" i="31"/>
  <c r="Z36" i="31"/>
  <c r="AA36" i="31"/>
  <c r="AB36" i="31"/>
  <c r="AC36" i="31"/>
  <c r="AD36" i="31"/>
  <c r="AE36" i="31"/>
  <c r="AF36" i="31"/>
  <c r="AG36" i="31"/>
  <c r="AH36" i="31"/>
  <c r="AI36" i="31"/>
  <c r="AJ36" i="31"/>
  <c r="AK36" i="31"/>
  <c r="G36" i="31"/>
  <c r="H34" i="31"/>
  <c r="I34" i="31"/>
  <c r="J34" i="31"/>
  <c r="K34" i="31"/>
  <c r="L34" i="31"/>
  <c r="M34" i="31"/>
  <c r="N34" i="31"/>
  <c r="O34" i="31"/>
  <c r="P34" i="31"/>
  <c r="Q34" i="31"/>
  <c r="R34" i="31"/>
  <c r="S34" i="31"/>
  <c r="T34" i="31"/>
  <c r="U34" i="31"/>
  <c r="V34" i="31"/>
  <c r="W34" i="31"/>
  <c r="X34" i="31"/>
  <c r="Y34" i="31"/>
  <c r="Z34" i="31"/>
  <c r="AA34" i="31"/>
  <c r="AB34" i="31"/>
  <c r="AC34" i="31"/>
  <c r="AD34" i="31"/>
  <c r="AE34" i="31"/>
  <c r="AF34" i="31"/>
  <c r="AG34" i="31"/>
  <c r="AH34" i="31"/>
  <c r="AI34" i="31"/>
  <c r="AJ34" i="31"/>
  <c r="AK34" i="31"/>
  <c r="G34" i="31"/>
  <c r="H32" i="31"/>
  <c r="I32" i="31"/>
  <c r="J32" i="31"/>
  <c r="K32" i="31"/>
  <c r="L32" i="31"/>
  <c r="M32" i="31"/>
  <c r="N32" i="31"/>
  <c r="O32" i="31"/>
  <c r="P32" i="31"/>
  <c r="Q32" i="31"/>
  <c r="R32" i="31"/>
  <c r="S32" i="31"/>
  <c r="T32" i="31"/>
  <c r="U32" i="31"/>
  <c r="V32" i="31"/>
  <c r="W32" i="31"/>
  <c r="X32" i="31"/>
  <c r="Y32" i="31"/>
  <c r="Z32" i="31"/>
  <c r="AA32" i="31"/>
  <c r="AB32" i="31"/>
  <c r="AC32" i="31"/>
  <c r="AD32" i="31"/>
  <c r="AE32" i="31"/>
  <c r="AF32" i="31"/>
  <c r="AG32" i="31"/>
  <c r="AH32" i="31"/>
  <c r="AI32" i="31"/>
  <c r="AJ32" i="31"/>
  <c r="AK32" i="31"/>
  <c r="G32" i="31"/>
  <c r="H30" i="31"/>
  <c r="I30" i="31"/>
  <c r="J30" i="31"/>
  <c r="K30" i="31"/>
  <c r="L30" i="31"/>
  <c r="M30" i="31"/>
  <c r="N30" i="31"/>
  <c r="O30" i="31"/>
  <c r="P30" i="31"/>
  <c r="Q30" i="31"/>
  <c r="R30" i="31"/>
  <c r="S30" i="31"/>
  <c r="T30" i="31"/>
  <c r="U30" i="31"/>
  <c r="V30" i="31"/>
  <c r="W30" i="31"/>
  <c r="X30" i="31"/>
  <c r="Y30" i="31"/>
  <c r="Z30" i="31"/>
  <c r="AA30" i="31"/>
  <c r="AB30" i="31"/>
  <c r="AC30" i="31"/>
  <c r="AD30" i="31"/>
  <c r="AE30" i="31"/>
  <c r="AF30" i="31"/>
  <c r="AG30" i="31"/>
  <c r="AH30" i="31"/>
  <c r="AI30" i="31"/>
  <c r="AJ30" i="31"/>
  <c r="AK30" i="31"/>
  <c r="G30" i="31"/>
  <c r="G22" i="31"/>
  <c r="H22" i="31"/>
  <c r="I22" i="31"/>
  <c r="J22" i="31"/>
  <c r="K22" i="31"/>
  <c r="L22" i="31"/>
  <c r="M22" i="31"/>
  <c r="N22" i="31"/>
  <c r="O22" i="31"/>
  <c r="P22" i="31"/>
  <c r="Q22" i="31"/>
  <c r="R22" i="31"/>
  <c r="S22" i="31"/>
  <c r="T22" i="31"/>
  <c r="U22" i="31"/>
  <c r="V22" i="31"/>
  <c r="W22" i="31"/>
  <c r="X22" i="31"/>
  <c r="Y22" i="31"/>
  <c r="Z22" i="31"/>
  <c r="AA22" i="31"/>
  <c r="AB22" i="31"/>
  <c r="AC22" i="31"/>
  <c r="AD22" i="31"/>
  <c r="AE22" i="31"/>
  <c r="AF22" i="31"/>
  <c r="AG22" i="31"/>
  <c r="AH22" i="31"/>
  <c r="AI22" i="31"/>
  <c r="AJ22" i="31"/>
  <c r="AK22" i="31"/>
  <c r="H14" i="31"/>
  <c r="I14" i="31"/>
  <c r="J14" i="31"/>
  <c r="K14" i="31"/>
  <c r="L14" i="31"/>
  <c r="M14" i="31"/>
  <c r="N14" i="31"/>
  <c r="O14" i="31"/>
  <c r="P14" i="31"/>
  <c r="Q14" i="31"/>
  <c r="R14" i="31"/>
  <c r="S14" i="31"/>
  <c r="T14" i="31"/>
  <c r="U14" i="31"/>
  <c r="V14" i="31"/>
  <c r="W14" i="31"/>
  <c r="X14" i="31"/>
  <c r="Y14" i="31"/>
  <c r="Z14" i="31"/>
  <c r="AA14" i="31"/>
  <c r="AB14" i="31"/>
  <c r="AC14" i="31"/>
  <c r="AD14" i="31"/>
  <c r="AE14" i="31"/>
  <c r="AF14" i="31"/>
  <c r="AG14" i="31"/>
  <c r="AH14" i="31"/>
  <c r="AI14" i="31"/>
  <c r="AJ14" i="31"/>
  <c r="AK14" i="31"/>
  <c r="G14" i="31"/>
  <c r="H12" i="31"/>
  <c r="I12" i="31"/>
  <c r="J12" i="31"/>
  <c r="K12" i="31"/>
  <c r="L12" i="31"/>
  <c r="M12" i="31"/>
  <c r="N12" i="31"/>
  <c r="O12" i="31"/>
  <c r="P12" i="31"/>
  <c r="Q12" i="31"/>
  <c r="R12" i="31"/>
  <c r="S12" i="31"/>
  <c r="T12" i="31"/>
  <c r="U12" i="31"/>
  <c r="V12" i="31"/>
  <c r="W12" i="31"/>
  <c r="X12" i="31"/>
  <c r="Y12" i="31"/>
  <c r="Z12" i="31"/>
  <c r="AA12" i="31"/>
  <c r="AB12" i="31"/>
  <c r="AC12" i="31"/>
  <c r="AD12" i="31"/>
  <c r="AE12" i="31"/>
  <c r="AF12" i="31"/>
  <c r="AG12" i="31"/>
  <c r="AH12" i="31"/>
  <c r="AI12" i="31"/>
  <c r="AJ12" i="31"/>
  <c r="AK12" i="31"/>
  <c r="G12" i="31"/>
  <c r="H10" i="31"/>
  <c r="I10" i="31"/>
  <c r="J10" i="31"/>
  <c r="K10" i="31"/>
  <c r="L10" i="31"/>
  <c r="M10" i="31"/>
  <c r="N10" i="31"/>
  <c r="O10" i="31"/>
  <c r="P10" i="31"/>
  <c r="Q10" i="31"/>
  <c r="R10" i="31"/>
  <c r="S10" i="31"/>
  <c r="T10" i="31"/>
  <c r="U10" i="31"/>
  <c r="V10" i="31"/>
  <c r="W10" i="31"/>
  <c r="X10" i="31"/>
  <c r="Y10" i="31"/>
  <c r="Z10" i="31"/>
  <c r="AA10" i="31"/>
  <c r="AB10" i="31"/>
  <c r="AC10" i="31"/>
  <c r="AD10" i="31"/>
  <c r="AE10" i="31"/>
  <c r="AF10" i="31"/>
  <c r="AG10" i="31"/>
  <c r="AH10" i="31"/>
  <c r="AI10" i="31"/>
  <c r="AJ10" i="31"/>
  <c r="AK10" i="31"/>
  <c r="G10" i="31"/>
  <c r="H8" i="31"/>
  <c r="I8" i="31"/>
  <c r="J8" i="31"/>
  <c r="K8" i="31"/>
  <c r="L8" i="31"/>
  <c r="M8" i="31"/>
  <c r="N8" i="31"/>
  <c r="O8" i="31"/>
  <c r="P8" i="31"/>
  <c r="Q8" i="31"/>
  <c r="R8" i="31"/>
  <c r="S8" i="31"/>
  <c r="T8" i="31"/>
  <c r="U8" i="31"/>
  <c r="V8" i="31"/>
  <c r="W8" i="31"/>
  <c r="X8" i="31"/>
  <c r="Y8" i="31"/>
  <c r="Z8" i="31"/>
  <c r="AA8" i="31"/>
  <c r="AB8" i="31"/>
  <c r="AC8" i="31"/>
  <c r="AD8" i="31"/>
  <c r="AE8" i="31"/>
  <c r="AF8" i="31"/>
  <c r="AG8" i="31"/>
  <c r="AH8" i="31"/>
  <c r="AI8" i="31"/>
  <c r="AJ8" i="31"/>
  <c r="AK8" i="31"/>
  <c r="G8" i="31"/>
  <c r="Y28" i="56"/>
  <c r="X12" i="56"/>
  <c r="X138" i="56"/>
  <c r="W141" i="56"/>
  <c r="X11" i="56"/>
  <c r="X21" i="56"/>
  <c r="AO130" i="56"/>
  <c r="X101" i="56"/>
  <c r="W145" i="56"/>
  <c r="X22" i="56"/>
  <c r="AH91" i="56"/>
  <c r="Z92" i="56"/>
  <c r="Z110" i="56"/>
  <c r="AE94" i="56"/>
  <c r="AB112" i="56"/>
  <c r="Z82" i="56"/>
  <c r="Y85" i="56"/>
  <c r="Y109" i="56"/>
  <c r="X31" i="56"/>
  <c r="X148" i="56"/>
  <c r="X103" i="56"/>
  <c r="X111" i="56"/>
  <c r="X127" i="56"/>
  <c r="Z100" i="56"/>
  <c r="W19" i="56"/>
  <c r="X29" i="56"/>
  <c r="X20" i="56"/>
  <c r="X13" i="56"/>
  <c r="X83" i="56"/>
  <c r="X139" i="56"/>
  <c r="X85" i="56"/>
  <c r="Y136" i="56"/>
  <c r="X102" i="56"/>
  <c r="X137" i="56"/>
  <c r="X10" i="56"/>
  <c r="X30" i="56"/>
  <c r="Y84" i="56"/>
  <c r="X147" i="56"/>
  <c r="Y12" i="56"/>
  <c r="X146" i="56"/>
  <c r="AG28" i="34" l="1"/>
  <c r="AH28" i="34" s="1"/>
  <c r="AI28" i="34" s="1"/>
  <c r="AJ28" i="34" s="1"/>
  <c r="AK28" i="34" s="1"/>
  <c r="AL28" i="34" s="1"/>
  <c r="Q16" i="32" s="1"/>
  <c r="AE33" i="38"/>
  <c r="AD157" i="38"/>
  <c r="K282" i="36"/>
  <c r="K67" i="53"/>
  <c r="N64" i="36"/>
  <c r="M259" i="36"/>
  <c r="P167" i="36"/>
  <c r="O269" i="36"/>
  <c r="I262" i="36"/>
  <c r="G69" i="53" s="1"/>
  <c r="U196" i="36"/>
  <c r="T271" i="36"/>
  <c r="W104" i="36"/>
  <c r="BS67" i="62"/>
  <c r="BF67" i="62"/>
  <c r="BG67" i="62"/>
  <c r="AY67" i="62"/>
  <c r="BH67" i="62"/>
  <c r="AX67" i="62"/>
  <c r="AT67" i="62"/>
  <c r="BD67" i="62"/>
  <c r="BM67" i="62"/>
  <c r="AU45" i="62"/>
  <c r="AU69" i="62" s="1"/>
  <c r="BK67" i="62"/>
  <c r="BQ67" i="62"/>
  <c r="AU67" i="62"/>
  <c r="BJ67" i="62"/>
  <c r="BX67" i="62"/>
  <c r="BU45" i="62"/>
  <c r="BU69" i="62" s="1"/>
  <c r="BG45" i="62"/>
  <c r="BG69" i="62" s="1"/>
  <c r="BA45" i="62"/>
  <c r="BA69" i="62" s="1"/>
  <c r="BP45" i="62"/>
  <c r="BP69" i="62" s="1"/>
  <c r="BN67" i="62"/>
  <c r="BC67" i="62"/>
  <c r="BP67" i="62"/>
  <c r="AV67" i="62"/>
  <c r="BL67" i="62"/>
  <c r="BR45" i="62"/>
  <c r="BR69" i="62" s="1"/>
  <c r="BB45" i="62"/>
  <c r="BB69" i="62" s="1"/>
  <c r="BJ45" i="62"/>
  <c r="BJ69" i="62" s="1"/>
  <c r="AZ67" i="62"/>
  <c r="AW67" i="62"/>
  <c r="BO67" i="62"/>
  <c r="BA67" i="62"/>
  <c r="BE67" i="62"/>
  <c r="BT67" i="62"/>
  <c r="BI67" i="62"/>
  <c r="AV45" i="62"/>
  <c r="AV69" i="62" s="1"/>
  <c r="BU67" i="62"/>
  <c r="BB67" i="62"/>
  <c r="BW67" i="62"/>
  <c r="BV67" i="62"/>
  <c r="BV45" i="62"/>
  <c r="BV69" i="62" s="1"/>
  <c r="BR67" i="62"/>
  <c r="BT45" i="62"/>
  <c r="BT69" i="62" s="1"/>
  <c r="AZ45" i="62"/>
  <c r="AZ69" i="62" s="1"/>
  <c r="AX45" i="62"/>
  <c r="AX69" i="62" s="1"/>
  <c r="BH45" i="62"/>
  <c r="BH69" i="62" s="1"/>
  <c r="BC45" i="62"/>
  <c r="BC69" i="62" s="1"/>
  <c r="BX45" i="62"/>
  <c r="BX69" i="62" s="1"/>
  <c r="BF45" i="62"/>
  <c r="BF69" i="62" s="1"/>
  <c r="BS45" i="62"/>
  <c r="BS69" i="62" s="1"/>
  <c r="BW45" i="62"/>
  <c r="BW69" i="62" s="1"/>
  <c r="BL45" i="62"/>
  <c r="BL69" i="62" s="1"/>
  <c r="AY45" i="62"/>
  <c r="AY69" i="62" s="1"/>
  <c r="BM45" i="62"/>
  <c r="BM69" i="62" s="1"/>
  <c r="BQ45" i="62"/>
  <c r="BQ69" i="62" s="1"/>
  <c r="AW45" i="62"/>
  <c r="AW69" i="62" s="1"/>
  <c r="BE45" i="62"/>
  <c r="BE69" i="62" s="1"/>
  <c r="BD45" i="62"/>
  <c r="BD69" i="62" s="1"/>
  <c r="AT45" i="62"/>
  <c r="BK45" i="62"/>
  <c r="BK69" i="62" s="1"/>
  <c r="BN45" i="62"/>
  <c r="BN69" i="62" s="1"/>
  <c r="BI45" i="62"/>
  <c r="BI69" i="62" s="1"/>
  <c r="BO45" i="62"/>
  <c r="BO69" i="62" s="1"/>
  <c r="J61" i="53"/>
  <c r="N41" i="36"/>
  <c r="N261" i="36" s="1"/>
  <c r="M281" i="36"/>
  <c r="N31" i="36"/>
  <c r="N260" i="36" s="1"/>
  <c r="M280" i="36"/>
  <c r="N15" i="36"/>
  <c r="M279" i="36"/>
  <c r="I10" i="53"/>
  <c r="K171" i="34"/>
  <c r="I13" i="53" s="1"/>
  <c r="BL115" i="58"/>
  <c r="BQ115" i="58"/>
  <c r="BY115" i="58"/>
  <c r="BW115" i="58"/>
  <c r="CO115" i="58"/>
  <c r="CC115" i="58"/>
  <c r="BZ115" i="58"/>
  <c r="CI115" i="58"/>
  <c r="CD115" i="58"/>
  <c r="CF115" i="58"/>
  <c r="BO115" i="58"/>
  <c r="CN115" i="58"/>
  <c r="BU115" i="58"/>
  <c r="CG115" i="58"/>
  <c r="BM115" i="58"/>
  <c r="CM115" i="58"/>
  <c r="BX115" i="58"/>
  <c r="CJ115" i="58"/>
  <c r="BV115" i="58"/>
  <c r="BN115" i="58"/>
  <c r="CH115" i="58"/>
  <c r="CP115" i="58"/>
  <c r="CK115" i="58"/>
  <c r="BP115" i="58"/>
  <c r="CB115" i="58"/>
  <c r="BS115" i="58"/>
  <c r="CL115" i="58"/>
  <c r="BR115" i="58"/>
  <c r="BT115" i="58"/>
  <c r="CA115" i="58"/>
  <c r="CE115" i="58"/>
  <c r="L201" i="36"/>
  <c r="L272" i="36" s="1"/>
  <c r="N20" i="37"/>
  <c r="M146" i="37"/>
  <c r="N55" i="34"/>
  <c r="M178" i="34"/>
  <c r="N15" i="34"/>
  <c r="M168" i="34"/>
  <c r="K11" i="53"/>
  <c r="N106" i="34"/>
  <c r="M189" i="34"/>
  <c r="N120" i="38"/>
  <c r="M185" i="38"/>
  <c r="J21" i="53"/>
  <c r="N138" i="38"/>
  <c r="M187" i="38"/>
  <c r="J117" i="53"/>
  <c r="J22" i="53"/>
  <c r="N68" i="38"/>
  <c r="M167" i="38"/>
  <c r="O23" i="34"/>
  <c r="N169" i="34"/>
  <c r="N63" i="34"/>
  <c r="M179" i="34"/>
  <c r="N98" i="34"/>
  <c r="M188" i="34"/>
  <c r="J98" i="53"/>
  <c r="N50" i="38"/>
  <c r="M165" i="38"/>
  <c r="N81" i="34"/>
  <c r="M180" i="34"/>
  <c r="J118" i="53"/>
  <c r="N36" i="37"/>
  <c r="M147" i="37"/>
  <c r="N58" i="38"/>
  <c r="M166" i="38"/>
  <c r="N79" i="37"/>
  <c r="M157" i="37"/>
  <c r="M93" i="38"/>
  <c r="L176" i="38"/>
  <c r="N85" i="38"/>
  <c r="M175" i="38"/>
  <c r="K128" i="53" s="1"/>
  <c r="J119" i="53"/>
  <c r="N38" i="34"/>
  <c r="M170" i="34"/>
  <c r="K111" i="53"/>
  <c r="J20" i="53"/>
  <c r="N116" i="34"/>
  <c r="M190" i="34"/>
  <c r="N128" i="38"/>
  <c r="M186" i="38"/>
  <c r="P63" i="37"/>
  <c r="O156" i="37"/>
  <c r="T71" i="53"/>
  <c r="X162" i="36"/>
  <c r="W264" i="36"/>
  <c r="O141" i="37"/>
  <c r="I15" i="53"/>
  <c r="J12" i="53"/>
  <c r="L173" i="34"/>
  <c r="M163" i="34"/>
  <c r="P53" i="36"/>
  <c r="O254" i="36"/>
  <c r="M103" i="38"/>
  <c r="L177" i="38"/>
  <c r="J130" i="53" s="1"/>
  <c r="R89" i="37"/>
  <c r="Q158" i="37"/>
  <c r="M51" i="37"/>
  <c r="L149" i="37"/>
  <c r="N46" i="37"/>
  <c r="M148" i="37"/>
  <c r="M10" i="36"/>
  <c r="AM155" i="36"/>
  <c r="M50" i="34"/>
  <c r="O139" i="36"/>
  <c r="I44" i="25"/>
  <c r="K44" i="25"/>
  <c r="J109" i="36"/>
  <c r="G73" i="53"/>
  <c r="K111" i="36"/>
  <c r="J112" i="36"/>
  <c r="J116" i="52"/>
  <c r="K115" i="52"/>
  <c r="L94" i="37"/>
  <c r="L159" i="37" s="1"/>
  <c r="I97" i="53"/>
  <c r="N58" i="37"/>
  <c r="K92" i="53"/>
  <c r="M115" i="38"/>
  <c r="M180" i="38" s="1"/>
  <c r="J124" i="53"/>
  <c r="L46" i="36"/>
  <c r="I66" i="53"/>
  <c r="L143" i="38"/>
  <c r="I129" i="53"/>
  <c r="M73" i="38"/>
  <c r="M168" i="38" s="1"/>
  <c r="K120" i="53" s="1"/>
  <c r="J113" i="53"/>
  <c r="M108" i="38"/>
  <c r="M178" i="38" s="1"/>
  <c r="J121" i="53"/>
  <c r="M38" i="38"/>
  <c r="K109" i="53" s="1"/>
  <c r="J105" i="53"/>
  <c r="N116" i="36"/>
  <c r="K116" i="53"/>
  <c r="M10" i="38"/>
  <c r="M150" i="38" s="1"/>
  <c r="J100" i="53"/>
  <c r="N45" i="38"/>
  <c r="N160" i="38" s="1"/>
  <c r="K108" i="53"/>
  <c r="K68" i="53"/>
  <c r="L86" i="34"/>
  <c r="L181" i="34" s="1"/>
  <c r="J23" i="53" s="1"/>
  <c r="I17" i="53"/>
  <c r="M121" i="34"/>
  <c r="M191" i="34" s="1"/>
  <c r="J24" i="53"/>
  <c r="N93" i="34"/>
  <c r="N183" i="34" s="1"/>
  <c r="K19" i="53"/>
  <c r="L43" i="34"/>
  <c r="N10" i="34"/>
  <c r="G6" i="31"/>
  <c r="M110" i="46"/>
  <c r="L111" i="46"/>
  <c r="L76" i="46"/>
  <c r="M75" i="46"/>
  <c r="K40" i="46"/>
  <c r="J41" i="46"/>
  <c r="K116" i="44"/>
  <c r="J117" i="44"/>
  <c r="M146" i="38"/>
  <c r="N145" i="38"/>
  <c r="L111" i="38"/>
  <c r="M110" i="38"/>
  <c r="M76" i="38"/>
  <c r="N75" i="38"/>
  <c r="M41" i="38"/>
  <c r="N40" i="38"/>
  <c r="O5" i="38"/>
  <c r="N6" i="38"/>
  <c r="M54" i="37"/>
  <c r="N53" i="37"/>
  <c r="Q5" i="37"/>
  <c r="P6" i="37"/>
  <c r="M97" i="37"/>
  <c r="N96" i="37"/>
  <c r="N48" i="36"/>
  <c r="M49" i="36"/>
  <c r="O5" i="36"/>
  <c r="N6" i="36"/>
  <c r="L158" i="36"/>
  <c r="M157" i="36"/>
  <c r="L204" i="36"/>
  <c r="M203" i="36"/>
  <c r="M159" i="34"/>
  <c r="N158" i="34"/>
  <c r="N45" i="34"/>
  <c r="M46" i="34"/>
  <c r="M88" i="34"/>
  <c r="L89" i="34"/>
  <c r="N123" i="34"/>
  <c r="M124" i="34"/>
  <c r="P5" i="34"/>
  <c r="O6" i="34"/>
  <c r="AL7" i="31"/>
  <c r="AL35" i="31"/>
  <c r="AL37" i="31"/>
  <c r="AL13" i="31"/>
  <c r="AL11" i="31"/>
  <c r="AL33" i="31"/>
  <c r="AL41" i="31"/>
  <c r="AL29" i="31"/>
  <c r="AL9" i="31"/>
  <c r="AL31" i="31"/>
  <c r="AL39" i="31"/>
  <c r="Y146" i="56"/>
  <c r="Y10" i="56"/>
  <c r="Y20" i="56"/>
  <c r="Y22" i="56"/>
  <c r="Z136" i="56"/>
  <c r="Y148" i="56"/>
  <c r="Y147" i="56"/>
  <c r="Y101" i="56"/>
  <c r="AC112" i="56"/>
  <c r="Y29" i="56"/>
  <c r="Y139" i="56"/>
  <c r="Z85" i="56"/>
  <c r="Y111" i="56"/>
  <c r="AA92" i="56"/>
  <c r="Y138" i="56"/>
  <c r="Y137" i="56"/>
  <c r="Y21" i="56"/>
  <c r="AA82" i="56"/>
  <c r="Y83" i="56"/>
  <c r="X19" i="56"/>
  <c r="Y103" i="56"/>
  <c r="Z84" i="56"/>
  <c r="Y30" i="56"/>
  <c r="Y11" i="56"/>
  <c r="AF94" i="56"/>
  <c r="Z12" i="56"/>
  <c r="X145" i="56"/>
  <c r="Y31" i="56"/>
  <c r="Z28" i="56"/>
  <c r="AA100" i="56"/>
  <c r="Y127" i="56"/>
  <c r="AA110" i="56"/>
  <c r="AP130" i="56"/>
  <c r="Y102" i="56"/>
  <c r="X141" i="56"/>
  <c r="Y13" i="56"/>
  <c r="AI91" i="56"/>
  <c r="AF33" i="38" l="1"/>
  <c r="AE157" i="38"/>
  <c r="N151" i="37"/>
  <c r="O58" i="37"/>
  <c r="Q167" i="36"/>
  <c r="P269" i="36"/>
  <c r="L67" i="53"/>
  <c r="L282" i="36"/>
  <c r="J262" i="36"/>
  <c r="H69" i="53" s="1"/>
  <c r="O64" i="36"/>
  <c r="N259" i="36"/>
  <c r="U271" i="36"/>
  <c r="V196" i="36"/>
  <c r="X104" i="36"/>
  <c r="AU68" i="62"/>
  <c r="AX68" i="62"/>
  <c r="BK68" i="62"/>
  <c r="AT68" i="62"/>
  <c r="BG68" i="62"/>
  <c r="BT68" i="62"/>
  <c r="BJ46" i="62"/>
  <c r="AW68" i="62"/>
  <c r="BW68" i="62"/>
  <c r="BA68" i="62"/>
  <c r="BQ68" i="62"/>
  <c r="BU68" i="62"/>
  <c r="BD68" i="62"/>
  <c r="BP68" i="62"/>
  <c r="BR68" i="62"/>
  <c r="BL68" i="62"/>
  <c r="BE68" i="62"/>
  <c r="BI68" i="62"/>
  <c r="BV68" i="62"/>
  <c r="AV68" i="62"/>
  <c r="BW46" i="62"/>
  <c r="AT69" i="62"/>
  <c r="BD46" i="62"/>
  <c r="BH68" i="62"/>
  <c r="AU46" i="62"/>
  <c r="AT46" i="62"/>
  <c r="BM68" i="62"/>
  <c r="AV46" i="62"/>
  <c r="BJ68" i="62"/>
  <c r="BO68" i="62"/>
  <c r="BN68" i="62"/>
  <c r="AY68" i="62"/>
  <c r="BX68" i="62"/>
  <c r="BB68" i="62"/>
  <c r="BF68" i="62"/>
  <c r="AZ68" i="62"/>
  <c r="BC68" i="62"/>
  <c r="BS68" i="62"/>
  <c r="BB46" i="62"/>
  <c r="BE46" i="62"/>
  <c r="BV46" i="62"/>
  <c r="BM46" i="62"/>
  <c r="BF46" i="62"/>
  <c r="BN46" i="62"/>
  <c r="BI46" i="62"/>
  <c r="BR46" i="62"/>
  <c r="BX46" i="62"/>
  <c r="BC46" i="62"/>
  <c r="BQ46" i="62"/>
  <c r="BT46" i="62"/>
  <c r="BG46" i="62"/>
  <c r="BU46" i="62"/>
  <c r="BH46" i="62"/>
  <c r="BO46" i="62"/>
  <c r="AY46" i="62"/>
  <c r="BS46" i="62"/>
  <c r="AX46" i="62"/>
  <c r="BK46" i="62"/>
  <c r="BL46" i="62"/>
  <c r="BA46" i="62"/>
  <c r="AZ46" i="62"/>
  <c r="BP46" i="62"/>
  <c r="AW46" i="62"/>
  <c r="O15" i="36"/>
  <c r="N279" i="36"/>
  <c r="K61" i="53"/>
  <c r="M274" i="36"/>
  <c r="O31" i="36"/>
  <c r="O260" i="36" s="1"/>
  <c r="N280" i="36"/>
  <c r="O41" i="36"/>
  <c r="O261" i="36" s="1"/>
  <c r="N281" i="36"/>
  <c r="J10" i="53"/>
  <c r="L171" i="34"/>
  <c r="J13" i="53" s="1"/>
  <c r="M201" i="36"/>
  <c r="L111" i="53"/>
  <c r="K98" i="53"/>
  <c r="L11" i="53"/>
  <c r="O106" i="34"/>
  <c r="N189" i="34"/>
  <c r="O38" i="34"/>
  <c r="N170" i="34"/>
  <c r="K119" i="53"/>
  <c r="O58" i="38"/>
  <c r="N166" i="38"/>
  <c r="P23" i="34"/>
  <c r="O169" i="34"/>
  <c r="K22" i="53"/>
  <c r="O68" i="38"/>
  <c r="N167" i="38"/>
  <c r="O15" i="34"/>
  <c r="N168" i="34"/>
  <c r="O85" i="38"/>
  <c r="N175" i="38"/>
  <c r="L128" i="53" s="1"/>
  <c r="O81" i="34"/>
  <c r="N180" i="34"/>
  <c r="K20" i="53"/>
  <c r="K21" i="53"/>
  <c r="O63" i="34"/>
  <c r="N179" i="34"/>
  <c r="Q63" i="37"/>
  <c r="R63" i="37" s="1"/>
  <c r="P156" i="37"/>
  <c r="K117" i="53"/>
  <c r="O55" i="34"/>
  <c r="N178" i="34"/>
  <c r="N93" i="38"/>
  <c r="M176" i="38"/>
  <c r="O50" i="38"/>
  <c r="N165" i="38"/>
  <c r="O128" i="38"/>
  <c r="N186" i="38"/>
  <c r="O138" i="38"/>
  <c r="N187" i="38"/>
  <c r="O20" i="37"/>
  <c r="N146" i="37"/>
  <c r="O36" i="37"/>
  <c r="N147" i="37"/>
  <c r="N157" i="37"/>
  <c r="O79" i="37"/>
  <c r="O120" i="38"/>
  <c r="N185" i="38"/>
  <c r="O116" i="34"/>
  <c r="N190" i="34"/>
  <c r="K118" i="53"/>
  <c r="O98" i="34"/>
  <c r="N188" i="34"/>
  <c r="U71" i="53"/>
  <c r="X264" i="36"/>
  <c r="Y162" i="36"/>
  <c r="P141" i="37"/>
  <c r="K12" i="53"/>
  <c r="M173" i="34"/>
  <c r="J15" i="53"/>
  <c r="K5" i="53"/>
  <c r="N163" i="34"/>
  <c r="Q53" i="36"/>
  <c r="P254" i="36"/>
  <c r="N103" i="38"/>
  <c r="M177" i="38"/>
  <c r="K130" i="53" s="1"/>
  <c r="S89" i="37"/>
  <c r="R158" i="37"/>
  <c r="O46" i="37"/>
  <c r="N148" i="37"/>
  <c r="N51" i="37"/>
  <c r="M149" i="37"/>
  <c r="N50" i="34"/>
  <c r="N10" i="36"/>
  <c r="K112" i="36"/>
  <c r="L111" i="36"/>
  <c r="K109" i="36"/>
  <c r="H73" i="53"/>
  <c r="L115" i="52"/>
  <c r="K116" i="52"/>
  <c r="O116" i="36"/>
  <c r="L116" i="53"/>
  <c r="N73" i="38"/>
  <c r="N168" i="38" s="1"/>
  <c r="L120" i="53" s="1"/>
  <c r="K113" i="53"/>
  <c r="M143" i="38"/>
  <c r="J129" i="53"/>
  <c r="N38" i="38"/>
  <c r="L109" i="53" s="1"/>
  <c r="K105" i="53"/>
  <c r="M94" i="37"/>
  <c r="M159" i="37" s="1"/>
  <c r="J97" i="53"/>
  <c r="M46" i="36"/>
  <c r="J66" i="53"/>
  <c r="N108" i="38"/>
  <c r="N178" i="38" s="1"/>
  <c r="K121" i="53"/>
  <c r="N115" i="38"/>
  <c r="N180" i="38" s="1"/>
  <c r="K124" i="53"/>
  <c r="O151" i="37"/>
  <c r="L92" i="53"/>
  <c r="O45" i="38"/>
  <c r="O160" i="38" s="1"/>
  <c r="L108" i="53"/>
  <c r="N10" i="38"/>
  <c r="N150" i="38" s="1"/>
  <c r="K100" i="53"/>
  <c r="L68" i="53"/>
  <c r="N121" i="34"/>
  <c r="N191" i="34" s="1"/>
  <c r="K24" i="53"/>
  <c r="M86" i="34"/>
  <c r="M181" i="34" s="1"/>
  <c r="K23" i="53" s="1"/>
  <c r="J17" i="53"/>
  <c r="O93" i="34"/>
  <c r="O183" i="34" s="1"/>
  <c r="L19" i="53"/>
  <c r="M43" i="34"/>
  <c r="O10" i="34"/>
  <c r="H5" i="31"/>
  <c r="M111" i="46"/>
  <c r="N110" i="46"/>
  <c r="M76" i="46"/>
  <c r="N75" i="46"/>
  <c r="L40" i="46"/>
  <c r="K41" i="46"/>
  <c r="K117" i="44"/>
  <c r="L116" i="44"/>
  <c r="O6" i="38"/>
  <c r="P5" i="38"/>
  <c r="N110" i="38"/>
  <c r="M111" i="38"/>
  <c r="O40" i="38"/>
  <c r="N41" i="38"/>
  <c r="N76" i="38"/>
  <c r="O75" i="38"/>
  <c r="O145" i="38"/>
  <c r="N146" i="38"/>
  <c r="N97" i="37"/>
  <c r="O96" i="37"/>
  <c r="N54" i="37"/>
  <c r="O53" i="37"/>
  <c r="Q6" i="37"/>
  <c r="R5" i="37"/>
  <c r="M158" i="36"/>
  <c r="N157" i="36"/>
  <c r="O48" i="36"/>
  <c r="N49" i="36"/>
  <c r="N203" i="36"/>
  <c r="M204" i="36"/>
  <c r="O6" i="36"/>
  <c r="P5" i="36"/>
  <c r="N88" i="34"/>
  <c r="M89" i="34"/>
  <c r="O123" i="34"/>
  <c r="N124" i="34"/>
  <c r="O158" i="34"/>
  <c r="N159" i="34"/>
  <c r="O45" i="34"/>
  <c r="N46" i="34"/>
  <c r="Q5" i="34"/>
  <c r="P6" i="34"/>
  <c r="AQ130" i="56"/>
  <c r="Y19" i="56"/>
  <c r="AB110" i="56"/>
  <c r="Z13" i="56"/>
  <c r="AA84" i="56"/>
  <c r="Z102" i="56"/>
  <c r="Z109" i="56"/>
  <c r="Z103" i="56"/>
  <c r="Z83" i="56"/>
  <c r="Z11" i="56"/>
  <c r="Z148" i="56"/>
  <c r="Z22" i="56"/>
  <c r="Z101" i="56"/>
  <c r="Z29" i="56"/>
  <c r="Z147" i="56"/>
  <c r="AB100" i="56"/>
  <c r="Z127" i="56"/>
  <c r="AA12" i="56"/>
  <c r="Z10" i="56"/>
  <c r="Z20" i="56"/>
  <c r="Z137" i="56"/>
  <c r="Z146" i="56"/>
  <c r="AB82" i="56"/>
  <c r="AA28" i="56"/>
  <c r="Y141" i="56"/>
  <c r="Z139" i="56"/>
  <c r="Z21" i="56"/>
  <c r="AA109" i="56"/>
  <c r="Z111" i="56"/>
  <c r="Y145" i="56"/>
  <c r="Z30" i="56"/>
  <c r="AB92" i="56"/>
  <c r="AA136" i="56"/>
  <c r="Z31" i="56"/>
  <c r="Z138" i="56"/>
  <c r="AJ91" i="56"/>
  <c r="AD112" i="56"/>
  <c r="AA85" i="56"/>
  <c r="AG94" i="56"/>
  <c r="AG33" i="38" l="1"/>
  <c r="AF157" i="38"/>
  <c r="P64" i="36"/>
  <c r="O259" i="36"/>
  <c r="M282" i="36"/>
  <c r="K262" i="36"/>
  <c r="I69" i="53" s="1"/>
  <c r="M67" i="53"/>
  <c r="R167" i="36"/>
  <c r="Q269" i="36"/>
  <c r="W196" i="36"/>
  <c r="V271" i="36"/>
  <c r="Y104" i="36"/>
  <c r="P41" i="36"/>
  <c r="P261" i="36" s="1"/>
  <c r="O281" i="36"/>
  <c r="P31" i="36"/>
  <c r="P260" i="36" s="1"/>
  <c r="O280" i="36"/>
  <c r="P15" i="36"/>
  <c r="O279" i="36"/>
  <c r="L61" i="53"/>
  <c r="N274" i="36"/>
  <c r="K10" i="53"/>
  <c r="M171" i="34"/>
  <c r="K13" i="53" s="1"/>
  <c r="M272" i="36"/>
  <c r="N201" i="36"/>
  <c r="P50" i="38"/>
  <c r="O165" i="38"/>
  <c r="L22" i="53"/>
  <c r="P58" i="38"/>
  <c r="O166" i="38"/>
  <c r="O157" i="37"/>
  <c r="P79" i="37"/>
  <c r="P81" i="34"/>
  <c r="O180" i="34"/>
  <c r="P63" i="34"/>
  <c r="O179" i="34"/>
  <c r="L118" i="53"/>
  <c r="O93" i="38"/>
  <c r="N176" i="38"/>
  <c r="L98" i="53"/>
  <c r="L20" i="53"/>
  <c r="P85" i="38"/>
  <c r="O175" i="38"/>
  <c r="M128" i="53" s="1"/>
  <c r="P38" i="34"/>
  <c r="O170" i="34"/>
  <c r="P128" i="38"/>
  <c r="O186" i="38"/>
  <c r="P36" i="37"/>
  <c r="O147" i="37"/>
  <c r="P55" i="34"/>
  <c r="O178" i="34"/>
  <c r="P15" i="34"/>
  <c r="O168" i="34"/>
  <c r="P106" i="34"/>
  <c r="O189" i="34"/>
  <c r="M11" i="53"/>
  <c r="M111" i="53"/>
  <c r="P98" i="34"/>
  <c r="O188" i="34"/>
  <c r="P20" i="37"/>
  <c r="O146" i="37"/>
  <c r="L119" i="53"/>
  <c r="Q23" i="34"/>
  <c r="P169" i="34"/>
  <c r="P120" i="38"/>
  <c r="O185" i="38"/>
  <c r="Q156" i="37"/>
  <c r="O167" i="38"/>
  <c r="P68" i="38"/>
  <c r="P116" i="34"/>
  <c r="O190" i="34"/>
  <c r="L117" i="53"/>
  <c r="P138" i="38"/>
  <c r="O187" i="38"/>
  <c r="L21" i="53"/>
  <c r="Z162" i="36"/>
  <c r="Y264" i="36"/>
  <c r="V71" i="53"/>
  <c r="Q141" i="37"/>
  <c r="R10" i="37"/>
  <c r="K15" i="53"/>
  <c r="L12" i="53"/>
  <c r="N173" i="34"/>
  <c r="O163" i="34"/>
  <c r="L5" i="53"/>
  <c r="Q254" i="36"/>
  <c r="R53" i="36"/>
  <c r="O103" i="38"/>
  <c r="N177" i="38"/>
  <c r="L130" i="53" s="1"/>
  <c r="T89" i="37"/>
  <c r="S158" i="37"/>
  <c r="O51" i="37"/>
  <c r="N149" i="37"/>
  <c r="P46" i="37"/>
  <c r="O148" i="37"/>
  <c r="O50" i="34"/>
  <c r="P50" i="34" s="1"/>
  <c r="O10" i="36"/>
  <c r="P139" i="36"/>
  <c r="Q139" i="36"/>
  <c r="L109" i="36"/>
  <c r="I73" i="53"/>
  <c r="M111" i="36"/>
  <c r="L112" i="36"/>
  <c r="M115" i="52"/>
  <c r="L116" i="52"/>
  <c r="N143" i="38"/>
  <c r="K129" i="53"/>
  <c r="O115" i="38"/>
  <c r="O180" i="38" s="1"/>
  <c r="L124" i="53"/>
  <c r="N46" i="36"/>
  <c r="K66" i="53"/>
  <c r="O73" i="38"/>
  <c r="O168" i="38" s="1"/>
  <c r="M120" i="53" s="1"/>
  <c r="L113" i="53"/>
  <c r="O108" i="38"/>
  <c r="O178" i="38" s="1"/>
  <c r="L121" i="53"/>
  <c r="N94" i="37"/>
  <c r="N159" i="37" s="1"/>
  <c r="K97" i="53"/>
  <c r="M116" i="53"/>
  <c r="P58" i="37"/>
  <c r="P151" i="37" s="1"/>
  <c r="M92" i="53"/>
  <c r="O38" i="38"/>
  <c r="M109" i="53" s="1"/>
  <c r="L105" i="53"/>
  <c r="P116" i="36"/>
  <c r="O10" i="38"/>
  <c r="O150" i="38" s="1"/>
  <c r="L100" i="53"/>
  <c r="P45" i="38"/>
  <c r="P160" i="38" s="1"/>
  <c r="M108" i="53"/>
  <c r="M68" i="53"/>
  <c r="P93" i="34"/>
  <c r="P183" i="34" s="1"/>
  <c r="M19" i="53"/>
  <c r="N86" i="34"/>
  <c r="N181" i="34" s="1"/>
  <c r="L23" i="53" s="1"/>
  <c r="K17" i="53"/>
  <c r="O121" i="34"/>
  <c r="O191" i="34" s="1"/>
  <c r="L24" i="53"/>
  <c r="N43" i="34"/>
  <c r="P10" i="34"/>
  <c r="H5" i="46"/>
  <c r="H5" i="44"/>
  <c r="H5" i="45"/>
  <c r="I5" i="31"/>
  <c r="H6" i="31"/>
  <c r="O110" i="46"/>
  <c r="N111" i="46"/>
  <c r="O75" i="46"/>
  <c r="N76" i="46"/>
  <c r="M40" i="46"/>
  <c r="L41" i="46"/>
  <c r="M116" i="44"/>
  <c r="L117" i="44"/>
  <c r="P75" i="38"/>
  <c r="O76" i="38"/>
  <c r="O110" i="38"/>
  <c r="N111" i="38"/>
  <c r="P40" i="38"/>
  <c r="O41" i="38"/>
  <c r="P6" i="38"/>
  <c r="Q5" i="38"/>
  <c r="P145" i="38"/>
  <c r="O146" i="38"/>
  <c r="P96" i="37"/>
  <c r="Q96" i="37" s="1"/>
  <c r="R96" i="37" s="1"/>
  <c r="O97" i="37"/>
  <c r="R6" i="37"/>
  <c r="S5" i="37"/>
  <c r="O54" i="37"/>
  <c r="P53" i="37"/>
  <c r="O49" i="36"/>
  <c r="P48" i="36"/>
  <c r="Q5" i="36"/>
  <c r="P6" i="36"/>
  <c r="N158" i="36"/>
  <c r="O157" i="36"/>
  <c r="N204" i="36"/>
  <c r="O203" i="36"/>
  <c r="O46" i="34"/>
  <c r="P45" i="34"/>
  <c r="Q6" i="34"/>
  <c r="R5" i="34"/>
  <c r="P158" i="34"/>
  <c r="O159" i="34"/>
  <c r="O124" i="34"/>
  <c r="P123" i="34"/>
  <c r="N89" i="34"/>
  <c r="O88" i="34"/>
  <c r="Z145" i="56"/>
  <c r="AH94" i="56"/>
  <c r="AC92" i="56"/>
  <c r="Z141" i="56"/>
  <c r="AA20" i="56"/>
  <c r="AB85" i="56"/>
  <c r="AA103" i="56"/>
  <c r="AB84" i="56"/>
  <c r="AA22" i="56"/>
  <c r="AA11" i="56"/>
  <c r="AR130" i="56"/>
  <c r="AA13" i="56"/>
  <c r="AC110" i="56"/>
  <c r="AA29" i="56"/>
  <c r="AA83" i="56"/>
  <c r="AA10" i="56"/>
  <c r="AC100" i="56"/>
  <c r="AA101" i="56"/>
  <c r="AB28" i="56"/>
  <c r="AB136" i="56"/>
  <c r="AE112" i="56"/>
  <c r="AA138" i="56"/>
  <c r="AB12" i="56"/>
  <c r="AA148" i="56"/>
  <c r="AA137" i="56"/>
  <c r="AK91" i="56"/>
  <c r="AA31" i="56"/>
  <c r="AA30" i="56"/>
  <c r="AA146" i="56"/>
  <c r="AA127" i="56"/>
  <c r="AA139" i="56"/>
  <c r="AC82" i="56"/>
  <c r="AA147" i="56"/>
  <c r="AA21" i="56"/>
  <c r="Z19" i="56"/>
  <c r="AA111" i="56"/>
  <c r="AB109" i="56"/>
  <c r="AA102" i="56"/>
  <c r="AH33" i="38" l="1"/>
  <c r="AG157" i="38"/>
  <c r="N67" i="53"/>
  <c r="L262" i="36"/>
  <c r="J69" i="53" s="1"/>
  <c r="S167" i="36"/>
  <c r="R269" i="36"/>
  <c r="N282" i="36"/>
  <c r="P259" i="36"/>
  <c r="Q64" i="36"/>
  <c r="W271" i="36"/>
  <c r="X196" i="36"/>
  <c r="Z104" i="36"/>
  <c r="Q15" i="36"/>
  <c r="P279" i="36"/>
  <c r="Q31" i="36"/>
  <c r="Q260" i="36" s="1"/>
  <c r="P280" i="36"/>
  <c r="M61" i="53"/>
  <c r="O274" i="36"/>
  <c r="Q41" i="36"/>
  <c r="Q261" i="36" s="1"/>
  <c r="P281" i="36"/>
  <c r="L10" i="53"/>
  <c r="N171" i="34"/>
  <c r="L13" i="53" s="1"/>
  <c r="P10" i="36"/>
  <c r="O201" i="36"/>
  <c r="N272" i="36"/>
  <c r="M21" i="53"/>
  <c r="Q116" i="34"/>
  <c r="P190" i="34"/>
  <c r="Q63" i="34"/>
  <c r="P179" i="34"/>
  <c r="M119" i="53"/>
  <c r="Q81" i="34"/>
  <c r="P180" i="34"/>
  <c r="Q38" i="34"/>
  <c r="P170" i="34"/>
  <c r="N12" i="53" s="1"/>
  <c r="P157" i="37"/>
  <c r="Q79" i="37"/>
  <c r="M98" i="53"/>
  <c r="S63" i="37"/>
  <c r="R156" i="37"/>
  <c r="Q20" i="37"/>
  <c r="P146" i="37"/>
  <c r="Q68" i="38"/>
  <c r="P167" i="38"/>
  <c r="Q106" i="34"/>
  <c r="P189" i="34"/>
  <c r="Q85" i="38"/>
  <c r="P175" i="38"/>
  <c r="N128" i="53" s="1"/>
  <c r="M118" i="53"/>
  <c r="Q128" i="38"/>
  <c r="P186" i="38"/>
  <c r="Q120" i="38"/>
  <c r="P185" i="38"/>
  <c r="Q58" i="38"/>
  <c r="P166" i="38"/>
  <c r="Q36" i="37"/>
  <c r="P147" i="37"/>
  <c r="Q98" i="34"/>
  <c r="P188" i="34"/>
  <c r="N11" i="53"/>
  <c r="P168" i="34"/>
  <c r="Q15" i="34"/>
  <c r="M22" i="53"/>
  <c r="M20" i="53"/>
  <c r="M117" i="53"/>
  <c r="N111" i="53"/>
  <c r="Q169" i="34"/>
  <c r="R23" i="34"/>
  <c r="Q138" i="38"/>
  <c r="P187" i="38"/>
  <c r="Q55" i="34"/>
  <c r="P178" i="34"/>
  <c r="P93" i="38"/>
  <c r="O176" i="38"/>
  <c r="Q50" i="38"/>
  <c r="P165" i="38"/>
  <c r="W71" i="53"/>
  <c r="Z264" i="36"/>
  <c r="AA162" i="36"/>
  <c r="S10" i="37"/>
  <c r="R141" i="37"/>
  <c r="P173" i="34"/>
  <c r="M12" i="53"/>
  <c r="O173" i="34"/>
  <c r="L15" i="53"/>
  <c r="P163" i="34"/>
  <c r="M5" i="53"/>
  <c r="S53" i="36"/>
  <c r="R254" i="36"/>
  <c r="P103" i="38"/>
  <c r="O177" i="38"/>
  <c r="M130" i="53" s="1"/>
  <c r="U89" i="37"/>
  <c r="T158" i="37"/>
  <c r="Q46" i="37"/>
  <c r="P148" i="37"/>
  <c r="P51" i="37"/>
  <c r="O149" i="37"/>
  <c r="S96" i="37"/>
  <c r="R97" i="37"/>
  <c r="M112" i="36"/>
  <c r="N111" i="36"/>
  <c r="J73" i="53"/>
  <c r="M109" i="36"/>
  <c r="M116" i="52"/>
  <c r="N115" i="52"/>
  <c r="W75" i="37"/>
  <c r="Q116" i="36"/>
  <c r="N116" i="53"/>
  <c r="O46" i="36"/>
  <c r="L66" i="53"/>
  <c r="P38" i="38"/>
  <c r="N109" i="53" s="1"/>
  <c r="M105" i="53"/>
  <c r="O94" i="37"/>
  <c r="O159" i="37" s="1"/>
  <c r="L97" i="53"/>
  <c r="P115" i="38"/>
  <c r="P180" i="38" s="1"/>
  <c r="M124" i="53"/>
  <c r="P108" i="38"/>
  <c r="P178" i="38" s="1"/>
  <c r="M121" i="53"/>
  <c r="O143" i="38"/>
  <c r="L129" i="53"/>
  <c r="Q58" i="37"/>
  <c r="N92" i="53"/>
  <c r="P73" i="38"/>
  <c r="P168" i="38" s="1"/>
  <c r="N120" i="53" s="1"/>
  <c r="M113" i="53"/>
  <c r="Q45" i="38"/>
  <c r="Q160" i="38" s="1"/>
  <c r="N108" i="53"/>
  <c r="P10" i="38"/>
  <c r="P150" i="38" s="1"/>
  <c r="M100" i="53"/>
  <c r="N68" i="53"/>
  <c r="P121" i="34"/>
  <c r="P191" i="34" s="1"/>
  <c r="M24" i="53"/>
  <c r="O86" i="34"/>
  <c r="O181" i="34" s="1"/>
  <c r="M23" i="53" s="1"/>
  <c r="L17" i="53"/>
  <c r="Q93" i="34"/>
  <c r="N19" i="53"/>
  <c r="O43" i="34"/>
  <c r="Q10" i="34"/>
  <c r="Q163" i="34" s="1"/>
  <c r="G6" i="46"/>
  <c r="G6" i="44"/>
  <c r="G6" i="45"/>
  <c r="I6" i="31"/>
  <c r="J5" i="31"/>
  <c r="H6" i="44"/>
  <c r="I5" i="44"/>
  <c r="I5" i="45"/>
  <c r="H6" i="45"/>
  <c r="I5" i="46"/>
  <c r="H6" i="46"/>
  <c r="O111" i="46"/>
  <c r="P110" i="46"/>
  <c r="O76" i="46"/>
  <c r="P75" i="46"/>
  <c r="N40" i="46"/>
  <c r="M41" i="46"/>
  <c r="N116" i="44"/>
  <c r="M117" i="44"/>
  <c r="Q50" i="34"/>
  <c r="Q173" i="34" s="1"/>
  <c r="Q145" i="38"/>
  <c r="P146" i="38"/>
  <c r="Q6" i="38"/>
  <c r="R5" i="38"/>
  <c r="O111" i="38"/>
  <c r="P110" i="38"/>
  <c r="Q75" i="38"/>
  <c r="P76" i="38"/>
  <c r="P41" i="38"/>
  <c r="Q40" i="38"/>
  <c r="Q53" i="37"/>
  <c r="R53" i="37" s="1"/>
  <c r="P54" i="37"/>
  <c r="P97" i="37"/>
  <c r="T5" i="37"/>
  <c r="S6" i="37"/>
  <c r="P157" i="36"/>
  <c r="O158" i="36"/>
  <c r="O204" i="36"/>
  <c r="P203" i="36"/>
  <c r="Q48" i="36"/>
  <c r="R48" i="36" s="1"/>
  <c r="P49" i="36"/>
  <c r="R5" i="36"/>
  <c r="Q6" i="36"/>
  <c r="Q123" i="34"/>
  <c r="R123" i="34" s="1"/>
  <c r="P124" i="34"/>
  <c r="R6" i="34"/>
  <c r="S5" i="34"/>
  <c r="T5" i="34" s="1"/>
  <c r="T6" i="34" s="1"/>
  <c r="Q158" i="34"/>
  <c r="P159" i="34"/>
  <c r="P88" i="34"/>
  <c r="O89" i="34"/>
  <c r="Q45" i="34"/>
  <c r="R45" i="34" s="1"/>
  <c r="P46" i="34"/>
  <c r="AM7" i="16"/>
  <c r="AD100" i="56"/>
  <c r="AB102" i="56"/>
  <c r="AC136" i="56"/>
  <c r="AL91" i="56"/>
  <c r="AC19" i="56"/>
  <c r="AF112" i="56"/>
  <c r="AB83" i="56"/>
  <c r="AB127" i="56"/>
  <c r="AB139" i="56"/>
  <c r="AB19" i="56"/>
  <c r="AD110" i="56"/>
  <c r="AB31" i="56"/>
  <c r="AB138" i="56"/>
  <c r="AB103" i="56"/>
  <c r="AB29" i="56"/>
  <c r="AD82" i="56"/>
  <c r="AD92" i="56"/>
  <c r="AB101" i="56"/>
  <c r="AI94" i="56"/>
  <c r="AB20" i="56"/>
  <c r="AB148" i="56"/>
  <c r="AB22" i="56"/>
  <c r="AB137" i="56"/>
  <c r="AB111" i="56"/>
  <c r="AA145" i="56"/>
  <c r="AA141" i="56"/>
  <c r="AB147" i="56"/>
  <c r="AA19" i="56"/>
  <c r="AB30" i="56"/>
  <c r="AB21" i="56"/>
  <c r="AB146" i="56"/>
  <c r="AC85" i="56"/>
  <c r="AB10" i="56"/>
  <c r="AC84" i="56"/>
  <c r="AC12" i="56"/>
  <c r="AB13" i="56"/>
  <c r="AC10" i="56"/>
  <c r="AB11" i="56"/>
  <c r="AS130" i="56"/>
  <c r="AI33" i="38" l="1"/>
  <c r="AH157" i="38"/>
  <c r="R64" i="36"/>
  <c r="Q259" i="36"/>
  <c r="M262" i="36"/>
  <c r="K69" i="53" s="1"/>
  <c r="O282" i="36"/>
  <c r="T167" i="36"/>
  <c r="S269" i="36"/>
  <c r="O67" i="53"/>
  <c r="X271" i="36"/>
  <c r="Y196" i="36"/>
  <c r="AA104" i="36"/>
  <c r="Q151" i="37"/>
  <c r="R58" i="37"/>
  <c r="N61" i="53"/>
  <c r="P274" i="36"/>
  <c r="Q10" i="36"/>
  <c r="Q274" i="36" s="1"/>
  <c r="Q281" i="36"/>
  <c r="R41" i="36"/>
  <c r="R261" i="36" s="1"/>
  <c r="Q280" i="36"/>
  <c r="R31" i="36"/>
  <c r="R260" i="36" s="1"/>
  <c r="Q279" i="36"/>
  <c r="R15" i="36"/>
  <c r="M10" i="53"/>
  <c r="O171" i="34"/>
  <c r="M13" i="53" s="1"/>
  <c r="O272" i="36"/>
  <c r="P201" i="36"/>
  <c r="Q188" i="34"/>
  <c r="R98" i="34"/>
  <c r="Q170" i="34"/>
  <c r="O12" i="53" s="1"/>
  <c r="R38" i="34"/>
  <c r="N20" i="53"/>
  <c r="R138" i="38"/>
  <c r="Q187" i="38"/>
  <c r="N98" i="53"/>
  <c r="Q189" i="34"/>
  <c r="R106" i="34"/>
  <c r="N22" i="53"/>
  <c r="S23" i="34"/>
  <c r="R169" i="34"/>
  <c r="Q147" i="37"/>
  <c r="R36" i="37"/>
  <c r="N119" i="53"/>
  <c r="Q180" i="34"/>
  <c r="R81" i="34"/>
  <c r="R79" i="37"/>
  <c r="Q157" i="37"/>
  <c r="Q178" i="34"/>
  <c r="R55" i="34"/>
  <c r="O111" i="53"/>
  <c r="O11" i="53"/>
  <c r="N118" i="53"/>
  <c r="R68" i="38"/>
  <c r="Q167" i="38"/>
  <c r="R116" i="36"/>
  <c r="Q93" i="38"/>
  <c r="P176" i="38"/>
  <c r="R85" i="38"/>
  <c r="Q175" i="38"/>
  <c r="O128" i="53" s="1"/>
  <c r="R58" i="38"/>
  <c r="Q166" i="38"/>
  <c r="N21" i="53"/>
  <c r="Q146" i="37"/>
  <c r="R20" i="37"/>
  <c r="Q179" i="34"/>
  <c r="R63" i="34"/>
  <c r="N117" i="53"/>
  <c r="R120" i="38"/>
  <c r="Q185" i="38"/>
  <c r="R50" i="38"/>
  <c r="Q165" i="38"/>
  <c r="S156" i="37"/>
  <c r="T63" i="37"/>
  <c r="Q190" i="34"/>
  <c r="R116" i="34"/>
  <c r="R15" i="34"/>
  <c r="Q168" i="34"/>
  <c r="R128" i="38"/>
  <c r="Q186" i="38"/>
  <c r="AB162" i="36"/>
  <c r="AA264" i="36"/>
  <c r="X71" i="53"/>
  <c r="T10" i="37"/>
  <c r="S141" i="37"/>
  <c r="O15" i="53"/>
  <c r="M15" i="53"/>
  <c r="N15" i="53"/>
  <c r="N5" i="53"/>
  <c r="R93" i="34"/>
  <c r="Q183" i="34"/>
  <c r="T53" i="36"/>
  <c r="S254" i="36"/>
  <c r="Q103" i="38"/>
  <c r="P177" i="38"/>
  <c r="N130" i="53" s="1"/>
  <c r="V89" i="37"/>
  <c r="U158" i="37"/>
  <c r="Q51" i="37"/>
  <c r="P149" i="37"/>
  <c r="Q148" i="37"/>
  <c r="R46" i="37"/>
  <c r="S48" i="36"/>
  <c r="R49" i="36"/>
  <c r="O61" i="53"/>
  <c r="R50" i="34"/>
  <c r="O5" i="53"/>
  <c r="R10" i="34"/>
  <c r="S123" i="34"/>
  <c r="R124" i="34"/>
  <c r="S53" i="37"/>
  <c r="R54" i="37"/>
  <c r="T96" i="37"/>
  <c r="S97" i="37"/>
  <c r="R46" i="34"/>
  <c r="S45" i="34"/>
  <c r="N109" i="36"/>
  <c r="K73" i="53"/>
  <c r="O111" i="36"/>
  <c r="N112" i="36"/>
  <c r="N116" i="52"/>
  <c r="O115" i="52"/>
  <c r="X78" i="37"/>
  <c r="X75" i="37"/>
  <c r="O92" i="53"/>
  <c r="P46" i="36"/>
  <c r="M66" i="53"/>
  <c r="Q115" i="38"/>
  <c r="Q180" i="38" s="1"/>
  <c r="N124" i="53"/>
  <c r="P143" i="38"/>
  <c r="M129" i="53"/>
  <c r="O116" i="53"/>
  <c r="P94" i="37"/>
  <c r="P159" i="37" s="1"/>
  <c r="M97" i="53"/>
  <c r="Q108" i="38"/>
  <c r="Q178" i="38" s="1"/>
  <c r="N121" i="53"/>
  <c r="Q73" i="38"/>
  <c r="Q168" i="38" s="1"/>
  <c r="O120" i="53" s="1"/>
  <c r="N113" i="53"/>
  <c r="Q38" i="38"/>
  <c r="O109" i="53" s="1"/>
  <c r="N105" i="53"/>
  <c r="Q10" i="38"/>
  <c r="Q150" i="38" s="1"/>
  <c r="N100" i="53"/>
  <c r="R45" i="38"/>
  <c r="R160" i="38" s="1"/>
  <c r="O108" i="53"/>
  <c r="O68" i="53"/>
  <c r="O19" i="53"/>
  <c r="P86" i="34"/>
  <c r="P181" i="34" s="1"/>
  <c r="N23" i="53" s="1"/>
  <c r="M17" i="53"/>
  <c r="Q121" i="34"/>
  <c r="N24" i="53"/>
  <c r="P43" i="34"/>
  <c r="K5" i="31"/>
  <c r="J6" i="31"/>
  <c r="I6" i="46"/>
  <c r="J5" i="46"/>
  <c r="J5" i="45"/>
  <c r="I6" i="45"/>
  <c r="I6" i="44"/>
  <c r="J5" i="44"/>
  <c r="Q110" i="46"/>
  <c r="P111" i="46"/>
  <c r="P76" i="46"/>
  <c r="Q75" i="46"/>
  <c r="O40" i="46"/>
  <c r="N41" i="46"/>
  <c r="O116" i="44"/>
  <c r="N117" i="44"/>
  <c r="S5" i="38"/>
  <c r="R6" i="38"/>
  <c r="R75" i="38"/>
  <c r="Q76" i="38"/>
  <c r="R40" i="38"/>
  <c r="Q41" i="38"/>
  <c r="Q110" i="38"/>
  <c r="P111" i="38"/>
  <c r="Q146" i="38"/>
  <c r="R145" i="38"/>
  <c r="Q97" i="37"/>
  <c r="U5" i="37"/>
  <c r="T6" i="37"/>
  <c r="Q54" i="37"/>
  <c r="Q203" i="36"/>
  <c r="R203" i="36" s="1"/>
  <c r="P204" i="36"/>
  <c r="R6" i="36"/>
  <c r="S5" i="36"/>
  <c r="Q49" i="36"/>
  <c r="P158" i="36"/>
  <c r="Q157" i="36"/>
  <c r="R157" i="36" s="1"/>
  <c r="Q159" i="34"/>
  <c r="S6" i="34"/>
  <c r="Q46" i="34"/>
  <c r="Q88" i="34"/>
  <c r="R88" i="34" s="1"/>
  <c r="P89" i="34"/>
  <c r="Q124" i="34"/>
  <c r="AC137" i="56"/>
  <c r="AE110" i="56"/>
  <c r="AC147" i="56"/>
  <c r="AC103" i="56"/>
  <c r="AJ94" i="56"/>
  <c r="AC30" i="56"/>
  <c r="AC145" i="56"/>
  <c r="AC28" i="56"/>
  <c r="AE92" i="56"/>
  <c r="AE82" i="56"/>
  <c r="AC13" i="56"/>
  <c r="AC111" i="56"/>
  <c r="AE100" i="56"/>
  <c r="AT130" i="56"/>
  <c r="AD136" i="56"/>
  <c r="AB145" i="56"/>
  <c r="AB141" i="56"/>
  <c r="AC138" i="56"/>
  <c r="AD84" i="56"/>
  <c r="AC109" i="56"/>
  <c r="AM91" i="56"/>
  <c r="AC102" i="56"/>
  <c r="AC146" i="56"/>
  <c r="AC21" i="56"/>
  <c r="AC22" i="56"/>
  <c r="AC31" i="56"/>
  <c r="AG112" i="56"/>
  <c r="AC127" i="56"/>
  <c r="AD85" i="56"/>
  <c r="AC29" i="56"/>
  <c r="AC20" i="56"/>
  <c r="AD12" i="56"/>
  <c r="AC101" i="56"/>
  <c r="AC83" i="56"/>
  <c r="AC148" i="56"/>
  <c r="AC139" i="56"/>
  <c r="AC11" i="56"/>
  <c r="AJ33" i="38" l="1"/>
  <c r="AI157" i="38"/>
  <c r="P282" i="36"/>
  <c r="U167" i="36"/>
  <c r="T269" i="36"/>
  <c r="N262" i="36"/>
  <c r="L69" i="53" s="1"/>
  <c r="P67" i="53"/>
  <c r="S64" i="36"/>
  <c r="R259" i="36"/>
  <c r="Y271" i="36"/>
  <c r="Z196" i="36"/>
  <c r="AB104" i="36"/>
  <c r="R10" i="36"/>
  <c r="S10" i="36" s="1"/>
  <c r="S15" i="36"/>
  <c r="R279" i="36"/>
  <c r="S31" i="36"/>
  <c r="S260" i="36" s="1"/>
  <c r="R280" i="36"/>
  <c r="S41" i="36"/>
  <c r="S261" i="36" s="1"/>
  <c r="R281" i="36"/>
  <c r="N10" i="53"/>
  <c r="P171" i="34"/>
  <c r="N13" i="53" s="1"/>
  <c r="R121" i="34"/>
  <c r="Q191" i="34"/>
  <c r="Q201" i="36"/>
  <c r="P272" i="36"/>
  <c r="S58" i="38"/>
  <c r="R166" i="38"/>
  <c r="S106" i="34"/>
  <c r="R189" i="34"/>
  <c r="O117" i="53"/>
  <c r="O20" i="53"/>
  <c r="S50" i="38"/>
  <c r="R165" i="38"/>
  <c r="S85" i="38"/>
  <c r="R175" i="38"/>
  <c r="P128" i="53" s="1"/>
  <c r="T156" i="37"/>
  <c r="U63" i="37"/>
  <c r="S55" i="34"/>
  <c r="R178" i="34"/>
  <c r="S79" i="37"/>
  <c r="R157" i="37"/>
  <c r="S120" i="38"/>
  <c r="R185" i="38"/>
  <c r="R93" i="38"/>
  <c r="Q176" i="38"/>
  <c r="S81" i="34"/>
  <c r="R180" i="34"/>
  <c r="S138" i="38"/>
  <c r="R187" i="38"/>
  <c r="O118" i="53"/>
  <c r="O22" i="53"/>
  <c r="S128" i="38"/>
  <c r="R186" i="38"/>
  <c r="S63" i="34"/>
  <c r="R179" i="34"/>
  <c r="S116" i="36"/>
  <c r="S38" i="34"/>
  <c r="R170" i="34"/>
  <c r="T23" i="34"/>
  <c r="S169" i="34"/>
  <c r="O21" i="53"/>
  <c r="O119" i="53"/>
  <c r="S36" i="37"/>
  <c r="R147" i="37"/>
  <c r="P111" i="53"/>
  <c r="S15" i="34"/>
  <c r="R168" i="34"/>
  <c r="S20" i="37"/>
  <c r="R146" i="37"/>
  <c r="R167" i="38"/>
  <c r="S68" i="38"/>
  <c r="O98" i="53"/>
  <c r="S98" i="34"/>
  <c r="R188" i="34"/>
  <c r="S116" i="34"/>
  <c r="R190" i="34"/>
  <c r="P11" i="53"/>
  <c r="Y71" i="53"/>
  <c r="AC162" i="36"/>
  <c r="AB264" i="36"/>
  <c r="U10" i="37"/>
  <c r="T141" i="37"/>
  <c r="S58" i="37"/>
  <c r="S151" i="37" s="1"/>
  <c r="R151" i="37"/>
  <c r="S50" i="34"/>
  <c r="R173" i="34"/>
  <c r="S10" i="34"/>
  <c r="R163" i="34"/>
  <c r="S93" i="34"/>
  <c r="R183" i="34"/>
  <c r="U53" i="36"/>
  <c r="T254" i="36"/>
  <c r="R103" i="38"/>
  <c r="Q177" i="38"/>
  <c r="O130" i="53" s="1"/>
  <c r="W89" i="37"/>
  <c r="V158" i="37"/>
  <c r="S46" i="37"/>
  <c r="R148" i="37"/>
  <c r="Q149" i="37"/>
  <c r="R51" i="37"/>
  <c r="P61" i="53"/>
  <c r="S157" i="36"/>
  <c r="R158" i="36"/>
  <c r="S49" i="36"/>
  <c r="T48" i="36"/>
  <c r="T123" i="34"/>
  <c r="S124" i="34"/>
  <c r="R204" i="36"/>
  <c r="S203" i="36"/>
  <c r="S88" i="34"/>
  <c r="R89" i="34"/>
  <c r="T53" i="37"/>
  <c r="S54" i="37"/>
  <c r="U96" i="37"/>
  <c r="T97" i="37"/>
  <c r="S46" i="34"/>
  <c r="T45" i="34"/>
  <c r="P111" i="36"/>
  <c r="O112" i="36"/>
  <c r="O109" i="36"/>
  <c r="L73" i="53"/>
  <c r="P115" i="52"/>
  <c r="O116" i="52"/>
  <c r="Y78" i="37"/>
  <c r="Y75" i="37"/>
  <c r="Y62" i="37"/>
  <c r="Y57" i="37"/>
  <c r="R73" i="38"/>
  <c r="R168" i="38" s="1"/>
  <c r="P120" i="53" s="1"/>
  <c r="O113" i="53"/>
  <c r="Q94" i="37"/>
  <c r="N97" i="53"/>
  <c r="Q46" i="36"/>
  <c r="N66" i="53"/>
  <c r="P116" i="53"/>
  <c r="R108" i="38"/>
  <c r="R178" i="38" s="1"/>
  <c r="O121" i="53"/>
  <c r="P92" i="53"/>
  <c r="Q143" i="38"/>
  <c r="N129" i="53"/>
  <c r="R38" i="38"/>
  <c r="P109" i="53" s="1"/>
  <c r="O105" i="53"/>
  <c r="R115" i="38"/>
  <c r="R180" i="38" s="1"/>
  <c r="O124" i="53"/>
  <c r="S45" i="38"/>
  <c r="S160" i="38" s="1"/>
  <c r="P108" i="53"/>
  <c r="R10" i="38"/>
  <c r="R150" i="38" s="1"/>
  <c r="O100" i="53"/>
  <c r="Q61" i="53"/>
  <c r="P68" i="53"/>
  <c r="P19" i="53"/>
  <c r="O24" i="53"/>
  <c r="Q86" i="34"/>
  <c r="N17" i="53"/>
  <c r="Q43" i="34"/>
  <c r="Q171" i="34" s="1"/>
  <c r="O13" i="53" s="1"/>
  <c r="L5" i="31"/>
  <c r="K6" i="31"/>
  <c r="K5" i="45"/>
  <c r="J6" i="45"/>
  <c r="K5" i="46"/>
  <c r="J6" i="46"/>
  <c r="J6" i="44"/>
  <c r="K5" i="44"/>
  <c r="R110" i="46"/>
  <c r="Q111" i="46"/>
  <c r="Q76" i="46"/>
  <c r="R75" i="46"/>
  <c r="P40" i="46"/>
  <c r="O41" i="46"/>
  <c r="O117" i="44"/>
  <c r="P116" i="44"/>
  <c r="R110" i="38"/>
  <c r="Q111" i="38"/>
  <c r="S40" i="38"/>
  <c r="R41" i="38"/>
  <c r="R76" i="38"/>
  <c r="S75" i="38"/>
  <c r="S145" i="38"/>
  <c r="R146" i="38"/>
  <c r="T5" i="38"/>
  <c r="S6" i="38"/>
  <c r="V5" i="37"/>
  <c r="U6" i="37"/>
  <c r="Q158" i="36"/>
  <c r="T5" i="36"/>
  <c r="S6" i="36"/>
  <c r="Q204" i="36"/>
  <c r="U5" i="34"/>
  <c r="Q89" i="34"/>
  <c r="AD146" i="56"/>
  <c r="AD20" i="56"/>
  <c r="AD137" i="56"/>
  <c r="AD31" i="56"/>
  <c r="AD28" i="56"/>
  <c r="AD139" i="56"/>
  <c r="AD103" i="56"/>
  <c r="AD22" i="56"/>
  <c r="AE136" i="56"/>
  <c r="AD101" i="56"/>
  <c r="AU130" i="56"/>
  <c r="AD111" i="56"/>
  <c r="AF82" i="56"/>
  <c r="AD148" i="56"/>
  <c r="AF110" i="56"/>
  <c r="AD11" i="56"/>
  <c r="AD30" i="56"/>
  <c r="AD127" i="56"/>
  <c r="AD21" i="56"/>
  <c r="AD147" i="56"/>
  <c r="AE85" i="56"/>
  <c r="AD29" i="56"/>
  <c r="AF92" i="56"/>
  <c r="AD109" i="56"/>
  <c r="AE12" i="56"/>
  <c r="AE109" i="56"/>
  <c r="AD19" i="56"/>
  <c r="AH112" i="56"/>
  <c r="AF100" i="56"/>
  <c r="AN91" i="56"/>
  <c r="AE84" i="56"/>
  <c r="AD83" i="56"/>
  <c r="AD10" i="56"/>
  <c r="AK94" i="56"/>
  <c r="AD138" i="56"/>
  <c r="AC141" i="56"/>
  <c r="AD102" i="56"/>
  <c r="AD13" i="56"/>
  <c r="R274" i="36" l="1"/>
  <c r="AK33" i="38"/>
  <c r="AJ157" i="38"/>
  <c r="Q67" i="53"/>
  <c r="T64" i="36"/>
  <c r="S259" i="36"/>
  <c r="O262" i="36"/>
  <c r="M69" i="53" s="1"/>
  <c r="U269" i="36"/>
  <c r="V167" i="36"/>
  <c r="Z271" i="36"/>
  <c r="AA196" i="36"/>
  <c r="AK69" i="36"/>
  <c r="AC104" i="36"/>
  <c r="R46" i="36"/>
  <c r="Q282" i="36"/>
  <c r="T41" i="36"/>
  <c r="T261" i="36" s="1"/>
  <c r="S281" i="36"/>
  <c r="T10" i="36"/>
  <c r="S274" i="36"/>
  <c r="T31" i="36"/>
  <c r="T260" i="36" s="1"/>
  <c r="S280" i="36"/>
  <c r="T15" i="36"/>
  <c r="S279" i="36"/>
  <c r="R86" i="34"/>
  <c r="Q181" i="34"/>
  <c r="O23" i="53" s="1"/>
  <c r="S121" i="34"/>
  <c r="R191" i="34"/>
  <c r="Q272" i="36"/>
  <c r="R201" i="36"/>
  <c r="Q11" i="53"/>
  <c r="P22" i="53"/>
  <c r="T58" i="37"/>
  <c r="U58" i="37" s="1"/>
  <c r="T38" i="34"/>
  <c r="S170" i="34"/>
  <c r="T81" i="34"/>
  <c r="S180" i="34"/>
  <c r="T85" i="38"/>
  <c r="S175" i="38"/>
  <c r="Q128" i="53" s="1"/>
  <c r="T20" i="37"/>
  <c r="S146" i="37"/>
  <c r="P117" i="53"/>
  <c r="V63" i="37"/>
  <c r="U156" i="37"/>
  <c r="P12" i="53"/>
  <c r="T116" i="36"/>
  <c r="S93" i="38"/>
  <c r="R176" i="38"/>
  <c r="T50" i="38"/>
  <c r="S165" i="38"/>
  <c r="P119" i="53"/>
  <c r="T15" i="34"/>
  <c r="S168" i="34"/>
  <c r="P21" i="53"/>
  <c r="Q111" i="53"/>
  <c r="T63" i="34"/>
  <c r="S179" i="34"/>
  <c r="T120" i="38"/>
  <c r="S185" i="38"/>
  <c r="T138" i="38"/>
  <c r="S187" i="38"/>
  <c r="T116" i="34"/>
  <c r="S190" i="34"/>
  <c r="T36" i="37"/>
  <c r="S147" i="37"/>
  <c r="T128" i="38"/>
  <c r="S186" i="38"/>
  <c r="T79" i="37"/>
  <c r="S157" i="37"/>
  <c r="T106" i="34"/>
  <c r="S189" i="34"/>
  <c r="P20" i="53"/>
  <c r="P118" i="53"/>
  <c r="T68" i="38"/>
  <c r="S167" i="38"/>
  <c r="U23" i="34"/>
  <c r="T169" i="34"/>
  <c r="P98" i="53"/>
  <c r="T98" i="34"/>
  <c r="S188" i="34"/>
  <c r="T55" i="34"/>
  <c r="S178" i="34"/>
  <c r="T58" i="38"/>
  <c r="S166" i="38"/>
  <c r="Z71" i="53"/>
  <c r="AD162" i="36"/>
  <c r="AC264" i="36"/>
  <c r="V10" i="37"/>
  <c r="U141" i="37"/>
  <c r="P15" i="53"/>
  <c r="T50" i="34"/>
  <c r="S173" i="34"/>
  <c r="P5" i="53"/>
  <c r="T10" i="34"/>
  <c r="S163" i="34"/>
  <c r="T93" i="34"/>
  <c r="S183" i="34"/>
  <c r="V53" i="36"/>
  <c r="U254" i="36"/>
  <c r="S103" i="38"/>
  <c r="R177" i="38"/>
  <c r="P130" i="53" s="1"/>
  <c r="R94" i="37"/>
  <c r="Q159" i="37"/>
  <c r="X89" i="37"/>
  <c r="W158" i="37"/>
  <c r="T46" i="37"/>
  <c r="S148" i="37"/>
  <c r="S51" i="37"/>
  <c r="R149" i="37"/>
  <c r="U48" i="36"/>
  <c r="T49" i="36"/>
  <c r="T157" i="36"/>
  <c r="S158" i="36"/>
  <c r="U123" i="34"/>
  <c r="T124" i="34"/>
  <c r="S204" i="36"/>
  <c r="T203" i="36"/>
  <c r="T88" i="34"/>
  <c r="S89" i="34"/>
  <c r="U53" i="37"/>
  <c r="T54" i="37"/>
  <c r="V96" i="37"/>
  <c r="U97" i="37"/>
  <c r="O10" i="53"/>
  <c r="R43" i="34"/>
  <c r="T46" i="34"/>
  <c r="U45" i="34"/>
  <c r="P109" i="36"/>
  <c r="P262" i="36" s="1"/>
  <c r="M73" i="53"/>
  <c r="Q111" i="36"/>
  <c r="R111" i="36" s="1"/>
  <c r="P112" i="36"/>
  <c r="Q115" i="52"/>
  <c r="P116" i="52"/>
  <c r="Z78" i="37"/>
  <c r="Z75" i="37"/>
  <c r="Z62" i="37"/>
  <c r="Z57" i="37"/>
  <c r="R143" i="38"/>
  <c r="O129" i="53"/>
  <c r="O66" i="53"/>
  <c r="S115" i="38"/>
  <c r="S180" i="38" s="1"/>
  <c r="P124" i="53"/>
  <c r="Q92" i="53"/>
  <c r="O97" i="53"/>
  <c r="S38" i="38"/>
  <c r="Q109" i="53" s="1"/>
  <c r="P105" i="53"/>
  <c r="S108" i="38"/>
  <c r="S178" i="38" s="1"/>
  <c r="P121" i="53"/>
  <c r="S73" i="38"/>
  <c r="S168" i="38" s="1"/>
  <c r="Q120" i="53" s="1"/>
  <c r="P113" i="53"/>
  <c r="Q116" i="53"/>
  <c r="S10" i="38"/>
  <c r="S150" i="38" s="1"/>
  <c r="P100" i="53"/>
  <c r="T45" i="38"/>
  <c r="T160" i="38" s="1"/>
  <c r="Q108" i="53"/>
  <c r="Q68" i="53"/>
  <c r="R61" i="53"/>
  <c r="O17" i="53"/>
  <c r="P24" i="53"/>
  <c r="Q19" i="53"/>
  <c r="L6" i="31"/>
  <c r="M5" i="31"/>
  <c r="L5" i="45"/>
  <c r="K6" i="45"/>
  <c r="L5" i="44"/>
  <c r="K6" i="44"/>
  <c r="K6" i="46"/>
  <c r="L5" i="46"/>
  <c r="R111" i="46"/>
  <c r="S110" i="46"/>
  <c r="S75" i="46"/>
  <c r="R76" i="46"/>
  <c r="P41" i="46"/>
  <c r="Q40" i="46"/>
  <c r="P117" i="44"/>
  <c r="Q116" i="44"/>
  <c r="T145" i="38"/>
  <c r="S146" i="38"/>
  <c r="T75" i="38"/>
  <c r="S76" i="38"/>
  <c r="S41" i="38"/>
  <c r="T40" i="38"/>
  <c r="T6" i="38"/>
  <c r="U5" i="38"/>
  <c r="S110" i="38"/>
  <c r="R111" i="38"/>
  <c r="V6" i="37"/>
  <c r="W5" i="37"/>
  <c r="U5" i="36"/>
  <c r="T6" i="36"/>
  <c r="U6" i="34"/>
  <c r="V5" i="34"/>
  <c r="F7" i="23"/>
  <c r="AD145" i="56"/>
  <c r="AG92" i="56"/>
  <c r="AE28" i="56"/>
  <c r="AG110" i="56"/>
  <c r="AE101" i="56"/>
  <c r="AE148" i="56"/>
  <c r="AG82" i="56"/>
  <c r="AE111" i="56"/>
  <c r="AF12" i="56"/>
  <c r="AE13" i="56"/>
  <c r="AO91" i="56"/>
  <c r="AE137" i="56"/>
  <c r="AE102" i="56"/>
  <c r="AG100" i="56"/>
  <c r="AV130" i="56"/>
  <c r="AE29" i="56"/>
  <c r="AE145" i="56"/>
  <c r="AE20" i="56"/>
  <c r="AE83" i="56"/>
  <c r="AE21" i="56"/>
  <c r="AE147" i="56"/>
  <c r="AF84" i="56"/>
  <c r="AE146" i="56"/>
  <c r="AE11" i="56"/>
  <c r="AD141" i="56"/>
  <c r="AE103" i="56"/>
  <c r="AE127" i="56"/>
  <c r="AE31" i="56"/>
  <c r="AF85" i="56"/>
  <c r="AE139" i="56"/>
  <c r="AE138" i="56"/>
  <c r="AL94" i="56"/>
  <c r="AE22" i="56"/>
  <c r="AF136" i="56"/>
  <c r="AE10" i="56"/>
  <c r="AE30" i="56"/>
  <c r="AI112" i="56"/>
  <c r="AE19" i="56"/>
  <c r="AL33" i="38" l="1"/>
  <c r="AK157" i="38"/>
  <c r="R67" i="53"/>
  <c r="W167" i="36"/>
  <c r="V269" i="36"/>
  <c r="U64" i="36"/>
  <c r="T259" i="36"/>
  <c r="AA271" i="36"/>
  <c r="AB196" i="36"/>
  <c r="AL69" i="36"/>
  <c r="AD104" i="36"/>
  <c r="S46" i="36"/>
  <c r="R282" i="36"/>
  <c r="U15" i="36"/>
  <c r="T279" i="36"/>
  <c r="U31" i="36"/>
  <c r="U260" i="36" s="1"/>
  <c r="T280" i="36"/>
  <c r="U10" i="36"/>
  <c r="T274" i="36"/>
  <c r="U41" i="36"/>
  <c r="U261" i="36" s="1"/>
  <c r="T281" i="36"/>
  <c r="S86" i="34"/>
  <c r="R181" i="34"/>
  <c r="P23" i="53" s="1"/>
  <c r="S43" i="34"/>
  <c r="R171" i="34"/>
  <c r="P13" i="53" s="1"/>
  <c r="T121" i="34"/>
  <c r="S191" i="34"/>
  <c r="T151" i="37"/>
  <c r="S201" i="36"/>
  <c r="R272" i="36"/>
  <c r="R111" i="53"/>
  <c r="U15" i="34"/>
  <c r="T168" i="34"/>
  <c r="Q119" i="53"/>
  <c r="U20" i="37"/>
  <c r="T146" i="37"/>
  <c r="Q98" i="53"/>
  <c r="U68" i="38"/>
  <c r="T167" i="38"/>
  <c r="U116" i="34"/>
  <c r="T190" i="34"/>
  <c r="Q117" i="53"/>
  <c r="V23" i="34"/>
  <c r="U169" i="34"/>
  <c r="U36" i="37"/>
  <c r="T147" i="37"/>
  <c r="U50" i="38"/>
  <c r="T165" i="38"/>
  <c r="U85" i="38"/>
  <c r="T175" i="38"/>
  <c r="R128" i="53" s="1"/>
  <c r="Q118" i="53"/>
  <c r="U138" i="38"/>
  <c r="T187" i="38"/>
  <c r="Q22" i="53"/>
  <c r="U58" i="38"/>
  <c r="T166" i="38"/>
  <c r="T93" i="38"/>
  <c r="S176" i="38"/>
  <c r="T180" i="34"/>
  <c r="U81" i="34"/>
  <c r="Q12" i="53"/>
  <c r="U106" i="34"/>
  <c r="T189" i="34"/>
  <c r="U55" i="34"/>
  <c r="T178" i="34"/>
  <c r="Q21" i="53"/>
  <c r="U116" i="36"/>
  <c r="U38" i="34"/>
  <c r="T170" i="34"/>
  <c r="R11" i="53"/>
  <c r="U79" i="37"/>
  <c r="T157" i="37"/>
  <c r="U63" i="34"/>
  <c r="T179" i="34"/>
  <c r="Q20" i="53"/>
  <c r="U120" i="38"/>
  <c r="T185" i="38"/>
  <c r="U98" i="34"/>
  <c r="T188" i="34"/>
  <c r="U128" i="38"/>
  <c r="T186" i="38"/>
  <c r="W63" i="37"/>
  <c r="V156" i="37"/>
  <c r="AA71" i="53"/>
  <c r="AE162" i="36"/>
  <c r="AD264" i="36"/>
  <c r="W10" i="37"/>
  <c r="V141" i="37"/>
  <c r="V58" i="37"/>
  <c r="V151" i="37" s="1"/>
  <c r="U151" i="37"/>
  <c r="Q15" i="53"/>
  <c r="U50" i="34"/>
  <c r="T173" i="34"/>
  <c r="Q5" i="53"/>
  <c r="U10" i="34"/>
  <c r="T163" i="34"/>
  <c r="U93" i="34"/>
  <c r="T183" i="34"/>
  <c r="W53" i="36"/>
  <c r="V254" i="36"/>
  <c r="T103" i="38"/>
  <c r="S177" i="38"/>
  <c r="Q130" i="53" s="1"/>
  <c r="Q109" i="36"/>
  <c r="Q262" i="36" s="1"/>
  <c r="N69" i="53"/>
  <c r="Y89" i="37"/>
  <c r="X158" i="37"/>
  <c r="S94" i="37"/>
  <c r="R159" i="37"/>
  <c r="U46" i="37"/>
  <c r="T148" i="37"/>
  <c r="T51" i="37"/>
  <c r="S149" i="37"/>
  <c r="P10" i="53"/>
  <c r="V48" i="36"/>
  <c r="U49" i="36"/>
  <c r="U157" i="36"/>
  <c r="T158" i="36"/>
  <c r="V123" i="34"/>
  <c r="U124" i="34"/>
  <c r="U203" i="36"/>
  <c r="T204" i="36"/>
  <c r="U88" i="34"/>
  <c r="T89" i="34"/>
  <c r="V53" i="37"/>
  <c r="U54" i="37"/>
  <c r="W96" i="37"/>
  <c r="V97" i="37"/>
  <c r="V45" i="34"/>
  <c r="V46" i="34" s="1"/>
  <c r="U46" i="34"/>
  <c r="S111" i="36"/>
  <c r="R112" i="36"/>
  <c r="Q112" i="36"/>
  <c r="N73" i="53"/>
  <c r="Q116" i="52"/>
  <c r="R115" i="52"/>
  <c r="AA78" i="37"/>
  <c r="AA75" i="37"/>
  <c r="AA62" i="37"/>
  <c r="AA57" i="37"/>
  <c r="T73" i="38"/>
  <c r="T168" i="38" s="1"/>
  <c r="R120" i="53" s="1"/>
  <c r="Q113" i="53"/>
  <c r="R92" i="53"/>
  <c r="T108" i="38"/>
  <c r="T178" i="38" s="1"/>
  <c r="Q121" i="53"/>
  <c r="T115" i="38"/>
  <c r="T180" i="38" s="1"/>
  <c r="Q124" i="53"/>
  <c r="R116" i="53"/>
  <c r="T38" i="38"/>
  <c r="R109" i="53" s="1"/>
  <c r="Q105" i="53"/>
  <c r="P66" i="53"/>
  <c r="P97" i="53"/>
  <c r="S143" i="38"/>
  <c r="P129" i="53"/>
  <c r="U45" i="38"/>
  <c r="U160" i="38" s="1"/>
  <c r="R108" i="53"/>
  <c r="T10" i="38"/>
  <c r="T150" i="38" s="1"/>
  <c r="Q100" i="53"/>
  <c r="S61" i="53"/>
  <c r="R68" i="53"/>
  <c r="R19" i="53"/>
  <c r="Q24" i="53"/>
  <c r="P17" i="53"/>
  <c r="Q10" i="53"/>
  <c r="M6" i="31"/>
  <c r="N5" i="31"/>
  <c r="L6" i="45"/>
  <c r="M5" i="45"/>
  <c r="M5" i="46"/>
  <c r="L6" i="46"/>
  <c r="L6" i="44"/>
  <c r="M5" i="44"/>
  <c r="S111" i="46"/>
  <c r="T110" i="46"/>
  <c r="T75" i="46"/>
  <c r="S76" i="46"/>
  <c r="Q41" i="46"/>
  <c r="R40" i="46"/>
  <c r="R116" i="44"/>
  <c r="Q117" i="44"/>
  <c r="U6" i="38"/>
  <c r="V5" i="38"/>
  <c r="U75" i="38"/>
  <c r="T76" i="38"/>
  <c r="U40" i="38"/>
  <c r="T41" i="38"/>
  <c r="S111" i="38"/>
  <c r="T110" i="38"/>
  <c r="U145" i="38"/>
  <c r="T146" i="38"/>
  <c r="W6" i="37"/>
  <c r="X5" i="37"/>
  <c r="V5" i="36"/>
  <c r="U6" i="36"/>
  <c r="W5" i="34"/>
  <c r="V6" i="34"/>
  <c r="G8" i="16"/>
  <c r="AH100" i="56"/>
  <c r="AF138" i="56"/>
  <c r="AF137" i="56"/>
  <c r="AF31" i="56"/>
  <c r="AG109" i="56"/>
  <c r="AG84" i="56"/>
  <c r="AF29" i="56"/>
  <c r="AF139" i="56"/>
  <c r="AF20" i="56"/>
  <c r="AF11" i="56"/>
  <c r="AG136" i="56"/>
  <c r="AH109" i="56"/>
  <c r="AM94" i="56"/>
  <c r="AF148" i="56"/>
  <c r="AF13" i="56"/>
  <c r="AJ112" i="56"/>
  <c r="AG85" i="56"/>
  <c r="AH110" i="56"/>
  <c r="AF145" i="56"/>
  <c r="AF10" i="56"/>
  <c r="AF19" i="56"/>
  <c r="AF109" i="56"/>
  <c r="AF103" i="56"/>
  <c r="AF102" i="56"/>
  <c r="AF21" i="56"/>
  <c r="AP91" i="56"/>
  <c r="AF111" i="56"/>
  <c r="AF83" i="56"/>
  <c r="AG12" i="56"/>
  <c r="AE141" i="56"/>
  <c r="AW130" i="56"/>
  <c r="AF22" i="56"/>
  <c r="AF127" i="56"/>
  <c r="AH82" i="56"/>
  <c r="AF147" i="56"/>
  <c r="AF101" i="56"/>
  <c r="AF30" i="56"/>
  <c r="AF146" i="56"/>
  <c r="AH92" i="56"/>
  <c r="AF28" i="56"/>
  <c r="AL157" i="38" l="1"/>
  <c r="P11" i="32"/>
  <c r="S67" i="53"/>
  <c r="V64" i="36"/>
  <c r="U259" i="36"/>
  <c r="X167" i="36"/>
  <c r="W269" i="36"/>
  <c r="AB271" i="36"/>
  <c r="AC196" i="36"/>
  <c r="T28" i="32"/>
  <c r="AE104" i="36"/>
  <c r="T46" i="36"/>
  <c r="S282" i="36"/>
  <c r="V41" i="36"/>
  <c r="V261" i="36" s="1"/>
  <c r="U281" i="36"/>
  <c r="V10" i="36"/>
  <c r="U274" i="36"/>
  <c r="V31" i="36"/>
  <c r="V260" i="36" s="1"/>
  <c r="U280" i="36"/>
  <c r="V15" i="36"/>
  <c r="U279" i="36"/>
  <c r="T86" i="34"/>
  <c r="S181" i="34"/>
  <c r="Q23" i="53" s="1"/>
  <c r="T43" i="34"/>
  <c r="S171" i="34"/>
  <c r="Q13" i="53" s="1"/>
  <c r="U121" i="34"/>
  <c r="T191" i="34"/>
  <c r="T201" i="36"/>
  <c r="S272" i="36"/>
  <c r="V55" i="34"/>
  <c r="U178" i="34"/>
  <c r="V138" i="38"/>
  <c r="U187" i="38"/>
  <c r="V116" i="34"/>
  <c r="U190" i="34"/>
  <c r="R119" i="53"/>
  <c r="S111" i="53"/>
  <c r="V63" i="34"/>
  <c r="U179" i="34"/>
  <c r="V106" i="34"/>
  <c r="U189" i="34"/>
  <c r="V68" i="38"/>
  <c r="U167" i="38"/>
  <c r="V85" i="38"/>
  <c r="U175" i="38"/>
  <c r="S128" i="53" s="1"/>
  <c r="V79" i="37"/>
  <c r="U157" i="37"/>
  <c r="V81" i="34"/>
  <c r="U180" i="34"/>
  <c r="R117" i="53"/>
  <c r="R21" i="53"/>
  <c r="X63" i="37"/>
  <c r="W156" i="37"/>
  <c r="R22" i="53"/>
  <c r="V50" i="38"/>
  <c r="U165" i="38"/>
  <c r="V20" i="37"/>
  <c r="U146" i="37"/>
  <c r="R20" i="53"/>
  <c r="R12" i="53"/>
  <c r="R98" i="53"/>
  <c r="V128" i="38"/>
  <c r="U186" i="38"/>
  <c r="V38" i="34"/>
  <c r="U170" i="34"/>
  <c r="U93" i="38"/>
  <c r="T176" i="38"/>
  <c r="V36" i="37"/>
  <c r="U147" i="37"/>
  <c r="V120" i="38"/>
  <c r="U185" i="38"/>
  <c r="R118" i="53"/>
  <c r="S11" i="53"/>
  <c r="V15" i="34"/>
  <c r="U168" i="34"/>
  <c r="V98" i="34"/>
  <c r="U188" i="34"/>
  <c r="V116" i="36"/>
  <c r="V58" i="38"/>
  <c r="U166" i="38"/>
  <c r="W23" i="34"/>
  <c r="V169" i="34"/>
  <c r="AB71" i="53"/>
  <c r="AF162" i="36"/>
  <c r="AE264" i="36"/>
  <c r="X10" i="37"/>
  <c r="W141" i="37"/>
  <c r="R15" i="53"/>
  <c r="V50" i="34"/>
  <c r="U173" i="34"/>
  <c r="R5" i="53"/>
  <c r="V10" i="34"/>
  <c r="V163" i="34" s="1"/>
  <c r="T5" i="53" s="1"/>
  <c r="U163" i="34"/>
  <c r="V93" i="34"/>
  <c r="U183" i="34"/>
  <c r="X53" i="36"/>
  <c r="W254" i="36"/>
  <c r="U103" i="38"/>
  <c r="T177" i="38"/>
  <c r="R130" i="53" s="1"/>
  <c r="R109" i="36"/>
  <c r="R262" i="36" s="1"/>
  <c r="O69" i="53"/>
  <c r="T94" i="37"/>
  <c r="S159" i="37"/>
  <c r="Z89" i="37"/>
  <c r="Y158" i="37"/>
  <c r="U51" i="37"/>
  <c r="T149" i="37"/>
  <c r="V46" i="37"/>
  <c r="U148" i="37"/>
  <c r="V157" i="36"/>
  <c r="U158" i="36"/>
  <c r="W48" i="36"/>
  <c r="W49" i="36" s="1"/>
  <c r="V49" i="36"/>
  <c r="W123" i="34"/>
  <c r="W124" i="34" s="1"/>
  <c r="V124" i="34"/>
  <c r="V203" i="36"/>
  <c r="U204" i="36"/>
  <c r="V88" i="34"/>
  <c r="U89" i="34"/>
  <c r="W53" i="37"/>
  <c r="W54" i="37" s="1"/>
  <c r="V54" i="37"/>
  <c r="X96" i="37"/>
  <c r="Y96" i="37" s="1"/>
  <c r="W97" i="37"/>
  <c r="T111" i="36"/>
  <c r="S112" i="36"/>
  <c r="O73" i="53"/>
  <c r="R116" i="52"/>
  <c r="S115" i="52"/>
  <c r="AB78" i="37"/>
  <c r="AB75" i="37"/>
  <c r="AB62" i="37"/>
  <c r="AB57" i="37"/>
  <c r="Q66" i="53"/>
  <c r="U108" i="38"/>
  <c r="U178" i="38" s="1"/>
  <c r="R121" i="53"/>
  <c r="T143" i="38"/>
  <c r="Q129" i="53"/>
  <c r="U38" i="38"/>
  <c r="S109" i="53" s="1"/>
  <c r="R105" i="53"/>
  <c r="Q97" i="53"/>
  <c r="S116" i="53"/>
  <c r="S92" i="53"/>
  <c r="U115" i="38"/>
  <c r="U180" i="38" s="1"/>
  <c r="R124" i="53"/>
  <c r="U73" i="38"/>
  <c r="U168" i="38" s="1"/>
  <c r="S120" i="53" s="1"/>
  <c r="R113" i="53"/>
  <c r="U10" i="38"/>
  <c r="U150" i="38" s="1"/>
  <c r="R100" i="53"/>
  <c r="V45" i="38"/>
  <c r="V160" i="38" s="1"/>
  <c r="S108" i="53"/>
  <c r="S68" i="53"/>
  <c r="T61" i="53"/>
  <c r="Q17" i="53"/>
  <c r="R24" i="53"/>
  <c r="S19" i="53"/>
  <c r="R10" i="53"/>
  <c r="O5" i="31"/>
  <c r="N6" i="31"/>
  <c r="F26" i="50"/>
  <c r="G10" i="16"/>
  <c r="F28" i="50"/>
  <c r="M6" i="46"/>
  <c r="N5" i="46"/>
  <c r="M6" i="45"/>
  <c r="N5" i="45"/>
  <c r="N5" i="44"/>
  <c r="M6" i="44"/>
  <c r="U110" i="46"/>
  <c r="T111" i="46"/>
  <c r="T76" i="46"/>
  <c r="U75" i="46"/>
  <c r="S40" i="46"/>
  <c r="R41" i="46"/>
  <c r="S116" i="44"/>
  <c r="R117" i="44"/>
  <c r="U41" i="38"/>
  <c r="V40" i="38"/>
  <c r="U110" i="38"/>
  <c r="T111" i="38"/>
  <c r="U76" i="38"/>
  <c r="V75" i="38"/>
  <c r="W5" i="38"/>
  <c r="V6" i="38"/>
  <c r="U146" i="38"/>
  <c r="V145" i="38"/>
  <c r="Y5" i="37"/>
  <c r="X6" i="37"/>
  <c r="W5" i="36"/>
  <c r="V6" i="36"/>
  <c r="X5" i="34"/>
  <c r="W6" i="34"/>
  <c r="G9" i="16"/>
  <c r="F8" i="23"/>
  <c r="AL8" i="23" s="1"/>
  <c r="AG145" i="56"/>
  <c r="AG28" i="56"/>
  <c r="AG138" i="56"/>
  <c r="AG10" i="56"/>
  <c r="AG101" i="56"/>
  <c r="AH136" i="56"/>
  <c r="AH85" i="56"/>
  <c r="AG127" i="56"/>
  <c r="AG19" i="56"/>
  <c r="AG102" i="56"/>
  <c r="AG20" i="56"/>
  <c r="AH10" i="56"/>
  <c r="AG30" i="56"/>
  <c r="AI82" i="56"/>
  <c r="AG11" i="56"/>
  <c r="AI92" i="56"/>
  <c r="AX130" i="56"/>
  <c r="AN94" i="56"/>
  <c r="AG139" i="56"/>
  <c r="AF141" i="56"/>
  <c r="AG13" i="56"/>
  <c r="AG22" i="56"/>
  <c r="AG103" i="56"/>
  <c r="AQ91" i="56"/>
  <c r="AG83" i="56"/>
  <c r="AG31" i="56"/>
  <c r="AG147" i="56"/>
  <c r="AG29" i="56"/>
  <c r="AK112" i="56"/>
  <c r="AI100" i="56"/>
  <c r="AG21" i="56"/>
  <c r="AG137" i="56"/>
  <c r="AI110" i="56"/>
  <c r="AG148" i="56"/>
  <c r="AH12" i="56"/>
  <c r="AG146" i="56"/>
  <c r="AH84" i="56"/>
  <c r="AG111" i="56"/>
  <c r="S130" i="56" l="1"/>
  <c r="AE11" i="32"/>
  <c r="AN41" i="54"/>
  <c r="T67" i="53"/>
  <c r="Y167" i="36"/>
  <c r="X269" i="36"/>
  <c r="W64" i="36"/>
  <c r="V259" i="36"/>
  <c r="AD196" i="36"/>
  <c r="AC271" i="36"/>
  <c r="AF104" i="36"/>
  <c r="U46" i="36"/>
  <c r="T282" i="36"/>
  <c r="W15" i="36"/>
  <c r="V279" i="36"/>
  <c r="W31" i="36"/>
  <c r="W260" i="36" s="1"/>
  <c r="V280" i="36"/>
  <c r="W10" i="36"/>
  <c r="V274" i="36"/>
  <c r="W41" i="36"/>
  <c r="W261" i="36" s="1"/>
  <c r="V281" i="36"/>
  <c r="U86" i="34"/>
  <c r="T181" i="34"/>
  <c r="R23" i="53" s="1"/>
  <c r="U43" i="34"/>
  <c r="T171" i="34"/>
  <c r="R13" i="53" s="1"/>
  <c r="U191" i="34"/>
  <c r="V121" i="34"/>
  <c r="U201" i="36"/>
  <c r="T272" i="36"/>
  <c r="S21" i="53"/>
  <c r="W98" i="34"/>
  <c r="V188" i="34"/>
  <c r="Y63" i="37"/>
  <c r="X156" i="37"/>
  <c r="W15" i="34"/>
  <c r="V168" i="34"/>
  <c r="W128" i="38"/>
  <c r="V186" i="38"/>
  <c r="W63" i="34"/>
  <c r="V179" i="34"/>
  <c r="S22" i="53"/>
  <c r="W81" i="34"/>
  <c r="V180" i="34"/>
  <c r="W38" i="34"/>
  <c r="V170" i="34"/>
  <c r="W106" i="34"/>
  <c r="V189" i="34"/>
  <c r="T11" i="53"/>
  <c r="X23" i="34"/>
  <c r="W169" i="34"/>
  <c r="W120" i="38"/>
  <c r="V185" i="38"/>
  <c r="V157" i="37"/>
  <c r="W79" i="37"/>
  <c r="V190" i="34"/>
  <c r="W116" i="34"/>
  <c r="S12" i="53"/>
  <c r="T111" i="53"/>
  <c r="S98" i="53"/>
  <c r="W20" i="37"/>
  <c r="V146" i="37"/>
  <c r="S118" i="53"/>
  <c r="W58" i="38"/>
  <c r="V166" i="38"/>
  <c r="W36" i="37"/>
  <c r="V147" i="37"/>
  <c r="S117" i="53"/>
  <c r="W85" i="38"/>
  <c r="V175" i="38"/>
  <c r="T128" i="53" s="1"/>
  <c r="W138" i="38"/>
  <c r="V187" i="38"/>
  <c r="W50" i="38"/>
  <c r="V165" i="38"/>
  <c r="S119" i="53"/>
  <c r="S20" i="53"/>
  <c r="W116" i="36"/>
  <c r="V93" i="38"/>
  <c r="U176" i="38"/>
  <c r="W68" i="38"/>
  <c r="V167" i="38"/>
  <c r="W55" i="34"/>
  <c r="V178" i="34"/>
  <c r="AC71" i="53"/>
  <c r="AG162" i="36"/>
  <c r="AF264" i="36"/>
  <c r="Y10" i="37"/>
  <c r="X141" i="37"/>
  <c r="S15" i="53"/>
  <c r="W50" i="34"/>
  <c r="W173" i="34" s="1"/>
  <c r="V173" i="34"/>
  <c r="S5" i="53"/>
  <c r="W93" i="34"/>
  <c r="W183" i="34" s="1"/>
  <c r="V183" i="34"/>
  <c r="Y53" i="36"/>
  <c r="X254" i="36"/>
  <c r="V103" i="38"/>
  <c r="U177" i="38"/>
  <c r="S130" i="53" s="1"/>
  <c r="S109" i="36"/>
  <c r="S262" i="36" s="1"/>
  <c r="P69" i="53"/>
  <c r="AA89" i="37"/>
  <c r="Z158" i="37"/>
  <c r="U94" i="37"/>
  <c r="T159" i="37"/>
  <c r="V51" i="37"/>
  <c r="U149" i="37"/>
  <c r="W46" i="37"/>
  <c r="V148" i="37"/>
  <c r="W157" i="36"/>
  <c r="V158" i="36"/>
  <c r="W203" i="36"/>
  <c r="W204" i="36" s="1"/>
  <c r="V204" i="36"/>
  <c r="W88" i="34"/>
  <c r="V89" i="34"/>
  <c r="U111" i="36"/>
  <c r="T112" i="36"/>
  <c r="P73" i="53"/>
  <c r="T115" i="52"/>
  <c r="S116" i="52"/>
  <c r="AC78" i="37"/>
  <c r="AC75" i="37"/>
  <c r="AC62" i="37"/>
  <c r="AC57" i="37"/>
  <c r="W58" i="37"/>
  <c r="W151" i="37" s="1"/>
  <c r="T92" i="53"/>
  <c r="V38" i="38"/>
  <c r="T109" i="53" s="1"/>
  <c r="S105" i="53"/>
  <c r="V73" i="38"/>
  <c r="V168" i="38" s="1"/>
  <c r="T120" i="53" s="1"/>
  <c r="S113" i="53"/>
  <c r="T116" i="53"/>
  <c r="U143" i="38"/>
  <c r="R129" i="53"/>
  <c r="V115" i="38"/>
  <c r="V180" i="38" s="1"/>
  <c r="S124" i="53"/>
  <c r="R97" i="53"/>
  <c r="V108" i="38"/>
  <c r="V178" i="38" s="1"/>
  <c r="S121" i="53"/>
  <c r="R66" i="53"/>
  <c r="W45" i="38"/>
  <c r="W160" i="38" s="1"/>
  <c r="T108" i="53"/>
  <c r="V10" i="38"/>
  <c r="V150" i="38" s="1"/>
  <c r="S100" i="53"/>
  <c r="U61" i="53"/>
  <c r="T68" i="53"/>
  <c r="T19" i="53"/>
  <c r="S24" i="53"/>
  <c r="R17" i="53"/>
  <c r="S10" i="53"/>
  <c r="W10" i="34"/>
  <c r="O6" i="31"/>
  <c r="P5" i="31"/>
  <c r="G40" i="16"/>
  <c r="G39" i="16"/>
  <c r="H39" i="16" s="1"/>
  <c r="O5" i="44"/>
  <c r="N6" i="44"/>
  <c r="O5" i="45"/>
  <c r="N6" i="45"/>
  <c r="O5" i="46"/>
  <c r="N6" i="46"/>
  <c r="U111" i="46"/>
  <c r="V110" i="46"/>
  <c r="U76" i="46"/>
  <c r="V75" i="46"/>
  <c r="S41" i="46"/>
  <c r="T40" i="46"/>
  <c r="S117" i="44"/>
  <c r="T116" i="44"/>
  <c r="X5" i="38"/>
  <c r="W6" i="38"/>
  <c r="V110" i="38"/>
  <c r="U111" i="38"/>
  <c r="W75" i="38"/>
  <c r="V76" i="38"/>
  <c r="V146" i="38"/>
  <c r="W145" i="38"/>
  <c r="W40" i="38"/>
  <c r="V41" i="38"/>
  <c r="Y6" i="37"/>
  <c r="Z5" i="37"/>
  <c r="W6" i="36"/>
  <c r="X5" i="36"/>
  <c r="Y5" i="34"/>
  <c r="X6" i="34"/>
  <c r="W45" i="34"/>
  <c r="W46" i="34" s="1"/>
  <c r="AH21" i="56"/>
  <c r="AH29" i="56"/>
  <c r="AH148" i="56"/>
  <c r="AH138" i="56"/>
  <c r="AJ92" i="56"/>
  <c r="AI19" i="56"/>
  <c r="AH19" i="56"/>
  <c r="AH111" i="56"/>
  <c r="AO94" i="56"/>
  <c r="AJ100" i="56"/>
  <c r="AI85" i="56"/>
  <c r="AJ110" i="56"/>
  <c r="AL112" i="56"/>
  <c r="AI109" i="56"/>
  <c r="AI84" i="56"/>
  <c r="AH31" i="56"/>
  <c r="AH102" i="56"/>
  <c r="AH22" i="56"/>
  <c r="AJ82" i="56"/>
  <c r="AH83" i="56"/>
  <c r="AH30" i="56"/>
  <c r="AR91" i="56"/>
  <c r="AH103" i="56"/>
  <c r="AH11" i="56"/>
  <c r="AH147" i="56"/>
  <c r="AI136" i="56"/>
  <c r="AH137" i="56"/>
  <c r="AH139" i="56"/>
  <c r="AI12" i="56"/>
  <c r="AI28" i="56"/>
  <c r="AH20" i="56"/>
  <c r="AH13" i="56"/>
  <c r="AH28" i="56"/>
  <c r="AH146" i="56"/>
  <c r="AH145" i="56"/>
  <c r="AH101" i="56"/>
  <c r="AH127" i="56"/>
  <c r="AG141" i="56"/>
  <c r="U67" i="53" l="1"/>
  <c r="X64" i="36"/>
  <c r="W259" i="36"/>
  <c r="Z167" i="36"/>
  <c r="Y269" i="36"/>
  <c r="AE196" i="36"/>
  <c r="AD271" i="36"/>
  <c r="AG104" i="36"/>
  <c r="V46" i="36"/>
  <c r="U282" i="36"/>
  <c r="X41" i="36"/>
  <c r="X261" i="36" s="1"/>
  <c r="W281" i="36"/>
  <c r="X10" i="36"/>
  <c r="X274" i="36" s="1"/>
  <c r="W274" i="36"/>
  <c r="X31" i="36"/>
  <c r="X260" i="36" s="1"/>
  <c r="W280" i="36"/>
  <c r="X15" i="36"/>
  <c r="W279" i="36"/>
  <c r="V86" i="34"/>
  <c r="U181" i="34"/>
  <c r="S23" i="53" s="1"/>
  <c r="V43" i="34"/>
  <c r="V171" i="34" s="1"/>
  <c r="T13" i="53" s="1"/>
  <c r="U171" i="34"/>
  <c r="S13" i="53" s="1"/>
  <c r="W121" i="34"/>
  <c r="W191" i="34" s="1"/>
  <c r="V191" i="34"/>
  <c r="U272" i="36"/>
  <c r="V201" i="36"/>
  <c r="T21" i="53"/>
  <c r="T118" i="53"/>
  <c r="X58" i="38"/>
  <c r="W166" i="38"/>
  <c r="X120" i="38"/>
  <c r="W185" i="38"/>
  <c r="X63" i="34"/>
  <c r="W179" i="34"/>
  <c r="U11" i="53"/>
  <c r="T117" i="53"/>
  <c r="Y23" i="34"/>
  <c r="X169" i="34"/>
  <c r="X128" i="38"/>
  <c r="W186" i="38"/>
  <c r="X36" i="37"/>
  <c r="W147" i="37"/>
  <c r="X50" i="38"/>
  <c r="W165" i="38"/>
  <c r="X20" i="37"/>
  <c r="W146" i="37"/>
  <c r="T20" i="53"/>
  <c r="X15" i="34"/>
  <c r="W168" i="34"/>
  <c r="X55" i="34"/>
  <c r="W178" i="34"/>
  <c r="X138" i="38"/>
  <c r="W187" i="38"/>
  <c r="X106" i="34"/>
  <c r="W189" i="34"/>
  <c r="T119" i="53"/>
  <c r="T12" i="53"/>
  <c r="Z63" i="37"/>
  <c r="Y156" i="37"/>
  <c r="X68" i="38"/>
  <c r="W167" i="38"/>
  <c r="X85" i="38"/>
  <c r="W175" i="38"/>
  <c r="U128" i="53" s="1"/>
  <c r="W190" i="34"/>
  <c r="X116" i="34"/>
  <c r="X38" i="34"/>
  <c r="W170" i="34"/>
  <c r="T22" i="53"/>
  <c r="X98" i="34"/>
  <c r="W188" i="34"/>
  <c r="W93" i="38"/>
  <c r="V176" i="38"/>
  <c r="T98" i="53"/>
  <c r="W157" i="37"/>
  <c r="X79" i="37"/>
  <c r="W180" i="34"/>
  <c r="X81" i="34"/>
  <c r="U111" i="53"/>
  <c r="AD71" i="53"/>
  <c r="AH162" i="36"/>
  <c r="AG264" i="36"/>
  <c r="Z10" i="37"/>
  <c r="Y141" i="37"/>
  <c r="U15" i="53"/>
  <c r="T15" i="53"/>
  <c r="W163" i="34"/>
  <c r="Z53" i="36"/>
  <c r="Y254" i="36"/>
  <c r="W103" i="38"/>
  <c r="V177" i="38"/>
  <c r="T130" i="53" s="1"/>
  <c r="T109" i="36"/>
  <c r="T262" i="36" s="1"/>
  <c r="Q69" i="53"/>
  <c r="V94" i="37"/>
  <c r="U159" i="37"/>
  <c r="AB89" i="37"/>
  <c r="AA158" i="37"/>
  <c r="W51" i="37"/>
  <c r="V149" i="37"/>
  <c r="X46" i="37"/>
  <c r="W148" i="37"/>
  <c r="X88" i="34"/>
  <c r="X89" i="34" s="1"/>
  <c r="W89" i="34"/>
  <c r="V111" i="36"/>
  <c r="U112" i="36"/>
  <c r="Y139" i="36"/>
  <c r="Q73" i="53"/>
  <c r="T116" i="52"/>
  <c r="U115" i="52"/>
  <c r="AD78" i="37"/>
  <c r="AD75" i="37"/>
  <c r="AD62" i="37"/>
  <c r="AD57" i="37"/>
  <c r="S97" i="53"/>
  <c r="W73" i="38"/>
  <c r="W168" i="38" s="1"/>
  <c r="U120" i="53" s="1"/>
  <c r="T113" i="53"/>
  <c r="S66" i="53"/>
  <c r="W115" i="38"/>
  <c r="W180" i="38" s="1"/>
  <c r="T124" i="53"/>
  <c r="W38" i="38"/>
  <c r="U109" i="53" s="1"/>
  <c r="T105" i="53"/>
  <c r="V143" i="38"/>
  <c r="S129" i="53"/>
  <c r="X58" i="37"/>
  <c r="X151" i="37" s="1"/>
  <c r="U92" i="53"/>
  <c r="W108" i="38"/>
  <c r="W178" i="38" s="1"/>
  <c r="T121" i="53"/>
  <c r="U116" i="53"/>
  <c r="X116" i="36"/>
  <c r="W10" i="38"/>
  <c r="W150" i="38" s="1"/>
  <c r="T100" i="53"/>
  <c r="X45" i="38"/>
  <c r="X160" i="38" s="1"/>
  <c r="U108" i="53"/>
  <c r="U68" i="53"/>
  <c r="V61" i="53"/>
  <c r="S17" i="53"/>
  <c r="T24" i="53"/>
  <c r="X93" i="34"/>
  <c r="X183" i="34" s="1"/>
  <c r="U19" i="53"/>
  <c r="T10" i="53"/>
  <c r="X10" i="34"/>
  <c r="Q5" i="31"/>
  <c r="P6" i="31"/>
  <c r="P5" i="46"/>
  <c r="O6" i="46"/>
  <c r="P5" i="45"/>
  <c r="O6" i="45"/>
  <c r="O6" i="44"/>
  <c r="P5" i="44"/>
  <c r="V111" i="46"/>
  <c r="W110" i="46"/>
  <c r="V76" i="46"/>
  <c r="W75" i="46"/>
  <c r="T41" i="46"/>
  <c r="U40" i="46"/>
  <c r="U116" i="44"/>
  <c r="T117" i="44"/>
  <c r="X50" i="34"/>
  <c r="X145" i="38"/>
  <c r="W146" i="38"/>
  <c r="W110" i="38"/>
  <c r="V111" i="38"/>
  <c r="W76" i="38"/>
  <c r="X75" i="38"/>
  <c r="X40" i="38"/>
  <c r="W41" i="38"/>
  <c r="X6" i="38"/>
  <c r="Y5" i="38"/>
  <c r="Z6" i="37"/>
  <c r="AA5" i="37"/>
  <c r="X53" i="37"/>
  <c r="X54" i="37" s="1"/>
  <c r="X48" i="36"/>
  <c r="Y5" i="36"/>
  <c r="X6" i="36"/>
  <c r="X158" i="34"/>
  <c r="Z5" i="34"/>
  <c r="Y6" i="34"/>
  <c r="X123" i="34"/>
  <c r="X45" i="34"/>
  <c r="AO110" i="26"/>
  <c r="AO86" i="26"/>
  <c r="AO74" i="26"/>
  <c r="AO66" i="26"/>
  <c r="AI31" i="56"/>
  <c r="AM112" i="56"/>
  <c r="AI29" i="56"/>
  <c r="AI83" i="56"/>
  <c r="AI146" i="56"/>
  <c r="AI10" i="56"/>
  <c r="AJ28" i="56"/>
  <c r="AI138" i="56"/>
  <c r="AK92" i="56"/>
  <c r="AI139" i="56"/>
  <c r="AK82" i="56"/>
  <c r="AJ12" i="56"/>
  <c r="AI103" i="56"/>
  <c r="AI102" i="56"/>
  <c r="AK110" i="56"/>
  <c r="AH141" i="56"/>
  <c r="AI22" i="56"/>
  <c r="AI137" i="56"/>
  <c r="AI20" i="56"/>
  <c r="AI127" i="56"/>
  <c r="AJ84" i="56"/>
  <c r="AI21" i="56"/>
  <c r="AJ136" i="56"/>
  <c r="AS91" i="56"/>
  <c r="AJ85" i="56"/>
  <c r="AI101" i="56"/>
  <c r="AJ109" i="56"/>
  <c r="AI30" i="56"/>
  <c r="AI145" i="56"/>
  <c r="AI11" i="56"/>
  <c r="AI147" i="56"/>
  <c r="AJ145" i="56"/>
  <c r="AP94" i="56"/>
  <c r="AI111" i="56"/>
  <c r="AK100" i="56"/>
  <c r="AI148" i="56"/>
  <c r="AI13" i="56"/>
  <c r="V67" i="53" l="1"/>
  <c r="AA167" i="36"/>
  <c r="Z269" i="36"/>
  <c r="Y64" i="36"/>
  <c r="X259" i="36"/>
  <c r="AF196" i="36"/>
  <c r="AE271" i="36"/>
  <c r="AH104" i="36"/>
  <c r="W46" i="36"/>
  <c r="V282" i="36"/>
  <c r="Y15" i="36"/>
  <c r="X279" i="36"/>
  <c r="Y31" i="36"/>
  <c r="Y260" i="36" s="1"/>
  <c r="X280" i="36"/>
  <c r="Y41" i="36"/>
  <c r="Y261" i="36" s="1"/>
  <c r="X281" i="36"/>
  <c r="V181" i="34"/>
  <c r="T23" i="53" s="1"/>
  <c r="W86" i="34"/>
  <c r="W181" i="34" s="1"/>
  <c r="U23" i="53" s="1"/>
  <c r="W201" i="36"/>
  <c r="V272" i="36"/>
  <c r="Z23" i="34"/>
  <c r="Y169" i="34"/>
  <c r="X167" i="38"/>
  <c r="Y68" i="38"/>
  <c r="Y15" i="34"/>
  <c r="X168" i="34"/>
  <c r="Y85" i="38"/>
  <c r="X175" i="38"/>
  <c r="V128" i="53" s="1"/>
  <c r="X93" i="38"/>
  <c r="W176" i="38"/>
  <c r="V11" i="53"/>
  <c r="AA63" i="37"/>
  <c r="Z156" i="37"/>
  <c r="U21" i="53"/>
  <c r="Y98" i="34"/>
  <c r="X188" i="34"/>
  <c r="Y20" i="37"/>
  <c r="X146" i="37"/>
  <c r="Y63" i="34"/>
  <c r="X179" i="34"/>
  <c r="U117" i="53"/>
  <c r="U12" i="53"/>
  <c r="Y50" i="38"/>
  <c r="X165" i="38"/>
  <c r="Y120" i="38"/>
  <c r="X185" i="38"/>
  <c r="Y55" i="34"/>
  <c r="X178" i="34"/>
  <c r="Y38" i="34"/>
  <c r="X170" i="34"/>
  <c r="V12" i="53" s="1"/>
  <c r="Y106" i="34"/>
  <c r="X189" i="34"/>
  <c r="U98" i="53"/>
  <c r="U118" i="53"/>
  <c r="U119" i="53"/>
  <c r="Y81" i="34"/>
  <c r="X180" i="34"/>
  <c r="Y116" i="34"/>
  <c r="X190" i="34"/>
  <c r="Y36" i="37"/>
  <c r="X147" i="37"/>
  <c r="Y58" i="38"/>
  <c r="X166" i="38"/>
  <c r="U22" i="53"/>
  <c r="Y138" i="38"/>
  <c r="X187" i="38"/>
  <c r="X157" i="37"/>
  <c r="Y79" i="37"/>
  <c r="U20" i="53"/>
  <c r="Y128" i="38"/>
  <c r="X186" i="38"/>
  <c r="V111" i="53"/>
  <c r="AE71" i="53"/>
  <c r="AI162" i="36"/>
  <c r="AH264" i="36"/>
  <c r="AA10" i="37"/>
  <c r="Z141" i="37"/>
  <c r="X173" i="34"/>
  <c r="X163" i="34"/>
  <c r="U5" i="53"/>
  <c r="AA53" i="36"/>
  <c r="Z254" i="36"/>
  <c r="X103" i="38"/>
  <c r="W177" i="38"/>
  <c r="U130" i="53" s="1"/>
  <c r="U109" i="36"/>
  <c r="U262" i="36" s="1"/>
  <c r="R69" i="53"/>
  <c r="AC89" i="37"/>
  <c r="AB158" i="37"/>
  <c r="W94" i="37"/>
  <c r="W159" i="37" s="1"/>
  <c r="V159" i="37"/>
  <c r="X51" i="37"/>
  <c r="W149" i="37"/>
  <c r="Y46" i="37"/>
  <c r="X148" i="37"/>
  <c r="W111" i="36"/>
  <c r="V112" i="36"/>
  <c r="Z139" i="36"/>
  <c r="R73" i="53"/>
  <c r="U116" i="52"/>
  <c r="V115" i="52"/>
  <c r="AE78" i="37"/>
  <c r="AE75" i="37"/>
  <c r="AE62" i="37"/>
  <c r="AE57" i="37"/>
  <c r="Y58" i="37"/>
  <c r="Y151" i="37" s="1"/>
  <c r="V92" i="53"/>
  <c r="X115" i="38"/>
  <c r="X180" i="38" s="1"/>
  <c r="U124" i="53"/>
  <c r="Y116" i="36"/>
  <c r="W143" i="38"/>
  <c r="T129" i="53"/>
  <c r="T66" i="53"/>
  <c r="V116" i="53"/>
  <c r="X73" i="38"/>
  <c r="X168" i="38" s="1"/>
  <c r="V120" i="53" s="1"/>
  <c r="U113" i="53"/>
  <c r="X108" i="38"/>
  <c r="X178" i="38" s="1"/>
  <c r="U121" i="53"/>
  <c r="X38" i="38"/>
  <c r="V109" i="53" s="1"/>
  <c r="U105" i="53"/>
  <c r="T97" i="53"/>
  <c r="Y45" i="38"/>
  <c r="Y160" i="38" s="1"/>
  <c r="V108" i="53"/>
  <c r="X10" i="38"/>
  <c r="X150" i="38" s="1"/>
  <c r="U100" i="53"/>
  <c r="Y10" i="36"/>
  <c r="V68" i="53"/>
  <c r="T17" i="53"/>
  <c r="Y93" i="34"/>
  <c r="Y183" i="34" s="1"/>
  <c r="V19" i="53"/>
  <c r="X121" i="34"/>
  <c r="X191" i="34" s="1"/>
  <c r="U24" i="53"/>
  <c r="W43" i="34"/>
  <c r="Y10" i="34"/>
  <c r="R5" i="31"/>
  <c r="Q6" i="31"/>
  <c r="Q5" i="44"/>
  <c r="P6" i="44"/>
  <c r="Q5" i="45"/>
  <c r="P6" i="45"/>
  <c r="Q5" i="46"/>
  <c r="P6" i="46"/>
  <c r="W111" i="46"/>
  <c r="X110" i="46"/>
  <c r="X75" i="46"/>
  <c r="W76" i="46"/>
  <c r="U41" i="46"/>
  <c r="V40" i="46"/>
  <c r="U117" i="44"/>
  <c r="V116" i="44"/>
  <c r="Y50" i="34"/>
  <c r="Y75" i="38"/>
  <c r="X76" i="38"/>
  <c r="W111" i="38"/>
  <c r="X110" i="38"/>
  <c r="X41" i="38"/>
  <c r="Y40" i="38"/>
  <c r="Y6" i="38"/>
  <c r="Z5" i="38"/>
  <c r="Y145" i="38"/>
  <c r="X146" i="38"/>
  <c r="Y53" i="37"/>
  <c r="Y54" i="37" s="1"/>
  <c r="AB5" i="37"/>
  <c r="AA6" i="37"/>
  <c r="X97" i="37"/>
  <c r="X157" i="36"/>
  <c r="W158" i="36"/>
  <c r="Y48" i="36"/>
  <c r="X49" i="36"/>
  <c r="X203" i="36"/>
  <c r="Y6" i="36"/>
  <c r="Z5" i="36"/>
  <c r="Y158" i="34"/>
  <c r="X124" i="34"/>
  <c r="Y123" i="34"/>
  <c r="Y45" i="34"/>
  <c r="X46" i="34"/>
  <c r="Z6" i="34"/>
  <c r="AA5" i="34"/>
  <c r="AJ103" i="56"/>
  <c r="AJ139" i="56"/>
  <c r="AJ29" i="56"/>
  <c r="AK85" i="56"/>
  <c r="AL100" i="56"/>
  <c r="AQ94" i="56"/>
  <c r="AJ111" i="56"/>
  <c r="AJ137" i="56"/>
  <c r="AJ13" i="56"/>
  <c r="AK109" i="56"/>
  <c r="AJ20" i="56"/>
  <c r="AJ102" i="56"/>
  <c r="AN112" i="56"/>
  <c r="AJ21" i="56"/>
  <c r="AK84" i="56"/>
  <c r="AJ30" i="56"/>
  <c r="AJ10" i="56"/>
  <c r="AJ31" i="56"/>
  <c r="AK12" i="56"/>
  <c r="AJ101" i="56"/>
  <c r="AJ11" i="56"/>
  <c r="AL82" i="56"/>
  <c r="AJ127" i="56"/>
  <c r="AJ147" i="56"/>
  <c r="AL110" i="56"/>
  <c r="AJ138" i="56"/>
  <c r="AJ148" i="56"/>
  <c r="AK136" i="56"/>
  <c r="AK28" i="56"/>
  <c r="AJ83" i="56"/>
  <c r="AI141" i="56"/>
  <c r="AJ146" i="56"/>
  <c r="AJ22" i="56"/>
  <c r="AJ19" i="56"/>
  <c r="AT91" i="56"/>
  <c r="AL92" i="56"/>
  <c r="W67" i="53" l="1"/>
  <c r="Z64" i="36"/>
  <c r="Y259" i="36"/>
  <c r="AB167" i="36"/>
  <c r="AA269" i="36"/>
  <c r="AG196" i="36"/>
  <c r="AF271" i="36"/>
  <c r="AI104" i="36"/>
  <c r="X46" i="36"/>
  <c r="W282" i="36"/>
  <c r="W61" i="53"/>
  <c r="Y274" i="36"/>
  <c r="Z41" i="36"/>
  <c r="Z261" i="36" s="1"/>
  <c r="Y281" i="36"/>
  <c r="Z31" i="36"/>
  <c r="Z260" i="36" s="1"/>
  <c r="Y280" i="36"/>
  <c r="Z15" i="36"/>
  <c r="Y279" i="36"/>
  <c r="U10" i="53"/>
  <c r="W171" i="34"/>
  <c r="U13" i="53" s="1"/>
  <c r="W272" i="36"/>
  <c r="X201" i="36"/>
  <c r="Z50" i="38"/>
  <c r="Y165" i="38"/>
  <c r="Z138" i="38"/>
  <c r="Y187" i="38"/>
  <c r="Y93" i="38"/>
  <c r="X176" i="38"/>
  <c r="Y180" i="34"/>
  <c r="Z81" i="34"/>
  <c r="V21" i="53"/>
  <c r="V118" i="53"/>
  <c r="Z106" i="34"/>
  <c r="Y189" i="34"/>
  <c r="Z63" i="34"/>
  <c r="Y179" i="34"/>
  <c r="Z85" i="38"/>
  <c r="Y175" i="38"/>
  <c r="W128" i="53" s="1"/>
  <c r="Z58" i="38"/>
  <c r="Y166" i="38"/>
  <c r="V117" i="53"/>
  <c r="V98" i="53"/>
  <c r="Z38" i="34"/>
  <c r="Y170" i="34"/>
  <c r="Z20" i="37"/>
  <c r="Y146" i="37"/>
  <c r="Z15" i="34"/>
  <c r="Y168" i="34"/>
  <c r="Z36" i="37"/>
  <c r="Y147" i="37"/>
  <c r="V20" i="53"/>
  <c r="Z68" i="38"/>
  <c r="Y167" i="38"/>
  <c r="Z55" i="34"/>
  <c r="Y178" i="34"/>
  <c r="Z98" i="34"/>
  <c r="Y188" i="34"/>
  <c r="V119" i="53"/>
  <c r="AB63" i="37"/>
  <c r="AA156" i="37"/>
  <c r="Z128" i="38"/>
  <c r="Y186" i="38"/>
  <c r="Y190" i="34"/>
  <c r="Z116" i="34"/>
  <c r="W11" i="53"/>
  <c r="Y157" i="37"/>
  <c r="Z79" i="37"/>
  <c r="V22" i="53"/>
  <c r="Z120" i="38"/>
  <c r="Y185" i="38"/>
  <c r="AA23" i="34"/>
  <c r="Z169" i="34"/>
  <c r="W111" i="53"/>
  <c r="AF71" i="53"/>
  <c r="AJ162" i="36"/>
  <c r="AI264" i="36"/>
  <c r="AB10" i="37"/>
  <c r="AA141" i="37"/>
  <c r="Y173" i="34"/>
  <c r="V15" i="53"/>
  <c r="Y163" i="34"/>
  <c r="V5" i="53"/>
  <c r="AB53" i="36"/>
  <c r="AA254" i="36"/>
  <c r="Y103" i="38"/>
  <c r="X177" i="38"/>
  <c r="V130" i="53" s="1"/>
  <c r="V109" i="36"/>
  <c r="V262" i="36" s="1"/>
  <c r="S69" i="53"/>
  <c r="AD89" i="37"/>
  <c r="AC158" i="37"/>
  <c r="Z46" i="37"/>
  <c r="Y148" i="37"/>
  <c r="Y51" i="37"/>
  <c r="X149" i="37"/>
  <c r="X111" i="36"/>
  <c r="W112" i="36"/>
  <c r="AA139" i="36"/>
  <c r="S73" i="53"/>
  <c r="W115" i="52"/>
  <c r="V116" i="52"/>
  <c r="AF78" i="37"/>
  <c r="AF75" i="37"/>
  <c r="AF62" i="37"/>
  <c r="AF57" i="37"/>
  <c r="Y73" i="38"/>
  <c r="Y168" i="38" s="1"/>
  <c r="W120" i="53" s="1"/>
  <c r="V113" i="53"/>
  <c r="X143" i="38"/>
  <c r="U129" i="53"/>
  <c r="X94" i="37"/>
  <c r="X159" i="37" s="1"/>
  <c r="U97" i="53"/>
  <c r="Z116" i="36"/>
  <c r="Y38" i="38"/>
  <c r="V105" i="53"/>
  <c r="W116" i="53"/>
  <c r="Y115" i="38"/>
  <c r="Y180" i="38" s="1"/>
  <c r="V124" i="53"/>
  <c r="Y108" i="38"/>
  <c r="Y178" i="38" s="1"/>
  <c r="V121" i="53"/>
  <c r="U66" i="53"/>
  <c r="Z58" i="37"/>
  <c r="Z151" i="37" s="1"/>
  <c r="W92" i="53"/>
  <c r="Y10" i="38"/>
  <c r="Y150" i="38" s="1"/>
  <c r="V100" i="53"/>
  <c r="Z45" i="38"/>
  <c r="Z160" i="38" s="1"/>
  <c r="W108" i="53"/>
  <c r="W68" i="53"/>
  <c r="Z10" i="36"/>
  <c r="X86" i="34"/>
  <c r="X181" i="34" s="1"/>
  <c r="V23" i="53" s="1"/>
  <c r="U17" i="53"/>
  <c r="Y121" i="34"/>
  <c r="Y191" i="34" s="1"/>
  <c r="V24" i="53"/>
  <c r="Z93" i="34"/>
  <c r="Z183" i="34" s="1"/>
  <c r="W19" i="53"/>
  <c r="X43" i="34"/>
  <c r="Z10" i="34"/>
  <c r="S5" i="31"/>
  <c r="R6" i="31"/>
  <c r="R5" i="46"/>
  <c r="Q6" i="46"/>
  <c r="R5" i="45"/>
  <c r="Q6" i="45"/>
  <c r="Q6" i="44"/>
  <c r="R5" i="44"/>
  <c r="Y110" i="46"/>
  <c r="X111" i="46"/>
  <c r="X76" i="46"/>
  <c r="Y75" i="46"/>
  <c r="W40" i="46"/>
  <c r="V41" i="46"/>
  <c r="W116" i="44"/>
  <c r="V117" i="44"/>
  <c r="Z50" i="34"/>
  <c r="AA5" i="38"/>
  <c r="Z6" i="38"/>
  <c r="Y41" i="38"/>
  <c r="Z40" i="38"/>
  <c r="Y110" i="38"/>
  <c r="X111" i="38"/>
  <c r="Y146" i="38"/>
  <c r="Z145" i="38"/>
  <c r="Z75" i="38"/>
  <c r="Y76" i="38"/>
  <c r="Z96" i="37"/>
  <c r="Y97" i="37"/>
  <c r="AC5" i="37"/>
  <c r="AB6" i="37"/>
  <c r="Z53" i="37"/>
  <c r="Y203" i="36"/>
  <c r="X204" i="36"/>
  <c r="Y49" i="36"/>
  <c r="Z48" i="36"/>
  <c r="Y157" i="36"/>
  <c r="X158" i="36"/>
  <c r="Z6" i="36"/>
  <c r="AA5" i="36"/>
  <c r="AB5" i="34"/>
  <c r="AA6" i="34"/>
  <c r="Z158" i="34"/>
  <c r="Y159" i="34"/>
  <c r="Z45" i="34"/>
  <c r="Y46" i="34"/>
  <c r="Z123" i="34"/>
  <c r="Y124" i="34"/>
  <c r="Y88" i="34"/>
  <c r="Y89" i="34" s="1"/>
  <c r="I105" i="16"/>
  <c r="I103" i="16" s="1"/>
  <c r="I101" i="16" s="1"/>
  <c r="J105" i="16"/>
  <c r="J103" i="16" s="1"/>
  <c r="J101" i="16" s="1"/>
  <c r="K105" i="16"/>
  <c r="K103" i="16" s="1"/>
  <c r="K101" i="16" s="1"/>
  <c r="L105" i="16"/>
  <c r="L103" i="16" s="1"/>
  <c r="L101" i="16" s="1"/>
  <c r="M105" i="16"/>
  <c r="M103" i="16" s="1"/>
  <c r="M101" i="16" s="1"/>
  <c r="N105" i="16"/>
  <c r="N103" i="16" s="1"/>
  <c r="N101" i="16" s="1"/>
  <c r="O105" i="16"/>
  <c r="O103" i="16" s="1"/>
  <c r="O101" i="16" s="1"/>
  <c r="P105" i="16"/>
  <c r="P103" i="16" s="1"/>
  <c r="P101" i="16" s="1"/>
  <c r="Q105" i="16"/>
  <c r="Q103" i="16" s="1"/>
  <c r="Q101" i="16" s="1"/>
  <c r="R105" i="16"/>
  <c r="R103" i="16" s="1"/>
  <c r="R101" i="16" s="1"/>
  <c r="S105" i="16"/>
  <c r="S103" i="16" s="1"/>
  <c r="S101" i="16" s="1"/>
  <c r="T105" i="16"/>
  <c r="T103" i="16" s="1"/>
  <c r="T101" i="16" s="1"/>
  <c r="U105" i="16"/>
  <c r="U103" i="16" s="1"/>
  <c r="U101" i="16" s="1"/>
  <c r="V105" i="16"/>
  <c r="V103" i="16" s="1"/>
  <c r="V101" i="16" s="1"/>
  <c r="W105" i="16"/>
  <c r="W103" i="16" s="1"/>
  <c r="W101" i="16" s="1"/>
  <c r="X105" i="16"/>
  <c r="X103" i="16" s="1"/>
  <c r="X101" i="16" s="1"/>
  <c r="Y105" i="16"/>
  <c r="Y103" i="16" s="1"/>
  <c r="Y101" i="16" s="1"/>
  <c r="Z105" i="16"/>
  <c r="Z103" i="16" s="1"/>
  <c r="Z101" i="16" s="1"/>
  <c r="AA105" i="16"/>
  <c r="AA103" i="16" s="1"/>
  <c r="AA101" i="16" s="1"/>
  <c r="AB105" i="16"/>
  <c r="AB103" i="16" s="1"/>
  <c r="AB101" i="16" s="1"/>
  <c r="AC105" i="16"/>
  <c r="AC103" i="16" s="1"/>
  <c r="AC101" i="16" s="1"/>
  <c r="AD105" i="16"/>
  <c r="AD103" i="16" s="1"/>
  <c r="AD101" i="16" s="1"/>
  <c r="AE105" i="16"/>
  <c r="AE103" i="16" s="1"/>
  <c r="AE101" i="16" s="1"/>
  <c r="AF105" i="16"/>
  <c r="AF103" i="16" s="1"/>
  <c r="AF101" i="16" s="1"/>
  <c r="AG105" i="16"/>
  <c r="AG103" i="16" s="1"/>
  <c r="AG101" i="16" s="1"/>
  <c r="AH105" i="16"/>
  <c r="AH103" i="16" s="1"/>
  <c r="AH101" i="16" s="1"/>
  <c r="AI105" i="16"/>
  <c r="AI103" i="16" s="1"/>
  <c r="AI101" i="16" s="1"/>
  <c r="AJ105" i="16"/>
  <c r="AJ103" i="16" s="1"/>
  <c r="AJ101" i="16" s="1"/>
  <c r="AK105" i="16"/>
  <c r="AK103" i="16" s="1"/>
  <c r="AK101" i="16" s="1"/>
  <c r="AL105" i="16"/>
  <c r="AL103" i="16" s="1"/>
  <c r="AL101" i="16" s="1"/>
  <c r="I30" i="16"/>
  <c r="I28" i="16" s="1"/>
  <c r="I26" i="16" s="1"/>
  <c r="J30" i="16"/>
  <c r="J28" i="16" s="1"/>
  <c r="J26" i="16" s="1"/>
  <c r="K30" i="16"/>
  <c r="K28" i="16" s="1"/>
  <c r="K26" i="16" s="1"/>
  <c r="L30" i="16"/>
  <c r="L28" i="16" s="1"/>
  <c r="L26" i="16" s="1"/>
  <c r="M30" i="16"/>
  <c r="M28" i="16" s="1"/>
  <c r="M26" i="16" s="1"/>
  <c r="N30" i="16"/>
  <c r="N28" i="16" s="1"/>
  <c r="N26" i="16" s="1"/>
  <c r="O30" i="16"/>
  <c r="O28" i="16" s="1"/>
  <c r="O26" i="16" s="1"/>
  <c r="P30" i="16"/>
  <c r="P28" i="16" s="1"/>
  <c r="P26" i="16" s="1"/>
  <c r="Q30" i="16"/>
  <c r="Q28" i="16" s="1"/>
  <c r="Q26" i="16" s="1"/>
  <c r="R30" i="16"/>
  <c r="R28" i="16" s="1"/>
  <c r="R26" i="16" s="1"/>
  <c r="S30" i="16"/>
  <c r="S28" i="16" s="1"/>
  <c r="S26" i="16" s="1"/>
  <c r="T30" i="16"/>
  <c r="T28" i="16" s="1"/>
  <c r="T26" i="16" s="1"/>
  <c r="U30" i="16"/>
  <c r="U28" i="16" s="1"/>
  <c r="U26" i="16" s="1"/>
  <c r="V30" i="16"/>
  <c r="V28" i="16" s="1"/>
  <c r="V26" i="16" s="1"/>
  <c r="W30" i="16"/>
  <c r="W28" i="16" s="1"/>
  <c r="W26" i="16" s="1"/>
  <c r="X30" i="16"/>
  <c r="X28" i="16" s="1"/>
  <c r="X26" i="16" s="1"/>
  <c r="Y30" i="16"/>
  <c r="Y28" i="16" s="1"/>
  <c r="Y26" i="16" s="1"/>
  <c r="Z30" i="16"/>
  <c r="Z28" i="16" s="1"/>
  <c r="Z26" i="16" s="1"/>
  <c r="AA30" i="16"/>
  <c r="AA28" i="16" s="1"/>
  <c r="AA26" i="16" s="1"/>
  <c r="AB30" i="16"/>
  <c r="AB28" i="16" s="1"/>
  <c r="AB26" i="16" s="1"/>
  <c r="AC30" i="16"/>
  <c r="AC28" i="16" s="1"/>
  <c r="AC26" i="16" s="1"/>
  <c r="AD30" i="16"/>
  <c r="AD28" i="16" s="1"/>
  <c r="AD26" i="16" s="1"/>
  <c r="AE30" i="16"/>
  <c r="AE28" i="16" s="1"/>
  <c r="AE26" i="16" s="1"/>
  <c r="AF30" i="16"/>
  <c r="AF28" i="16" s="1"/>
  <c r="AF26" i="16" s="1"/>
  <c r="AG30" i="16"/>
  <c r="AG28" i="16" s="1"/>
  <c r="AG26" i="16" s="1"/>
  <c r="AH30" i="16"/>
  <c r="AH28" i="16" s="1"/>
  <c r="AH26" i="16" s="1"/>
  <c r="AI30" i="16"/>
  <c r="AI28" i="16" s="1"/>
  <c r="AI26" i="16" s="1"/>
  <c r="AJ30" i="16"/>
  <c r="AJ28" i="16" s="1"/>
  <c r="AJ26" i="16" s="1"/>
  <c r="AK30" i="16"/>
  <c r="AK28" i="16" s="1"/>
  <c r="AK26" i="16" s="1"/>
  <c r="AL30" i="16"/>
  <c r="AL28" i="16" s="1"/>
  <c r="AL26" i="16" s="1"/>
  <c r="H122" i="16"/>
  <c r="F78" i="53" s="1"/>
  <c r="AU91" i="56"/>
  <c r="AK101" i="56"/>
  <c r="AK29" i="56"/>
  <c r="AK127" i="56"/>
  <c r="AK139" i="56"/>
  <c r="AM82" i="56"/>
  <c r="AK11" i="56"/>
  <c r="AK111" i="56"/>
  <c r="AK148" i="56"/>
  <c r="AJ141" i="56"/>
  <c r="AL85" i="56"/>
  <c r="AK137" i="56"/>
  <c r="AL28" i="56"/>
  <c r="AK103" i="56"/>
  <c r="AK145" i="56"/>
  <c r="AL109" i="56"/>
  <c r="AK102" i="56"/>
  <c r="AK22" i="56"/>
  <c r="AL84" i="56"/>
  <c r="AK146" i="56"/>
  <c r="AO112" i="56"/>
  <c r="AK19" i="56"/>
  <c r="AM100" i="56"/>
  <c r="AL136" i="56"/>
  <c r="AK83" i="56"/>
  <c r="AK20" i="56"/>
  <c r="AK147" i="56"/>
  <c r="AK138" i="56"/>
  <c r="AL12" i="56"/>
  <c r="AK31" i="56"/>
  <c r="AK21" i="56"/>
  <c r="AK10" i="56"/>
  <c r="AM92" i="56"/>
  <c r="AK30" i="56"/>
  <c r="AM110" i="56"/>
  <c r="AK13" i="56"/>
  <c r="AR94" i="56"/>
  <c r="Y158" i="38" l="1"/>
  <c r="W109" i="53" s="1"/>
  <c r="X67" i="53"/>
  <c r="AC167" i="36"/>
  <c r="AB269" i="36"/>
  <c r="AA64" i="36"/>
  <c r="Z259" i="36"/>
  <c r="X282" i="36"/>
  <c r="AH196" i="36"/>
  <c r="AG271" i="36"/>
  <c r="AJ104" i="36"/>
  <c r="X61" i="53"/>
  <c r="Z274" i="36"/>
  <c r="AA15" i="36"/>
  <c r="Z279" i="36"/>
  <c r="AA31" i="36"/>
  <c r="AA260" i="36" s="1"/>
  <c r="Z280" i="36"/>
  <c r="AA41" i="36"/>
  <c r="AA261" i="36" s="1"/>
  <c r="Z281" i="36"/>
  <c r="X272" i="36"/>
  <c r="Y201" i="36"/>
  <c r="AA120" i="38"/>
  <c r="Z185" i="38"/>
  <c r="AA98" i="34"/>
  <c r="Z188" i="34"/>
  <c r="W12" i="53"/>
  <c r="Z157" i="37"/>
  <c r="AA79" i="37"/>
  <c r="W20" i="53"/>
  <c r="AA38" i="34"/>
  <c r="Z170" i="34"/>
  <c r="X12" i="53" s="1"/>
  <c r="AA20" i="37"/>
  <c r="Z146" i="37"/>
  <c r="AA55" i="34"/>
  <c r="Z178" i="34"/>
  <c r="AA81" i="34"/>
  <c r="Z180" i="34"/>
  <c r="AA106" i="34"/>
  <c r="Z189" i="34"/>
  <c r="W119" i="53"/>
  <c r="W22" i="53"/>
  <c r="AA116" i="34"/>
  <c r="Z190" i="34"/>
  <c r="AA68" i="38"/>
  <c r="Z167" i="38"/>
  <c r="W118" i="53"/>
  <c r="AA58" i="38"/>
  <c r="Z166" i="38"/>
  <c r="Z93" i="38"/>
  <c r="Y176" i="38"/>
  <c r="W98" i="53"/>
  <c r="AA128" i="38"/>
  <c r="Z186" i="38"/>
  <c r="AA36" i="37"/>
  <c r="Z147" i="37"/>
  <c r="AA85" i="38"/>
  <c r="Z175" i="38"/>
  <c r="X128" i="53" s="1"/>
  <c r="AA138" i="38"/>
  <c r="Z187" i="38"/>
  <c r="W21" i="53"/>
  <c r="W117" i="53"/>
  <c r="X11" i="53"/>
  <c r="AB23" i="34"/>
  <c r="AA169" i="34"/>
  <c r="AC63" i="37"/>
  <c r="AB156" i="37"/>
  <c r="AA15" i="34"/>
  <c r="Z168" i="34"/>
  <c r="AA63" i="34"/>
  <c r="Z179" i="34"/>
  <c r="AA50" i="38"/>
  <c r="Z165" i="38"/>
  <c r="X111" i="53"/>
  <c r="AG71" i="53"/>
  <c r="AK162" i="36"/>
  <c r="AJ264" i="36"/>
  <c r="AC10" i="37"/>
  <c r="AB141" i="37"/>
  <c r="Z173" i="34"/>
  <c r="W15" i="53"/>
  <c r="Z163" i="34"/>
  <c r="W5" i="53"/>
  <c r="AC53" i="36"/>
  <c r="AB254" i="36"/>
  <c r="Z103" i="38"/>
  <c r="Y177" i="38"/>
  <c r="W130" i="53" s="1"/>
  <c r="W109" i="36"/>
  <c r="T69" i="53"/>
  <c r="AE89" i="37"/>
  <c r="AD158" i="37"/>
  <c r="V10" i="53"/>
  <c r="X171" i="34"/>
  <c r="V13" i="53" s="1"/>
  <c r="Z51" i="37"/>
  <c r="Y149" i="37"/>
  <c r="AA46" i="37"/>
  <c r="Z148" i="37"/>
  <c r="Y111" i="36"/>
  <c r="X112" i="36"/>
  <c r="AB139" i="36"/>
  <c r="T73" i="53"/>
  <c r="W116" i="52"/>
  <c r="X115" i="52"/>
  <c r="AG78" i="37"/>
  <c r="AG75" i="37"/>
  <c r="AG62" i="37"/>
  <c r="AG57" i="37"/>
  <c r="L122" i="16"/>
  <c r="J78" i="53" s="1"/>
  <c r="AK122" i="16"/>
  <c r="AI78" i="53" s="1"/>
  <c r="M122" i="16"/>
  <c r="K78" i="53" s="1"/>
  <c r="V122" i="16"/>
  <c r="T78" i="53" s="1"/>
  <c r="AL122" i="16"/>
  <c r="AJ78" i="53" s="1"/>
  <c r="O122" i="16"/>
  <c r="M78" i="53" s="1"/>
  <c r="X122" i="16"/>
  <c r="V78" i="53" s="1"/>
  <c r="AF122" i="16"/>
  <c r="AD78" i="53" s="1"/>
  <c r="AC122" i="16"/>
  <c r="AA78" i="53" s="1"/>
  <c r="P122" i="16"/>
  <c r="N78" i="53" s="1"/>
  <c r="Y122" i="16"/>
  <c r="W78" i="53" s="1"/>
  <c r="AG122" i="16"/>
  <c r="AE78" i="53" s="1"/>
  <c r="Z115" i="38"/>
  <c r="Z180" i="38" s="1"/>
  <c r="W124" i="53"/>
  <c r="Z122" i="16"/>
  <c r="X78" i="53" s="1"/>
  <c r="Q122" i="16"/>
  <c r="O78" i="53" s="1"/>
  <c r="J122" i="16"/>
  <c r="H78" i="53" s="1"/>
  <c r="R122" i="16"/>
  <c r="P78" i="53" s="1"/>
  <c r="AA122" i="16"/>
  <c r="Y78" i="53" s="1"/>
  <c r="AI122" i="16"/>
  <c r="AG78" i="53" s="1"/>
  <c r="AA58" i="37"/>
  <c r="AA151" i="37" s="1"/>
  <c r="X92" i="53"/>
  <c r="X116" i="53"/>
  <c r="Y94" i="37"/>
  <c r="Y159" i="37" s="1"/>
  <c r="V97" i="53"/>
  <c r="K122" i="16"/>
  <c r="I78" i="53" s="1"/>
  <c r="AJ122" i="16"/>
  <c r="AH78" i="53" s="1"/>
  <c r="U122" i="16"/>
  <c r="S78" i="53" s="1"/>
  <c r="Y46" i="36"/>
  <c r="V66" i="53"/>
  <c r="Z38" i="38"/>
  <c r="W105" i="53"/>
  <c r="Y143" i="38"/>
  <c r="V129" i="53"/>
  <c r="I122" i="16"/>
  <c r="G78" i="53" s="1"/>
  <c r="AB122" i="16"/>
  <c r="Z78" i="53" s="1"/>
  <c r="AD122" i="16"/>
  <c r="AB78" i="53" s="1"/>
  <c r="AH122" i="16"/>
  <c r="AF78" i="53" s="1"/>
  <c r="S122" i="16"/>
  <c r="Q78" i="53" s="1"/>
  <c r="N122" i="16"/>
  <c r="L78" i="53" s="1"/>
  <c r="W122" i="16"/>
  <c r="U78" i="53" s="1"/>
  <c r="AE122" i="16"/>
  <c r="AC78" i="53" s="1"/>
  <c r="Z108" i="38"/>
  <c r="Z178" i="38" s="1"/>
  <c r="W121" i="53"/>
  <c r="AA116" i="36"/>
  <c r="Z73" i="38"/>
  <c r="Z168" i="38" s="1"/>
  <c r="X120" i="53" s="1"/>
  <c r="W113" i="53"/>
  <c r="AA45" i="38"/>
  <c r="AA160" i="38" s="1"/>
  <c r="X108" i="53"/>
  <c r="Z10" i="38"/>
  <c r="Z150" i="38" s="1"/>
  <c r="W100" i="53"/>
  <c r="AA10" i="36"/>
  <c r="X68" i="53"/>
  <c r="AA93" i="34"/>
  <c r="AA183" i="34" s="1"/>
  <c r="X19" i="53"/>
  <c r="Y86" i="34"/>
  <c r="Y181" i="34" s="1"/>
  <c r="W23" i="53" s="1"/>
  <c r="V17" i="53"/>
  <c r="Z121" i="34"/>
  <c r="Z191" i="34" s="1"/>
  <c r="W24" i="53"/>
  <c r="Y43" i="34"/>
  <c r="AA10" i="34"/>
  <c r="S6" i="31"/>
  <c r="T5" i="31"/>
  <c r="S5" i="44"/>
  <c r="R6" i="44"/>
  <c r="R6" i="45"/>
  <c r="S5" i="45"/>
  <c r="R6" i="46"/>
  <c r="S5" i="46"/>
  <c r="Z110" i="46"/>
  <c r="Y111" i="46"/>
  <c r="Z75" i="46"/>
  <c r="Y76" i="46"/>
  <c r="X40" i="46"/>
  <c r="W41" i="46"/>
  <c r="W117" i="44"/>
  <c r="X116" i="44"/>
  <c r="AA50" i="34"/>
  <c r="Y111" i="38"/>
  <c r="Z110" i="38"/>
  <c r="Z146" i="38"/>
  <c r="AA145" i="38"/>
  <c r="AA40" i="38"/>
  <c r="Z41" i="38"/>
  <c r="Z76" i="38"/>
  <c r="AA75" i="38"/>
  <c r="AB5" i="38"/>
  <c r="AA6" i="38"/>
  <c r="Z54" i="37"/>
  <c r="AA53" i="37"/>
  <c r="AD5" i="37"/>
  <c r="AC6" i="37"/>
  <c r="AA96" i="37"/>
  <c r="Z97" i="37"/>
  <c r="Z157" i="36"/>
  <c r="Y158" i="36"/>
  <c r="AA48" i="36"/>
  <c r="Z49" i="36"/>
  <c r="AB5" i="36"/>
  <c r="AA6" i="36"/>
  <c r="Z203" i="36"/>
  <c r="Y204" i="36"/>
  <c r="AA123" i="34"/>
  <c r="Z124" i="34"/>
  <c r="Z46" i="34"/>
  <c r="AA45" i="34"/>
  <c r="Z159" i="34"/>
  <c r="AA158" i="34"/>
  <c r="Z88" i="34"/>
  <c r="AC5" i="34"/>
  <c r="AB6" i="34"/>
  <c r="G18" i="31"/>
  <c r="G43" i="31" s="1"/>
  <c r="AN100" i="56"/>
  <c r="AL31" i="56"/>
  <c r="AL11" i="56"/>
  <c r="AL19" i="56"/>
  <c r="AL30" i="56"/>
  <c r="AM136" i="56"/>
  <c r="AM85" i="56"/>
  <c r="AL22" i="56"/>
  <c r="AL139" i="56"/>
  <c r="AL137" i="56"/>
  <c r="AK141" i="56"/>
  <c r="AP112" i="56"/>
  <c r="AM28" i="56"/>
  <c r="AL147" i="56"/>
  <c r="AM84" i="56"/>
  <c r="AL145" i="56"/>
  <c r="AL21" i="56"/>
  <c r="AL29" i="56"/>
  <c r="AM12" i="56"/>
  <c r="AM109" i="56"/>
  <c r="AL127" i="56"/>
  <c r="AL101" i="56"/>
  <c r="AL103" i="56"/>
  <c r="AV91" i="56"/>
  <c r="AL102" i="56"/>
  <c r="AL13" i="56"/>
  <c r="AL20" i="56"/>
  <c r="AL146" i="56"/>
  <c r="AN92" i="56"/>
  <c r="AS94" i="56"/>
  <c r="AL111" i="56"/>
  <c r="AL10" i="56"/>
  <c r="AL138" i="56"/>
  <c r="AN110" i="56"/>
  <c r="AL148" i="56"/>
  <c r="AN82" i="56"/>
  <c r="AL83" i="56"/>
  <c r="Z158" i="38" l="1"/>
  <c r="X109" i="53" s="1"/>
  <c r="Y282" i="36"/>
  <c r="W262" i="36"/>
  <c r="U69" i="53" s="1"/>
  <c r="Y67" i="53"/>
  <c r="AB64" i="36"/>
  <c r="AA259" i="36"/>
  <c r="AC269" i="36"/>
  <c r="AD167" i="36"/>
  <c r="AI196" i="36"/>
  <c r="AH271" i="36"/>
  <c r="AK104" i="36"/>
  <c r="AB41" i="36"/>
  <c r="AB261" i="36" s="1"/>
  <c r="AA281" i="36"/>
  <c r="AB31" i="36"/>
  <c r="AB260" i="36" s="1"/>
  <c r="AA280" i="36"/>
  <c r="Y61" i="53"/>
  <c r="AA274" i="36"/>
  <c r="AB15" i="36"/>
  <c r="AA279" i="36"/>
  <c r="Z201" i="36"/>
  <c r="Y272" i="36"/>
  <c r="AA167" i="38"/>
  <c r="AB68" i="38"/>
  <c r="AD63" i="37"/>
  <c r="AC156" i="37"/>
  <c r="AB15" i="34"/>
  <c r="AA168" i="34"/>
  <c r="AB36" i="37"/>
  <c r="AA147" i="37"/>
  <c r="AB116" i="34"/>
  <c r="AA190" i="34"/>
  <c r="AB38" i="34"/>
  <c r="AA170" i="34"/>
  <c r="Y12" i="53" s="1"/>
  <c r="Y11" i="53"/>
  <c r="AB128" i="38"/>
  <c r="AA186" i="38"/>
  <c r="AA157" i="37"/>
  <c r="AB79" i="37"/>
  <c r="AB20" i="37"/>
  <c r="AA146" i="37"/>
  <c r="AC23" i="34"/>
  <c r="AB169" i="34"/>
  <c r="AB106" i="34"/>
  <c r="AA189" i="34"/>
  <c r="AB85" i="38"/>
  <c r="AA175" i="38"/>
  <c r="Y128" i="53" s="1"/>
  <c r="AA93" i="38"/>
  <c r="Z176" i="38"/>
  <c r="X22" i="53"/>
  <c r="X117" i="53"/>
  <c r="X118" i="53"/>
  <c r="AB81" i="34"/>
  <c r="AA180" i="34"/>
  <c r="AB98" i="34"/>
  <c r="AA188" i="34"/>
  <c r="X98" i="53"/>
  <c r="AB50" i="38"/>
  <c r="AA165" i="38"/>
  <c r="AB58" i="38"/>
  <c r="AA166" i="38"/>
  <c r="X20" i="53"/>
  <c r="X21" i="53"/>
  <c r="AB138" i="38"/>
  <c r="AA187" i="38"/>
  <c r="AB55" i="34"/>
  <c r="AA178" i="34"/>
  <c r="AB120" i="38"/>
  <c r="AA185" i="38"/>
  <c r="AB63" i="34"/>
  <c r="AA179" i="34"/>
  <c r="X119" i="53"/>
  <c r="Y111" i="53"/>
  <c r="AH71" i="53"/>
  <c r="AL162" i="36"/>
  <c r="AK264" i="36"/>
  <c r="AD10" i="37"/>
  <c r="AC141" i="37"/>
  <c r="AA173" i="34"/>
  <c r="X15" i="53"/>
  <c r="AA163" i="34"/>
  <c r="X5" i="53"/>
  <c r="AD53" i="36"/>
  <c r="AC254" i="36"/>
  <c r="AA103" i="38"/>
  <c r="Z177" i="38"/>
  <c r="X130" i="53" s="1"/>
  <c r="AF89" i="37"/>
  <c r="AE158" i="37"/>
  <c r="W10" i="53"/>
  <c r="Y171" i="34"/>
  <c r="W13" i="53" s="1"/>
  <c r="AA51" i="37"/>
  <c r="Z149" i="37"/>
  <c r="AB46" i="37"/>
  <c r="AA148" i="37"/>
  <c r="Z111" i="36"/>
  <c r="Y112" i="36"/>
  <c r="AC139" i="36"/>
  <c r="X109" i="36"/>
  <c r="U73" i="53"/>
  <c r="Y115" i="52"/>
  <c r="X116" i="52"/>
  <c r="AH78" i="37"/>
  <c r="AH75" i="37"/>
  <c r="AH62" i="37"/>
  <c r="AH57" i="37"/>
  <c r="AA73" i="38"/>
  <c r="AA168" i="38" s="1"/>
  <c r="Y120" i="53" s="1"/>
  <c r="X113" i="53"/>
  <c r="AA38" i="38"/>
  <c r="X105" i="53"/>
  <c r="AB116" i="36"/>
  <c r="Z46" i="36"/>
  <c r="W66" i="53"/>
  <c r="Z94" i="37"/>
  <c r="Z159" i="37" s="1"/>
  <c r="W97" i="53"/>
  <c r="AA108" i="38"/>
  <c r="AA178" i="38" s="1"/>
  <c r="X121" i="53"/>
  <c r="Y116" i="53"/>
  <c r="Z143" i="38"/>
  <c r="W129" i="53"/>
  <c r="AB58" i="37"/>
  <c r="AB151" i="37" s="1"/>
  <c r="Y92" i="53"/>
  <c r="AA115" i="38"/>
  <c r="AA180" i="38" s="1"/>
  <c r="X124" i="53"/>
  <c r="AA10" i="38"/>
  <c r="AA150" i="38" s="1"/>
  <c r="X100" i="53"/>
  <c r="AB45" i="38"/>
  <c r="AB160" i="38" s="1"/>
  <c r="Y108" i="53"/>
  <c r="Y68" i="53"/>
  <c r="AB10" i="36"/>
  <c r="AB93" i="34"/>
  <c r="AB183" i="34" s="1"/>
  <c r="Y19" i="53"/>
  <c r="AA121" i="34"/>
  <c r="AA191" i="34" s="1"/>
  <c r="X24" i="53"/>
  <c r="Z86" i="34"/>
  <c r="Z181" i="34" s="1"/>
  <c r="X23" i="53" s="1"/>
  <c r="W17" i="53"/>
  <c r="Z43" i="34"/>
  <c r="AB10" i="34"/>
  <c r="T6" i="31"/>
  <c r="U5" i="31"/>
  <c r="T5" i="45"/>
  <c r="S6" i="45"/>
  <c r="S6" i="46"/>
  <c r="T5" i="46"/>
  <c r="S6" i="44"/>
  <c r="T5" i="44"/>
  <c r="Z111" i="46"/>
  <c r="AA110" i="46"/>
  <c r="Z76" i="46"/>
  <c r="AA75" i="46"/>
  <c r="X41" i="46"/>
  <c r="Y40" i="46"/>
  <c r="Y116" i="44"/>
  <c r="X117" i="44"/>
  <c r="AB50" i="34"/>
  <c r="AB145" i="38"/>
  <c r="AA146" i="38"/>
  <c r="AA76" i="38"/>
  <c r="AB75" i="38"/>
  <c r="AA41" i="38"/>
  <c r="AB40" i="38"/>
  <c r="AB6" i="38"/>
  <c r="AC5" i="38"/>
  <c r="AA110" i="38"/>
  <c r="Z111" i="38"/>
  <c r="AA97" i="37"/>
  <c r="AB96" i="37"/>
  <c r="AD6" i="37"/>
  <c r="AE5" i="37"/>
  <c r="AB53" i="37"/>
  <c r="AA54" i="37"/>
  <c r="AC5" i="36"/>
  <c r="AB6" i="36"/>
  <c r="AB48" i="36"/>
  <c r="AA49" i="36"/>
  <c r="AA203" i="36"/>
  <c r="Z204" i="36"/>
  <c r="AA157" i="36"/>
  <c r="Z158" i="36"/>
  <c r="AB123" i="34"/>
  <c r="AA124" i="34"/>
  <c r="AA88" i="34"/>
  <c r="Z89" i="34"/>
  <c r="AC6" i="34"/>
  <c r="AD5" i="34"/>
  <c r="AB158" i="34"/>
  <c r="AA159" i="34"/>
  <c r="AB45" i="34"/>
  <c r="AA46" i="34"/>
  <c r="X18" i="31"/>
  <c r="X43" i="31" s="1"/>
  <c r="U18" i="31"/>
  <c r="U43" i="31" s="1"/>
  <c r="Q18" i="31"/>
  <c r="Q43" i="31" s="1"/>
  <c r="Y18" i="31"/>
  <c r="Y43" i="31" s="1"/>
  <c r="AE18" i="31"/>
  <c r="AE43" i="31" s="1"/>
  <c r="AB18" i="31"/>
  <c r="AB43" i="31" s="1"/>
  <c r="J18" i="31"/>
  <c r="J43" i="31" s="1"/>
  <c r="I18" i="31"/>
  <c r="I43" i="31" s="1"/>
  <c r="P18" i="31"/>
  <c r="P43" i="31" s="1"/>
  <c r="W18" i="31"/>
  <c r="W43" i="31" s="1"/>
  <c r="AD18" i="31"/>
  <c r="AD43" i="31" s="1"/>
  <c r="O18" i="31"/>
  <c r="O43" i="31" s="1"/>
  <c r="L18" i="31"/>
  <c r="L43" i="31" s="1"/>
  <c r="AI18" i="31"/>
  <c r="AI43" i="31" s="1"/>
  <c r="AH18" i="31"/>
  <c r="AH43" i="31" s="1"/>
  <c r="K18" i="31"/>
  <c r="K43" i="31" s="1"/>
  <c r="H18" i="31"/>
  <c r="H43" i="31" s="1"/>
  <c r="N18" i="31"/>
  <c r="N43" i="31" s="1"/>
  <c r="V18" i="31"/>
  <c r="V43" i="31" s="1"/>
  <c r="R18" i="31"/>
  <c r="R43" i="31" s="1"/>
  <c r="AK18" i="31"/>
  <c r="AK43" i="31" s="1"/>
  <c r="S18" i="31"/>
  <c r="S43" i="31" s="1"/>
  <c r="AA18" i="31"/>
  <c r="AA43" i="31" s="1"/>
  <c r="Z18" i="31"/>
  <c r="Z43" i="31" s="1"/>
  <c r="AG18" i="31"/>
  <c r="AG43" i="31" s="1"/>
  <c r="M18" i="31"/>
  <c r="M43" i="31" s="1"/>
  <c r="AF18" i="31"/>
  <c r="AF43" i="31" s="1"/>
  <c r="AJ18" i="31"/>
  <c r="AJ43" i="31" s="1"/>
  <c r="AC18" i="31"/>
  <c r="AC43" i="31" s="1"/>
  <c r="H9" i="11"/>
  <c r="AN84" i="56"/>
  <c r="AM139" i="56"/>
  <c r="AM111" i="56"/>
  <c r="AM13" i="56"/>
  <c r="AN12" i="56"/>
  <c r="AM102" i="56"/>
  <c r="AM148" i="56"/>
  <c r="AM30" i="56"/>
  <c r="AM29" i="56"/>
  <c r="AO100" i="56"/>
  <c r="AL141" i="56"/>
  <c r="AM138" i="56"/>
  <c r="AM145" i="56"/>
  <c r="AM20" i="56"/>
  <c r="AN85" i="56"/>
  <c r="AM147" i="56"/>
  <c r="AM127" i="56"/>
  <c r="AT94" i="56"/>
  <c r="AO110" i="56"/>
  <c r="AO82" i="56"/>
  <c r="AM137" i="56"/>
  <c r="AM31" i="56"/>
  <c r="AM146" i="56"/>
  <c r="AM22" i="56"/>
  <c r="AM19" i="56"/>
  <c r="AN109" i="56"/>
  <c r="AM21" i="56"/>
  <c r="AM10" i="56"/>
  <c r="AQ112" i="56"/>
  <c r="AO92" i="56"/>
  <c r="AM83" i="56"/>
  <c r="AM101" i="56"/>
  <c r="AM103" i="56"/>
  <c r="AN136" i="56"/>
  <c r="AN28" i="56"/>
  <c r="AW91" i="56"/>
  <c r="AM11" i="56"/>
  <c r="AA158" i="38" l="1"/>
  <c r="Y109" i="53" s="1"/>
  <c r="AE167" i="36"/>
  <c r="AD269" i="36"/>
  <c r="Z282" i="36"/>
  <c r="Z67" i="53"/>
  <c r="AC64" i="36"/>
  <c r="AB259" i="36"/>
  <c r="X262" i="36"/>
  <c r="V69" i="53" s="1"/>
  <c r="AJ196" i="36"/>
  <c r="AI271" i="36"/>
  <c r="AL104" i="36"/>
  <c r="Z61" i="53"/>
  <c r="AB274" i="36"/>
  <c r="AC15" i="36"/>
  <c r="AB279" i="36"/>
  <c r="AC31" i="36"/>
  <c r="AC260" i="36" s="1"/>
  <c r="AB280" i="36"/>
  <c r="AC41" i="36"/>
  <c r="AC261" i="36" s="1"/>
  <c r="AB281" i="36"/>
  <c r="Z272" i="36"/>
  <c r="AA201" i="36"/>
  <c r="Y20" i="53"/>
  <c r="AC98" i="34"/>
  <c r="AB188" i="34"/>
  <c r="Z11" i="53"/>
  <c r="AC116" i="34"/>
  <c r="AB190" i="34"/>
  <c r="AC55" i="34"/>
  <c r="AB178" i="34"/>
  <c r="Y22" i="53"/>
  <c r="AD23" i="34"/>
  <c r="AC169" i="34"/>
  <c r="Y98" i="53"/>
  <c r="AC81" i="34"/>
  <c r="AB180" i="34"/>
  <c r="AC36" i="37"/>
  <c r="AB147" i="37"/>
  <c r="AC138" i="38"/>
  <c r="AB187" i="38"/>
  <c r="AC20" i="37"/>
  <c r="AB146" i="37"/>
  <c r="AC106" i="34"/>
  <c r="AB189" i="34"/>
  <c r="AB157" i="37"/>
  <c r="AC79" i="37"/>
  <c r="AC15" i="34"/>
  <c r="AB168" i="34"/>
  <c r="AC38" i="34"/>
  <c r="AB170" i="34"/>
  <c r="Z12" i="53" s="1"/>
  <c r="AE63" i="37"/>
  <c r="AD156" i="37"/>
  <c r="AC120" i="38"/>
  <c r="AB185" i="38"/>
  <c r="Y118" i="53"/>
  <c r="AC58" i="38"/>
  <c r="AB166" i="38"/>
  <c r="AB93" i="38"/>
  <c r="AA176" i="38"/>
  <c r="AC128" i="38"/>
  <c r="AB186" i="38"/>
  <c r="AB167" i="38"/>
  <c r="AC68" i="38"/>
  <c r="Y21" i="53"/>
  <c r="Y117" i="53"/>
  <c r="Y119" i="53"/>
  <c r="AC63" i="34"/>
  <c r="AB179" i="34"/>
  <c r="AC50" i="38"/>
  <c r="AB165" i="38"/>
  <c r="AC85" i="38"/>
  <c r="AB175" i="38"/>
  <c r="Z128" i="53" s="1"/>
  <c r="Z111" i="53"/>
  <c r="AL264" i="36"/>
  <c r="W25" i="32"/>
  <c r="AI71" i="53"/>
  <c r="AE10" i="37"/>
  <c r="AD141" i="37"/>
  <c r="AB173" i="34"/>
  <c r="Y15" i="53"/>
  <c r="AB163" i="34"/>
  <c r="Y5" i="53"/>
  <c r="AE53" i="36"/>
  <c r="AD254" i="36"/>
  <c r="AB103" i="38"/>
  <c r="AA177" i="38"/>
  <c r="Y130" i="53" s="1"/>
  <c r="AG89" i="37"/>
  <c r="AF158" i="37"/>
  <c r="X10" i="53"/>
  <c r="Z171" i="34"/>
  <c r="X13" i="53" s="1"/>
  <c r="AC46" i="37"/>
  <c r="AB148" i="37"/>
  <c r="AB51" i="37"/>
  <c r="AA149" i="37"/>
  <c r="AD139" i="36"/>
  <c r="Y109" i="36"/>
  <c r="V73" i="53"/>
  <c r="Y116" i="52"/>
  <c r="Z115" i="52"/>
  <c r="AI78" i="37"/>
  <c r="AI75" i="37"/>
  <c r="AI62" i="37"/>
  <c r="AI57" i="37"/>
  <c r="AA46" i="36"/>
  <c r="X66" i="53"/>
  <c r="AB115" i="38"/>
  <c r="AB180" i="38" s="1"/>
  <c r="Y124" i="53"/>
  <c r="Z116" i="53"/>
  <c r="AC116" i="36"/>
  <c r="AC58" i="37"/>
  <c r="AC151" i="37" s="1"/>
  <c r="Z92" i="53"/>
  <c r="AB108" i="38"/>
  <c r="AB178" i="38" s="1"/>
  <c r="Y121" i="53"/>
  <c r="AB38" i="38"/>
  <c r="Y105" i="53"/>
  <c r="AA143" i="38"/>
  <c r="X129" i="53"/>
  <c r="AA94" i="37"/>
  <c r="AA159" i="37" s="1"/>
  <c r="X97" i="53"/>
  <c r="AB73" i="38"/>
  <c r="AB168" i="38" s="1"/>
  <c r="Z120" i="53" s="1"/>
  <c r="Y113" i="53"/>
  <c r="AC45" i="38"/>
  <c r="AC160" i="38" s="1"/>
  <c r="Z108" i="53"/>
  <c r="AB10" i="38"/>
  <c r="AB150" i="38" s="1"/>
  <c r="Y100" i="53"/>
  <c r="AC10" i="36"/>
  <c r="Z68" i="53"/>
  <c r="AB121" i="34"/>
  <c r="AB191" i="34" s="1"/>
  <c r="Y24" i="53"/>
  <c r="AA86" i="34"/>
  <c r="AA181" i="34" s="1"/>
  <c r="Y23" i="53" s="1"/>
  <c r="X17" i="53"/>
  <c r="AC93" i="34"/>
  <c r="AC183" i="34" s="1"/>
  <c r="Z19" i="53"/>
  <c r="AA43" i="34"/>
  <c r="AC10" i="34"/>
  <c r="U6" i="31"/>
  <c r="V5" i="31"/>
  <c r="T6" i="46"/>
  <c r="U5" i="46"/>
  <c r="T6" i="44"/>
  <c r="U5" i="44"/>
  <c r="T6" i="45"/>
  <c r="U5" i="45"/>
  <c r="AB110" i="46"/>
  <c r="AA111" i="46"/>
  <c r="AA76" i="46"/>
  <c r="AB75" i="46"/>
  <c r="Z40" i="46"/>
  <c r="Y41" i="46"/>
  <c r="Z116" i="44"/>
  <c r="Y117" i="44"/>
  <c r="AC50" i="34"/>
  <c r="AC6" i="38"/>
  <c r="AD5" i="38"/>
  <c r="AB41" i="38"/>
  <c r="AC40" i="38"/>
  <c r="AC75" i="38"/>
  <c r="AB76" i="38"/>
  <c r="AA111" i="38"/>
  <c r="AB110" i="38"/>
  <c r="AC145" i="38"/>
  <c r="AB146" i="38"/>
  <c r="AC96" i="37"/>
  <c r="AB97" i="37"/>
  <c r="AE6" i="37"/>
  <c r="AF5" i="37"/>
  <c r="AB54" i="37"/>
  <c r="AC53" i="37"/>
  <c r="AC48" i="36"/>
  <c r="AB49" i="36"/>
  <c r="AB203" i="36"/>
  <c r="AA204" i="36"/>
  <c r="AD5" i="36"/>
  <c r="AC6" i="36"/>
  <c r="AB157" i="36"/>
  <c r="AA158" i="36"/>
  <c r="AC158" i="34"/>
  <c r="AB159" i="34"/>
  <c r="AD6" i="34"/>
  <c r="AE5" i="34"/>
  <c r="AA89" i="34"/>
  <c r="AB88" i="34"/>
  <c r="AC45" i="34"/>
  <c r="AB46" i="34"/>
  <c r="AB124" i="34"/>
  <c r="AC123" i="34"/>
  <c r="AN138" i="56"/>
  <c r="AP110" i="56"/>
  <c r="AP100" i="56"/>
  <c r="AO84" i="56"/>
  <c r="AN20" i="56"/>
  <c r="AN111" i="56"/>
  <c r="AN21" i="56"/>
  <c r="AN83" i="56"/>
  <c r="AO109" i="56"/>
  <c r="AM141" i="56"/>
  <c r="AN31" i="56"/>
  <c r="AN146" i="56"/>
  <c r="AN19" i="56"/>
  <c r="AX91" i="56"/>
  <c r="AN145" i="56"/>
  <c r="AP82" i="56"/>
  <c r="AN30" i="56"/>
  <c r="AO12" i="56"/>
  <c r="AO136" i="56"/>
  <c r="AN10" i="56"/>
  <c r="AN13" i="56"/>
  <c r="AP92" i="56"/>
  <c r="AN101" i="56"/>
  <c r="AN102" i="56"/>
  <c r="AN139" i="56"/>
  <c r="AN22" i="56"/>
  <c r="AN29" i="56"/>
  <c r="AN147" i="56"/>
  <c r="AN137" i="56"/>
  <c r="AN11" i="56"/>
  <c r="AN103" i="56"/>
  <c r="AU94" i="56"/>
  <c r="AN148" i="56"/>
  <c r="AO85" i="56"/>
  <c r="AR112" i="56"/>
  <c r="AO28" i="56"/>
  <c r="AN127" i="56"/>
  <c r="AB158" i="38" l="1"/>
  <c r="Z109" i="53" s="1"/>
  <c r="AA282" i="36"/>
  <c r="AA67" i="53"/>
  <c r="AD64" i="36"/>
  <c r="AC259" i="36"/>
  <c r="Y262" i="36"/>
  <c r="W69" i="53" s="1"/>
  <c r="AF167" i="36"/>
  <c r="AE269" i="36"/>
  <c r="AK196" i="36"/>
  <c r="AJ271" i="36"/>
  <c r="P28" i="32"/>
  <c r="AD41" i="36"/>
  <c r="AD261" i="36" s="1"/>
  <c r="AC281" i="36"/>
  <c r="AA61" i="53"/>
  <c r="AC274" i="36"/>
  <c r="AD31" i="36"/>
  <c r="AD260" i="36" s="1"/>
  <c r="AC280" i="36"/>
  <c r="AD15" i="36"/>
  <c r="AC279" i="36"/>
  <c r="AB201" i="36"/>
  <c r="AA272" i="36"/>
  <c r="Z20" i="53"/>
  <c r="AD120" i="38"/>
  <c r="AC185" i="38"/>
  <c r="AD20" i="37"/>
  <c r="AC146" i="37"/>
  <c r="AD55" i="34"/>
  <c r="AC178" i="34"/>
  <c r="AD63" i="34"/>
  <c r="AC179" i="34"/>
  <c r="AC167" i="38"/>
  <c r="AD68" i="38"/>
  <c r="AF63" i="37"/>
  <c r="AE156" i="37"/>
  <c r="AD138" i="38"/>
  <c r="AC187" i="38"/>
  <c r="AD116" i="34"/>
  <c r="AC190" i="34"/>
  <c r="AE23" i="34"/>
  <c r="AD169" i="34"/>
  <c r="Z119" i="53"/>
  <c r="Z98" i="53"/>
  <c r="AD58" i="38"/>
  <c r="AC166" i="38"/>
  <c r="AC170" i="34"/>
  <c r="AA12" i="53" s="1"/>
  <c r="AD38" i="34"/>
  <c r="AD36" i="37"/>
  <c r="AC147" i="37"/>
  <c r="AD128" i="38"/>
  <c r="AC186" i="38"/>
  <c r="Z22" i="53"/>
  <c r="AD98" i="34"/>
  <c r="AC188" i="34"/>
  <c r="AD106" i="34"/>
  <c r="AC189" i="34"/>
  <c r="AD85" i="38"/>
  <c r="AC175" i="38"/>
  <c r="AA128" i="53" s="1"/>
  <c r="AD15" i="34"/>
  <c r="AC168" i="34"/>
  <c r="AC180" i="34"/>
  <c r="AD81" i="34"/>
  <c r="Z117" i="53"/>
  <c r="AC93" i="38"/>
  <c r="AB176" i="38"/>
  <c r="AC157" i="37"/>
  <c r="AD79" i="37"/>
  <c r="Z21" i="53"/>
  <c r="AD50" i="38"/>
  <c r="AC165" i="38"/>
  <c r="Z118" i="53"/>
  <c r="AA11" i="53"/>
  <c r="AA111" i="53"/>
  <c r="S91" i="56"/>
  <c r="AO25" i="54"/>
  <c r="AJ71" i="53"/>
  <c r="AK71" i="53" s="1"/>
  <c r="AF10" i="37"/>
  <c r="AE141" i="37"/>
  <c r="Z15" i="53"/>
  <c r="AC173" i="34"/>
  <c r="AC163" i="34"/>
  <c r="Z5" i="53"/>
  <c r="AF53" i="36"/>
  <c r="AE254" i="36"/>
  <c r="AC103" i="38"/>
  <c r="AB177" i="38"/>
  <c r="Z130" i="53" s="1"/>
  <c r="AH89" i="37"/>
  <c r="AG158" i="37"/>
  <c r="Y10" i="53"/>
  <c r="AA171" i="34"/>
  <c r="Y13" i="53" s="1"/>
  <c r="AC51" i="37"/>
  <c r="AB149" i="37"/>
  <c r="AD46" i="37"/>
  <c r="AC148" i="37"/>
  <c r="AE139" i="36"/>
  <c r="Z109" i="36"/>
  <c r="W73" i="53"/>
  <c r="AA111" i="36"/>
  <c r="Z112" i="36"/>
  <c r="Z116" i="52"/>
  <c r="AA115" i="52"/>
  <c r="AJ78" i="37"/>
  <c r="AJ75" i="37"/>
  <c r="AJ62" i="37"/>
  <c r="AJ57" i="37"/>
  <c r="AC38" i="38"/>
  <c r="Z105" i="53"/>
  <c r="AA116" i="53"/>
  <c r="AC73" i="38"/>
  <c r="AC168" i="38" s="1"/>
  <c r="AA120" i="53" s="1"/>
  <c r="Z113" i="53"/>
  <c r="AC108" i="38"/>
  <c r="AC178" i="38" s="1"/>
  <c r="Z121" i="53"/>
  <c r="AC115" i="38"/>
  <c r="AC180" i="38" s="1"/>
  <c r="Z124" i="53"/>
  <c r="AB94" i="37"/>
  <c r="AB159" i="37" s="1"/>
  <c r="Y97" i="53"/>
  <c r="AD58" i="37"/>
  <c r="AD151" i="37" s="1"/>
  <c r="AA92" i="53"/>
  <c r="AB46" i="36"/>
  <c r="Y66" i="53"/>
  <c r="AB143" i="38"/>
  <c r="Y129" i="53"/>
  <c r="AD116" i="36"/>
  <c r="AC10" i="38"/>
  <c r="AC150" i="38" s="1"/>
  <c r="Z100" i="53"/>
  <c r="AD45" i="38"/>
  <c r="AD160" i="38" s="1"/>
  <c r="AA108" i="53"/>
  <c r="AA68" i="53"/>
  <c r="AD10" i="36"/>
  <c r="AD93" i="34"/>
  <c r="AD183" i="34" s="1"/>
  <c r="AA19" i="53"/>
  <c r="AC121" i="34"/>
  <c r="AC191" i="34" s="1"/>
  <c r="Z24" i="53"/>
  <c r="AB86" i="34"/>
  <c r="AB181" i="34" s="1"/>
  <c r="Z23" i="53" s="1"/>
  <c r="Y17" i="53"/>
  <c r="AB43" i="34"/>
  <c r="AD10" i="34"/>
  <c r="V6" i="31"/>
  <c r="W5" i="31"/>
  <c r="V5" i="45"/>
  <c r="U6" i="45"/>
  <c r="V5" i="44"/>
  <c r="U6" i="44"/>
  <c r="U6" i="46"/>
  <c r="V5" i="46"/>
  <c r="AC110" i="46"/>
  <c r="AB111" i="46"/>
  <c r="AB76" i="46"/>
  <c r="AC75" i="46"/>
  <c r="AA40" i="46"/>
  <c r="Z41" i="46"/>
  <c r="AA116" i="44"/>
  <c r="Z117" i="44"/>
  <c r="AD50" i="34"/>
  <c r="AC76" i="38"/>
  <c r="AD75" i="38"/>
  <c r="AD40" i="38"/>
  <c r="AC41" i="38"/>
  <c r="AE5" i="38"/>
  <c r="AD6" i="38"/>
  <c r="AC110" i="38"/>
  <c r="AB111" i="38"/>
  <c r="AC146" i="38"/>
  <c r="AD145" i="38"/>
  <c r="AC54" i="37"/>
  <c r="AD53" i="37"/>
  <c r="AC97" i="37"/>
  <c r="AD96" i="37"/>
  <c r="AG5" i="37"/>
  <c r="AF6" i="37"/>
  <c r="AE5" i="36"/>
  <c r="AD6" i="36"/>
  <c r="AD48" i="36"/>
  <c r="AC49" i="36"/>
  <c r="AB204" i="36"/>
  <c r="AC203" i="36"/>
  <c r="AC157" i="36"/>
  <c r="AB158" i="36"/>
  <c r="AC88" i="34"/>
  <c r="AB89" i="34"/>
  <c r="AF5" i="34"/>
  <c r="AE6" i="34"/>
  <c r="AD45" i="34"/>
  <c r="AC46" i="34"/>
  <c r="AD123" i="34"/>
  <c r="AC124" i="34"/>
  <c r="AC159" i="34"/>
  <c r="AD158" i="34"/>
  <c r="AO19" i="56"/>
  <c r="AO22" i="56"/>
  <c r="AO111" i="56"/>
  <c r="AO145" i="56"/>
  <c r="AO146" i="56"/>
  <c r="AP109" i="56"/>
  <c r="AP12" i="56"/>
  <c r="AO13" i="56"/>
  <c r="AO127" i="56"/>
  <c r="AO83" i="56"/>
  <c r="AS112" i="56"/>
  <c r="AO148" i="56"/>
  <c r="AQ110" i="56"/>
  <c r="AN141" i="56"/>
  <c r="AO137" i="56"/>
  <c r="AO101" i="56"/>
  <c r="AO11" i="56"/>
  <c r="AO29" i="56"/>
  <c r="AQ92" i="56"/>
  <c r="AO31" i="56"/>
  <c r="AP28" i="56"/>
  <c r="AO20" i="56"/>
  <c r="AP136" i="56"/>
  <c r="AO103" i="56"/>
  <c r="AO10" i="56"/>
  <c r="AQ100" i="56"/>
  <c r="AO21" i="56"/>
  <c r="AO102" i="56"/>
  <c r="AO30" i="56"/>
  <c r="AQ82" i="56"/>
  <c r="AO147" i="56"/>
  <c r="AO139" i="56"/>
  <c r="AV94" i="56"/>
  <c r="AP84" i="56"/>
  <c r="AO138" i="56"/>
  <c r="AP85" i="56"/>
  <c r="AC158" i="38" l="1"/>
  <c r="AA109" i="53" s="1"/>
  <c r="AG167" i="36"/>
  <c r="AF269" i="36"/>
  <c r="AB67" i="53"/>
  <c r="AE64" i="36"/>
  <c r="AD259" i="36"/>
  <c r="AB282" i="36"/>
  <c r="Z262" i="36"/>
  <c r="X69" i="53" s="1"/>
  <c r="AL196" i="36"/>
  <c r="AK271" i="36"/>
  <c r="AE28" i="32"/>
  <c r="AB61" i="53"/>
  <c r="AD274" i="36"/>
  <c r="AE15" i="36"/>
  <c r="AD279" i="36"/>
  <c r="AE31" i="36"/>
  <c r="AE260" i="36" s="1"/>
  <c r="AD280" i="36"/>
  <c r="AE41" i="36"/>
  <c r="AE261" i="36" s="1"/>
  <c r="AD281" i="36"/>
  <c r="AC201" i="36"/>
  <c r="AB272" i="36"/>
  <c r="AE98" i="34"/>
  <c r="AD188" i="34"/>
  <c r="AA20" i="53"/>
  <c r="AB11" i="53"/>
  <c r="AD93" i="38"/>
  <c r="AC176" i="38"/>
  <c r="AF23" i="34"/>
  <c r="AE169" i="34"/>
  <c r="AE55" i="34"/>
  <c r="AD178" i="34"/>
  <c r="AE63" i="34"/>
  <c r="AD179" i="34"/>
  <c r="AE81" i="34"/>
  <c r="AD180" i="34"/>
  <c r="AE128" i="38"/>
  <c r="AD186" i="38"/>
  <c r="AE116" i="34"/>
  <c r="AD190" i="34"/>
  <c r="AE20" i="37"/>
  <c r="AD146" i="37"/>
  <c r="AA22" i="53"/>
  <c r="AA98" i="53"/>
  <c r="AE36" i="37"/>
  <c r="AD147" i="37"/>
  <c r="AE138" i="38"/>
  <c r="AD187" i="38"/>
  <c r="AE120" i="38"/>
  <c r="AD185" i="38"/>
  <c r="AE106" i="34"/>
  <c r="AD189" i="34"/>
  <c r="AE15" i="34"/>
  <c r="AD168" i="34"/>
  <c r="AE38" i="34"/>
  <c r="AD170" i="34"/>
  <c r="AB12" i="53" s="1"/>
  <c r="AA117" i="53"/>
  <c r="AG63" i="37"/>
  <c r="AF156" i="37"/>
  <c r="AA21" i="53"/>
  <c r="AE50" i="38"/>
  <c r="AD165" i="38"/>
  <c r="AE85" i="38"/>
  <c r="AD175" i="38"/>
  <c r="AB128" i="53" s="1"/>
  <c r="AA118" i="53"/>
  <c r="AE68" i="38"/>
  <c r="AD167" i="38"/>
  <c r="AD157" i="37"/>
  <c r="AE79" i="37"/>
  <c r="AE58" i="38"/>
  <c r="AD166" i="38"/>
  <c r="AA119" i="53"/>
  <c r="AB111" i="53"/>
  <c r="AG10" i="37"/>
  <c r="AF141" i="37"/>
  <c r="AD173" i="34"/>
  <c r="AA15" i="53"/>
  <c r="AD163" i="34"/>
  <c r="AA5" i="53"/>
  <c r="AG53" i="36"/>
  <c r="AF254" i="36"/>
  <c r="AD103" i="38"/>
  <c r="AC177" i="38"/>
  <c r="AA130" i="53" s="1"/>
  <c r="AI89" i="37"/>
  <c r="AH158" i="37"/>
  <c r="Z10" i="53"/>
  <c r="AB171" i="34"/>
  <c r="Z13" i="53" s="1"/>
  <c r="AE46" i="37"/>
  <c r="AD148" i="37"/>
  <c r="AD51" i="37"/>
  <c r="AC149" i="37"/>
  <c r="AF139" i="36"/>
  <c r="AA112" i="36"/>
  <c r="AB111" i="36"/>
  <c r="AA109" i="36"/>
  <c r="X73" i="53"/>
  <c r="AB115" i="52"/>
  <c r="AA116" i="52"/>
  <c r="AK78" i="37"/>
  <c r="AK75" i="37"/>
  <c r="AK62" i="37"/>
  <c r="AK57" i="37"/>
  <c r="AC46" i="36"/>
  <c r="Z66" i="53"/>
  <c r="AD108" i="38"/>
  <c r="AD178" i="38" s="1"/>
  <c r="AA121" i="53"/>
  <c r="AE58" i="37"/>
  <c r="AE151" i="37" s="1"/>
  <c r="AB92" i="53"/>
  <c r="AD73" i="38"/>
  <c r="AD168" i="38" s="1"/>
  <c r="AB120" i="53" s="1"/>
  <c r="AA113" i="53"/>
  <c r="AE116" i="36"/>
  <c r="AC94" i="37"/>
  <c r="AC159" i="37" s="1"/>
  <c r="Z97" i="53"/>
  <c r="AB116" i="53"/>
  <c r="AC143" i="38"/>
  <c r="Z129" i="53"/>
  <c r="AD115" i="38"/>
  <c r="AD180" i="38" s="1"/>
  <c r="AA124" i="53"/>
  <c r="AD38" i="38"/>
  <c r="AA105" i="53"/>
  <c r="AE45" i="38"/>
  <c r="AE160" i="38" s="1"/>
  <c r="AB108" i="53"/>
  <c r="AD10" i="38"/>
  <c r="AD150" i="38" s="1"/>
  <c r="AA100" i="53"/>
  <c r="AE10" i="36"/>
  <c r="AB68" i="53"/>
  <c r="AC86" i="34"/>
  <c r="AC181" i="34" s="1"/>
  <c r="AA23" i="53" s="1"/>
  <c r="Z17" i="53"/>
  <c r="AE93" i="34"/>
  <c r="AE183" i="34" s="1"/>
  <c r="AB19" i="53"/>
  <c r="AD121" i="34"/>
  <c r="AD191" i="34" s="1"/>
  <c r="AA24" i="53"/>
  <c r="AC43" i="34"/>
  <c r="AE10" i="34"/>
  <c r="X5" i="31"/>
  <c r="W6" i="31"/>
  <c r="W5" i="46"/>
  <c r="V6" i="46"/>
  <c r="V6" i="44"/>
  <c r="W5" i="44"/>
  <c r="V6" i="45"/>
  <c r="W5" i="45"/>
  <c r="AC111" i="46"/>
  <c r="AD110" i="46"/>
  <c r="AD75" i="46"/>
  <c r="AC76" i="46"/>
  <c r="AA41" i="46"/>
  <c r="AB40" i="46"/>
  <c r="AA117" i="44"/>
  <c r="AB116" i="44"/>
  <c r="AE50" i="34"/>
  <c r="AE6" i="38"/>
  <c r="AF5" i="38"/>
  <c r="AD110" i="38"/>
  <c r="AC111" i="38"/>
  <c r="AD146" i="38"/>
  <c r="AE145" i="38"/>
  <c r="AE75" i="38"/>
  <c r="AD76" i="38"/>
  <c r="AE40" i="38"/>
  <c r="AD41" i="38"/>
  <c r="AH5" i="37"/>
  <c r="AG6" i="37"/>
  <c r="AE96" i="37"/>
  <c r="AD97" i="37"/>
  <c r="AD54" i="37"/>
  <c r="AE53" i="37"/>
  <c r="AE48" i="36"/>
  <c r="AD49" i="36"/>
  <c r="AD203" i="36"/>
  <c r="AC204" i="36"/>
  <c r="AE6" i="36"/>
  <c r="AF5" i="36"/>
  <c r="AD157" i="36"/>
  <c r="AC158" i="36"/>
  <c r="AE123" i="34"/>
  <c r="AD124" i="34"/>
  <c r="AE45" i="34"/>
  <c r="AD46" i="34"/>
  <c r="AG5" i="34"/>
  <c r="AF6" i="34"/>
  <c r="AE158" i="34"/>
  <c r="AD159" i="34"/>
  <c r="AD88" i="34"/>
  <c r="AC89" i="34"/>
  <c r="AP31" i="56"/>
  <c r="AP103" i="56"/>
  <c r="AR100" i="56"/>
  <c r="AR110" i="56"/>
  <c r="AP22" i="56"/>
  <c r="AR92" i="56"/>
  <c r="AP21" i="56"/>
  <c r="AQ12" i="56"/>
  <c r="AO141" i="56"/>
  <c r="AP30" i="56"/>
  <c r="AP127" i="56"/>
  <c r="AP139" i="56"/>
  <c r="AP10" i="56"/>
  <c r="AP137" i="56"/>
  <c r="AP145" i="56"/>
  <c r="AT112" i="56"/>
  <c r="AQ109" i="56"/>
  <c r="AP148" i="56"/>
  <c r="AP101" i="56"/>
  <c r="AP13" i="56"/>
  <c r="AP146" i="56"/>
  <c r="AP138" i="56"/>
  <c r="AW94" i="56"/>
  <c r="AQ28" i="56"/>
  <c r="AQ85" i="56"/>
  <c r="AQ136" i="56"/>
  <c r="AP11" i="56"/>
  <c r="AQ84" i="56"/>
  <c r="AP147" i="56"/>
  <c r="AR82" i="56"/>
  <c r="AP29" i="56"/>
  <c r="AP102" i="56"/>
  <c r="AP83" i="56"/>
  <c r="AP20" i="56"/>
  <c r="AP19" i="56"/>
  <c r="AP111" i="56"/>
  <c r="AD158" i="38" l="1"/>
  <c r="AB109" i="53" s="1"/>
  <c r="AF64" i="36"/>
  <c r="AE259" i="36"/>
  <c r="AC67" i="53"/>
  <c r="AA262" i="36"/>
  <c r="Y69" i="53" s="1"/>
  <c r="AG269" i="36"/>
  <c r="AH167" i="36"/>
  <c r="AC282" i="36"/>
  <c r="P25" i="32"/>
  <c r="AL271" i="36"/>
  <c r="AF41" i="36"/>
  <c r="AF261" i="36" s="1"/>
  <c r="AE281" i="36"/>
  <c r="AC61" i="53"/>
  <c r="AE274" i="36"/>
  <c r="AF31" i="36"/>
  <c r="AF260" i="36" s="1"/>
  <c r="AE280" i="36"/>
  <c r="AF15" i="36"/>
  <c r="AE279" i="36"/>
  <c r="AD201" i="36"/>
  <c r="AC272" i="36"/>
  <c r="AB20" i="53"/>
  <c r="AF68" i="38"/>
  <c r="AE167" i="38"/>
  <c r="AC11" i="53"/>
  <c r="AF55" i="34"/>
  <c r="AE178" i="34"/>
  <c r="AF15" i="34"/>
  <c r="AE168" i="34"/>
  <c r="AF20" i="37"/>
  <c r="AE146" i="37"/>
  <c r="AG23" i="34"/>
  <c r="AF169" i="34"/>
  <c r="AB119" i="53"/>
  <c r="AF85" i="38"/>
  <c r="AE175" i="38"/>
  <c r="AC128" i="53" s="1"/>
  <c r="AF106" i="34"/>
  <c r="AE189" i="34"/>
  <c r="AF116" i="34"/>
  <c r="AE190" i="34"/>
  <c r="AE93" i="38"/>
  <c r="AD176" i="38"/>
  <c r="AB117" i="53"/>
  <c r="AF50" i="38"/>
  <c r="AE165" i="38"/>
  <c r="AF120" i="38"/>
  <c r="AE185" i="38"/>
  <c r="AF128" i="38"/>
  <c r="AE186" i="38"/>
  <c r="AB22" i="53"/>
  <c r="AF38" i="34"/>
  <c r="AE170" i="34"/>
  <c r="AC12" i="53" s="1"/>
  <c r="AB118" i="53"/>
  <c r="AF138" i="38"/>
  <c r="AE187" i="38"/>
  <c r="AF81" i="34"/>
  <c r="AE180" i="34"/>
  <c r="AF98" i="34"/>
  <c r="AE188" i="34"/>
  <c r="AF58" i="38"/>
  <c r="AE166" i="38"/>
  <c r="AH63" i="37"/>
  <c r="AG156" i="37"/>
  <c r="AB98" i="53"/>
  <c r="AB21" i="53"/>
  <c r="AE157" i="37"/>
  <c r="AF79" i="37"/>
  <c r="AF36" i="37"/>
  <c r="AE147" i="37"/>
  <c r="AF63" i="34"/>
  <c r="AE179" i="34"/>
  <c r="AC111" i="53"/>
  <c r="AH10" i="37"/>
  <c r="AG141" i="37"/>
  <c r="AE173" i="34"/>
  <c r="AB15" i="53"/>
  <c r="AE163" i="34"/>
  <c r="AB5" i="53"/>
  <c r="AH53" i="36"/>
  <c r="AG254" i="36"/>
  <c r="AE103" i="38"/>
  <c r="AD177" i="38"/>
  <c r="AB130" i="53" s="1"/>
  <c r="AJ89" i="37"/>
  <c r="AI158" i="37"/>
  <c r="AA10" i="53"/>
  <c r="AC171" i="34"/>
  <c r="AA13" i="53" s="1"/>
  <c r="AE51" i="37"/>
  <c r="AD149" i="37"/>
  <c r="AF46" i="37"/>
  <c r="AE148" i="37"/>
  <c r="AG139" i="36"/>
  <c r="AB109" i="36"/>
  <c r="Y73" i="53"/>
  <c r="AB112" i="36"/>
  <c r="AC111" i="36"/>
  <c r="AC115" i="52"/>
  <c r="AB116" i="52"/>
  <c r="AL78" i="37"/>
  <c r="AL75" i="37"/>
  <c r="AL62" i="37"/>
  <c r="AL57" i="37"/>
  <c r="AC116" i="53"/>
  <c r="AF58" i="37"/>
  <c r="AF151" i="37" s="1"/>
  <c r="AC92" i="53"/>
  <c r="AE38" i="38"/>
  <c r="AB105" i="53"/>
  <c r="AD94" i="37"/>
  <c r="AD159" i="37" s="1"/>
  <c r="AA97" i="53"/>
  <c r="AE115" i="38"/>
  <c r="AE180" i="38" s="1"/>
  <c r="AB124" i="53"/>
  <c r="AF116" i="36"/>
  <c r="AE108" i="38"/>
  <c r="AE178" i="38" s="1"/>
  <c r="AB121" i="53"/>
  <c r="AD143" i="38"/>
  <c r="AA129" i="53"/>
  <c r="AE73" i="38"/>
  <c r="AE168" i="38" s="1"/>
  <c r="AC120" i="53" s="1"/>
  <c r="AB113" i="53"/>
  <c r="AD46" i="36"/>
  <c r="AA66" i="53"/>
  <c r="AE10" i="38"/>
  <c r="AE150" i="38" s="1"/>
  <c r="AB100" i="53"/>
  <c r="AF45" i="38"/>
  <c r="AF160" i="38" s="1"/>
  <c r="AC108" i="53"/>
  <c r="AC68" i="53"/>
  <c r="AF10" i="36"/>
  <c r="AD86" i="34"/>
  <c r="AD181" i="34" s="1"/>
  <c r="AB23" i="53" s="1"/>
  <c r="AA17" i="53"/>
  <c r="AE121" i="34"/>
  <c r="AE191" i="34" s="1"/>
  <c r="AB24" i="53"/>
  <c r="AF93" i="34"/>
  <c r="AF183" i="34" s="1"/>
  <c r="AC19" i="53"/>
  <c r="AD43" i="34"/>
  <c r="AF10" i="34"/>
  <c r="X6" i="31"/>
  <c r="Y5" i="31"/>
  <c r="W6" i="45"/>
  <c r="X5" i="45"/>
  <c r="W6" i="44"/>
  <c r="X5" i="44"/>
  <c r="X5" i="46"/>
  <c r="W6" i="46"/>
  <c r="AE110" i="46"/>
  <c r="AD111" i="46"/>
  <c r="AE75" i="46"/>
  <c r="AD76" i="46"/>
  <c r="AB41" i="46"/>
  <c r="AC40" i="46"/>
  <c r="AC116" i="44"/>
  <c r="AB117" i="44"/>
  <c r="AF50" i="34"/>
  <c r="AF40" i="38"/>
  <c r="AE41" i="38"/>
  <c r="AF145" i="38"/>
  <c r="AE146" i="38"/>
  <c r="AE110" i="38"/>
  <c r="AD111" i="38"/>
  <c r="AF75" i="38"/>
  <c r="AE76" i="38"/>
  <c r="AF6" i="38"/>
  <c r="AG5" i="38"/>
  <c r="AE54" i="37"/>
  <c r="AF53" i="37"/>
  <c r="AH6" i="37"/>
  <c r="AI5" i="37"/>
  <c r="AF96" i="37"/>
  <c r="AE97" i="37"/>
  <c r="AG5" i="36"/>
  <c r="AF6" i="36"/>
  <c r="AD204" i="36"/>
  <c r="AE203" i="36"/>
  <c r="AD158" i="36"/>
  <c r="AE157" i="36"/>
  <c r="AE49" i="36"/>
  <c r="AF48" i="36"/>
  <c r="AH5" i="34"/>
  <c r="AG6" i="34"/>
  <c r="AF158" i="34"/>
  <c r="AE159" i="34"/>
  <c r="AE46" i="34"/>
  <c r="AF45" i="34"/>
  <c r="AD89" i="34"/>
  <c r="AE88" i="34"/>
  <c r="AE124" i="34"/>
  <c r="AF123" i="34"/>
  <c r="AQ146" i="56"/>
  <c r="AS110" i="56"/>
  <c r="AQ138" i="56"/>
  <c r="AS82" i="56"/>
  <c r="AQ29" i="56"/>
  <c r="AU112" i="56"/>
  <c r="AQ137" i="56"/>
  <c r="AQ83" i="56"/>
  <c r="AR12" i="56"/>
  <c r="AQ145" i="56"/>
  <c r="AQ147" i="56"/>
  <c r="AS92" i="56"/>
  <c r="AR84" i="56"/>
  <c r="AQ10" i="56"/>
  <c r="AQ101" i="56"/>
  <c r="AQ111" i="56"/>
  <c r="AQ127" i="56"/>
  <c r="AQ11" i="56"/>
  <c r="AR28" i="56"/>
  <c r="AR109" i="56"/>
  <c r="AQ13" i="56"/>
  <c r="AQ19" i="56"/>
  <c r="AQ139" i="56"/>
  <c r="AX94" i="56"/>
  <c r="AP141" i="56"/>
  <c r="AQ102" i="56"/>
  <c r="AQ22" i="56"/>
  <c r="AR136" i="56"/>
  <c r="AR85" i="56"/>
  <c r="AQ20" i="56"/>
  <c r="AQ30" i="56"/>
  <c r="AQ21" i="56"/>
  <c r="AQ148" i="56"/>
  <c r="AQ31" i="56"/>
  <c r="AS100" i="56"/>
  <c r="AQ103" i="56"/>
  <c r="AE158" i="38" l="1"/>
  <c r="AC109" i="53" s="1"/>
  <c r="AD282" i="36"/>
  <c r="AH269" i="36"/>
  <c r="AI167" i="36"/>
  <c r="AD67" i="53"/>
  <c r="AG64" i="36"/>
  <c r="AF259" i="36"/>
  <c r="AB262" i="36"/>
  <c r="Z69" i="53" s="1"/>
  <c r="S94" i="56"/>
  <c r="AE25" i="32"/>
  <c r="AG15" i="36"/>
  <c r="AF279" i="36"/>
  <c r="AD61" i="53"/>
  <c r="AF274" i="36"/>
  <c r="AG31" i="36"/>
  <c r="AG260" i="36" s="1"/>
  <c r="AF280" i="36"/>
  <c r="AG41" i="36"/>
  <c r="AG261" i="36" s="1"/>
  <c r="AF281" i="36"/>
  <c r="AE201" i="36"/>
  <c r="AD272" i="36"/>
  <c r="AG138" i="38"/>
  <c r="AF187" i="38"/>
  <c r="AG20" i="37"/>
  <c r="AF146" i="37"/>
  <c r="AF93" i="38"/>
  <c r="AE176" i="38"/>
  <c r="AG15" i="34"/>
  <c r="AF168" i="34"/>
  <c r="AG38" i="34"/>
  <c r="AF170" i="34"/>
  <c r="AD12" i="53" s="1"/>
  <c r="AF190" i="34"/>
  <c r="AG116" i="34"/>
  <c r="AC20" i="53"/>
  <c r="AI63" i="37"/>
  <c r="AH156" i="37"/>
  <c r="AG55" i="34"/>
  <c r="AF178" i="34"/>
  <c r="AF157" i="37"/>
  <c r="AG79" i="37"/>
  <c r="AC118" i="53"/>
  <c r="AG106" i="34"/>
  <c r="AF189" i="34"/>
  <c r="AG58" i="38"/>
  <c r="AF166" i="38"/>
  <c r="AG128" i="38"/>
  <c r="AF186" i="38"/>
  <c r="AC119" i="53"/>
  <c r="AC21" i="53"/>
  <c r="AG85" i="38"/>
  <c r="AF175" i="38"/>
  <c r="AD128" i="53" s="1"/>
  <c r="AG68" i="38"/>
  <c r="AF167" i="38"/>
  <c r="AG63" i="34"/>
  <c r="AF179" i="34"/>
  <c r="AG98" i="34"/>
  <c r="AF188" i="34"/>
  <c r="AG120" i="38"/>
  <c r="AF185" i="38"/>
  <c r="AC98" i="53"/>
  <c r="AC22" i="53"/>
  <c r="AC117" i="53"/>
  <c r="AD11" i="53"/>
  <c r="AG36" i="37"/>
  <c r="AF147" i="37"/>
  <c r="AF180" i="34"/>
  <c r="AG81" i="34"/>
  <c r="AG50" i="38"/>
  <c r="AF165" i="38"/>
  <c r="AH23" i="34"/>
  <c r="AG169" i="34"/>
  <c r="AD111" i="53"/>
  <c r="AI10" i="37"/>
  <c r="AH141" i="37"/>
  <c r="AF173" i="34"/>
  <c r="AC15" i="53"/>
  <c r="AF163" i="34"/>
  <c r="AC5" i="53"/>
  <c r="AI53" i="36"/>
  <c r="AH254" i="36"/>
  <c r="AF103" i="38"/>
  <c r="AE177" i="38"/>
  <c r="AC130" i="53" s="1"/>
  <c r="AK89" i="37"/>
  <c r="AJ158" i="37"/>
  <c r="AB10" i="53"/>
  <c r="AD171" i="34"/>
  <c r="AB13" i="53" s="1"/>
  <c r="AG46" i="37"/>
  <c r="AF148" i="37"/>
  <c r="AF51" i="37"/>
  <c r="AE149" i="37"/>
  <c r="AH139" i="36"/>
  <c r="AC112" i="36"/>
  <c r="AD111" i="36"/>
  <c r="AC109" i="36"/>
  <c r="Z73" i="53"/>
  <c r="AC116" i="52"/>
  <c r="AD115" i="52"/>
  <c r="AF108" i="38"/>
  <c r="AF178" i="38" s="1"/>
  <c r="AC121" i="53"/>
  <c r="AE94" i="37"/>
  <c r="AE159" i="37" s="1"/>
  <c r="AB97" i="53"/>
  <c r="AE46" i="36"/>
  <c r="AB66" i="53"/>
  <c r="AG116" i="36"/>
  <c r="AF38" i="38"/>
  <c r="AC105" i="53"/>
  <c r="AF73" i="38"/>
  <c r="AF168" i="38" s="1"/>
  <c r="AD120" i="53" s="1"/>
  <c r="AC113" i="53"/>
  <c r="AF115" i="38"/>
  <c r="AF180" i="38" s="1"/>
  <c r="AC124" i="53"/>
  <c r="AG58" i="37"/>
  <c r="AG151" i="37" s="1"/>
  <c r="AD92" i="53"/>
  <c r="AE143" i="38"/>
  <c r="AB129" i="53"/>
  <c r="AD116" i="53"/>
  <c r="AG45" i="38"/>
  <c r="AG160" i="38" s="1"/>
  <c r="AD108" i="53"/>
  <c r="AF10" i="38"/>
  <c r="AF150" i="38" s="1"/>
  <c r="AC100" i="53"/>
  <c r="AG10" i="36"/>
  <c r="AD68" i="53"/>
  <c r="AG93" i="34"/>
  <c r="AG183" i="34" s="1"/>
  <c r="AD19" i="53"/>
  <c r="AF121" i="34"/>
  <c r="AF191" i="34" s="1"/>
  <c r="AC24" i="53"/>
  <c r="AE86" i="34"/>
  <c r="AE181" i="34" s="1"/>
  <c r="AC23" i="53" s="1"/>
  <c r="AB17" i="53"/>
  <c r="AE43" i="34"/>
  <c r="AG10" i="34"/>
  <c r="Y6" i="31"/>
  <c r="Z5" i="31"/>
  <c r="Y5" i="46"/>
  <c r="X6" i="46"/>
  <c r="X6" i="44"/>
  <c r="Y5" i="44"/>
  <c r="X6" i="45"/>
  <c r="Y5" i="45"/>
  <c r="AE111" i="46"/>
  <c r="AF110" i="46"/>
  <c r="AF75" i="46"/>
  <c r="AE76" i="46"/>
  <c r="AC41" i="46"/>
  <c r="AD40" i="46"/>
  <c r="AD116" i="44"/>
  <c r="AC117" i="44"/>
  <c r="AG50" i="34"/>
  <c r="AG75" i="38"/>
  <c r="AF76" i="38"/>
  <c r="AE111" i="38"/>
  <c r="AF110" i="38"/>
  <c r="AG145" i="38"/>
  <c r="AF146" i="38"/>
  <c r="AH5" i="38"/>
  <c r="AG6" i="38"/>
  <c r="AF41" i="38"/>
  <c r="AG40" i="38"/>
  <c r="AF97" i="37"/>
  <c r="AG96" i="37"/>
  <c r="AJ5" i="37"/>
  <c r="AI6" i="37"/>
  <c r="AG53" i="37"/>
  <c r="AF54" i="37"/>
  <c r="AF157" i="36"/>
  <c r="AE158" i="36"/>
  <c r="AG48" i="36"/>
  <c r="AF49" i="36"/>
  <c r="AE204" i="36"/>
  <c r="AF203" i="36"/>
  <c r="AH5" i="36"/>
  <c r="AG6" i="36"/>
  <c r="AE89" i="34"/>
  <c r="AF88" i="34"/>
  <c r="AG45" i="34"/>
  <c r="AF46" i="34"/>
  <c r="AG158" i="34"/>
  <c r="AF159" i="34"/>
  <c r="AF124" i="34"/>
  <c r="AG123" i="34"/>
  <c r="AH6" i="34"/>
  <c r="AI5" i="34"/>
  <c r="AR19" i="56"/>
  <c r="AR148" i="56"/>
  <c r="AT110" i="56"/>
  <c r="AR111" i="56"/>
  <c r="AR102" i="56"/>
  <c r="AS85" i="56"/>
  <c r="AR146" i="56"/>
  <c r="AR137" i="56"/>
  <c r="AR13" i="56"/>
  <c r="AR30" i="56"/>
  <c r="AR101" i="56"/>
  <c r="AR127" i="56"/>
  <c r="AS109" i="56"/>
  <c r="AS12" i="56"/>
  <c r="AR29" i="56"/>
  <c r="AT92" i="56"/>
  <c r="AR31" i="56"/>
  <c r="AR147" i="56"/>
  <c r="AS136" i="56"/>
  <c r="AR145" i="56"/>
  <c r="AR138" i="56"/>
  <c r="AR20" i="56"/>
  <c r="AR139" i="56"/>
  <c r="AR22" i="56"/>
  <c r="AT82" i="56"/>
  <c r="AS28" i="56"/>
  <c r="AR103" i="56"/>
  <c r="AV112" i="56"/>
  <c r="AR83" i="56"/>
  <c r="AQ141" i="56"/>
  <c r="AR21" i="56"/>
  <c r="AS84" i="56"/>
  <c r="AT100" i="56"/>
  <c r="AR10" i="56"/>
  <c r="AR11" i="56"/>
  <c r="AF158" i="38" l="1"/>
  <c r="AD109" i="53" s="1"/>
  <c r="AE67" i="53"/>
  <c r="AH64" i="36"/>
  <c r="AG259" i="36"/>
  <c r="AI269" i="36"/>
  <c r="AJ167" i="36"/>
  <c r="AC262" i="36"/>
  <c r="AA69" i="53" s="1"/>
  <c r="AE282" i="36"/>
  <c r="AH41" i="36"/>
  <c r="AH261" i="36" s="1"/>
  <c r="AG281" i="36"/>
  <c r="AH31" i="36"/>
  <c r="AH260" i="36" s="1"/>
  <c r="AG280" i="36"/>
  <c r="AE61" i="53"/>
  <c r="AG274" i="36"/>
  <c r="AH15" i="36"/>
  <c r="AG279" i="36"/>
  <c r="AF201" i="36"/>
  <c r="AE272" i="36"/>
  <c r="AH106" i="34"/>
  <c r="AG189" i="34"/>
  <c r="AH36" i="37"/>
  <c r="AG147" i="37"/>
  <c r="AH68" i="38"/>
  <c r="AG167" i="38"/>
  <c r="AG157" i="37"/>
  <c r="AH79" i="37"/>
  <c r="AH15" i="34"/>
  <c r="AG168" i="34"/>
  <c r="AD22" i="53"/>
  <c r="AD119" i="53"/>
  <c r="AH85" i="38"/>
  <c r="AG175" i="38"/>
  <c r="AE128" i="53" s="1"/>
  <c r="AD20" i="53"/>
  <c r="AG93" i="38"/>
  <c r="AF176" i="38"/>
  <c r="AH63" i="34"/>
  <c r="AG179" i="34"/>
  <c r="AH55" i="34"/>
  <c r="AG178" i="34"/>
  <c r="AH81" i="34"/>
  <c r="AG180" i="34"/>
  <c r="AD98" i="53"/>
  <c r="AH20" i="37"/>
  <c r="AG146" i="37"/>
  <c r="AG170" i="34"/>
  <c r="AE12" i="53" s="1"/>
  <c r="AH38" i="34"/>
  <c r="AE11" i="53"/>
  <c r="AJ63" i="37"/>
  <c r="AI156" i="37"/>
  <c r="AI23" i="34"/>
  <c r="AH169" i="34"/>
  <c r="AH120" i="38"/>
  <c r="AG185" i="38"/>
  <c r="AH128" i="38"/>
  <c r="AG186" i="38"/>
  <c r="AH138" i="38"/>
  <c r="AG187" i="38"/>
  <c r="AD21" i="53"/>
  <c r="AD117" i="53"/>
  <c r="AD118" i="53"/>
  <c r="AH116" i="34"/>
  <c r="AG190" i="34"/>
  <c r="AH50" i="38"/>
  <c r="AG165" i="38"/>
  <c r="AH98" i="34"/>
  <c r="AG188" i="34"/>
  <c r="AH58" i="38"/>
  <c r="AG166" i="38"/>
  <c r="AE111" i="53"/>
  <c r="AJ10" i="37"/>
  <c r="AI141" i="37"/>
  <c r="AD15" i="53"/>
  <c r="AG173" i="34"/>
  <c r="AG163" i="34"/>
  <c r="AD5" i="53"/>
  <c r="AJ53" i="36"/>
  <c r="AI254" i="36"/>
  <c r="AG103" i="38"/>
  <c r="AF177" i="38"/>
  <c r="AD130" i="53" s="1"/>
  <c r="AL89" i="37"/>
  <c r="AK158" i="37"/>
  <c r="AC10" i="53"/>
  <c r="AE171" i="34"/>
  <c r="AC13" i="53" s="1"/>
  <c r="AH46" i="37"/>
  <c r="AG148" i="37"/>
  <c r="AG51" i="37"/>
  <c r="AF149" i="37"/>
  <c r="AI139" i="36"/>
  <c r="AD109" i="36"/>
  <c r="AA73" i="53"/>
  <c r="AD112" i="36"/>
  <c r="AE111" i="36"/>
  <c r="AE115" i="52"/>
  <c r="AD116" i="52"/>
  <c r="AH58" i="37"/>
  <c r="AH151" i="37" s="1"/>
  <c r="AE92" i="53"/>
  <c r="AH116" i="36"/>
  <c r="AE116" i="53"/>
  <c r="AG115" i="38"/>
  <c r="AG180" i="38" s="1"/>
  <c r="AD124" i="53"/>
  <c r="AF46" i="36"/>
  <c r="AC66" i="53"/>
  <c r="AG73" i="38"/>
  <c r="AG168" i="38" s="1"/>
  <c r="AE120" i="53" s="1"/>
  <c r="AD113" i="53"/>
  <c r="AF94" i="37"/>
  <c r="AF159" i="37" s="1"/>
  <c r="AC97" i="53"/>
  <c r="AF143" i="38"/>
  <c r="AC129" i="53"/>
  <c r="AG38" i="38"/>
  <c r="AD105" i="53"/>
  <c r="AG108" i="38"/>
  <c r="AG178" i="38" s="1"/>
  <c r="AD121" i="53"/>
  <c r="AG10" i="38"/>
  <c r="AG150" i="38" s="1"/>
  <c r="AD100" i="53"/>
  <c r="AH45" i="38"/>
  <c r="AH160" i="38" s="1"/>
  <c r="AE108" i="53"/>
  <c r="AE68" i="53"/>
  <c r="AH10" i="36"/>
  <c r="AF86" i="34"/>
  <c r="AF181" i="34" s="1"/>
  <c r="AD23" i="53" s="1"/>
  <c r="AC17" i="53"/>
  <c r="AG121" i="34"/>
  <c r="AG191" i="34" s="1"/>
  <c r="AD24" i="53"/>
  <c r="AH93" i="34"/>
  <c r="AH183" i="34" s="1"/>
  <c r="AE19" i="53"/>
  <c r="AF43" i="34"/>
  <c r="AH10" i="34"/>
  <c r="AA5" i="31"/>
  <c r="Z6" i="31"/>
  <c r="Y6" i="44"/>
  <c r="Z5" i="44"/>
  <c r="Y6" i="45"/>
  <c r="Z5" i="45"/>
  <c r="Z5" i="46"/>
  <c r="Y6" i="46"/>
  <c r="AG110" i="46"/>
  <c r="AF111" i="46"/>
  <c r="AG75" i="46"/>
  <c r="AF76" i="46"/>
  <c r="AE40" i="46"/>
  <c r="AD41" i="46"/>
  <c r="AE116" i="44"/>
  <c r="AD117" i="44"/>
  <c r="AH50" i="34"/>
  <c r="AG146" i="38"/>
  <c r="AH145" i="38"/>
  <c r="AI5" i="38"/>
  <c r="AH6" i="38"/>
  <c r="AH40" i="38"/>
  <c r="AG41" i="38"/>
  <c r="AF111" i="38"/>
  <c r="AG110" i="38"/>
  <c r="AH75" i="38"/>
  <c r="AG76" i="38"/>
  <c r="AK5" i="37"/>
  <c r="AJ6" i="37"/>
  <c r="AH96" i="37"/>
  <c r="AG97" i="37"/>
  <c r="AH53" i="37"/>
  <c r="AG54" i="37"/>
  <c r="AG203" i="36"/>
  <c r="AF204" i="36"/>
  <c r="AG49" i="36"/>
  <c r="AH48" i="36"/>
  <c r="AH6" i="36"/>
  <c r="AI5" i="36"/>
  <c r="AF158" i="36"/>
  <c r="AG157" i="36"/>
  <c r="AH123" i="34"/>
  <c r="AG124" i="34"/>
  <c r="AH158" i="34"/>
  <c r="AG159" i="34"/>
  <c r="AH45" i="34"/>
  <c r="AG46" i="34"/>
  <c r="AJ5" i="34"/>
  <c r="AI6" i="34"/>
  <c r="AG88" i="34"/>
  <c r="AF89" i="34"/>
  <c r="AS19" i="56"/>
  <c r="AT84" i="56"/>
  <c r="AU92" i="56"/>
  <c r="AS83" i="56"/>
  <c r="AU100" i="56"/>
  <c r="AS101" i="56"/>
  <c r="AS103" i="56"/>
  <c r="AW112" i="56"/>
  <c r="AR141" i="56"/>
  <c r="AS137" i="56"/>
  <c r="AU110" i="56"/>
  <c r="AS20" i="56"/>
  <c r="AS13" i="56"/>
  <c r="AT109" i="56"/>
  <c r="AS10" i="56"/>
  <c r="AS29" i="56"/>
  <c r="AT28" i="56"/>
  <c r="AS127" i="56"/>
  <c r="AT136" i="56"/>
  <c r="AT12" i="56"/>
  <c r="AS30" i="56"/>
  <c r="AS146" i="56"/>
  <c r="AS139" i="56"/>
  <c r="AT85" i="56"/>
  <c r="AS11" i="56"/>
  <c r="AS147" i="56"/>
  <c r="AS22" i="56"/>
  <c r="AS111" i="56"/>
  <c r="AS148" i="56"/>
  <c r="AS102" i="56"/>
  <c r="AS138" i="56"/>
  <c r="AS31" i="56"/>
  <c r="AU82" i="56"/>
  <c r="AS145" i="56"/>
  <c r="AS21" i="56"/>
  <c r="AG158" i="38" l="1"/>
  <c r="AE109" i="53" s="1"/>
  <c r="AK167" i="36"/>
  <c r="AJ269" i="36"/>
  <c r="AI64" i="36"/>
  <c r="AH259" i="36"/>
  <c r="AF67" i="53"/>
  <c r="AF282" i="36"/>
  <c r="AD262" i="36"/>
  <c r="AB69" i="53" s="1"/>
  <c r="AI15" i="36"/>
  <c r="AH279" i="36"/>
  <c r="AI31" i="36"/>
  <c r="AI260" i="36" s="1"/>
  <c r="AH280" i="36"/>
  <c r="AF61" i="53"/>
  <c r="AH274" i="36"/>
  <c r="AI41" i="36"/>
  <c r="AI261" i="36" s="1"/>
  <c r="AH281" i="36"/>
  <c r="AF272" i="36"/>
  <c r="AG201" i="36"/>
  <c r="AI120" i="38"/>
  <c r="AH185" i="38"/>
  <c r="AI50" i="38"/>
  <c r="AH165" i="38"/>
  <c r="AF11" i="53"/>
  <c r="AE20" i="53"/>
  <c r="AI15" i="34"/>
  <c r="AH168" i="34"/>
  <c r="AJ23" i="34"/>
  <c r="AI169" i="34"/>
  <c r="AI55" i="34"/>
  <c r="AH178" i="34"/>
  <c r="AH157" i="37"/>
  <c r="AI79" i="37"/>
  <c r="AI116" i="34"/>
  <c r="AH190" i="34"/>
  <c r="AE21" i="53"/>
  <c r="AI98" i="34"/>
  <c r="AH188" i="34"/>
  <c r="AK63" i="37"/>
  <c r="AJ156" i="37"/>
  <c r="AI63" i="34"/>
  <c r="AH179" i="34"/>
  <c r="AE119" i="53"/>
  <c r="AI81" i="34"/>
  <c r="AH180" i="34"/>
  <c r="AI68" i="38"/>
  <c r="AH167" i="38"/>
  <c r="AI38" i="34"/>
  <c r="AH170" i="34"/>
  <c r="AF12" i="53" s="1"/>
  <c r="AH93" i="38"/>
  <c r="AG176" i="38"/>
  <c r="AE98" i="53"/>
  <c r="AE117" i="53"/>
  <c r="AI36" i="37"/>
  <c r="AH147" i="37"/>
  <c r="AE118" i="53"/>
  <c r="AI138" i="38"/>
  <c r="AH187" i="38"/>
  <c r="AI58" i="38"/>
  <c r="AH166" i="38"/>
  <c r="AI20" i="37"/>
  <c r="AH146" i="37"/>
  <c r="AI85" i="38"/>
  <c r="AH175" i="38"/>
  <c r="AF128" i="53" s="1"/>
  <c r="AI106" i="34"/>
  <c r="AH189" i="34"/>
  <c r="AE22" i="53"/>
  <c r="AI128" i="38"/>
  <c r="AH186" i="38"/>
  <c r="AF111" i="53"/>
  <c r="AK10" i="37"/>
  <c r="AJ141" i="37"/>
  <c r="AH173" i="34"/>
  <c r="AE15" i="53"/>
  <c r="AH163" i="34"/>
  <c r="AE5" i="53"/>
  <c r="AK53" i="36"/>
  <c r="AJ254" i="36"/>
  <c r="AH103" i="38"/>
  <c r="AG177" i="38"/>
  <c r="AE130" i="53" s="1"/>
  <c r="P6" i="32"/>
  <c r="AL158" i="37"/>
  <c r="AD10" i="53"/>
  <c r="AF171" i="34"/>
  <c r="AD13" i="53" s="1"/>
  <c r="AI46" i="37"/>
  <c r="AH148" i="37"/>
  <c r="AH51" i="37"/>
  <c r="AG149" i="37"/>
  <c r="AJ139" i="36"/>
  <c r="AE112" i="36"/>
  <c r="AF111" i="36"/>
  <c r="AE109" i="36"/>
  <c r="AB73" i="53"/>
  <c r="AF115" i="52"/>
  <c r="AE116" i="52"/>
  <c r="AG94" i="37"/>
  <c r="AG159" i="37" s="1"/>
  <c r="AD97" i="53"/>
  <c r="AH115" i="38"/>
  <c r="AH180" i="38" s="1"/>
  <c r="AE124" i="53"/>
  <c r="AH108" i="38"/>
  <c r="AH178" i="38" s="1"/>
  <c r="AE121" i="53"/>
  <c r="AH73" i="38"/>
  <c r="AH168" i="38" s="1"/>
  <c r="AF120" i="53" s="1"/>
  <c r="AE113" i="53"/>
  <c r="AF116" i="53"/>
  <c r="AH38" i="38"/>
  <c r="AE105" i="53"/>
  <c r="AI116" i="36"/>
  <c r="AG143" i="38"/>
  <c r="AD129" i="53"/>
  <c r="AG46" i="36"/>
  <c r="AD66" i="53"/>
  <c r="AI58" i="37"/>
  <c r="AI151" i="37" s="1"/>
  <c r="AF92" i="53"/>
  <c r="AI45" i="38"/>
  <c r="AI160" i="38" s="1"/>
  <c r="AF108" i="53"/>
  <c r="AH10" i="38"/>
  <c r="AH150" i="38" s="1"/>
  <c r="AE100" i="53"/>
  <c r="AI10" i="36"/>
  <c r="AF68" i="53"/>
  <c r="AI93" i="34"/>
  <c r="AI183" i="34" s="1"/>
  <c r="AF19" i="53"/>
  <c r="AH121" i="34"/>
  <c r="AH191" i="34" s="1"/>
  <c r="AE24" i="53"/>
  <c r="AG86" i="34"/>
  <c r="AG181" i="34" s="1"/>
  <c r="AE23" i="53" s="1"/>
  <c r="AD17" i="53"/>
  <c r="AG43" i="34"/>
  <c r="AI10" i="34"/>
  <c r="AB5" i="31"/>
  <c r="AA6" i="31"/>
  <c r="AA5" i="46"/>
  <c r="Z6" i="46"/>
  <c r="AA5" i="45"/>
  <c r="Z6" i="45"/>
  <c r="AA5" i="44"/>
  <c r="Z6" i="44"/>
  <c r="AH110" i="46"/>
  <c r="AG111" i="46"/>
  <c r="AH75" i="46"/>
  <c r="AG76" i="46"/>
  <c r="AF40" i="46"/>
  <c r="AE41" i="46"/>
  <c r="AE117" i="44"/>
  <c r="AF116" i="44"/>
  <c r="AI50" i="34"/>
  <c r="AI40" i="38"/>
  <c r="AH41" i="38"/>
  <c r="AI145" i="38"/>
  <c r="AH146" i="38"/>
  <c r="AG111" i="38"/>
  <c r="AH110" i="38"/>
  <c r="AJ5" i="38"/>
  <c r="AI6" i="38"/>
  <c r="AH76" i="38"/>
  <c r="AI75" i="38"/>
  <c r="AI96" i="37"/>
  <c r="AH97" i="37"/>
  <c r="AH54" i="37"/>
  <c r="AI53" i="37"/>
  <c r="AL5" i="37"/>
  <c r="AL6" i="37" s="1"/>
  <c r="AK6" i="37"/>
  <c r="AJ5" i="36"/>
  <c r="AI6" i="36"/>
  <c r="AG158" i="36"/>
  <c r="AH157" i="36"/>
  <c r="AI48" i="36"/>
  <c r="AH49" i="36"/>
  <c r="AH203" i="36"/>
  <c r="AG204" i="36"/>
  <c r="AH46" i="34"/>
  <c r="AI45" i="34"/>
  <c r="AK5" i="34"/>
  <c r="AJ6" i="34"/>
  <c r="AH159" i="34"/>
  <c r="AI158" i="34"/>
  <c r="AH88" i="34"/>
  <c r="AG89" i="34"/>
  <c r="AI123" i="34"/>
  <c r="AH124" i="34"/>
  <c r="AT145" i="56"/>
  <c r="AT11" i="56"/>
  <c r="AT102" i="56"/>
  <c r="AT31" i="56"/>
  <c r="AU84" i="56"/>
  <c r="AT83" i="56"/>
  <c r="AV110" i="56"/>
  <c r="AT147" i="56"/>
  <c r="AT20" i="56"/>
  <c r="AU12" i="56"/>
  <c r="AX112" i="56"/>
  <c r="AT29" i="56"/>
  <c r="AT30" i="56"/>
  <c r="AT13" i="56"/>
  <c r="AT21" i="56"/>
  <c r="AS141" i="56"/>
  <c r="AT139" i="56"/>
  <c r="AT19" i="56"/>
  <c r="AT148" i="56"/>
  <c r="AT103" i="56"/>
  <c r="AT111" i="56"/>
  <c r="AT22" i="56"/>
  <c r="AT146" i="56"/>
  <c r="AU28" i="56"/>
  <c r="AV82" i="56"/>
  <c r="AV100" i="56"/>
  <c r="AU109" i="56"/>
  <c r="AT101" i="56"/>
  <c r="AT137" i="56"/>
  <c r="AT10" i="56"/>
  <c r="AU85" i="56"/>
  <c r="AU136" i="56"/>
  <c r="AT127" i="56"/>
  <c r="AV92" i="56"/>
  <c r="AT138" i="56"/>
  <c r="AH158" i="38" l="1"/>
  <c r="AF109" i="53" s="1"/>
  <c r="AE262" i="36"/>
  <c r="AC69" i="53" s="1"/>
  <c r="AJ64" i="36"/>
  <c r="AI259" i="36"/>
  <c r="AL167" i="36"/>
  <c r="AK269" i="36"/>
  <c r="AG67" i="53"/>
  <c r="AG282" i="36"/>
  <c r="AJ41" i="36"/>
  <c r="AJ261" i="36" s="1"/>
  <c r="AI281" i="36"/>
  <c r="AJ31" i="36"/>
  <c r="AJ260" i="36" s="1"/>
  <c r="AI280" i="36"/>
  <c r="AG61" i="53"/>
  <c r="AI274" i="36"/>
  <c r="AJ15" i="36"/>
  <c r="AI279" i="36"/>
  <c r="AG272" i="36"/>
  <c r="AH201" i="36"/>
  <c r="AF98" i="53"/>
  <c r="AJ63" i="34"/>
  <c r="AI179" i="34"/>
  <c r="AK23" i="34"/>
  <c r="AJ169" i="34"/>
  <c r="AF20" i="53"/>
  <c r="AG11" i="53"/>
  <c r="AJ85" i="38"/>
  <c r="AI175" i="38"/>
  <c r="AG128" i="53" s="1"/>
  <c r="AL63" i="37"/>
  <c r="AK156" i="37"/>
  <c r="AJ36" i="37"/>
  <c r="AI147" i="37"/>
  <c r="AI93" i="38"/>
  <c r="AH176" i="38"/>
  <c r="AJ15" i="34"/>
  <c r="AI168" i="34"/>
  <c r="AJ20" i="37"/>
  <c r="AI146" i="37"/>
  <c r="AJ98" i="34"/>
  <c r="AI188" i="34"/>
  <c r="AJ55" i="34"/>
  <c r="AI178" i="34"/>
  <c r="AF118" i="53"/>
  <c r="AJ38" i="34"/>
  <c r="AI170" i="34"/>
  <c r="AG12" i="53" s="1"/>
  <c r="AF119" i="53"/>
  <c r="AF117" i="53"/>
  <c r="AJ68" i="38"/>
  <c r="AI167" i="38"/>
  <c r="AJ116" i="34"/>
  <c r="AI190" i="34"/>
  <c r="AJ50" i="38"/>
  <c r="AI165" i="38"/>
  <c r="AJ138" i="38"/>
  <c r="AI187" i="38"/>
  <c r="AF22" i="53"/>
  <c r="AI157" i="37"/>
  <c r="AJ79" i="37"/>
  <c r="AF21" i="53"/>
  <c r="AJ106" i="34"/>
  <c r="AI189" i="34"/>
  <c r="AJ58" i="38"/>
  <c r="AI166" i="38"/>
  <c r="AJ128" i="38"/>
  <c r="AI186" i="38"/>
  <c r="AJ81" i="34"/>
  <c r="AI180" i="34"/>
  <c r="AJ120" i="38"/>
  <c r="AI185" i="38"/>
  <c r="AG111" i="53"/>
  <c r="AL10" i="37"/>
  <c r="AK141" i="37"/>
  <c r="AI173" i="34"/>
  <c r="AF15" i="53"/>
  <c r="AI163" i="34"/>
  <c r="AF5" i="53"/>
  <c r="AL53" i="36"/>
  <c r="AK254" i="36"/>
  <c r="AI103" i="38"/>
  <c r="AH177" i="38"/>
  <c r="AF130" i="53" s="1"/>
  <c r="S112" i="56"/>
  <c r="AE6" i="32"/>
  <c r="AE10" i="53"/>
  <c r="AG171" i="34"/>
  <c r="AE13" i="53" s="1"/>
  <c r="AJ46" i="37"/>
  <c r="AI148" i="37"/>
  <c r="AI51" i="37"/>
  <c r="AH149" i="37"/>
  <c r="AK139" i="36"/>
  <c r="AF109" i="36"/>
  <c r="AC73" i="53"/>
  <c r="AG111" i="36"/>
  <c r="AF112" i="36"/>
  <c r="AG115" i="52"/>
  <c r="AF116" i="52"/>
  <c r="AJ116" i="36"/>
  <c r="AI73" i="38"/>
  <c r="AI168" i="38" s="1"/>
  <c r="AG120" i="53" s="1"/>
  <c r="AF113" i="53"/>
  <c r="AJ58" i="37"/>
  <c r="AJ151" i="37" s="1"/>
  <c r="AG92" i="53"/>
  <c r="AI108" i="38"/>
  <c r="AI178" i="38" s="1"/>
  <c r="AF121" i="53"/>
  <c r="AH46" i="36"/>
  <c r="AE66" i="53"/>
  <c r="AI38" i="38"/>
  <c r="AF105" i="53"/>
  <c r="AI115" i="38"/>
  <c r="AI180" i="38" s="1"/>
  <c r="AF124" i="53"/>
  <c r="AH143" i="38"/>
  <c r="AE129" i="53"/>
  <c r="AJ80" i="38"/>
  <c r="AJ170" i="38" s="1"/>
  <c r="AG116" i="53"/>
  <c r="AH94" i="37"/>
  <c r="AH159" i="37" s="1"/>
  <c r="AE97" i="53"/>
  <c r="AI10" i="38"/>
  <c r="AI150" i="38" s="1"/>
  <c r="AF100" i="53"/>
  <c r="AJ45" i="38"/>
  <c r="AJ160" i="38" s="1"/>
  <c r="AG108" i="53"/>
  <c r="AG68" i="53"/>
  <c r="AJ10" i="36"/>
  <c r="AJ93" i="34"/>
  <c r="AJ183" i="34" s="1"/>
  <c r="AG19" i="53"/>
  <c r="AH86" i="34"/>
  <c r="AH181" i="34" s="1"/>
  <c r="AF23" i="53" s="1"/>
  <c r="AE17" i="53"/>
  <c r="AI121" i="34"/>
  <c r="AI191" i="34" s="1"/>
  <c r="AF24" i="53"/>
  <c r="AH43" i="34"/>
  <c r="AJ10" i="34"/>
  <c r="AB6" i="31"/>
  <c r="AC5" i="31"/>
  <c r="AB5" i="46"/>
  <c r="AA6" i="46"/>
  <c r="AA6" i="44"/>
  <c r="AB5" i="44"/>
  <c r="AB5" i="45"/>
  <c r="AA6" i="45"/>
  <c r="AH111" i="46"/>
  <c r="AI110" i="46"/>
  <c r="AH76" i="46"/>
  <c r="AI75" i="46"/>
  <c r="AF41" i="46"/>
  <c r="AG40" i="46"/>
  <c r="AF117" i="44"/>
  <c r="AG116" i="44"/>
  <c r="AJ50" i="34"/>
  <c r="AI110" i="38"/>
  <c r="AH111" i="38"/>
  <c r="AJ75" i="38"/>
  <c r="AI76" i="38"/>
  <c r="AJ6" i="38"/>
  <c r="AK5" i="38"/>
  <c r="AI146" i="38"/>
  <c r="AJ145" i="38"/>
  <c r="AI41" i="38"/>
  <c r="AJ40" i="38"/>
  <c r="AJ53" i="37"/>
  <c r="AI54" i="37"/>
  <c r="AJ96" i="37"/>
  <c r="AI97" i="37"/>
  <c r="AJ48" i="36"/>
  <c r="AI49" i="36"/>
  <c r="AI157" i="36"/>
  <c r="AH158" i="36"/>
  <c r="AI203" i="36"/>
  <c r="AH204" i="36"/>
  <c r="AK5" i="36"/>
  <c r="AJ6" i="36"/>
  <c r="AI88" i="34"/>
  <c r="AH89" i="34"/>
  <c r="AJ158" i="34"/>
  <c r="AI159" i="34"/>
  <c r="AK6" i="34"/>
  <c r="AL5" i="34"/>
  <c r="AL6" i="34" s="1"/>
  <c r="AI46" i="34"/>
  <c r="AJ45" i="34"/>
  <c r="AJ123" i="34"/>
  <c r="AI124" i="34"/>
  <c r="I21" i="16"/>
  <c r="J21" i="16"/>
  <c r="K21" i="16"/>
  <c r="L21" i="16"/>
  <c r="M21" i="16"/>
  <c r="N21" i="16"/>
  <c r="O21" i="16"/>
  <c r="P21" i="16"/>
  <c r="Q21" i="16"/>
  <c r="R21" i="16"/>
  <c r="S21" i="16"/>
  <c r="T21" i="16"/>
  <c r="U21" i="16"/>
  <c r="I17" i="16"/>
  <c r="J17" i="16"/>
  <c r="K17" i="16"/>
  <c r="L17" i="16"/>
  <c r="M17" i="16"/>
  <c r="N17" i="16"/>
  <c r="O17" i="16"/>
  <c r="P17" i="16"/>
  <c r="Q17" i="16"/>
  <c r="R17" i="16"/>
  <c r="S17" i="16"/>
  <c r="T17" i="16"/>
  <c r="U17" i="16"/>
  <c r="I12" i="16"/>
  <c r="I129" i="16" s="1"/>
  <c r="G86" i="53" s="1"/>
  <c r="J12" i="16"/>
  <c r="J129" i="16" s="1"/>
  <c r="H86" i="53" s="1"/>
  <c r="K12" i="16"/>
  <c r="K129" i="16" s="1"/>
  <c r="I86" i="53" s="1"/>
  <c r="L12" i="16"/>
  <c r="L129" i="16" s="1"/>
  <c r="J86" i="53" s="1"/>
  <c r="M12" i="16"/>
  <c r="M129" i="16" s="1"/>
  <c r="K86" i="53" s="1"/>
  <c r="N12" i="16"/>
  <c r="N129" i="16" s="1"/>
  <c r="L86" i="53" s="1"/>
  <c r="O12" i="16"/>
  <c r="O129" i="16" s="1"/>
  <c r="M86" i="53" s="1"/>
  <c r="P12" i="16"/>
  <c r="P129" i="16" s="1"/>
  <c r="N86" i="53" s="1"/>
  <c r="Q12" i="16"/>
  <c r="Q129" i="16" s="1"/>
  <c r="O86" i="53" s="1"/>
  <c r="R12" i="16"/>
  <c r="R129" i="16" s="1"/>
  <c r="P86" i="53" s="1"/>
  <c r="S12" i="16"/>
  <c r="S129" i="16" s="1"/>
  <c r="Q86" i="53" s="1"/>
  <c r="T12" i="16"/>
  <c r="T129" i="16" s="1"/>
  <c r="R86" i="53" s="1"/>
  <c r="U12" i="16"/>
  <c r="U129" i="16" s="1"/>
  <c r="S86" i="53" s="1"/>
  <c r="V12" i="16"/>
  <c r="V129" i="16" s="1"/>
  <c r="T86" i="53" s="1"/>
  <c r="W12" i="16"/>
  <c r="W129" i="16" s="1"/>
  <c r="U86" i="53" s="1"/>
  <c r="X12" i="16"/>
  <c r="X129" i="16" s="1"/>
  <c r="V86" i="53" s="1"/>
  <c r="I8" i="16"/>
  <c r="J8" i="16"/>
  <c r="K8" i="16"/>
  <c r="L8" i="16"/>
  <c r="M8" i="16"/>
  <c r="N8" i="16"/>
  <c r="O8" i="16"/>
  <c r="P8" i="16"/>
  <c r="Q8" i="16"/>
  <c r="R8" i="16"/>
  <c r="S8" i="16"/>
  <c r="T8" i="16"/>
  <c r="U8" i="16"/>
  <c r="V8" i="16"/>
  <c r="W8" i="16"/>
  <c r="X8" i="16"/>
  <c r="Y8" i="16"/>
  <c r="T122" i="16"/>
  <c r="R78" i="53" s="1"/>
  <c r="AK78" i="53" s="1"/>
  <c r="AV136" i="56"/>
  <c r="AU138" i="56"/>
  <c r="AU83" i="56"/>
  <c r="AU101" i="56"/>
  <c r="AU111" i="56"/>
  <c r="AU13" i="56"/>
  <c r="AW100" i="56"/>
  <c r="AU147" i="56"/>
  <c r="AW92" i="56"/>
  <c r="AV109" i="56"/>
  <c r="AU21" i="56"/>
  <c r="AU139" i="56"/>
  <c r="AU148" i="56"/>
  <c r="AT141" i="56"/>
  <c r="AU102" i="56"/>
  <c r="AW82" i="56"/>
  <c r="AV12" i="56"/>
  <c r="AU103" i="56"/>
  <c r="AU30" i="56"/>
  <c r="AU29" i="56"/>
  <c r="AU19" i="56"/>
  <c r="AU127" i="56"/>
  <c r="AV84" i="56"/>
  <c r="AU146" i="56"/>
  <c r="AU10" i="56"/>
  <c r="AW110" i="56"/>
  <c r="AU145" i="56"/>
  <c r="AU31" i="56"/>
  <c r="AU22" i="56"/>
  <c r="AU11" i="56"/>
  <c r="AV28" i="56"/>
  <c r="AV85" i="56"/>
  <c r="AU20" i="56"/>
  <c r="AU137" i="56"/>
  <c r="AI158" i="38" l="1"/>
  <c r="AG109" i="53" s="1"/>
  <c r="AH282" i="36"/>
  <c r="AL269" i="36"/>
  <c r="V25" i="32"/>
  <c r="AK64" i="36"/>
  <c r="AJ259" i="36"/>
  <c r="AF262" i="36"/>
  <c r="AD69" i="53" s="1"/>
  <c r="AH67" i="53"/>
  <c r="AH122" i="53"/>
  <c r="AH123" i="53"/>
  <c r="AK15" i="36"/>
  <c r="AJ279" i="36"/>
  <c r="AK31" i="36"/>
  <c r="AK260" i="36" s="1"/>
  <c r="AJ280" i="36"/>
  <c r="AH61" i="53"/>
  <c r="AJ274" i="36"/>
  <c r="AK41" i="36"/>
  <c r="AK261" i="36" s="1"/>
  <c r="AJ281" i="36"/>
  <c r="AH272" i="36"/>
  <c r="AI201" i="36"/>
  <c r="AK55" i="34"/>
  <c r="AJ178" i="34"/>
  <c r="AK128" i="38"/>
  <c r="AJ186" i="38"/>
  <c r="AK50" i="38"/>
  <c r="AJ165" i="38"/>
  <c r="AK36" i="37"/>
  <c r="AJ147" i="37"/>
  <c r="AG118" i="53"/>
  <c r="AK98" i="34"/>
  <c r="AJ188" i="34"/>
  <c r="AK85" i="38"/>
  <c r="AJ175" i="38"/>
  <c r="AH128" i="53" s="1"/>
  <c r="AK138" i="38"/>
  <c r="AJ187" i="38"/>
  <c r="AK58" i="38"/>
  <c r="AJ166" i="38"/>
  <c r="AK116" i="34"/>
  <c r="AJ190" i="34"/>
  <c r="AG20" i="53"/>
  <c r="AG117" i="53"/>
  <c r="V6" i="32"/>
  <c r="AL156" i="37"/>
  <c r="AG119" i="53"/>
  <c r="AK20" i="37"/>
  <c r="AJ146" i="37"/>
  <c r="AK81" i="34"/>
  <c r="AJ180" i="34"/>
  <c r="AK106" i="34"/>
  <c r="AJ189" i="34"/>
  <c r="AK68" i="38"/>
  <c r="AJ167" i="38"/>
  <c r="AH11" i="53"/>
  <c r="AK15" i="34"/>
  <c r="AJ168" i="34"/>
  <c r="AL23" i="34"/>
  <c r="AK169" i="34"/>
  <c r="AJ157" i="37"/>
  <c r="AK79" i="37"/>
  <c r="AG21" i="53"/>
  <c r="AG22" i="53"/>
  <c r="AJ93" i="38"/>
  <c r="AI176" i="38"/>
  <c r="AK63" i="34"/>
  <c r="AJ179" i="34"/>
  <c r="AK120" i="38"/>
  <c r="AJ185" i="38"/>
  <c r="AK38" i="34"/>
  <c r="AJ170" i="34"/>
  <c r="AH12" i="53" s="1"/>
  <c r="AG98" i="53"/>
  <c r="AH111" i="53"/>
  <c r="W24" i="32"/>
  <c r="AL141" i="37"/>
  <c r="AJ173" i="34"/>
  <c r="AG15" i="53"/>
  <c r="AJ163" i="34"/>
  <c r="AG5" i="53"/>
  <c r="W28" i="32"/>
  <c r="AO31" i="54" s="1"/>
  <c r="AL254" i="36"/>
  <c r="AJ103" i="38"/>
  <c r="AI177" i="38"/>
  <c r="AG130" i="53" s="1"/>
  <c r="AF10" i="53"/>
  <c r="AH171" i="34"/>
  <c r="AF13" i="53" s="1"/>
  <c r="AJ51" i="37"/>
  <c r="AI149" i="37"/>
  <c r="AK46" i="37"/>
  <c r="AJ148" i="37"/>
  <c r="AH111" i="36"/>
  <c r="AG112" i="36"/>
  <c r="AD73" i="53"/>
  <c r="AG109" i="36"/>
  <c r="AH115" i="52"/>
  <c r="AG116" i="52"/>
  <c r="AJ115" i="38"/>
  <c r="AJ180" i="38" s="1"/>
  <c r="AG124" i="53"/>
  <c r="AI94" i="37"/>
  <c r="AI159" i="37" s="1"/>
  <c r="AF97" i="53"/>
  <c r="AJ38" i="38"/>
  <c r="AG105" i="53"/>
  <c r="AK58" i="37"/>
  <c r="AK151" i="37" s="1"/>
  <c r="AH92" i="53"/>
  <c r="AK80" i="38"/>
  <c r="AK170" i="38" s="1"/>
  <c r="AH116" i="53"/>
  <c r="AI46" i="36"/>
  <c r="AF66" i="53"/>
  <c r="AJ73" i="38"/>
  <c r="AJ168" i="38" s="1"/>
  <c r="AH120" i="53" s="1"/>
  <c r="AG113" i="53"/>
  <c r="AI143" i="38"/>
  <c r="AF129" i="53"/>
  <c r="AJ108" i="38"/>
  <c r="AJ178" i="38" s="1"/>
  <c r="AG121" i="53"/>
  <c r="AK116" i="36"/>
  <c r="AK45" i="38"/>
  <c r="AK160" i="38" s="1"/>
  <c r="AH108" i="53"/>
  <c r="AJ10" i="38"/>
  <c r="AJ150" i="38" s="1"/>
  <c r="AG100" i="53"/>
  <c r="AK10" i="36"/>
  <c r="AH68" i="53"/>
  <c r="AK93" i="34"/>
  <c r="AK183" i="34" s="1"/>
  <c r="AH19" i="53"/>
  <c r="AJ121" i="34"/>
  <c r="AJ191" i="34" s="1"/>
  <c r="AG24" i="53"/>
  <c r="AI86" i="34"/>
  <c r="AI181" i="34" s="1"/>
  <c r="AG23" i="53" s="1"/>
  <c r="AF17" i="53"/>
  <c r="AI43" i="34"/>
  <c r="AK10" i="34"/>
  <c r="AC6" i="31"/>
  <c r="AD5" i="31"/>
  <c r="AB6" i="45"/>
  <c r="AC5" i="45"/>
  <c r="AC5" i="44"/>
  <c r="AB6" i="44"/>
  <c r="AL17" i="31"/>
  <c r="AB6" i="46"/>
  <c r="AC5" i="46"/>
  <c r="AI111" i="46"/>
  <c r="AJ110" i="46"/>
  <c r="AJ75" i="46"/>
  <c r="AI76" i="46"/>
  <c r="AG41" i="46"/>
  <c r="AH40" i="46"/>
  <c r="AH116" i="44"/>
  <c r="AG117" i="44"/>
  <c r="AK50" i="34"/>
  <c r="AK6" i="38"/>
  <c r="AL5" i="38"/>
  <c r="AL6" i="38" s="1"/>
  <c r="AK145" i="38"/>
  <c r="AJ146" i="38"/>
  <c r="AK75" i="38"/>
  <c r="AJ76" i="38"/>
  <c r="AK40" i="38"/>
  <c r="AJ41" i="38"/>
  <c r="AI111" i="38"/>
  <c r="AJ110" i="38"/>
  <c r="AK96" i="37"/>
  <c r="AJ97" i="37"/>
  <c r="AJ54" i="37"/>
  <c r="AK53" i="37"/>
  <c r="AL5" i="36"/>
  <c r="AL6" i="36" s="1"/>
  <c r="AK6" i="36"/>
  <c r="AJ203" i="36"/>
  <c r="AI204" i="36"/>
  <c r="AK48" i="36"/>
  <c r="AJ49" i="36"/>
  <c r="AJ157" i="36"/>
  <c r="AI158" i="36"/>
  <c r="AK45" i="34"/>
  <c r="AJ46" i="34"/>
  <c r="AK158" i="34"/>
  <c r="AJ159" i="34"/>
  <c r="AJ124" i="34"/>
  <c r="AK123" i="34"/>
  <c r="AI89" i="34"/>
  <c r="AJ88" i="34"/>
  <c r="AV146" i="56"/>
  <c r="AV127" i="56"/>
  <c r="AV148" i="56"/>
  <c r="AV29" i="56"/>
  <c r="AV111" i="56"/>
  <c r="AV139" i="56"/>
  <c r="AW28" i="56"/>
  <c r="AV20" i="56"/>
  <c r="AV13" i="56"/>
  <c r="AV137" i="56"/>
  <c r="AV83" i="56"/>
  <c r="AV103" i="56"/>
  <c r="AW109" i="56"/>
  <c r="AV10" i="56"/>
  <c r="AV101" i="56"/>
  <c r="AX110" i="56"/>
  <c r="AW12" i="56"/>
  <c r="AX92" i="56"/>
  <c r="AV102" i="56"/>
  <c r="AV19" i="56"/>
  <c r="AV30" i="56"/>
  <c r="AX100" i="56"/>
  <c r="AX82" i="56"/>
  <c r="AV22" i="56"/>
  <c r="AW84" i="56"/>
  <c r="AW136" i="56"/>
  <c r="AV11" i="56"/>
  <c r="AV147" i="56"/>
  <c r="AV21" i="56"/>
  <c r="AU141" i="56"/>
  <c r="AV145" i="56"/>
  <c r="AV138" i="56"/>
  <c r="AW85" i="56"/>
  <c r="AV31" i="56"/>
  <c r="AJ158" i="38" l="1"/>
  <c r="AH109" i="53" s="1"/>
  <c r="S92" i="56"/>
  <c r="AI67" i="53"/>
  <c r="AG262" i="36"/>
  <c r="AE69" i="53" s="1"/>
  <c r="AI282" i="36"/>
  <c r="AL64" i="36"/>
  <c r="AK259" i="36"/>
  <c r="AF25" i="32"/>
  <c r="X25" i="32"/>
  <c r="AP25" i="54" s="1"/>
  <c r="AN25" i="54"/>
  <c r="AR25" i="54" s="1"/>
  <c r="AI122" i="53"/>
  <c r="AI123" i="53"/>
  <c r="AI61" i="53"/>
  <c r="AK274" i="36"/>
  <c r="AL41" i="36"/>
  <c r="AL261" i="36" s="1"/>
  <c r="AK281" i="36"/>
  <c r="AL31" i="36"/>
  <c r="AL260" i="36" s="1"/>
  <c r="AK280" i="36"/>
  <c r="AL15" i="36"/>
  <c r="AK279" i="36"/>
  <c r="AJ201" i="36"/>
  <c r="AI272" i="36"/>
  <c r="S110" i="56"/>
  <c r="AL120" i="38"/>
  <c r="AK185" i="38"/>
  <c r="AL15" i="34"/>
  <c r="AK168" i="34"/>
  <c r="AL98" i="34"/>
  <c r="AK188" i="34"/>
  <c r="R16" i="32"/>
  <c r="AG16" i="32" s="1"/>
  <c r="AL169" i="34"/>
  <c r="AH21" i="53"/>
  <c r="AH119" i="53"/>
  <c r="AH98" i="53"/>
  <c r="AL85" i="38"/>
  <c r="AK175" i="38"/>
  <c r="AI128" i="53" s="1"/>
  <c r="AK128" i="53" s="1"/>
  <c r="AL63" i="34"/>
  <c r="AK179" i="34"/>
  <c r="AL68" i="38"/>
  <c r="AK167" i="38"/>
  <c r="AL36" i="37"/>
  <c r="AK147" i="37"/>
  <c r="AK170" i="34"/>
  <c r="AL38" i="34"/>
  <c r="AK93" i="38"/>
  <c r="AJ176" i="38"/>
  <c r="AL116" i="34"/>
  <c r="AK190" i="34"/>
  <c r="AH117" i="53"/>
  <c r="AL106" i="34"/>
  <c r="AK189" i="34"/>
  <c r="AH118" i="53"/>
  <c r="AL50" i="38"/>
  <c r="AK165" i="38"/>
  <c r="AH22" i="53"/>
  <c r="AL58" i="38"/>
  <c r="AK166" i="38"/>
  <c r="AK157" i="37"/>
  <c r="AL79" i="37"/>
  <c r="AL81" i="34"/>
  <c r="AK180" i="34"/>
  <c r="AL128" i="38"/>
  <c r="AK186" i="38"/>
  <c r="AL138" i="38"/>
  <c r="AK187" i="38"/>
  <c r="AH20" i="53"/>
  <c r="AI11" i="53"/>
  <c r="AL20" i="37"/>
  <c r="AK146" i="37"/>
  <c r="AL55" i="34"/>
  <c r="AK178" i="34"/>
  <c r="AI111" i="53"/>
  <c r="S100" i="56"/>
  <c r="AF24" i="32"/>
  <c r="AO23" i="54"/>
  <c r="AK173" i="34"/>
  <c r="AH15" i="53"/>
  <c r="AK163" i="34"/>
  <c r="AH5" i="53"/>
  <c r="S82" i="56"/>
  <c r="AK103" i="38"/>
  <c r="AJ177" i="38"/>
  <c r="AH130" i="53" s="1"/>
  <c r="AG10" i="53"/>
  <c r="AI171" i="34"/>
  <c r="AG13" i="53" s="1"/>
  <c r="AL46" i="37"/>
  <c r="AK148" i="37"/>
  <c r="AK51" i="37"/>
  <c r="AJ149" i="37"/>
  <c r="AL139" i="36"/>
  <c r="AM137" i="36"/>
  <c r="AN138" i="36" s="1"/>
  <c r="AH109" i="36"/>
  <c r="AE73" i="53"/>
  <c r="AI111" i="36"/>
  <c r="AH112" i="36"/>
  <c r="AH116" i="52"/>
  <c r="AI115" i="52"/>
  <c r="AK73" i="38"/>
  <c r="AK168" i="38" s="1"/>
  <c r="AI120" i="53" s="1"/>
  <c r="AK120" i="53" s="1"/>
  <c r="AH113" i="53"/>
  <c r="AK38" i="38"/>
  <c r="AH105" i="53"/>
  <c r="AL116" i="36"/>
  <c r="AJ46" i="36"/>
  <c r="AG66" i="53"/>
  <c r="AJ94" i="37"/>
  <c r="AJ159" i="37" s="1"/>
  <c r="AG97" i="53"/>
  <c r="AK108" i="38"/>
  <c r="AK178" i="38" s="1"/>
  <c r="AH121" i="53"/>
  <c r="AL80" i="38"/>
  <c r="AI116" i="53"/>
  <c r="AJ143" i="38"/>
  <c r="AG129" i="53"/>
  <c r="AL58" i="37"/>
  <c r="AI92" i="53"/>
  <c r="AK115" i="38"/>
  <c r="AK180" i="38" s="1"/>
  <c r="AH124" i="53"/>
  <c r="AK10" i="38"/>
  <c r="AK150" i="38" s="1"/>
  <c r="AH100" i="53"/>
  <c r="AL45" i="38"/>
  <c r="AI108" i="53"/>
  <c r="AI68" i="53"/>
  <c r="AL10" i="36"/>
  <c r="AL274" i="36" s="1"/>
  <c r="AJ86" i="34"/>
  <c r="AJ181" i="34" s="1"/>
  <c r="AH23" i="53" s="1"/>
  <c r="AG17" i="53"/>
  <c r="AK121" i="34"/>
  <c r="AK191" i="34" s="1"/>
  <c r="AH24" i="53"/>
  <c r="AL93" i="34"/>
  <c r="AI19" i="53"/>
  <c r="AJ43" i="34"/>
  <c r="AL10" i="34"/>
  <c r="AL163" i="34" s="1"/>
  <c r="AD6" i="31"/>
  <c r="AE5" i="31"/>
  <c r="AD5" i="45"/>
  <c r="AC6" i="45"/>
  <c r="AC6" i="46"/>
  <c r="AD5" i="46"/>
  <c r="T18" i="31"/>
  <c r="T43" i="31" s="1"/>
  <c r="AD5" i="44"/>
  <c r="AC6" i="44"/>
  <c r="AK110" i="46"/>
  <c r="AJ111" i="46"/>
  <c r="AJ76" i="46"/>
  <c r="AK75" i="46"/>
  <c r="AI40" i="46"/>
  <c r="AH41" i="46"/>
  <c r="AI116" i="44"/>
  <c r="AH117" i="44"/>
  <c r="AL50" i="34"/>
  <c r="AL173" i="34" s="1"/>
  <c r="AK146" i="38"/>
  <c r="AL145" i="38"/>
  <c r="AK110" i="38"/>
  <c r="AJ111" i="38"/>
  <c r="AL40" i="38"/>
  <c r="AK41" i="38"/>
  <c r="AK76" i="38"/>
  <c r="AL75" i="38"/>
  <c r="AL53" i="37"/>
  <c r="AK54" i="37"/>
  <c r="AK97" i="37"/>
  <c r="AL96" i="37"/>
  <c r="AJ204" i="36"/>
  <c r="AK203" i="36"/>
  <c r="AL48" i="36"/>
  <c r="AK49" i="36"/>
  <c r="AK157" i="36"/>
  <c r="AJ158" i="36"/>
  <c r="AL123" i="34"/>
  <c r="AK124" i="34"/>
  <c r="AK88" i="34"/>
  <c r="AJ89" i="34"/>
  <c r="AK159" i="34"/>
  <c r="AL158" i="34"/>
  <c r="AL45" i="34"/>
  <c r="AK46" i="34"/>
  <c r="AW148" i="56"/>
  <c r="AW139" i="56"/>
  <c r="AW10" i="56"/>
  <c r="AW29" i="56"/>
  <c r="AW20" i="56"/>
  <c r="AW138" i="56"/>
  <c r="AW31" i="56"/>
  <c r="AW11" i="56"/>
  <c r="AW146" i="56"/>
  <c r="AW101" i="56"/>
  <c r="AW19" i="56"/>
  <c r="AW22" i="56"/>
  <c r="AW145" i="56"/>
  <c r="AW102" i="56"/>
  <c r="AW137" i="56"/>
  <c r="AW147" i="56"/>
  <c r="AW103" i="56"/>
  <c r="AV141" i="56"/>
  <c r="AX19" i="56"/>
  <c r="AX85" i="56"/>
  <c r="AX145" i="56"/>
  <c r="AX10" i="56"/>
  <c r="AX12" i="56"/>
  <c r="AW30" i="56"/>
  <c r="AW111" i="56"/>
  <c r="AX84" i="56"/>
  <c r="AW21" i="56"/>
  <c r="AW127" i="56"/>
  <c r="AW83" i="56"/>
  <c r="AW13" i="56"/>
  <c r="AK158" i="38" l="1"/>
  <c r="AI109" i="53" s="1"/>
  <c r="AK109" i="53" s="1"/>
  <c r="S84" i="56"/>
  <c r="S85" i="56"/>
  <c r="AJ67" i="53"/>
  <c r="AJ282" i="36"/>
  <c r="U28" i="32"/>
  <c r="X28" i="32" s="1"/>
  <c r="AL259" i="36"/>
  <c r="AH262" i="36"/>
  <c r="AF69" i="53" s="1"/>
  <c r="W10" i="32"/>
  <c r="AL170" i="38"/>
  <c r="S145" i="56"/>
  <c r="V19" i="32"/>
  <c r="AL279" i="36"/>
  <c r="T19" i="32"/>
  <c r="AG19" i="32" s="1"/>
  <c r="AL280" i="36"/>
  <c r="P19" i="32"/>
  <c r="AE19" i="32" s="1"/>
  <c r="AL281" i="36"/>
  <c r="AK201" i="36"/>
  <c r="AJ272" i="36"/>
  <c r="S12" i="56"/>
  <c r="AL93" i="38"/>
  <c r="AK176" i="38"/>
  <c r="U24" i="32"/>
  <c r="AL146" i="37"/>
  <c r="T9" i="32"/>
  <c r="AG9" i="32" s="1"/>
  <c r="AL166" i="38"/>
  <c r="P16" i="32"/>
  <c r="AL170" i="34"/>
  <c r="AJ12" i="53" s="1"/>
  <c r="AK12" i="53" s="1"/>
  <c r="AL12" i="53" s="1"/>
  <c r="AM12" i="53" s="1"/>
  <c r="AI118" i="53"/>
  <c r="AK118" i="53" s="1"/>
  <c r="AI117" i="53"/>
  <c r="AK117" i="53" s="1"/>
  <c r="AI98" i="53"/>
  <c r="V9" i="32"/>
  <c r="AL165" i="38"/>
  <c r="T24" i="32"/>
  <c r="AL147" i="37"/>
  <c r="AJ11" i="53"/>
  <c r="AI12" i="53"/>
  <c r="AL187" i="38"/>
  <c r="P12" i="32"/>
  <c r="AE12" i="32" s="1"/>
  <c r="AI119" i="53"/>
  <c r="V15" i="32"/>
  <c r="AL188" i="34"/>
  <c r="AL167" i="38"/>
  <c r="P9" i="32"/>
  <c r="V17" i="32"/>
  <c r="AL178" i="34"/>
  <c r="AL186" i="38"/>
  <c r="R12" i="32"/>
  <c r="AG12" i="32" s="1"/>
  <c r="Q15" i="32"/>
  <c r="AG15" i="32" s="1"/>
  <c r="AL189" i="34"/>
  <c r="AI21" i="53"/>
  <c r="AK21" i="53" s="1"/>
  <c r="V16" i="32"/>
  <c r="AL168" i="34"/>
  <c r="AI22" i="53"/>
  <c r="AK22" i="53" s="1"/>
  <c r="R17" i="32"/>
  <c r="AG17" i="32" s="1"/>
  <c r="AL179" i="34"/>
  <c r="P17" i="32"/>
  <c r="AL180" i="34"/>
  <c r="V12" i="32"/>
  <c r="AL185" i="38"/>
  <c r="AI20" i="53"/>
  <c r="AK20" i="53" s="1"/>
  <c r="Q6" i="32"/>
  <c r="AL157" i="37"/>
  <c r="AL190" i="34"/>
  <c r="P15" i="32"/>
  <c r="V10" i="32"/>
  <c r="AL175" i="38"/>
  <c r="AJ128" i="53" s="1"/>
  <c r="W9" i="32"/>
  <c r="AO43" i="54" s="1"/>
  <c r="AL160" i="38"/>
  <c r="W6" i="32"/>
  <c r="AO3" i="54" s="1"/>
  <c r="AL151" i="37"/>
  <c r="S19" i="56"/>
  <c r="AJ15" i="53"/>
  <c r="AI15" i="53"/>
  <c r="AK15" i="53" s="1"/>
  <c r="S10" i="56"/>
  <c r="AI5" i="53"/>
  <c r="W15" i="32"/>
  <c r="AO11" i="54" s="1"/>
  <c r="AL183" i="34"/>
  <c r="AL103" i="38"/>
  <c r="AL177" i="38" s="1"/>
  <c r="AJ130" i="53" s="1"/>
  <c r="AK177" i="38"/>
  <c r="AI130" i="53" s="1"/>
  <c r="AH10" i="53"/>
  <c r="AJ171" i="34"/>
  <c r="AH13" i="53" s="1"/>
  <c r="AL51" i="37"/>
  <c r="AK149" i="37"/>
  <c r="P24" i="32"/>
  <c r="AL148" i="37"/>
  <c r="W17" i="32"/>
  <c r="AJ61" i="53"/>
  <c r="AK61" i="53" s="1"/>
  <c r="AL61" i="53" s="1"/>
  <c r="AM61" i="53" s="1"/>
  <c r="W19" i="32"/>
  <c r="AJ5" i="53"/>
  <c r="AK5" i="53" s="1"/>
  <c r="AL5" i="53" s="1"/>
  <c r="AM5" i="53" s="1"/>
  <c r="W16" i="32"/>
  <c r="W27" i="32"/>
  <c r="AI112" i="36"/>
  <c r="AJ111" i="36"/>
  <c r="AI109" i="36"/>
  <c r="AF73" i="53"/>
  <c r="AJ115" i="52"/>
  <c r="AI116" i="52"/>
  <c r="AK46" i="36"/>
  <c r="AH66" i="53"/>
  <c r="AL115" i="38"/>
  <c r="AI124" i="53"/>
  <c r="AJ116" i="53"/>
  <c r="AK116" i="53" s="1"/>
  <c r="AL116" i="53" s="1"/>
  <c r="AM116" i="53" s="1"/>
  <c r="AJ92" i="53"/>
  <c r="AK92" i="53" s="1"/>
  <c r="AL92" i="53" s="1"/>
  <c r="AM92" i="53" s="1"/>
  <c r="AL108" i="38"/>
  <c r="AL178" i="38" s="1"/>
  <c r="AI121" i="53"/>
  <c r="AK121" i="53" s="1"/>
  <c r="AL38" i="38"/>
  <c r="AI105" i="53"/>
  <c r="AK105" i="53" s="1"/>
  <c r="AK143" i="38"/>
  <c r="AH129" i="53"/>
  <c r="AK94" i="37"/>
  <c r="AK159" i="37" s="1"/>
  <c r="AH97" i="53"/>
  <c r="AL73" i="38"/>
  <c r="AL168" i="38" s="1"/>
  <c r="AJ120" i="53" s="1"/>
  <c r="AI113" i="53"/>
  <c r="AK113" i="53" s="1"/>
  <c r="AJ108" i="53"/>
  <c r="AK108" i="53" s="1"/>
  <c r="AL108" i="53" s="1"/>
  <c r="AM108" i="53" s="1"/>
  <c r="AL10" i="38"/>
  <c r="AI100" i="53"/>
  <c r="AK86" i="34"/>
  <c r="AK181" i="34" s="1"/>
  <c r="AI23" i="53" s="1"/>
  <c r="AK23" i="53" s="1"/>
  <c r="AH17" i="53"/>
  <c r="AJ19" i="53"/>
  <c r="AK19" i="53" s="1"/>
  <c r="AL19" i="53" s="1"/>
  <c r="AM19" i="53" s="1"/>
  <c r="AL121" i="34"/>
  <c r="AL191" i="34" s="1"/>
  <c r="AI24" i="53"/>
  <c r="AK43" i="34"/>
  <c r="AF5" i="31"/>
  <c r="AE6" i="31"/>
  <c r="AL43" i="31"/>
  <c r="AD6" i="44"/>
  <c r="AE5" i="44"/>
  <c r="AE5" i="46"/>
  <c r="AD6" i="46"/>
  <c r="AD6" i="45"/>
  <c r="AE5" i="45"/>
  <c r="AK111" i="46"/>
  <c r="AL110" i="46"/>
  <c r="AL75" i="46"/>
  <c r="AK76" i="46"/>
  <c r="AI41" i="46"/>
  <c r="AJ40" i="46"/>
  <c r="AI117" i="44"/>
  <c r="AJ116" i="44"/>
  <c r="AL76" i="38"/>
  <c r="AM75" i="38"/>
  <c r="AL110" i="38"/>
  <c r="AK111" i="38"/>
  <c r="AM40" i="38"/>
  <c r="AL41" i="38"/>
  <c r="AM145" i="38"/>
  <c r="AL146" i="38"/>
  <c r="AL97" i="37"/>
  <c r="AM96" i="37"/>
  <c r="AL54" i="37"/>
  <c r="AM53" i="37"/>
  <c r="AL157" i="36"/>
  <c r="AK158" i="36"/>
  <c r="AM48" i="36"/>
  <c r="AL49" i="36"/>
  <c r="AL203" i="36"/>
  <c r="AK204" i="36"/>
  <c r="AM45" i="34"/>
  <c r="AL46" i="34"/>
  <c r="AL159" i="34"/>
  <c r="AM158" i="34"/>
  <c r="AL88" i="34"/>
  <c r="AK89" i="34"/>
  <c r="AM123" i="34"/>
  <c r="AL124" i="34"/>
  <c r="AX148" i="56"/>
  <c r="AX137" i="56"/>
  <c r="AX138" i="56"/>
  <c r="AX101" i="56"/>
  <c r="AX30" i="56"/>
  <c r="AX11" i="56"/>
  <c r="AX21" i="56"/>
  <c r="AX136" i="56"/>
  <c r="AX31" i="56"/>
  <c r="AX102" i="56"/>
  <c r="AX29" i="56"/>
  <c r="AX13" i="56"/>
  <c r="AX20" i="56"/>
  <c r="AX147" i="56"/>
  <c r="AX103" i="56"/>
  <c r="AW141" i="56"/>
  <c r="AX139" i="56"/>
  <c r="AX109" i="56"/>
  <c r="AX146" i="56"/>
  <c r="AX22" i="56"/>
  <c r="AX111" i="56"/>
  <c r="AX28" i="56"/>
  <c r="AX83" i="56"/>
  <c r="AL158" i="38" l="1"/>
  <c r="AJ109" i="53" s="1"/>
  <c r="S83" i="56"/>
  <c r="AK282" i="36"/>
  <c r="AI262" i="36"/>
  <c r="AG69" i="53" s="1"/>
  <c r="AG28" i="32"/>
  <c r="AN31" i="54"/>
  <c r="AR31" i="54" s="1"/>
  <c r="X19" i="32"/>
  <c r="AJ122" i="53"/>
  <c r="AJ123" i="53"/>
  <c r="S148" i="56"/>
  <c r="S147" i="56"/>
  <c r="S146" i="56"/>
  <c r="AG24" i="32"/>
  <c r="AK272" i="36"/>
  <c r="AL201" i="36"/>
  <c r="S139" i="56"/>
  <c r="S31" i="56"/>
  <c r="S13" i="56"/>
  <c r="S111" i="56"/>
  <c r="S11" i="56"/>
  <c r="S138" i="56"/>
  <c r="S29" i="56"/>
  <c r="S30" i="56"/>
  <c r="S101" i="56"/>
  <c r="S102" i="56"/>
  <c r="S22" i="56"/>
  <c r="S20" i="56"/>
  <c r="S137" i="56"/>
  <c r="S21" i="56"/>
  <c r="AJ119" i="53"/>
  <c r="AK119" i="53" s="1"/>
  <c r="AE15" i="32"/>
  <c r="AN11" i="54"/>
  <c r="AR11" i="54" s="1"/>
  <c r="AE16" i="32"/>
  <c r="AN13" i="54"/>
  <c r="AG6" i="32"/>
  <c r="AN3" i="54"/>
  <c r="AR3" i="54" s="1"/>
  <c r="AJ118" i="53"/>
  <c r="AJ98" i="53"/>
  <c r="W12" i="32"/>
  <c r="AL180" i="38"/>
  <c r="AJ22" i="53"/>
  <c r="AJ20" i="53"/>
  <c r="AN15" i="54"/>
  <c r="AE17" i="32"/>
  <c r="AJ117" i="53"/>
  <c r="AL176" i="38"/>
  <c r="R10" i="32"/>
  <c r="AG10" i="32" s="1"/>
  <c r="X15" i="32"/>
  <c r="AP11" i="54" s="1"/>
  <c r="AJ21" i="53"/>
  <c r="AE9" i="32"/>
  <c r="AN43" i="54"/>
  <c r="AR43" i="54" s="1"/>
  <c r="W11" i="32"/>
  <c r="AO41" i="54" s="1"/>
  <c r="AR41" i="54" s="1"/>
  <c r="AL150" i="38"/>
  <c r="S136" i="56"/>
  <c r="AJ111" i="53"/>
  <c r="AK111" i="53" s="1"/>
  <c r="S109" i="56"/>
  <c r="S28" i="56"/>
  <c r="AI10" i="53"/>
  <c r="AK171" i="34"/>
  <c r="AI13" i="53" s="1"/>
  <c r="AK13" i="53" s="1"/>
  <c r="S103" i="56"/>
  <c r="AE24" i="32"/>
  <c r="AN23" i="54"/>
  <c r="AR23" i="54" s="1"/>
  <c r="X24" i="32"/>
  <c r="AP23" i="54" s="1"/>
  <c r="AL149" i="37"/>
  <c r="AM51" i="37"/>
  <c r="X27" i="32"/>
  <c r="AP27" i="54" s="1"/>
  <c r="AO27" i="54"/>
  <c r="AR27" i="54" s="1"/>
  <c r="AO29" i="54"/>
  <c r="AR29" i="54" s="1"/>
  <c r="X17" i="32"/>
  <c r="AO15" i="54"/>
  <c r="X16" i="32"/>
  <c r="AO13" i="54"/>
  <c r="AP31" i="54"/>
  <c r="AJ109" i="36"/>
  <c r="AG73" i="53"/>
  <c r="AK111" i="36"/>
  <c r="AJ112" i="36"/>
  <c r="AJ68" i="53"/>
  <c r="AK68" i="53" s="1"/>
  <c r="AL68" i="53" s="1"/>
  <c r="AM68" i="53" s="1"/>
  <c r="AK115" i="52"/>
  <c r="AJ116" i="52"/>
  <c r="AL143" i="38"/>
  <c r="AI129" i="53"/>
  <c r="AK129" i="53" s="1"/>
  <c r="AF10" i="32"/>
  <c r="AJ105" i="53"/>
  <c r="AM38" i="38"/>
  <c r="AJ124" i="53"/>
  <c r="AK124" i="53" s="1"/>
  <c r="AL124" i="53" s="1"/>
  <c r="AM124" i="53" s="1"/>
  <c r="AJ113" i="53"/>
  <c r="AM73" i="38"/>
  <c r="AJ121" i="53"/>
  <c r="AM108" i="38"/>
  <c r="AL46" i="36"/>
  <c r="AI66" i="53"/>
  <c r="AL94" i="37"/>
  <c r="AL159" i="37" s="1"/>
  <c r="AI97" i="53"/>
  <c r="AK97" i="53" s="1"/>
  <c r="X6" i="32"/>
  <c r="AF6" i="32"/>
  <c r="AF9" i="32"/>
  <c r="X9" i="32"/>
  <c r="AF19" i="32"/>
  <c r="AL86" i="34"/>
  <c r="AL181" i="34" s="1"/>
  <c r="AJ23" i="53" s="1"/>
  <c r="AI17" i="53"/>
  <c r="AJ24" i="53"/>
  <c r="AM121" i="34"/>
  <c r="AF15" i="32"/>
  <c r="AL43" i="34"/>
  <c r="AF16" i="32"/>
  <c r="AM146" i="38"/>
  <c r="AF6" i="31"/>
  <c r="AG5" i="31"/>
  <c r="AL76" i="46"/>
  <c r="AF17" i="32"/>
  <c r="AM41" i="38"/>
  <c r="AF5" i="46"/>
  <c r="AE6" i="46"/>
  <c r="AF5" i="44"/>
  <c r="AE6" i="44"/>
  <c r="AF5" i="45"/>
  <c r="AE6" i="45"/>
  <c r="AL111" i="46"/>
  <c r="AK40" i="46"/>
  <c r="AJ41" i="46"/>
  <c r="AK116" i="44"/>
  <c r="AJ117" i="44"/>
  <c r="AM49" i="36"/>
  <c r="AM124" i="34"/>
  <c r="AM46" i="34"/>
  <c r="AM76" i="38"/>
  <c r="AM110" i="38"/>
  <c r="AL111" i="38"/>
  <c r="AM54" i="37"/>
  <c r="AM97" i="37"/>
  <c r="AL204" i="36"/>
  <c r="AM203" i="36"/>
  <c r="AL158" i="36"/>
  <c r="AM157" i="36"/>
  <c r="AL89" i="34"/>
  <c r="AM88" i="34"/>
  <c r="AM159" i="34"/>
  <c r="AX127" i="56"/>
  <c r="AX141" i="56"/>
  <c r="AJ262" i="36" l="1"/>
  <c r="AH69" i="53" s="1"/>
  <c r="AL282" i="36"/>
  <c r="X10" i="32"/>
  <c r="S141" i="56"/>
  <c r="AH161" i="59" s="1" a="1"/>
  <c r="AH95" i="59" a="1"/>
  <c r="D10" i="59" s="1"/>
  <c r="AR13" i="54"/>
  <c r="AR15" i="54"/>
  <c r="AL272" i="36"/>
  <c r="AM201" i="36"/>
  <c r="S127" i="56"/>
  <c r="AH29" i="59" s="1" a="1"/>
  <c r="AH29" i="59" s="1"/>
  <c r="AJ100" i="53"/>
  <c r="AK100" i="53" s="1"/>
  <c r="AL100" i="53" s="1"/>
  <c r="AM100" i="53" s="1"/>
  <c r="AJ10" i="53"/>
  <c r="AL171" i="34"/>
  <c r="AJ13" i="53" s="1"/>
  <c r="AP43" i="54"/>
  <c r="AP13" i="54"/>
  <c r="AP15" i="54"/>
  <c r="AP29" i="54"/>
  <c r="AP3" i="54"/>
  <c r="AK112" i="36"/>
  <c r="AL111" i="36"/>
  <c r="AH73" i="53"/>
  <c r="AK109" i="36"/>
  <c r="AK116" i="52"/>
  <c r="AL115" i="52"/>
  <c r="AF28" i="32"/>
  <c r="AJ66" i="53"/>
  <c r="AM46" i="36"/>
  <c r="AJ129" i="53"/>
  <c r="AM143" i="38"/>
  <c r="AJ97" i="53"/>
  <c r="AM94" i="37"/>
  <c r="X12" i="32"/>
  <c r="AF12" i="32"/>
  <c r="X11" i="32"/>
  <c r="AF11" i="32"/>
  <c r="AF20" i="32"/>
  <c r="AJ17" i="53"/>
  <c r="AM86" i="34"/>
  <c r="AM43" i="34"/>
  <c r="AG6" i="31"/>
  <c r="AH5" i="31"/>
  <c r="AM111" i="38"/>
  <c r="AG5" i="45"/>
  <c r="AF6" i="45"/>
  <c r="AF6" i="44"/>
  <c r="AG5" i="44"/>
  <c r="AG5" i="46"/>
  <c r="AF6" i="46"/>
  <c r="AL40" i="46"/>
  <c r="AK41" i="46"/>
  <c r="AK117" i="44"/>
  <c r="AL116" i="44"/>
  <c r="AM158" i="36"/>
  <c r="AM204" i="36"/>
  <c r="AM89" i="34"/>
  <c r="AK262" i="36" l="1"/>
  <c r="AI69" i="53" s="1"/>
  <c r="AK69" i="53" s="1"/>
  <c r="AH95" i="59"/>
  <c r="D11" i="59"/>
  <c r="BC179" i="59"/>
  <c r="BO179" i="59"/>
  <c r="BL179" i="59"/>
  <c r="BG179" i="59"/>
  <c r="BD179" i="59"/>
  <c r="AV179" i="59"/>
  <c r="AH161" i="59"/>
  <c r="BP179" i="59"/>
  <c r="BB179" i="59"/>
  <c r="BH179" i="59"/>
  <c r="BI179" i="59"/>
  <c r="AY179" i="59"/>
  <c r="AX179" i="59"/>
  <c r="AS179" i="59"/>
  <c r="BF179" i="59"/>
  <c r="AW179" i="59"/>
  <c r="BR179" i="59"/>
  <c r="BA179" i="59"/>
  <c r="BN179" i="59"/>
  <c r="AP179" i="59"/>
  <c r="BM179" i="59"/>
  <c r="BJ179" i="59"/>
  <c r="AQ179" i="59"/>
  <c r="AT179" i="59"/>
  <c r="BE179" i="59"/>
  <c r="BS179" i="59"/>
  <c r="AU179" i="59"/>
  <c r="AZ179" i="59"/>
  <c r="BK179" i="59"/>
  <c r="AO179" i="59"/>
  <c r="BQ179" i="59"/>
  <c r="AR179" i="59"/>
  <c r="H17" i="59"/>
  <c r="BG113" i="59"/>
  <c r="BG120" i="59" s="1"/>
  <c r="AO113" i="59"/>
  <c r="AZ113" i="59"/>
  <c r="AZ120" i="59" s="1"/>
  <c r="D8" i="59"/>
  <c r="BH113" i="59"/>
  <c r="BH120" i="59" s="1"/>
  <c r="D16" i="59"/>
  <c r="D21" i="59"/>
  <c r="AV113" i="59"/>
  <c r="AV120" i="59" s="1"/>
  <c r="BM113" i="59"/>
  <c r="BM120" i="59" s="1"/>
  <c r="D9" i="59"/>
  <c r="BJ113" i="59"/>
  <c r="BJ120" i="59" s="1"/>
  <c r="D18" i="59"/>
  <c r="AW113" i="59"/>
  <c r="AW120" i="59" s="1"/>
  <c r="BR113" i="59"/>
  <c r="BR120" i="59" s="1"/>
  <c r="AU113" i="59"/>
  <c r="AU120" i="59" s="1"/>
  <c r="D19" i="59"/>
  <c r="AX113" i="59"/>
  <c r="AX120" i="59" s="1"/>
  <c r="AT113" i="59"/>
  <c r="AT120" i="59" s="1"/>
  <c r="AQ113" i="59"/>
  <c r="AQ120" i="59" s="1"/>
  <c r="BK113" i="59"/>
  <c r="BK120" i="59" s="1"/>
  <c r="BQ113" i="59"/>
  <c r="BQ120" i="59" s="1"/>
  <c r="BS113" i="59"/>
  <c r="BS120" i="59" s="1"/>
  <c r="D20" i="59"/>
  <c r="BL113" i="59"/>
  <c r="BL120" i="59" s="1"/>
  <c r="BE113" i="59"/>
  <c r="BE120" i="59" s="1"/>
  <c r="BD113" i="59"/>
  <c r="BD120" i="59" s="1"/>
  <c r="D14" i="59"/>
  <c r="AP113" i="59"/>
  <c r="AP120" i="59" s="1"/>
  <c r="AR113" i="59"/>
  <c r="AR120" i="59" s="1"/>
  <c r="BC113" i="59"/>
  <c r="BC120" i="59" s="1"/>
  <c r="D15" i="59"/>
  <c r="BO113" i="59"/>
  <c r="BO120" i="59" s="1"/>
  <c r="AS113" i="59"/>
  <c r="AS120" i="59" s="1"/>
  <c r="BI113" i="59"/>
  <c r="BI120" i="59" s="1"/>
  <c r="BF113" i="59"/>
  <c r="BF120" i="59" s="1"/>
  <c r="D13" i="59"/>
  <c r="BP113" i="59"/>
  <c r="BP120" i="59" s="1"/>
  <c r="BA113" i="59"/>
  <c r="BA120" i="59" s="1"/>
  <c r="D17" i="59"/>
  <c r="D7" i="59"/>
  <c r="BB113" i="59"/>
  <c r="BB120" i="59" s="1"/>
  <c r="D12" i="59"/>
  <c r="BN113" i="59"/>
  <c r="BN120" i="59" s="1"/>
  <c r="AY113" i="59"/>
  <c r="AY120" i="59" s="1"/>
  <c r="AP41" i="54"/>
  <c r="AL109" i="36"/>
  <c r="AI73" i="53"/>
  <c r="AK73" i="53" s="1"/>
  <c r="AL112" i="36"/>
  <c r="AM111" i="36"/>
  <c r="AL116" i="52"/>
  <c r="AI5" i="31"/>
  <c r="AH6" i="31"/>
  <c r="AL41" i="46"/>
  <c r="AH5" i="44"/>
  <c r="AG6" i="44"/>
  <c r="AH5" i="46"/>
  <c r="AG6" i="46"/>
  <c r="AG6" i="45"/>
  <c r="AH5" i="45"/>
  <c r="AL117" i="44"/>
  <c r="H30" i="16"/>
  <c r="H28" i="16" s="1"/>
  <c r="H26" i="16" s="1"/>
  <c r="M24" i="16"/>
  <c r="L24" i="16"/>
  <c r="K24" i="16"/>
  <c r="J24" i="16"/>
  <c r="I24" i="16"/>
  <c r="H24" i="16"/>
  <c r="H21" i="16"/>
  <c r="H17" i="16"/>
  <c r="H19" i="16" s="1"/>
  <c r="I19" i="16" s="1"/>
  <c r="J19" i="16" s="1"/>
  <c r="K19" i="16" s="1"/>
  <c r="L19" i="16" s="1"/>
  <c r="M19" i="16" s="1"/>
  <c r="N19" i="16" s="1"/>
  <c r="O19" i="16" s="1"/>
  <c r="P19" i="16" s="1"/>
  <c r="Q19" i="16" s="1"/>
  <c r="R19" i="16" s="1"/>
  <c r="S19" i="16" s="1"/>
  <c r="T19" i="16" s="1"/>
  <c r="U19" i="16" s="1"/>
  <c r="H12" i="16"/>
  <c r="H129" i="16" s="1"/>
  <c r="F86" i="53" s="1"/>
  <c r="H8" i="16"/>
  <c r="AO120" i="59" l="1"/>
  <c r="AO142" i="59" s="1"/>
  <c r="AL262" i="36"/>
  <c r="AJ69" i="53" s="1"/>
  <c r="BR47" i="59"/>
  <c r="BR117" i="59" s="1"/>
  <c r="AU47" i="59"/>
  <c r="AU117" i="59" s="1"/>
  <c r="BD47" i="59"/>
  <c r="BD117" i="59" s="1"/>
  <c r="AT47" i="59"/>
  <c r="AT117" i="59" s="1"/>
  <c r="BQ47" i="59"/>
  <c r="BQ117" i="59" s="1"/>
  <c r="AR47" i="59"/>
  <c r="AR117" i="59" s="1"/>
  <c r="BH47" i="59"/>
  <c r="BH117" i="59" s="1"/>
  <c r="BA47" i="59"/>
  <c r="BA117" i="59" s="1"/>
  <c r="AZ47" i="59"/>
  <c r="AZ117" i="59" s="1"/>
  <c r="AP47" i="59"/>
  <c r="AP117" i="59" s="1"/>
  <c r="BO47" i="59"/>
  <c r="BO117" i="59" s="1"/>
  <c r="BB47" i="59"/>
  <c r="BB117" i="59" s="1"/>
  <c r="AS47" i="59"/>
  <c r="AS117" i="59" s="1"/>
  <c r="BM47" i="59"/>
  <c r="BM117" i="59" s="1"/>
  <c r="BG47" i="59"/>
  <c r="BG117" i="59" s="1"/>
  <c r="BC47" i="59"/>
  <c r="BC117" i="59" s="1"/>
  <c r="BL47" i="59"/>
  <c r="BL117" i="59" s="1"/>
  <c r="BJ47" i="59"/>
  <c r="BJ117" i="59" s="1"/>
  <c r="BK47" i="59"/>
  <c r="BK117" i="59" s="1"/>
  <c r="BI47" i="59"/>
  <c r="BI117" i="59" s="1"/>
  <c r="AX47" i="59"/>
  <c r="AX117" i="59" s="1"/>
  <c r="BP47" i="59"/>
  <c r="BP117" i="59" s="1"/>
  <c r="BF47" i="59"/>
  <c r="BF117" i="59" s="1"/>
  <c r="AW47" i="59"/>
  <c r="AW117" i="59" s="1"/>
  <c r="AQ47" i="59"/>
  <c r="AQ117" i="59" s="1"/>
  <c r="AO47" i="59"/>
  <c r="AO117" i="59" s="1"/>
  <c r="BS47" i="59"/>
  <c r="BS117" i="59" s="1"/>
  <c r="BN47" i="59"/>
  <c r="BN117" i="59" s="1"/>
  <c r="AV47" i="59"/>
  <c r="AV117" i="59" s="1"/>
  <c r="BE47" i="59"/>
  <c r="BE117" i="59" s="1"/>
  <c r="AY47" i="59"/>
  <c r="AY117" i="59" s="1"/>
  <c r="G8" i="59"/>
  <c r="G21" i="59"/>
  <c r="G18" i="59"/>
  <c r="G9" i="59"/>
  <c r="G20" i="59"/>
  <c r="G12" i="59"/>
  <c r="G19" i="59"/>
  <c r="G15" i="59"/>
  <c r="G22" i="59"/>
  <c r="G10" i="59"/>
  <c r="G7" i="59"/>
  <c r="G17" i="59"/>
  <c r="G11" i="59"/>
  <c r="G14" i="59"/>
  <c r="G16" i="59"/>
  <c r="G13" i="59"/>
  <c r="AM112" i="36"/>
  <c r="AJ73" i="53"/>
  <c r="AM109" i="36"/>
  <c r="AI6" i="31"/>
  <c r="AJ5" i="31"/>
  <c r="AH6" i="45"/>
  <c r="AI5" i="45"/>
  <c r="AI5" i="46"/>
  <c r="AH6" i="46"/>
  <c r="AH6" i="44"/>
  <c r="AI5" i="44"/>
  <c r="H14" i="16"/>
  <c r="I14" i="16" s="1"/>
  <c r="J14" i="16" s="1"/>
  <c r="K14" i="16" s="1"/>
  <c r="L14" i="16" s="1"/>
  <c r="M14" i="16" s="1"/>
  <c r="N14" i="16" s="1"/>
  <c r="O14" i="16" s="1"/>
  <c r="P14" i="16" s="1"/>
  <c r="Q14" i="16" s="1"/>
  <c r="R14" i="16" s="1"/>
  <c r="S14" i="16" s="1"/>
  <c r="T14" i="16" s="1"/>
  <c r="U14" i="16" s="1"/>
  <c r="V14" i="16" s="1"/>
  <c r="W14" i="16" s="1"/>
  <c r="X14" i="16" s="1"/>
  <c r="H10" i="16"/>
  <c r="J124" i="16"/>
  <c r="H80" i="53" s="1"/>
  <c r="H23" i="16"/>
  <c r="I23" i="16" s="1"/>
  <c r="J23" i="16" s="1"/>
  <c r="K23" i="16" s="1"/>
  <c r="L23" i="16" s="1"/>
  <c r="M23" i="16" s="1"/>
  <c r="N23" i="16" s="1"/>
  <c r="O23" i="16" s="1"/>
  <c r="P23" i="16" s="1"/>
  <c r="Q23" i="16" s="1"/>
  <c r="R23" i="16" s="1"/>
  <c r="S23" i="16" s="1"/>
  <c r="T23" i="16" s="1"/>
  <c r="U23" i="16" s="1"/>
  <c r="H33" i="16"/>
  <c r="I33" i="16" s="1"/>
  <c r="J33" i="16" s="1"/>
  <c r="K33" i="16" s="1"/>
  <c r="L33" i="16" s="1"/>
  <c r="M33" i="16" s="1"/>
  <c r="H15" i="16"/>
  <c r="I15" i="16" s="1"/>
  <c r="J15" i="16" s="1"/>
  <c r="K15" i="16" s="1"/>
  <c r="L15" i="16" s="1"/>
  <c r="M15" i="16" s="1"/>
  <c r="H22" i="16"/>
  <c r="I22" i="16" s="1"/>
  <c r="J22" i="16" s="1"/>
  <c r="K22" i="16" s="1"/>
  <c r="L22" i="16" s="1"/>
  <c r="M22" i="16" s="1"/>
  <c r="N22" i="16" s="1"/>
  <c r="O22" i="16" s="1"/>
  <c r="P22" i="16" s="1"/>
  <c r="Q22" i="16" s="1"/>
  <c r="R22" i="16" s="1"/>
  <c r="S22" i="16" s="1"/>
  <c r="T22" i="16" s="1"/>
  <c r="U22" i="16" s="1"/>
  <c r="BD39" i="25"/>
  <c r="BD36" i="25"/>
  <c r="BE35" i="25"/>
  <c r="BD35" i="25"/>
  <c r="AY142" i="59" l="1"/>
  <c r="AZ142" i="59"/>
  <c r="AR142" i="59"/>
  <c r="AU142" i="59"/>
  <c r="BD142" i="59"/>
  <c r="BI142" i="59"/>
  <c r="BP142" i="59"/>
  <c r="BA142" i="59"/>
  <c r="BO142" i="59"/>
  <c r="BH142" i="59"/>
  <c r="BB142" i="59"/>
  <c r="AT142" i="59"/>
  <c r="AQ142" i="59"/>
  <c r="AX142" i="59"/>
  <c r="BC142" i="59"/>
  <c r="AP142" i="59"/>
  <c r="AV142" i="59"/>
  <c r="BM142" i="59"/>
  <c r="BN142" i="59"/>
  <c r="BQ142" i="59"/>
  <c r="BK142" i="59"/>
  <c r="BF142" i="59"/>
  <c r="AS142" i="59"/>
  <c r="BR142" i="59"/>
  <c r="BG142" i="59"/>
  <c r="BE142" i="59"/>
  <c r="AW142" i="59"/>
  <c r="BL142" i="59"/>
  <c r="BJ142" i="59"/>
  <c r="BS142" i="59"/>
  <c r="O22" i="59"/>
  <c r="BS139" i="59"/>
  <c r="BM139" i="59"/>
  <c r="BR139" i="59"/>
  <c r="O20" i="59"/>
  <c r="BB139" i="59"/>
  <c r="O13" i="59"/>
  <c r="O9" i="59"/>
  <c r="BF139" i="59"/>
  <c r="BO139" i="59"/>
  <c r="O16" i="59"/>
  <c r="O18" i="59"/>
  <c r="BP139" i="59"/>
  <c r="AP139" i="59"/>
  <c r="O15" i="59"/>
  <c r="AS139" i="59"/>
  <c r="O14" i="59"/>
  <c r="O21" i="59"/>
  <c r="AX139" i="59"/>
  <c r="AZ139" i="59"/>
  <c r="AO139" i="59"/>
  <c r="O8" i="59"/>
  <c r="BI139" i="59"/>
  <c r="BA139" i="59"/>
  <c r="G25" i="59"/>
  <c r="O7" i="59"/>
  <c r="BE139" i="59"/>
  <c r="BJ139" i="59"/>
  <c r="AR139" i="59"/>
  <c r="O12" i="59"/>
  <c r="AY139" i="59"/>
  <c r="O19" i="59"/>
  <c r="AU139" i="59"/>
  <c r="O11" i="59"/>
  <c r="O17" i="59"/>
  <c r="BK139" i="59"/>
  <c r="BH139" i="59"/>
  <c r="O10" i="59"/>
  <c r="AV139" i="59"/>
  <c r="BL139" i="59"/>
  <c r="BQ139" i="59"/>
  <c r="BN139" i="59"/>
  <c r="BC139" i="59"/>
  <c r="AT139" i="59"/>
  <c r="BD139" i="59"/>
  <c r="BG139" i="59"/>
  <c r="AQ139" i="59"/>
  <c r="AW139" i="59"/>
  <c r="H120" i="16"/>
  <c r="F76" i="53" s="1"/>
  <c r="I10" i="16"/>
  <c r="H127" i="16"/>
  <c r="F84" i="53" s="1"/>
  <c r="AK5" i="31"/>
  <c r="AK6" i="31" s="1"/>
  <c r="AJ6" i="31"/>
  <c r="H25" i="16"/>
  <c r="H35" i="16" s="1"/>
  <c r="AJ5" i="45"/>
  <c r="AI6" i="45"/>
  <c r="AJ5" i="44"/>
  <c r="AI6" i="44"/>
  <c r="AJ5" i="46"/>
  <c r="AI6" i="46"/>
  <c r="I25" i="16"/>
  <c r="I35" i="16" s="1"/>
  <c r="I131" i="16" s="1"/>
  <c r="G88" i="53" s="1"/>
  <c r="Y22" i="59" l="1"/>
  <c r="R22" i="59"/>
  <c r="Y9" i="59"/>
  <c r="R9" i="59"/>
  <c r="Y19" i="59"/>
  <c r="R19" i="59"/>
  <c r="Y7" i="59"/>
  <c r="O25" i="59"/>
  <c r="O4" i="59" s="1"/>
  <c r="R7" i="59"/>
  <c r="R13" i="59"/>
  <c r="Y13" i="59"/>
  <c r="Y10" i="59"/>
  <c r="R10" i="59"/>
  <c r="Y12" i="59"/>
  <c r="R12" i="59"/>
  <c r="R14" i="59"/>
  <c r="Y14" i="59"/>
  <c r="Y16" i="59"/>
  <c r="R16" i="59"/>
  <c r="Y20" i="59"/>
  <c r="R20" i="59"/>
  <c r="Y21" i="59"/>
  <c r="R21" i="59"/>
  <c r="Y18" i="59"/>
  <c r="R18" i="59"/>
  <c r="Y17" i="59"/>
  <c r="R17" i="59"/>
  <c r="R8" i="59"/>
  <c r="Y8" i="59"/>
  <c r="Y11" i="59"/>
  <c r="R11" i="59"/>
  <c r="Y15" i="59"/>
  <c r="R15" i="59"/>
  <c r="I120" i="16"/>
  <c r="G76" i="53" s="1"/>
  <c r="H40" i="16"/>
  <c r="H131" i="16"/>
  <c r="F88" i="53" s="1"/>
  <c r="J10" i="16"/>
  <c r="I127" i="16"/>
  <c r="G84" i="53" s="1"/>
  <c r="AJ6" i="46"/>
  <c r="AK5" i="46"/>
  <c r="AK6" i="46" s="1"/>
  <c r="AJ6" i="44"/>
  <c r="AK5" i="44"/>
  <c r="AK6" i="44" s="1"/>
  <c r="AJ6" i="45"/>
  <c r="AK5" i="45"/>
  <c r="AK6" i="45" s="1"/>
  <c r="J25" i="16"/>
  <c r="J35" i="16" s="1"/>
  <c r="J131" i="16" s="1"/>
  <c r="H88" i="53" s="1"/>
  <c r="R25" i="59" l="1"/>
  <c r="Y25" i="59"/>
  <c r="K10" i="16"/>
  <c r="J127" i="16"/>
  <c r="H84" i="53" s="1"/>
  <c r="J120" i="16"/>
  <c r="H76" i="53" s="1"/>
  <c r="K25" i="16"/>
  <c r="K35" i="16" s="1"/>
  <c r="K131" i="16" s="1"/>
  <c r="I88" i="53" s="1"/>
  <c r="K120" i="16" l="1"/>
  <c r="I76" i="53" s="1"/>
  <c r="L10" i="16"/>
  <c r="K127" i="16"/>
  <c r="I84" i="53" s="1"/>
  <c r="M25" i="16"/>
  <c r="M35" i="16" s="1"/>
  <c r="M131" i="16" s="1"/>
  <c r="K88" i="53" s="1"/>
  <c r="L25" i="16"/>
  <c r="L35" i="16" s="1"/>
  <c r="L131" i="16" s="1"/>
  <c r="J88" i="53" s="1"/>
  <c r="L120" i="16" l="1"/>
  <c r="J76" i="53" s="1"/>
  <c r="M10" i="16"/>
  <c r="L127" i="16"/>
  <c r="J84" i="53" s="1"/>
  <c r="BJ6" i="25"/>
  <c r="BJ7" i="25"/>
  <c r="BJ8" i="25"/>
  <c r="BJ9" i="25"/>
  <c r="BJ10" i="25"/>
  <c r="BJ11" i="25"/>
  <c r="BJ12" i="25"/>
  <c r="BJ13" i="25"/>
  <c r="BJ14" i="25"/>
  <c r="BJ15" i="25"/>
  <c r="BJ16" i="25"/>
  <c r="BJ17" i="25"/>
  <c r="BJ18" i="25"/>
  <c r="BJ19" i="25"/>
  <c r="BJ20" i="25"/>
  <c r="BJ21" i="25"/>
  <c r="BJ22" i="25"/>
  <c r="BJ23" i="25"/>
  <c r="BJ24" i="25"/>
  <c r="BJ25" i="25"/>
  <c r="BJ26" i="25"/>
  <c r="BJ27" i="25"/>
  <c r="BJ28" i="25"/>
  <c r="BJ29" i="25"/>
  <c r="BJ30" i="25"/>
  <c r="BJ31" i="25"/>
  <c r="BJ32" i="25"/>
  <c r="BJ33" i="25"/>
  <c r="BJ34" i="25"/>
  <c r="BJ37" i="25"/>
  <c r="BJ38" i="25"/>
  <c r="BJ39" i="25"/>
  <c r="BJ40" i="25"/>
  <c r="BJ41" i="25"/>
  <c r="BJ42" i="25"/>
  <c r="BJ49" i="25"/>
  <c r="BK49" i="25" s="1"/>
  <c r="BJ5" i="25"/>
  <c r="BF35" i="25"/>
  <c r="BJ35" i="25" s="1"/>
  <c r="BF36" i="25"/>
  <c r="BJ36" i="25" s="1"/>
  <c r="N10" i="16" l="1"/>
  <c r="M127" i="16"/>
  <c r="K84" i="53" s="1"/>
  <c r="M120" i="16"/>
  <c r="K76" i="53" s="1"/>
  <c r="G34" i="16"/>
  <c r="N120" i="16" l="1"/>
  <c r="L76" i="53" s="1"/>
  <c r="O10" i="16"/>
  <c r="N127" i="16"/>
  <c r="L84" i="53" s="1"/>
  <c r="AS9" i="25"/>
  <c r="AS13" i="25"/>
  <c r="AS14" i="25"/>
  <c r="AS15" i="25"/>
  <c r="AS16" i="25"/>
  <c r="AS17" i="25"/>
  <c r="AS18" i="25"/>
  <c r="AS19" i="25"/>
  <c r="AS20" i="25"/>
  <c r="AS21" i="25"/>
  <c r="AS22" i="25"/>
  <c r="AS23" i="25"/>
  <c r="AS24" i="25"/>
  <c r="AS25" i="25"/>
  <c r="AS26" i="25"/>
  <c r="AS27" i="25"/>
  <c r="AS28" i="25"/>
  <c r="AS29" i="25"/>
  <c r="AS30" i="25"/>
  <c r="AS31" i="25"/>
  <c r="AS32" i="25"/>
  <c r="AS41" i="25"/>
  <c r="AS42" i="25"/>
  <c r="AR42" i="25"/>
  <c r="BK42" i="25" s="1"/>
  <c r="AR41" i="25"/>
  <c r="BK41" i="25" s="1"/>
  <c r="AR40" i="25"/>
  <c r="BK40" i="25" s="1"/>
  <c r="AR39" i="25"/>
  <c r="BK39" i="25" s="1"/>
  <c r="AR38" i="25"/>
  <c r="BK38" i="25" s="1"/>
  <c r="AR37" i="25"/>
  <c r="BK37" i="25" s="1"/>
  <c r="AR36" i="25"/>
  <c r="BK36" i="25" s="1"/>
  <c r="AR35" i="25"/>
  <c r="BK35" i="25" s="1"/>
  <c r="AR34" i="25"/>
  <c r="BK34" i="25" s="1"/>
  <c r="AR32" i="25"/>
  <c r="BK32" i="25" s="1"/>
  <c r="AR31" i="25"/>
  <c r="BK31" i="25" s="1"/>
  <c r="AR30" i="25"/>
  <c r="BK30" i="25" s="1"/>
  <c r="AR29" i="25"/>
  <c r="BK29" i="25" s="1"/>
  <c r="AR28" i="25"/>
  <c r="BK28" i="25" s="1"/>
  <c r="AR27" i="25"/>
  <c r="BK27" i="25" s="1"/>
  <c r="AR26" i="25"/>
  <c r="BK26" i="25" s="1"/>
  <c r="AR25" i="25"/>
  <c r="BK25" i="25" s="1"/>
  <c r="AR24" i="25"/>
  <c r="BK24" i="25" s="1"/>
  <c r="AR23" i="25"/>
  <c r="BK23" i="25" s="1"/>
  <c r="AR22" i="25"/>
  <c r="BK22" i="25" s="1"/>
  <c r="AR21" i="25"/>
  <c r="BK21" i="25" s="1"/>
  <c r="AR20" i="25"/>
  <c r="BK20" i="25" s="1"/>
  <c r="AR19" i="25"/>
  <c r="BK19" i="25" s="1"/>
  <c r="AR18" i="25"/>
  <c r="BK18" i="25" s="1"/>
  <c r="AR17" i="25"/>
  <c r="BK17" i="25" s="1"/>
  <c r="AR16" i="25"/>
  <c r="BK16" i="25" s="1"/>
  <c r="AR15" i="25"/>
  <c r="BK15" i="25" s="1"/>
  <c r="AR14" i="25"/>
  <c r="BK14" i="25" s="1"/>
  <c r="AR13" i="25"/>
  <c r="BK13" i="25" s="1"/>
  <c r="AR12" i="25"/>
  <c r="BK12" i="25" s="1"/>
  <c r="AR11" i="25"/>
  <c r="BK11" i="25" s="1"/>
  <c r="AR10" i="25"/>
  <c r="BK10" i="25" s="1"/>
  <c r="AR9" i="25"/>
  <c r="BK9" i="25" s="1"/>
  <c r="AR8" i="25"/>
  <c r="BK8" i="25" s="1"/>
  <c r="AR7" i="25"/>
  <c r="BK7" i="25" s="1"/>
  <c r="AR6" i="25"/>
  <c r="BK6" i="25" s="1"/>
  <c r="AR5" i="25"/>
  <c r="AR33" i="25"/>
  <c r="BK33" i="25" s="1"/>
  <c r="AT83" i="25"/>
  <c r="AT82" i="25"/>
  <c r="AT81" i="25"/>
  <c r="AT80" i="25"/>
  <c r="AT79" i="25"/>
  <c r="AT78" i="25"/>
  <c r="AT77" i="25"/>
  <c r="AT76" i="25"/>
  <c r="AT75" i="25"/>
  <c r="AT74" i="25"/>
  <c r="AT73" i="25"/>
  <c r="AT72" i="25"/>
  <c r="AT71" i="25"/>
  <c r="AT70" i="25"/>
  <c r="AT69" i="25"/>
  <c r="AT68" i="25"/>
  <c r="AT67" i="25"/>
  <c r="AT66" i="25"/>
  <c r="AT65" i="25"/>
  <c r="AT64" i="25"/>
  <c r="AT63" i="25"/>
  <c r="AT62" i="25"/>
  <c r="AT61" i="25"/>
  <c r="AT60" i="25"/>
  <c r="AT59" i="25"/>
  <c r="AT58" i="25"/>
  <c r="AT57" i="25"/>
  <c r="AT56" i="25"/>
  <c r="AT55" i="25"/>
  <c r="AT54" i="25"/>
  <c r="AR52" i="25"/>
  <c r="AV40" i="25"/>
  <c r="AV39" i="25"/>
  <c r="AV6" i="25"/>
  <c r="AV7" i="25"/>
  <c r="AV8" i="25"/>
  <c r="AV9" i="25"/>
  <c r="AV10" i="25"/>
  <c r="AV11" i="25"/>
  <c r="AV12" i="25"/>
  <c r="AV5" i="25"/>
  <c r="P10" i="16" l="1"/>
  <c r="O127" i="16"/>
  <c r="M84" i="53" s="1"/>
  <c r="O120" i="16"/>
  <c r="M76" i="53" s="1"/>
  <c r="AY40" i="25"/>
  <c r="AX40" i="25"/>
  <c r="AX31" i="25"/>
  <c r="AX15" i="25"/>
  <c r="AX36" i="25"/>
  <c r="AX19" i="25"/>
  <c r="AX39" i="25"/>
  <c r="AX27" i="25"/>
  <c r="AX11" i="25"/>
  <c r="AY36" i="25"/>
  <c r="AX23" i="25"/>
  <c r="AX7" i="25"/>
  <c r="AX42" i="25"/>
  <c r="AX38" i="25"/>
  <c r="AX34" i="25"/>
  <c r="AX30" i="25"/>
  <c r="AY41" i="25"/>
  <c r="AY39" i="25"/>
  <c r="AY37" i="25"/>
  <c r="AY35" i="25"/>
  <c r="AY33" i="25"/>
  <c r="AY31" i="25"/>
  <c r="AY29" i="25"/>
  <c r="AY27" i="25"/>
  <c r="AY25" i="25"/>
  <c r="AY23" i="25"/>
  <c r="AY21" i="25"/>
  <c r="AY19" i="25"/>
  <c r="AY17" i="25"/>
  <c r="AY15" i="25"/>
  <c r="AY13" i="25"/>
  <c r="AY11" i="25"/>
  <c r="AY9" i="25"/>
  <c r="AY7" i="25"/>
  <c r="AX41" i="25"/>
  <c r="AX37" i="25"/>
  <c r="AX35" i="25"/>
  <c r="AX33" i="25"/>
  <c r="AX29" i="25"/>
  <c r="AX25" i="25"/>
  <c r="AX21" i="25"/>
  <c r="AX17" i="25"/>
  <c r="AX13" i="25"/>
  <c r="AX9" i="25"/>
  <c r="AY42" i="25"/>
  <c r="AY38" i="25"/>
  <c r="AY34" i="25"/>
  <c r="AY32" i="25"/>
  <c r="AY30" i="25"/>
  <c r="AY28" i="25"/>
  <c r="AY26" i="25"/>
  <c r="AY24" i="25"/>
  <c r="AY22" i="25"/>
  <c r="AY20" i="25"/>
  <c r="AY18" i="25"/>
  <c r="AY16" i="25"/>
  <c r="AY14" i="25"/>
  <c r="AY12" i="25"/>
  <c r="AY10" i="25"/>
  <c r="AY8" i="25"/>
  <c r="AY6" i="25"/>
  <c r="AX5" i="25"/>
  <c r="BK5" i="25"/>
  <c r="AX32" i="25"/>
  <c r="AX28" i="25"/>
  <c r="AX26" i="25"/>
  <c r="AX24" i="25"/>
  <c r="AX22" i="25"/>
  <c r="AX20" i="25"/>
  <c r="AX18" i="25"/>
  <c r="AX16" i="25"/>
  <c r="AX14" i="25"/>
  <c r="AX12" i="25"/>
  <c r="AX10" i="25"/>
  <c r="AX8" i="25"/>
  <c r="AX6" i="25"/>
  <c r="AT84" i="25"/>
  <c r="AR49" i="25"/>
  <c r="AY5" i="25"/>
  <c r="AU52" i="25"/>
  <c r="AV49" i="25"/>
  <c r="AU49" i="25"/>
  <c r="P120" i="16" l="1"/>
  <c r="N76" i="53" s="1"/>
  <c r="Q10" i="16"/>
  <c r="P127" i="16"/>
  <c r="N84" i="53" s="1"/>
  <c r="G11" i="16"/>
  <c r="R10" i="16" l="1"/>
  <c r="Q127" i="16"/>
  <c r="O84" i="53" s="1"/>
  <c r="Q120" i="16"/>
  <c r="O76" i="53" s="1"/>
  <c r="AL15" i="50"/>
  <c r="Z8" i="16"/>
  <c r="Y12" i="16"/>
  <c r="Z12" i="16"/>
  <c r="Z129" i="16" s="1"/>
  <c r="X86" i="53" s="1"/>
  <c r="V17" i="16"/>
  <c r="W17" i="16"/>
  <c r="X17" i="16"/>
  <c r="Y17" i="16"/>
  <c r="Z17" i="16"/>
  <c r="V21" i="16"/>
  <c r="W21" i="16"/>
  <c r="X21" i="16"/>
  <c r="Y21" i="16"/>
  <c r="Z21" i="16"/>
  <c r="Y129" i="16" l="1"/>
  <c r="W86" i="53" s="1"/>
  <c r="R120" i="16"/>
  <c r="P76" i="53" s="1"/>
  <c r="S10" i="16"/>
  <c r="R127" i="16"/>
  <c r="P84" i="53" s="1"/>
  <c r="T10" i="16" l="1"/>
  <c r="S127" i="16"/>
  <c r="Q84" i="53" s="1"/>
  <c r="S120" i="16"/>
  <c r="Q76" i="53" s="1"/>
  <c r="G115" i="16"/>
  <c r="G114" i="16"/>
  <c r="T120" i="16" l="1"/>
  <c r="R76" i="53" s="1"/>
  <c r="U10" i="16"/>
  <c r="T127" i="16"/>
  <c r="R84" i="53" s="1"/>
  <c r="V10" i="16" l="1"/>
  <c r="U127" i="16"/>
  <c r="S84" i="53" s="1"/>
  <c r="U120" i="16"/>
  <c r="S76" i="53" s="1"/>
  <c r="G84" i="16"/>
  <c r="H9" i="16"/>
  <c r="I9" i="16" s="1"/>
  <c r="J9" i="16" s="1"/>
  <c r="K9" i="16" s="1"/>
  <c r="L9" i="16" s="1"/>
  <c r="M9" i="16" s="1"/>
  <c r="N9" i="16" s="1"/>
  <c r="O9" i="16" s="1"/>
  <c r="P9" i="16" s="1"/>
  <c r="Q9" i="16" s="1"/>
  <c r="R9" i="16" s="1"/>
  <c r="S9" i="16" s="1"/>
  <c r="T9" i="16" s="1"/>
  <c r="U9" i="16" s="1"/>
  <c r="V9" i="16" s="1"/>
  <c r="W9" i="16" s="1"/>
  <c r="X9" i="16" s="1"/>
  <c r="Y9" i="16" s="1"/>
  <c r="V120" i="16" l="1"/>
  <c r="T76" i="53" s="1"/>
  <c r="W10" i="16"/>
  <c r="V127" i="16"/>
  <c r="T84" i="53" s="1"/>
  <c r="X10" i="16" l="1"/>
  <c r="W127" i="16"/>
  <c r="U84" i="53" s="1"/>
  <c r="W120" i="16"/>
  <c r="U76" i="53" s="1"/>
  <c r="L6" i="25"/>
  <c r="L7" i="25"/>
  <c r="L8" i="25"/>
  <c r="L9" i="25"/>
  <c r="L10" i="25"/>
  <c r="L11" i="25"/>
  <c r="L12" i="25"/>
  <c r="L13" i="25"/>
  <c r="L14" i="25"/>
  <c r="L15" i="25"/>
  <c r="L16" i="25"/>
  <c r="L17" i="25"/>
  <c r="L18" i="25"/>
  <c r="L19" i="25"/>
  <c r="L20" i="25"/>
  <c r="L21" i="25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5" i="25"/>
  <c r="Y120" i="16" l="1"/>
  <c r="W76" i="53" s="1"/>
  <c r="X120" i="16"/>
  <c r="V76" i="53" s="1"/>
  <c r="X127" i="16"/>
  <c r="V84" i="53" s="1"/>
  <c r="Y10" i="16"/>
  <c r="S24" i="16"/>
  <c r="T24" i="16"/>
  <c r="Y127" i="16" l="1"/>
  <c r="W84" i="53" s="1"/>
  <c r="Z10" i="16"/>
  <c r="Z127" i="16" s="1"/>
  <c r="X84" i="53" s="1"/>
  <c r="Y7" i="32"/>
  <c r="Z120" i="16" l="1"/>
  <c r="X76" i="53" s="1"/>
  <c r="C43" i="11"/>
  <c r="AF36" i="25"/>
  <c r="AA120" i="16" l="1"/>
  <c r="Y76" i="53" s="1"/>
  <c r="G7" i="29"/>
  <c r="F6" i="29"/>
  <c r="G7" i="28"/>
  <c r="F6" i="28"/>
  <c r="AB120" i="16" l="1"/>
  <c r="Z76" i="53" s="1"/>
  <c r="F8" i="29"/>
  <c r="G8" i="29"/>
  <c r="H7" i="29"/>
  <c r="G8" i="28"/>
  <c r="H7" i="28"/>
  <c r="F8" i="28"/>
  <c r="I5" i="26"/>
  <c r="I7" i="26"/>
  <c r="AM96" i="26"/>
  <c r="AM98" i="26"/>
  <c r="G103" i="26"/>
  <c r="AM28" i="29"/>
  <c r="AJ26" i="29"/>
  <c r="AK26" i="29" s="1"/>
  <c r="AK25" i="29"/>
  <c r="F24" i="29"/>
  <c r="G24" i="29" s="1"/>
  <c r="H24" i="29" s="1"/>
  <c r="I24" i="29" s="1"/>
  <c r="J24" i="29" s="1"/>
  <c r="K24" i="29" s="1"/>
  <c r="L24" i="29" s="1"/>
  <c r="M24" i="29" s="1"/>
  <c r="N24" i="29" s="1"/>
  <c r="O24" i="29" s="1"/>
  <c r="P24" i="29" s="1"/>
  <c r="Q24" i="29" s="1"/>
  <c r="R24" i="29" s="1"/>
  <c r="S24" i="29" s="1"/>
  <c r="T24" i="29" s="1"/>
  <c r="U24" i="29" s="1"/>
  <c r="V24" i="29" s="1"/>
  <c r="W24" i="29" s="1"/>
  <c r="X24" i="29" s="1"/>
  <c r="Y24" i="29" s="1"/>
  <c r="Z24" i="29" s="1"/>
  <c r="AA24" i="29" s="1"/>
  <c r="AB24" i="29" s="1"/>
  <c r="AC24" i="29" s="1"/>
  <c r="AD24" i="29" s="1"/>
  <c r="AE24" i="29" s="1"/>
  <c r="AF24" i="29" s="1"/>
  <c r="AG24" i="29" s="1"/>
  <c r="AH24" i="29" s="1"/>
  <c r="AI24" i="29" s="1"/>
  <c r="AJ24" i="29" s="1"/>
  <c r="AK23" i="29"/>
  <c r="AK22" i="29"/>
  <c r="AP24" i="29" s="1"/>
  <c r="AK21" i="29"/>
  <c r="AK20" i="29"/>
  <c r="AK19" i="29"/>
  <c r="AK18" i="29"/>
  <c r="AK17" i="29"/>
  <c r="AK16" i="29"/>
  <c r="H15" i="29"/>
  <c r="I15" i="29" s="1"/>
  <c r="J15" i="29" s="1"/>
  <c r="K15" i="29" s="1"/>
  <c r="L15" i="29" s="1"/>
  <c r="M15" i="29" s="1"/>
  <c r="N15" i="29" s="1"/>
  <c r="O15" i="29" s="1"/>
  <c r="P15" i="29" s="1"/>
  <c r="Q15" i="29" s="1"/>
  <c r="R15" i="29" s="1"/>
  <c r="S15" i="29" s="1"/>
  <c r="T15" i="29" s="1"/>
  <c r="U15" i="29" s="1"/>
  <c r="V15" i="29" s="1"/>
  <c r="W15" i="29" s="1"/>
  <c r="X15" i="29" s="1"/>
  <c r="Y15" i="29" s="1"/>
  <c r="Z15" i="29" s="1"/>
  <c r="AA15" i="29" s="1"/>
  <c r="AB15" i="29" s="1"/>
  <c r="AC15" i="29" s="1"/>
  <c r="AD15" i="29" s="1"/>
  <c r="AE15" i="29" s="1"/>
  <c r="AF15" i="29" s="1"/>
  <c r="AG15" i="29" s="1"/>
  <c r="AH15" i="29" s="1"/>
  <c r="AI15" i="29" s="1"/>
  <c r="AJ15" i="29" s="1"/>
  <c r="AK15" i="29" s="1"/>
  <c r="AK13" i="29"/>
  <c r="AK12" i="29"/>
  <c r="AP14" i="29" s="1"/>
  <c r="AM18" i="29"/>
  <c r="AK11" i="29"/>
  <c r="AK10" i="29"/>
  <c r="AK9" i="29"/>
  <c r="AK44" i="28"/>
  <c r="AK43" i="28"/>
  <c r="F42" i="28"/>
  <c r="G42" i="28" s="1"/>
  <c r="H42" i="28" s="1"/>
  <c r="I42" i="28" s="1"/>
  <c r="J42" i="28" s="1"/>
  <c r="K42" i="28" s="1"/>
  <c r="L42" i="28" s="1"/>
  <c r="M42" i="28" s="1"/>
  <c r="N42" i="28" s="1"/>
  <c r="O42" i="28" s="1"/>
  <c r="P42" i="28" s="1"/>
  <c r="Q42" i="28" s="1"/>
  <c r="R42" i="28" s="1"/>
  <c r="S42" i="28" s="1"/>
  <c r="T42" i="28" s="1"/>
  <c r="U42" i="28" s="1"/>
  <c r="V42" i="28" s="1"/>
  <c r="W42" i="28" s="1"/>
  <c r="X42" i="28" s="1"/>
  <c r="Y42" i="28" s="1"/>
  <c r="Z42" i="28" s="1"/>
  <c r="AA42" i="28" s="1"/>
  <c r="AB42" i="28" s="1"/>
  <c r="AC42" i="28" s="1"/>
  <c r="AD42" i="28" s="1"/>
  <c r="AE42" i="28" s="1"/>
  <c r="AF42" i="28" s="1"/>
  <c r="AG42" i="28" s="1"/>
  <c r="AH42" i="28" s="1"/>
  <c r="AI42" i="28" s="1"/>
  <c r="AJ42" i="28" s="1"/>
  <c r="AK42" i="28" s="1"/>
  <c r="AK40" i="28"/>
  <c r="AK39" i="28"/>
  <c r="AP41" i="28" s="1"/>
  <c r="AK38" i="28"/>
  <c r="AK37" i="28"/>
  <c r="AK36" i="28"/>
  <c r="AK35" i="28"/>
  <c r="AK34" i="28"/>
  <c r="F33" i="28"/>
  <c r="G33" i="28" s="1"/>
  <c r="H33" i="28" s="1"/>
  <c r="I33" i="28" s="1"/>
  <c r="J33" i="28" s="1"/>
  <c r="K33" i="28" s="1"/>
  <c r="L33" i="28" s="1"/>
  <c r="M33" i="28" s="1"/>
  <c r="N33" i="28" s="1"/>
  <c r="O33" i="28" s="1"/>
  <c r="P33" i="28" s="1"/>
  <c r="Q33" i="28" s="1"/>
  <c r="R33" i="28" s="1"/>
  <c r="S33" i="28" s="1"/>
  <c r="T33" i="28" s="1"/>
  <c r="U33" i="28" s="1"/>
  <c r="V33" i="28" s="1"/>
  <c r="W33" i="28" s="1"/>
  <c r="X33" i="28" s="1"/>
  <c r="Y33" i="28" s="1"/>
  <c r="Z33" i="28" s="1"/>
  <c r="AA33" i="28" s="1"/>
  <c r="AB33" i="28" s="1"/>
  <c r="AC33" i="28" s="1"/>
  <c r="AD33" i="28" s="1"/>
  <c r="AE33" i="28" s="1"/>
  <c r="AF33" i="28" s="1"/>
  <c r="AG33" i="28" s="1"/>
  <c r="AH33" i="28" s="1"/>
  <c r="AI33" i="28" s="1"/>
  <c r="AJ33" i="28" s="1"/>
  <c r="AK33" i="28" s="1"/>
  <c r="AK31" i="28"/>
  <c r="AK30" i="28"/>
  <c r="AP32" i="28" s="1"/>
  <c r="AK29" i="28"/>
  <c r="AK28" i="28"/>
  <c r="AK27" i="28"/>
  <c r="AK26" i="28"/>
  <c r="AK25" i="28"/>
  <c r="F24" i="28"/>
  <c r="G24" i="28" s="1"/>
  <c r="H24" i="28" s="1"/>
  <c r="I24" i="28" s="1"/>
  <c r="J24" i="28" s="1"/>
  <c r="K24" i="28" s="1"/>
  <c r="L24" i="28" s="1"/>
  <c r="M24" i="28" s="1"/>
  <c r="N24" i="28" s="1"/>
  <c r="O24" i="28" s="1"/>
  <c r="P24" i="28" s="1"/>
  <c r="Q24" i="28" s="1"/>
  <c r="R24" i="28" s="1"/>
  <c r="S24" i="28" s="1"/>
  <c r="T24" i="28" s="1"/>
  <c r="U24" i="28" s="1"/>
  <c r="V24" i="28" s="1"/>
  <c r="W24" i="28" s="1"/>
  <c r="X24" i="28" s="1"/>
  <c r="Y24" i="28" s="1"/>
  <c r="Z24" i="28" s="1"/>
  <c r="AA24" i="28" s="1"/>
  <c r="AB24" i="28" s="1"/>
  <c r="AC24" i="28" s="1"/>
  <c r="AD24" i="28" s="1"/>
  <c r="AE24" i="28" s="1"/>
  <c r="AF24" i="28" s="1"/>
  <c r="AG24" i="28" s="1"/>
  <c r="AH24" i="28" s="1"/>
  <c r="AI24" i="28" s="1"/>
  <c r="AJ24" i="28" s="1"/>
  <c r="AK24" i="28" s="1"/>
  <c r="AK22" i="28"/>
  <c r="AK21" i="28"/>
  <c r="AP23" i="28" s="1"/>
  <c r="AK20" i="28"/>
  <c r="AK19" i="28"/>
  <c r="AK18" i="28"/>
  <c r="I242" i="26"/>
  <c r="J242" i="26" s="1"/>
  <c r="K242" i="26" s="1"/>
  <c r="L242" i="26" s="1"/>
  <c r="M242" i="26" s="1"/>
  <c r="N242" i="26" s="1"/>
  <c r="O242" i="26" s="1"/>
  <c r="P242" i="26" s="1"/>
  <c r="Q242" i="26" s="1"/>
  <c r="R242" i="26" s="1"/>
  <c r="S242" i="26" s="1"/>
  <c r="T242" i="26" s="1"/>
  <c r="U242" i="26" s="1"/>
  <c r="V242" i="26" s="1"/>
  <c r="W242" i="26" s="1"/>
  <c r="X242" i="26" s="1"/>
  <c r="Y242" i="26" s="1"/>
  <c r="Z242" i="26" s="1"/>
  <c r="AA242" i="26" s="1"/>
  <c r="AB242" i="26" s="1"/>
  <c r="AC242" i="26" s="1"/>
  <c r="AD242" i="26" s="1"/>
  <c r="AE242" i="26" s="1"/>
  <c r="AF242" i="26" s="1"/>
  <c r="AG242" i="26" s="1"/>
  <c r="AH242" i="26" s="1"/>
  <c r="AI242" i="26" s="1"/>
  <c r="AJ242" i="26" s="1"/>
  <c r="AK242" i="26" s="1"/>
  <c r="AL242" i="26" s="1"/>
  <c r="AM242" i="26" s="1"/>
  <c r="AN242" i="26" s="1"/>
  <c r="AN241" i="26"/>
  <c r="AN240" i="26"/>
  <c r="AN239" i="26"/>
  <c r="AN238" i="26"/>
  <c r="AN237" i="26"/>
  <c r="I235" i="26"/>
  <c r="J235" i="26" s="1"/>
  <c r="K235" i="26" s="1"/>
  <c r="L235" i="26" s="1"/>
  <c r="M235" i="26" s="1"/>
  <c r="N235" i="26" s="1"/>
  <c r="O235" i="26" s="1"/>
  <c r="P235" i="26" s="1"/>
  <c r="Q235" i="26" s="1"/>
  <c r="R235" i="26" s="1"/>
  <c r="S235" i="26" s="1"/>
  <c r="T235" i="26" s="1"/>
  <c r="U235" i="26" s="1"/>
  <c r="V235" i="26" s="1"/>
  <c r="W235" i="26" s="1"/>
  <c r="X235" i="26" s="1"/>
  <c r="Y235" i="26" s="1"/>
  <c r="Z235" i="26" s="1"/>
  <c r="AA235" i="26" s="1"/>
  <c r="AB235" i="26" s="1"/>
  <c r="AC235" i="26" s="1"/>
  <c r="AD235" i="26" s="1"/>
  <c r="AE235" i="26" s="1"/>
  <c r="AF235" i="26" s="1"/>
  <c r="AG235" i="26" s="1"/>
  <c r="AH235" i="26" s="1"/>
  <c r="AI235" i="26" s="1"/>
  <c r="AJ235" i="26" s="1"/>
  <c r="AK235" i="26" s="1"/>
  <c r="AL235" i="26" s="1"/>
  <c r="AM235" i="26" s="1"/>
  <c r="AN235" i="26" s="1"/>
  <c r="AN234" i="26"/>
  <c r="AN233" i="26"/>
  <c r="AN232" i="26"/>
  <c r="AN231" i="26"/>
  <c r="AN230" i="26"/>
  <c r="AM228" i="26"/>
  <c r="AN228" i="26" s="1"/>
  <c r="AL228" i="26"/>
  <c r="AK228" i="26"/>
  <c r="AJ228" i="26"/>
  <c r="AI228" i="26"/>
  <c r="AH228" i="26"/>
  <c r="AG228" i="26"/>
  <c r="AF228" i="26"/>
  <c r="AE228" i="26"/>
  <c r="AD228" i="26"/>
  <c r="AC228" i="26"/>
  <c r="AB228" i="26"/>
  <c r="AA228" i="26"/>
  <c r="Z228" i="26"/>
  <c r="Y228" i="26"/>
  <c r="X228" i="26"/>
  <c r="W228" i="26"/>
  <c r="V228" i="26"/>
  <c r="U228" i="26"/>
  <c r="T228" i="26"/>
  <c r="S228" i="26"/>
  <c r="R228" i="26"/>
  <c r="Q228" i="26"/>
  <c r="P228" i="26"/>
  <c r="O228" i="26"/>
  <c r="N228" i="26"/>
  <c r="M228" i="26"/>
  <c r="L228" i="26"/>
  <c r="K228" i="26"/>
  <c r="J228" i="26"/>
  <c r="I228" i="26"/>
  <c r="AN227" i="26"/>
  <c r="AM226" i="26"/>
  <c r="AL226" i="26"/>
  <c r="AK226" i="26"/>
  <c r="AJ226" i="26"/>
  <c r="AI226" i="26"/>
  <c r="AH226" i="26"/>
  <c r="AG226" i="26"/>
  <c r="AF226" i="26"/>
  <c r="AE226" i="26"/>
  <c r="AD226" i="26"/>
  <c r="AC226" i="26"/>
  <c r="AB226" i="26"/>
  <c r="AA226" i="26"/>
  <c r="Z226" i="26"/>
  <c r="Y226" i="26"/>
  <c r="X226" i="26"/>
  <c r="W226" i="26"/>
  <c r="V226" i="26"/>
  <c r="U226" i="26"/>
  <c r="T226" i="26"/>
  <c r="S226" i="26"/>
  <c r="R226" i="26"/>
  <c r="Q226" i="26"/>
  <c r="P226" i="26"/>
  <c r="O226" i="26"/>
  <c r="N226" i="26"/>
  <c r="M226" i="26"/>
  <c r="L226" i="26"/>
  <c r="K226" i="26"/>
  <c r="J226" i="26"/>
  <c r="I226" i="26"/>
  <c r="AM225" i="26"/>
  <c r="AM229" i="26" s="1"/>
  <c r="AL225" i="26"/>
  <c r="AL229" i="26" s="1"/>
  <c r="AK225" i="26"/>
  <c r="AK229" i="26" s="1"/>
  <c r="AJ225" i="26"/>
  <c r="AJ229" i="26" s="1"/>
  <c r="AI225" i="26"/>
  <c r="AI229" i="26" s="1"/>
  <c r="AH225" i="26"/>
  <c r="AH229" i="26" s="1"/>
  <c r="AG225" i="26"/>
  <c r="AG229" i="26" s="1"/>
  <c r="AF225" i="26"/>
  <c r="AF229" i="26" s="1"/>
  <c r="AE225" i="26"/>
  <c r="AE229" i="26" s="1"/>
  <c r="AD225" i="26"/>
  <c r="AD229" i="26" s="1"/>
  <c r="AC225" i="26"/>
  <c r="AC229" i="26" s="1"/>
  <c r="AB225" i="26"/>
  <c r="AB229" i="26" s="1"/>
  <c r="AA225" i="26"/>
  <c r="AA229" i="26" s="1"/>
  <c r="Z225" i="26"/>
  <c r="Z229" i="26" s="1"/>
  <c r="Y225" i="26"/>
  <c r="Y229" i="26" s="1"/>
  <c r="X225" i="26"/>
  <c r="X229" i="26" s="1"/>
  <c r="W225" i="26"/>
  <c r="W229" i="26" s="1"/>
  <c r="V225" i="26"/>
  <c r="V229" i="26" s="1"/>
  <c r="U225" i="26"/>
  <c r="U229" i="26" s="1"/>
  <c r="T225" i="26"/>
  <c r="T229" i="26" s="1"/>
  <c r="S225" i="26"/>
  <c r="S229" i="26" s="1"/>
  <c r="R225" i="26"/>
  <c r="R229" i="26" s="1"/>
  <c r="Q225" i="26"/>
  <c r="Q229" i="26" s="1"/>
  <c r="P225" i="26"/>
  <c r="P229" i="26" s="1"/>
  <c r="O225" i="26"/>
  <c r="O229" i="26" s="1"/>
  <c r="N225" i="26"/>
  <c r="N229" i="26" s="1"/>
  <c r="M225" i="26"/>
  <c r="M229" i="26" s="1"/>
  <c r="L225" i="26"/>
  <c r="L229" i="26" s="1"/>
  <c r="K225" i="26"/>
  <c r="K229" i="26" s="1"/>
  <c r="J225" i="26"/>
  <c r="I229" i="26" s="1"/>
  <c r="I225" i="26"/>
  <c r="I222" i="26"/>
  <c r="AM221" i="26"/>
  <c r="AL221" i="26"/>
  <c r="AK221" i="26"/>
  <c r="AJ221" i="26"/>
  <c r="AI221" i="26"/>
  <c r="AH221" i="26"/>
  <c r="AG221" i="26"/>
  <c r="AF221" i="26"/>
  <c r="AE221" i="26"/>
  <c r="AD221" i="26"/>
  <c r="AC221" i="26"/>
  <c r="AB221" i="26"/>
  <c r="AA221" i="26"/>
  <c r="Z221" i="26"/>
  <c r="Y221" i="26"/>
  <c r="X221" i="26"/>
  <c r="W221" i="26"/>
  <c r="V221" i="26"/>
  <c r="U221" i="26"/>
  <c r="T221" i="26"/>
  <c r="S221" i="26"/>
  <c r="R221" i="26"/>
  <c r="Q221" i="26"/>
  <c r="P221" i="26"/>
  <c r="O221" i="26"/>
  <c r="N221" i="26"/>
  <c r="M221" i="26"/>
  <c r="L221" i="26"/>
  <c r="K221" i="26"/>
  <c r="J221" i="26"/>
  <c r="I221" i="26"/>
  <c r="AM220" i="26"/>
  <c r="AM224" i="26" s="1"/>
  <c r="AL220" i="26"/>
  <c r="AL224" i="26" s="1"/>
  <c r="AK220" i="26"/>
  <c r="AK224" i="26" s="1"/>
  <c r="AJ220" i="26"/>
  <c r="AJ224" i="26" s="1"/>
  <c r="AI220" i="26"/>
  <c r="AI224" i="26" s="1"/>
  <c r="AH220" i="26"/>
  <c r="AH224" i="26" s="1"/>
  <c r="AG220" i="26"/>
  <c r="AG224" i="26" s="1"/>
  <c r="AF220" i="26"/>
  <c r="AF224" i="26" s="1"/>
  <c r="AE220" i="26"/>
  <c r="AE224" i="26" s="1"/>
  <c r="AD220" i="26"/>
  <c r="AD224" i="26" s="1"/>
  <c r="AC220" i="26"/>
  <c r="AC224" i="26" s="1"/>
  <c r="AB220" i="26"/>
  <c r="AB224" i="26" s="1"/>
  <c r="AA220" i="26"/>
  <c r="AA224" i="26" s="1"/>
  <c r="Z220" i="26"/>
  <c r="Z224" i="26" s="1"/>
  <c r="Y220" i="26"/>
  <c r="Y224" i="26" s="1"/>
  <c r="X220" i="26"/>
  <c r="X224" i="26" s="1"/>
  <c r="W220" i="26"/>
  <c r="W224" i="26" s="1"/>
  <c r="V220" i="26"/>
  <c r="V224" i="26" s="1"/>
  <c r="U220" i="26"/>
  <c r="U224" i="26" s="1"/>
  <c r="T220" i="26"/>
  <c r="T224" i="26" s="1"/>
  <c r="S220" i="26"/>
  <c r="S224" i="26" s="1"/>
  <c r="R220" i="26"/>
  <c r="R224" i="26" s="1"/>
  <c r="Q220" i="26"/>
  <c r="Q224" i="26" s="1"/>
  <c r="P220" i="26"/>
  <c r="P224" i="26" s="1"/>
  <c r="O220" i="26"/>
  <c r="O224" i="26" s="1"/>
  <c r="N220" i="26"/>
  <c r="N224" i="26" s="1"/>
  <c r="M220" i="26"/>
  <c r="M224" i="26" s="1"/>
  <c r="L220" i="26"/>
  <c r="L224" i="26" s="1"/>
  <c r="K220" i="26"/>
  <c r="J220" i="26"/>
  <c r="I224" i="26" s="1"/>
  <c r="I220" i="26"/>
  <c r="I217" i="26"/>
  <c r="J217" i="26" s="1"/>
  <c r="K217" i="26" s="1"/>
  <c r="L217" i="26" s="1"/>
  <c r="M217" i="26" s="1"/>
  <c r="N217" i="26" s="1"/>
  <c r="O217" i="26" s="1"/>
  <c r="P217" i="26" s="1"/>
  <c r="Q217" i="26" s="1"/>
  <c r="R217" i="26" s="1"/>
  <c r="S217" i="26" s="1"/>
  <c r="T217" i="26" s="1"/>
  <c r="U217" i="26" s="1"/>
  <c r="V217" i="26" s="1"/>
  <c r="W217" i="26" s="1"/>
  <c r="X217" i="26" s="1"/>
  <c r="Y217" i="26" s="1"/>
  <c r="Z217" i="26" s="1"/>
  <c r="AA217" i="26" s="1"/>
  <c r="AB217" i="26" s="1"/>
  <c r="AC217" i="26" s="1"/>
  <c r="AD217" i="26" s="1"/>
  <c r="AE217" i="26" s="1"/>
  <c r="AF217" i="26" s="1"/>
  <c r="AG217" i="26" s="1"/>
  <c r="AH217" i="26" s="1"/>
  <c r="AI217" i="26" s="1"/>
  <c r="AJ217" i="26" s="1"/>
  <c r="AK217" i="26" s="1"/>
  <c r="AL217" i="26" s="1"/>
  <c r="AM217" i="26" s="1"/>
  <c r="AN217" i="26" s="1"/>
  <c r="AN216" i="26"/>
  <c r="AN215" i="26"/>
  <c r="AP214" i="26"/>
  <c r="AP226" i="26" s="1"/>
  <c r="AO214" i="26"/>
  <c r="AO226" i="26" s="1"/>
  <c r="AN214" i="26"/>
  <c r="AN213" i="26"/>
  <c r="AN212" i="26"/>
  <c r="I210" i="26"/>
  <c r="J210" i="26" s="1"/>
  <c r="K210" i="26" s="1"/>
  <c r="L210" i="26" s="1"/>
  <c r="M210" i="26" s="1"/>
  <c r="N210" i="26" s="1"/>
  <c r="O210" i="26" s="1"/>
  <c r="P210" i="26" s="1"/>
  <c r="Q210" i="26" s="1"/>
  <c r="R210" i="26" s="1"/>
  <c r="S210" i="26" s="1"/>
  <c r="T210" i="26" s="1"/>
  <c r="U210" i="26" s="1"/>
  <c r="V210" i="26" s="1"/>
  <c r="W210" i="26" s="1"/>
  <c r="X210" i="26" s="1"/>
  <c r="Y210" i="26" s="1"/>
  <c r="Z210" i="26" s="1"/>
  <c r="AA210" i="26" s="1"/>
  <c r="AB210" i="26" s="1"/>
  <c r="AC210" i="26" s="1"/>
  <c r="AD210" i="26" s="1"/>
  <c r="AE210" i="26" s="1"/>
  <c r="AF210" i="26" s="1"/>
  <c r="AG210" i="26" s="1"/>
  <c r="AH210" i="26" s="1"/>
  <c r="AI210" i="26" s="1"/>
  <c r="AJ210" i="26" s="1"/>
  <c r="AK210" i="26" s="1"/>
  <c r="AL210" i="26" s="1"/>
  <c r="AM210" i="26" s="1"/>
  <c r="AN210" i="26" s="1"/>
  <c r="AN209" i="26"/>
  <c r="AN208" i="26"/>
  <c r="AP207" i="26"/>
  <c r="AO207" i="26"/>
  <c r="AN207" i="26"/>
  <c r="AN206" i="26"/>
  <c r="AM205" i="26"/>
  <c r="AL205" i="26"/>
  <c r="AK205" i="26"/>
  <c r="AJ205" i="26"/>
  <c r="AI205" i="26"/>
  <c r="AH205" i="26"/>
  <c r="AG205" i="26"/>
  <c r="AF205" i="26"/>
  <c r="AE205" i="26"/>
  <c r="AD205" i="26"/>
  <c r="AC205" i="26"/>
  <c r="AB205" i="26"/>
  <c r="AA205" i="26"/>
  <c r="Z205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I203" i="26"/>
  <c r="J203" i="26" s="1"/>
  <c r="K203" i="26" s="1"/>
  <c r="L203" i="26" s="1"/>
  <c r="M203" i="26" s="1"/>
  <c r="N203" i="26" s="1"/>
  <c r="O203" i="26" s="1"/>
  <c r="P203" i="26" s="1"/>
  <c r="Q203" i="26" s="1"/>
  <c r="R203" i="26" s="1"/>
  <c r="S203" i="26" s="1"/>
  <c r="T203" i="26" s="1"/>
  <c r="U203" i="26" s="1"/>
  <c r="V203" i="26" s="1"/>
  <c r="W203" i="26" s="1"/>
  <c r="X203" i="26" s="1"/>
  <c r="Y203" i="26" s="1"/>
  <c r="Z203" i="26" s="1"/>
  <c r="AA203" i="26" s="1"/>
  <c r="AB203" i="26" s="1"/>
  <c r="AC203" i="26" s="1"/>
  <c r="AD203" i="26" s="1"/>
  <c r="AE203" i="26" s="1"/>
  <c r="AF203" i="26" s="1"/>
  <c r="AG203" i="26" s="1"/>
  <c r="AH203" i="26" s="1"/>
  <c r="AI203" i="26" s="1"/>
  <c r="AJ203" i="26" s="1"/>
  <c r="AK203" i="26" s="1"/>
  <c r="AL203" i="26" s="1"/>
  <c r="AM203" i="26" s="1"/>
  <c r="AN203" i="26" s="1"/>
  <c r="AN202" i="26"/>
  <c r="AN201" i="26"/>
  <c r="AP200" i="26"/>
  <c r="AO200" i="26"/>
  <c r="AN200" i="26"/>
  <c r="AN199" i="26"/>
  <c r="AN198" i="26"/>
  <c r="AN195" i="26"/>
  <c r="AP193" i="26"/>
  <c r="AO193" i="26"/>
  <c r="AL193" i="26"/>
  <c r="AI193" i="26"/>
  <c r="AN188" i="26"/>
  <c r="AP186" i="26"/>
  <c r="AO186" i="26"/>
  <c r="AN181" i="26"/>
  <c r="AP179" i="26"/>
  <c r="AO179" i="26"/>
  <c r="AN174" i="26"/>
  <c r="AQ172" i="26"/>
  <c r="AP172" i="26"/>
  <c r="AO172" i="26"/>
  <c r="AN167" i="26"/>
  <c r="AM166" i="26"/>
  <c r="AM173" i="26" s="1"/>
  <c r="AM180" i="26" s="1"/>
  <c r="AM187" i="26" s="1"/>
  <c r="AM194" i="26" s="1"/>
  <c r="AL166" i="26"/>
  <c r="AL173" i="26" s="1"/>
  <c r="AL180" i="26" s="1"/>
  <c r="AL187" i="26" s="1"/>
  <c r="AL194" i="26" s="1"/>
  <c r="AK166" i="26"/>
  <c r="AK173" i="26" s="1"/>
  <c r="AK180" i="26" s="1"/>
  <c r="AK187" i="26" s="1"/>
  <c r="AK194" i="26" s="1"/>
  <c r="AJ166" i="26"/>
  <c r="AJ173" i="26" s="1"/>
  <c r="AJ180" i="26" s="1"/>
  <c r="AJ187" i="26" s="1"/>
  <c r="AJ194" i="26" s="1"/>
  <c r="AI166" i="26"/>
  <c r="AI173" i="26" s="1"/>
  <c r="AI180" i="26" s="1"/>
  <c r="AI187" i="26" s="1"/>
  <c r="AI194" i="26" s="1"/>
  <c r="AH166" i="26"/>
  <c r="AH173" i="26" s="1"/>
  <c r="AH180" i="26" s="1"/>
  <c r="AH187" i="26" s="1"/>
  <c r="AH194" i="26" s="1"/>
  <c r="AG166" i="26"/>
  <c r="AG173" i="26" s="1"/>
  <c r="AG180" i="26" s="1"/>
  <c r="AG187" i="26" s="1"/>
  <c r="AG194" i="26" s="1"/>
  <c r="AF166" i="26"/>
  <c r="AF173" i="26" s="1"/>
  <c r="AF180" i="26" s="1"/>
  <c r="AF187" i="26" s="1"/>
  <c r="AF194" i="26" s="1"/>
  <c r="AE166" i="26"/>
  <c r="AE173" i="26" s="1"/>
  <c r="AE180" i="26" s="1"/>
  <c r="AE187" i="26" s="1"/>
  <c r="AE194" i="26" s="1"/>
  <c r="AD166" i="26"/>
  <c r="AD173" i="26" s="1"/>
  <c r="AD180" i="26" s="1"/>
  <c r="AD187" i="26" s="1"/>
  <c r="AD194" i="26" s="1"/>
  <c r="AC166" i="26"/>
  <c r="AC173" i="26" s="1"/>
  <c r="AC180" i="26" s="1"/>
  <c r="AC187" i="26" s="1"/>
  <c r="AC194" i="26" s="1"/>
  <c r="AB166" i="26"/>
  <c r="AB173" i="26" s="1"/>
  <c r="AB180" i="26" s="1"/>
  <c r="AB187" i="26" s="1"/>
  <c r="AB194" i="26" s="1"/>
  <c r="AA166" i="26"/>
  <c r="AA173" i="26" s="1"/>
  <c r="AA180" i="26" s="1"/>
  <c r="AA187" i="26" s="1"/>
  <c r="AA194" i="26" s="1"/>
  <c r="Z166" i="26"/>
  <c r="Z173" i="26" s="1"/>
  <c r="Z180" i="26" s="1"/>
  <c r="Z187" i="26" s="1"/>
  <c r="Z194" i="26" s="1"/>
  <c r="Y166" i="26"/>
  <c r="Y173" i="26" s="1"/>
  <c r="Y180" i="26" s="1"/>
  <c r="Y187" i="26" s="1"/>
  <c r="Y194" i="26" s="1"/>
  <c r="X166" i="26"/>
  <c r="X173" i="26" s="1"/>
  <c r="X180" i="26" s="1"/>
  <c r="X187" i="26" s="1"/>
  <c r="X194" i="26" s="1"/>
  <c r="W166" i="26"/>
  <c r="W173" i="26" s="1"/>
  <c r="W180" i="26" s="1"/>
  <c r="W187" i="26" s="1"/>
  <c r="W194" i="26" s="1"/>
  <c r="V166" i="26"/>
  <c r="V173" i="26" s="1"/>
  <c r="V180" i="26" s="1"/>
  <c r="V187" i="26" s="1"/>
  <c r="V194" i="26" s="1"/>
  <c r="U166" i="26"/>
  <c r="U173" i="26" s="1"/>
  <c r="U180" i="26" s="1"/>
  <c r="U187" i="26" s="1"/>
  <c r="U194" i="26" s="1"/>
  <c r="T166" i="26"/>
  <c r="T173" i="26" s="1"/>
  <c r="T180" i="26" s="1"/>
  <c r="T187" i="26" s="1"/>
  <c r="T194" i="26" s="1"/>
  <c r="S166" i="26"/>
  <c r="S173" i="26" s="1"/>
  <c r="S180" i="26" s="1"/>
  <c r="S187" i="26" s="1"/>
  <c r="S194" i="26" s="1"/>
  <c r="R166" i="26"/>
  <c r="R173" i="26" s="1"/>
  <c r="R180" i="26" s="1"/>
  <c r="R187" i="26" s="1"/>
  <c r="R194" i="26" s="1"/>
  <c r="Q166" i="26"/>
  <c r="Q173" i="26" s="1"/>
  <c r="Q180" i="26" s="1"/>
  <c r="Q187" i="26" s="1"/>
  <c r="Q194" i="26" s="1"/>
  <c r="P166" i="26"/>
  <c r="P173" i="26" s="1"/>
  <c r="P180" i="26" s="1"/>
  <c r="P187" i="26" s="1"/>
  <c r="P194" i="26" s="1"/>
  <c r="O166" i="26"/>
  <c r="O173" i="26" s="1"/>
  <c r="O180" i="26" s="1"/>
  <c r="O187" i="26" s="1"/>
  <c r="O194" i="26" s="1"/>
  <c r="N166" i="26"/>
  <c r="N173" i="26" s="1"/>
  <c r="N180" i="26" s="1"/>
  <c r="N187" i="26" s="1"/>
  <c r="N194" i="26" s="1"/>
  <c r="M166" i="26"/>
  <c r="M173" i="26" s="1"/>
  <c r="M180" i="26" s="1"/>
  <c r="M187" i="26" s="1"/>
  <c r="M194" i="26" s="1"/>
  <c r="L166" i="26"/>
  <c r="L173" i="26" s="1"/>
  <c r="L180" i="26" s="1"/>
  <c r="L187" i="26" s="1"/>
  <c r="L194" i="26" s="1"/>
  <c r="K166" i="26"/>
  <c r="K173" i="26" s="1"/>
  <c r="K180" i="26" s="1"/>
  <c r="K187" i="26" s="1"/>
  <c r="K194" i="26" s="1"/>
  <c r="J166" i="26"/>
  <c r="J173" i="26" s="1"/>
  <c r="J180" i="26" s="1"/>
  <c r="J187" i="26" s="1"/>
  <c r="J194" i="26" s="1"/>
  <c r="I166" i="26"/>
  <c r="AP165" i="26"/>
  <c r="AO165" i="26"/>
  <c r="AM165" i="26"/>
  <c r="AM172" i="26" s="1"/>
  <c r="AM179" i="26" s="1"/>
  <c r="AM186" i="26" s="1"/>
  <c r="AM193" i="26" s="1"/>
  <c r="AL165" i="26"/>
  <c r="AL172" i="26" s="1"/>
  <c r="AL179" i="26" s="1"/>
  <c r="AK165" i="26"/>
  <c r="AK172" i="26" s="1"/>
  <c r="AK179" i="26" s="1"/>
  <c r="AK186" i="26" s="1"/>
  <c r="AK193" i="26" s="1"/>
  <c r="AJ165" i="26"/>
  <c r="AJ172" i="26" s="1"/>
  <c r="AJ179" i="26" s="1"/>
  <c r="AJ186" i="26" s="1"/>
  <c r="AJ193" i="26" s="1"/>
  <c r="AI165" i="26"/>
  <c r="AI172" i="26" s="1"/>
  <c r="AI179" i="26" s="1"/>
  <c r="AH165" i="26"/>
  <c r="AH172" i="26" s="1"/>
  <c r="AH179" i="26" s="1"/>
  <c r="AH186" i="26" s="1"/>
  <c r="AH193" i="26" s="1"/>
  <c r="AG165" i="26"/>
  <c r="AG172" i="26" s="1"/>
  <c r="AG179" i="26" s="1"/>
  <c r="AG186" i="26" s="1"/>
  <c r="AG193" i="26" s="1"/>
  <c r="AF165" i="26"/>
  <c r="AF172" i="26" s="1"/>
  <c r="AF179" i="26" s="1"/>
  <c r="AF186" i="26" s="1"/>
  <c r="AF193" i="26" s="1"/>
  <c r="AE165" i="26"/>
  <c r="AE172" i="26" s="1"/>
  <c r="AE179" i="26" s="1"/>
  <c r="AE186" i="26" s="1"/>
  <c r="AE193" i="26" s="1"/>
  <c r="AD165" i="26"/>
  <c r="AD172" i="26" s="1"/>
  <c r="AD179" i="26" s="1"/>
  <c r="AD186" i="26" s="1"/>
  <c r="AD193" i="26" s="1"/>
  <c r="AC165" i="26"/>
  <c r="AC172" i="26" s="1"/>
  <c r="AC179" i="26" s="1"/>
  <c r="AC186" i="26" s="1"/>
  <c r="AC193" i="26" s="1"/>
  <c r="AB165" i="26"/>
  <c r="AB172" i="26" s="1"/>
  <c r="AB179" i="26" s="1"/>
  <c r="AB186" i="26" s="1"/>
  <c r="AB193" i="26" s="1"/>
  <c r="AA165" i="26"/>
  <c r="AA172" i="26" s="1"/>
  <c r="AA179" i="26" s="1"/>
  <c r="AA186" i="26" s="1"/>
  <c r="AA193" i="26" s="1"/>
  <c r="Z165" i="26"/>
  <c r="Z172" i="26" s="1"/>
  <c r="Z179" i="26" s="1"/>
  <c r="Z186" i="26" s="1"/>
  <c r="Z193" i="26" s="1"/>
  <c r="Y165" i="26"/>
  <c r="Y172" i="26" s="1"/>
  <c r="Y179" i="26" s="1"/>
  <c r="Y186" i="26" s="1"/>
  <c r="Y193" i="26" s="1"/>
  <c r="X165" i="26"/>
  <c r="X172" i="26" s="1"/>
  <c r="X179" i="26" s="1"/>
  <c r="X186" i="26" s="1"/>
  <c r="X193" i="26" s="1"/>
  <c r="W165" i="26"/>
  <c r="W172" i="26" s="1"/>
  <c r="W179" i="26" s="1"/>
  <c r="W186" i="26" s="1"/>
  <c r="W193" i="26" s="1"/>
  <c r="V165" i="26"/>
  <c r="V172" i="26" s="1"/>
  <c r="V179" i="26" s="1"/>
  <c r="V186" i="26" s="1"/>
  <c r="V193" i="26" s="1"/>
  <c r="U165" i="26"/>
  <c r="U172" i="26" s="1"/>
  <c r="U179" i="26" s="1"/>
  <c r="U186" i="26" s="1"/>
  <c r="U193" i="26" s="1"/>
  <c r="T165" i="26"/>
  <c r="T172" i="26" s="1"/>
  <c r="T179" i="26" s="1"/>
  <c r="T186" i="26" s="1"/>
  <c r="T193" i="26" s="1"/>
  <c r="S165" i="26"/>
  <c r="S172" i="26" s="1"/>
  <c r="S179" i="26" s="1"/>
  <c r="S186" i="26" s="1"/>
  <c r="S193" i="26" s="1"/>
  <c r="R165" i="26"/>
  <c r="R172" i="26" s="1"/>
  <c r="R179" i="26" s="1"/>
  <c r="R186" i="26" s="1"/>
  <c r="R193" i="26" s="1"/>
  <c r="Q165" i="26"/>
  <c r="Q172" i="26" s="1"/>
  <c r="Q179" i="26" s="1"/>
  <c r="Q186" i="26" s="1"/>
  <c r="Q193" i="26" s="1"/>
  <c r="P165" i="26"/>
  <c r="P172" i="26" s="1"/>
  <c r="P179" i="26" s="1"/>
  <c r="P186" i="26" s="1"/>
  <c r="P193" i="26" s="1"/>
  <c r="O165" i="26"/>
  <c r="O172" i="26" s="1"/>
  <c r="O179" i="26" s="1"/>
  <c r="O186" i="26" s="1"/>
  <c r="O193" i="26" s="1"/>
  <c r="N165" i="26"/>
  <c r="N172" i="26" s="1"/>
  <c r="N179" i="26" s="1"/>
  <c r="N186" i="26" s="1"/>
  <c r="N193" i="26" s="1"/>
  <c r="M165" i="26"/>
  <c r="M172" i="26" s="1"/>
  <c r="M179" i="26" s="1"/>
  <c r="M186" i="26" s="1"/>
  <c r="M193" i="26" s="1"/>
  <c r="L165" i="26"/>
  <c r="L172" i="26" s="1"/>
  <c r="L179" i="26" s="1"/>
  <c r="L186" i="26" s="1"/>
  <c r="L193" i="26" s="1"/>
  <c r="K165" i="26"/>
  <c r="K172" i="26" s="1"/>
  <c r="K179" i="26" s="1"/>
  <c r="K186" i="26" s="1"/>
  <c r="I165" i="26"/>
  <c r="I172" i="26" s="1"/>
  <c r="AM164" i="26"/>
  <c r="AM171" i="26" s="1"/>
  <c r="AM178" i="26" s="1"/>
  <c r="AM185" i="26" s="1"/>
  <c r="AM192" i="26" s="1"/>
  <c r="AL164" i="26"/>
  <c r="AL171" i="26" s="1"/>
  <c r="AL178" i="26" s="1"/>
  <c r="AL185" i="26" s="1"/>
  <c r="AL192" i="26" s="1"/>
  <c r="AK164" i="26"/>
  <c r="AK171" i="26" s="1"/>
  <c r="AK178" i="26" s="1"/>
  <c r="AK185" i="26" s="1"/>
  <c r="AK192" i="26" s="1"/>
  <c r="AJ164" i="26"/>
  <c r="AJ171" i="26" s="1"/>
  <c r="AJ178" i="26" s="1"/>
  <c r="AJ185" i="26" s="1"/>
  <c r="AJ192" i="26" s="1"/>
  <c r="AI164" i="26"/>
  <c r="AI171" i="26" s="1"/>
  <c r="AI178" i="26" s="1"/>
  <c r="AI185" i="26" s="1"/>
  <c r="AI192" i="26" s="1"/>
  <c r="AH164" i="26"/>
  <c r="AH171" i="26" s="1"/>
  <c r="AH178" i="26" s="1"/>
  <c r="AH185" i="26" s="1"/>
  <c r="AH192" i="26" s="1"/>
  <c r="AG164" i="26"/>
  <c r="AG171" i="26" s="1"/>
  <c r="AG178" i="26" s="1"/>
  <c r="AG185" i="26" s="1"/>
  <c r="AG192" i="26" s="1"/>
  <c r="AF164" i="26"/>
  <c r="AF171" i="26" s="1"/>
  <c r="AF178" i="26" s="1"/>
  <c r="AF185" i="26" s="1"/>
  <c r="AF192" i="26" s="1"/>
  <c r="AE164" i="26"/>
  <c r="AE171" i="26" s="1"/>
  <c r="AE178" i="26" s="1"/>
  <c r="AE185" i="26" s="1"/>
  <c r="AE192" i="26" s="1"/>
  <c r="AD164" i="26"/>
  <c r="AD171" i="26" s="1"/>
  <c r="AD178" i="26" s="1"/>
  <c r="AD185" i="26" s="1"/>
  <c r="AD192" i="26" s="1"/>
  <c r="AC164" i="26"/>
  <c r="AC171" i="26" s="1"/>
  <c r="AC178" i="26" s="1"/>
  <c r="AC185" i="26" s="1"/>
  <c r="AC192" i="26" s="1"/>
  <c r="AB164" i="26"/>
  <c r="AB171" i="26" s="1"/>
  <c r="AB178" i="26" s="1"/>
  <c r="AB185" i="26" s="1"/>
  <c r="AB192" i="26" s="1"/>
  <c r="AA164" i="26"/>
  <c r="AA171" i="26" s="1"/>
  <c r="AA178" i="26" s="1"/>
  <c r="AA185" i="26" s="1"/>
  <c r="AA192" i="26" s="1"/>
  <c r="Z164" i="26"/>
  <c r="Z171" i="26" s="1"/>
  <c r="Z178" i="26" s="1"/>
  <c r="Z185" i="26" s="1"/>
  <c r="Z192" i="26" s="1"/>
  <c r="Y164" i="26"/>
  <c r="Y171" i="26" s="1"/>
  <c r="Y178" i="26" s="1"/>
  <c r="Y185" i="26" s="1"/>
  <c r="Y192" i="26" s="1"/>
  <c r="X164" i="26"/>
  <c r="X171" i="26" s="1"/>
  <c r="X178" i="26" s="1"/>
  <c r="X185" i="26" s="1"/>
  <c r="X192" i="26" s="1"/>
  <c r="W164" i="26"/>
  <c r="W171" i="26" s="1"/>
  <c r="W178" i="26" s="1"/>
  <c r="W185" i="26" s="1"/>
  <c r="W192" i="26" s="1"/>
  <c r="V164" i="26"/>
  <c r="V171" i="26" s="1"/>
  <c r="V178" i="26" s="1"/>
  <c r="V185" i="26" s="1"/>
  <c r="V192" i="26" s="1"/>
  <c r="U164" i="26"/>
  <c r="U171" i="26" s="1"/>
  <c r="U178" i="26" s="1"/>
  <c r="U185" i="26" s="1"/>
  <c r="U192" i="26" s="1"/>
  <c r="T164" i="26"/>
  <c r="T171" i="26" s="1"/>
  <c r="T178" i="26" s="1"/>
  <c r="T185" i="26" s="1"/>
  <c r="T192" i="26" s="1"/>
  <c r="S164" i="26"/>
  <c r="S171" i="26" s="1"/>
  <c r="S178" i="26" s="1"/>
  <c r="S185" i="26" s="1"/>
  <c r="S192" i="26" s="1"/>
  <c r="R164" i="26"/>
  <c r="R171" i="26" s="1"/>
  <c r="R178" i="26" s="1"/>
  <c r="R185" i="26" s="1"/>
  <c r="R192" i="26" s="1"/>
  <c r="Q164" i="26"/>
  <c r="Q171" i="26" s="1"/>
  <c r="Q178" i="26" s="1"/>
  <c r="Q185" i="26" s="1"/>
  <c r="Q192" i="26" s="1"/>
  <c r="P164" i="26"/>
  <c r="P171" i="26" s="1"/>
  <c r="P178" i="26" s="1"/>
  <c r="P185" i="26" s="1"/>
  <c r="P192" i="26" s="1"/>
  <c r="O164" i="26"/>
  <c r="O171" i="26" s="1"/>
  <c r="O178" i="26" s="1"/>
  <c r="O185" i="26" s="1"/>
  <c r="O192" i="26" s="1"/>
  <c r="N164" i="26"/>
  <c r="N171" i="26" s="1"/>
  <c r="N178" i="26" s="1"/>
  <c r="N185" i="26" s="1"/>
  <c r="N192" i="26" s="1"/>
  <c r="M164" i="26"/>
  <c r="M171" i="26" s="1"/>
  <c r="M178" i="26" s="1"/>
  <c r="M185" i="26" s="1"/>
  <c r="M192" i="26" s="1"/>
  <c r="L164" i="26"/>
  <c r="L171" i="26" s="1"/>
  <c r="K164" i="26"/>
  <c r="K171" i="26" s="1"/>
  <c r="K178" i="26" s="1"/>
  <c r="K185" i="26" s="1"/>
  <c r="K192" i="26" s="1"/>
  <c r="J164" i="26"/>
  <c r="J171" i="26" s="1"/>
  <c r="J178" i="26" s="1"/>
  <c r="J185" i="26" s="1"/>
  <c r="J192" i="26" s="1"/>
  <c r="I164" i="26"/>
  <c r="I171" i="26" s="1"/>
  <c r="I178" i="26" s="1"/>
  <c r="AM163" i="26"/>
  <c r="AM170" i="26" s="1"/>
  <c r="AM177" i="26" s="1"/>
  <c r="AM184" i="26" s="1"/>
  <c r="AM191" i="26" s="1"/>
  <c r="AL163" i="26"/>
  <c r="AL170" i="26" s="1"/>
  <c r="AL177" i="26" s="1"/>
  <c r="AL184" i="26" s="1"/>
  <c r="AL191" i="26" s="1"/>
  <c r="AK163" i="26"/>
  <c r="AK170" i="26" s="1"/>
  <c r="AK177" i="26" s="1"/>
  <c r="AK184" i="26" s="1"/>
  <c r="AK191" i="26" s="1"/>
  <c r="AJ163" i="26"/>
  <c r="AJ170" i="26" s="1"/>
  <c r="AJ177" i="26" s="1"/>
  <c r="AJ184" i="26" s="1"/>
  <c r="AJ191" i="26" s="1"/>
  <c r="AI163" i="26"/>
  <c r="AI170" i="26" s="1"/>
  <c r="AI177" i="26" s="1"/>
  <c r="AI184" i="26" s="1"/>
  <c r="AI191" i="26" s="1"/>
  <c r="AH163" i="26"/>
  <c r="AH170" i="26" s="1"/>
  <c r="AH177" i="26" s="1"/>
  <c r="AH184" i="26" s="1"/>
  <c r="AH191" i="26" s="1"/>
  <c r="AG163" i="26"/>
  <c r="AG170" i="26" s="1"/>
  <c r="AG177" i="26" s="1"/>
  <c r="AG184" i="26" s="1"/>
  <c r="AG191" i="26" s="1"/>
  <c r="AF163" i="26"/>
  <c r="AF170" i="26" s="1"/>
  <c r="AF177" i="26" s="1"/>
  <c r="AF184" i="26" s="1"/>
  <c r="AF191" i="26" s="1"/>
  <c r="AE163" i="26"/>
  <c r="AE170" i="26" s="1"/>
  <c r="AE177" i="26" s="1"/>
  <c r="AE184" i="26" s="1"/>
  <c r="AE191" i="26" s="1"/>
  <c r="AD163" i="26"/>
  <c r="AD170" i="26" s="1"/>
  <c r="AD177" i="26" s="1"/>
  <c r="AD184" i="26" s="1"/>
  <c r="AD191" i="26" s="1"/>
  <c r="AC163" i="26"/>
  <c r="AC170" i="26" s="1"/>
  <c r="AC177" i="26" s="1"/>
  <c r="AC184" i="26" s="1"/>
  <c r="AC191" i="26" s="1"/>
  <c r="AB163" i="26"/>
  <c r="AB170" i="26" s="1"/>
  <c r="AB177" i="26" s="1"/>
  <c r="AB184" i="26" s="1"/>
  <c r="AB191" i="26" s="1"/>
  <c r="AA163" i="26"/>
  <c r="AA170" i="26" s="1"/>
  <c r="AA177" i="26" s="1"/>
  <c r="AA184" i="26" s="1"/>
  <c r="AA191" i="26" s="1"/>
  <c r="Z163" i="26"/>
  <c r="Z170" i="26" s="1"/>
  <c r="Z177" i="26" s="1"/>
  <c r="Z184" i="26" s="1"/>
  <c r="Z191" i="26" s="1"/>
  <c r="Y163" i="26"/>
  <c r="Y170" i="26" s="1"/>
  <c r="Y177" i="26" s="1"/>
  <c r="Y184" i="26" s="1"/>
  <c r="Y191" i="26" s="1"/>
  <c r="X163" i="26"/>
  <c r="X170" i="26" s="1"/>
  <c r="X177" i="26" s="1"/>
  <c r="X184" i="26" s="1"/>
  <c r="X191" i="26" s="1"/>
  <c r="W163" i="26"/>
  <c r="W170" i="26" s="1"/>
  <c r="W177" i="26" s="1"/>
  <c r="W184" i="26" s="1"/>
  <c r="W191" i="26" s="1"/>
  <c r="V163" i="26"/>
  <c r="V170" i="26" s="1"/>
  <c r="V177" i="26" s="1"/>
  <c r="V184" i="26" s="1"/>
  <c r="V191" i="26" s="1"/>
  <c r="U163" i="26"/>
  <c r="U170" i="26" s="1"/>
  <c r="U177" i="26" s="1"/>
  <c r="U184" i="26" s="1"/>
  <c r="U191" i="26" s="1"/>
  <c r="T163" i="26"/>
  <c r="T170" i="26" s="1"/>
  <c r="T177" i="26" s="1"/>
  <c r="T184" i="26" s="1"/>
  <c r="T191" i="26" s="1"/>
  <c r="S163" i="26"/>
  <c r="S170" i="26" s="1"/>
  <c r="S177" i="26" s="1"/>
  <c r="S184" i="26" s="1"/>
  <c r="S191" i="26" s="1"/>
  <c r="R163" i="26"/>
  <c r="R170" i="26" s="1"/>
  <c r="R177" i="26" s="1"/>
  <c r="R184" i="26" s="1"/>
  <c r="R191" i="26" s="1"/>
  <c r="Q163" i="26"/>
  <c r="Q170" i="26" s="1"/>
  <c r="Q177" i="26" s="1"/>
  <c r="Q184" i="26" s="1"/>
  <c r="Q191" i="26" s="1"/>
  <c r="P163" i="26"/>
  <c r="P170" i="26" s="1"/>
  <c r="P177" i="26" s="1"/>
  <c r="P184" i="26" s="1"/>
  <c r="P191" i="26" s="1"/>
  <c r="O163" i="26"/>
  <c r="O170" i="26" s="1"/>
  <c r="O177" i="26" s="1"/>
  <c r="O184" i="26" s="1"/>
  <c r="O191" i="26" s="1"/>
  <c r="N163" i="26"/>
  <c r="N170" i="26" s="1"/>
  <c r="N177" i="26" s="1"/>
  <c r="N184" i="26" s="1"/>
  <c r="N191" i="26" s="1"/>
  <c r="M163" i="26"/>
  <c r="M170" i="26" s="1"/>
  <c r="M177" i="26" s="1"/>
  <c r="M184" i="26" s="1"/>
  <c r="M191" i="26" s="1"/>
  <c r="L163" i="26"/>
  <c r="L170" i="26" s="1"/>
  <c r="K163" i="26"/>
  <c r="K170" i="26" s="1"/>
  <c r="K177" i="26" s="1"/>
  <c r="K184" i="26" s="1"/>
  <c r="K191" i="26" s="1"/>
  <c r="J163" i="26"/>
  <c r="J170" i="26" s="1"/>
  <c r="J177" i="26" s="1"/>
  <c r="J184" i="26" s="1"/>
  <c r="J191" i="26" s="1"/>
  <c r="I163" i="26"/>
  <c r="I170" i="26" s="1"/>
  <c r="I177" i="26" s="1"/>
  <c r="I161" i="26"/>
  <c r="J161" i="26" s="1"/>
  <c r="K161" i="26" s="1"/>
  <c r="L161" i="26" s="1"/>
  <c r="M161" i="26" s="1"/>
  <c r="N161" i="26" s="1"/>
  <c r="O161" i="26" s="1"/>
  <c r="P161" i="26" s="1"/>
  <c r="Q161" i="26" s="1"/>
  <c r="R161" i="26" s="1"/>
  <c r="S161" i="26" s="1"/>
  <c r="T161" i="26" s="1"/>
  <c r="U161" i="26" s="1"/>
  <c r="V161" i="26" s="1"/>
  <c r="W161" i="26" s="1"/>
  <c r="X161" i="26" s="1"/>
  <c r="Y161" i="26" s="1"/>
  <c r="Z161" i="26" s="1"/>
  <c r="AA161" i="26" s="1"/>
  <c r="AB161" i="26" s="1"/>
  <c r="AC161" i="26" s="1"/>
  <c r="AD161" i="26" s="1"/>
  <c r="AE161" i="26" s="1"/>
  <c r="AF161" i="26" s="1"/>
  <c r="AG161" i="26" s="1"/>
  <c r="AH161" i="26" s="1"/>
  <c r="AI161" i="26" s="1"/>
  <c r="AJ161" i="26" s="1"/>
  <c r="AK161" i="26" s="1"/>
  <c r="AL161" i="26" s="1"/>
  <c r="AM161" i="26" s="1"/>
  <c r="AN161" i="26" s="1"/>
  <c r="AN160" i="26"/>
  <c r="AN159" i="26"/>
  <c r="AP158" i="26"/>
  <c r="AO158" i="26"/>
  <c r="AN158" i="26"/>
  <c r="AN157" i="26"/>
  <c r="AN156" i="26"/>
  <c r="AN153" i="26"/>
  <c r="S152" i="26"/>
  <c r="O152" i="26"/>
  <c r="L152" i="26"/>
  <c r="AP151" i="26"/>
  <c r="AO151" i="26"/>
  <c r="AN142" i="26"/>
  <c r="K141" i="26"/>
  <c r="K152" i="26" s="1"/>
  <c r="J141" i="26"/>
  <c r="J152" i="26" s="1"/>
  <c r="AP140" i="26"/>
  <c r="AO140" i="26"/>
  <c r="AN131" i="26"/>
  <c r="AM130" i="26"/>
  <c r="AM141" i="26" s="1"/>
  <c r="AM152" i="26" s="1"/>
  <c r="AL130" i="26"/>
  <c r="AL141" i="26" s="1"/>
  <c r="AL152" i="26" s="1"/>
  <c r="AK130" i="26"/>
  <c r="AK141" i="26" s="1"/>
  <c r="AK152" i="26" s="1"/>
  <c r="AJ130" i="26"/>
  <c r="AJ141" i="26" s="1"/>
  <c r="AJ152" i="26" s="1"/>
  <c r="AI130" i="26"/>
  <c r="AI141" i="26" s="1"/>
  <c r="AI152" i="26" s="1"/>
  <c r="AH130" i="26"/>
  <c r="AH141" i="26" s="1"/>
  <c r="AH152" i="26" s="1"/>
  <c r="AG130" i="26"/>
  <c r="AG141" i="26" s="1"/>
  <c r="AG152" i="26" s="1"/>
  <c r="AF130" i="26"/>
  <c r="AF141" i="26" s="1"/>
  <c r="AF152" i="26" s="1"/>
  <c r="AE130" i="26"/>
  <c r="AE141" i="26" s="1"/>
  <c r="AE152" i="26" s="1"/>
  <c r="AD130" i="26"/>
  <c r="AD141" i="26" s="1"/>
  <c r="AD152" i="26" s="1"/>
  <c r="AC130" i="26"/>
  <c r="AC141" i="26" s="1"/>
  <c r="AC152" i="26" s="1"/>
  <c r="AB130" i="26"/>
  <c r="AB141" i="26" s="1"/>
  <c r="AB152" i="26" s="1"/>
  <c r="AA130" i="26"/>
  <c r="AA141" i="26" s="1"/>
  <c r="AA152" i="26" s="1"/>
  <c r="Z130" i="26"/>
  <c r="Z141" i="26" s="1"/>
  <c r="Z152" i="26" s="1"/>
  <c r="Y130" i="26"/>
  <c r="Y141" i="26" s="1"/>
  <c r="Y152" i="26" s="1"/>
  <c r="X130" i="26"/>
  <c r="X141" i="26" s="1"/>
  <c r="X152" i="26" s="1"/>
  <c r="W130" i="26"/>
  <c r="W141" i="26" s="1"/>
  <c r="W152" i="26" s="1"/>
  <c r="V130" i="26"/>
  <c r="V141" i="26" s="1"/>
  <c r="V152" i="26" s="1"/>
  <c r="U130" i="26"/>
  <c r="U141" i="26" s="1"/>
  <c r="U152" i="26" s="1"/>
  <c r="T130" i="26"/>
  <c r="T141" i="26" s="1"/>
  <c r="T152" i="26" s="1"/>
  <c r="S130" i="26"/>
  <c r="R130" i="26"/>
  <c r="R141" i="26" s="1"/>
  <c r="R152" i="26" s="1"/>
  <c r="Q130" i="26"/>
  <c r="Q141" i="26" s="1"/>
  <c r="Q152" i="26" s="1"/>
  <c r="P130" i="26"/>
  <c r="P141" i="26" s="1"/>
  <c r="P152" i="26" s="1"/>
  <c r="O130" i="26"/>
  <c r="N130" i="26"/>
  <c r="N141" i="26" s="1"/>
  <c r="N152" i="26" s="1"/>
  <c r="M130" i="26"/>
  <c r="M141" i="26" s="1"/>
  <c r="M152" i="26" s="1"/>
  <c r="L130" i="26"/>
  <c r="I130" i="26"/>
  <c r="I141" i="26" s="1"/>
  <c r="AQ129" i="26"/>
  <c r="AP129" i="26"/>
  <c r="AO129" i="26"/>
  <c r="AM129" i="26"/>
  <c r="AM140" i="26" s="1"/>
  <c r="AM151" i="26" s="1"/>
  <c r="AL129" i="26"/>
  <c r="AL140" i="26" s="1"/>
  <c r="AL151" i="26" s="1"/>
  <c r="AK129" i="26"/>
  <c r="AK140" i="26" s="1"/>
  <c r="AK151" i="26" s="1"/>
  <c r="AJ129" i="26"/>
  <c r="AJ140" i="26" s="1"/>
  <c r="AJ151" i="26" s="1"/>
  <c r="AI129" i="26"/>
  <c r="AI140" i="26" s="1"/>
  <c r="AI151" i="26" s="1"/>
  <c r="AH129" i="26"/>
  <c r="AH140" i="26" s="1"/>
  <c r="AH151" i="26" s="1"/>
  <c r="AG129" i="26"/>
  <c r="AG140" i="26" s="1"/>
  <c r="AG151" i="26" s="1"/>
  <c r="AF129" i="26"/>
  <c r="AF140" i="26" s="1"/>
  <c r="AF151" i="26" s="1"/>
  <c r="AE129" i="26"/>
  <c r="AE140" i="26" s="1"/>
  <c r="AE151" i="26" s="1"/>
  <c r="AD129" i="26"/>
  <c r="AD140" i="26" s="1"/>
  <c r="AD151" i="26" s="1"/>
  <c r="AC129" i="26"/>
  <c r="AC140" i="26" s="1"/>
  <c r="AC151" i="26" s="1"/>
  <c r="AB129" i="26"/>
  <c r="AB140" i="26" s="1"/>
  <c r="AB151" i="26" s="1"/>
  <c r="AA129" i="26"/>
  <c r="AA140" i="26" s="1"/>
  <c r="AA151" i="26" s="1"/>
  <c r="Z129" i="26"/>
  <c r="Z140" i="26" s="1"/>
  <c r="Z151" i="26" s="1"/>
  <c r="Y129" i="26"/>
  <c r="Y140" i="26" s="1"/>
  <c r="Y151" i="26" s="1"/>
  <c r="X129" i="26"/>
  <c r="X140" i="26" s="1"/>
  <c r="X151" i="26" s="1"/>
  <c r="W129" i="26"/>
  <c r="W140" i="26" s="1"/>
  <c r="W151" i="26" s="1"/>
  <c r="V129" i="26"/>
  <c r="V140" i="26" s="1"/>
  <c r="V151" i="26" s="1"/>
  <c r="U129" i="26"/>
  <c r="U140" i="26" s="1"/>
  <c r="U151" i="26" s="1"/>
  <c r="T129" i="26"/>
  <c r="T140" i="26" s="1"/>
  <c r="T151" i="26" s="1"/>
  <c r="S129" i="26"/>
  <c r="S140" i="26" s="1"/>
  <c r="S151" i="26" s="1"/>
  <c r="R129" i="26"/>
  <c r="R140" i="26" s="1"/>
  <c r="R151" i="26" s="1"/>
  <c r="Q129" i="26"/>
  <c r="Q140" i="26" s="1"/>
  <c r="Q151" i="26" s="1"/>
  <c r="P129" i="26"/>
  <c r="P140" i="26" s="1"/>
  <c r="P151" i="26" s="1"/>
  <c r="O129" i="26"/>
  <c r="O140" i="26" s="1"/>
  <c r="O151" i="26" s="1"/>
  <c r="N129" i="26"/>
  <c r="N140" i="26" s="1"/>
  <c r="N151" i="26" s="1"/>
  <c r="M129" i="26"/>
  <c r="M140" i="26" s="1"/>
  <c r="M151" i="26" s="1"/>
  <c r="L129" i="26"/>
  <c r="L140" i="26" s="1"/>
  <c r="L151" i="26" s="1"/>
  <c r="I129" i="26"/>
  <c r="AM128" i="26"/>
  <c r="AM139" i="26" s="1"/>
  <c r="AM150" i="26" s="1"/>
  <c r="AL128" i="26"/>
  <c r="AL139" i="26" s="1"/>
  <c r="AL150" i="26" s="1"/>
  <c r="AK128" i="26"/>
  <c r="AK139" i="26" s="1"/>
  <c r="AK150" i="26" s="1"/>
  <c r="AJ128" i="26"/>
  <c r="AJ139" i="26" s="1"/>
  <c r="AJ150" i="26" s="1"/>
  <c r="AI128" i="26"/>
  <c r="AI139" i="26" s="1"/>
  <c r="AI150" i="26" s="1"/>
  <c r="AH128" i="26"/>
  <c r="AH139" i="26" s="1"/>
  <c r="AH150" i="26" s="1"/>
  <c r="AG128" i="26"/>
  <c r="AG139" i="26" s="1"/>
  <c r="AG150" i="26" s="1"/>
  <c r="AF128" i="26"/>
  <c r="AF139" i="26" s="1"/>
  <c r="AF150" i="26" s="1"/>
  <c r="AE128" i="26"/>
  <c r="AE139" i="26" s="1"/>
  <c r="AE150" i="26" s="1"/>
  <c r="AD128" i="26"/>
  <c r="AD139" i="26" s="1"/>
  <c r="AD150" i="26" s="1"/>
  <c r="AC128" i="26"/>
  <c r="AC139" i="26" s="1"/>
  <c r="AC150" i="26" s="1"/>
  <c r="AB128" i="26"/>
  <c r="AB139" i="26" s="1"/>
  <c r="AB150" i="26" s="1"/>
  <c r="AA128" i="26"/>
  <c r="AA139" i="26" s="1"/>
  <c r="AA150" i="26" s="1"/>
  <c r="Z128" i="26"/>
  <c r="Z139" i="26" s="1"/>
  <c r="Z150" i="26" s="1"/>
  <c r="Y128" i="26"/>
  <c r="Y139" i="26" s="1"/>
  <c r="Y150" i="26" s="1"/>
  <c r="X128" i="26"/>
  <c r="X139" i="26" s="1"/>
  <c r="X150" i="26" s="1"/>
  <c r="W128" i="26"/>
  <c r="W139" i="26" s="1"/>
  <c r="W150" i="26" s="1"/>
  <c r="V128" i="26"/>
  <c r="V139" i="26" s="1"/>
  <c r="V150" i="26" s="1"/>
  <c r="U128" i="26"/>
  <c r="U139" i="26" s="1"/>
  <c r="U150" i="26" s="1"/>
  <c r="T128" i="26"/>
  <c r="T139" i="26" s="1"/>
  <c r="T150" i="26" s="1"/>
  <c r="S128" i="26"/>
  <c r="S139" i="26" s="1"/>
  <c r="S150" i="26" s="1"/>
  <c r="R128" i="26"/>
  <c r="R139" i="26" s="1"/>
  <c r="R150" i="26" s="1"/>
  <c r="Q128" i="26"/>
  <c r="Q139" i="26" s="1"/>
  <c r="Q150" i="26" s="1"/>
  <c r="P128" i="26"/>
  <c r="P139" i="26" s="1"/>
  <c r="P150" i="26" s="1"/>
  <c r="O128" i="26"/>
  <c r="O139" i="26" s="1"/>
  <c r="O150" i="26" s="1"/>
  <c r="N128" i="26"/>
  <c r="N139" i="26" s="1"/>
  <c r="N150" i="26" s="1"/>
  <c r="M128" i="26"/>
  <c r="M139" i="26" s="1"/>
  <c r="M150" i="26" s="1"/>
  <c r="L128" i="26"/>
  <c r="L139" i="26" s="1"/>
  <c r="L150" i="26" s="1"/>
  <c r="K128" i="26"/>
  <c r="K139" i="26" s="1"/>
  <c r="K150" i="26" s="1"/>
  <c r="J128" i="26"/>
  <c r="J139" i="26" s="1"/>
  <c r="J150" i="26" s="1"/>
  <c r="I128" i="26"/>
  <c r="AM127" i="26"/>
  <c r="AM138" i="26" s="1"/>
  <c r="AM149" i="26" s="1"/>
  <c r="AL127" i="26"/>
  <c r="AL138" i="26" s="1"/>
  <c r="AL149" i="26" s="1"/>
  <c r="AK127" i="26"/>
  <c r="AK138" i="26" s="1"/>
  <c r="AK149" i="26" s="1"/>
  <c r="AJ127" i="26"/>
  <c r="AJ138" i="26" s="1"/>
  <c r="AJ149" i="26" s="1"/>
  <c r="AI127" i="26"/>
  <c r="AI138" i="26" s="1"/>
  <c r="AI149" i="26" s="1"/>
  <c r="AH127" i="26"/>
  <c r="AH138" i="26" s="1"/>
  <c r="AH149" i="26" s="1"/>
  <c r="AG127" i="26"/>
  <c r="AG138" i="26" s="1"/>
  <c r="AG149" i="26" s="1"/>
  <c r="AF127" i="26"/>
  <c r="AF138" i="26" s="1"/>
  <c r="AF149" i="26" s="1"/>
  <c r="AE127" i="26"/>
  <c r="AE138" i="26" s="1"/>
  <c r="AE149" i="26" s="1"/>
  <c r="AD127" i="26"/>
  <c r="AD138" i="26" s="1"/>
  <c r="AD149" i="26" s="1"/>
  <c r="AC127" i="26"/>
  <c r="AC138" i="26" s="1"/>
  <c r="AC149" i="26" s="1"/>
  <c r="AB127" i="26"/>
  <c r="AB138" i="26" s="1"/>
  <c r="AB149" i="26" s="1"/>
  <c r="AA127" i="26"/>
  <c r="AA138" i="26" s="1"/>
  <c r="AA149" i="26" s="1"/>
  <c r="Z127" i="26"/>
  <c r="Z138" i="26" s="1"/>
  <c r="Z149" i="26" s="1"/>
  <c r="Y127" i="26"/>
  <c r="Y138" i="26" s="1"/>
  <c r="Y149" i="26" s="1"/>
  <c r="X127" i="26"/>
  <c r="X138" i="26" s="1"/>
  <c r="X149" i="26" s="1"/>
  <c r="W127" i="26"/>
  <c r="W138" i="26" s="1"/>
  <c r="W149" i="26" s="1"/>
  <c r="V127" i="26"/>
  <c r="V138" i="26" s="1"/>
  <c r="V149" i="26" s="1"/>
  <c r="U127" i="26"/>
  <c r="U138" i="26" s="1"/>
  <c r="U149" i="26" s="1"/>
  <c r="T127" i="26"/>
  <c r="T138" i="26" s="1"/>
  <c r="T149" i="26" s="1"/>
  <c r="S127" i="26"/>
  <c r="S138" i="26" s="1"/>
  <c r="S149" i="26" s="1"/>
  <c r="R127" i="26"/>
  <c r="R138" i="26" s="1"/>
  <c r="R149" i="26" s="1"/>
  <c r="Q127" i="26"/>
  <c r="Q138" i="26" s="1"/>
  <c r="Q149" i="26" s="1"/>
  <c r="P127" i="26"/>
  <c r="P138" i="26" s="1"/>
  <c r="P149" i="26" s="1"/>
  <c r="O127" i="26"/>
  <c r="O138" i="26" s="1"/>
  <c r="O149" i="26" s="1"/>
  <c r="N127" i="26"/>
  <c r="N138" i="26" s="1"/>
  <c r="N149" i="26" s="1"/>
  <c r="M127" i="26"/>
  <c r="M138" i="26" s="1"/>
  <c r="M149" i="26" s="1"/>
  <c r="L127" i="26"/>
  <c r="L138" i="26" s="1"/>
  <c r="L149" i="26" s="1"/>
  <c r="K127" i="26"/>
  <c r="K138" i="26" s="1"/>
  <c r="K149" i="26" s="1"/>
  <c r="J127" i="26"/>
  <c r="J138" i="26" s="1"/>
  <c r="J149" i="26" s="1"/>
  <c r="I127" i="26"/>
  <c r="AM126" i="26"/>
  <c r="AM137" i="26" s="1"/>
  <c r="AM148" i="26" s="1"/>
  <c r="AL126" i="26"/>
  <c r="AL137" i="26" s="1"/>
  <c r="AL148" i="26" s="1"/>
  <c r="AK126" i="26"/>
  <c r="AK137" i="26" s="1"/>
  <c r="AK148" i="26" s="1"/>
  <c r="AJ126" i="26"/>
  <c r="AJ137" i="26" s="1"/>
  <c r="AJ148" i="26" s="1"/>
  <c r="AI126" i="26"/>
  <c r="AI137" i="26" s="1"/>
  <c r="AI148" i="26" s="1"/>
  <c r="AH126" i="26"/>
  <c r="AH137" i="26" s="1"/>
  <c r="AH148" i="26" s="1"/>
  <c r="AG126" i="26"/>
  <c r="AG137" i="26" s="1"/>
  <c r="AG148" i="26" s="1"/>
  <c r="AF126" i="26"/>
  <c r="AF137" i="26" s="1"/>
  <c r="AF148" i="26" s="1"/>
  <c r="AE126" i="26"/>
  <c r="AE137" i="26" s="1"/>
  <c r="AE148" i="26" s="1"/>
  <c r="AD126" i="26"/>
  <c r="AD137" i="26" s="1"/>
  <c r="AD148" i="26" s="1"/>
  <c r="AC126" i="26"/>
  <c r="AC137" i="26" s="1"/>
  <c r="AC148" i="26" s="1"/>
  <c r="AB126" i="26"/>
  <c r="AB137" i="26" s="1"/>
  <c r="AB148" i="26" s="1"/>
  <c r="AA126" i="26"/>
  <c r="AA137" i="26" s="1"/>
  <c r="AA148" i="26" s="1"/>
  <c r="Z126" i="26"/>
  <c r="Z137" i="26" s="1"/>
  <c r="Z148" i="26" s="1"/>
  <c r="Y126" i="26"/>
  <c r="Y137" i="26" s="1"/>
  <c r="Y148" i="26" s="1"/>
  <c r="X126" i="26"/>
  <c r="X137" i="26" s="1"/>
  <c r="X148" i="26" s="1"/>
  <c r="W126" i="26"/>
  <c r="W137" i="26" s="1"/>
  <c r="W148" i="26" s="1"/>
  <c r="V126" i="26"/>
  <c r="V137" i="26" s="1"/>
  <c r="V148" i="26" s="1"/>
  <c r="U126" i="26"/>
  <c r="U137" i="26" s="1"/>
  <c r="U148" i="26" s="1"/>
  <c r="T126" i="26"/>
  <c r="T137" i="26" s="1"/>
  <c r="T148" i="26" s="1"/>
  <c r="S126" i="26"/>
  <c r="S137" i="26" s="1"/>
  <c r="S148" i="26" s="1"/>
  <c r="R126" i="26"/>
  <c r="R137" i="26" s="1"/>
  <c r="R148" i="26" s="1"/>
  <c r="Q126" i="26"/>
  <c r="Q137" i="26" s="1"/>
  <c r="Q148" i="26" s="1"/>
  <c r="P126" i="26"/>
  <c r="P137" i="26" s="1"/>
  <c r="P148" i="26" s="1"/>
  <c r="O126" i="26"/>
  <c r="O137" i="26" s="1"/>
  <c r="O148" i="26" s="1"/>
  <c r="N126" i="26"/>
  <c r="N137" i="26" s="1"/>
  <c r="N148" i="26" s="1"/>
  <c r="M126" i="26"/>
  <c r="M137" i="26" s="1"/>
  <c r="M148" i="26" s="1"/>
  <c r="L126" i="26"/>
  <c r="L137" i="26" s="1"/>
  <c r="L148" i="26" s="1"/>
  <c r="K126" i="26"/>
  <c r="K137" i="26" s="1"/>
  <c r="K148" i="26" s="1"/>
  <c r="J126" i="26"/>
  <c r="J137" i="26" s="1"/>
  <c r="J148" i="26" s="1"/>
  <c r="I126" i="26"/>
  <c r="AM125" i="26"/>
  <c r="AM136" i="26" s="1"/>
  <c r="AM147" i="26" s="1"/>
  <c r="AL125" i="26"/>
  <c r="AL136" i="26" s="1"/>
  <c r="AL147" i="26" s="1"/>
  <c r="AK125" i="26"/>
  <c r="AK136" i="26" s="1"/>
  <c r="AK147" i="26" s="1"/>
  <c r="AJ125" i="26"/>
  <c r="AJ136" i="26" s="1"/>
  <c r="AJ147" i="26" s="1"/>
  <c r="AI125" i="26"/>
  <c r="AI136" i="26" s="1"/>
  <c r="AI147" i="26" s="1"/>
  <c r="AH125" i="26"/>
  <c r="AH136" i="26" s="1"/>
  <c r="AH147" i="26" s="1"/>
  <c r="AG125" i="26"/>
  <c r="AG136" i="26" s="1"/>
  <c r="AG147" i="26" s="1"/>
  <c r="AF125" i="26"/>
  <c r="AF136" i="26" s="1"/>
  <c r="AF147" i="26" s="1"/>
  <c r="AE125" i="26"/>
  <c r="AE136" i="26" s="1"/>
  <c r="AE147" i="26" s="1"/>
  <c r="AD125" i="26"/>
  <c r="AD136" i="26" s="1"/>
  <c r="AD147" i="26" s="1"/>
  <c r="AC125" i="26"/>
  <c r="AC136" i="26" s="1"/>
  <c r="AC147" i="26" s="1"/>
  <c r="AB125" i="26"/>
  <c r="AB136" i="26" s="1"/>
  <c r="AB147" i="26" s="1"/>
  <c r="AA125" i="26"/>
  <c r="AA136" i="26" s="1"/>
  <c r="AA147" i="26" s="1"/>
  <c r="Z125" i="26"/>
  <c r="Z136" i="26" s="1"/>
  <c r="Z147" i="26" s="1"/>
  <c r="Y125" i="26"/>
  <c r="Y136" i="26" s="1"/>
  <c r="Y147" i="26" s="1"/>
  <c r="X125" i="26"/>
  <c r="X136" i="26" s="1"/>
  <c r="X147" i="26" s="1"/>
  <c r="W125" i="26"/>
  <c r="W136" i="26" s="1"/>
  <c r="W147" i="26" s="1"/>
  <c r="V125" i="26"/>
  <c r="V136" i="26" s="1"/>
  <c r="V147" i="26" s="1"/>
  <c r="U125" i="26"/>
  <c r="U136" i="26" s="1"/>
  <c r="U147" i="26" s="1"/>
  <c r="T125" i="26"/>
  <c r="T136" i="26" s="1"/>
  <c r="T147" i="26" s="1"/>
  <c r="S125" i="26"/>
  <c r="S136" i="26" s="1"/>
  <c r="S147" i="26" s="1"/>
  <c r="R125" i="26"/>
  <c r="R136" i="26" s="1"/>
  <c r="R147" i="26" s="1"/>
  <c r="Q125" i="26"/>
  <c r="Q136" i="26" s="1"/>
  <c r="Q147" i="26" s="1"/>
  <c r="P125" i="26"/>
  <c r="P136" i="26" s="1"/>
  <c r="P147" i="26" s="1"/>
  <c r="O125" i="26"/>
  <c r="O136" i="26" s="1"/>
  <c r="O147" i="26" s="1"/>
  <c r="N125" i="26"/>
  <c r="N136" i="26" s="1"/>
  <c r="N147" i="26" s="1"/>
  <c r="M125" i="26"/>
  <c r="M136" i="26" s="1"/>
  <c r="M147" i="26" s="1"/>
  <c r="L125" i="26"/>
  <c r="L136" i="26" s="1"/>
  <c r="L147" i="26" s="1"/>
  <c r="K125" i="26"/>
  <c r="K136" i="26" s="1"/>
  <c r="K147" i="26" s="1"/>
  <c r="J125" i="26"/>
  <c r="J136" i="26" s="1"/>
  <c r="J147" i="26" s="1"/>
  <c r="I125" i="26"/>
  <c r="AM124" i="26"/>
  <c r="AM135" i="26" s="1"/>
  <c r="AM146" i="26" s="1"/>
  <c r="AL124" i="26"/>
  <c r="AL135" i="26" s="1"/>
  <c r="AL146" i="26" s="1"/>
  <c r="AK124" i="26"/>
  <c r="AK135" i="26" s="1"/>
  <c r="AK146" i="26" s="1"/>
  <c r="AJ124" i="26"/>
  <c r="AJ135" i="26" s="1"/>
  <c r="AJ146" i="26" s="1"/>
  <c r="AI124" i="26"/>
  <c r="AI135" i="26" s="1"/>
  <c r="AI146" i="26" s="1"/>
  <c r="AH124" i="26"/>
  <c r="AH135" i="26" s="1"/>
  <c r="AH146" i="26" s="1"/>
  <c r="AG124" i="26"/>
  <c r="AG135" i="26" s="1"/>
  <c r="AG146" i="26" s="1"/>
  <c r="AF124" i="26"/>
  <c r="AF135" i="26" s="1"/>
  <c r="AF146" i="26" s="1"/>
  <c r="AE124" i="26"/>
  <c r="AE135" i="26" s="1"/>
  <c r="AE146" i="26" s="1"/>
  <c r="AD124" i="26"/>
  <c r="AD135" i="26" s="1"/>
  <c r="AD146" i="26" s="1"/>
  <c r="AC124" i="26"/>
  <c r="AC135" i="26" s="1"/>
  <c r="AC146" i="26" s="1"/>
  <c r="AB124" i="26"/>
  <c r="AB135" i="26" s="1"/>
  <c r="AB146" i="26" s="1"/>
  <c r="AA124" i="26"/>
  <c r="AA135" i="26" s="1"/>
  <c r="AA146" i="26" s="1"/>
  <c r="Z124" i="26"/>
  <c r="Z135" i="26" s="1"/>
  <c r="Z146" i="26" s="1"/>
  <c r="Y124" i="26"/>
  <c r="Y135" i="26" s="1"/>
  <c r="Y146" i="26" s="1"/>
  <c r="X124" i="26"/>
  <c r="X135" i="26" s="1"/>
  <c r="X146" i="26" s="1"/>
  <c r="W124" i="26"/>
  <c r="W135" i="26" s="1"/>
  <c r="W146" i="26" s="1"/>
  <c r="V124" i="26"/>
  <c r="V135" i="26" s="1"/>
  <c r="V146" i="26" s="1"/>
  <c r="U124" i="26"/>
  <c r="U135" i="26" s="1"/>
  <c r="U146" i="26" s="1"/>
  <c r="T124" i="26"/>
  <c r="T135" i="26" s="1"/>
  <c r="T146" i="26" s="1"/>
  <c r="S124" i="26"/>
  <c r="S135" i="26" s="1"/>
  <c r="S146" i="26" s="1"/>
  <c r="R124" i="26"/>
  <c r="R135" i="26" s="1"/>
  <c r="R146" i="26" s="1"/>
  <c r="Q124" i="26"/>
  <c r="Q135" i="26" s="1"/>
  <c r="Q146" i="26" s="1"/>
  <c r="P124" i="26"/>
  <c r="P135" i="26" s="1"/>
  <c r="P146" i="26" s="1"/>
  <c r="O124" i="26"/>
  <c r="O135" i="26" s="1"/>
  <c r="O146" i="26" s="1"/>
  <c r="N124" i="26"/>
  <c r="N135" i="26" s="1"/>
  <c r="N146" i="26" s="1"/>
  <c r="M124" i="26"/>
  <c r="M135" i="26" s="1"/>
  <c r="M146" i="26" s="1"/>
  <c r="L124" i="26"/>
  <c r="L135" i="26" s="1"/>
  <c r="L146" i="26" s="1"/>
  <c r="K124" i="26"/>
  <c r="K135" i="26" s="1"/>
  <c r="K146" i="26" s="1"/>
  <c r="J124" i="26"/>
  <c r="J135" i="26" s="1"/>
  <c r="J146" i="26" s="1"/>
  <c r="I124" i="26"/>
  <c r="AM123" i="26"/>
  <c r="AM134" i="26" s="1"/>
  <c r="AM145" i="26" s="1"/>
  <c r="AL123" i="26"/>
  <c r="AL134" i="26" s="1"/>
  <c r="AL145" i="26" s="1"/>
  <c r="AK123" i="26"/>
  <c r="AK134" i="26" s="1"/>
  <c r="AK145" i="26" s="1"/>
  <c r="AJ123" i="26"/>
  <c r="AJ134" i="26" s="1"/>
  <c r="AJ145" i="26" s="1"/>
  <c r="AI123" i="26"/>
  <c r="AI134" i="26" s="1"/>
  <c r="AI145" i="26" s="1"/>
  <c r="AH123" i="26"/>
  <c r="AH134" i="26" s="1"/>
  <c r="AH145" i="26" s="1"/>
  <c r="AG123" i="26"/>
  <c r="AG134" i="26" s="1"/>
  <c r="AG145" i="26" s="1"/>
  <c r="AF123" i="26"/>
  <c r="AF134" i="26" s="1"/>
  <c r="AF145" i="26" s="1"/>
  <c r="AE123" i="26"/>
  <c r="AE134" i="26" s="1"/>
  <c r="AE145" i="26" s="1"/>
  <c r="AD123" i="26"/>
  <c r="AD134" i="26" s="1"/>
  <c r="AD145" i="26" s="1"/>
  <c r="AC123" i="26"/>
  <c r="AC134" i="26" s="1"/>
  <c r="AC145" i="26" s="1"/>
  <c r="AB123" i="26"/>
  <c r="AB134" i="26" s="1"/>
  <c r="AB145" i="26" s="1"/>
  <c r="AA123" i="26"/>
  <c r="AA134" i="26" s="1"/>
  <c r="AA145" i="26" s="1"/>
  <c r="Z123" i="26"/>
  <c r="Z134" i="26" s="1"/>
  <c r="Z145" i="26" s="1"/>
  <c r="Y123" i="26"/>
  <c r="Y134" i="26" s="1"/>
  <c r="Y145" i="26" s="1"/>
  <c r="X123" i="26"/>
  <c r="X134" i="26" s="1"/>
  <c r="X145" i="26" s="1"/>
  <c r="W123" i="26"/>
  <c r="W134" i="26" s="1"/>
  <c r="W145" i="26" s="1"/>
  <c r="V123" i="26"/>
  <c r="V134" i="26" s="1"/>
  <c r="V145" i="26" s="1"/>
  <c r="U123" i="26"/>
  <c r="U134" i="26" s="1"/>
  <c r="U145" i="26" s="1"/>
  <c r="T123" i="26"/>
  <c r="T134" i="26" s="1"/>
  <c r="T145" i="26" s="1"/>
  <c r="S123" i="26"/>
  <c r="S134" i="26" s="1"/>
  <c r="S145" i="26" s="1"/>
  <c r="R123" i="26"/>
  <c r="R134" i="26" s="1"/>
  <c r="R145" i="26" s="1"/>
  <c r="Q123" i="26"/>
  <c r="Q134" i="26" s="1"/>
  <c r="Q145" i="26" s="1"/>
  <c r="P123" i="26"/>
  <c r="P134" i="26" s="1"/>
  <c r="P145" i="26" s="1"/>
  <c r="O123" i="26"/>
  <c r="O134" i="26" s="1"/>
  <c r="O145" i="26" s="1"/>
  <c r="N123" i="26"/>
  <c r="N134" i="26" s="1"/>
  <c r="N145" i="26" s="1"/>
  <c r="M123" i="26"/>
  <c r="M134" i="26" s="1"/>
  <c r="M145" i="26" s="1"/>
  <c r="L123" i="26"/>
  <c r="L134" i="26" s="1"/>
  <c r="L145" i="26" s="1"/>
  <c r="K123" i="26"/>
  <c r="K134" i="26" s="1"/>
  <c r="K145" i="26" s="1"/>
  <c r="J123" i="26"/>
  <c r="J134" i="26" s="1"/>
  <c r="J145" i="26" s="1"/>
  <c r="I123" i="26"/>
  <c r="I121" i="26"/>
  <c r="AN120" i="26"/>
  <c r="AN119" i="26"/>
  <c r="AQ118" i="26"/>
  <c r="AP118" i="26"/>
  <c r="AP221" i="26" s="1"/>
  <c r="AO118" i="26"/>
  <c r="AO221" i="26" s="1"/>
  <c r="AN118" i="26"/>
  <c r="AN117" i="26"/>
  <c r="AN116" i="26"/>
  <c r="AN115" i="26"/>
  <c r="AN114" i="26"/>
  <c r="AN113" i="26"/>
  <c r="AN112" i="26"/>
  <c r="I111" i="26"/>
  <c r="J111" i="26" s="1"/>
  <c r="K111" i="26" s="1"/>
  <c r="L111" i="26" s="1"/>
  <c r="M111" i="26" s="1"/>
  <c r="N111" i="26" s="1"/>
  <c r="O111" i="26" s="1"/>
  <c r="P111" i="26" s="1"/>
  <c r="Q111" i="26" s="1"/>
  <c r="R111" i="26" s="1"/>
  <c r="S111" i="26" s="1"/>
  <c r="T111" i="26" s="1"/>
  <c r="U111" i="26" s="1"/>
  <c r="V111" i="26" s="1"/>
  <c r="W111" i="26" s="1"/>
  <c r="X111" i="26" s="1"/>
  <c r="Y111" i="26" s="1"/>
  <c r="Z111" i="26" s="1"/>
  <c r="AA111" i="26" s="1"/>
  <c r="AB111" i="26" s="1"/>
  <c r="AC111" i="26" s="1"/>
  <c r="AD111" i="26" s="1"/>
  <c r="AE111" i="26" s="1"/>
  <c r="AF111" i="26" s="1"/>
  <c r="AG111" i="26" s="1"/>
  <c r="AH111" i="26" s="1"/>
  <c r="AI111" i="26" s="1"/>
  <c r="AJ111" i="26" s="1"/>
  <c r="AK111" i="26" s="1"/>
  <c r="AL111" i="26" s="1"/>
  <c r="AM111" i="26" s="1"/>
  <c r="AN111" i="26" s="1"/>
  <c r="I110" i="26"/>
  <c r="J110" i="26" s="1"/>
  <c r="K110" i="26" s="1"/>
  <c r="L110" i="26" s="1"/>
  <c r="M110" i="26" s="1"/>
  <c r="N110" i="26" s="1"/>
  <c r="O110" i="26" s="1"/>
  <c r="P110" i="26" s="1"/>
  <c r="Q110" i="26" s="1"/>
  <c r="R110" i="26" s="1"/>
  <c r="S110" i="26" s="1"/>
  <c r="T110" i="26" s="1"/>
  <c r="U110" i="26" s="1"/>
  <c r="V110" i="26" s="1"/>
  <c r="W110" i="26" s="1"/>
  <c r="X110" i="26" s="1"/>
  <c r="Y110" i="26" s="1"/>
  <c r="Z110" i="26" s="1"/>
  <c r="AA110" i="26" s="1"/>
  <c r="AB110" i="26" s="1"/>
  <c r="AC110" i="26" s="1"/>
  <c r="AD110" i="26" s="1"/>
  <c r="AE110" i="26" s="1"/>
  <c r="AF110" i="26" s="1"/>
  <c r="AG110" i="26" s="1"/>
  <c r="AH110" i="26" s="1"/>
  <c r="AI110" i="26" s="1"/>
  <c r="AJ110" i="26" s="1"/>
  <c r="AK110" i="26" s="1"/>
  <c r="AL110" i="26" s="1"/>
  <c r="AM110" i="26" s="1"/>
  <c r="AP106" i="26"/>
  <c r="AO106" i="26"/>
  <c r="AN106" i="26"/>
  <c r="AN104" i="26"/>
  <c r="J103" i="26"/>
  <c r="K103" i="26" s="1"/>
  <c r="L103" i="26" s="1"/>
  <c r="M103" i="26" s="1"/>
  <c r="N103" i="26" s="1"/>
  <c r="O103" i="26" s="1"/>
  <c r="P103" i="26" s="1"/>
  <c r="Q103" i="26" s="1"/>
  <c r="R103" i="26" s="1"/>
  <c r="S103" i="26" s="1"/>
  <c r="T103" i="26" s="1"/>
  <c r="U103" i="26" s="1"/>
  <c r="V103" i="26" s="1"/>
  <c r="W103" i="26" s="1"/>
  <c r="X103" i="26" s="1"/>
  <c r="Y103" i="26" s="1"/>
  <c r="Z103" i="26" s="1"/>
  <c r="AA103" i="26" s="1"/>
  <c r="AB103" i="26" s="1"/>
  <c r="AC103" i="26" s="1"/>
  <c r="AD103" i="26" s="1"/>
  <c r="AE103" i="26" s="1"/>
  <c r="AF103" i="26" s="1"/>
  <c r="AG103" i="26" s="1"/>
  <c r="AH103" i="26" s="1"/>
  <c r="AI103" i="26" s="1"/>
  <c r="AJ103" i="26" s="1"/>
  <c r="AK103" i="26" s="1"/>
  <c r="AL103" i="26" s="1"/>
  <c r="AM103" i="26" s="1"/>
  <c r="AN103" i="26" s="1"/>
  <c r="AN101" i="26"/>
  <c r="AN99" i="26"/>
  <c r="AN95" i="26"/>
  <c r="J94" i="26"/>
  <c r="K94" i="26" s="1"/>
  <c r="L94" i="26" s="1"/>
  <c r="M94" i="26" s="1"/>
  <c r="N94" i="26" s="1"/>
  <c r="O94" i="26" s="1"/>
  <c r="P94" i="26" s="1"/>
  <c r="Q94" i="26" s="1"/>
  <c r="R94" i="26" s="1"/>
  <c r="S94" i="26" s="1"/>
  <c r="T94" i="26" s="1"/>
  <c r="U94" i="26" s="1"/>
  <c r="V94" i="26" s="1"/>
  <c r="W94" i="26" s="1"/>
  <c r="X94" i="26" s="1"/>
  <c r="Y94" i="26" s="1"/>
  <c r="Z94" i="26" s="1"/>
  <c r="AA94" i="26" s="1"/>
  <c r="AB94" i="26" s="1"/>
  <c r="AC94" i="26" s="1"/>
  <c r="AD94" i="26" s="1"/>
  <c r="AE94" i="26" s="1"/>
  <c r="AF94" i="26" s="1"/>
  <c r="AG94" i="26" s="1"/>
  <c r="AH94" i="26" s="1"/>
  <c r="AI94" i="26" s="1"/>
  <c r="AJ94" i="26" s="1"/>
  <c r="AK94" i="26" s="1"/>
  <c r="AL94" i="26" s="1"/>
  <c r="AM94" i="26" s="1"/>
  <c r="I92" i="26"/>
  <c r="J92" i="26" s="1"/>
  <c r="K92" i="26" s="1"/>
  <c r="L92" i="26" s="1"/>
  <c r="M92" i="26" s="1"/>
  <c r="N92" i="26" s="1"/>
  <c r="O92" i="26" s="1"/>
  <c r="P92" i="26" s="1"/>
  <c r="Q92" i="26" s="1"/>
  <c r="R92" i="26" s="1"/>
  <c r="S92" i="26" s="1"/>
  <c r="T92" i="26" s="1"/>
  <c r="U92" i="26" s="1"/>
  <c r="V92" i="26" s="1"/>
  <c r="W92" i="26" s="1"/>
  <c r="X92" i="26" s="1"/>
  <c r="Y92" i="26" s="1"/>
  <c r="Z92" i="26" s="1"/>
  <c r="AA92" i="26" s="1"/>
  <c r="AB92" i="26" s="1"/>
  <c r="AC92" i="26" s="1"/>
  <c r="AD92" i="26" s="1"/>
  <c r="AE92" i="26" s="1"/>
  <c r="AF92" i="26" s="1"/>
  <c r="AG92" i="26" s="1"/>
  <c r="AH92" i="26" s="1"/>
  <c r="AI92" i="26" s="1"/>
  <c r="AJ92" i="26" s="1"/>
  <c r="AK92" i="26" s="1"/>
  <c r="AL92" i="26" s="1"/>
  <c r="AM92" i="26" s="1"/>
  <c r="AN91" i="26"/>
  <c r="AN90" i="26"/>
  <c r="AN89" i="26"/>
  <c r="AN88" i="26"/>
  <c r="AN87" i="26"/>
  <c r="AN86" i="26"/>
  <c r="AN85" i="26"/>
  <c r="AN84" i="26"/>
  <c r="AN83" i="26"/>
  <c r="AN82" i="26"/>
  <c r="AN81" i="26"/>
  <c r="AN80" i="26"/>
  <c r="I79" i="26"/>
  <c r="J79" i="26" s="1"/>
  <c r="K79" i="26" s="1"/>
  <c r="L79" i="26" s="1"/>
  <c r="M79" i="26" s="1"/>
  <c r="N79" i="26" s="1"/>
  <c r="O79" i="26" s="1"/>
  <c r="P79" i="26" s="1"/>
  <c r="Q79" i="26" s="1"/>
  <c r="R79" i="26" s="1"/>
  <c r="S79" i="26" s="1"/>
  <c r="T79" i="26" s="1"/>
  <c r="U79" i="26" s="1"/>
  <c r="V79" i="26" s="1"/>
  <c r="W79" i="26" s="1"/>
  <c r="X79" i="26" s="1"/>
  <c r="Y79" i="26" s="1"/>
  <c r="Z79" i="26" s="1"/>
  <c r="AA79" i="26" s="1"/>
  <c r="AB79" i="26" s="1"/>
  <c r="AC79" i="26" s="1"/>
  <c r="AD79" i="26" s="1"/>
  <c r="AE79" i="26" s="1"/>
  <c r="AF79" i="26" s="1"/>
  <c r="AG79" i="26" s="1"/>
  <c r="AH79" i="26" s="1"/>
  <c r="AI79" i="26" s="1"/>
  <c r="AJ79" i="26" s="1"/>
  <c r="AK79" i="26" s="1"/>
  <c r="AL79" i="26" s="1"/>
  <c r="AM79" i="26" s="1"/>
  <c r="AN79" i="26" s="1"/>
  <c r="I78" i="26"/>
  <c r="J78" i="26" s="1"/>
  <c r="K78" i="26" s="1"/>
  <c r="L78" i="26" s="1"/>
  <c r="M78" i="26" s="1"/>
  <c r="N78" i="26" s="1"/>
  <c r="O78" i="26" s="1"/>
  <c r="P78" i="26" s="1"/>
  <c r="Q78" i="26" s="1"/>
  <c r="R78" i="26" s="1"/>
  <c r="S78" i="26" s="1"/>
  <c r="T78" i="26" s="1"/>
  <c r="U78" i="26" s="1"/>
  <c r="V78" i="26" s="1"/>
  <c r="W78" i="26" s="1"/>
  <c r="X78" i="26" s="1"/>
  <c r="Y78" i="26" s="1"/>
  <c r="Z78" i="26" s="1"/>
  <c r="AA78" i="26" s="1"/>
  <c r="AB78" i="26" s="1"/>
  <c r="AC78" i="26" s="1"/>
  <c r="AD78" i="26" s="1"/>
  <c r="AE78" i="26" s="1"/>
  <c r="AF78" i="26" s="1"/>
  <c r="AG78" i="26" s="1"/>
  <c r="AH78" i="26" s="1"/>
  <c r="AI78" i="26" s="1"/>
  <c r="AJ78" i="26" s="1"/>
  <c r="AK78" i="26" s="1"/>
  <c r="AL78" i="26" s="1"/>
  <c r="AM78" i="26" s="1"/>
  <c r="AN75" i="26"/>
  <c r="AN74" i="26"/>
  <c r="AN73" i="26"/>
  <c r="AN72" i="26"/>
  <c r="I71" i="26"/>
  <c r="J71" i="26" s="1"/>
  <c r="K71" i="26" s="1"/>
  <c r="L71" i="26" s="1"/>
  <c r="M71" i="26" s="1"/>
  <c r="N71" i="26" s="1"/>
  <c r="O71" i="26" s="1"/>
  <c r="P71" i="26" s="1"/>
  <c r="Q71" i="26" s="1"/>
  <c r="R71" i="26" s="1"/>
  <c r="S71" i="26" s="1"/>
  <c r="T71" i="26" s="1"/>
  <c r="U71" i="26" s="1"/>
  <c r="V71" i="26" s="1"/>
  <c r="W71" i="26" s="1"/>
  <c r="X71" i="26" s="1"/>
  <c r="Y71" i="26" s="1"/>
  <c r="Z71" i="26" s="1"/>
  <c r="AA71" i="26" s="1"/>
  <c r="AB71" i="26" s="1"/>
  <c r="AC71" i="26" s="1"/>
  <c r="AD71" i="26" s="1"/>
  <c r="AE71" i="26" s="1"/>
  <c r="AF71" i="26" s="1"/>
  <c r="AG71" i="26" s="1"/>
  <c r="AH71" i="26" s="1"/>
  <c r="AI71" i="26" s="1"/>
  <c r="AJ71" i="26" s="1"/>
  <c r="AK71" i="26" s="1"/>
  <c r="AL71" i="26" s="1"/>
  <c r="AM71" i="26" s="1"/>
  <c r="AN71" i="26" s="1"/>
  <c r="I70" i="26"/>
  <c r="J70" i="26" s="1"/>
  <c r="K70" i="26" s="1"/>
  <c r="L70" i="26" s="1"/>
  <c r="M70" i="26" s="1"/>
  <c r="N70" i="26" s="1"/>
  <c r="O70" i="26" s="1"/>
  <c r="P70" i="26" s="1"/>
  <c r="Q70" i="26" s="1"/>
  <c r="R70" i="26" s="1"/>
  <c r="S70" i="26" s="1"/>
  <c r="T70" i="26" s="1"/>
  <c r="U70" i="26" s="1"/>
  <c r="V70" i="26" s="1"/>
  <c r="W70" i="26" s="1"/>
  <c r="X70" i="26" s="1"/>
  <c r="Y70" i="26" s="1"/>
  <c r="Z70" i="26" s="1"/>
  <c r="AA70" i="26" s="1"/>
  <c r="AB70" i="26" s="1"/>
  <c r="AC70" i="26" s="1"/>
  <c r="AD70" i="26" s="1"/>
  <c r="AE70" i="26" s="1"/>
  <c r="AF70" i="26" s="1"/>
  <c r="AG70" i="26" s="1"/>
  <c r="AH70" i="26" s="1"/>
  <c r="AI70" i="26" s="1"/>
  <c r="AJ70" i="26" s="1"/>
  <c r="AK70" i="26" s="1"/>
  <c r="AL70" i="26" s="1"/>
  <c r="AM70" i="26" s="1"/>
  <c r="AN67" i="26"/>
  <c r="AN66" i="26"/>
  <c r="AN65" i="26"/>
  <c r="AN64" i="26"/>
  <c r="I63" i="26"/>
  <c r="J63" i="26" s="1"/>
  <c r="K63" i="26" s="1"/>
  <c r="L63" i="26" s="1"/>
  <c r="M63" i="26" s="1"/>
  <c r="N63" i="26" s="1"/>
  <c r="O63" i="26" s="1"/>
  <c r="P63" i="26" s="1"/>
  <c r="Q63" i="26" s="1"/>
  <c r="R63" i="26" s="1"/>
  <c r="S63" i="26" s="1"/>
  <c r="T63" i="26" s="1"/>
  <c r="U63" i="26" s="1"/>
  <c r="V63" i="26" s="1"/>
  <c r="W63" i="26" s="1"/>
  <c r="X63" i="26" s="1"/>
  <c r="Y63" i="26" s="1"/>
  <c r="Z63" i="26" s="1"/>
  <c r="AA63" i="26" s="1"/>
  <c r="AB63" i="26" s="1"/>
  <c r="AC63" i="26" s="1"/>
  <c r="AD63" i="26" s="1"/>
  <c r="AE63" i="26" s="1"/>
  <c r="AF63" i="26" s="1"/>
  <c r="AG63" i="26" s="1"/>
  <c r="AH63" i="26" s="1"/>
  <c r="AI63" i="26" s="1"/>
  <c r="AJ63" i="26" s="1"/>
  <c r="AK63" i="26" s="1"/>
  <c r="AL63" i="26" s="1"/>
  <c r="AM63" i="26" s="1"/>
  <c r="AN63" i="26" s="1"/>
  <c r="I62" i="26"/>
  <c r="J62" i="26" s="1"/>
  <c r="K62" i="26" s="1"/>
  <c r="L62" i="26" s="1"/>
  <c r="M62" i="26" s="1"/>
  <c r="N62" i="26" s="1"/>
  <c r="O62" i="26" s="1"/>
  <c r="P62" i="26" s="1"/>
  <c r="Q62" i="26" s="1"/>
  <c r="R62" i="26" s="1"/>
  <c r="S62" i="26" s="1"/>
  <c r="T62" i="26" s="1"/>
  <c r="U62" i="26" s="1"/>
  <c r="V62" i="26" s="1"/>
  <c r="W62" i="26" s="1"/>
  <c r="X62" i="26" s="1"/>
  <c r="Y62" i="26" s="1"/>
  <c r="Z62" i="26" s="1"/>
  <c r="AA62" i="26" s="1"/>
  <c r="AB62" i="26" s="1"/>
  <c r="AC62" i="26" s="1"/>
  <c r="AD62" i="26" s="1"/>
  <c r="AE62" i="26" s="1"/>
  <c r="AF62" i="26" s="1"/>
  <c r="AG62" i="26" s="1"/>
  <c r="AH62" i="26" s="1"/>
  <c r="AI62" i="26" s="1"/>
  <c r="AJ62" i="26" s="1"/>
  <c r="AK62" i="26" s="1"/>
  <c r="AL62" i="26" s="1"/>
  <c r="AM62" i="26" s="1"/>
  <c r="AN58" i="26"/>
  <c r="AN56" i="26"/>
  <c r="N47" i="26"/>
  <c r="O47" i="26" s="1"/>
  <c r="P47" i="26" s="1"/>
  <c r="Q47" i="26" s="1"/>
  <c r="R47" i="26" s="1"/>
  <c r="S47" i="26" s="1"/>
  <c r="T47" i="26" s="1"/>
  <c r="U47" i="26" s="1"/>
  <c r="V47" i="26" s="1"/>
  <c r="W47" i="26" s="1"/>
  <c r="X47" i="26" s="1"/>
  <c r="Y47" i="26" s="1"/>
  <c r="Z47" i="26" s="1"/>
  <c r="AA47" i="26" s="1"/>
  <c r="AB47" i="26" s="1"/>
  <c r="AC47" i="26" s="1"/>
  <c r="AD47" i="26" s="1"/>
  <c r="AE47" i="26" s="1"/>
  <c r="AF47" i="26" s="1"/>
  <c r="AG47" i="26" s="1"/>
  <c r="AH47" i="26" s="1"/>
  <c r="AI47" i="26" s="1"/>
  <c r="AJ47" i="26" s="1"/>
  <c r="AK47" i="26" s="1"/>
  <c r="AL47" i="26" s="1"/>
  <c r="AM47" i="26" s="1"/>
  <c r="AN47" i="26" s="1"/>
  <c r="I46" i="26"/>
  <c r="J46" i="26" s="1"/>
  <c r="K46" i="26" s="1"/>
  <c r="L46" i="26" s="1"/>
  <c r="M46" i="26" s="1"/>
  <c r="N46" i="26" s="1"/>
  <c r="O46" i="26" s="1"/>
  <c r="P46" i="26" s="1"/>
  <c r="Q46" i="26" s="1"/>
  <c r="R46" i="26" s="1"/>
  <c r="S46" i="26" s="1"/>
  <c r="T46" i="26" s="1"/>
  <c r="U46" i="26" s="1"/>
  <c r="V46" i="26" s="1"/>
  <c r="W46" i="26" s="1"/>
  <c r="X46" i="26" s="1"/>
  <c r="Y46" i="26" s="1"/>
  <c r="Z46" i="26" s="1"/>
  <c r="AA46" i="26" s="1"/>
  <c r="AB46" i="26" s="1"/>
  <c r="AC46" i="26" s="1"/>
  <c r="AD46" i="26" s="1"/>
  <c r="AE46" i="26" s="1"/>
  <c r="AF46" i="26" s="1"/>
  <c r="AG46" i="26" s="1"/>
  <c r="AH46" i="26" s="1"/>
  <c r="AI46" i="26" s="1"/>
  <c r="AJ46" i="26" s="1"/>
  <c r="AK46" i="26" s="1"/>
  <c r="AL46" i="26" s="1"/>
  <c r="AM46" i="26" s="1"/>
  <c r="AN43" i="26"/>
  <c r="AN42" i="26"/>
  <c r="AN41" i="26"/>
  <c r="J39" i="26"/>
  <c r="AN35" i="26"/>
  <c r="I31" i="26"/>
  <c r="J31" i="26" s="1"/>
  <c r="K31" i="26" s="1"/>
  <c r="L31" i="26" s="1"/>
  <c r="M31" i="26" s="1"/>
  <c r="N31" i="26" s="1"/>
  <c r="O31" i="26" s="1"/>
  <c r="P31" i="26" s="1"/>
  <c r="Q31" i="26" s="1"/>
  <c r="R31" i="26" s="1"/>
  <c r="S31" i="26" s="1"/>
  <c r="T31" i="26" s="1"/>
  <c r="U31" i="26" s="1"/>
  <c r="V31" i="26" s="1"/>
  <c r="W31" i="26" s="1"/>
  <c r="X31" i="26" s="1"/>
  <c r="Y31" i="26" s="1"/>
  <c r="Z31" i="26" s="1"/>
  <c r="AA31" i="26" s="1"/>
  <c r="AB31" i="26" s="1"/>
  <c r="AC31" i="26" s="1"/>
  <c r="AD31" i="26" s="1"/>
  <c r="AE31" i="26" s="1"/>
  <c r="AF31" i="26" s="1"/>
  <c r="AG31" i="26" s="1"/>
  <c r="AH31" i="26" s="1"/>
  <c r="AI31" i="26" s="1"/>
  <c r="AJ31" i="26" s="1"/>
  <c r="AK31" i="26" s="1"/>
  <c r="AL31" i="26" s="1"/>
  <c r="AM31" i="26" s="1"/>
  <c r="AN31" i="26" s="1"/>
  <c r="I30" i="26"/>
  <c r="J30" i="26" s="1"/>
  <c r="K30" i="26" s="1"/>
  <c r="L30" i="26" s="1"/>
  <c r="M30" i="26" s="1"/>
  <c r="N30" i="26" s="1"/>
  <c r="O30" i="26" s="1"/>
  <c r="P30" i="26" s="1"/>
  <c r="Q30" i="26" s="1"/>
  <c r="R30" i="26" s="1"/>
  <c r="S30" i="26" s="1"/>
  <c r="T30" i="26" s="1"/>
  <c r="U30" i="26" s="1"/>
  <c r="V30" i="26" s="1"/>
  <c r="W30" i="26" s="1"/>
  <c r="X30" i="26" s="1"/>
  <c r="Y30" i="26" s="1"/>
  <c r="Z30" i="26" s="1"/>
  <c r="AA30" i="26" s="1"/>
  <c r="AB30" i="26" s="1"/>
  <c r="AC30" i="26" s="1"/>
  <c r="AD30" i="26" s="1"/>
  <c r="AE30" i="26" s="1"/>
  <c r="AF30" i="26" s="1"/>
  <c r="AG30" i="26" s="1"/>
  <c r="AH30" i="26" s="1"/>
  <c r="AI30" i="26" s="1"/>
  <c r="AJ30" i="26" s="1"/>
  <c r="AK30" i="26" s="1"/>
  <c r="AL30" i="26" s="1"/>
  <c r="AM30" i="26" s="1"/>
  <c r="I28" i="26"/>
  <c r="J28" i="26" s="1"/>
  <c r="K28" i="26" s="1"/>
  <c r="L28" i="26" s="1"/>
  <c r="M28" i="26" s="1"/>
  <c r="N28" i="26" s="1"/>
  <c r="O28" i="26" s="1"/>
  <c r="P28" i="26" s="1"/>
  <c r="Q28" i="26" s="1"/>
  <c r="R28" i="26" s="1"/>
  <c r="S28" i="26" s="1"/>
  <c r="T28" i="26" s="1"/>
  <c r="U28" i="26" s="1"/>
  <c r="V28" i="26" s="1"/>
  <c r="W28" i="26" s="1"/>
  <c r="X28" i="26" s="1"/>
  <c r="Y28" i="26" s="1"/>
  <c r="Z28" i="26" s="1"/>
  <c r="AA28" i="26" s="1"/>
  <c r="AB28" i="26" s="1"/>
  <c r="AC28" i="26" s="1"/>
  <c r="AD28" i="26" s="1"/>
  <c r="AE28" i="26" s="1"/>
  <c r="AF28" i="26" s="1"/>
  <c r="AG28" i="26" s="1"/>
  <c r="AH28" i="26" s="1"/>
  <c r="AI28" i="26" s="1"/>
  <c r="AJ28" i="26" s="1"/>
  <c r="AK28" i="26" s="1"/>
  <c r="AL28" i="26" s="1"/>
  <c r="AM28" i="26" s="1"/>
  <c r="AN27" i="26"/>
  <c r="AN26" i="26"/>
  <c r="AN25" i="26"/>
  <c r="AN24" i="26"/>
  <c r="J23" i="26"/>
  <c r="AP40" i="28" l="1"/>
  <c r="AQ40" i="28" s="1"/>
  <c r="AP39" i="28"/>
  <c r="AS52" i="26"/>
  <c r="AS51" i="26"/>
  <c r="AP5" i="28"/>
  <c r="AP12" i="29"/>
  <c r="AP13" i="29"/>
  <c r="AQ13" i="29" s="1"/>
  <c r="AP31" i="28"/>
  <c r="AQ31" i="28" s="1"/>
  <c r="AP30" i="28"/>
  <c r="AP22" i="29"/>
  <c r="AP23" i="29"/>
  <c r="AP22" i="28"/>
  <c r="AQ22" i="28" s="1"/>
  <c r="AP21" i="28"/>
  <c r="AC120" i="16"/>
  <c r="AA76" i="53" s="1"/>
  <c r="K39" i="26"/>
  <c r="K23" i="26"/>
  <c r="AP5" i="29"/>
  <c r="AN243" i="26"/>
  <c r="AN226" i="26"/>
  <c r="AN221" i="26"/>
  <c r="AK28" i="29"/>
  <c r="AQ24" i="29"/>
  <c r="AN205" i="26"/>
  <c r="AK27" i="29"/>
  <c r="J229" i="26"/>
  <c r="J222" i="26"/>
  <c r="K222" i="26" s="1"/>
  <c r="L222" i="26" s="1"/>
  <c r="M222" i="26" s="1"/>
  <c r="N222" i="26" s="1"/>
  <c r="O222" i="26" s="1"/>
  <c r="P222" i="26" s="1"/>
  <c r="Q222" i="26" s="1"/>
  <c r="R222" i="26" s="1"/>
  <c r="S222" i="26" s="1"/>
  <c r="T222" i="26" s="1"/>
  <c r="U222" i="26" s="1"/>
  <c r="V222" i="26" s="1"/>
  <c r="W222" i="26" s="1"/>
  <c r="X222" i="26" s="1"/>
  <c r="Y222" i="26" s="1"/>
  <c r="Z222" i="26" s="1"/>
  <c r="AA222" i="26" s="1"/>
  <c r="AB222" i="26" s="1"/>
  <c r="AC222" i="26" s="1"/>
  <c r="AD222" i="26" s="1"/>
  <c r="AE222" i="26" s="1"/>
  <c r="AF222" i="26" s="1"/>
  <c r="AG222" i="26" s="1"/>
  <c r="AH222" i="26" s="1"/>
  <c r="AI222" i="26" s="1"/>
  <c r="AJ222" i="26" s="1"/>
  <c r="AK222" i="26" s="1"/>
  <c r="AL222" i="26" s="1"/>
  <c r="AM222" i="26" s="1"/>
  <c r="AN222" i="26" s="1"/>
  <c r="AN236" i="26"/>
  <c r="J6" i="26"/>
  <c r="J7" i="26" s="1"/>
  <c r="AN34" i="26"/>
  <c r="I38" i="26"/>
  <c r="J38" i="26" s="1"/>
  <c r="K38" i="26" s="1"/>
  <c r="L38" i="26" s="1"/>
  <c r="M38" i="26" s="1"/>
  <c r="N38" i="26" s="1"/>
  <c r="O38" i="26" s="1"/>
  <c r="P38" i="26" s="1"/>
  <c r="Q38" i="26" s="1"/>
  <c r="R38" i="26" s="1"/>
  <c r="S38" i="26" s="1"/>
  <c r="T38" i="26" s="1"/>
  <c r="U38" i="26" s="1"/>
  <c r="V38" i="26" s="1"/>
  <c r="W38" i="26" s="1"/>
  <c r="X38" i="26" s="1"/>
  <c r="Y38" i="26" s="1"/>
  <c r="Z38" i="26" s="1"/>
  <c r="AA38" i="26" s="1"/>
  <c r="AB38" i="26" s="1"/>
  <c r="AC38" i="26" s="1"/>
  <c r="AD38" i="26" s="1"/>
  <c r="AE38" i="26" s="1"/>
  <c r="AF38" i="26" s="1"/>
  <c r="AG38" i="26" s="1"/>
  <c r="AH38" i="26" s="1"/>
  <c r="AI38" i="26" s="1"/>
  <c r="AJ38" i="26" s="1"/>
  <c r="AK38" i="26" s="1"/>
  <c r="AL38" i="26" s="1"/>
  <c r="AM38" i="26" s="1"/>
  <c r="AN16" i="26"/>
  <c r="AN18" i="26"/>
  <c r="AN32" i="26"/>
  <c r="I102" i="26"/>
  <c r="J102" i="26" s="1"/>
  <c r="K102" i="26" s="1"/>
  <c r="L102" i="26" s="1"/>
  <c r="M102" i="26" s="1"/>
  <c r="N102" i="26" s="1"/>
  <c r="AN96" i="26"/>
  <c r="H8" i="29"/>
  <c r="I7" i="29"/>
  <c r="H8" i="28"/>
  <c r="I7" i="28"/>
  <c r="AQ14" i="29"/>
  <c r="AP2" i="29"/>
  <c r="AQ23" i="28"/>
  <c r="AQ32" i="28"/>
  <c r="AQ41" i="28"/>
  <c r="I136" i="26"/>
  <c r="AN125" i="26"/>
  <c r="I140" i="26"/>
  <c r="AN129" i="26"/>
  <c r="I135" i="26"/>
  <c r="I132" i="26"/>
  <c r="J132" i="26" s="1"/>
  <c r="K132" i="26" s="1"/>
  <c r="L132" i="26" s="1"/>
  <c r="M132" i="26" s="1"/>
  <c r="N132" i="26" s="1"/>
  <c r="O132" i="26" s="1"/>
  <c r="P132" i="26" s="1"/>
  <c r="Q132" i="26" s="1"/>
  <c r="R132" i="26" s="1"/>
  <c r="S132" i="26" s="1"/>
  <c r="T132" i="26" s="1"/>
  <c r="U132" i="26" s="1"/>
  <c r="V132" i="26" s="1"/>
  <c r="W132" i="26" s="1"/>
  <c r="X132" i="26" s="1"/>
  <c r="Y132" i="26" s="1"/>
  <c r="Z132" i="26" s="1"/>
  <c r="AA132" i="26" s="1"/>
  <c r="AB132" i="26" s="1"/>
  <c r="AC132" i="26" s="1"/>
  <c r="AD132" i="26" s="1"/>
  <c r="AE132" i="26" s="1"/>
  <c r="AF132" i="26" s="1"/>
  <c r="AG132" i="26" s="1"/>
  <c r="AH132" i="26" s="1"/>
  <c r="AI132" i="26" s="1"/>
  <c r="AJ132" i="26" s="1"/>
  <c r="AK132" i="26" s="1"/>
  <c r="AL132" i="26" s="1"/>
  <c r="AM132" i="26" s="1"/>
  <c r="AN132" i="26" s="1"/>
  <c r="AN124" i="26"/>
  <c r="I139" i="26"/>
  <c r="AN128" i="26"/>
  <c r="L178" i="26"/>
  <c r="L185" i="26" s="1"/>
  <c r="L192" i="26" s="1"/>
  <c r="AN171" i="26"/>
  <c r="I223" i="26"/>
  <c r="J121" i="26"/>
  <c r="I134" i="26"/>
  <c r="AN123" i="26"/>
  <c r="I138" i="26"/>
  <c r="AN127" i="26"/>
  <c r="L177" i="26"/>
  <c r="L184" i="26" s="1"/>
  <c r="L191" i="26" s="1"/>
  <c r="AN170" i="26"/>
  <c r="I137" i="26"/>
  <c r="AN126" i="26"/>
  <c r="AN130" i="26"/>
  <c r="AN163" i="26"/>
  <c r="AN164" i="26"/>
  <c r="I184" i="26"/>
  <c r="I185" i="26"/>
  <c r="I173" i="26"/>
  <c r="AN166" i="26"/>
  <c r="I152" i="26"/>
  <c r="AN152" i="26" s="1"/>
  <c r="AN141" i="26"/>
  <c r="AN172" i="26"/>
  <c r="I179" i="26"/>
  <c r="K224" i="26"/>
  <c r="AN220" i="26"/>
  <c r="AN224" i="26" s="1"/>
  <c r="AN165" i="26"/>
  <c r="I168" i="26"/>
  <c r="J168" i="26" s="1"/>
  <c r="K168" i="26" s="1"/>
  <c r="L168" i="26" s="1"/>
  <c r="M168" i="26" s="1"/>
  <c r="N168" i="26" s="1"/>
  <c r="O168" i="26" s="1"/>
  <c r="P168" i="26" s="1"/>
  <c r="Q168" i="26" s="1"/>
  <c r="R168" i="26" s="1"/>
  <c r="S168" i="26" s="1"/>
  <c r="T168" i="26" s="1"/>
  <c r="U168" i="26" s="1"/>
  <c r="V168" i="26" s="1"/>
  <c r="W168" i="26" s="1"/>
  <c r="X168" i="26" s="1"/>
  <c r="Y168" i="26" s="1"/>
  <c r="Z168" i="26" s="1"/>
  <c r="AA168" i="26" s="1"/>
  <c r="AB168" i="26" s="1"/>
  <c r="AC168" i="26" s="1"/>
  <c r="AD168" i="26" s="1"/>
  <c r="AE168" i="26" s="1"/>
  <c r="AF168" i="26" s="1"/>
  <c r="AG168" i="26" s="1"/>
  <c r="AH168" i="26" s="1"/>
  <c r="AI168" i="26" s="1"/>
  <c r="AJ168" i="26" s="1"/>
  <c r="AK168" i="26" s="1"/>
  <c r="AL168" i="26" s="1"/>
  <c r="AM168" i="26" s="1"/>
  <c r="AN168" i="26" s="1"/>
  <c r="J224" i="26"/>
  <c r="AN225" i="26"/>
  <c r="AN229" i="26" s="1"/>
  <c r="AP4" i="29" l="1"/>
  <c r="AP6" i="29" s="1"/>
  <c r="AQ23" i="29"/>
  <c r="AP3" i="29"/>
  <c r="AP3" i="28"/>
  <c r="AP4" i="28"/>
  <c r="AQ4" i="28" s="1"/>
  <c r="AD120" i="16"/>
  <c r="AB76" i="53" s="1"/>
  <c r="L39" i="26"/>
  <c r="L23" i="26"/>
  <c r="K6" i="26"/>
  <c r="K7" i="26" s="1"/>
  <c r="I8" i="29"/>
  <c r="J7" i="29"/>
  <c r="I8" i="28"/>
  <c r="J7" i="28"/>
  <c r="I180" i="26"/>
  <c r="AN173" i="26"/>
  <c r="AN184" i="26"/>
  <c r="I191" i="26"/>
  <c r="AN191" i="26" s="1"/>
  <c r="AN178" i="26"/>
  <c r="I147" i="26"/>
  <c r="AN147" i="26" s="1"/>
  <c r="AN136" i="26"/>
  <c r="AN179" i="26"/>
  <c r="I186" i="26"/>
  <c r="AN177" i="26"/>
  <c r="J223" i="26"/>
  <c r="K121" i="26"/>
  <c r="I146" i="26"/>
  <c r="I143" i="26"/>
  <c r="J143" i="26" s="1"/>
  <c r="K143" i="26" s="1"/>
  <c r="L143" i="26" s="1"/>
  <c r="M143" i="26" s="1"/>
  <c r="N143" i="26" s="1"/>
  <c r="O143" i="26" s="1"/>
  <c r="P143" i="26" s="1"/>
  <c r="Q143" i="26" s="1"/>
  <c r="R143" i="26" s="1"/>
  <c r="S143" i="26" s="1"/>
  <c r="T143" i="26" s="1"/>
  <c r="U143" i="26" s="1"/>
  <c r="V143" i="26" s="1"/>
  <c r="W143" i="26" s="1"/>
  <c r="X143" i="26" s="1"/>
  <c r="Y143" i="26" s="1"/>
  <c r="Z143" i="26" s="1"/>
  <c r="AA143" i="26" s="1"/>
  <c r="AB143" i="26" s="1"/>
  <c r="AC143" i="26" s="1"/>
  <c r="AD143" i="26" s="1"/>
  <c r="AE143" i="26" s="1"/>
  <c r="AF143" i="26" s="1"/>
  <c r="AG143" i="26" s="1"/>
  <c r="AH143" i="26" s="1"/>
  <c r="AI143" i="26" s="1"/>
  <c r="AJ143" i="26" s="1"/>
  <c r="AK143" i="26" s="1"/>
  <c r="AL143" i="26" s="1"/>
  <c r="AM143" i="26" s="1"/>
  <c r="AN143" i="26" s="1"/>
  <c r="AN135" i="26"/>
  <c r="I148" i="26"/>
  <c r="AN148" i="26" s="1"/>
  <c r="AN137" i="26"/>
  <c r="I145" i="26"/>
  <c r="AN145" i="26" s="1"/>
  <c r="AN134" i="26"/>
  <c r="I175" i="26"/>
  <c r="J175" i="26" s="1"/>
  <c r="K175" i="26" s="1"/>
  <c r="L175" i="26" s="1"/>
  <c r="M175" i="26" s="1"/>
  <c r="N175" i="26" s="1"/>
  <c r="O175" i="26" s="1"/>
  <c r="P175" i="26" s="1"/>
  <c r="Q175" i="26" s="1"/>
  <c r="R175" i="26" s="1"/>
  <c r="S175" i="26" s="1"/>
  <c r="T175" i="26" s="1"/>
  <c r="U175" i="26" s="1"/>
  <c r="V175" i="26" s="1"/>
  <c r="W175" i="26" s="1"/>
  <c r="X175" i="26" s="1"/>
  <c r="Y175" i="26" s="1"/>
  <c r="Z175" i="26" s="1"/>
  <c r="AA175" i="26" s="1"/>
  <c r="AB175" i="26" s="1"/>
  <c r="AC175" i="26" s="1"/>
  <c r="AD175" i="26" s="1"/>
  <c r="AE175" i="26" s="1"/>
  <c r="AF175" i="26" s="1"/>
  <c r="AG175" i="26" s="1"/>
  <c r="AH175" i="26" s="1"/>
  <c r="AI175" i="26" s="1"/>
  <c r="AJ175" i="26" s="1"/>
  <c r="AK175" i="26" s="1"/>
  <c r="AL175" i="26" s="1"/>
  <c r="AM175" i="26" s="1"/>
  <c r="AN175" i="26" s="1"/>
  <c r="AN185" i="26"/>
  <c r="I192" i="26"/>
  <c r="I149" i="26"/>
  <c r="AN149" i="26" s="1"/>
  <c r="AN138" i="26"/>
  <c r="I150" i="26"/>
  <c r="AN150" i="26" s="1"/>
  <c r="AN139" i="26"/>
  <c r="I151" i="26"/>
  <c r="AN151" i="26" s="1"/>
  <c r="AN140" i="26"/>
  <c r="AP7" i="29" l="1"/>
  <c r="AP7" i="28"/>
  <c r="AP6" i="28"/>
  <c r="AE120" i="16"/>
  <c r="AC76" i="53" s="1"/>
  <c r="M39" i="26"/>
  <c r="M23" i="26"/>
  <c r="L6" i="26"/>
  <c r="M6" i="26" s="1"/>
  <c r="K7" i="29"/>
  <c r="J8" i="29"/>
  <c r="K7" i="28"/>
  <c r="J8" i="28"/>
  <c r="AN192" i="26"/>
  <c r="K223" i="26"/>
  <c r="L121" i="26"/>
  <c r="I187" i="26"/>
  <c r="AN180" i="26"/>
  <c r="I182" i="26"/>
  <c r="J182" i="26" s="1"/>
  <c r="K182" i="26" s="1"/>
  <c r="L182" i="26" s="1"/>
  <c r="M182" i="26" s="1"/>
  <c r="N182" i="26" s="1"/>
  <c r="O182" i="26" s="1"/>
  <c r="P182" i="26" s="1"/>
  <c r="Q182" i="26" s="1"/>
  <c r="R182" i="26" s="1"/>
  <c r="S182" i="26" s="1"/>
  <c r="T182" i="26" s="1"/>
  <c r="U182" i="26" s="1"/>
  <c r="V182" i="26" s="1"/>
  <c r="W182" i="26" s="1"/>
  <c r="X182" i="26" s="1"/>
  <c r="Y182" i="26" s="1"/>
  <c r="Z182" i="26" s="1"/>
  <c r="AA182" i="26" s="1"/>
  <c r="AB182" i="26" s="1"/>
  <c r="AC182" i="26" s="1"/>
  <c r="AD182" i="26" s="1"/>
  <c r="AE182" i="26" s="1"/>
  <c r="AF182" i="26" s="1"/>
  <c r="AG182" i="26" s="1"/>
  <c r="AH182" i="26" s="1"/>
  <c r="AI182" i="26" s="1"/>
  <c r="AJ182" i="26" s="1"/>
  <c r="AK182" i="26" s="1"/>
  <c r="AL182" i="26" s="1"/>
  <c r="AM182" i="26" s="1"/>
  <c r="AN182" i="26" s="1"/>
  <c r="I154" i="26"/>
  <c r="J154" i="26" s="1"/>
  <c r="K154" i="26" s="1"/>
  <c r="L154" i="26" s="1"/>
  <c r="M154" i="26" s="1"/>
  <c r="N154" i="26" s="1"/>
  <c r="O154" i="26" s="1"/>
  <c r="P154" i="26" s="1"/>
  <c r="Q154" i="26" s="1"/>
  <c r="R154" i="26" s="1"/>
  <c r="S154" i="26" s="1"/>
  <c r="T154" i="26" s="1"/>
  <c r="U154" i="26" s="1"/>
  <c r="V154" i="26" s="1"/>
  <c r="W154" i="26" s="1"/>
  <c r="X154" i="26" s="1"/>
  <c r="Y154" i="26" s="1"/>
  <c r="Z154" i="26" s="1"/>
  <c r="AA154" i="26" s="1"/>
  <c r="AB154" i="26" s="1"/>
  <c r="AC154" i="26" s="1"/>
  <c r="AD154" i="26" s="1"/>
  <c r="AE154" i="26" s="1"/>
  <c r="AF154" i="26" s="1"/>
  <c r="AG154" i="26" s="1"/>
  <c r="AH154" i="26" s="1"/>
  <c r="AI154" i="26" s="1"/>
  <c r="AJ154" i="26" s="1"/>
  <c r="AK154" i="26" s="1"/>
  <c r="AL154" i="26" s="1"/>
  <c r="AM154" i="26" s="1"/>
  <c r="AN154" i="26" s="1"/>
  <c r="AN146" i="26"/>
  <c r="I193" i="26"/>
  <c r="AN193" i="26" s="1"/>
  <c r="AN186" i="26"/>
  <c r="AF120" i="16" l="1"/>
  <c r="AD76" i="53" s="1"/>
  <c r="N39" i="26"/>
  <c r="N23" i="26"/>
  <c r="L7" i="26"/>
  <c r="L7" i="29"/>
  <c r="K8" i="29"/>
  <c r="K8" i="28"/>
  <c r="L7" i="28"/>
  <c r="N6" i="26"/>
  <c r="M7" i="26"/>
  <c r="I194" i="26"/>
  <c r="AN187" i="26"/>
  <c r="I189" i="26"/>
  <c r="J189" i="26" s="1"/>
  <c r="K189" i="26" s="1"/>
  <c r="L189" i="26" s="1"/>
  <c r="M189" i="26" s="1"/>
  <c r="N189" i="26" s="1"/>
  <c r="O189" i="26" s="1"/>
  <c r="P189" i="26" s="1"/>
  <c r="Q189" i="26" s="1"/>
  <c r="R189" i="26" s="1"/>
  <c r="S189" i="26" s="1"/>
  <c r="T189" i="26" s="1"/>
  <c r="U189" i="26" s="1"/>
  <c r="V189" i="26" s="1"/>
  <c r="W189" i="26" s="1"/>
  <c r="X189" i="26" s="1"/>
  <c r="Y189" i="26" s="1"/>
  <c r="Z189" i="26" s="1"/>
  <c r="AA189" i="26" s="1"/>
  <c r="AB189" i="26" s="1"/>
  <c r="AC189" i="26" s="1"/>
  <c r="AD189" i="26" s="1"/>
  <c r="AE189" i="26" s="1"/>
  <c r="AF189" i="26" s="1"/>
  <c r="AG189" i="26" s="1"/>
  <c r="AH189" i="26" s="1"/>
  <c r="AI189" i="26" s="1"/>
  <c r="AJ189" i="26" s="1"/>
  <c r="AK189" i="26" s="1"/>
  <c r="AL189" i="26" s="1"/>
  <c r="AM189" i="26" s="1"/>
  <c r="AN189" i="26" s="1"/>
  <c r="L223" i="26"/>
  <c r="M121" i="26"/>
  <c r="AG120" i="16" l="1"/>
  <c r="AE76" i="53" s="1"/>
  <c r="O39" i="26"/>
  <c r="O23" i="26"/>
  <c r="L8" i="29"/>
  <c r="M7" i="29"/>
  <c r="L8" i="28"/>
  <c r="M7" i="28"/>
  <c r="N7" i="26"/>
  <c r="O6" i="26"/>
  <c r="M223" i="26"/>
  <c r="N121" i="26"/>
  <c r="AN194" i="26"/>
  <c r="I196" i="26"/>
  <c r="J196" i="26" s="1"/>
  <c r="K196" i="26" s="1"/>
  <c r="L196" i="26" s="1"/>
  <c r="M196" i="26" s="1"/>
  <c r="N196" i="26" s="1"/>
  <c r="O196" i="26" s="1"/>
  <c r="P196" i="26" s="1"/>
  <c r="Q196" i="26" s="1"/>
  <c r="R196" i="26" s="1"/>
  <c r="S196" i="26" s="1"/>
  <c r="T196" i="26" s="1"/>
  <c r="U196" i="26" s="1"/>
  <c r="V196" i="26" s="1"/>
  <c r="W196" i="26" s="1"/>
  <c r="X196" i="26" s="1"/>
  <c r="Y196" i="26" s="1"/>
  <c r="Z196" i="26" s="1"/>
  <c r="AA196" i="26" s="1"/>
  <c r="AB196" i="26" s="1"/>
  <c r="AC196" i="26" s="1"/>
  <c r="AD196" i="26" s="1"/>
  <c r="AE196" i="26" s="1"/>
  <c r="AF196" i="26" s="1"/>
  <c r="AG196" i="26" s="1"/>
  <c r="AH196" i="26" s="1"/>
  <c r="AI196" i="26" s="1"/>
  <c r="AJ196" i="26" s="1"/>
  <c r="AK196" i="26" s="1"/>
  <c r="AL196" i="26" s="1"/>
  <c r="AM196" i="26" s="1"/>
  <c r="AN196" i="26" s="1"/>
  <c r="AH120" i="16" l="1"/>
  <c r="AF76" i="53" s="1"/>
  <c r="P39" i="26"/>
  <c r="P23" i="26"/>
  <c r="N7" i="29"/>
  <c r="M8" i="29"/>
  <c r="N7" i="28"/>
  <c r="M8" i="28"/>
  <c r="O7" i="26"/>
  <c r="P6" i="26"/>
  <c r="N223" i="26"/>
  <c r="O121" i="26"/>
  <c r="AI120" i="16" l="1"/>
  <c r="AG76" i="53" s="1"/>
  <c r="Q39" i="26"/>
  <c r="Q23" i="26"/>
  <c r="O7" i="29"/>
  <c r="N8" i="29"/>
  <c r="O7" i="28"/>
  <c r="N8" i="28"/>
  <c r="Q6" i="26"/>
  <c r="P7" i="26"/>
  <c r="O223" i="26"/>
  <c r="P121" i="26"/>
  <c r="AJ120" i="16" l="1"/>
  <c r="AH76" i="53" s="1"/>
  <c r="R39" i="26"/>
  <c r="R23" i="26"/>
  <c r="O8" i="29"/>
  <c r="P7" i="29"/>
  <c r="O8" i="28"/>
  <c r="P7" i="28"/>
  <c r="R6" i="26"/>
  <c r="Q7" i="26"/>
  <c r="P223" i="26"/>
  <c r="Q121" i="26"/>
  <c r="AK120" i="16" l="1"/>
  <c r="AI76" i="53" s="1"/>
  <c r="S39" i="26"/>
  <c r="S23" i="26"/>
  <c r="P8" i="29"/>
  <c r="Q7" i="29"/>
  <c r="P8" i="28"/>
  <c r="Q7" i="28"/>
  <c r="R7" i="26"/>
  <c r="S6" i="26"/>
  <c r="Q223" i="26"/>
  <c r="R121" i="26"/>
  <c r="AL120" i="16" l="1"/>
  <c r="AJ76" i="53" s="1"/>
  <c r="AK76" i="53" s="1"/>
  <c r="AL76" i="53" s="1"/>
  <c r="AM76" i="53" s="1"/>
  <c r="T39" i="26"/>
  <c r="T23" i="26"/>
  <c r="Q8" i="29"/>
  <c r="R7" i="29"/>
  <c r="R7" i="28"/>
  <c r="Q8" i="28"/>
  <c r="S7" i="26"/>
  <c r="T6" i="26"/>
  <c r="R223" i="26"/>
  <c r="S121" i="26"/>
  <c r="U39" i="26" l="1"/>
  <c r="U23" i="26"/>
  <c r="S7" i="29"/>
  <c r="R8" i="29"/>
  <c r="S7" i="28"/>
  <c r="R8" i="28"/>
  <c r="U6" i="26"/>
  <c r="T7" i="26"/>
  <c r="S223" i="26"/>
  <c r="T121" i="26"/>
  <c r="V39" i="26" l="1"/>
  <c r="V23" i="26"/>
  <c r="T7" i="29"/>
  <c r="S8" i="29"/>
  <c r="S8" i="28"/>
  <c r="T7" i="28"/>
  <c r="V6" i="26"/>
  <c r="U7" i="26"/>
  <c r="T223" i="26"/>
  <c r="U121" i="26"/>
  <c r="W39" i="26" l="1"/>
  <c r="W23" i="26"/>
  <c r="T8" i="29"/>
  <c r="U7" i="29"/>
  <c r="T8" i="28"/>
  <c r="U7" i="28"/>
  <c r="V7" i="26"/>
  <c r="W6" i="26"/>
  <c r="U223" i="26"/>
  <c r="V121" i="26"/>
  <c r="X39" i="26" l="1"/>
  <c r="X23" i="26"/>
  <c r="V7" i="29"/>
  <c r="U8" i="29"/>
  <c r="V7" i="28"/>
  <c r="U8" i="28"/>
  <c r="W7" i="26"/>
  <c r="X6" i="26"/>
  <c r="V223" i="26"/>
  <c r="W121" i="26"/>
  <c r="Y39" i="26" l="1"/>
  <c r="Y23" i="26"/>
  <c r="W7" i="29"/>
  <c r="V8" i="29"/>
  <c r="W7" i="28"/>
  <c r="V8" i="28"/>
  <c r="Y6" i="26"/>
  <c r="X7" i="26"/>
  <c r="W223" i="26"/>
  <c r="X121" i="26"/>
  <c r="Z39" i="26" l="1"/>
  <c r="Z23" i="26"/>
  <c r="X7" i="29"/>
  <c r="W8" i="29"/>
  <c r="W8" i="28"/>
  <c r="X7" i="28"/>
  <c r="Z6" i="26"/>
  <c r="Y7" i="26"/>
  <c r="X223" i="26"/>
  <c r="Y121" i="26"/>
  <c r="AA39" i="26" l="1"/>
  <c r="AA23" i="26"/>
  <c r="X8" i="29"/>
  <c r="Y7" i="29"/>
  <c r="X8" i="28"/>
  <c r="Y7" i="28"/>
  <c r="Z7" i="26"/>
  <c r="AA6" i="26"/>
  <c r="Y223" i="26"/>
  <c r="Z121" i="26"/>
  <c r="AB39" i="26" l="1"/>
  <c r="AB23" i="26"/>
  <c r="Y8" i="29"/>
  <c r="Z7" i="29"/>
  <c r="Z7" i="28"/>
  <c r="Y8" i="28"/>
  <c r="AA7" i="26"/>
  <c r="AB6" i="26"/>
  <c r="Z223" i="26"/>
  <c r="AA121" i="26"/>
  <c r="AC39" i="26" l="1"/>
  <c r="AC23" i="26"/>
  <c r="AA7" i="29"/>
  <c r="Z8" i="29"/>
  <c r="AA7" i="28"/>
  <c r="Z8" i="28"/>
  <c r="AC6" i="26"/>
  <c r="AB7" i="26"/>
  <c r="AA223" i="26"/>
  <c r="AB121" i="26"/>
  <c r="AD39" i="26" l="1"/>
  <c r="AD23" i="26"/>
  <c r="AA8" i="29"/>
  <c r="AB7" i="29"/>
  <c r="AA8" i="28"/>
  <c r="AB7" i="28"/>
  <c r="AD6" i="26"/>
  <c r="AC7" i="26"/>
  <c r="AB223" i="26"/>
  <c r="AC121" i="26"/>
  <c r="AE39" i="26" l="1"/>
  <c r="AE23" i="26"/>
  <c r="AB8" i="29"/>
  <c r="AC7" i="29"/>
  <c r="AB8" i="28"/>
  <c r="AC7" i="28"/>
  <c r="AD7" i="26"/>
  <c r="AE6" i="26"/>
  <c r="AC223" i="26"/>
  <c r="AD121" i="26"/>
  <c r="AF39" i="26" l="1"/>
  <c r="AF23" i="26"/>
  <c r="AD7" i="29"/>
  <c r="AC8" i="29"/>
  <c r="AD7" i="28"/>
  <c r="AC8" i="28"/>
  <c r="AE7" i="26"/>
  <c r="AF6" i="26"/>
  <c r="AD223" i="26"/>
  <c r="AE121" i="26"/>
  <c r="AG39" i="26" l="1"/>
  <c r="AG23" i="26"/>
  <c r="AE7" i="29"/>
  <c r="AD8" i="29"/>
  <c r="AE7" i="28"/>
  <c r="AD8" i="28"/>
  <c r="AG6" i="26"/>
  <c r="AF7" i="26"/>
  <c r="AE223" i="26"/>
  <c r="AF121" i="26"/>
  <c r="AH39" i="26" l="1"/>
  <c r="AH23" i="26"/>
  <c r="AF7" i="29"/>
  <c r="AE8" i="29"/>
  <c r="AE8" i="28"/>
  <c r="AF7" i="28"/>
  <c r="AH6" i="26"/>
  <c r="AG7" i="26"/>
  <c r="AF223" i="26"/>
  <c r="AG121" i="26"/>
  <c r="AI39" i="26" l="1"/>
  <c r="AI23" i="26"/>
  <c r="AF8" i="29"/>
  <c r="AG7" i="29"/>
  <c r="AF8" i="28"/>
  <c r="AG7" i="28"/>
  <c r="AH7" i="26"/>
  <c r="AI6" i="26"/>
  <c r="AG223" i="26"/>
  <c r="AH121" i="26"/>
  <c r="AJ39" i="26" l="1"/>
  <c r="AJ23" i="26"/>
  <c r="AG8" i="29"/>
  <c r="AH7" i="29"/>
  <c r="AH7" i="28"/>
  <c r="AG8" i="28"/>
  <c r="AI7" i="26"/>
  <c r="AJ6" i="26"/>
  <c r="AH223" i="26"/>
  <c r="AI121" i="26"/>
  <c r="AK39" i="26" l="1"/>
  <c r="AK23" i="26"/>
  <c r="AI7" i="29"/>
  <c r="AH8" i="29"/>
  <c r="AI7" i="28"/>
  <c r="AH8" i="28"/>
  <c r="AK6" i="26"/>
  <c r="AJ7" i="26"/>
  <c r="AI223" i="26"/>
  <c r="AJ121" i="26"/>
  <c r="AL39" i="26" l="1"/>
  <c r="AM39" i="26" s="1"/>
  <c r="AN39" i="26" s="1"/>
  <c r="AL23" i="26"/>
  <c r="AM23" i="26" s="1"/>
  <c r="AN23" i="26" s="1"/>
  <c r="AI8" i="29"/>
  <c r="AJ7" i="29"/>
  <c r="AJ8" i="29" s="1"/>
  <c r="AI8" i="28"/>
  <c r="AJ7" i="28"/>
  <c r="AJ8" i="28" s="1"/>
  <c r="AL6" i="26"/>
  <c r="AK7" i="26"/>
  <c r="AJ223" i="26"/>
  <c r="AK121" i="26"/>
  <c r="AL7" i="26" l="1"/>
  <c r="AM6" i="26"/>
  <c r="AM7" i="26" s="1"/>
  <c r="AK223" i="26"/>
  <c r="AL121" i="26"/>
  <c r="AL223" i="26" l="1"/>
  <c r="AM121" i="26"/>
  <c r="AM223" i="26" l="1"/>
  <c r="AN223" i="26" s="1"/>
  <c r="AN121" i="26"/>
  <c r="C41" i="11" l="1"/>
  <c r="C40" i="11"/>
  <c r="C39" i="11"/>
  <c r="C38" i="11"/>
  <c r="C35" i="11"/>
  <c r="C36" i="11"/>
  <c r="G36" i="11" s="1"/>
  <c r="C37" i="11"/>
  <c r="C34" i="11"/>
  <c r="C12" i="11"/>
  <c r="C13" i="11"/>
  <c r="C8" i="11"/>
  <c r="C9" i="11"/>
  <c r="C10" i="11"/>
  <c r="C11" i="11"/>
  <c r="C5" i="11"/>
  <c r="C51" i="11" l="1"/>
  <c r="H6" i="16"/>
  <c r="G6" i="4" l="1"/>
  <c r="G5" i="4"/>
  <c r="J84" i="25" l="1"/>
  <c r="AO83" i="25"/>
  <c r="AN83" i="25"/>
  <c r="AY83" i="25" s="1"/>
  <c r="AM83" i="25"/>
  <c r="AX83" i="25" s="1"/>
  <c r="AL83" i="25"/>
  <c r="AW83" i="25" s="1"/>
  <c r="AK83" i="25"/>
  <c r="AV83" i="25" s="1"/>
  <c r="AJ83" i="25"/>
  <c r="AU83" i="25" s="1"/>
  <c r="AG83" i="25"/>
  <c r="AR83" i="25" s="1"/>
  <c r="AF83" i="25"/>
  <c r="AE83" i="25"/>
  <c r="AD83" i="25"/>
  <c r="AC83" i="25"/>
  <c r="AB83" i="25"/>
  <c r="Z83" i="25"/>
  <c r="K83" i="25"/>
  <c r="I83" i="25"/>
  <c r="AO82" i="25"/>
  <c r="AN82" i="25"/>
  <c r="AY82" i="25" s="1"/>
  <c r="AM82" i="25"/>
  <c r="AX82" i="25" s="1"/>
  <c r="AL82" i="25"/>
  <c r="AW82" i="25" s="1"/>
  <c r="AK82" i="25"/>
  <c r="AV82" i="25" s="1"/>
  <c r="AJ82" i="25"/>
  <c r="AU82" i="25" s="1"/>
  <c r="AG82" i="25"/>
  <c r="AR82" i="25" s="1"/>
  <c r="AF82" i="25"/>
  <c r="AE82" i="25"/>
  <c r="AD82" i="25"/>
  <c r="AC82" i="25"/>
  <c r="AB82" i="25"/>
  <c r="Z82" i="25"/>
  <c r="K82" i="25"/>
  <c r="I82" i="25"/>
  <c r="Z81" i="25"/>
  <c r="AL81" i="25"/>
  <c r="AW81" i="25" s="1"/>
  <c r="AG81" i="25"/>
  <c r="AR81" i="25" s="1"/>
  <c r="Z80" i="25"/>
  <c r="AO80" i="25"/>
  <c r="AF80" i="25"/>
  <c r="Z79" i="25"/>
  <c r="AN79" i="25"/>
  <c r="AY79" i="25" s="1"/>
  <c r="AE79" i="25"/>
  <c r="Z78" i="25"/>
  <c r="AM78" i="25"/>
  <c r="AX78" i="25" s="1"/>
  <c r="AE78" i="25"/>
  <c r="Z77" i="25"/>
  <c r="AL77" i="25"/>
  <c r="AW77" i="25" s="1"/>
  <c r="AG77" i="25"/>
  <c r="AR77" i="25" s="1"/>
  <c r="Z76" i="25"/>
  <c r="AO76" i="25"/>
  <c r="AF76" i="25"/>
  <c r="Z75" i="25"/>
  <c r="AO75" i="25"/>
  <c r="AE75" i="25"/>
  <c r="Z74" i="25"/>
  <c r="AM74" i="25"/>
  <c r="AX74" i="25" s="1"/>
  <c r="AE74" i="25"/>
  <c r="Z73" i="25"/>
  <c r="AG73" i="25"/>
  <c r="AR73" i="25" s="1"/>
  <c r="Z72" i="25"/>
  <c r="AO72" i="25"/>
  <c r="Z71" i="25"/>
  <c r="AO71" i="25"/>
  <c r="AE71" i="25"/>
  <c r="Z70" i="25"/>
  <c r="AM70" i="25"/>
  <c r="AX70" i="25" s="1"/>
  <c r="AE70" i="25"/>
  <c r="Z69" i="25"/>
  <c r="AO69" i="25"/>
  <c r="AG69" i="25"/>
  <c r="AR69" i="25" s="1"/>
  <c r="Z68" i="25"/>
  <c r="AO68" i="25"/>
  <c r="Z67" i="25"/>
  <c r="AO67" i="25"/>
  <c r="AE67" i="25"/>
  <c r="Z66" i="25"/>
  <c r="AO66" i="25"/>
  <c r="AE66" i="25"/>
  <c r="Z65" i="25"/>
  <c r="AK65" i="25"/>
  <c r="AV65" i="25" s="1"/>
  <c r="AD65" i="25"/>
  <c r="Z64" i="25"/>
  <c r="AN64" i="25"/>
  <c r="AY64" i="25" s="1"/>
  <c r="AF64" i="25"/>
  <c r="Z63" i="25"/>
  <c r="AO63" i="25"/>
  <c r="AE63" i="25"/>
  <c r="Z62" i="25"/>
  <c r="AK62" i="25"/>
  <c r="AV62" i="25" s="1"/>
  <c r="AE62" i="25"/>
  <c r="Z61" i="25"/>
  <c r="AL61" i="25"/>
  <c r="AW61" i="25" s="1"/>
  <c r="AG61" i="25"/>
  <c r="AR61" i="25" s="1"/>
  <c r="Z60" i="25"/>
  <c r="AO60" i="25"/>
  <c r="AF60" i="25"/>
  <c r="Z59" i="25"/>
  <c r="AO59" i="25"/>
  <c r="AE59" i="25"/>
  <c r="Z58" i="25"/>
  <c r="AM58" i="25"/>
  <c r="AX58" i="25" s="1"/>
  <c r="AE58" i="25"/>
  <c r="Z57" i="25"/>
  <c r="AL57" i="25"/>
  <c r="AW57" i="25" s="1"/>
  <c r="AG57" i="25"/>
  <c r="AR57" i="25" s="1"/>
  <c r="Z56" i="25"/>
  <c r="AO56" i="25"/>
  <c r="AF56" i="25"/>
  <c r="Z55" i="25"/>
  <c r="AO55" i="25"/>
  <c r="AE55" i="25"/>
  <c r="Z54" i="25"/>
  <c r="AG54" i="25"/>
  <c r="AR54" i="25" s="1"/>
  <c r="AJ52" i="25"/>
  <c r="AB52" i="25"/>
  <c r="AO42" i="25"/>
  <c r="AN42" i="25"/>
  <c r="AM42" i="25"/>
  <c r="AL42" i="25"/>
  <c r="AK42" i="25"/>
  <c r="AJ42" i="25"/>
  <c r="AG42" i="25"/>
  <c r="AF42" i="25"/>
  <c r="AE42" i="25"/>
  <c r="AD42" i="25"/>
  <c r="AC42" i="25"/>
  <c r="AB42" i="25"/>
  <c r="I42" i="25"/>
  <c r="AO41" i="25"/>
  <c r="AN41" i="25"/>
  <c r="AM41" i="25"/>
  <c r="AL41" i="25"/>
  <c r="AK41" i="25"/>
  <c r="AJ41" i="25"/>
  <c r="AG41" i="25"/>
  <c r="AF41" i="25"/>
  <c r="AE41" i="25"/>
  <c r="AD41" i="25"/>
  <c r="AB41" i="25"/>
  <c r="K41" i="25"/>
  <c r="AG40" i="25"/>
  <c r="AD40" i="25"/>
  <c r="AC40" i="25"/>
  <c r="AE40" i="25"/>
  <c r="AG39" i="25"/>
  <c r="AF39" i="25"/>
  <c r="AD39" i="25"/>
  <c r="AC39" i="25"/>
  <c r="AB39" i="25"/>
  <c r="AE39" i="25"/>
  <c r="AF38" i="25"/>
  <c r="AB38" i="25"/>
  <c r="AG36" i="25"/>
  <c r="AD36" i="25"/>
  <c r="AC36" i="25"/>
  <c r="AE36" i="25"/>
  <c r="AG35" i="25"/>
  <c r="AF35" i="25"/>
  <c r="AD35" i="25"/>
  <c r="AC35" i="25"/>
  <c r="AB35" i="25"/>
  <c r="AE35" i="25"/>
  <c r="AB34" i="25"/>
  <c r="AE33" i="25"/>
  <c r="AN32" i="25"/>
  <c r="AM32" i="25"/>
  <c r="AL32" i="25"/>
  <c r="AJ32" i="25"/>
  <c r="K32" i="25"/>
  <c r="AO32" i="25"/>
  <c r="AG32" i="25"/>
  <c r="AG31" i="25"/>
  <c r="AF31" i="25"/>
  <c r="AD31" i="25"/>
  <c r="AC31" i="25"/>
  <c r="AB31" i="25"/>
  <c r="AL31" i="25"/>
  <c r="AE31" i="25"/>
  <c r="AN30" i="25"/>
  <c r="AL30" i="25"/>
  <c r="AF30" i="25"/>
  <c r="AK30" i="25"/>
  <c r="AD30" i="25"/>
  <c r="AF29" i="25"/>
  <c r="AE29" i="25"/>
  <c r="AD29" i="25"/>
  <c r="AN29" i="25"/>
  <c r="AN28" i="25"/>
  <c r="AM28" i="25"/>
  <c r="AL28" i="25"/>
  <c r="AJ28" i="25"/>
  <c r="K28" i="25"/>
  <c r="AO28" i="25"/>
  <c r="AE28" i="25"/>
  <c r="AG27" i="25"/>
  <c r="AF27" i="25"/>
  <c r="AD27" i="25"/>
  <c r="AC27" i="25"/>
  <c r="AB27" i="25"/>
  <c r="AL27" i="25"/>
  <c r="AE27" i="25"/>
  <c r="AN26" i="25"/>
  <c r="AL26" i="25"/>
  <c r="AD26" i="25"/>
  <c r="AF25" i="25"/>
  <c r="AE25" i="25"/>
  <c r="AD25" i="25"/>
  <c r="AN25" i="25"/>
  <c r="AN24" i="25"/>
  <c r="AM24" i="25"/>
  <c r="AL24" i="25"/>
  <c r="AJ24" i="25"/>
  <c r="K24" i="25"/>
  <c r="AO24" i="25"/>
  <c r="AE24" i="25"/>
  <c r="AG23" i="25"/>
  <c r="AF23" i="25"/>
  <c r="AD23" i="25"/>
  <c r="AC23" i="25"/>
  <c r="AB23" i="25"/>
  <c r="AL23" i="25"/>
  <c r="AE23" i="25"/>
  <c r="AN22" i="25"/>
  <c r="AL22" i="25"/>
  <c r="AD22" i="25"/>
  <c r="AF21" i="25"/>
  <c r="AE21" i="25"/>
  <c r="AD21" i="25"/>
  <c r="K21" i="25"/>
  <c r="AN21" i="25"/>
  <c r="AN20" i="25"/>
  <c r="AM20" i="25"/>
  <c r="AL20" i="25"/>
  <c r="AJ20" i="25"/>
  <c r="AC20" i="25"/>
  <c r="K20" i="25"/>
  <c r="AO20" i="25"/>
  <c r="AE20" i="25"/>
  <c r="AG19" i="25"/>
  <c r="AF19" i="25"/>
  <c r="AD19" i="25"/>
  <c r="AC19" i="25"/>
  <c r="AB19" i="25"/>
  <c r="AM19" i="25"/>
  <c r="AE19" i="25"/>
  <c r="AN18" i="25"/>
  <c r="AL18" i="25"/>
  <c r="AD18" i="25"/>
  <c r="AF17" i="25"/>
  <c r="AE17" i="25"/>
  <c r="AD17" i="25"/>
  <c r="AN17" i="25"/>
  <c r="AN16" i="25"/>
  <c r="AM16" i="25"/>
  <c r="AL16" i="25"/>
  <c r="AJ16" i="25"/>
  <c r="K16" i="25"/>
  <c r="AO16" i="25"/>
  <c r="AE16" i="25"/>
  <c r="AL15" i="25"/>
  <c r="AG15" i="25"/>
  <c r="AF15" i="25"/>
  <c r="AD15" i="25"/>
  <c r="AC15" i="25"/>
  <c r="AB15" i="25"/>
  <c r="AK15" i="25"/>
  <c r="AE15" i="25"/>
  <c r="AN14" i="25"/>
  <c r="AL14" i="25"/>
  <c r="AF14" i="25"/>
  <c r="AD14" i="25"/>
  <c r="AF13" i="25"/>
  <c r="AE13" i="25"/>
  <c r="AD13" i="25"/>
  <c r="AN13" i="25"/>
  <c r="AD12" i="25"/>
  <c r="AB12" i="25"/>
  <c r="AG11" i="25"/>
  <c r="AD11" i="25"/>
  <c r="AC11" i="25"/>
  <c r="AF11" i="25"/>
  <c r="AG10" i="25"/>
  <c r="AF10" i="25"/>
  <c r="AD10" i="25"/>
  <c r="AC10" i="25"/>
  <c r="AB10" i="25"/>
  <c r="AE10" i="25"/>
  <c r="AN9" i="25"/>
  <c r="AJ9" i="25"/>
  <c r="AL9" i="25"/>
  <c r="AB9" i="25"/>
  <c r="AD8" i="25"/>
  <c r="AB8" i="25"/>
  <c r="AG7" i="25"/>
  <c r="AD7" i="25"/>
  <c r="AC7" i="25"/>
  <c r="AE7" i="25"/>
  <c r="AG6" i="25"/>
  <c r="AF6" i="25"/>
  <c r="AD6" i="25"/>
  <c r="AC6" i="25"/>
  <c r="AB6" i="25"/>
  <c r="AE6" i="25"/>
  <c r="AJ3" i="25"/>
  <c r="AB3" i="25"/>
  <c r="AH42" i="25" l="1"/>
  <c r="AP41" i="25"/>
  <c r="AC55" i="25"/>
  <c r="AC62" i="25"/>
  <c r="AH10" i="25"/>
  <c r="AH27" i="25"/>
  <c r="AH6" i="25"/>
  <c r="AM79" i="25"/>
  <c r="AX79" i="25" s="1"/>
  <c r="AC58" i="25"/>
  <c r="AC59" i="25"/>
  <c r="AO65" i="25"/>
  <c r="AC66" i="25"/>
  <c r="AD67" i="25"/>
  <c r="AJ68" i="25"/>
  <c r="AU68" i="25" s="1"/>
  <c r="AB69" i="25"/>
  <c r="AJ76" i="25"/>
  <c r="AU76" i="25" s="1"/>
  <c r="AH83" i="25"/>
  <c r="AS83" i="25" s="1"/>
  <c r="I70" i="25"/>
  <c r="AJ72" i="25"/>
  <c r="AU72" i="25" s="1"/>
  <c r="AB73" i="25"/>
  <c r="AM75" i="25"/>
  <c r="AX75" i="25" s="1"/>
  <c r="K76" i="25"/>
  <c r="AJ79" i="25"/>
  <c r="AU79" i="25" s="1"/>
  <c r="AN75" i="25"/>
  <c r="AY75" i="25" s="1"/>
  <c r="K75" i="25"/>
  <c r="AC54" i="25"/>
  <c r="AG59" i="25"/>
  <c r="AR59" i="25" s="1"/>
  <c r="AF62" i="25"/>
  <c r="AK64" i="25"/>
  <c r="AV64" i="25" s="1"/>
  <c r="AN65" i="25"/>
  <c r="AY65" i="25" s="1"/>
  <c r="AN67" i="25"/>
  <c r="AY67" i="25" s="1"/>
  <c r="AM71" i="25"/>
  <c r="AX71" i="25" s="1"/>
  <c r="I75" i="25"/>
  <c r="AJ75" i="25"/>
  <c r="AU75" i="25" s="1"/>
  <c r="AN76" i="25"/>
  <c r="AY76" i="25" s="1"/>
  <c r="AB77" i="25"/>
  <c r="AD54" i="25"/>
  <c r="AD78" i="25"/>
  <c r="H84" i="25"/>
  <c r="AF54" i="25"/>
  <c r="AF58" i="25"/>
  <c r="K64" i="25"/>
  <c r="AD66" i="25"/>
  <c r="I67" i="25"/>
  <c r="AJ67" i="25"/>
  <c r="AU67" i="25" s="1"/>
  <c r="AN68" i="25"/>
  <c r="AY68" i="25" s="1"/>
  <c r="AN72" i="25"/>
  <c r="AY72" i="25" s="1"/>
  <c r="AH82" i="25"/>
  <c r="AS82" i="25" s="1"/>
  <c r="AP82" i="25"/>
  <c r="AP83" i="25"/>
  <c r="AG55" i="25"/>
  <c r="AR55" i="25" s="1"/>
  <c r="AD59" i="25"/>
  <c r="AD62" i="25"/>
  <c r="AF66" i="25"/>
  <c r="K67" i="25"/>
  <c r="AM67" i="25"/>
  <c r="AX67" i="25" s="1"/>
  <c r="K68" i="25"/>
  <c r="AD70" i="25"/>
  <c r="AJ71" i="25"/>
  <c r="AU71" i="25" s="1"/>
  <c r="K72" i="25"/>
  <c r="AD75" i="25"/>
  <c r="I78" i="25"/>
  <c r="AL55" i="25"/>
  <c r="AW55" i="25" s="1"/>
  <c r="AM56" i="25"/>
  <c r="AX56" i="25" s="1"/>
  <c r="AL58" i="25"/>
  <c r="AW58" i="25" s="1"/>
  <c r="K59" i="25"/>
  <c r="AN59" i="25"/>
  <c r="AY59" i="25" s="1"/>
  <c r="AF61" i="25"/>
  <c r="AJ63" i="25"/>
  <c r="AU63" i="25" s="1"/>
  <c r="AD64" i="25"/>
  <c r="AB70" i="25"/>
  <c r="AG70" i="25"/>
  <c r="AR70" i="25" s="1"/>
  <c r="I71" i="25"/>
  <c r="AD71" i="25"/>
  <c r="I74" i="25"/>
  <c r="AD74" i="25"/>
  <c r="AB78" i="25"/>
  <c r="AG78" i="25"/>
  <c r="AR78" i="25" s="1"/>
  <c r="I79" i="25"/>
  <c r="AD79" i="25"/>
  <c r="AF81" i="25"/>
  <c r="AB54" i="25"/>
  <c r="I55" i="25"/>
  <c r="AD55" i="25"/>
  <c r="AM55" i="25"/>
  <c r="AX55" i="25" s="1"/>
  <c r="K56" i="25"/>
  <c r="AN56" i="25"/>
  <c r="AY56" i="25" s="1"/>
  <c r="AB57" i="25"/>
  <c r="I58" i="25"/>
  <c r="AD58" i="25"/>
  <c r="AJ59" i="25"/>
  <c r="AU59" i="25" s="1"/>
  <c r="AJ60" i="25"/>
  <c r="AU60" i="25" s="1"/>
  <c r="AB62" i="25"/>
  <c r="AG62" i="25"/>
  <c r="AR62" i="25" s="1"/>
  <c r="K63" i="25"/>
  <c r="AL63" i="25"/>
  <c r="AW63" i="25" s="1"/>
  <c r="AE64" i="25"/>
  <c r="AB66" i="25"/>
  <c r="AG66" i="25"/>
  <c r="AR66" i="25" s="1"/>
  <c r="AC67" i="25"/>
  <c r="AL67" i="25"/>
  <c r="AW67" i="25" s="1"/>
  <c r="AM68" i="25"/>
  <c r="AX68" i="25" s="1"/>
  <c r="AC70" i="25"/>
  <c r="AL70" i="25"/>
  <c r="AW70" i="25" s="1"/>
  <c r="K71" i="25"/>
  <c r="AG71" i="25"/>
  <c r="AR71" i="25" s="1"/>
  <c r="AN71" i="25"/>
  <c r="AY71" i="25" s="1"/>
  <c r="AF73" i="25"/>
  <c r="AF74" i="25"/>
  <c r="AC75" i="25"/>
  <c r="AL75" i="25"/>
  <c r="AW75" i="25" s="1"/>
  <c r="AM76" i="25"/>
  <c r="AX76" i="25" s="1"/>
  <c r="AC78" i="25"/>
  <c r="AL78" i="25"/>
  <c r="AW78" i="25" s="1"/>
  <c r="K79" i="25"/>
  <c r="AG79" i="25"/>
  <c r="AR79" i="25" s="1"/>
  <c r="AJ80" i="25"/>
  <c r="AU80" i="25" s="1"/>
  <c r="AL54" i="25"/>
  <c r="AW54" i="25" s="1"/>
  <c r="K55" i="25"/>
  <c r="AN55" i="25"/>
  <c r="AY55" i="25" s="1"/>
  <c r="AF57" i="25"/>
  <c r="AL59" i="25"/>
  <c r="AW59" i="25" s="1"/>
  <c r="AM60" i="25"/>
  <c r="AX60" i="25" s="1"/>
  <c r="AM62" i="25"/>
  <c r="AX62" i="25" s="1"/>
  <c r="AM63" i="25"/>
  <c r="AX63" i="25" s="1"/>
  <c r="AL66" i="25"/>
  <c r="AW66" i="25" s="1"/>
  <c r="AB74" i="25"/>
  <c r="AG74" i="25"/>
  <c r="AR74" i="25" s="1"/>
  <c r="AM80" i="25"/>
  <c r="AX80" i="25" s="1"/>
  <c r="I54" i="25"/>
  <c r="AJ55" i="25"/>
  <c r="AU55" i="25" s="1"/>
  <c r="AJ56" i="25"/>
  <c r="AU56" i="25" s="1"/>
  <c r="AB58" i="25"/>
  <c r="AG58" i="25"/>
  <c r="AR58" i="25" s="1"/>
  <c r="I59" i="25"/>
  <c r="AM59" i="25"/>
  <c r="AX59" i="25" s="1"/>
  <c r="K60" i="25"/>
  <c r="AN60" i="25"/>
  <c r="AY60" i="25" s="1"/>
  <c r="AB61" i="25"/>
  <c r="I62" i="25"/>
  <c r="AC63" i="25"/>
  <c r="AN63" i="25"/>
  <c r="AY63" i="25" s="1"/>
  <c r="I66" i="25"/>
  <c r="AG67" i="25"/>
  <c r="AR67" i="25" s="1"/>
  <c r="AF69" i="25"/>
  <c r="AF70" i="25"/>
  <c r="AC71" i="25"/>
  <c r="AL71" i="25"/>
  <c r="AW71" i="25" s="1"/>
  <c r="AM72" i="25"/>
  <c r="AX72" i="25" s="1"/>
  <c r="AC74" i="25"/>
  <c r="AL74" i="25"/>
  <c r="AW74" i="25" s="1"/>
  <c r="AG75" i="25"/>
  <c r="AR75" i="25" s="1"/>
  <c r="AF77" i="25"/>
  <c r="AF78" i="25"/>
  <c r="AC79" i="25"/>
  <c r="AL79" i="25"/>
  <c r="AW79" i="25" s="1"/>
  <c r="K80" i="25"/>
  <c r="AN80" i="25"/>
  <c r="AY80" i="25" s="1"/>
  <c r="AB81" i="25"/>
  <c r="AP42" i="25"/>
  <c r="AH19" i="25"/>
  <c r="AH23" i="25"/>
  <c r="AH15" i="25"/>
  <c r="AH31" i="25"/>
  <c r="AH41" i="25"/>
  <c r="AF5" i="25"/>
  <c r="AE8" i="25"/>
  <c r="AF9" i="25"/>
  <c r="AO9" i="25"/>
  <c r="AE12" i="25"/>
  <c r="AB14" i="25"/>
  <c r="AC16" i="25"/>
  <c r="AG5" i="25"/>
  <c r="AF8" i="25"/>
  <c r="AC9" i="25"/>
  <c r="AG9" i="25"/>
  <c r="AE11" i="25"/>
  <c r="AF12" i="25"/>
  <c r="AM14" i="25"/>
  <c r="K14" i="25"/>
  <c r="AC14" i="25"/>
  <c r="AO14" i="25"/>
  <c r="I16" i="25"/>
  <c r="AD16" i="25"/>
  <c r="AM18" i="25"/>
  <c r="K18" i="25"/>
  <c r="AJ18" i="25"/>
  <c r="AO18" i="25"/>
  <c r="I19" i="25"/>
  <c r="AO19" i="25"/>
  <c r="AD20" i="25"/>
  <c r="AM22" i="25"/>
  <c r="K22" i="25"/>
  <c r="AC22" i="25"/>
  <c r="AO22" i="25"/>
  <c r="I23" i="25"/>
  <c r="I24" i="25"/>
  <c r="AD24" i="25"/>
  <c r="AM26" i="25"/>
  <c r="K26" i="25"/>
  <c r="AJ26" i="25"/>
  <c r="AD5" i="25"/>
  <c r="AB7" i="25"/>
  <c r="AF7" i="25"/>
  <c r="AC8" i="25"/>
  <c r="AG8" i="25"/>
  <c r="K9" i="25"/>
  <c r="AD9" i="25"/>
  <c r="AM9" i="25"/>
  <c r="AB11" i="25"/>
  <c r="AC12" i="25"/>
  <c r="AG12" i="25"/>
  <c r="AG13" i="25"/>
  <c r="AC13" i="25"/>
  <c r="AB13" i="25"/>
  <c r="I14" i="25"/>
  <c r="AE14" i="25"/>
  <c r="AK14" i="25"/>
  <c r="K15" i="25"/>
  <c r="AG17" i="25"/>
  <c r="AC17" i="25"/>
  <c r="AB17" i="25"/>
  <c r="I18" i="25"/>
  <c r="AE18" i="25"/>
  <c r="AK18" i="25"/>
  <c r="K19" i="25"/>
  <c r="AK19" i="25"/>
  <c r="AG21" i="25"/>
  <c r="AC21" i="25"/>
  <c r="AB21" i="25"/>
  <c r="I22" i="25"/>
  <c r="AE22" i="25"/>
  <c r="AK22" i="25"/>
  <c r="K23" i="25"/>
  <c r="AK23" i="25"/>
  <c r="AG25" i="25"/>
  <c r="AC25" i="25"/>
  <c r="AB25" i="25"/>
  <c r="I26" i="25"/>
  <c r="AE26" i="25"/>
  <c r="AK26" i="25"/>
  <c r="K27" i="25"/>
  <c r="AK27" i="25"/>
  <c r="AG29" i="25"/>
  <c r="AC29" i="25"/>
  <c r="AB29" i="25"/>
  <c r="I30" i="25"/>
  <c r="AE30" i="25"/>
  <c r="K31" i="25"/>
  <c r="AK31" i="25"/>
  <c r="AG38" i="25"/>
  <c r="AC38" i="25"/>
  <c r="AD38" i="25"/>
  <c r="AE38" i="25"/>
  <c r="AH39" i="25"/>
  <c r="AL13" i="25"/>
  <c r="I13" i="25"/>
  <c r="AJ13" i="25"/>
  <c r="AO13" i="25"/>
  <c r="AF16" i="25"/>
  <c r="AB16" i="25"/>
  <c r="AG16" i="25"/>
  <c r="AL17" i="25"/>
  <c r="I17" i="25"/>
  <c r="AJ17" i="25"/>
  <c r="AO17" i="25"/>
  <c r="AF18" i="25"/>
  <c r="AL19" i="25"/>
  <c r="AF20" i="25"/>
  <c r="AB20" i="25"/>
  <c r="AG20" i="25"/>
  <c r="AL21" i="25"/>
  <c r="I21" i="25"/>
  <c r="AJ21" i="25"/>
  <c r="AO21" i="25"/>
  <c r="AF22" i="25"/>
  <c r="AF24" i="25"/>
  <c r="AB24" i="25"/>
  <c r="AG24" i="25"/>
  <c r="AL25" i="25"/>
  <c r="I25" i="25"/>
  <c r="AJ25" i="25"/>
  <c r="AO25" i="25"/>
  <c r="AF26" i="25"/>
  <c r="AF28" i="25"/>
  <c r="AB28" i="25"/>
  <c r="AG28" i="25"/>
  <c r="AL29" i="25"/>
  <c r="I29" i="25"/>
  <c r="AJ29" i="25"/>
  <c r="AO29" i="25"/>
  <c r="AE32" i="25"/>
  <c r="AF32" i="25"/>
  <c r="AB32" i="25"/>
  <c r="AG34" i="25"/>
  <c r="AC34" i="25"/>
  <c r="AD34" i="25"/>
  <c r="AE34" i="25"/>
  <c r="AE9" i="25"/>
  <c r="AB5" i="25"/>
  <c r="K13" i="25"/>
  <c r="AK13" i="25"/>
  <c r="AN15" i="25"/>
  <c r="AJ15" i="25"/>
  <c r="K17" i="25"/>
  <c r="AK17" i="25"/>
  <c r="AG18" i="25"/>
  <c r="AK21" i="25"/>
  <c r="AB22" i="25"/>
  <c r="AG22" i="25"/>
  <c r="AN23" i="25"/>
  <c r="AJ23" i="25"/>
  <c r="AM23" i="25"/>
  <c r="AC24" i="25"/>
  <c r="K25" i="25"/>
  <c r="AK25" i="25"/>
  <c r="AB26" i="25"/>
  <c r="AG26" i="25"/>
  <c r="AN27" i="25"/>
  <c r="AJ27" i="25"/>
  <c r="AM27" i="25"/>
  <c r="AC28" i="25"/>
  <c r="K29" i="25"/>
  <c r="AK29" i="25"/>
  <c r="AB30" i="25"/>
  <c r="AG30" i="25"/>
  <c r="AN31" i="25"/>
  <c r="AJ31" i="25"/>
  <c r="AM31" i="25"/>
  <c r="AC32" i="25"/>
  <c r="AF34" i="25"/>
  <c r="AF37" i="25"/>
  <c r="AB37" i="25"/>
  <c r="AG37" i="25"/>
  <c r="AC37" i="25"/>
  <c r="AD37" i="25"/>
  <c r="AE5" i="25"/>
  <c r="AK9" i="25"/>
  <c r="AG14" i="25"/>
  <c r="AM15" i="25"/>
  <c r="AB18" i="25"/>
  <c r="AN19" i="25"/>
  <c r="AJ19" i="25"/>
  <c r="AC5" i="25"/>
  <c r="I9" i="25"/>
  <c r="AM13" i="25"/>
  <c r="AJ14" i="25"/>
  <c r="I15" i="25"/>
  <c r="AO15" i="25"/>
  <c r="AM17" i="25"/>
  <c r="AC18" i="25"/>
  <c r="I20" i="25"/>
  <c r="AM21" i="25"/>
  <c r="AJ22" i="25"/>
  <c r="AO23" i="25"/>
  <c r="AM25" i="25"/>
  <c r="AC26" i="25"/>
  <c r="AO26" i="25"/>
  <c r="I27" i="25"/>
  <c r="AO27" i="25"/>
  <c r="I28" i="25"/>
  <c r="AD28" i="25"/>
  <c r="AM29" i="25"/>
  <c r="AM30" i="25"/>
  <c r="K30" i="25"/>
  <c r="AC30" i="25"/>
  <c r="AJ30" i="25"/>
  <c r="AO30" i="25"/>
  <c r="I31" i="25"/>
  <c r="AO31" i="25"/>
  <c r="I32" i="25"/>
  <c r="AD32" i="25"/>
  <c r="AF33" i="25"/>
  <c r="AB33" i="25"/>
  <c r="AG33" i="25"/>
  <c r="AC33" i="25"/>
  <c r="AD33" i="25"/>
  <c r="AH35" i="25"/>
  <c r="AE37" i="25"/>
  <c r="AK16" i="25"/>
  <c r="AP16" i="25" s="1"/>
  <c r="AK20" i="25"/>
  <c r="AP20" i="25" s="1"/>
  <c r="AK24" i="25"/>
  <c r="AP24" i="25" s="1"/>
  <c r="AK28" i="25"/>
  <c r="AP28" i="25" s="1"/>
  <c r="AK32" i="25"/>
  <c r="AP32" i="25" s="1"/>
  <c r="AB36" i="25"/>
  <c r="AB40" i="25"/>
  <c r="AF40" i="25"/>
  <c r="G84" i="25"/>
  <c r="AE54" i="25"/>
  <c r="AJ54" i="25"/>
  <c r="AU54" i="25" s="1"/>
  <c r="AN54" i="25"/>
  <c r="AY54" i="25" s="1"/>
  <c r="AB55" i="25"/>
  <c r="AF55" i="25"/>
  <c r="AK55" i="25"/>
  <c r="AV55" i="25" s="1"/>
  <c r="I56" i="25"/>
  <c r="AC56" i="25"/>
  <c r="AG56" i="25"/>
  <c r="AR56" i="25" s="1"/>
  <c r="AL56" i="25"/>
  <c r="AW56" i="25" s="1"/>
  <c r="K57" i="25"/>
  <c r="AD57" i="25"/>
  <c r="AM57" i="25"/>
  <c r="AX57" i="25" s="1"/>
  <c r="AJ58" i="25"/>
  <c r="AU58" i="25" s="1"/>
  <c r="AN58" i="25"/>
  <c r="AY58" i="25" s="1"/>
  <c r="AB59" i="25"/>
  <c r="AF59" i="25"/>
  <c r="AK59" i="25"/>
  <c r="AV59" i="25" s="1"/>
  <c r="I60" i="25"/>
  <c r="AC60" i="25"/>
  <c r="AG60" i="25"/>
  <c r="AR60" i="25" s="1"/>
  <c r="AL60" i="25"/>
  <c r="AW60" i="25" s="1"/>
  <c r="K61" i="25"/>
  <c r="AD61" i="25"/>
  <c r="AM61" i="25"/>
  <c r="AX61" i="25" s="1"/>
  <c r="AG64" i="25"/>
  <c r="AR64" i="25" s="1"/>
  <c r="AC64" i="25"/>
  <c r="AB64" i="25"/>
  <c r="I65" i="25"/>
  <c r="AE65" i="25"/>
  <c r="AM66" i="25"/>
  <c r="AX66" i="25" s="1"/>
  <c r="K66" i="25"/>
  <c r="AN66" i="25"/>
  <c r="AY66" i="25" s="1"/>
  <c r="AJ66" i="25"/>
  <c r="AU66" i="25" s="1"/>
  <c r="AK66" i="25"/>
  <c r="AV66" i="25" s="1"/>
  <c r="AK54" i="25"/>
  <c r="AV54" i="25" s="1"/>
  <c r="AO54" i="25"/>
  <c r="AD56" i="25"/>
  <c r="AE57" i="25"/>
  <c r="AJ57" i="25"/>
  <c r="AU57" i="25" s="1"/>
  <c r="AN57" i="25"/>
  <c r="AY57" i="25" s="1"/>
  <c r="AK58" i="25"/>
  <c r="AV58" i="25" s="1"/>
  <c r="AO58" i="25"/>
  <c r="AD60" i="25"/>
  <c r="AE61" i="25"/>
  <c r="AJ61" i="25"/>
  <c r="AU61" i="25" s="1"/>
  <c r="AN61" i="25"/>
  <c r="AY61" i="25" s="1"/>
  <c r="AN62" i="25"/>
  <c r="AY62" i="25" s="1"/>
  <c r="AJ62" i="25"/>
  <c r="AU62" i="25" s="1"/>
  <c r="AL62" i="25"/>
  <c r="AW62" i="25" s="1"/>
  <c r="AF63" i="25"/>
  <c r="AB63" i="25"/>
  <c r="AG63" i="25"/>
  <c r="AR63" i="25" s="1"/>
  <c r="AL64" i="25"/>
  <c r="AW64" i="25" s="1"/>
  <c r="I64" i="25"/>
  <c r="AJ64" i="25"/>
  <c r="AU64" i="25" s="1"/>
  <c r="AO64" i="25"/>
  <c r="AF65" i="25"/>
  <c r="AF72" i="25"/>
  <c r="AB72" i="25"/>
  <c r="AD72" i="25"/>
  <c r="AG72" i="25"/>
  <c r="AR72" i="25" s="1"/>
  <c r="AC72" i="25"/>
  <c r="AE72" i="25"/>
  <c r="AE56" i="25"/>
  <c r="AK57" i="25"/>
  <c r="AV57" i="25" s="1"/>
  <c r="AO57" i="25"/>
  <c r="AE60" i="25"/>
  <c r="AK61" i="25"/>
  <c r="AV61" i="25" s="1"/>
  <c r="AO61" i="25"/>
  <c r="AB65" i="25"/>
  <c r="AG65" i="25"/>
  <c r="AR65" i="25" s="1"/>
  <c r="AF68" i="25"/>
  <c r="AB68" i="25"/>
  <c r="AD68" i="25"/>
  <c r="AG68" i="25"/>
  <c r="AR68" i="25" s="1"/>
  <c r="AC68" i="25"/>
  <c r="AE68" i="25"/>
  <c r="AL73" i="25"/>
  <c r="AW73" i="25" s="1"/>
  <c r="I73" i="25"/>
  <c r="AO73" i="25"/>
  <c r="AK73" i="25"/>
  <c r="AV73" i="25" s="1"/>
  <c r="AN73" i="25"/>
  <c r="AY73" i="25" s="1"/>
  <c r="AJ73" i="25"/>
  <c r="AU73" i="25" s="1"/>
  <c r="AM73" i="25"/>
  <c r="AX73" i="25" s="1"/>
  <c r="K73" i="25"/>
  <c r="K54" i="25"/>
  <c r="AM54" i="25"/>
  <c r="AX54" i="25" s="1"/>
  <c r="AB56" i="25"/>
  <c r="AK56" i="25"/>
  <c r="AV56" i="25" s="1"/>
  <c r="I57" i="25"/>
  <c r="AC57" i="25"/>
  <c r="K58" i="25"/>
  <c r="AB60" i="25"/>
  <c r="AK60" i="25"/>
  <c r="AV60" i="25" s="1"/>
  <c r="I61" i="25"/>
  <c r="AC61" i="25"/>
  <c r="K62" i="25"/>
  <c r="AO62" i="25"/>
  <c r="I63" i="25"/>
  <c r="AD63" i="25"/>
  <c r="AM64" i="25"/>
  <c r="AX64" i="25" s="1"/>
  <c r="AL65" i="25"/>
  <c r="AW65" i="25" s="1"/>
  <c r="AM65" i="25"/>
  <c r="AX65" i="25" s="1"/>
  <c r="K65" i="25"/>
  <c r="AC65" i="25"/>
  <c r="AJ65" i="25"/>
  <c r="AU65" i="25" s="1"/>
  <c r="AL69" i="25"/>
  <c r="AW69" i="25" s="1"/>
  <c r="I69" i="25"/>
  <c r="AN69" i="25"/>
  <c r="AY69" i="25" s="1"/>
  <c r="AJ69" i="25"/>
  <c r="AU69" i="25" s="1"/>
  <c r="AM69" i="25"/>
  <c r="AX69" i="25" s="1"/>
  <c r="K69" i="25"/>
  <c r="AK69" i="25"/>
  <c r="AV69" i="25" s="1"/>
  <c r="AK63" i="25"/>
  <c r="AV63" i="25" s="1"/>
  <c r="AB67" i="25"/>
  <c r="AF67" i="25"/>
  <c r="AK67" i="25"/>
  <c r="AV67" i="25" s="1"/>
  <c r="I68" i="25"/>
  <c r="AL68" i="25"/>
  <c r="AW68" i="25" s="1"/>
  <c r="AD69" i="25"/>
  <c r="AJ70" i="25"/>
  <c r="AU70" i="25" s="1"/>
  <c r="AN70" i="25"/>
  <c r="AY70" i="25" s="1"/>
  <c r="AB71" i="25"/>
  <c r="AF71" i="25"/>
  <c r="AK71" i="25"/>
  <c r="AV71" i="25" s="1"/>
  <c r="I72" i="25"/>
  <c r="AL72" i="25"/>
  <c r="AW72" i="25" s="1"/>
  <c r="AD73" i="25"/>
  <c r="AJ74" i="25"/>
  <c r="AU74" i="25" s="1"/>
  <c r="AN74" i="25"/>
  <c r="AY74" i="25" s="1"/>
  <c r="AB75" i="25"/>
  <c r="AF75" i="25"/>
  <c r="AK75" i="25"/>
  <c r="AV75" i="25" s="1"/>
  <c r="I76" i="25"/>
  <c r="AC76" i="25"/>
  <c r="AG76" i="25"/>
  <c r="AR76" i="25" s="1"/>
  <c r="AL76" i="25"/>
  <c r="AW76" i="25" s="1"/>
  <c r="K77" i="25"/>
  <c r="AD77" i="25"/>
  <c r="AM77" i="25"/>
  <c r="AX77" i="25" s="1"/>
  <c r="AJ78" i="25"/>
  <c r="AU78" i="25" s="1"/>
  <c r="AN78" i="25"/>
  <c r="AY78" i="25" s="1"/>
  <c r="AB79" i="25"/>
  <c r="AF79" i="25"/>
  <c r="AK79" i="25"/>
  <c r="AV79" i="25" s="1"/>
  <c r="AO79" i="25"/>
  <c r="I80" i="25"/>
  <c r="AC80" i="25"/>
  <c r="AG80" i="25"/>
  <c r="AR80" i="25" s="1"/>
  <c r="AL80" i="25"/>
  <c r="AW80" i="25" s="1"/>
  <c r="K81" i="25"/>
  <c r="AD81" i="25"/>
  <c r="AM81" i="25"/>
  <c r="AX81" i="25" s="1"/>
  <c r="AE69" i="25"/>
  <c r="AK70" i="25"/>
  <c r="AV70" i="25" s="1"/>
  <c r="AO70" i="25"/>
  <c r="AE73" i="25"/>
  <c r="AK74" i="25"/>
  <c r="AV74" i="25" s="1"/>
  <c r="AO74" i="25"/>
  <c r="AD76" i="25"/>
  <c r="AE77" i="25"/>
  <c r="AJ77" i="25"/>
  <c r="AU77" i="25" s="1"/>
  <c r="AN77" i="25"/>
  <c r="AY77" i="25" s="1"/>
  <c r="AK78" i="25"/>
  <c r="AV78" i="25" s="1"/>
  <c r="AO78" i="25"/>
  <c r="AD80" i="25"/>
  <c r="AE81" i="25"/>
  <c r="AJ81" i="25"/>
  <c r="AU81" i="25" s="1"/>
  <c r="AN81" i="25"/>
  <c r="AY81" i="25" s="1"/>
  <c r="AE76" i="25"/>
  <c r="AK77" i="25"/>
  <c r="AV77" i="25" s="1"/>
  <c r="AO77" i="25"/>
  <c r="AE80" i="25"/>
  <c r="AK81" i="25"/>
  <c r="AV81" i="25" s="1"/>
  <c r="AO81" i="25"/>
  <c r="AK68" i="25"/>
  <c r="AV68" i="25" s="1"/>
  <c r="AC69" i="25"/>
  <c r="K70" i="25"/>
  <c r="AK72" i="25"/>
  <c r="AV72" i="25" s="1"/>
  <c r="AC73" i="25"/>
  <c r="K74" i="25"/>
  <c r="AB76" i="25"/>
  <c r="AK76" i="25"/>
  <c r="AV76" i="25" s="1"/>
  <c r="I77" i="25"/>
  <c r="AC77" i="25"/>
  <c r="K78" i="25"/>
  <c r="AB80" i="25"/>
  <c r="AK80" i="25"/>
  <c r="AV80" i="25" s="1"/>
  <c r="I81" i="25"/>
  <c r="AC81" i="25"/>
  <c r="AR84" i="25" l="1"/>
  <c r="AX84" i="25"/>
  <c r="AV84" i="25"/>
  <c r="AY84" i="25"/>
  <c r="AU84" i="25"/>
  <c r="AW84" i="25"/>
  <c r="AP71" i="25"/>
  <c r="AP67" i="25"/>
  <c r="AP75" i="25"/>
  <c r="AH66" i="25"/>
  <c r="AS66" i="25" s="1"/>
  <c r="AP72" i="25"/>
  <c r="AP19" i="25"/>
  <c r="AH7" i="25"/>
  <c r="AH38" i="25"/>
  <c r="AH13" i="25"/>
  <c r="AP22" i="25"/>
  <c r="AH11" i="25"/>
  <c r="AH22" i="25"/>
  <c r="AH78" i="25"/>
  <c r="AS78" i="25" s="1"/>
  <c r="AH58" i="25"/>
  <c r="AS58" i="25" s="1"/>
  <c r="AP80" i="25"/>
  <c r="AH12" i="25"/>
  <c r="AH8" i="25"/>
  <c r="AH69" i="25"/>
  <c r="AS69" i="25" s="1"/>
  <c r="AH77" i="25"/>
  <c r="AS77" i="25" s="1"/>
  <c r="AP68" i="25"/>
  <c r="AH70" i="25"/>
  <c r="AS70" i="25" s="1"/>
  <c r="AP70" i="25"/>
  <c r="AH57" i="25"/>
  <c r="AS57" i="25" s="1"/>
  <c r="AF84" i="25"/>
  <c r="AH59" i="25"/>
  <c r="AS59" i="25" s="1"/>
  <c r="AH55" i="25"/>
  <c r="AS55" i="25" s="1"/>
  <c r="AH74" i="25"/>
  <c r="AS74" i="25" s="1"/>
  <c r="AH62" i="25"/>
  <c r="AS62" i="25" s="1"/>
  <c r="AH54" i="25"/>
  <c r="AS54" i="25" s="1"/>
  <c r="AP76" i="25"/>
  <c r="AL84" i="25"/>
  <c r="AH60" i="25"/>
  <c r="AS60" i="25" s="1"/>
  <c r="AP56" i="25"/>
  <c r="AP73" i="25"/>
  <c r="AG84" i="25"/>
  <c r="AP60" i="25"/>
  <c r="AP59" i="25"/>
  <c r="AP55" i="25"/>
  <c r="AH81" i="25"/>
  <c r="AS81" i="25" s="1"/>
  <c r="AH76" i="25"/>
  <c r="AS76" i="25" s="1"/>
  <c r="AP77" i="25"/>
  <c r="I84" i="25"/>
  <c r="AP63" i="25"/>
  <c r="AP69" i="25"/>
  <c r="AH61" i="25"/>
  <c r="AS61" i="25" s="1"/>
  <c r="AH56" i="25"/>
  <c r="AS56" i="25" s="1"/>
  <c r="AD84" i="25"/>
  <c r="AP57" i="25"/>
  <c r="AH73" i="25"/>
  <c r="AS73" i="25" s="1"/>
  <c r="AP27" i="25"/>
  <c r="AP9" i="25"/>
  <c r="AP30" i="25"/>
  <c r="AP14" i="25"/>
  <c r="AE49" i="25"/>
  <c r="AH33" i="25"/>
  <c r="AH34" i="25"/>
  <c r="AH9" i="25"/>
  <c r="AH16" i="25"/>
  <c r="AP79" i="25"/>
  <c r="K84" i="25"/>
  <c r="AP58" i="25"/>
  <c r="AJ84" i="25"/>
  <c r="AP54" i="25"/>
  <c r="AH80" i="25"/>
  <c r="AS80" i="25" s="1"/>
  <c r="AH79" i="25"/>
  <c r="AS79" i="25" s="1"/>
  <c r="AH75" i="25"/>
  <c r="AS75" i="25" s="1"/>
  <c r="AH71" i="25"/>
  <c r="AS71" i="25" s="1"/>
  <c r="AH67" i="25"/>
  <c r="AS67" i="25" s="1"/>
  <c r="AP65" i="25"/>
  <c r="AH65" i="25"/>
  <c r="AS65" i="25" s="1"/>
  <c r="AH72" i="25"/>
  <c r="AS72" i="25" s="1"/>
  <c r="AP61" i="25"/>
  <c r="AB84" i="25"/>
  <c r="AE84" i="25"/>
  <c r="AH40" i="25"/>
  <c r="AB49" i="25"/>
  <c r="AH5" i="25"/>
  <c r="AH29" i="25"/>
  <c r="AH25" i="25"/>
  <c r="AH21" i="25"/>
  <c r="AH17" i="25"/>
  <c r="AP26" i="25"/>
  <c r="AG49" i="25"/>
  <c r="AF49" i="25"/>
  <c r="AH68" i="25"/>
  <c r="AS68" i="25" s="1"/>
  <c r="AC84" i="25"/>
  <c r="AP62" i="25"/>
  <c r="AO84" i="25"/>
  <c r="AH64" i="25"/>
  <c r="AS64" i="25" s="1"/>
  <c r="AH18" i="25"/>
  <c r="AH30" i="25"/>
  <c r="AH26" i="25"/>
  <c r="AP64" i="25"/>
  <c r="AH63" i="25"/>
  <c r="AS63" i="25" s="1"/>
  <c r="AK84" i="25"/>
  <c r="AN84" i="25"/>
  <c r="AN85" i="25" s="1"/>
  <c r="AC49" i="25"/>
  <c r="AC86" i="25" s="1"/>
  <c r="AP31" i="25"/>
  <c r="AP23" i="25"/>
  <c r="AP15" i="25"/>
  <c r="AH32" i="25"/>
  <c r="AP29" i="25"/>
  <c r="AH28" i="25"/>
  <c r="AP25" i="25"/>
  <c r="AH24" i="25"/>
  <c r="AP21" i="25"/>
  <c r="AH20" i="25"/>
  <c r="AP13" i="25"/>
  <c r="AD49" i="25"/>
  <c r="AP18" i="25"/>
  <c r="AP78" i="25"/>
  <c r="AP74" i="25"/>
  <c r="AP81" i="25"/>
  <c r="AM84" i="25"/>
  <c r="AP66" i="25"/>
  <c r="AH36" i="25"/>
  <c r="AH37" i="25"/>
  <c r="AP17" i="25"/>
  <c r="AH14" i="25"/>
  <c r="C53" i="11" l="1"/>
  <c r="AS84" i="25"/>
  <c r="AK85" i="25"/>
  <c r="AP85" i="25" s="1"/>
  <c r="AH84" i="25"/>
  <c r="AP84" i="25"/>
  <c r="AH49" i="25"/>
  <c r="F54" i="11" l="1"/>
  <c r="G53" i="11"/>
  <c r="G54" i="11" s="1"/>
  <c r="H61" i="11"/>
  <c r="AM109" i="16" l="1"/>
  <c r="AM107" i="16"/>
  <c r="F28" i="23" l="1"/>
  <c r="F23" i="23"/>
  <c r="F15" i="23"/>
  <c r="F80" i="23" l="1"/>
  <c r="F10" i="23"/>
  <c r="AK26" i="23"/>
  <c r="AJ26" i="23"/>
  <c r="AI26" i="23"/>
  <c r="AH26" i="23"/>
  <c r="AG26" i="23"/>
  <c r="AF26" i="23"/>
  <c r="AE26" i="23"/>
  <c r="AD26" i="23"/>
  <c r="AC26" i="23"/>
  <c r="AB26" i="23"/>
  <c r="AA26" i="23"/>
  <c r="Z26" i="23"/>
  <c r="Y26" i="23"/>
  <c r="X26" i="23"/>
  <c r="W26" i="23"/>
  <c r="V26" i="23"/>
  <c r="U26" i="23"/>
  <c r="T26" i="23"/>
  <c r="S26" i="23"/>
  <c r="R26" i="23"/>
  <c r="Q26" i="23"/>
  <c r="P26" i="23"/>
  <c r="O26" i="23"/>
  <c r="N26" i="23"/>
  <c r="M26" i="23"/>
  <c r="L26" i="23"/>
  <c r="K26" i="23"/>
  <c r="J26" i="23"/>
  <c r="I26" i="23"/>
  <c r="H26" i="23"/>
  <c r="G26" i="23"/>
  <c r="AK24" i="23"/>
  <c r="AJ24" i="23"/>
  <c r="AI24" i="23"/>
  <c r="AH24" i="23"/>
  <c r="AG24" i="23"/>
  <c r="AF24" i="23"/>
  <c r="AE24" i="23"/>
  <c r="AD24" i="23"/>
  <c r="AC24" i="23"/>
  <c r="AB24" i="23"/>
  <c r="AA24" i="23"/>
  <c r="Z24" i="23"/>
  <c r="Y24" i="23"/>
  <c r="X24" i="23"/>
  <c r="W24" i="23"/>
  <c r="V24" i="23"/>
  <c r="U24" i="23"/>
  <c r="T24" i="23"/>
  <c r="S24" i="23"/>
  <c r="R24" i="23"/>
  <c r="Q24" i="23"/>
  <c r="P24" i="23"/>
  <c r="O24" i="23"/>
  <c r="N24" i="23"/>
  <c r="M24" i="23"/>
  <c r="L24" i="23"/>
  <c r="K24" i="23"/>
  <c r="J24" i="23"/>
  <c r="I24" i="23"/>
  <c r="H24" i="23"/>
  <c r="G24" i="23"/>
  <c r="AK20" i="23"/>
  <c r="AJ20" i="23"/>
  <c r="AI20" i="23"/>
  <c r="AH20" i="23"/>
  <c r="AG20" i="23"/>
  <c r="AF20" i="23"/>
  <c r="AE20" i="23"/>
  <c r="AD20" i="23"/>
  <c r="AC20" i="23"/>
  <c r="AB20" i="23"/>
  <c r="AA20" i="23"/>
  <c r="Z20" i="23"/>
  <c r="Y20" i="23"/>
  <c r="X20" i="23"/>
  <c r="W20" i="23"/>
  <c r="V20" i="23"/>
  <c r="U20" i="23"/>
  <c r="T20" i="23"/>
  <c r="S20" i="23"/>
  <c r="R20" i="23"/>
  <c r="Q20" i="23"/>
  <c r="P20" i="23"/>
  <c r="O20" i="23"/>
  <c r="N20" i="23"/>
  <c r="M20" i="23"/>
  <c r="L20" i="23"/>
  <c r="K20" i="23"/>
  <c r="J20" i="23"/>
  <c r="I20" i="23"/>
  <c r="H20" i="23"/>
  <c r="G20" i="23"/>
  <c r="AK16" i="23"/>
  <c r="AJ16" i="23"/>
  <c r="AI16" i="23"/>
  <c r="AH16" i="23"/>
  <c r="AG16" i="23"/>
  <c r="AF16" i="23"/>
  <c r="AE16" i="23"/>
  <c r="AD16" i="23"/>
  <c r="AC16" i="23"/>
  <c r="AB16" i="23"/>
  <c r="AA16" i="23"/>
  <c r="Z16" i="23"/>
  <c r="Y16" i="23"/>
  <c r="X16" i="23"/>
  <c r="W16" i="23"/>
  <c r="V16" i="23"/>
  <c r="U16" i="23"/>
  <c r="T16" i="23"/>
  <c r="S16" i="23"/>
  <c r="R16" i="23"/>
  <c r="Q16" i="23"/>
  <c r="N16" i="23"/>
  <c r="L16" i="23"/>
  <c r="K16" i="23"/>
  <c r="J16" i="23"/>
  <c r="I16" i="23"/>
  <c r="H16" i="23"/>
  <c r="G16" i="23"/>
  <c r="AK11" i="23"/>
  <c r="AJ11" i="23"/>
  <c r="AI11" i="23"/>
  <c r="AH11" i="23"/>
  <c r="AG11" i="23"/>
  <c r="AF11" i="23"/>
  <c r="AE11" i="23"/>
  <c r="AD11" i="23"/>
  <c r="AC11" i="23"/>
  <c r="AB11" i="23"/>
  <c r="AA11" i="23"/>
  <c r="Z11" i="23"/>
  <c r="Y11" i="23"/>
  <c r="X11" i="23"/>
  <c r="W11" i="23"/>
  <c r="V11" i="23"/>
  <c r="U11" i="23"/>
  <c r="T11" i="23"/>
  <c r="S11" i="23"/>
  <c r="R11" i="23"/>
  <c r="Q11" i="23"/>
  <c r="P11" i="23"/>
  <c r="O11" i="23"/>
  <c r="N11" i="23"/>
  <c r="M11" i="23"/>
  <c r="L11" i="23"/>
  <c r="K11" i="23"/>
  <c r="J11" i="23"/>
  <c r="I11" i="23"/>
  <c r="H11" i="23"/>
  <c r="G11" i="23"/>
  <c r="AK7" i="23"/>
  <c r="AJ7" i="23"/>
  <c r="AI7" i="23"/>
  <c r="AH7" i="23"/>
  <c r="AG7" i="23"/>
  <c r="AF7" i="23"/>
  <c r="AE7" i="23"/>
  <c r="AD7" i="23"/>
  <c r="AC7" i="23"/>
  <c r="AB7" i="23"/>
  <c r="AA7" i="23"/>
  <c r="Z7" i="23"/>
  <c r="Y7" i="23"/>
  <c r="X7" i="23"/>
  <c r="W7" i="23"/>
  <c r="V7" i="23"/>
  <c r="U7" i="23"/>
  <c r="T7" i="23"/>
  <c r="S7" i="23"/>
  <c r="R7" i="23"/>
  <c r="Q7" i="23"/>
  <c r="P7" i="23"/>
  <c r="O7" i="23"/>
  <c r="N7" i="23"/>
  <c r="M7" i="23"/>
  <c r="L7" i="23"/>
  <c r="K7" i="23"/>
  <c r="J7" i="23"/>
  <c r="I7" i="23"/>
  <c r="H7" i="23"/>
  <c r="G7" i="23"/>
  <c r="F115" i="23"/>
  <c r="G114" i="23"/>
  <c r="H114" i="23" s="1"/>
  <c r="I114" i="23" s="1"/>
  <c r="J114" i="23" s="1"/>
  <c r="K114" i="23" s="1"/>
  <c r="L114" i="23" s="1"/>
  <c r="M114" i="23" s="1"/>
  <c r="N114" i="23" s="1"/>
  <c r="O114" i="23" s="1"/>
  <c r="P114" i="23" s="1"/>
  <c r="Q114" i="23" s="1"/>
  <c r="R114" i="23" s="1"/>
  <c r="S114" i="23" s="1"/>
  <c r="T114" i="23" s="1"/>
  <c r="U114" i="23" s="1"/>
  <c r="V114" i="23" s="1"/>
  <c r="W114" i="23" s="1"/>
  <c r="X114" i="23" s="1"/>
  <c r="Y114" i="23" s="1"/>
  <c r="Z114" i="23" s="1"/>
  <c r="AA114" i="23" s="1"/>
  <c r="AB114" i="23" s="1"/>
  <c r="AC114" i="23" s="1"/>
  <c r="AD114" i="23" s="1"/>
  <c r="AE114" i="23" s="1"/>
  <c r="AF114" i="23" s="1"/>
  <c r="AG114" i="23" s="1"/>
  <c r="AH114" i="23" s="1"/>
  <c r="AI114" i="23" s="1"/>
  <c r="AJ114" i="23" s="1"/>
  <c r="AK114" i="23" s="1"/>
  <c r="AL114" i="23" s="1"/>
  <c r="AL109" i="23"/>
  <c r="AL107" i="23"/>
  <c r="AL106" i="23"/>
  <c r="AK105" i="23"/>
  <c r="AJ105" i="23"/>
  <c r="AI105" i="23"/>
  <c r="AH105" i="23"/>
  <c r="AG105" i="23"/>
  <c r="AF105" i="23"/>
  <c r="AE105" i="23"/>
  <c r="AD105" i="23"/>
  <c r="AC105" i="23"/>
  <c r="AB105" i="23"/>
  <c r="AA105" i="23"/>
  <c r="Z105" i="23"/>
  <c r="Y105" i="23"/>
  <c r="X105" i="23"/>
  <c r="W105" i="23"/>
  <c r="V105" i="23"/>
  <c r="U105" i="23"/>
  <c r="T105" i="23"/>
  <c r="S105" i="23"/>
  <c r="R105" i="23"/>
  <c r="Q105" i="23"/>
  <c r="P105" i="23"/>
  <c r="O105" i="23"/>
  <c r="N105" i="23"/>
  <c r="M105" i="23"/>
  <c r="L105" i="23"/>
  <c r="K105" i="23"/>
  <c r="J105" i="23"/>
  <c r="I105" i="23"/>
  <c r="H105" i="23"/>
  <c r="G105" i="23"/>
  <c r="AL104" i="23"/>
  <c r="AL103" i="23"/>
  <c r="AL102" i="23"/>
  <c r="AL101" i="23"/>
  <c r="AK100" i="23"/>
  <c r="AK111" i="23" s="1"/>
  <c r="AJ100" i="23"/>
  <c r="AJ111" i="23" s="1"/>
  <c r="AI100" i="23"/>
  <c r="AI111" i="23" s="1"/>
  <c r="AH100" i="23"/>
  <c r="AG100" i="23"/>
  <c r="AF100" i="23"/>
  <c r="AF111" i="23" s="1"/>
  <c r="AE100" i="23"/>
  <c r="AE111" i="23" s="1"/>
  <c r="AD100" i="23"/>
  <c r="AC100" i="23"/>
  <c r="AB100" i="23"/>
  <c r="AB111" i="23" s="1"/>
  <c r="AA100" i="23"/>
  <c r="AA111" i="23" s="1"/>
  <c r="Z100" i="23"/>
  <c r="Z111" i="23" s="1"/>
  <c r="Y100" i="23"/>
  <c r="Y111" i="23" s="1"/>
  <c r="X100" i="23"/>
  <c r="X111" i="23" s="1"/>
  <c r="W100" i="23"/>
  <c r="W111" i="23" s="1"/>
  <c r="V100" i="23"/>
  <c r="V111" i="23" s="1"/>
  <c r="U100" i="23"/>
  <c r="U111" i="23" s="1"/>
  <c r="T100" i="23"/>
  <c r="T111" i="23" s="1"/>
  <c r="S100" i="23"/>
  <c r="S111" i="23" s="1"/>
  <c r="R100" i="23"/>
  <c r="Q100" i="23"/>
  <c r="Q111" i="23" s="1"/>
  <c r="P100" i="23"/>
  <c r="P111" i="23" s="1"/>
  <c r="O100" i="23"/>
  <c r="O111" i="23" s="1"/>
  <c r="N100" i="23"/>
  <c r="N111" i="23" s="1"/>
  <c r="M100" i="23"/>
  <c r="M111" i="23" s="1"/>
  <c r="L100" i="23"/>
  <c r="L111" i="23" s="1"/>
  <c r="K100" i="23"/>
  <c r="K111" i="23" s="1"/>
  <c r="J100" i="23"/>
  <c r="I100" i="23"/>
  <c r="I111" i="23" s="1"/>
  <c r="H100" i="23"/>
  <c r="H111" i="23" s="1"/>
  <c r="G100" i="23"/>
  <c r="G111" i="23" s="1"/>
  <c r="AK96" i="23"/>
  <c r="AJ96" i="23"/>
  <c r="AI96" i="23"/>
  <c r="AH96" i="23"/>
  <c r="AG96" i="23"/>
  <c r="AF96" i="23"/>
  <c r="AE96" i="23"/>
  <c r="AD96" i="23"/>
  <c r="AC96" i="23"/>
  <c r="AB96" i="23"/>
  <c r="AA96" i="23"/>
  <c r="Z96" i="23"/>
  <c r="Y96" i="23"/>
  <c r="X96" i="23"/>
  <c r="W96" i="23"/>
  <c r="V96" i="23"/>
  <c r="U96" i="23"/>
  <c r="T96" i="23"/>
  <c r="S96" i="23"/>
  <c r="R96" i="23"/>
  <c r="Q96" i="23"/>
  <c r="P96" i="23"/>
  <c r="O96" i="23"/>
  <c r="N96" i="23"/>
  <c r="M96" i="23"/>
  <c r="L96" i="23"/>
  <c r="K96" i="23"/>
  <c r="J96" i="23"/>
  <c r="I96" i="23"/>
  <c r="H96" i="23"/>
  <c r="G96" i="23"/>
  <c r="G97" i="23" s="1"/>
  <c r="AL95" i="23"/>
  <c r="AL93" i="23"/>
  <c r="AK92" i="23"/>
  <c r="AJ92" i="23"/>
  <c r="AI92" i="23"/>
  <c r="AH92" i="23"/>
  <c r="AG92" i="23"/>
  <c r="AF92" i="23"/>
  <c r="AE92" i="23"/>
  <c r="AD92" i="23"/>
  <c r="AC92" i="23"/>
  <c r="AB92" i="23"/>
  <c r="AA92" i="23"/>
  <c r="Z92" i="23"/>
  <c r="Y92" i="23"/>
  <c r="X92" i="23"/>
  <c r="W92" i="23"/>
  <c r="V92" i="23"/>
  <c r="U92" i="23"/>
  <c r="T92" i="23"/>
  <c r="S92" i="23"/>
  <c r="R92" i="23"/>
  <c r="Q92" i="23"/>
  <c r="P92" i="23"/>
  <c r="O92" i="23"/>
  <c r="N92" i="23"/>
  <c r="M92" i="23"/>
  <c r="L92" i="23"/>
  <c r="K92" i="23"/>
  <c r="J92" i="23"/>
  <c r="I92" i="23"/>
  <c r="H92" i="23"/>
  <c r="G92" i="23"/>
  <c r="G94" i="23" s="1"/>
  <c r="AL91" i="23"/>
  <c r="AL88" i="23"/>
  <c r="AK87" i="23"/>
  <c r="AK99" i="23" s="1"/>
  <c r="AJ87" i="23"/>
  <c r="AJ99" i="23" s="1"/>
  <c r="AI87" i="23"/>
  <c r="AI99" i="23" s="1"/>
  <c r="AH87" i="23"/>
  <c r="AH99" i="23" s="1"/>
  <c r="AG87" i="23"/>
  <c r="AG99" i="23" s="1"/>
  <c r="AF87" i="23"/>
  <c r="AF99" i="23" s="1"/>
  <c r="AE87" i="23"/>
  <c r="AE99" i="23" s="1"/>
  <c r="AD87" i="23"/>
  <c r="AD99" i="23" s="1"/>
  <c r="AC87" i="23"/>
  <c r="AC99" i="23" s="1"/>
  <c r="AB87" i="23"/>
  <c r="AB99" i="23" s="1"/>
  <c r="AA87" i="23"/>
  <c r="AA99" i="23" s="1"/>
  <c r="Z87" i="23"/>
  <c r="Z99" i="23" s="1"/>
  <c r="Y87" i="23"/>
  <c r="Y99" i="23" s="1"/>
  <c r="X87" i="23"/>
  <c r="X99" i="23" s="1"/>
  <c r="W87" i="23"/>
  <c r="W99" i="23" s="1"/>
  <c r="V87" i="23"/>
  <c r="V99" i="23" s="1"/>
  <c r="U87" i="23"/>
  <c r="U99" i="23" s="1"/>
  <c r="T87" i="23"/>
  <c r="T99" i="23" s="1"/>
  <c r="S87" i="23"/>
  <c r="S99" i="23" s="1"/>
  <c r="R87" i="23"/>
  <c r="R99" i="23" s="1"/>
  <c r="Q87" i="23"/>
  <c r="Q99" i="23" s="1"/>
  <c r="P87" i="23"/>
  <c r="P99" i="23" s="1"/>
  <c r="O87" i="23"/>
  <c r="O99" i="23" s="1"/>
  <c r="N87" i="23"/>
  <c r="N99" i="23" s="1"/>
  <c r="M87" i="23"/>
  <c r="M99" i="23" s="1"/>
  <c r="L87" i="23"/>
  <c r="L99" i="23" s="1"/>
  <c r="K87" i="23"/>
  <c r="K99" i="23" s="1"/>
  <c r="J87" i="23"/>
  <c r="J99" i="23" s="1"/>
  <c r="I87" i="23"/>
  <c r="H87" i="23"/>
  <c r="H99" i="23" s="1"/>
  <c r="G87" i="23"/>
  <c r="AL86" i="23"/>
  <c r="AK83" i="23"/>
  <c r="AJ83" i="23"/>
  <c r="AI83" i="23"/>
  <c r="AH83" i="23"/>
  <c r="AE83" i="23"/>
  <c r="AD83" i="23"/>
  <c r="AC83" i="23"/>
  <c r="AB83" i="23"/>
  <c r="AA83" i="23"/>
  <c r="Z83" i="23"/>
  <c r="Y83" i="23"/>
  <c r="X83" i="23"/>
  <c r="W83" i="23"/>
  <c r="V83" i="23"/>
  <c r="U83" i="23"/>
  <c r="T83" i="23"/>
  <c r="S83" i="23"/>
  <c r="R83" i="23"/>
  <c r="Q83" i="23"/>
  <c r="P83" i="23"/>
  <c r="O83" i="23"/>
  <c r="N83" i="23"/>
  <c r="M83" i="23"/>
  <c r="L83" i="23"/>
  <c r="K83" i="23"/>
  <c r="J83" i="23"/>
  <c r="I83" i="23"/>
  <c r="H83" i="23"/>
  <c r="G83" i="23"/>
  <c r="G84" i="23" s="1"/>
  <c r="AL82" i="23"/>
  <c r="E82" i="23"/>
  <c r="AL74" i="23"/>
  <c r="AL72" i="23"/>
  <c r="AL71" i="23"/>
  <c r="AK70" i="23"/>
  <c r="AJ70" i="23"/>
  <c r="AI70" i="23"/>
  <c r="AH70" i="23"/>
  <c r="AG70" i="23"/>
  <c r="AF70" i="23"/>
  <c r="AE70" i="23"/>
  <c r="AD70" i="23"/>
  <c r="AC70" i="23"/>
  <c r="AB70" i="23"/>
  <c r="AA70" i="23"/>
  <c r="Z70" i="23"/>
  <c r="Y70" i="23"/>
  <c r="X70" i="23"/>
  <c r="W70" i="23"/>
  <c r="V70" i="23"/>
  <c r="U70" i="23"/>
  <c r="T70" i="23"/>
  <c r="S70" i="23"/>
  <c r="R70" i="23"/>
  <c r="Q70" i="23"/>
  <c r="P70" i="23"/>
  <c r="O70" i="23"/>
  <c r="N70" i="23"/>
  <c r="M70" i="23"/>
  <c r="L70" i="23"/>
  <c r="K70" i="23"/>
  <c r="J70" i="23"/>
  <c r="I70" i="23"/>
  <c r="H70" i="23"/>
  <c r="G70" i="23"/>
  <c r="AL69" i="23"/>
  <c r="AL68" i="23"/>
  <c r="AL67" i="23"/>
  <c r="AL66" i="23"/>
  <c r="AK64" i="23"/>
  <c r="AJ64" i="23"/>
  <c r="AI64" i="23"/>
  <c r="AH64" i="23"/>
  <c r="AG64" i="23"/>
  <c r="AF64" i="23"/>
  <c r="AE64" i="23"/>
  <c r="AD64" i="23"/>
  <c r="AC64" i="23"/>
  <c r="AB64" i="23"/>
  <c r="AA64" i="23"/>
  <c r="Z64" i="23"/>
  <c r="Y64" i="23"/>
  <c r="X64" i="23"/>
  <c r="W64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G64" i="23"/>
  <c r="AU54" i="23"/>
  <c r="AP49" i="23"/>
  <c r="G44" i="23"/>
  <c r="H44" i="23" s="1"/>
  <c r="I44" i="23" s="1"/>
  <c r="J44" i="23" s="1"/>
  <c r="K44" i="23" s="1"/>
  <c r="L44" i="23" s="1"/>
  <c r="M44" i="23" s="1"/>
  <c r="N44" i="23" s="1"/>
  <c r="O44" i="23" s="1"/>
  <c r="P44" i="23" s="1"/>
  <c r="Q44" i="23" s="1"/>
  <c r="R44" i="23" s="1"/>
  <c r="S44" i="23" s="1"/>
  <c r="T44" i="23" s="1"/>
  <c r="U44" i="23" s="1"/>
  <c r="V44" i="23" s="1"/>
  <c r="W44" i="23" s="1"/>
  <c r="X44" i="23" s="1"/>
  <c r="Y44" i="23" s="1"/>
  <c r="Z44" i="23" s="1"/>
  <c r="AA44" i="23" s="1"/>
  <c r="AB44" i="23" s="1"/>
  <c r="AC44" i="23" s="1"/>
  <c r="AD44" i="23" s="1"/>
  <c r="AE44" i="23" s="1"/>
  <c r="AF44" i="23" s="1"/>
  <c r="AG44" i="23" s="1"/>
  <c r="AH44" i="23" s="1"/>
  <c r="AI44" i="23" s="1"/>
  <c r="AJ44" i="23" s="1"/>
  <c r="AK44" i="23" s="1"/>
  <c r="AL44" i="23" s="1"/>
  <c r="AL39" i="23"/>
  <c r="AL37" i="23"/>
  <c r="AL36" i="23"/>
  <c r="AK35" i="23"/>
  <c r="AJ35" i="23"/>
  <c r="AI35" i="23"/>
  <c r="AH35" i="23"/>
  <c r="AG35" i="23"/>
  <c r="AF35" i="23"/>
  <c r="AE35" i="23"/>
  <c r="AD35" i="23"/>
  <c r="AC35" i="23"/>
  <c r="AB35" i="23"/>
  <c r="AA35" i="23"/>
  <c r="Z35" i="23"/>
  <c r="Y35" i="23"/>
  <c r="X35" i="23"/>
  <c r="W35" i="23"/>
  <c r="V35" i="23"/>
  <c r="U35" i="23"/>
  <c r="T35" i="23"/>
  <c r="S35" i="23"/>
  <c r="R35" i="23"/>
  <c r="Q35" i="23"/>
  <c r="P35" i="23"/>
  <c r="O35" i="23"/>
  <c r="N35" i="23"/>
  <c r="M35" i="23"/>
  <c r="L35" i="23"/>
  <c r="K35" i="23"/>
  <c r="J35" i="23"/>
  <c r="I35" i="23"/>
  <c r="H35" i="23"/>
  <c r="G35" i="23"/>
  <c r="AL34" i="23"/>
  <c r="AL33" i="23"/>
  <c r="AL32" i="23"/>
  <c r="AL31" i="23"/>
  <c r="AK29" i="23"/>
  <c r="AJ29" i="23"/>
  <c r="AI29" i="23"/>
  <c r="AH29" i="23"/>
  <c r="AG29" i="23"/>
  <c r="AF29" i="23"/>
  <c r="AE29" i="23"/>
  <c r="AD29" i="23"/>
  <c r="AC29" i="23"/>
  <c r="AB29" i="23"/>
  <c r="AA29" i="23"/>
  <c r="Z29" i="23"/>
  <c r="Y29" i="23"/>
  <c r="X29" i="23"/>
  <c r="W29" i="23"/>
  <c r="V29" i="23"/>
  <c r="U29" i="23"/>
  <c r="T29" i="23"/>
  <c r="S29" i="23"/>
  <c r="R29" i="23"/>
  <c r="Q29" i="23"/>
  <c r="P29" i="23"/>
  <c r="O29" i="23"/>
  <c r="N29" i="23"/>
  <c r="M29" i="23"/>
  <c r="L29" i="23"/>
  <c r="K29" i="23"/>
  <c r="J29" i="23"/>
  <c r="I29" i="23"/>
  <c r="H29" i="23"/>
  <c r="G29" i="23"/>
  <c r="AU14" i="23"/>
  <c r="AL13" i="23"/>
  <c r="AL12" i="23"/>
  <c r="AP11" i="23"/>
  <c r="E7" i="23"/>
  <c r="G6" i="23"/>
  <c r="H5" i="23"/>
  <c r="AL7" i="23" l="1"/>
  <c r="AN102" i="23"/>
  <c r="AC110" i="23"/>
  <c r="AC112" i="23" s="1"/>
  <c r="AG110" i="23"/>
  <c r="AG112" i="23" s="1"/>
  <c r="H84" i="23"/>
  <c r="I84" i="23" s="1"/>
  <c r="H97" i="23"/>
  <c r="I97" i="23" s="1"/>
  <c r="J97" i="23" s="1"/>
  <c r="K97" i="23" s="1"/>
  <c r="L97" i="23" s="1"/>
  <c r="M97" i="23" s="1"/>
  <c r="N97" i="23" s="1"/>
  <c r="O97" i="23" s="1"/>
  <c r="P97" i="23" s="1"/>
  <c r="Q97" i="23" s="1"/>
  <c r="R97" i="23" s="1"/>
  <c r="S97" i="23" s="1"/>
  <c r="T97" i="23" s="1"/>
  <c r="U97" i="23" s="1"/>
  <c r="V97" i="23" s="1"/>
  <c r="W97" i="23" s="1"/>
  <c r="X97" i="23" s="1"/>
  <c r="Y97" i="23" s="1"/>
  <c r="Z97" i="23" s="1"/>
  <c r="AA97" i="23" s="1"/>
  <c r="AB97" i="23" s="1"/>
  <c r="AC97" i="23" s="1"/>
  <c r="AD97" i="23" s="1"/>
  <c r="AE97" i="23" s="1"/>
  <c r="AF97" i="23" s="1"/>
  <c r="AG97" i="23" s="1"/>
  <c r="AH97" i="23" s="1"/>
  <c r="AI97" i="23" s="1"/>
  <c r="AJ97" i="23" s="1"/>
  <c r="AK97" i="23" s="1"/>
  <c r="F79" i="23"/>
  <c r="G79" i="23" s="1"/>
  <c r="H79" i="23" s="1"/>
  <c r="I79" i="23" s="1"/>
  <c r="J79" i="23" s="1"/>
  <c r="K79" i="23" s="1"/>
  <c r="L79" i="23" s="1"/>
  <c r="M79" i="23" s="1"/>
  <c r="N79" i="23" s="1"/>
  <c r="O79" i="23" s="1"/>
  <c r="P79" i="23" s="1"/>
  <c r="Q79" i="23" s="1"/>
  <c r="R79" i="23" s="1"/>
  <c r="S79" i="23" s="1"/>
  <c r="T79" i="23" s="1"/>
  <c r="U79" i="23" s="1"/>
  <c r="V79" i="23" s="1"/>
  <c r="W79" i="23" s="1"/>
  <c r="X79" i="23" s="1"/>
  <c r="Y79" i="23" s="1"/>
  <c r="Z79" i="23" s="1"/>
  <c r="AA79" i="23" s="1"/>
  <c r="AB79" i="23" s="1"/>
  <c r="AC79" i="23" s="1"/>
  <c r="AD79" i="23" s="1"/>
  <c r="AE79" i="23" s="1"/>
  <c r="AF79" i="23" s="1"/>
  <c r="AG79" i="23" s="1"/>
  <c r="AH79" i="23" s="1"/>
  <c r="AI79" i="23" s="1"/>
  <c r="AJ79" i="23" s="1"/>
  <c r="AK79" i="23" s="1"/>
  <c r="AL79" i="23" s="1"/>
  <c r="AP51" i="23"/>
  <c r="G90" i="23"/>
  <c r="H90" i="23" s="1"/>
  <c r="I90" i="23" s="1"/>
  <c r="J90" i="23" s="1"/>
  <c r="K90" i="23" s="1"/>
  <c r="L90" i="23" s="1"/>
  <c r="M90" i="23" s="1"/>
  <c r="N90" i="23" s="1"/>
  <c r="O90" i="23" s="1"/>
  <c r="P90" i="23" s="1"/>
  <c r="Q90" i="23" s="1"/>
  <c r="R90" i="23" s="1"/>
  <c r="S90" i="23" s="1"/>
  <c r="T90" i="23" s="1"/>
  <c r="U90" i="23" s="1"/>
  <c r="V90" i="23" s="1"/>
  <c r="W90" i="23" s="1"/>
  <c r="X90" i="23" s="1"/>
  <c r="Y90" i="23" s="1"/>
  <c r="Z90" i="23" s="1"/>
  <c r="AA90" i="23" s="1"/>
  <c r="AB90" i="23" s="1"/>
  <c r="AC90" i="23" s="1"/>
  <c r="AD90" i="23" s="1"/>
  <c r="AE90" i="23" s="1"/>
  <c r="AF90" i="23" s="1"/>
  <c r="AG90" i="23" s="1"/>
  <c r="AH90" i="23" s="1"/>
  <c r="AI90" i="23" s="1"/>
  <c r="AJ90" i="23" s="1"/>
  <c r="AK90" i="23" s="1"/>
  <c r="AL105" i="23"/>
  <c r="AN106" i="23" s="1"/>
  <c r="O110" i="23"/>
  <c r="O112" i="23" s="1"/>
  <c r="L110" i="23"/>
  <c r="L112" i="23" s="1"/>
  <c r="P110" i="23"/>
  <c r="P112" i="23" s="1"/>
  <c r="T110" i="23"/>
  <c r="T112" i="23" s="1"/>
  <c r="X110" i="23"/>
  <c r="X112" i="23" s="1"/>
  <c r="AB110" i="23"/>
  <c r="AB112" i="23" s="1"/>
  <c r="AJ110" i="23"/>
  <c r="AJ112" i="23" s="1"/>
  <c r="AN104" i="23"/>
  <c r="I110" i="23"/>
  <c r="I112" i="23" s="1"/>
  <c r="M110" i="23"/>
  <c r="M112" i="23" s="1"/>
  <c r="Q110" i="23"/>
  <c r="Q112" i="23" s="1"/>
  <c r="U110" i="23"/>
  <c r="U112" i="23" s="1"/>
  <c r="AK110" i="23"/>
  <c r="AK112" i="23" s="1"/>
  <c r="G110" i="23"/>
  <c r="G112" i="23" s="1"/>
  <c r="G113" i="23" s="1"/>
  <c r="AL87" i="23"/>
  <c r="AL92" i="23"/>
  <c r="AC111" i="23"/>
  <c r="G99" i="23"/>
  <c r="K110" i="23"/>
  <c r="K112" i="23" s="1"/>
  <c r="S110" i="23"/>
  <c r="S112" i="23" s="1"/>
  <c r="W110" i="23"/>
  <c r="W112" i="23" s="1"/>
  <c r="AA110" i="23"/>
  <c r="AA112" i="23" s="1"/>
  <c r="AE110" i="23"/>
  <c r="AE112" i="23" s="1"/>
  <c r="AI110" i="23"/>
  <c r="AI112" i="23" s="1"/>
  <c r="AL64" i="23"/>
  <c r="G89" i="23"/>
  <c r="H89" i="23" s="1"/>
  <c r="I89" i="23" s="1"/>
  <c r="J89" i="23" s="1"/>
  <c r="K89" i="23" s="1"/>
  <c r="L89" i="23" s="1"/>
  <c r="M89" i="23" s="1"/>
  <c r="N89" i="23" s="1"/>
  <c r="O89" i="23" s="1"/>
  <c r="P89" i="23" s="1"/>
  <c r="Q89" i="23" s="1"/>
  <c r="R89" i="23" s="1"/>
  <c r="S89" i="23" s="1"/>
  <c r="T89" i="23" s="1"/>
  <c r="U89" i="23" s="1"/>
  <c r="V89" i="23" s="1"/>
  <c r="W89" i="23" s="1"/>
  <c r="X89" i="23" s="1"/>
  <c r="Y89" i="23" s="1"/>
  <c r="Z89" i="23" s="1"/>
  <c r="AA89" i="23" s="1"/>
  <c r="AB89" i="23" s="1"/>
  <c r="AC89" i="23" s="1"/>
  <c r="AD89" i="23" s="1"/>
  <c r="AE89" i="23" s="1"/>
  <c r="AF89" i="23" s="1"/>
  <c r="AG89" i="23" s="1"/>
  <c r="AH89" i="23" s="1"/>
  <c r="AI89" i="23" s="1"/>
  <c r="AJ89" i="23" s="1"/>
  <c r="AK89" i="23" s="1"/>
  <c r="I99" i="23"/>
  <c r="H110" i="23"/>
  <c r="H112" i="23" s="1"/>
  <c r="AF110" i="23"/>
  <c r="AF112" i="23" s="1"/>
  <c r="AG111" i="23"/>
  <c r="AL11" i="23"/>
  <c r="AL24" i="23"/>
  <c r="AL29" i="23"/>
  <c r="H6" i="23"/>
  <c r="I5" i="23"/>
  <c r="J111" i="23"/>
  <c r="J110" i="23"/>
  <c r="J112" i="23" s="1"/>
  <c r="R111" i="23"/>
  <c r="R110" i="23"/>
  <c r="R112" i="23" s="1"/>
  <c r="AD111" i="23"/>
  <c r="AD110" i="23"/>
  <c r="AD112" i="23" s="1"/>
  <c r="AH111" i="23"/>
  <c r="AH110" i="23"/>
  <c r="AH112" i="23" s="1"/>
  <c r="AL100" i="23"/>
  <c r="AL35" i="23"/>
  <c r="AL70" i="23"/>
  <c r="J84" i="23"/>
  <c r="K84" i="23" s="1"/>
  <c r="L84" i="23" s="1"/>
  <c r="M84" i="23" s="1"/>
  <c r="N84" i="23" s="1"/>
  <c r="O84" i="23" s="1"/>
  <c r="P84" i="23" s="1"/>
  <c r="Q84" i="23" s="1"/>
  <c r="R84" i="23" s="1"/>
  <c r="S84" i="23" s="1"/>
  <c r="T84" i="23" s="1"/>
  <c r="U84" i="23" s="1"/>
  <c r="V84" i="23" s="1"/>
  <c r="W84" i="23" s="1"/>
  <c r="X84" i="23" s="1"/>
  <c r="Y84" i="23" s="1"/>
  <c r="Z84" i="23" s="1"/>
  <c r="AA84" i="23" s="1"/>
  <c r="AB84" i="23" s="1"/>
  <c r="AC84" i="23" s="1"/>
  <c r="AD84" i="23" s="1"/>
  <c r="AE84" i="23" s="1"/>
  <c r="AF84" i="23" s="1"/>
  <c r="AG84" i="23" s="1"/>
  <c r="AH84" i="23" s="1"/>
  <c r="AI84" i="23" s="1"/>
  <c r="AJ84" i="23" s="1"/>
  <c r="AK84" i="23" s="1"/>
  <c r="N110" i="23"/>
  <c r="N112" i="23" s="1"/>
  <c r="V110" i="23"/>
  <c r="V112" i="23" s="1"/>
  <c r="H94" i="23"/>
  <c r="I94" i="23" s="1"/>
  <c r="J94" i="23" s="1"/>
  <c r="K94" i="23" s="1"/>
  <c r="L94" i="23" s="1"/>
  <c r="M94" i="23" s="1"/>
  <c r="N94" i="23" s="1"/>
  <c r="O94" i="23" s="1"/>
  <c r="P94" i="23" s="1"/>
  <c r="Q94" i="23" s="1"/>
  <c r="R94" i="23" s="1"/>
  <c r="S94" i="23" s="1"/>
  <c r="T94" i="23" s="1"/>
  <c r="U94" i="23" s="1"/>
  <c r="V94" i="23" s="1"/>
  <c r="W94" i="23" s="1"/>
  <c r="X94" i="23" s="1"/>
  <c r="Y94" i="23" s="1"/>
  <c r="Z94" i="23" s="1"/>
  <c r="AA94" i="23" s="1"/>
  <c r="AB94" i="23" s="1"/>
  <c r="AC94" i="23" s="1"/>
  <c r="AD94" i="23" s="1"/>
  <c r="AE94" i="23" s="1"/>
  <c r="AF94" i="23" s="1"/>
  <c r="AG94" i="23" s="1"/>
  <c r="AH94" i="23" s="1"/>
  <c r="AI94" i="23" s="1"/>
  <c r="AJ94" i="23" s="1"/>
  <c r="AK94" i="23" s="1"/>
  <c r="Y110" i="23"/>
  <c r="Y112" i="23" s="1"/>
  <c r="G85" i="23"/>
  <c r="H85" i="23" s="1"/>
  <c r="I85" i="23" s="1"/>
  <c r="J85" i="23" s="1"/>
  <c r="K85" i="23" s="1"/>
  <c r="L85" i="23" s="1"/>
  <c r="M85" i="23" s="1"/>
  <c r="N85" i="23" s="1"/>
  <c r="O85" i="23" s="1"/>
  <c r="P85" i="23" s="1"/>
  <c r="Q85" i="23" s="1"/>
  <c r="R85" i="23" s="1"/>
  <c r="S85" i="23" s="1"/>
  <c r="T85" i="23" s="1"/>
  <c r="U85" i="23" s="1"/>
  <c r="V85" i="23" s="1"/>
  <c r="W85" i="23" s="1"/>
  <c r="X85" i="23" s="1"/>
  <c r="Y85" i="23" s="1"/>
  <c r="Z85" i="23" s="1"/>
  <c r="AA85" i="23" s="1"/>
  <c r="AB85" i="23" s="1"/>
  <c r="AC85" i="23" s="1"/>
  <c r="AD85" i="23" s="1"/>
  <c r="AE85" i="23" s="1"/>
  <c r="AF85" i="23" s="1"/>
  <c r="AG85" i="23" s="1"/>
  <c r="AH85" i="23" s="1"/>
  <c r="AI85" i="23" s="1"/>
  <c r="AJ85" i="23" s="1"/>
  <c r="AK85" i="23" s="1"/>
  <c r="AL83" i="23"/>
  <c r="G98" i="23"/>
  <c r="H98" i="23" s="1"/>
  <c r="I98" i="23" s="1"/>
  <c r="J98" i="23" s="1"/>
  <c r="K98" i="23" s="1"/>
  <c r="L98" i="23" s="1"/>
  <c r="M98" i="23" s="1"/>
  <c r="N98" i="23" s="1"/>
  <c r="O98" i="23" s="1"/>
  <c r="P98" i="23" s="1"/>
  <c r="Q98" i="23" s="1"/>
  <c r="R98" i="23" s="1"/>
  <c r="S98" i="23" s="1"/>
  <c r="T98" i="23" s="1"/>
  <c r="U98" i="23" s="1"/>
  <c r="V98" i="23" s="1"/>
  <c r="W98" i="23" s="1"/>
  <c r="X98" i="23" s="1"/>
  <c r="Y98" i="23" s="1"/>
  <c r="Z98" i="23" s="1"/>
  <c r="AA98" i="23" s="1"/>
  <c r="AB98" i="23" s="1"/>
  <c r="AC98" i="23" s="1"/>
  <c r="AD98" i="23" s="1"/>
  <c r="AE98" i="23" s="1"/>
  <c r="AF98" i="23" s="1"/>
  <c r="AG98" i="23" s="1"/>
  <c r="AH98" i="23" s="1"/>
  <c r="AI98" i="23" s="1"/>
  <c r="AJ98" i="23" s="1"/>
  <c r="AK98" i="23" s="1"/>
  <c r="AL96" i="23"/>
  <c r="Z110" i="23"/>
  <c r="Z112" i="23" s="1"/>
  <c r="AL111" i="23" l="1"/>
  <c r="G115" i="23"/>
  <c r="AL99" i="23"/>
  <c r="AN100" i="23" s="1"/>
  <c r="AL112" i="23"/>
  <c r="H113" i="23"/>
  <c r="I113" i="23" s="1"/>
  <c r="J113" i="23" s="1"/>
  <c r="K113" i="23" s="1"/>
  <c r="L113" i="23" s="1"/>
  <c r="M113" i="23" s="1"/>
  <c r="N113" i="23" s="1"/>
  <c r="O113" i="23" s="1"/>
  <c r="P113" i="23" s="1"/>
  <c r="Q113" i="23" s="1"/>
  <c r="R113" i="23" s="1"/>
  <c r="S113" i="23" s="1"/>
  <c r="T113" i="23" s="1"/>
  <c r="U113" i="23" s="1"/>
  <c r="V113" i="23" s="1"/>
  <c r="W113" i="23" s="1"/>
  <c r="X113" i="23" s="1"/>
  <c r="Y113" i="23" s="1"/>
  <c r="Z113" i="23" s="1"/>
  <c r="AA113" i="23" s="1"/>
  <c r="AB113" i="23" s="1"/>
  <c r="AC113" i="23" s="1"/>
  <c r="AD113" i="23" s="1"/>
  <c r="AE113" i="23" s="1"/>
  <c r="AF113" i="23" s="1"/>
  <c r="AG113" i="23" s="1"/>
  <c r="AH113" i="23" s="1"/>
  <c r="AI113" i="23" s="1"/>
  <c r="AJ113" i="23" s="1"/>
  <c r="AK113" i="23" s="1"/>
  <c r="H65" i="23"/>
  <c r="G65" i="23"/>
  <c r="G30" i="23"/>
  <c r="J5" i="23"/>
  <c r="I6" i="23"/>
  <c r="AL110" i="23"/>
  <c r="AN110" i="23" l="1"/>
  <c r="G116" i="23"/>
  <c r="H115" i="23"/>
  <c r="K5" i="23"/>
  <c r="J6" i="23"/>
  <c r="G41" i="23"/>
  <c r="G40" i="23"/>
  <c r="H76" i="23"/>
  <c r="H75" i="23"/>
  <c r="H77" i="23" s="1"/>
  <c r="H30" i="23"/>
  <c r="G76" i="23"/>
  <c r="G75" i="23"/>
  <c r="I65" i="23"/>
  <c r="AL113" i="23"/>
  <c r="H114" i="16"/>
  <c r="I114" i="16" s="1"/>
  <c r="J114" i="16" s="1"/>
  <c r="K114" i="16" s="1"/>
  <c r="L114" i="16" s="1"/>
  <c r="M114" i="16" s="1"/>
  <c r="N114" i="16" s="1"/>
  <c r="O114" i="16" s="1"/>
  <c r="P114" i="16" s="1"/>
  <c r="Q114" i="16" s="1"/>
  <c r="R114" i="16" s="1"/>
  <c r="S114" i="16" s="1"/>
  <c r="T114" i="16" s="1"/>
  <c r="U114" i="16" s="1"/>
  <c r="V114" i="16" s="1"/>
  <c r="W114" i="16" s="1"/>
  <c r="X114" i="16" s="1"/>
  <c r="Y114" i="16" s="1"/>
  <c r="Z114" i="16" s="1"/>
  <c r="AA114" i="16" s="1"/>
  <c r="AB114" i="16" s="1"/>
  <c r="AC114" i="16" s="1"/>
  <c r="AD114" i="16" s="1"/>
  <c r="AE114" i="16" s="1"/>
  <c r="AF114" i="16" s="1"/>
  <c r="AG114" i="16" s="1"/>
  <c r="AH114" i="16" s="1"/>
  <c r="AI114" i="16" s="1"/>
  <c r="AJ114" i="16" s="1"/>
  <c r="AK114" i="16" s="1"/>
  <c r="AL114" i="16" s="1"/>
  <c r="AM114" i="16" s="1"/>
  <c r="AM106" i="16"/>
  <c r="H105" i="16"/>
  <c r="H103" i="16" s="1"/>
  <c r="H101" i="16" s="1"/>
  <c r="AM101" i="16" s="1"/>
  <c r="AM104" i="16"/>
  <c r="AM102" i="16"/>
  <c r="AL100" i="16"/>
  <c r="AL111" i="16" s="1"/>
  <c r="AK100" i="16"/>
  <c r="AK111" i="16" s="1"/>
  <c r="AJ100" i="16"/>
  <c r="AJ111" i="16" s="1"/>
  <c r="AI100" i="16"/>
  <c r="AI111" i="16" s="1"/>
  <c r="AH100" i="16"/>
  <c r="AH111" i="16" s="1"/>
  <c r="AG100" i="16"/>
  <c r="AG111" i="16" s="1"/>
  <c r="AF100" i="16"/>
  <c r="AF111" i="16" s="1"/>
  <c r="AE100" i="16"/>
  <c r="AE111" i="16" s="1"/>
  <c r="AD100" i="16"/>
  <c r="AD111" i="16" s="1"/>
  <c r="AC100" i="16"/>
  <c r="AC111" i="16" s="1"/>
  <c r="AB100" i="16"/>
  <c r="AB111" i="16" s="1"/>
  <c r="AA100" i="16"/>
  <c r="AA111" i="16" s="1"/>
  <c r="Z100" i="16"/>
  <c r="Z111" i="16" s="1"/>
  <c r="Y100" i="16"/>
  <c r="Y111" i="16" s="1"/>
  <c r="X100" i="16"/>
  <c r="X111" i="16" s="1"/>
  <c r="W100" i="16"/>
  <c r="W111" i="16" s="1"/>
  <c r="V100" i="16"/>
  <c r="V111" i="16" s="1"/>
  <c r="U100" i="16"/>
  <c r="U111" i="16" s="1"/>
  <c r="T100" i="16"/>
  <c r="T111" i="16" s="1"/>
  <c r="S100" i="16"/>
  <c r="S111" i="16" s="1"/>
  <c r="R100" i="16"/>
  <c r="R111" i="16" s="1"/>
  <c r="Q100" i="16"/>
  <c r="Q111" i="16" s="1"/>
  <c r="P100" i="16"/>
  <c r="P111" i="16" s="1"/>
  <c r="O100" i="16"/>
  <c r="O111" i="16" s="1"/>
  <c r="N100" i="16"/>
  <c r="N111" i="16" s="1"/>
  <c r="M100" i="16"/>
  <c r="M111" i="16" s="1"/>
  <c r="L100" i="16"/>
  <c r="L111" i="16" s="1"/>
  <c r="K100" i="16"/>
  <c r="K111" i="16" s="1"/>
  <c r="J100" i="16"/>
  <c r="J111" i="16" s="1"/>
  <c r="I100" i="16"/>
  <c r="I111" i="16" s="1"/>
  <c r="H100" i="16"/>
  <c r="H111" i="16" s="1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H97" i="16" s="1"/>
  <c r="AM95" i="16"/>
  <c r="AM93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H94" i="16" s="1"/>
  <c r="AM91" i="16"/>
  <c r="AM88" i="16"/>
  <c r="AL87" i="16"/>
  <c r="AL99" i="16" s="1"/>
  <c r="AK87" i="16"/>
  <c r="AK99" i="16" s="1"/>
  <c r="AJ87" i="16"/>
  <c r="AJ99" i="16" s="1"/>
  <c r="AI87" i="16"/>
  <c r="AI99" i="16" s="1"/>
  <c r="AH87" i="16"/>
  <c r="AH99" i="16" s="1"/>
  <c r="AG87" i="16"/>
  <c r="AG99" i="16" s="1"/>
  <c r="AF87" i="16"/>
  <c r="AF99" i="16" s="1"/>
  <c r="AE87" i="16"/>
  <c r="AE99" i="16" s="1"/>
  <c r="AD87" i="16"/>
  <c r="AD99" i="16" s="1"/>
  <c r="AC87" i="16"/>
  <c r="AC99" i="16" s="1"/>
  <c r="AB87" i="16"/>
  <c r="AB99" i="16" s="1"/>
  <c r="AA87" i="16"/>
  <c r="AA99" i="16" s="1"/>
  <c r="Z87" i="16"/>
  <c r="Z99" i="16" s="1"/>
  <c r="Y87" i="16"/>
  <c r="Y99" i="16" s="1"/>
  <c r="X87" i="16"/>
  <c r="X99" i="16" s="1"/>
  <c r="W87" i="16"/>
  <c r="W99" i="16" s="1"/>
  <c r="V87" i="16"/>
  <c r="V99" i="16" s="1"/>
  <c r="U87" i="16"/>
  <c r="U99" i="16" s="1"/>
  <c r="T87" i="16"/>
  <c r="T99" i="16" s="1"/>
  <c r="S87" i="16"/>
  <c r="S99" i="16" s="1"/>
  <c r="R87" i="16"/>
  <c r="R99" i="16" s="1"/>
  <c r="Q87" i="16"/>
  <c r="Q99" i="16" s="1"/>
  <c r="P87" i="16"/>
  <c r="P99" i="16" s="1"/>
  <c r="O87" i="16"/>
  <c r="O99" i="16" s="1"/>
  <c r="N87" i="16"/>
  <c r="N99" i="16" s="1"/>
  <c r="M87" i="16"/>
  <c r="M99" i="16" s="1"/>
  <c r="L87" i="16"/>
  <c r="L99" i="16" s="1"/>
  <c r="K87" i="16"/>
  <c r="K99" i="16" s="1"/>
  <c r="J87" i="16"/>
  <c r="J99" i="16" s="1"/>
  <c r="I87" i="16"/>
  <c r="I99" i="16" s="1"/>
  <c r="H87" i="16"/>
  <c r="AM86" i="16"/>
  <c r="AL83" i="16"/>
  <c r="AK83" i="16"/>
  <c r="AJ83" i="16"/>
  <c r="AI83" i="16"/>
  <c r="AF83" i="16"/>
  <c r="AE83" i="16"/>
  <c r="AD83" i="16"/>
  <c r="AC83" i="16"/>
  <c r="AB83" i="16"/>
  <c r="AA83" i="16"/>
  <c r="Z83" i="16"/>
  <c r="Y83" i="16"/>
  <c r="X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AM82" i="16"/>
  <c r="F82" i="16"/>
  <c r="I39" i="16"/>
  <c r="J39" i="16" s="1"/>
  <c r="K39" i="16" s="1"/>
  <c r="L39" i="16" s="1"/>
  <c r="M39" i="16" s="1"/>
  <c r="N39" i="16" s="1"/>
  <c r="O39" i="16" s="1"/>
  <c r="P39" i="16" s="1"/>
  <c r="Q39" i="16" s="1"/>
  <c r="R39" i="16" s="1"/>
  <c r="S39" i="16" s="1"/>
  <c r="T39" i="16" s="1"/>
  <c r="U39" i="16" s="1"/>
  <c r="V39" i="16" s="1"/>
  <c r="W39" i="16" s="1"/>
  <c r="X39" i="16" s="1"/>
  <c r="Y39" i="16" s="1"/>
  <c r="Z39" i="16" s="1"/>
  <c r="AA39" i="16" s="1"/>
  <c r="AB39" i="16" s="1"/>
  <c r="AC39" i="16" s="1"/>
  <c r="AD39" i="16" s="1"/>
  <c r="AE39" i="16" s="1"/>
  <c r="AF39" i="16" s="1"/>
  <c r="AG39" i="16" s="1"/>
  <c r="AH39" i="16" s="1"/>
  <c r="AI39" i="16" s="1"/>
  <c r="AJ39" i="16" s="1"/>
  <c r="AK39" i="16" s="1"/>
  <c r="AL39" i="16" s="1"/>
  <c r="AM39" i="16" s="1"/>
  <c r="AM34" i="16"/>
  <c r="AM32" i="16"/>
  <c r="AM31" i="16"/>
  <c r="AM29" i="16"/>
  <c r="AM28" i="16"/>
  <c r="AM27" i="16"/>
  <c r="AM26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W24" i="16"/>
  <c r="V24" i="16"/>
  <c r="U24" i="16"/>
  <c r="R24" i="16"/>
  <c r="Q24" i="16"/>
  <c r="P24" i="16"/>
  <c r="O24" i="16"/>
  <c r="N24" i="16"/>
  <c r="J20" i="48"/>
  <c r="K20" i="48" s="1"/>
  <c r="L20" i="48" l="1"/>
  <c r="M20" i="48"/>
  <c r="AM103" i="16"/>
  <c r="AO104" i="16" s="1"/>
  <c r="H99" i="16"/>
  <c r="AM99" i="16" s="1"/>
  <c r="H85" i="16"/>
  <c r="I85" i="16" s="1"/>
  <c r="J85" i="16" s="1"/>
  <c r="K85" i="16" s="1"/>
  <c r="L85" i="16" s="1"/>
  <c r="M85" i="16" s="1"/>
  <c r="N85" i="16" s="1"/>
  <c r="O85" i="16" s="1"/>
  <c r="P85" i="16" s="1"/>
  <c r="Q85" i="16" s="1"/>
  <c r="R85" i="16" s="1"/>
  <c r="S85" i="16" s="1"/>
  <c r="T85" i="16" s="1"/>
  <c r="U85" i="16" s="1"/>
  <c r="V85" i="16" s="1"/>
  <c r="W85" i="16" s="1"/>
  <c r="X85" i="16" s="1"/>
  <c r="Y85" i="16" s="1"/>
  <c r="Z85" i="16" s="1"/>
  <c r="AA85" i="16" s="1"/>
  <c r="AB85" i="16" s="1"/>
  <c r="AC85" i="16" s="1"/>
  <c r="AD85" i="16" s="1"/>
  <c r="AE85" i="16" s="1"/>
  <c r="AF85" i="16" s="1"/>
  <c r="AG85" i="16" s="1"/>
  <c r="AH85" i="16" s="1"/>
  <c r="AI85" i="16" s="1"/>
  <c r="AJ85" i="16" s="1"/>
  <c r="AK85" i="16" s="1"/>
  <c r="AL85" i="16" s="1"/>
  <c r="I115" i="23"/>
  <c r="H116" i="23"/>
  <c r="AM83" i="16"/>
  <c r="H84" i="16"/>
  <c r="I84" i="16" s="1"/>
  <c r="J84" i="16" s="1"/>
  <c r="K84" i="16" s="1"/>
  <c r="L84" i="16" s="1"/>
  <c r="M84" i="16" s="1"/>
  <c r="N84" i="16" s="1"/>
  <c r="O84" i="16" s="1"/>
  <c r="P84" i="16" s="1"/>
  <c r="Q84" i="16" s="1"/>
  <c r="R84" i="16" s="1"/>
  <c r="S84" i="16" s="1"/>
  <c r="T84" i="16" s="1"/>
  <c r="U84" i="16" s="1"/>
  <c r="V84" i="16" s="1"/>
  <c r="W84" i="16" s="1"/>
  <c r="X84" i="16" s="1"/>
  <c r="Y84" i="16" s="1"/>
  <c r="Z84" i="16" s="1"/>
  <c r="AA84" i="16" s="1"/>
  <c r="AB84" i="16" s="1"/>
  <c r="AC84" i="16" s="1"/>
  <c r="AD84" i="16" s="1"/>
  <c r="AE84" i="16" s="1"/>
  <c r="AF84" i="16" s="1"/>
  <c r="AG84" i="16" s="1"/>
  <c r="AH84" i="16" s="1"/>
  <c r="AI84" i="16" s="1"/>
  <c r="AJ84" i="16" s="1"/>
  <c r="AK84" i="16" s="1"/>
  <c r="AL84" i="16" s="1"/>
  <c r="AE7" i="32"/>
  <c r="AO102" i="16"/>
  <c r="H108" i="16"/>
  <c r="I108" i="16" s="1"/>
  <c r="J108" i="16" s="1"/>
  <c r="K108" i="16" s="1"/>
  <c r="L108" i="16" s="1"/>
  <c r="M108" i="16" s="1"/>
  <c r="N108" i="16" s="1"/>
  <c r="O108" i="16" s="1"/>
  <c r="P108" i="16" s="1"/>
  <c r="Q108" i="16" s="1"/>
  <c r="R108" i="16" s="1"/>
  <c r="S108" i="16" s="1"/>
  <c r="T108" i="16" s="1"/>
  <c r="U108" i="16" s="1"/>
  <c r="V108" i="16" s="1"/>
  <c r="W108" i="16" s="1"/>
  <c r="X108" i="16" s="1"/>
  <c r="Y108" i="16" s="1"/>
  <c r="Z108" i="16" s="1"/>
  <c r="AA108" i="16" s="1"/>
  <c r="AB108" i="16" s="1"/>
  <c r="AC108" i="16" s="1"/>
  <c r="AD108" i="16" s="1"/>
  <c r="AE108" i="16" s="1"/>
  <c r="AF108" i="16" s="1"/>
  <c r="AG108" i="16" s="1"/>
  <c r="AH108" i="16" s="1"/>
  <c r="AI108" i="16" s="1"/>
  <c r="AJ108" i="16" s="1"/>
  <c r="AK108" i="16" s="1"/>
  <c r="AL108" i="16" s="1"/>
  <c r="I97" i="16"/>
  <c r="J97" i="16" s="1"/>
  <c r="K97" i="16" s="1"/>
  <c r="L97" i="16" s="1"/>
  <c r="M97" i="16" s="1"/>
  <c r="N97" i="16" s="1"/>
  <c r="O97" i="16" s="1"/>
  <c r="P97" i="16" s="1"/>
  <c r="Q97" i="16" s="1"/>
  <c r="R97" i="16" s="1"/>
  <c r="S97" i="16" s="1"/>
  <c r="T97" i="16" s="1"/>
  <c r="U97" i="16" s="1"/>
  <c r="V97" i="16" s="1"/>
  <c r="W97" i="16" s="1"/>
  <c r="X97" i="16" s="1"/>
  <c r="Y97" i="16" s="1"/>
  <c r="Z97" i="16" s="1"/>
  <c r="AA97" i="16" s="1"/>
  <c r="AB97" i="16" s="1"/>
  <c r="AC97" i="16" s="1"/>
  <c r="AD97" i="16" s="1"/>
  <c r="AE97" i="16" s="1"/>
  <c r="AF97" i="16" s="1"/>
  <c r="AG97" i="16" s="1"/>
  <c r="AH97" i="16" s="1"/>
  <c r="AI97" i="16" s="1"/>
  <c r="AJ97" i="16" s="1"/>
  <c r="AK97" i="16" s="1"/>
  <c r="AL97" i="16" s="1"/>
  <c r="AO29" i="16"/>
  <c r="AO27" i="16"/>
  <c r="AM111" i="16"/>
  <c r="I94" i="16"/>
  <c r="J94" i="16" s="1"/>
  <c r="K94" i="16" s="1"/>
  <c r="L94" i="16" s="1"/>
  <c r="M94" i="16" s="1"/>
  <c r="N94" i="16" s="1"/>
  <c r="O94" i="16" s="1"/>
  <c r="P94" i="16" s="1"/>
  <c r="Q94" i="16" s="1"/>
  <c r="R94" i="16" s="1"/>
  <c r="S94" i="16" s="1"/>
  <c r="T94" i="16" s="1"/>
  <c r="U94" i="16" s="1"/>
  <c r="V94" i="16" s="1"/>
  <c r="W94" i="16" s="1"/>
  <c r="X94" i="16" s="1"/>
  <c r="Y94" i="16" s="1"/>
  <c r="Z94" i="16" s="1"/>
  <c r="AA94" i="16" s="1"/>
  <c r="AB94" i="16" s="1"/>
  <c r="AC94" i="16" s="1"/>
  <c r="AD94" i="16" s="1"/>
  <c r="AE94" i="16" s="1"/>
  <c r="AF94" i="16" s="1"/>
  <c r="AG94" i="16" s="1"/>
  <c r="AH94" i="16" s="1"/>
  <c r="AI94" i="16" s="1"/>
  <c r="AJ94" i="16" s="1"/>
  <c r="AK94" i="16" s="1"/>
  <c r="AL94" i="16" s="1"/>
  <c r="AM24" i="16"/>
  <c r="K6" i="23"/>
  <c r="L5" i="23"/>
  <c r="G45" i="23"/>
  <c r="G42" i="23"/>
  <c r="J65" i="23"/>
  <c r="G80" i="23"/>
  <c r="G77" i="23"/>
  <c r="H41" i="23"/>
  <c r="H40" i="23"/>
  <c r="H42" i="23" s="1"/>
  <c r="I30" i="23"/>
  <c r="I75" i="23"/>
  <c r="I77" i="23" s="1"/>
  <c r="I76" i="23"/>
  <c r="K110" i="16"/>
  <c r="K112" i="16" s="1"/>
  <c r="S110" i="16"/>
  <c r="S112" i="16" s="1"/>
  <c r="AA110" i="16"/>
  <c r="AA112" i="16" s="1"/>
  <c r="AI110" i="16"/>
  <c r="AI112" i="16" s="1"/>
  <c r="H110" i="16"/>
  <c r="L110" i="16"/>
  <c r="L112" i="16" s="1"/>
  <c r="P110" i="16"/>
  <c r="P112" i="16" s="1"/>
  <c r="T110" i="16"/>
  <c r="T112" i="16" s="1"/>
  <c r="X110" i="16"/>
  <c r="X112" i="16" s="1"/>
  <c r="AB110" i="16"/>
  <c r="AB112" i="16" s="1"/>
  <c r="AF110" i="16"/>
  <c r="AF112" i="16" s="1"/>
  <c r="AJ110" i="16"/>
  <c r="AJ112" i="16" s="1"/>
  <c r="I110" i="16"/>
  <c r="I112" i="16" s="1"/>
  <c r="M110" i="16"/>
  <c r="M112" i="16" s="1"/>
  <c r="Q110" i="16"/>
  <c r="Q112" i="16" s="1"/>
  <c r="U110" i="16"/>
  <c r="U112" i="16" s="1"/>
  <c r="Y110" i="16"/>
  <c r="Y112" i="16" s="1"/>
  <c r="AC110" i="16"/>
  <c r="AC112" i="16" s="1"/>
  <c r="AG110" i="16"/>
  <c r="AG112" i="16" s="1"/>
  <c r="AK110" i="16"/>
  <c r="AK112" i="16" s="1"/>
  <c r="O110" i="16"/>
  <c r="O112" i="16" s="1"/>
  <c r="W110" i="16"/>
  <c r="W112" i="16" s="1"/>
  <c r="AE110" i="16"/>
  <c r="AE112" i="16" s="1"/>
  <c r="J110" i="16"/>
  <c r="J112" i="16" s="1"/>
  <c r="N110" i="16"/>
  <c r="N112" i="16" s="1"/>
  <c r="R110" i="16"/>
  <c r="R112" i="16" s="1"/>
  <c r="V110" i="16"/>
  <c r="V112" i="16" s="1"/>
  <c r="Z110" i="16"/>
  <c r="Z112" i="16" s="1"/>
  <c r="AD110" i="16"/>
  <c r="AD112" i="16" s="1"/>
  <c r="AH110" i="16"/>
  <c r="AH112" i="16" s="1"/>
  <c r="AL110" i="16"/>
  <c r="AL112" i="16" s="1"/>
  <c r="AM87" i="16"/>
  <c r="AM92" i="16"/>
  <c r="H90" i="16"/>
  <c r="I90" i="16" s="1"/>
  <c r="J90" i="16" s="1"/>
  <c r="K90" i="16" s="1"/>
  <c r="L90" i="16" s="1"/>
  <c r="M90" i="16" s="1"/>
  <c r="N90" i="16" s="1"/>
  <c r="O90" i="16" s="1"/>
  <c r="P90" i="16" s="1"/>
  <c r="Q90" i="16" s="1"/>
  <c r="R90" i="16" s="1"/>
  <c r="S90" i="16" s="1"/>
  <c r="T90" i="16" s="1"/>
  <c r="U90" i="16" s="1"/>
  <c r="V90" i="16" s="1"/>
  <c r="W90" i="16" s="1"/>
  <c r="X90" i="16" s="1"/>
  <c r="Y90" i="16" s="1"/>
  <c r="Z90" i="16" s="1"/>
  <c r="AA90" i="16" s="1"/>
  <c r="AB90" i="16" s="1"/>
  <c r="AC90" i="16" s="1"/>
  <c r="AD90" i="16" s="1"/>
  <c r="AE90" i="16" s="1"/>
  <c r="AF90" i="16" s="1"/>
  <c r="AG90" i="16" s="1"/>
  <c r="AH90" i="16" s="1"/>
  <c r="AI90" i="16" s="1"/>
  <c r="AJ90" i="16" s="1"/>
  <c r="AK90" i="16" s="1"/>
  <c r="AL90" i="16" s="1"/>
  <c r="H89" i="16"/>
  <c r="I89" i="16" s="1"/>
  <c r="J89" i="16" s="1"/>
  <c r="K89" i="16" s="1"/>
  <c r="L89" i="16" s="1"/>
  <c r="M89" i="16" s="1"/>
  <c r="N89" i="16" s="1"/>
  <c r="O89" i="16" s="1"/>
  <c r="P89" i="16" s="1"/>
  <c r="Q89" i="16" s="1"/>
  <c r="R89" i="16" s="1"/>
  <c r="S89" i="16" s="1"/>
  <c r="T89" i="16" s="1"/>
  <c r="U89" i="16" s="1"/>
  <c r="V89" i="16" s="1"/>
  <c r="W89" i="16" s="1"/>
  <c r="X89" i="16" s="1"/>
  <c r="Y89" i="16" s="1"/>
  <c r="Z89" i="16" s="1"/>
  <c r="AA89" i="16" s="1"/>
  <c r="AB89" i="16" s="1"/>
  <c r="AC89" i="16" s="1"/>
  <c r="AD89" i="16" s="1"/>
  <c r="AE89" i="16" s="1"/>
  <c r="AF89" i="16" s="1"/>
  <c r="AG89" i="16" s="1"/>
  <c r="AH89" i="16" s="1"/>
  <c r="AI89" i="16" s="1"/>
  <c r="AJ89" i="16" s="1"/>
  <c r="AK89" i="16" s="1"/>
  <c r="AL89" i="16" s="1"/>
  <c r="AM96" i="16"/>
  <c r="H98" i="16"/>
  <c r="I98" i="16" s="1"/>
  <c r="J98" i="16" s="1"/>
  <c r="K98" i="16" s="1"/>
  <c r="L98" i="16" s="1"/>
  <c r="M98" i="16" s="1"/>
  <c r="N98" i="16" s="1"/>
  <c r="O98" i="16" s="1"/>
  <c r="P98" i="16" s="1"/>
  <c r="Q98" i="16" s="1"/>
  <c r="R98" i="16" s="1"/>
  <c r="S98" i="16" s="1"/>
  <c r="T98" i="16" s="1"/>
  <c r="U98" i="16" s="1"/>
  <c r="V98" i="16" s="1"/>
  <c r="W98" i="16" s="1"/>
  <c r="X98" i="16" s="1"/>
  <c r="Y98" i="16" s="1"/>
  <c r="Z98" i="16" s="1"/>
  <c r="AA98" i="16" s="1"/>
  <c r="AB98" i="16" s="1"/>
  <c r="AC98" i="16" s="1"/>
  <c r="AD98" i="16" s="1"/>
  <c r="AE98" i="16" s="1"/>
  <c r="AF98" i="16" s="1"/>
  <c r="AG98" i="16" s="1"/>
  <c r="AH98" i="16" s="1"/>
  <c r="AI98" i="16" s="1"/>
  <c r="AJ98" i="16" s="1"/>
  <c r="AK98" i="16" s="1"/>
  <c r="AL98" i="16" s="1"/>
  <c r="AM105" i="16"/>
  <c r="AO106" i="16" s="1"/>
  <c r="AM100" i="16"/>
  <c r="AM30" i="16"/>
  <c r="AO31" i="16" s="1"/>
  <c r="I116" i="23" l="1"/>
  <c r="J115" i="23"/>
  <c r="H112" i="16"/>
  <c r="AM112" i="16" s="1"/>
  <c r="AM110" i="16"/>
  <c r="AO110" i="16" s="1"/>
  <c r="AO100" i="16"/>
  <c r="H115" i="16"/>
  <c r="I115" i="16" s="1"/>
  <c r="K65" i="23"/>
  <c r="G78" i="23"/>
  <c r="J76" i="23"/>
  <c r="J75" i="23"/>
  <c r="G43" i="23"/>
  <c r="L6" i="23"/>
  <c r="M5" i="23"/>
  <c r="J30" i="23"/>
  <c r="G81" i="23"/>
  <c r="H80" i="23"/>
  <c r="I41" i="23"/>
  <c r="I40" i="23"/>
  <c r="G46" i="23"/>
  <c r="H45" i="23"/>
  <c r="AS11" i="25" l="1"/>
  <c r="AS8" i="25"/>
  <c r="AS10" i="25"/>
  <c r="J116" i="23"/>
  <c r="K115" i="23"/>
  <c r="H113" i="16"/>
  <c r="I113" i="16" s="1"/>
  <c r="J113" i="16" s="1"/>
  <c r="K113" i="16" s="1"/>
  <c r="L113" i="16" s="1"/>
  <c r="M113" i="16" s="1"/>
  <c r="N113" i="16" s="1"/>
  <c r="O113" i="16" s="1"/>
  <c r="P113" i="16" s="1"/>
  <c r="Q113" i="16" s="1"/>
  <c r="R113" i="16" s="1"/>
  <c r="S113" i="16" s="1"/>
  <c r="T113" i="16" s="1"/>
  <c r="U113" i="16" s="1"/>
  <c r="V113" i="16" s="1"/>
  <c r="W113" i="16" s="1"/>
  <c r="X113" i="16" s="1"/>
  <c r="Y113" i="16" s="1"/>
  <c r="Z113" i="16" s="1"/>
  <c r="AA113" i="16" s="1"/>
  <c r="AB113" i="16" s="1"/>
  <c r="AC113" i="16" s="1"/>
  <c r="AD113" i="16" s="1"/>
  <c r="AE113" i="16" s="1"/>
  <c r="AF113" i="16" s="1"/>
  <c r="AG113" i="16" s="1"/>
  <c r="AH113" i="16" s="1"/>
  <c r="AI113" i="16" s="1"/>
  <c r="AJ113" i="16" s="1"/>
  <c r="AK113" i="16" s="1"/>
  <c r="AL113" i="16" s="1"/>
  <c r="H116" i="16"/>
  <c r="H46" i="23"/>
  <c r="I45" i="23"/>
  <c r="K30" i="23"/>
  <c r="H78" i="23"/>
  <c r="I78" i="23" s="1"/>
  <c r="L65" i="23"/>
  <c r="I42" i="23"/>
  <c r="J41" i="23"/>
  <c r="J40" i="23"/>
  <c r="J42" i="23" s="1"/>
  <c r="N5" i="23"/>
  <c r="M6" i="23"/>
  <c r="H43" i="23"/>
  <c r="K76" i="23"/>
  <c r="K75" i="23"/>
  <c r="K77" i="23" s="1"/>
  <c r="J77" i="23"/>
  <c r="I80" i="23"/>
  <c r="H81" i="23"/>
  <c r="J115" i="16"/>
  <c r="I116" i="16"/>
  <c r="AJ8" i="25" l="1"/>
  <c r="I8" i="25"/>
  <c r="AL8" i="25"/>
  <c r="AK8" i="25"/>
  <c r="AO8" i="25"/>
  <c r="AS12" i="25"/>
  <c r="K8" i="25"/>
  <c r="AM8" i="25"/>
  <c r="AN8" i="25"/>
  <c r="K116" i="23"/>
  <c r="L115" i="23"/>
  <c r="I43" i="23"/>
  <c r="J43" i="23" s="1"/>
  <c r="AO12" i="25"/>
  <c r="AN12" i="25"/>
  <c r="AM12" i="25"/>
  <c r="K12" i="25"/>
  <c r="AJ12" i="25"/>
  <c r="AK12" i="25"/>
  <c r="AL12" i="25"/>
  <c r="I12" i="25"/>
  <c r="AJ11" i="25"/>
  <c r="AN11" i="25"/>
  <c r="K11" i="25"/>
  <c r="AM11" i="25"/>
  <c r="I11" i="25"/>
  <c r="AL11" i="25"/>
  <c r="AO11" i="25"/>
  <c r="AK11" i="25"/>
  <c r="J80" i="23"/>
  <c r="I81" i="23"/>
  <c r="J78" i="23"/>
  <c r="J45" i="23"/>
  <c r="I46" i="23"/>
  <c r="M65" i="23"/>
  <c r="L30" i="23"/>
  <c r="L76" i="23"/>
  <c r="L75" i="23"/>
  <c r="K41" i="23"/>
  <c r="K40" i="23"/>
  <c r="O5" i="23"/>
  <c r="N6" i="23"/>
  <c r="AM113" i="16"/>
  <c r="K115" i="16"/>
  <c r="J116" i="16"/>
  <c r="AP8" i="25" l="1"/>
  <c r="L116" i="23"/>
  <c r="M115" i="23"/>
  <c r="AP11" i="25"/>
  <c r="AP12" i="25"/>
  <c r="M30" i="23"/>
  <c r="N65" i="23"/>
  <c r="P5" i="23"/>
  <c r="O6" i="23"/>
  <c r="K45" i="23"/>
  <c r="J46" i="23"/>
  <c r="J81" i="23"/>
  <c r="K80" i="23"/>
  <c r="K42" i="23"/>
  <c r="L77" i="23"/>
  <c r="L41" i="23"/>
  <c r="L40" i="23"/>
  <c r="L42" i="23" s="1"/>
  <c r="M76" i="23"/>
  <c r="M75" i="23"/>
  <c r="M77" i="23" s="1"/>
  <c r="K78" i="23"/>
  <c r="K116" i="16"/>
  <c r="L115" i="16"/>
  <c r="AS40" i="25" l="1"/>
  <c r="L78" i="23"/>
  <c r="M78" i="23" s="1"/>
  <c r="N115" i="23"/>
  <c r="M116" i="23"/>
  <c r="AN40" i="25"/>
  <c r="K40" i="25"/>
  <c r="AL40" i="25"/>
  <c r="AM40" i="25"/>
  <c r="I40" i="25"/>
  <c r="AO40" i="25"/>
  <c r="AJ40" i="25"/>
  <c r="AK40" i="25"/>
  <c r="K43" i="23"/>
  <c r="M41" i="23"/>
  <c r="M40" i="23"/>
  <c r="M42" i="23" s="1"/>
  <c r="O65" i="23"/>
  <c r="K46" i="23"/>
  <c r="L45" i="23"/>
  <c r="P6" i="23"/>
  <c r="Q5" i="23"/>
  <c r="N76" i="23"/>
  <c r="N75" i="23"/>
  <c r="N77" i="23" s="1"/>
  <c r="L80" i="23"/>
  <c r="K81" i="23"/>
  <c r="N30" i="23"/>
  <c r="M115" i="16"/>
  <c r="L116" i="16"/>
  <c r="O115" i="23" l="1"/>
  <c r="N116" i="23"/>
  <c r="AP40" i="25"/>
  <c r="P65" i="23"/>
  <c r="N41" i="23"/>
  <c r="N40" i="23"/>
  <c r="N42" i="23" s="1"/>
  <c r="Q6" i="23"/>
  <c r="R5" i="23"/>
  <c r="O76" i="23"/>
  <c r="O75" i="23"/>
  <c r="L43" i="23"/>
  <c r="M43" i="23" s="1"/>
  <c r="O30" i="23"/>
  <c r="L81" i="23"/>
  <c r="M80" i="23"/>
  <c r="M45" i="23"/>
  <c r="L46" i="23"/>
  <c r="N78" i="23"/>
  <c r="N115" i="16"/>
  <c r="M116" i="16"/>
  <c r="AS38" i="25" l="1"/>
  <c r="AL34" i="25"/>
  <c r="AS33" i="25"/>
  <c r="P115" i="23"/>
  <c r="O116" i="23"/>
  <c r="N43" i="23"/>
  <c r="P76" i="23"/>
  <c r="P75" i="23"/>
  <c r="P77" i="23" s="1"/>
  <c r="P30" i="23"/>
  <c r="S5" i="23"/>
  <c r="R6" i="23"/>
  <c r="M46" i="23"/>
  <c r="N45" i="23"/>
  <c r="O41" i="23"/>
  <c r="O40" i="23"/>
  <c r="O42" i="23" s="1"/>
  <c r="O43" i="23" s="1"/>
  <c r="N80" i="23"/>
  <c r="M81" i="23"/>
  <c r="O77" i="23"/>
  <c r="O78" i="23" s="1"/>
  <c r="Q65" i="23"/>
  <c r="O115" i="16"/>
  <c r="N116" i="16"/>
  <c r="AN38" i="25" l="1"/>
  <c r="AM38" i="25"/>
  <c r="AL38" i="25"/>
  <c r="AJ38" i="25"/>
  <c r="K38" i="25"/>
  <c r="AK38" i="25"/>
  <c r="AM34" i="25"/>
  <c r="K34" i="25"/>
  <c r="I38" i="25"/>
  <c r="AO34" i="25"/>
  <c r="AO38" i="25"/>
  <c r="AJ33" i="25"/>
  <c r="I34" i="25"/>
  <c r="AM33" i="25"/>
  <c r="AN33" i="25"/>
  <c r="AO33" i="25"/>
  <c r="K33" i="25"/>
  <c r="I33" i="25"/>
  <c r="AS34" i="25"/>
  <c r="AK33" i="25"/>
  <c r="AL33" i="25"/>
  <c r="AJ34" i="25"/>
  <c r="AK34" i="25"/>
  <c r="AN34" i="25"/>
  <c r="P116" i="23"/>
  <c r="Q115" i="23"/>
  <c r="P78" i="23"/>
  <c r="P41" i="23"/>
  <c r="P40" i="23"/>
  <c r="P42" i="23" s="1"/>
  <c r="P43" i="23" s="1"/>
  <c r="Q75" i="23"/>
  <c r="Q77" i="23" s="1"/>
  <c r="Q76" i="23"/>
  <c r="O45" i="23"/>
  <c r="N46" i="23"/>
  <c r="Q30" i="23"/>
  <c r="R65" i="23"/>
  <c r="N81" i="23"/>
  <c r="O80" i="23"/>
  <c r="T5" i="23"/>
  <c r="S6" i="23"/>
  <c r="O116" i="16"/>
  <c r="P115" i="16"/>
  <c r="AP38" i="25" l="1"/>
  <c r="AP33" i="25"/>
  <c r="AP34" i="25"/>
  <c r="Q116" i="23"/>
  <c r="R115" i="23"/>
  <c r="S65" i="23"/>
  <c r="R30" i="23"/>
  <c r="T6" i="23"/>
  <c r="U5" i="23"/>
  <c r="R75" i="23"/>
  <c r="R77" i="23" s="1"/>
  <c r="R76" i="23"/>
  <c r="Q41" i="23"/>
  <c r="Q40" i="23"/>
  <c r="Q42" i="23" s="1"/>
  <c r="Q43" i="23" s="1"/>
  <c r="O46" i="23"/>
  <c r="P45" i="23"/>
  <c r="O81" i="23"/>
  <c r="P80" i="23"/>
  <c r="Q78" i="23"/>
  <c r="Q115" i="16"/>
  <c r="P116" i="16"/>
  <c r="AS36" i="25" l="1"/>
  <c r="R116" i="23"/>
  <c r="S115" i="23"/>
  <c r="AM36" i="25"/>
  <c r="AL36" i="25"/>
  <c r="AN36" i="25"/>
  <c r="AO36" i="25"/>
  <c r="K36" i="25"/>
  <c r="I36" i="25"/>
  <c r="AJ36" i="25"/>
  <c r="AK36" i="25"/>
  <c r="AL37" i="25"/>
  <c r="S76" i="23"/>
  <c r="S75" i="23"/>
  <c r="S77" i="23" s="1"/>
  <c r="R41" i="23"/>
  <c r="R40" i="23"/>
  <c r="R42" i="23" s="1"/>
  <c r="R43" i="23" s="1"/>
  <c r="R78" i="23"/>
  <c r="S30" i="23"/>
  <c r="Q80" i="23"/>
  <c r="P81" i="23"/>
  <c r="P46" i="23"/>
  <c r="Q45" i="23"/>
  <c r="U6" i="23"/>
  <c r="V5" i="23"/>
  <c r="T65" i="23"/>
  <c r="R115" i="16"/>
  <c r="Q116" i="16"/>
  <c r="AN37" i="25" l="1"/>
  <c r="AM37" i="25"/>
  <c r="AS37" i="25"/>
  <c r="AK37" i="25"/>
  <c r="I37" i="25"/>
  <c r="AJ37" i="25"/>
  <c r="AO37" i="25"/>
  <c r="K37" i="25"/>
  <c r="AS35" i="25"/>
  <c r="AJ35" i="25"/>
  <c r="AN35" i="25"/>
  <c r="K35" i="25"/>
  <c r="I35" i="25"/>
  <c r="AM35" i="25"/>
  <c r="AO35" i="25"/>
  <c r="AK35" i="25"/>
  <c r="AL35" i="25"/>
  <c r="S116" i="23"/>
  <c r="T115" i="23"/>
  <c r="AP36" i="25"/>
  <c r="S78" i="23"/>
  <c r="U65" i="23"/>
  <c r="R45" i="23"/>
  <c r="Q46" i="23"/>
  <c r="T30" i="23"/>
  <c r="T76" i="23"/>
  <c r="T75" i="23"/>
  <c r="T77" i="23" s="1"/>
  <c r="S41" i="23"/>
  <c r="S40" i="23"/>
  <c r="S42" i="23" s="1"/>
  <c r="S43" i="23" s="1"/>
  <c r="W5" i="23"/>
  <c r="V6" i="23"/>
  <c r="R80" i="23"/>
  <c r="Q81" i="23"/>
  <c r="S115" i="16"/>
  <c r="R116" i="16"/>
  <c r="AP37" i="25" l="1"/>
  <c r="AP35" i="25"/>
  <c r="U115" i="23"/>
  <c r="T116" i="23"/>
  <c r="T78" i="23"/>
  <c r="U30" i="23"/>
  <c r="S45" i="23"/>
  <c r="R46" i="23"/>
  <c r="U76" i="23"/>
  <c r="U75" i="23"/>
  <c r="U77" i="23" s="1"/>
  <c r="R81" i="23"/>
  <c r="S80" i="23"/>
  <c r="V65" i="23"/>
  <c r="X5" i="23"/>
  <c r="W6" i="23"/>
  <c r="T41" i="23"/>
  <c r="T40" i="23"/>
  <c r="T42" i="23" s="1"/>
  <c r="T43" i="23" s="1"/>
  <c r="S116" i="16"/>
  <c r="T115" i="16"/>
  <c r="U78" i="23" l="1"/>
  <c r="U116" i="23"/>
  <c r="V115" i="23"/>
  <c r="T80" i="23"/>
  <c r="S81" i="23"/>
  <c r="S46" i="23"/>
  <c r="T45" i="23"/>
  <c r="V30" i="23"/>
  <c r="W65" i="23"/>
  <c r="U41" i="23"/>
  <c r="U40" i="23"/>
  <c r="U42" i="23" s="1"/>
  <c r="U43" i="23" s="1"/>
  <c r="X6" i="23"/>
  <c r="Y5" i="23"/>
  <c r="V76" i="23"/>
  <c r="V75" i="23"/>
  <c r="V77" i="23" s="1"/>
  <c r="V78" i="23" s="1"/>
  <c r="U115" i="16"/>
  <c r="T116" i="16"/>
  <c r="W115" i="23" l="1"/>
  <c r="V116" i="23"/>
  <c r="Z5" i="23"/>
  <c r="Y6" i="23"/>
  <c r="X65" i="23"/>
  <c r="V41" i="23"/>
  <c r="V40" i="23"/>
  <c r="V42" i="23" s="1"/>
  <c r="V43" i="23" s="1"/>
  <c r="T81" i="23"/>
  <c r="U80" i="23"/>
  <c r="W75" i="23"/>
  <c r="W77" i="23" s="1"/>
  <c r="W78" i="23" s="1"/>
  <c r="W76" i="23"/>
  <c r="W30" i="23"/>
  <c r="U45" i="23"/>
  <c r="T46" i="23"/>
  <c r="V115" i="16"/>
  <c r="U116" i="16"/>
  <c r="X115" i="23" l="1"/>
  <c r="W116" i="23"/>
  <c r="W41" i="23"/>
  <c r="W40" i="23"/>
  <c r="W42" i="23" s="1"/>
  <c r="W43" i="23" s="1"/>
  <c r="Y65" i="23"/>
  <c r="AA5" i="23"/>
  <c r="Z6" i="23"/>
  <c r="U46" i="23"/>
  <c r="V45" i="23"/>
  <c r="X30" i="23"/>
  <c r="V80" i="23"/>
  <c r="U81" i="23"/>
  <c r="X76" i="23"/>
  <c r="X75" i="23"/>
  <c r="X77" i="23" s="1"/>
  <c r="X78" i="23" s="1"/>
  <c r="W115" i="16"/>
  <c r="V116" i="16"/>
  <c r="X116" i="23" l="1"/>
  <c r="Y115" i="23"/>
  <c r="V81" i="23"/>
  <c r="W80" i="23"/>
  <c r="Y76" i="23"/>
  <c r="Y75" i="23"/>
  <c r="Y77" i="23" s="1"/>
  <c r="Y78" i="23" s="1"/>
  <c r="X41" i="23"/>
  <c r="X40" i="23"/>
  <c r="X42" i="23" s="1"/>
  <c r="X43" i="23" s="1"/>
  <c r="W45" i="23"/>
  <c r="V46" i="23"/>
  <c r="Y30" i="23"/>
  <c r="AA6" i="23"/>
  <c r="AB5" i="23"/>
  <c r="Z65" i="23"/>
  <c r="W116" i="16"/>
  <c r="X115" i="16"/>
  <c r="Z115" i="23" l="1"/>
  <c r="Y116" i="23"/>
  <c r="W46" i="23"/>
  <c r="X45" i="23"/>
  <c r="AA65" i="23"/>
  <c r="Z30" i="23"/>
  <c r="W81" i="23"/>
  <c r="X80" i="23"/>
  <c r="Z76" i="23"/>
  <c r="Z75" i="23"/>
  <c r="Z77" i="23" s="1"/>
  <c r="Z78" i="23" s="1"/>
  <c r="Y41" i="23"/>
  <c r="Y40" i="23"/>
  <c r="Y42" i="23" s="1"/>
  <c r="Y43" i="23" s="1"/>
  <c r="AB6" i="23"/>
  <c r="AC5" i="23"/>
  <c r="Y115" i="16"/>
  <c r="X116" i="16"/>
  <c r="AA115" i="23" l="1"/>
  <c r="Z116" i="23"/>
  <c r="Y80" i="23"/>
  <c r="X81" i="23"/>
  <c r="AA30" i="23"/>
  <c r="AD5" i="23"/>
  <c r="AC6" i="23"/>
  <c r="AB65" i="23"/>
  <c r="X46" i="23"/>
  <c r="Y45" i="23"/>
  <c r="AA76" i="23"/>
  <c r="AA75" i="23"/>
  <c r="AA77" i="23" s="1"/>
  <c r="AA78" i="23" s="1"/>
  <c r="Z41" i="23"/>
  <c r="Z40" i="23"/>
  <c r="Z42" i="23" s="1"/>
  <c r="Z43" i="23" s="1"/>
  <c r="Z115" i="16"/>
  <c r="Y116" i="16"/>
  <c r="AB115" i="23" l="1"/>
  <c r="AA116" i="23"/>
  <c r="AC65" i="23"/>
  <c r="AB30" i="23"/>
  <c r="AE5" i="23"/>
  <c r="AD6" i="23"/>
  <c r="AA41" i="23"/>
  <c r="AA40" i="23"/>
  <c r="AA42" i="23" s="1"/>
  <c r="AA43" i="23" s="1"/>
  <c r="Z80" i="23"/>
  <c r="Y81" i="23"/>
  <c r="Z45" i="23"/>
  <c r="Y46" i="23"/>
  <c r="AB76" i="23"/>
  <c r="AB75" i="23"/>
  <c r="AB77" i="23" s="1"/>
  <c r="AB78" i="23" s="1"/>
  <c r="AA115" i="16"/>
  <c r="Z116" i="16"/>
  <c r="AB116" i="23" l="1"/>
  <c r="AC115" i="23"/>
  <c r="AF5" i="23"/>
  <c r="AE6" i="23"/>
  <c r="AB41" i="23"/>
  <c r="AB40" i="23"/>
  <c r="AB42" i="23" s="1"/>
  <c r="AB43" i="23" s="1"/>
  <c r="AA45" i="23"/>
  <c r="Z46" i="23"/>
  <c r="AC30" i="23"/>
  <c r="Z81" i="23"/>
  <c r="AA80" i="23"/>
  <c r="AD65" i="23"/>
  <c r="AC75" i="23"/>
  <c r="AC77" i="23" s="1"/>
  <c r="AC78" i="23" s="1"/>
  <c r="AC76" i="23"/>
  <c r="AA116" i="16"/>
  <c r="AB115" i="16"/>
  <c r="AC116" i="23" l="1"/>
  <c r="AD115" i="23"/>
  <c r="AC41" i="23"/>
  <c r="AC40" i="23"/>
  <c r="AC42" i="23" s="1"/>
  <c r="AC43" i="23" s="1"/>
  <c r="AA46" i="23"/>
  <c r="AB45" i="23"/>
  <c r="AE65" i="23"/>
  <c r="AB80" i="23"/>
  <c r="AA81" i="23"/>
  <c r="AD30" i="23"/>
  <c r="AD76" i="23"/>
  <c r="AD75" i="23"/>
  <c r="AD77" i="23" s="1"/>
  <c r="AD78" i="23" s="1"/>
  <c r="AF6" i="23"/>
  <c r="AG5" i="23"/>
  <c r="AC115" i="16"/>
  <c r="AB116" i="16"/>
  <c r="AE115" i="23" l="1"/>
  <c r="AD116" i="23"/>
  <c r="AF65" i="23"/>
  <c r="AE76" i="23"/>
  <c r="AE75" i="23"/>
  <c r="AE77" i="23" s="1"/>
  <c r="AE78" i="23" s="1"/>
  <c r="AC45" i="23"/>
  <c r="AB46" i="23"/>
  <c r="AD41" i="23"/>
  <c r="AD40" i="23"/>
  <c r="AD42" i="23" s="1"/>
  <c r="AD43" i="23" s="1"/>
  <c r="AG6" i="23"/>
  <c r="AH5" i="23"/>
  <c r="AE30" i="23"/>
  <c r="AB81" i="23"/>
  <c r="AC80" i="23"/>
  <c r="AD115" i="16"/>
  <c r="AC116" i="16"/>
  <c r="AE116" i="23" l="1"/>
  <c r="AF115" i="23"/>
  <c r="AF30" i="23"/>
  <c r="AE41" i="23"/>
  <c r="AE40" i="23"/>
  <c r="AE42" i="23" s="1"/>
  <c r="AE43" i="23" s="1"/>
  <c r="AG65" i="23"/>
  <c r="AC46" i="23"/>
  <c r="AD45" i="23"/>
  <c r="AD80" i="23"/>
  <c r="AC81" i="23"/>
  <c r="AI5" i="23"/>
  <c r="AH6" i="23"/>
  <c r="AF76" i="23"/>
  <c r="AF75" i="23"/>
  <c r="AF77" i="23" s="1"/>
  <c r="AF78" i="23" s="1"/>
  <c r="AE115" i="16"/>
  <c r="AD116" i="16"/>
  <c r="AF116" i="23" l="1"/>
  <c r="AG115" i="23"/>
  <c r="AG30" i="23"/>
  <c r="AJ5" i="23"/>
  <c r="AI6" i="23"/>
  <c r="AH65" i="23"/>
  <c r="AD81" i="23"/>
  <c r="AE80" i="23"/>
  <c r="AG76" i="23"/>
  <c r="AG75" i="23"/>
  <c r="AG77" i="23" s="1"/>
  <c r="AG78" i="23" s="1"/>
  <c r="AE45" i="23"/>
  <c r="AD46" i="23"/>
  <c r="AF41" i="23"/>
  <c r="AF40" i="23"/>
  <c r="AF42" i="23" s="1"/>
  <c r="AF43" i="23" s="1"/>
  <c r="AE116" i="16"/>
  <c r="AF115" i="16"/>
  <c r="AH115" i="23" l="1"/>
  <c r="AG116" i="23"/>
  <c r="AI65" i="23"/>
  <c r="AE46" i="23"/>
  <c r="AF45" i="23"/>
  <c r="AJ6" i="23"/>
  <c r="AK5" i="23"/>
  <c r="AK6" i="23" s="1"/>
  <c r="AG41" i="23"/>
  <c r="AG40" i="23"/>
  <c r="AG42" i="23" s="1"/>
  <c r="AG43" i="23" s="1"/>
  <c r="AH30" i="23"/>
  <c r="AE81" i="23"/>
  <c r="AF80" i="23"/>
  <c r="AH76" i="23"/>
  <c r="AH75" i="23"/>
  <c r="AH77" i="23" s="1"/>
  <c r="AH78" i="23" s="1"/>
  <c r="AG115" i="16"/>
  <c r="AF116" i="16"/>
  <c r="AI115" i="23" l="1"/>
  <c r="AH116" i="23"/>
  <c r="AH41" i="23"/>
  <c r="AH40" i="23"/>
  <c r="AH42" i="23" s="1"/>
  <c r="AH43" i="23" s="1"/>
  <c r="AI30" i="23"/>
  <c r="AJ65" i="23"/>
  <c r="AK65" i="23"/>
  <c r="AG80" i="23"/>
  <c r="AF81" i="23"/>
  <c r="AF46" i="23"/>
  <c r="AG45" i="23"/>
  <c r="AI76" i="23"/>
  <c r="AI75" i="23"/>
  <c r="AI77" i="23" s="1"/>
  <c r="AI78" i="23" s="1"/>
  <c r="AH115" i="16"/>
  <c r="AG116" i="16"/>
  <c r="AI116" i="23" l="1"/>
  <c r="AJ115" i="23"/>
  <c r="AK76" i="23"/>
  <c r="AK75" i="23"/>
  <c r="AL65" i="23"/>
  <c r="AJ76" i="23"/>
  <c r="AJ75" i="23"/>
  <c r="AJ77" i="23" s="1"/>
  <c r="AJ78" i="23" s="1"/>
  <c r="AH45" i="23"/>
  <c r="AG46" i="23"/>
  <c r="AK30" i="23"/>
  <c r="AJ30" i="23"/>
  <c r="AH80" i="23"/>
  <c r="AG81" i="23"/>
  <c r="AI41" i="23"/>
  <c r="AI40" i="23"/>
  <c r="AI42" i="23" s="1"/>
  <c r="AI43" i="23" s="1"/>
  <c r="AI115" i="16"/>
  <c r="AH116" i="16"/>
  <c r="AK115" i="23" l="1"/>
  <c r="AJ116" i="23"/>
  <c r="AK77" i="23"/>
  <c r="AL77" i="23" s="1"/>
  <c r="AL75" i="23"/>
  <c r="AH81" i="23"/>
  <c r="AI80" i="23"/>
  <c r="AI45" i="23"/>
  <c r="AH46" i="23"/>
  <c r="AL76" i="23"/>
  <c r="AK41" i="23"/>
  <c r="AK40" i="23"/>
  <c r="AL30" i="23"/>
  <c r="AJ41" i="23"/>
  <c r="AJ40" i="23"/>
  <c r="AJ42" i="23" s="1"/>
  <c r="AJ43" i="23" s="1"/>
  <c r="AI116" i="16"/>
  <c r="AJ115" i="16"/>
  <c r="AK116" i="23" l="1"/>
  <c r="AL115" i="23"/>
  <c r="AK78" i="23"/>
  <c r="AL78" i="23" s="1"/>
  <c r="AL41" i="23"/>
  <c r="AK42" i="23"/>
  <c r="AL42" i="23" s="1"/>
  <c r="AL40" i="23"/>
  <c r="AI46" i="23"/>
  <c r="AJ45" i="23"/>
  <c r="AJ80" i="23"/>
  <c r="AI81" i="23"/>
  <c r="AK115" i="16"/>
  <c r="AJ116" i="16"/>
  <c r="AL116" i="23" l="1"/>
  <c r="AK43" i="23"/>
  <c r="AL43" i="23" s="1"/>
  <c r="AJ81" i="23"/>
  <c r="AK80" i="23"/>
  <c r="AK45" i="23"/>
  <c r="AJ46" i="23"/>
  <c r="AL115" i="16"/>
  <c r="AK116" i="16"/>
  <c r="AL80" i="23" l="1"/>
  <c r="AK81" i="23"/>
  <c r="AK46" i="23"/>
  <c r="AL45" i="23"/>
  <c r="AM115" i="16"/>
  <c r="AL116" i="16"/>
  <c r="AL81" i="23" l="1"/>
  <c r="AL46" i="23"/>
  <c r="AM116" i="16"/>
  <c r="AL21" i="16" l="1"/>
  <c r="AK21" i="16"/>
  <c r="AJ21" i="16"/>
  <c r="AI21" i="16"/>
  <c r="AH21" i="16"/>
  <c r="AG21" i="16"/>
  <c r="AF21" i="16"/>
  <c r="AE21" i="16"/>
  <c r="AD21" i="16"/>
  <c r="AC21" i="16"/>
  <c r="AB21" i="16"/>
  <c r="AA21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AM16" i="16"/>
  <c r="D8" i="11" s="1"/>
  <c r="AM13" i="16"/>
  <c r="AL12" i="16"/>
  <c r="AL129" i="16" s="1"/>
  <c r="AJ86" i="53" s="1"/>
  <c r="AK12" i="16"/>
  <c r="AK129" i="16" s="1"/>
  <c r="AI86" i="53" s="1"/>
  <c r="AJ12" i="16"/>
  <c r="AJ129" i="16" s="1"/>
  <c r="AH86" i="53" s="1"/>
  <c r="AI12" i="16"/>
  <c r="AI129" i="16" s="1"/>
  <c r="AG86" i="53" s="1"/>
  <c r="AH12" i="16"/>
  <c r="AH129" i="16" s="1"/>
  <c r="AF86" i="53" s="1"/>
  <c r="AG12" i="16"/>
  <c r="AG129" i="16" s="1"/>
  <c r="AE86" i="53" s="1"/>
  <c r="AF12" i="16"/>
  <c r="AF129" i="16" s="1"/>
  <c r="AD86" i="53" s="1"/>
  <c r="AE12" i="16"/>
  <c r="AE129" i="16" s="1"/>
  <c r="AC86" i="53" s="1"/>
  <c r="AD12" i="16"/>
  <c r="AD129" i="16" s="1"/>
  <c r="AB86" i="53" s="1"/>
  <c r="AC12" i="16"/>
  <c r="AC129" i="16" s="1"/>
  <c r="AA86" i="53" s="1"/>
  <c r="AB12" i="16"/>
  <c r="AB129" i="16" s="1"/>
  <c r="Z86" i="53" s="1"/>
  <c r="AA12" i="16"/>
  <c r="AA129" i="16" s="1"/>
  <c r="Y86" i="53" s="1"/>
  <c r="AM11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F7" i="16"/>
  <c r="I5" i="16"/>
  <c r="J5" i="16" s="1"/>
  <c r="J6" i="16" s="1"/>
  <c r="AK86" i="53" l="1"/>
  <c r="AA10" i="16"/>
  <c r="AM8" i="16"/>
  <c r="Y8" i="32" s="1"/>
  <c r="V22" i="16"/>
  <c r="W22" i="16" s="1"/>
  <c r="X22" i="16" s="1"/>
  <c r="Y22" i="16" s="1"/>
  <c r="Z22" i="16" s="1"/>
  <c r="AA22" i="16" s="1"/>
  <c r="AB22" i="16" s="1"/>
  <c r="AC22" i="16" s="1"/>
  <c r="AD22" i="16" s="1"/>
  <c r="AE22" i="16" s="1"/>
  <c r="AF22" i="16" s="1"/>
  <c r="AG22" i="16" s="1"/>
  <c r="AH22" i="16" s="1"/>
  <c r="AI22" i="16" s="1"/>
  <c r="AJ22" i="16" s="1"/>
  <c r="AK22" i="16" s="1"/>
  <c r="AL22" i="16" s="1"/>
  <c r="N33" i="16"/>
  <c r="O33" i="16" s="1"/>
  <c r="P33" i="16" s="1"/>
  <c r="Q33" i="16" s="1"/>
  <c r="R33" i="16" s="1"/>
  <c r="V23" i="16"/>
  <c r="W23" i="16" s="1"/>
  <c r="X23" i="16" s="1"/>
  <c r="Y23" i="16" s="1"/>
  <c r="Z23" i="16" s="1"/>
  <c r="AA23" i="16" s="1"/>
  <c r="AB23" i="16" s="1"/>
  <c r="AC23" i="16" s="1"/>
  <c r="AD23" i="16" s="1"/>
  <c r="AE23" i="16" s="1"/>
  <c r="AF23" i="16" s="1"/>
  <c r="AG23" i="16" s="1"/>
  <c r="AH23" i="16" s="1"/>
  <c r="AI23" i="16" s="1"/>
  <c r="AJ23" i="16" s="1"/>
  <c r="AK23" i="16" s="1"/>
  <c r="AL23" i="16" s="1"/>
  <c r="I6" i="16"/>
  <c r="AM21" i="16"/>
  <c r="AM17" i="16"/>
  <c r="E8" i="11" s="1"/>
  <c r="N15" i="16"/>
  <c r="O15" i="16" s="1"/>
  <c r="P15" i="16" s="1"/>
  <c r="Q15" i="16" s="1"/>
  <c r="R15" i="16" s="1"/>
  <c r="S15" i="16" s="1"/>
  <c r="T15" i="16" s="1"/>
  <c r="U15" i="16" s="1"/>
  <c r="V15" i="16" s="1"/>
  <c r="W15" i="16" s="1"/>
  <c r="X15" i="16" s="1"/>
  <c r="Y15" i="16" s="1"/>
  <c r="Z15" i="16" s="1"/>
  <c r="K5" i="16"/>
  <c r="Z9" i="16"/>
  <c r="V19" i="16"/>
  <c r="W19" i="16" s="1"/>
  <c r="X19" i="16" s="1"/>
  <c r="Y19" i="16" s="1"/>
  <c r="Z19" i="16" s="1"/>
  <c r="AM12" i="16"/>
  <c r="Y14" i="16"/>
  <c r="Z14" i="16" s="1"/>
  <c r="Q8" i="32" l="1"/>
  <c r="AG8" i="32" s="1"/>
  <c r="AB10" i="16"/>
  <c r="AA127" i="16"/>
  <c r="Y84" i="53" s="1"/>
  <c r="S33" i="16"/>
  <c r="T33" i="16" s="1"/>
  <c r="U33" i="16" s="1"/>
  <c r="V33" i="16" s="1"/>
  <c r="W33" i="16" s="1"/>
  <c r="X33" i="16" s="1"/>
  <c r="Y33" i="16" s="1"/>
  <c r="Z33" i="16" s="1"/>
  <c r="AA33" i="16" s="1"/>
  <c r="AB33" i="16" s="1"/>
  <c r="AC33" i="16" s="1"/>
  <c r="AD33" i="16" s="1"/>
  <c r="AE33" i="16" s="1"/>
  <c r="AF33" i="16" s="1"/>
  <c r="AG33" i="16" s="1"/>
  <c r="AH33" i="16" s="1"/>
  <c r="AI33" i="16" s="1"/>
  <c r="AJ33" i="16" s="1"/>
  <c r="AK33" i="16" s="1"/>
  <c r="AL33" i="16" s="1"/>
  <c r="AA19" i="16"/>
  <c r="AB19" i="16" s="1"/>
  <c r="AC19" i="16" s="1"/>
  <c r="AD19" i="16" s="1"/>
  <c r="AE19" i="16" s="1"/>
  <c r="AF19" i="16" s="1"/>
  <c r="AG19" i="16" s="1"/>
  <c r="AH19" i="16" s="1"/>
  <c r="AI19" i="16" s="1"/>
  <c r="AJ19" i="16" s="1"/>
  <c r="AK19" i="16" s="1"/>
  <c r="AL19" i="16" s="1"/>
  <c r="AA15" i="16"/>
  <c r="AB15" i="16" s="1"/>
  <c r="AC15" i="16" s="1"/>
  <c r="AD15" i="16" s="1"/>
  <c r="AE15" i="16" s="1"/>
  <c r="AF15" i="16" s="1"/>
  <c r="AG15" i="16" s="1"/>
  <c r="AH15" i="16" s="1"/>
  <c r="AI15" i="16" s="1"/>
  <c r="AJ15" i="16" s="1"/>
  <c r="AK15" i="16" s="1"/>
  <c r="AL15" i="16" s="1"/>
  <c r="V8" i="32" s="1"/>
  <c r="H6" i="4"/>
  <c r="H5" i="4"/>
  <c r="K6" i="16"/>
  <c r="L5" i="16"/>
  <c r="AA9" i="16"/>
  <c r="AB9" i="16" s="1"/>
  <c r="AC9" i="16" s="1"/>
  <c r="AD9" i="16" s="1"/>
  <c r="AE9" i="16" s="1"/>
  <c r="AF9" i="16" s="1"/>
  <c r="AG9" i="16" s="1"/>
  <c r="AH9" i="16" s="1"/>
  <c r="AI9" i="16" s="1"/>
  <c r="AJ9" i="16" s="1"/>
  <c r="AK9" i="16" s="1"/>
  <c r="AL9" i="16" s="1"/>
  <c r="I5" i="4"/>
  <c r="P8" i="32" l="1"/>
  <c r="AE8" i="32" s="1"/>
  <c r="AE29" i="32" s="1"/>
  <c r="AC10" i="16"/>
  <c r="AB127" i="16"/>
  <c r="Z84" i="53" s="1"/>
  <c r="H36" i="16"/>
  <c r="L6" i="16"/>
  <c r="M5" i="16"/>
  <c r="I6" i="4"/>
  <c r="J5" i="4"/>
  <c r="H124" i="16" l="1"/>
  <c r="F80" i="53" s="1"/>
  <c r="AD10" i="16"/>
  <c r="AC127" i="16"/>
  <c r="AA84" i="53" s="1"/>
  <c r="I124" i="16"/>
  <c r="G80" i="53" s="1"/>
  <c r="I36" i="16"/>
  <c r="I37" i="16"/>
  <c r="H37" i="16"/>
  <c r="N5" i="16"/>
  <c r="M6" i="16"/>
  <c r="K5" i="4"/>
  <c r="J6" i="4"/>
  <c r="AE10" i="16" l="1"/>
  <c r="AD127" i="16"/>
  <c r="AB84" i="53" s="1"/>
  <c r="H125" i="16"/>
  <c r="F81" i="53" s="1"/>
  <c r="H41" i="16"/>
  <c r="I40" i="16"/>
  <c r="J36" i="16"/>
  <c r="H38" i="16"/>
  <c r="H132" i="16" s="1"/>
  <c r="F89" i="53" s="1"/>
  <c r="O5" i="16"/>
  <c r="N6" i="16"/>
  <c r="K6" i="4"/>
  <c r="L5" i="4"/>
  <c r="K124" i="16" l="1"/>
  <c r="I80" i="53" s="1"/>
  <c r="AF10" i="16"/>
  <c r="AE127" i="16"/>
  <c r="AC84" i="53" s="1"/>
  <c r="J40" i="16"/>
  <c r="I41" i="16"/>
  <c r="J37" i="16"/>
  <c r="K36" i="16"/>
  <c r="K37" i="16"/>
  <c r="I38" i="16"/>
  <c r="I132" i="16" s="1"/>
  <c r="G89" i="53" s="1"/>
  <c r="O6" i="16"/>
  <c r="P5" i="16"/>
  <c r="L6" i="4"/>
  <c r="M5" i="4"/>
  <c r="AG10" i="16" l="1"/>
  <c r="AF127" i="16"/>
  <c r="AD84" i="53" s="1"/>
  <c r="J125" i="16"/>
  <c r="H81" i="53" s="1"/>
  <c r="I125" i="16"/>
  <c r="G81" i="53" s="1"/>
  <c r="L124" i="16"/>
  <c r="J80" i="53" s="1"/>
  <c r="J38" i="16"/>
  <c r="L36" i="16"/>
  <c r="L37" i="16"/>
  <c r="K40" i="16"/>
  <c r="J41" i="16"/>
  <c r="P6" i="16"/>
  <c r="Q5" i="16"/>
  <c r="N5" i="4"/>
  <c r="M6" i="4"/>
  <c r="K38" i="16" l="1"/>
  <c r="K132" i="16" s="1"/>
  <c r="I89" i="53" s="1"/>
  <c r="J132" i="16"/>
  <c r="H89" i="53" s="1"/>
  <c r="AH10" i="16"/>
  <c r="AG127" i="16"/>
  <c r="AE84" i="53" s="1"/>
  <c r="M124" i="16"/>
  <c r="K80" i="53" s="1"/>
  <c r="L38" i="16"/>
  <c r="L132" i="16" s="1"/>
  <c r="J89" i="53" s="1"/>
  <c r="N124" i="16"/>
  <c r="L80" i="53" s="1"/>
  <c r="K41" i="16"/>
  <c r="L40" i="16"/>
  <c r="M36" i="16"/>
  <c r="M37" i="16"/>
  <c r="N25" i="16"/>
  <c r="R5" i="16"/>
  <c r="Q6" i="16"/>
  <c r="O5" i="4"/>
  <c r="N6" i="4"/>
  <c r="AI10" i="16" l="1"/>
  <c r="AH127" i="16"/>
  <c r="AF84" i="53" s="1"/>
  <c r="K125" i="16"/>
  <c r="I81" i="53" s="1"/>
  <c r="M38" i="16"/>
  <c r="M132" i="16" s="1"/>
  <c r="K89" i="53" s="1"/>
  <c r="N36" i="16"/>
  <c r="N35" i="16"/>
  <c r="N131" i="16" s="1"/>
  <c r="L88" i="53" s="1"/>
  <c r="O25" i="16"/>
  <c r="O124" i="16"/>
  <c r="M80" i="53" s="1"/>
  <c r="L41" i="16"/>
  <c r="M40" i="16"/>
  <c r="S5" i="16"/>
  <c r="R6" i="16"/>
  <c r="O6" i="4"/>
  <c r="P5" i="4"/>
  <c r="L125" i="16" l="1"/>
  <c r="J81" i="53" s="1"/>
  <c r="M125" i="16"/>
  <c r="K81" i="53" s="1"/>
  <c r="AJ10" i="16"/>
  <c r="AI127" i="16"/>
  <c r="AG84" i="53" s="1"/>
  <c r="M41" i="16"/>
  <c r="N40" i="16"/>
  <c r="P124" i="16"/>
  <c r="N80" i="53" s="1"/>
  <c r="P25" i="16"/>
  <c r="N37" i="16"/>
  <c r="O36" i="16"/>
  <c r="O35" i="16"/>
  <c r="S6" i="16"/>
  <c r="T5" i="16"/>
  <c r="P6" i="4"/>
  <c r="Q5" i="4"/>
  <c r="H58" i="11"/>
  <c r="I58" i="11"/>
  <c r="L58" i="11" s="1"/>
  <c r="L59" i="11" s="1"/>
  <c r="G43" i="11"/>
  <c r="G42" i="11"/>
  <c r="G41" i="11"/>
  <c r="G40" i="11"/>
  <c r="G37" i="11"/>
  <c r="H33" i="11"/>
  <c r="G33" i="11"/>
  <c r="I32" i="11"/>
  <c r="H32" i="11"/>
  <c r="G32" i="11"/>
  <c r="I31" i="11"/>
  <c r="H31" i="11"/>
  <c r="G31" i="11"/>
  <c r="I30" i="11"/>
  <c r="H30" i="11"/>
  <c r="G30" i="11"/>
  <c r="I29" i="11"/>
  <c r="H29" i="11"/>
  <c r="G29" i="11"/>
  <c r="I28" i="11"/>
  <c r="AR87" i="26" s="1"/>
  <c r="H28" i="11"/>
  <c r="G28" i="11"/>
  <c r="I27" i="11"/>
  <c r="H27" i="11"/>
  <c r="G27" i="11"/>
  <c r="I26" i="11"/>
  <c r="H26" i="11"/>
  <c r="G26" i="11"/>
  <c r="I25" i="11"/>
  <c r="H25" i="11"/>
  <c r="G25" i="11"/>
  <c r="I24" i="11"/>
  <c r="H24" i="11"/>
  <c r="G24" i="11"/>
  <c r="I23" i="11"/>
  <c r="H23" i="11"/>
  <c r="G23" i="11"/>
  <c r="I22" i="11"/>
  <c r="H22" i="11"/>
  <c r="G22" i="11"/>
  <c r="I21" i="11"/>
  <c r="H21" i="11"/>
  <c r="G21" i="11"/>
  <c r="I20" i="11"/>
  <c r="H20" i="11"/>
  <c r="G20" i="11"/>
  <c r="I19" i="11"/>
  <c r="H19" i="11"/>
  <c r="G19" i="11"/>
  <c r="I18" i="11"/>
  <c r="H18" i="11"/>
  <c r="G18" i="11"/>
  <c r="I17" i="11"/>
  <c r="H17" i="11"/>
  <c r="G17" i="11"/>
  <c r="I16" i="11"/>
  <c r="H16" i="11"/>
  <c r="G16" i="11"/>
  <c r="I15" i="11"/>
  <c r="H15" i="11"/>
  <c r="G15" i="11"/>
  <c r="I14" i="11"/>
  <c r="AR73" i="26" s="1"/>
  <c r="H14" i="11"/>
  <c r="G14" i="11"/>
  <c r="G13" i="11"/>
  <c r="G12" i="11"/>
  <c r="I10" i="11"/>
  <c r="H10" i="11"/>
  <c r="G10" i="11"/>
  <c r="G9" i="11"/>
  <c r="G8" i="11"/>
  <c r="G7" i="11"/>
  <c r="G5" i="11"/>
  <c r="AS77" i="26" l="1"/>
  <c r="AS75" i="26"/>
  <c r="AS74" i="26"/>
  <c r="AS76" i="26"/>
  <c r="AS88" i="26"/>
  <c r="AS90" i="26"/>
  <c r="AS89" i="26"/>
  <c r="AS91" i="26"/>
  <c r="J21" i="11"/>
  <c r="J29" i="11"/>
  <c r="AK10" i="16"/>
  <c r="AJ127" i="16"/>
  <c r="AH84" i="53" s="1"/>
  <c r="O37" i="16"/>
  <c r="O131" i="16"/>
  <c r="M88" i="53" s="1"/>
  <c r="N125" i="16"/>
  <c r="L81" i="53" s="1"/>
  <c r="J17" i="11"/>
  <c r="J25" i="11"/>
  <c r="J33" i="11"/>
  <c r="J14" i="11"/>
  <c r="J16" i="11"/>
  <c r="J20" i="11"/>
  <c r="J22" i="11"/>
  <c r="J24" i="11"/>
  <c r="J30" i="11"/>
  <c r="J32" i="11"/>
  <c r="J19" i="11"/>
  <c r="J27" i="11"/>
  <c r="J28" i="11"/>
  <c r="J10" i="11"/>
  <c r="J15" i="11"/>
  <c r="J23" i="11"/>
  <c r="J31" i="11"/>
  <c r="J18" i="11"/>
  <c r="J26" i="11"/>
  <c r="H13" i="11"/>
  <c r="N38" i="16"/>
  <c r="N132" i="16" s="1"/>
  <c r="L89" i="53" s="1"/>
  <c r="Q25" i="16"/>
  <c r="O40" i="16"/>
  <c r="N41" i="16"/>
  <c r="P36" i="16"/>
  <c r="P35" i="16"/>
  <c r="U5" i="16"/>
  <c r="T6" i="16"/>
  <c r="Q6" i="4"/>
  <c r="R5" i="4"/>
  <c r="G35" i="11"/>
  <c r="G38" i="11"/>
  <c r="G11" i="11"/>
  <c r="H12" i="11"/>
  <c r="G34" i="11"/>
  <c r="G39" i="11"/>
  <c r="H11" i="11"/>
  <c r="G51" i="11" l="1"/>
  <c r="Q124" i="16"/>
  <c r="O80" i="53" s="1"/>
  <c r="AL10" i="16"/>
  <c r="W8" i="32" s="1"/>
  <c r="AK127" i="16"/>
  <c r="AI84" i="53" s="1"/>
  <c r="P37" i="16"/>
  <c r="P131" i="16"/>
  <c r="N88" i="53" s="1"/>
  <c r="O125" i="16"/>
  <c r="M81" i="53" s="1"/>
  <c r="O38" i="16"/>
  <c r="O41" i="16"/>
  <c r="P40" i="16"/>
  <c r="Q36" i="16"/>
  <c r="Q35" i="16"/>
  <c r="S25" i="16"/>
  <c r="R25" i="16"/>
  <c r="V5" i="16"/>
  <c r="U6" i="16"/>
  <c r="S5" i="4"/>
  <c r="R6" i="4"/>
  <c r="AL127" i="16" l="1"/>
  <c r="AJ84" i="53" s="1"/>
  <c r="AK84" i="53" s="1"/>
  <c r="AL84" i="53" s="1"/>
  <c r="AM84" i="53" s="1"/>
  <c r="R124" i="16"/>
  <c r="P80" i="53" s="1"/>
  <c r="P38" i="16"/>
  <c r="P132" i="16" s="1"/>
  <c r="N89" i="53" s="1"/>
  <c r="O132" i="16"/>
  <c r="M89" i="53" s="1"/>
  <c r="Q37" i="16"/>
  <c r="Q131" i="16"/>
  <c r="O88" i="53" s="1"/>
  <c r="R36" i="16"/>
  <c r="R35" i="16"/>
  <c r="Q40" i="16"/>
  <c r="P41" i="16"/>
  <c r="T25" i="16"/>
  <c r="V6" i="16"/>
  <c r="W5" i="16"/>
  <c r="S6" i="4"/>
  <c r="T5" i="4"/>
  <c r="Q38" i="16" l="1"/>
  <c r="Q132" i="16" s="1"/>
  <c r="O89" i="53" s="1"/>
  <c r="R37" i="16"/>
  <c r="R131" i="16"/>
  <c r="P88" i="53" s="1"/>
  <c r="S124" i="16"/>
  <c r="Q80" i="53" s="1"/>
  <c r="P125" i="16"/>
  <c r="N81" i="53" s="1"/>
  <c r="AF8" i="32"/>
  <c r="X8" i="32"/>
  <c r="R40" i="16"/>
  <c r="Q41" i="16"/>
  <c r="S36" i="16"/>
  <c r="S35" i="16"/>
  <c r="W6" i="16"/>
  <c r="X5" i="16"/>
  <c r="T6" i="4"/>
  <c r="U5" i="4"/>
  <c r="R38" i="16" l="1"/>
  <c r="R132" i="16" s="1"/>
  <c r="P89" i="53" s="1"/>
  <c r="Q125" i="16"/>
  <c r="O81" i="53" s="1"/>
  <c r="S37" i="16"/>
  <c r="S131" i="16"/>
  <c r="Q88" i="53" s="1"/>
  <c r="T124" i="16"/>
  <c r="R80" i="53" s="1"/>
  <c r="U25" i="16"/>
  <c r="S40" i="16"/>
  <c r="R41" i="16"/>
  <c r="T36" i="16"/>
  <c r="T35" i="16"/>
  <c r="Y5" i="16"/>
  <c r="X6" i="16"/>
  <c r="V5" i="4"/>
  <c r="U6" i="4"/>
  <c r="S38" i="16" l="1"/>
  <c r="S132" i="16" s="1"/>
  <c r="Q89" i="53" s="1"/>
  <c r="U124" i="16"/>
  <c r="S80" i="53" s="1"/>
  <c r="T37" i="16"/>
  <c r="T131" i="16"/>
  <c r="R88" i="53" s="1"/>
  <c r="R125" i="16"/>
  <c r="P81" i="53" s="1"/>
  <c r="U36" i="16"/>
  <c r="U35" i="16"/>
  <c r="S41" i="16"/>
  <c r="T40" i="16"/>
  <c r="V25" i="16"/>
  <c r="Z5" i="16"/>
  <c r="Y6" i="16"/>
  <c r="V6" i="4"/>
  <c r="T38" i="16" l="1"/>
  <c r="T132" i="16" s="1"/>
  <c r="R89" i="53" s="1"/>
  <c r="S125" i="16"/>
  <c r="Q81" i="53" s="1"/>
  <c r="V124" i="16"/>
  <c r="T80" i="53" s="1"/>
  <c r="U37" i="16"/>
  <c r="U131" i="16"/>
  <c r="S88" i="53" s="1"/>
  <c r="V36" i="16"/>
  <c r="V35" i="16"/>
  <c r="W25" i="16"/>
  <c r="U40" i="16"/>
  <c r="T41" i="16"/>
  <c r="AA5" i="16"/>
  <c r="Z6" i="16"/>
  <c r="W5" i="4"/>
  <c r="U38" i="16" l="1"/>
  <c r="U132" i="16" s="1"/>
  <c r="S89" i="53" s="1"/>
  <c r="V37" i="16"/>
  <c r="V131" i="16"/>
  <c r="T88" i="53" s="1"/>
  <c r="W124" i="16"/>
  <c r="U80" i="53" s="1"/>
  <c r="T125" i="16"/>
  <c r="R81" i="53" s="1"/>
  <c r="V40" i="16"/>
  <c r="U41" i="16"/>
  <c r="X25" i="16"/>
  <c r="W36" i="16"/>
  <c r="W35" i="16"/>
  <c r="AA6" i="16"/>
  <c r="AB5" i="16"/>
  <c r="W6" i="4"/>
  <c r="X5" i="4"/>
  <c r="V38" i="16" l="1"/>
  <c r="V132" i="16" s="1"/>
  <c r="T89" i="53" s="1"/>
  <c r="U125" i="16"/>
  <c r="S81" i="53" s="1"/>
  <c r="W37" i="16"/>
  <c r="W131" i="16"/>
  <c r="U88" i="53" s="1"/>
  <c r="X124" i="16"/>
  <c r="V80" i="53" s="1"/>
  <c r="X36" i="16"/>
  <c r="X35" i="16"/>
  <c r="Y25" i="16"/>
  <c r="W40" i="16"/>
  <c r="V41" i="16"/>
  <c r="AB6" i="16"/>
  <c r="AC5" i="16"/>
  <c r="X6" i="4"/>
  <c r="Y5" i="4"/>
  <c r="W38" i="16" l="1"/>
  <c r="W132" i="16" s="1"/>
  <c r="U89" i="53" s="1"/>
  <c r="Y124" i="16"/>
  <c r="W80" i="53" s="1"/>
  <c r="X37" i="16"/>
  <c r="X131" i="16"/>
  <c r="V88" i="53" s="1"/>
  <c r="V125" i="16"/>
  <c r="T81" i="53" s="1"/>
  <c r="W41" i="16"/>
  <c r="X40" i="16"/>
  <c r="Y36" i="16"/>
  <c r="Y35" i="16"/>
  <c r="AA14" i="16"/>
  <c r="Z25" i="16"/>
  <c r="AD5" i="16"/>
  <c r="AC6" i="16"/>
  <c r="Z5" i="4"/>
  <c r="Y6" i="4"/>
  <c r="X38" i="16" l="1"/>
  <c r="X132" i="16" s="1"/>
  <c r="V89" i="53" s="1"/>
  <c r="Y37" i="16"/>
  <c r="Y131" i="16"/>
  <c r="W88" i="53" s="1"/>
  <c r="W125" i="16"/>
  <c r="U81" i="53" s="1"/>
  <c r="Z124" i="16"/>
  <c r="X80" i="53" s="1"/>
  <c r="Y38" i="16"/>
  <c r="Y132" i="16" s="1"/>
  <c r="W89" i="53" s="1"/>
  <c r="Z36" i="16"/>
  <c r="Z35" i="16"/>
  <c r="Y40" i="16"/>
  <c r="X41" i="16"/>
  <c r="AB14" i="16"/>
  <c r="AA25" i="16"/>
  <c r="AE5" i="16"/>
  <c r="AD6" i="16"/>
  <c r="Z6" i="4"/>
  <c r="AA5" i="4"/>
  <c r="Z37" i="16" l="1"/>
  <c r="Z131" i="16"/>
  <c r="X88" i="53" s="1"/>
  <c r="AA124" i="16"/>
  <c r="Y80" i="53" s="1"/>
  <c r="X125" i="16"/>
  <c r="V81" i="53" s="1"/>
  <c r="Z38" i="16"/>
  <c r="Z132" i="16" s="1"/>
  <c r="X89" i="53" s="1"/>
  <c r="AC14" i="16"/>
  <c r="AB25" i="16"/>
  <c r="AA36" i="16"/>
  <c r="AA35" i="16"/>
  <c r="Z40" i="16"/>
  <c r="Y41" i="16"/>
  <c r="AE6" i="16"/>
  <c r="AF5" i="16"/>
  <c r="AA6" i="4"/>
  <c r="AB5" i="4"/>
  <c r="AA37" i="16" l="1"/>
  <c r="AA38" i="16" s="1"/>
  <c r="AA132" i="16" s="1"/>
  <c r="Y89" i="53" s="1"/>
  <c r="AA131" i="16"/>
  <c r="Y88" i="53" s="1"/>
  <c r="AB124" i="16"/>
  <c r="Z80" i="53" s="1"/>
  <c r="Y125" i="16"/>
  <c r="W81" i="53" s="1"/>
  <c r="AD14" i="16"/>
  <c r="AC25" i="16"/>
  <c r="AA40" i="16"/>
  <c r="Z41" i="16"/>
  <c r="AB36" i="16"/>
  <c r="AB35" i="16"/>
  <c r="AF6" i="16"/>
  <c r="AG5" i="16"/>
  <c r="AB6" i="4"/>
  <c r="AC5" i="4"/>
  <c r="AB37" i="16" l="1"/>
  <c r="AB38" i="16" s="1"/>
  <c r="AB132" i="16" s="1"/>
  <c r="Z89" i="53" s="1"/>
  <c r="AB131" i="16"/>
  <c r="Z88" i="53" s="1"/>
  <c r="AC124" i="16"/>
  <c r="AA80" i="53" s="1"/>
  <c r="Z125" i="16"/>
  <c r="X81" i="53" s="1"/>
  <c r="AA41" i="16"/>
  <c r="AB40" i="16"/>
  <c r="AC36" i="16"/>
  <c r="AC35" i="16"/>
  <c r="AE14" i="16"/>
  <c r="AD25" i="16"/>
  <c r="AH5" i="16"/>
  <c r="AG6" i="16"/>
  <c r="AD5" i="4"/>
  <c r="AC6" i="4"/>
  <c r="AC37" i="16" l="1"/>
  <c r="AC38" i="16" s="1"/>
  <c r="AC132" i="16" s="1"/>
  <c r="AA89" i="53" s="1"/>
  <c r="AC131" i="16"/>
  <c r="AA88" i="53" s="1"/>
  <c r="AA125" i="16"/>
  <c r="Y81" i="53" s="1"/>
  <c r="AD124" i="16"/>
  <c r="AB80" i="53" s="1"/>
  <c r="AF14" i="16"/>
  <c r="AE25" i="16"/>
  <c r="AD36" i="16"/>
  <c r="AD35" i="16"/>
  <c r="AC40" i="16"/>
  <c r="AB41" i="16"/>
  <c r="AH6" i="16"/>
  <c r="AI5" i="16"/>
  <c r="AD6" i="4"/>
  <c r="AE5" i="4"/>
  <c r="AE124" i="16" l="1"/>
  <c r="AC80" i="53" s="1"/>
  <c r="AD37" i="16"/>
  <c r="AD38" i="16" s="1"/>
  <c r="AD132" i="16" s="1"/>
  <c r="AB89" i="53" s="1"/>
  <c r="AD131" i="16"/>
  <c r="AB88" i="53" s="1"/>
  <c r="AB125" i="16"/>
  <c r="Z81" i="53" s="1"/>
  <c r="AG14" i="16"/>
  <c r="AF25" i="16"/>
  <c r="AE36" i="16"/>
  <c r="AE35" i="16"/>
  <c r="AD40" i="16"/>
  <c r="AC41" i="16"/>
  <c r="AI6" i="16"/>
  <c r="AJ5" i="16"/>
  <c r="AK5" i="16" s="1"/>
  <c r="AK6" i="16" s="1"/>
  <c r="AE6" i="4"/>
  <c r="AF5" i="4"/>
  <c r="AF124" i="16" l="1"/>
  <c r="AD80" i="53" s="1"/>
  <c r="AE37" i="16"/>
  <c r="AE38" i="16" s="1"/>
  <c r="AE132" i="16" s="1"/>
  <c r="AC89" i="53" s="1"/>
  <c r="AE131" i="16"/>
  <c r="AC88" i="53" s="1"/>
  <c r="AC125" i="16"/>
  <c r="AA81" i="53" s="1"/>
  <c r="AE40" i="16"/>
  <c r="AD41" i="16"/>
  <c r="AH14" i="16"/>
  <c r="AG25" i="16"/>
  <c r="AF36" i="16"/>
  <c r="AF35" i="16"/>
  <c r="AJ6" i="16"/>
  <c r="AF6" i="4"/>
  <c r="AG5" i="4"/>
  <c r="AF37" i="16" l="1"/>
  <c r="AF38" i="16" s="1"/>
  <c r="AF132" i="16" s="1"/>
  <c r="AD89" i="53" s="1"/>
  <c r="AF131" i="16"/>
  <c r="AD88" i="53" s="1"/>
  <c r="AD125" i="16"/>
  <c r="AB81" i="53" s="1"/>
  <c r="AG124" i="16"/>
  <c r="AE80" i="53" s="1"/>
  <c r="AI14" i="16"/>
  <c r="AH25" i="16"/>
  <c r="AE41" i="16"/>
  <c r="AF40" i="16"/>
  <c r="AG36" i="16"/>
  <c r="AG35" i="16"/>
  <c r="AL5" i="16"/>
  <c r="AL6" i="16" s="1"/>
  <c r="AG6" i="4"/>
  <c r="AG37" i="16" l="1"/>
  <c r="AG38" i="16" s="1"/>
  <c r="AG132" i="16" s="1"/>
  <c r="AE89" i="53" s="1"/>
  <c r="AG131" i="16"/>
  <c r="AE88" i="53" s="1"/>
  <c r="AH124" i="16"/>
  <c r="AF80" i="53" s="1"/>
  <c r="AE125" i="16"/>
  <c r="AC81" i="53" s="1"/>
  <c r="AH5" i="4"/>
  <c r="AG40" i="16"/>
  <c r="AF41" i="16"/>
  <c r="AH36" i="16"/>
  <c r="AH35" i="16"/>
  <c r="AJ14" i="16"/>
  <c r="AI25" i="16"/>
  <c r="I43" i="11"/>
  <c r="AH6" i="4"/>
  <c r="AI124" i="16" l="1"/>
  <c r="AG80" i="53" s="1"/>
  <c r="AH37" i="16"/>
  <c r="AH38" i="16" s="1"/>
  <c r="AH132" i="16" s="1"/>
  <c r="AF89" i="53" s="1"/>
  <c r="AH131" i="16"/>
  <c r="AF88" i="53" s="1"/>
  <c r="AF125" i="16"/>
  <c r="AD81" i="53" s="1"/>
  <c r="AI5" i="4"/>
  <c r="H43" i="11"/>
  <c r="J43" i="11" s="1"/>
  <c r="AK14" i="16"/>
  <c r="AJ25" i="16"/>
  <c r="AH40" i="16"/>
  <c r="AG41" i="16"/>
  <c r="AI36" i="16"/>
  <c r="AI35" i="16"/>
  <c r="AI6" i="4"/>
  <c r="AG125" i="16" l="1"/>
  <c r="AE81" i="53" s="1"/>
  <c r="AJ124" i="16"/>
  <c r="AH80" i="53" s="1"/>
  <c r="AI37" i="16"/>
  <c r="AI38" i="16" s="1"/>
  <c r="AI132" i="16" s="1"/>
  <c r="AG89" i="53" s="1"/>
  <c r="AI131" i="16"/>
  <c r="AG88" i="53" s="1"/>
  <c r="AJ6" i="4"/>
  <c r="AJ5" i="4"/>
  <c r="AL124" i="16"/>
  <c r="AJ80" i="53" s="1"/>
  <c r="AI40" i="16"/>
  <c r="AH41" i="16"/>
  <c r="AL14" i="16"/>
  <c r="AL25" i="16" s="1"/>
  <c r="AK25" i="16"/>
  <c r="AJ36" i="16"/>
  <c r="AJ35" i="16"/>
  <c r="AJ37" i="16" l="1"/>
  <c r="AJ38" i="16" s="1"/>
  <c r="AJ132" i="16" s="1"/>
  <c r="AH89" i="53" s="1"/>
  <c r="AJ131" i="16"/>
  <c r="AH88" i="53" s="1"/>
  <c r="AK124" i="16"/>
  <c r="AI80" i="53" s="1"/>
  <c r="AK80" i="53" s="1"/>
  <c r="AH125" i="16"/>
  <c r="AF81" i="53" s="1"/>
  <c r="AK36" i="16"/>
  <c r="AK35" i="16"/>
  <c r="AL36" i="16"/>
  <c r="AL35" i="16"/>
  <c r="AL131" i="16" s="1"/>
  <c r="AJ88" i="53" s="1"/>
  <c r="AM25" i="16"/>
  <c r="AO25" i="16" s="1"/>
  <c r="AI41" i="16"/>
  <c r="AJ40" i="16"/>
  <c r="I37" i="11"/>
  <c r="AR33" i="26" l="1"/>
  <c r="AS37" i="26" s="1"/>
  <c r="AI125" i="16"/>
  <c r="AG81" i="53" s="1"/>
  <c r="AK37" i="16"/>
  <c r="AK38" i="16" s="1"/>
  <c r="AK132" i="16" s="1"/>
  <c r="AI89" i="53" s="1"/>
  <c r="AK89" i="53" s="1"/>
  <c r="AK131" i="16"/>
  <c r="AI88" i="53" s="1"/>
  <c r="AK88" i="53" s="1"/>
  <c r="Z7" i="32"/>
  <c r="AB7" i="32" s="1"/>
  <c r="AM35" i="16"/>
  <c r="H12" i="55" s="1"/>
  <c r="AM36" i="16"/>
  <c r="AK40" i="16"/>
  <c r="AJ41" i="16"/>
  <c r="AL37" i="16"/>
  <c r="AM37" i="16" s="1"/>
  <c r="I10" i="55" s="1"/>
  <c r="J10" i="55" l="1"/>
  <c r="L10" i="55" s="1"/>
  <c r="O10" i="55"/>
  <c r="I12" i="55"/>
  <c r="O12" i="55" s="1"/>
  <c r="H13" i="55"/>
  <c r="I9" i="55"/>
  <c r="AC7" i="32"/>
  <c r="AM5" i="54"/>
  <c r="AS34" i="26"/>
  <c r="AS35" i="26"/>
  <c r="AS36" i="26"/>
  <c r="AJ125" i="16"/>
  <c r="AH81" i="53" s="1"/>
  <c r="H6" i="25"/>
  <c r="Z8" i="32"/>
  <c r="AB8" i="32" s="1"/>
  <c r="AO35" i="16"/>
  <c r="AL40" i="16"/>
  <c r="AK41" i="16"/>
  <c r="AL38" i="16"/>
  <c r="J12" i="55" l="1"/>
  <c r="L12" i="55" s="1"/>
  <c r="O9" i="55"/>
  <c r="J9" i="55"/>
  <c r="H45" i="55"/>
  <c r="AM38" i="16"/>
  <c r="I11" i="55" s="1"/>
  <c r="AL132" i="16"/>
  <c r="AJ89" i="53" s="1"/>
  <c r="AK125" i="16"/>
  <c r="AI81" i="53" s="1"/>
  <c r="AK81" i="53" s="1"/>
  <c r="H7" i="25"/>
  <c r="AS7" i="25" s="1"/>
  <c r="AC8" i="32"/>
  <c r="AM6" i="25"/>
  <c r="AL6" i="25"/>
  <c r="AJ6" i="25"/>
  <c r="AK6" i="25"/>
  <c r="AN6" i="25"/>
  <c r="AO6" i="25"/>
  <c r="AS6" i="25"/>
  <c r="I6" i="25"/>
  <c r="K6" i="25"/>
  <c r="AM40" i="16"/>
  <c r="I13" i="55" s="1"/>
  <c r="J13" i="55" s="1"/>
  <c r="L13" i="55" s="1"/>
  <c r="AL41" i="16"/>
  <c r="L9" i="55" l="1"/>
  <c r="P9" i="55"/>
  <c r="O11" i="55"/>
  <c r="P11" i="55" s="1"/>
  <c r="P51" i="55" s="1"/>
  <c r="J11" i="55"/>
  <c r="L11" i="55" s="1"/>
  <c r="O13" i="55"/>
  <c r="P13" i="55" s="1"/>
  <c r="P54" i="55" s="1"/>
  <c r="I45" i="55"/>
  <c r="H49" i="25"/>
  <c r="AL125" i="16"/>
  <c r="AJ81" i="53" s="1"/>
  <c r="AO7" i="25"/>
  <c r="AL7" i="25"/>
  <c r="I7" i="25"/>
  <c r="AM7" i="25"/>
  <c r="AK7" i="25"/>
  <c r="AN7" i="25"/>
  <c r="K7" i="25"/>
  <c r="AJ7" i="25"/>
  <c r="AS5" i="25"/>
  <c r="AP6" i="25"/>
  <c r="AJ5" i="25"/>
  <c r="AN5" i="25"/>
  <c r="AM5" i="25"/>
  <c r="AO5" i="25"/>
  <c r="I5" i="25"/>
  <c r="AL5" i="25"/>
  <c r="AK5" i="25"/>
  <c r="K5" i="25"/>
  <c r="AM41" i="16"/>
  <c r="P50" i="55" l="1"/>
  <c r="P45" i="55"/>
  <c r="J45" i="55"/>
  <c r="O45" i="55"/>
  <c r="L45" i="55"/>
  <c r="AP7" i="25"/>
  <c r="AP5" i="25"/>
  <c r="H8" i="11" l="1"/>
  <c r="H34" i="11" l="1"/>
  <c r="H37" i="11"/>
  <c r="J37" i="11" s="1"/>
  <c r="H42" i="11"/>
  <c r="H40" i="11"/>
  <c r="H36" i="11"/>
  <c r="H38" i="11"/>
  <c r="H39" i="11"/>
  <c r="H41" i="11"/>
  <c r="M32" i="11" s="1"/>
  <c r="I42" i="11" l="1"/>
  <c r="J42" i="11" s="1"/>
  <c r="I26" i="48" l="1"/>
  <c r="J19" i="48" l="1"/>
  <c r="J26" i="48" s="1"/>
  <c r="K19" i="48" l="1"/>
  <c r="K26" i="48" s="1"/>
  <c r="L19" i="48" l="1"/>
  <c r="M19" i="48"/>
  <c r="H35" i="11"/>
  <c r="M13" i="11" l="1"/>
  <c r="M26" i="48"/>
  <c r="M27" i="48" s="1"/>
  <c r="L26" i="48"/>
  <c r="L27" i="48" s="1"/>
  <c r="K27" i="48"/>
  <c r="I34" i="11"/>
  <c r="J34" i="11" l="1"/>
  <c r="AR41" i="26"/>
  <c r="H63" i="11"/>
  <c r="H64" i="11" s="1"/>
  <c r="I36" i="11"/>
  <c r="H53" i="11"/>
  <c r="H59" i="11" s="1"/>
  <c r="AR17" i="26" l="1"/>
  <c r="AS19" i="26" s="1"/>
  <c r="AS42" i="26"/>
  <c r="AS43" i="26"/>
  <c r="AS45" i="26"/>
  <c r="AS44" i="26"/>
  <c r="J36" i="11"/>
  <c r="I40" i="11"/>
  <c r="I39" i="11"/>
  <c r="I5" i="11"/>
  <c r="AR65" i="26" l="1"/>
  <c r="AS69" i="26" s="1"/>
  <c r="AS18" i="26"/>
  <c r="AS20" i="26"/>
  <c r="AS21" i="26"/>
  <c r="J39" i="11"/>
  <c r="J40" i="11"/>
  <c r="AR27" i="26"/>
  <c r="J5" i="11"/>
  <c r="AS68" i="26" l="1"/>
  <c r="AS67" i="26"/>
  <c r="AS66" i="26"/>
  <c r="AS28" i="26"/>
  <c r="AS30" i="26"/>
  <c r="AS31" i="26"/>
  <c r="AS29" i="26"/>
  <c r="I41" i="11"/>
  <c r="N32" i="11" s="1"/>
  <c r="J41" i="11" l="1"/>
  <c r="I35" i="11"/>
  <c r="AR57" i="26" l="1"/>
  <c r="AS58" i="26" s="1"/>
  <c r="J35" i="11"/>
  <c r="AK39" i="25"/>
  <c r="AL39" i="25"/>
  <c r="AM39" i="25"/>
  <c r="I39" i="25"/>
  <c r="AN39" i="25"/>
  <c r="AO39" i="25"/>
  <c r="AJ39" i="25"/>
  <c r="K39" i="25"/>
  <c r="AS60" i="26" l="1"/>
  <c r="AS59" i="26"/>
  <c r="AS61" i="26"/>
  <c r="AS5" i="26" s="1"/>
  <c r="AS39" i="25"/>
  <c r="AS49" i="25" s="1"/>
  <c r="AP39" i="25"/>
  <c r="I8" i="11" l="1"/>
  <c r="N13" i="11" s="1"/>
  <c r="J8" i="11" l="1"/>
  <c r="I11" i="11" l="1"/>
  <c r="J11" i="11" l="1"/>
  <c r="I38" i="11"/>
  <c r="J38" i="11" l="1"/>
  <c r="AR97" i="26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AS101" i="26" l="1"/>
  <c r="AS98" i="26"/>
  <c r="AS2" i="26" s="1"/>
  <c r="AL33" i="50"/>
  <c r="I9" i="11" l="1"/>
  <c r="AK60" i="1"/>
  <c r="AK56" i="1"/>
  <c r="AK55" i="1"/>
  <c r="AK54" i="1"/>
  <c r="AK49" i="1"/>
  <c r="AK45" i="1"/>
  <c r="AK44" i="1"/>
  <c r="AK43" i="1"/>
  <c r="AK38" i="1"/>
  <c r="AK34" i="1"/>
  <c r="AK33" i="1"/>
  <c r="AK32" i="1"/>
  <c r="AK27" i="1"/>
  <c r="AK23" i="1"/>
  <c r="AK22" i="1"/>
  <c r="AK21" i="1"/>
  <c r="AK16" i="1"/>
  <c r="AK12" i="1"/>
  <c r="AK11" i="1"/>
  <c r="AK10" i="1"/>
  <c r="AK60" i="2"/>
  <c r="AK56" i="2"/>
  <c r="AK55" i="2"/>
  <c r="AK54" i="2"/>
  <c r="AK49" i="2"/>
  <c r="AK45" i="2"/>
  <c r="AK44" i="2"/>
  <c r="AK43" i="2"/>
  <c r="AK38" i="2"/>
  <c r="AK34" i="2"/>
  <c r="AK33" i="2"/>
  <c r="AK32" i="2"/>
  <c r="AK27" i="2"/>
  <c r="AK23" i="2"/>
  <c r="AK22" i="2"/>
  <c r="AK21" i="2"/>
  <c r="AK16" i="2"/>
  <c r="AK12" i="2"/>
  <c r="AK11" i="2"/>
  <c r="AK10" i="2"/>
  <c r="AK60" i="4"/>
  <c r="AK56" i="4"/>
  <c r="AK55" i="4"/>
  <c r="AK54" i="4"/>
  <c r="AK49" i="4"/>
  <c r="AK45" i="4"/>
  <c r="AK44" i="4"/>
  <c r="AK43" i="4"/>
  <c r="AK38" i="4"/>
  <c r="AK34" i="4"/>
  <c r="AK33" i="4"/>
  <c r="AK32" i="4"/>
  <c r="AK27" i="4"/>
  <c r="AK23" i="4"/>
  <c r="AK21" i="4"/>
  <c r="AK16" i="4"/>
  <c r="AK12" i="4"/>
  <c r="AK10" i="4"/>
  <c r="AK8" i="4"/>
  <c r="AK7" i="4"/>
  <c r="J9" i="11" l="1"/>
  <c r="I13" i="11"/>
  <c r="J13" i="11" s="1"/>
  <c r="K10" i="25"/>
  <c r="K49" i="25" s="1"/>
  <c r="AM10" i="25"/>
  <c r="AK10" i="25"/>
  <c r="AK49" i="25" s="1"/>
  <c r="AK50" i="25" s="1"/>
  <c r="I10" i="25"/>
  <c r="I49" i="25" s="1"/>
  <c r="AJ10" i="25"/>
  <c r="AO10" i="25"/>
  <c r="AO49" i="25" s="1"/>
  <c r="AL10" i="25"/>
  <c r="AL49" i="25" s="1"/>
  <c r="AN10" i="25"/>
  <c r="I12" i="11"/>
  <c r="J12" i="11" l="1"/>
  <c r="AM49" i="25"/>
  <c r="AX49" i="25"/>
  <c r="AN49" i="25"/>
  <c r="AN50" i="25" s="1"/>
  <c r="AP50" i="25" s="1"/>
  <c r="AY49" i="25"/>
  <c r="AP10" i="25"/>
  <c r="AP49" i="25" s="1"/>
  <c r="AJ49" i="25"/>
  <c r="I52" i="11" l="1"/>
  <c r="I53" i="11"/>
  <c r="I59" i="11" s="1"/>
  <c r="I63" i="11"/>
  <c r="I64" i="11" s="1"/>
  <c r="L52" i="1" l="1"/>
  <c r="M52" i="1"/>
  <c r="N52" i="1"/>
  <c r="O52" i="1"/>
  <c r="P52" i="1"/>
  <c r="Q52" i="1"/>
  <c r="R52" i="1"/>
  <c r="K41" i="1"/>
  <c r="L41" i="1"/>
  <c r="M41" i="1"/>
  <c r="N41" i="1"/>
  <c r="O41" i="1"/>
  <c r="P41" i="1"/>
  <c r="Q41" i="1"/>
  <c r="R41" i="1"/>
  <c r="K19" i="1"/>
  <c r="L19" i="1"/>
  <c r="M19" i="1"/>
  <c r="N19" i="1"/>
  <c r="O19" i="1"/>
  <c r="P19" i="1"/>
  <c r="Q19" i="1"/>
  <c r="R19" i="1"/>
  <c r="S19" i="1"/>
  <c r="K7" i="1"/>
  <c r="K18" i="1" s="1"/>
  <c r="L7" i="1"/>
  <c r="L40" i="1" s="1"/>
  <c r="M7" i="1"/>
  <c r="M40" i="1" s="1"/>
  <c r="N7" i="1"/>
  <c r="N29" i="1" s="1"/>
  <c r="N30" i="1" s="1"/>
  <c r="O7" i="1"/>
  <c r="O29" i="1" s="1"/>
  <c r="O30" i="1" s="1"/>
  <c r="P7" i="1"/>
  <c r="P29" i="1" s="1"/>
  <c r="P30" i="1" s="1"/>
  <c r="Q7" i="1"/>
  <c r="Q29" i="1" s="1"/>
  <c r="Q30" i="1" s="1"/>
  <c r="R7" i="1"/>
  <c r="R18" i="1" s="1"/>
  <c r="S7" i="1"/>
  <c r="S18" i="1" s="1"/>
  <c r="Q51" i="2"/>
  <c r="Q52" i="2"/>
  <c r="Q40" i="2"/>
  <c r="Q41" i="2"/>
  <c r="Q29" i="2"/>
  <c r="R29" i="2"/>
  <c r="Q30" i="2"/>
  <c r="R30" i="2"/>
  <c r="Q18" i="2"/>
  <c r="P19" i="2"/>
  <c r="P18" i="2"/>
  <c r="Q51" i="4"/>
  <c r="Q52" i="4"/>
  <c r="Q40" i="4"/>
  <c r="Q41" i="4"/>
  <c r="Q29" i="4"/>
  <c r="Q30" i="4"/>
  <c r="O18" i="4"/>
  <c r="P18" i="4"/>
  <c r="Q18" i="4"/>
  <c r="O19" i="4"/>
  <c r="P19" i="4"/>
  <c r="Q19" i="4"/>
  <c r="P40" i="1" l="1"/>
  <c r="M29" i="1"/>
  <c r="M30" i="1" s="1"/>
  <c r="R40" i="1"/>
  <c r="Q40" i="1"/>
  <c r="Q18" i="1"/>
  <c r="P18" i="1"/>
  <c r="K40" i="1"/>
  <c r="R51" i="1"/>
  <c r="Q51" i="1"/>
  <c r="R29" i="1"/>
  <c r="R30" i="1" s="1"/>
  <c r="P51" i="1"/>
  <c r="N18" i="1"/>
  <c r="O51" i="1"/>
  <c r="O40" i="1"/>
  <c r="N51" i="1"/>
  <c r="O18" i="1"/>
  <c r="L18" i="1"/>
  <c r="N40" i="1"/>
  <c r="M51" i="1"/>
  <c r="M18" i="1"/>
  <c r="L51" i="1"/>
  <c r="S51" i="4"/>
  <c r="R52" i="4"/>
  <c r="R51" i="4"/>
  <c r="R11" i="4"/>
  <c r="S11" i="4"/>
  <c r="T11" i="4"/>
  <c r="U11" i="4"/>
  <c r="V11" i="4"/>
  <c r="W11" i="4"/>
  <c r="Q22" i="4"/>
  <c r="R22" i="4"/>
  <c r="S22" i="4"/>
  <c r="T22" i="4"/>
  <c r="U22" i="4"/>
  <c r="V22" i="4"/>
  <c r="P22" i="4"/>
  <c r="O22" i="4"/>
  <c r="N22" i="4"/>
  <c r="M22" i="4"/>
  <c r="L22" i="4"/>
  <c r="K22" i="4"/>
  <c r="J22" i="4"/>
  <c r="I22" i="4"/>
  <c r="H22" i="4"/>
  <c r="G22" i="4"/>
  <c r="Q11" i="4"/>
  <c r="P11" i="4"/>
  <c r="O11" i="4"/>
  <c r="N11" i="4"/>
  <c r="M11" i="4"/>
  <c r="L11" i="4"/>
  <c r="K11" i="4"/>
  <c r="J11" i="4"/>
  <c r="I11" i="4"/>
  <c r="H11" i="4"/>
  <c r="AK11" i="4" l="1"/>
  <c r="AK22" i="4"/>
  <c r="S40" i="1"/>
  <c r="R40" i="2"/>
  <c r="R18" i="2"/>
  <c r="S7" i="2"/>
  <c r="S40" i="2" s="1"/>
  <c r="R51" i="2"/>
  <c r="T40" i="4"/>
  <c r="S40" i="4"/>
  <c r="R40" i="4"/>
  <c r="S29" i="4"/>
  <c r="R29" i="4"/>
  <c r="S18" i="4"/>
  <c r="R18" i="4"/>
  <c r="T18" i="4"/>
  <c r="T29" i="4"/>
  <c r="S18" i="2" l="1"/>
  <c r="S51" i="2"/>
  <c r="S29" i="1"/>
  <c r="S51" i="1"/>
  <c r="S29" i="2"/>
  <c r="T19" i="4" l="1"/>
  <c r="G58" i="1"/>
  <c r="H58" i="1" s="1"/>
  <c r="I58" i="1" s="1"/>
  <c r="J58" i="1" s="1"/>
  <c r="K58" i="1" s="1"/>
  <c r="L58" i="1" s="1"/>
  <c r="M58" i="1" s="1"/>
  <c r="N58" i="1" s="1"/>
  <c r="O58" i="1" s="1"/>
  <c r="P58" i="1" s="1"/>
  <c r="Q58" i="1" s="1"/>
  <c r="R58" i="1" s="1"/>
  <c r="S58" i="1" s="1"/>
  <c r="T58" i="1" s="1"/>
  <c r="U58" i="1" s="1"/>
  <c r="V58" i="1" s="1"/>
  <c r="W58" i="1" s="1"/>
  <c r="X58" i="1" s="1"/>
  <c r="Y58" i="1" s="1"/>
  <c r="Z58" i="1" s="1"/>
  <c r="AA58" i="1" s="1"/>
  <c r="AB58" i="1" s="1"/>
  <c r="AC58" i="1" s="1"/>
  <c r="AD58" i="1" s="1"/>
  <c r="AE58" i="1" s="1"/>
  <c r="AF58" i="1" s="1"/>
  <c r="AG58" i="1" s="1"/>
  <c r="AH58" i="1" s="1"/>
  <c r="AI58" i="1" s="1"/>
  <c r="AJ58" i="1" s="1"/>
  <c r="G47" i="1"/>
  <c r="H47" i="1" s="1"/>
  <c r="I47" i="1" s="1"/>
  <c r="J47" i="1" s="1"/>
  <c r="K47" i="1" s="1"/>
  <c r="L47" i="1" s="1"/>
  <c r="M47" i="1" s="1"/>
  <c r="N47" i="1" s="1"/>
  <c r="O47" i="1" s="1"/>
  <c r="P47" i="1" s="1"/>
  <c r="Q47" i="1" s="1"/>
  <c r="R47" i="1" s="1"/>
  <c r="S47" i="1" s="1"/>
  <c r="T47" i="1" s="1"/>
  <c r="U47" i="1" s="1"/>
  <c r="V47" i="1" s="1"/>
  <c r="W47" i="1" s="1"/>
  <c r="X47" i="1" s="1"/>
  <c r="Y47" i="1" s="1"/>
  <c r="Z47" i="1" s="1"/>
  <c r="AA47" i="1" s="1"/>
  <c r="AB47" i="1" s="1"/>
  <c r="AC47" i="1" s="1"/>
  <c r="AD47" i="1" s="1"/>
  <c r="AE47" i="1" s="1"/>
  <c r="AF47" i="1" s="1"/>
  <c r="AG47" i="1" s="1"/>
  <c r="AH47" i="1" s="1"/>
  <c r="AI47" i="1" s="1"/>
  <c r="AJ47" i="1" s="1"/>
  <c r="G36" i="1"/>
  <c r="H36" i="1" s="1"/>
  <c r="I36" i="1" s="1"/>
  <c r="J36" i="1" s="1"/>
  <c r="K36" i="1" s="1"/>
  <c r="L36" i="1" s="1"/>
  <c r="M36" i="1" s="1"/>
  <c r="N36" i="1" s="1"/>
  <c r="O36" i="1" s="1"/>
  <c r="P36" i="1" s="1"/>
  <c r="Q36" i="1" s="1"/>
  <c r="R36" i="1" s="1"/>
  <c r="S36" i="1" s="1"/>
  <c r="T36" i="1" s="1"/>
  <c r="U36" i="1" s="1"/>
  <c r="V36" i="1" s="1"/>
  <c r="W36" i="1" s="1"/>
  <c r="X36" i="1" s="1"/>
  <c r="Y36" i="1" s="1"/>
  <c r="Z36" i="1" s="1"/>
  <c r="AA36" i="1" s="1"/>
  <c r="AB36" i="1" s="1"/>
  <c r="AC36" i="1" s="1"/>
  <c r="AD36" i="1" s="1"/>
  <c r="AE36" i="1" s="1"/>
  <c r="AF36" i="1" s="1"/>
  <c r="AG36" i="1" s="1"/>
  <c r="AH36" i="1" s="1"/>
  <c r="AI36" i="1" s="1"/>
  <c r="AJ36" i="1" s="1"/>
  <c r="G25" i="1"/>
  <c r="H25" i="1" s="1"/>
  <c r="I25" i="1" s="1"/>
  <c r="J25" i="1" s="1"/>
  <c r="K25" i="1" s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5" i="1" s="1"/>
  <c r="W25" i="1" s="1"/>
  <c r="X25" i="1" s="1"/>
  <c r="Y25" i="1" s="1"/>
  <c r="Z25" i="1" s="1"/>
  <c r="AA25" i="1" s="1"/>
  <c r="AB25" i="1" s="1"/>
  <c r="AC25" i="1" s="1"/>
  <c r="AD25" i="1" s="1"/>
  <c r="AE25" i="1" s="1"/>
  <c r="AF25" i="1" s="1"/>
  <c r="AG25" i="1" s="1"/>
  <c r="AH25" i="1" s="1"/>
  <c r="AI25" i="1" s="1"/>
  <c r="AJ25" i="1" s="1"/>
  <c r="G14" i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Y14" i="1" s="1"/>
  <c r="Z14" i="1" s="1"/>
  <c r="AA14" i="1" s="1"/>
  <c r="AB14" i="1" s="1"/>
  <c r="AC14" i="1" s="1"/>
  <c r="AD14" i="1" s="1"/>
  <c r="AE14" i="1" s="1"/>
  <c r="AF14" i="1" s="1"/>
  <c r="AG14" i="1" s="1"/>
  <c r="AH14" i="1" s="1"/>
  <c r="AI14" i="1" s="1"/>
  <c r="AJ14" i="1" s="1"/>
  <c r="G58" i="2"/>
  <c r="H58" i="2" s="1"/>
  <c r="I58" i="2" s="1"/>
  <c r="J58" i="2" s="1"/>
  <c r="K58" i="2" s="1"/>
  <c r="L58" i="2" s="1"/>
  <c r="M58" i="2" s="1"/>
  <c r="N58" i="2" s="1"/>
  <c r="O58" i="2" s="1"/>
  <c r="P58" i="2" s="1"/>
  <c r="Q58" i="2" s="1"/>
  <c r="R58" i="2" s="1"/>
  <c r="S58" i="2" s="1"/>
  <c r="T58" i="2" s="1"/>
  <c r="U58" i="2" s="1"/>
  <c r="V58" i="2" s="1"/>
  <c r="W58" i="2" s="1"/>
  <c r="X58" i="2" s="1"/>
  <c r="Y58" i="2" s="1"/>
  <c r="Z58" i="2" s="1"/>
  <c r="AA58" i="2" s="1"/>
  <c r="AB58" i="2" s="1"/>
  <c r="AC58" i="2" s="1"/>
  <c r="AD58" i="2" s="1"/>
  <c r="AE58" i="2" s="1"/>
  <c r="AF58" i="2" s="1"/>
  <c r="AG58" i="2" s="1"/>
  <c r="AH58" i="2" s="1"/>
  <c r="AI58" i="2" s="1"/>
  <c r="AJ58" i="2" s="1"/>
  <c r="G47" i="2"/>
  <c r="H47" i="2" s="1"/>
  <c r="I47" i="2" s="1"/>
  <c r="J47" i="2" s="1"/>
  <c r="K47" i="2" s="1"/>
  <c r="L47" i="2" s="1"/>
  <c r="M47" i="2" s="1"/>
  <c r="N47" i="2" s="1"/>
  <c r="O47" i="2" s="1"/>
  <c r="P47" i="2" s="1"/>
  <c r="Q47" i="2" s="1"/>
  <c r="R47" i="2" s="1"/>
  <c r="S47" i="2" s="1"/>
  <c r="T47" i="2" s="1"/>
  <c r="U47" i="2" s="1"/>
  <c r="V47" i="2" s="1"/>
  <c r="W47" i="2" s="1"/>
  <c r="X47" i="2" s="1"/>
  <c r="Y47" i="2" s="1"/>
  <c r="Z47" i="2" s="1"/>
  <c r="AA47" i="2" s="1"/>
  <c r="AB47" i="2" s="1"/>
  <c r="AC47" i="2" s="1"/>
  <c r="AD47" i="2" s="1"/>
  <c r="AE47" i="2" s="1"/>
  <c r="AF47" i="2" s="1"/>
  <c r="AG47" i="2" s="1"/>
  <c r="AH47" i="2" s="1"/>
  <c r="AI47" i="2" s="1"/>
  <c r="AJ47" i="2" s="1"/>
  <c r="G36" i="2"/>
  <c r="H36" i="2" s="1"/>
  <c r="I36" i="2" s="1"/>
  <c r="J36" i="2" s="1"/>
  <c r="K36" i="2" s="1"/>
  <c r="L36" i="2" s="1"/>
  <c r="M36" i="2" s="1"/>
  <c r="N36" i="2" s="1"/>
  <c r="O36" i="2" s="1"/>
  <c r="P36" i="2" s="1"/>
  <c r="Q36" i="2" s="1"/>
  <c r="R36" i="2" s="1"/>
  <c r="S36" i="2" s="1"/>
  <c r="T36" i="2" s="1"/>
  <c r="U36" i="2" s="1"/>
  <c r="V36" i="2" s="1"/>
  <c r="W36" i="2" s="1"/>
  <c r="X36" i="2" s="1"/>
  <c r="Y36" i="2" s="1"/>
  <c r="Z36" i="2" s="1"/>
  <c r="AA36" i="2" s="1"/>
  <c r="AB36" i="2" s="1"/>
  <c r="AC36" i="2" s="1"/>
  <c r="AD36" i="2" s="1"/>
  <c r="AE36" i="2" s="1"/>
  <c r="AF36" i="2" s="1"/>
  <c r="AG36" i="2" s="1"/>
  <c r="AH36" i="2" s="1"/>
  <c r="AI36" i="2" s="1"/>
  <c r="AJ36" i="2" s="1"/>
  <c r="G25" i="2"/>
  <c r="H25" i="2" s="1"/>
  <c r="I25" i="2" s="1"/>
  <c r="J25" i="2" s="1"/>
  <c r="K25" i="2" s="1"/>
  <c r="L25" i="2" s="1"/>
  <c r="M25" i="2" s="1"/>
  <c r="N25" i="2" s="1"/>
  <c r="O25" i="2" s="1"/>
  <c r="P25" i="2" s="1"/>
  <c r="Q25" i="2" s="1"/>
  <c r="R25" i="2" s="1"/>
  <c r="S25" i="2" s="1"/>
  <c r="T25" i="2" s="1"/>
  <c r="U25" i="2" s="1"/>
  <c r="V25" i="2" s="1"/>
  <c r="W25" i="2" s="1"/>
  <c r="X25" i="2" s="1"/>
  <c r="Y25" i="2" s="1"/>
  <c r="Z25" i="2" s="1"/>
  <c r="AA25" i="2" s="1"/>
  <c r="AB25" i="2" s="1"/>
  <c r="AC25" i="2" s="1"/>
  <c r="AD25" i="2" s="1"/>
  <c r="AE25" i="2" s="1"/>
  <c r="AF25" i="2" s="1"/>
  <c r="AG25" i="2" s="1"/>
  <c r="AH25" i="2" s="1"/>
  <c r="AI25" i="2" s="1"/>
  <c r="AJ25" i="2" s="1"/>
  <c r="G14" i="2"/>
  <c r="H14" i="2" s="1"/>
  <c r="I14" i="2" s="1"/>
  <c r="J14" i="2" s="1"/>
  <c r="K14" i="2" s="1"/>
  <c r="L14" i="2" s="1"/>
  <c r="M14" i="2" s="1"/>
  <c r="N14" i="2" s="1"/>
  <c r="O14" i="2" s="1"/>
  <c r="P14" i="2" s="1"/>
  <c r="Q14" i="2" s="1"/>
  <c r="R14" i="2" s="1"/>
  <c r="S14" i="2" s="1"/>
  <c r="T14" i="2" s="1"/>
  <c r="U14" i="2" s="1"/>
  <c r="V14" i="2" s="1"/>
  <c r="W14" i="2" s="1"/>
  <c r="X14" i="2" s="1"/>
  <c r="Y14" i="2" s="1"/>
  <c r="Z14" i="2" s="1"/>
  <c r="AA14" i="2" s="1"/>
  <c r="AB14" i="2" s="1"/>
  <c r="AC14" i="2" s="1"/>
  <c r="AD14" i="2" s="1"/>
  <c r="AE14" i="2" s="1"/>
  <c r="AF14" i="2" s="1"/>
  <c r="AG14" i="2" s="1"/>
  <c r="AH14" i="2" s="1"/>
  <c r="AI14" i="2" s="1"/>
  <c r="AJ14" i="2" s="1"/>
  <c r="G58" i="4"/>
  <c r="H58" i="4" s="1"/>
  <c r="I58" i="4" s="1"/>
  <c r="J58" i="4" s="1"/>
  <c r="K58" i="4" s="1"/>
  <c r="L58" i="4" s="1"/>
  <c r="M58" i="4" s="1"/>
  <c r="N58" i="4" s="1"/>
  <c r="O58" i="4" s="1"/>
  <c r="P58" i="4" s="1"/>
  <c r="Q58" i="4" s="1"/>
  <c r="R58" i="4" s="1"/>
  <c r="S58" i="4" s="1"/>
  <c r="T58" i="4" s="1"/>
  <c r="U58" i="4" s="1"/>
  <c r="V58" i="4" s="1"/>
  <c r="W58" i="4" s="1"/>
  <c r="X58" i="4" s="1"/>
  <c r="Y58" i="4" s="1"/>
  <c r="Z58" i="4" s="1"/>
  <c r="AA58" i="4" s="1"/>
  <c r="AB58" i="4" s="1"/>
  <c r="AC58" i="4" s="1"/>
  <c r="AD58" i="4" s="1"/>
  <c r="AE58" i="4" s="1"/>
  <c r="AF58" i="4" s="1"/>
  <c r="AG58" i="4" s="1"/>
  <c r="AH58" i="4" s="1"/>
  <c r="AI58" i="4" s="1"/>
  <c r="AJ58" i="4" s="1"/>
  <c r="G47" i="4"/>
  <c r="H47" i="4" s="1"/>
  <c r="I47" i="4" s="1"/>
  <c r="J47" i="4" s="1"/>
  <c r="K47" i="4" s="1"/>
  <c r="L47" i="4" s="1"/>
  <c r="M47" i="4" s="1"/>
  <c r="N47" i="4" s="1"/>
  <c r="O47" i="4" s="1"/>
  <c r="P47" i="4" s="1"/>
  <c r="Q47" i="4" s="1"/>
  <c r="R47" i="4" s="1"/>
  <c r="S47" i="4" s="1"/>
  <c r="T47" i="4" s="1"/>
  <c r="U47" i="4" s="1"/>
  <c r="V47" i="4" s="1"/>
  <c r="W47" i="4" s="1"/>
  <c r="X47" i="4" s="1"/>
  <c r="Y47" i="4" s="1"/>
  <c r="Z47" i="4" s="1"/>
  <c r="AA47" i="4" s="1"/>
  <c r="AB47" i="4" s="1"/>
  <c r="AC47" i="4" s="1"/>
  <c r="AD47" i="4" s="1"/>
  <c r="AE47" i="4" s="1"/>
  <c r="AF47" i="4" s="1"/>
  <c r="AG47" i="4" s="1"/>
  <c r="AH47" i="4" s="1"/>
  <c r="AI47" i="4" s="1"/>
  <c r="AJ47" i="4" s="1"/>
  <c r="G36" i="4"/>
  <c r="H36" i="4" s="1"/>
  <c r="I36" i="4" s="1"/>
  <c r="J36" i="4" s="1"/>
  <c r="K36" i="4" s="1"/>
  <c r="L36" i="4" s="1"/>
  <c r="M36" i="4" s="1"/>
  <c r="N36" i="4" s="1"/>
  <c r="O36" i="4" s="1"/>
  <c r="P36" i="4" s="1"/>
  <c r="Q36" i="4" s="1"/>
  <c r="R36" i="4" s="1"/>
  <c r="S36" i="4" s="1"/>
  <c r="T36" i="4" s="1"/>
  <c r="U36" i="4" s="1"/>
  <c r="V36" i="4" s="1"/>
  <c r="W36" i="4" s="1"/>
  <c r="X36" i="4" s="1"/>
  <c r="Y36" i="4" s="1"/>
  <c r="Z36" i="4" s="1"/>
  <c r="AA36" i="4" s="1"/>
  <c r="AB36" i="4" s="1"/>
  <c r="AC36" i="4" s="1"/>
  <c r="AD36" i="4" s="1"/>
  <c r="AE36" i="4" s="1"/>
  <c r="AF36" i="4" s="1"/>
  <c r="AG36" i="4" s="1"/>
  <c r="AH36" i="4" s="1"/>
  <c r="AI36" i="4" s="1"/>
  <c r="AJ36" i="4" s="1"/>
  <c r="G25" i="4"/>
  <c r="H25" i="4" s="1"/>
  <c r="I25" i="4" s="1"/>
  <c r="J25" i="4" s="1"/>
  <c r="K25" i="4" s="1"/>
  <c r="L25" i="4" s="1"/>
  <c r="M25" i="4" s="1"/>
  <c r="N25" i="4" s="1"/>
  <c r="O25" i="4" s="1"/>
  <c r="P25" i="4" s="1"/>
  <c r="Q25" i="4" s="1"/>
  <c r="R25" i="4" s="1"/>
  <c r="S25" i="4" s="1"/>
  <c r="T25" i="4" s="1"/>
  <c r="U25" i="4" s="1"/>
  <c r="V25" i="4" s="1"/>
  <c r="W25" i="4" s="1"/>
  <c r="X25" i="4" s="1"/>
  <c r="Y25" i="4" s="1"/>
  <c r="Z25" i="4" s="1"/>
  <c r="AA25" i="4" s="1"/>
  <c r="AB25" i="4" s="1"/>
  <c r="AC25" i="4" s="1"/>
  <c r="AD25" i="4" s="1"/>
  <c r="AE25" i="4" s="1"/>
  <c r="AF25" i="4" s="1"/>
  <c r="AG25" i="4" s="1"/>
  <c r="AH25" i="4" s="1"/>
  <c r="AI25" i="4" s="1"/>
  <c r="AJ25" i="4" s="1"/>
  <c r="F29" i="1" l="1"/>
  <c r="F18" i="1"/>
  <c r="T7" i="2" l="1"/>
  <c r="U7" i="2"/>
  <c r="V7" i="2"/>
  <c r="W7" i="2"/>
  <c r="X7" i="2"/>
  <c r="Y7" i="2"/>
  <c r="Z7" i="2"/>
  <c r="I51" i="2" l="1"/>
  <c r="J29" i="2"/>
  <c r="M40" i="2"/>
  <c r="N29" i="2"/>
  <c r="U18" i="2"/>
  <c r="V40" i="2"/>
  <c r="Y51" i="2"/>
  <c r="Z40" i="2"/>
  <c r="AA7" i="2"/>
  <c r="AA51" i="2" s="1"/>
  <c r="AB7" i="2"/>
  <c r="AB40" i="2" s="1"/>
  <c r="AC7" i="2"/>
  <c r="AC51" i="2" s="1"/>
  <c r="AD7" i="2"/>
  <c r="AD51" i="2" s="1"/>
  <c r="AE7" i="2"/>
  <c r="AF7" i="2"/>
  <c r="AF29" i="2" s="1"/>
  <c r="AG7" i="2"/>
  <c r="AG29" i="2" s="1"/>
  <c r="AH7" i="2"/>
  <c r="AH51" i="2" s="1"/>
  <c r="AI7" i="2"/>
  <c r="AI29" i="2" s="1"/>
  <c r="AJ7" i="2"/>
  <c r="AJ18" i="2" s="1"/>
  <c r="G52" i="2"/>
  <c r="W8" i="2"/>
  <c r="AK8" i="2" s="1"/>
  <c r="E18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G14" i="4"/>
  <c r="H14" i="4" s="1"/>
  <c r="I14" i="4" s="1"/>
  <c r="J14" i="4" s="1"/>
  <c r="K14" i="4" s="1"/>
  <c r="L14" i="4" s="1"/>
  <c r="M14" i="4" s="1"/>
  <c r="N14" i="4" s="1"/>
  <c r="O14" i="4" s="1"/>
  <c r="P14" i="4" s="1"/>
  <c r="Q14" i="4" s="1"/>
  <c r="R14" i="4" s="1"/>
  <c r="S14" i="4" s="1"/>
  <c r="T14" i="4" s="1"/>
  <c r="U14" i="4" s="1"/>
  <c r="V14" i="4" s="1"/>
  <c r="W14" i="4" s="1"/>
  <c r="X14" i="4" s="1"/>
  <c r="Y14" i="4" s="1"/>
  <c r="Z14" i="4" s="1"/>
  <c r="AA14" i="4" s="1"/>
  <c r="AB14" i="4" s="1"/>
  <c r="AC14" i="4" s="1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AC13" i="4"/>
  <c r="N52" i="4"/>
  <c r="O52" i="4"/>
  <c r="P52" i="4"/>
  <c r="N41" i="4"/>
  <c r="O41" i="4"/>
  <c r="P41" i="4"/>
  <c r="I41" i="1"/>
  <c r="J41" i="1"/>
  <c r="S41" i="1"/>
  <c r="T41" i="1"/>
  <c r="U41" i="1"/>
  <c r="V41" i="1"/>
  <c r="V30" i="1"/>
  <c r="U52" i="1"/>
  <c r="J30" i="1"/>
  <c r="U41" i="2"/>
  <c r="T41" i="2"/>
  <c r="P52" i="2"/>
  <c r="M52" i="2"/>
  <c r="L41" i="2"/>
  <c r="K41" i="2"/>
  <c r="I41" i="2"/>
  <c r="H30" i="2"/>
  <c r="X41" i="4"/>
  <c r="W52" i="4"/>
  <c r="U41" i="4"/>
  <c r="S52" i="4"/>
  <c r="M52" i="4"/>
  <c r="K41" i="4"/>
  <c r="I52" i="4"/>
  <c r="G9" i="4"/>
  <c r="H9" i="4" s="1"/>
  <c r="I9" i="4" s="1"/>
  <c r="J9" i="4" s="1"/>
  <c r="K9" i="4" s="1"/>
  <c r="L9" i="4" s="1"/>
  <c r="M9" i="4" s="1"/>
  <c r="N9" i="4" s="1"/>
  <c r="O9" i="4" s="1"/>
  <c r="P9" i="4" s="1"/>
  <c r="Q9" i="4" s="1"/>
  <c r="R9" i="4" s="1"/>
  <c r="S9" i="4" s="1"/>
  <c r="T9" i="4" s="1"/>
  <c r="U9" i="4" s="1"/>
  <c r="V9" i="4" s="1"/>
  <c r="W9" i="4" s="1"/>
  <c r="X9" i="4" s="1"/>
  <c r="Y9" i="4" s="1"/>
  <c r="Z9" i="4" s="1"/>
  <c r="AA9" i="4" s="1"/>
  <c r="AB9" i="4" s="1"/>
  <c r="AC9" i="4" s="1"/>
  <c r="AD9" i="4" s="1"/>
  <c r="AE9" i="4" s="1"/>
  <c r="AF9" i="4" s="1"/>
  <c r="AG9" i="4" s="1"/>
  <c r="AH9" i="4" s="1"/>
  <c r="AI9" i="4" s="1"/>
  <c r="AJ9" i="4" s="1"/>
  <c r="S30" i="1"/>
  <c r="T30" i="1"/>
  <c r="U30" i="1"/>
  <c r="AT36" i="4"/>
  <c r="K30" i="1"/>
  <c r="I7" i="1"/>
  <c r="I40" i="1" s="1"/>
  <c r="J7" i="1"/>
  <c r="J40" i="1" s="1"/>
  <c r="K29" i="1"/>
  <c r="L29" i="1"/>
  <c r="L30" i="1" s="1"/>
  <c r="T7" i="1"/>
  <c r="T29" i="1" s="1"/>
  <c r="U7" i="1"/>
  <c r="V7" i="1"/>
  <c r="V40" i="1" s="1"/>
  <c r="W7" i="1"/>
  <c r="W8" i="1" s="1"/>
  <c r="X7" i="1"/>
  <c r="X8" i="1" s="1"/>
  <c r="Y7" i="1"/>
  <c r="Y8" i="1" s="1"/>
  <c r="N52" i="2"/>
  <c r="O52" i="2"/>
  <c r="N41" i="2"/>
  <c r="O41" i="2"/>
  <c r="R41" i="2"/>
  <c r="O30" i="2"/>
  <c r="J19" i="2"/>
  <c r="K19" i="2"/>
  <c r="M19" i="2"/>
  <c r="N19" i="2"/>
  <c r="O19" i="2"/>
  <c r="P51" i="4"/>
  <c r="O40" i="4"/>
  <c r="P40" i="4"/>
  <c r="P29" i="4"/>
  <c r="R19" i="4"/>
  <c r="S46" i="4"/>
  <c r="AB18" i="2"/>
  <c r="AO54" i="1"/>
  <c r="AO32" i="1"/>
  <c r="AO10" i="2"/>
  <c r="AO43" i="4"/>
  <c r="AO21" i="4"/>
  <c r="E29" i="2"/>
  <c r="AJ7" i="1"/>
  <c r="AJ40" i="1" s="1"/>
  <c r="AI7" i="1"/>
  <c r="AI18" i="1" s="1"/>
  <c r="AH7" i="1"/>
  <c r="AH51" i="1" s="1"/>
  <c r="AG7" i="1"/>
  <c r="AG51" i="1" s="1"/>
  <c r="AF7" i="1"/>
  <c r="AF18" i="1" s="1"/>
  <c r="AE7" i="1"/>
  <c r="AE29" i="1" s="1"/>
  <c r="AD7" i="1"/>
  <c r="AC7" i="1"/>
  <c r="AC51" i="1" s="1"/>
  <c r="AA7" i="1"/>
  <c r="AA18" i="1" s="1"/>
  <c r="Z7" i="1"/>
  <c r="Z40" i="1" s="1"/>
  <c r="H7" i="1"/>
  <c r="H29" i="1" s="1"/>
  <c r="G7" i="1"/>
  <c r="AF40" i="2"/>
  <c r="T29" i="2"/>
  <c r="AJ52" i="1"/>
  <c r="AI52" i="1"/>
  <c r="AH52" i="1"/>
  <c r="AG52" i="1"/>
  <c r="AF52" i="1"/>
  <c r="AE52" i="1"/>
  <c r="AD52" i="1"/>
  <c r="AC52" i="1"/>
  <c r="AB52" i="1"/>
  <c r="AA52" i="1"/>
  <c r="V52" i="1"/>
  <c r="T52" i="1"/>
  <c r="J52" i="1"/>
  <c r="I52" i="1"/>
  <c r="H52" i="1"/>
  <c r="AJ41" i="1"/>
  <c r="AI41" i="1"/>
  <c r="AH41" i="1"/>
  <c r="AG41" i="1"/>
  <c r="AF41" i="1"/>
  <c r="AE41" i="1"/>
  <c r="AD41" i="1"/>
  <c r="AC41" i="1"/>
  <c r="AB41" i="1"/>
  <c r="AA41" i="1"/>
  <c r="H41" i="1"/>
  <c r="AJ30" i="1"/>
  <c r="AI30" i="1"/>
  <c r="AH30" i="1"/>
  <c r="AG30" i="1"/>
  <c r="AF30" i="1"/>
  <c r="AE30" i="1"/>
  <c r="AD30" i="1"/>
  <c r="AC30" i="1"/>
  <c r="AB30" i="1"/>
  <c r="AA30" i="1"/>
  <c r="I30" i="1"/>
  <c r="H30" i="1"/>
  <c r="AJ19" i="1"/>
  <c r="AI19" i="1"/>
  <c r="AH19" i="1"/>
  <c r="AG19" i="1"/>
  <c r="AF19" i="1"/>
  <c r="AE19" i="1"/>
  <c r="AD19" i="1"/>
  <c r="AC19" i="1"/>
  <c r="AB19" i="1"/>
  <c r="AA19" i="1"/>
  <c r="V19" i="1"/>
  <c r="U19" i="1"/>
  <c r="T19" i="1"/>
  <c r="J19" i="1"/>
  <c r="I19" i="1"/>
  <c r="H19" i="1"/>
  <c r="AJ52" i="2"/>
  <c r="AI52" i="2"/>
  <c r="AH52" i="2"/>
  <c r="AG52" i="2"/>
  <c r="AF52" i="2"/>
  <c r="AE52" i="2"/>
  <c r="AD52" i="2"/>
  <c r="AC52" i="2"/>
  <c r="AB52" i="2"/>
  <c r="AA52" i="2"/>
  <c r="Z52" i="2"/>
  <c r="Y52" i="2"/>
  <c r="X52" i="2"/>
  <c r="V52" i="2"/>
  <c r="S52" i="2"/>
  <c r="R52" i="2"/>
  <c r="K52" i="2"/>
  <c r="J52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V41" i="2"/>
  <c r="S41" i="2"/>
  <c r="M41" i="2"/>
  <c r="J41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V30" i="2"/>
  <c r="U30" i="2"/>
  <c r="T30" i="2"/>
  <c r="S30" i="2"/>
  <c r="N30" i="2"/>
  <c r="M30" i="2"/>
  <c r="K30" i="2"/>
  <c r="J30" i="2"/>
  <c r="I30" i="2"/>
  <c r="AD2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V19" i="2"/>
  <c r="U19" i="2"/>
  <c r="T19" i="2"/>
  <c r="S19" i="2"/>
  <c r="R19" i="2"/>
  <c r="Q19" i="2"/>
  <c r="I19" i="2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V52" i="4"/>
  <c r="T52" i="4"/>
  <c r="L52" i="4"/>
  <c r="J52" i="4"/>
  <c r="H52" i="4"/>
  <c r="AJ51" i="4"/>
  <c r="AI51" i="4"/>
  <c r="AH51" i="4"/>
  <c r="AG51" i="4"/>
  <c r="AF51" i="4"/>
  <c r="AE51" i="4"/>
  <c r="AD51" i="4"/>
  <c r="AC51" i="4"/>
  <c r="AA51" i="4"/>
  <c r="Z51" i="4"/>
  <c r="Y51" i="4"/>
  <c r="X51" i="4"/>
  <c r="W51" i="4"/>
  <c r="V51" i="4"/>
  <c r="U51" i="4"/>
  <c r="T51" i="4"/>
  <c r="O51" i="4"/>
  <c r="N51" i="4"/>
  <c r="M51" i="4"/>
  <c r="L51" i="4"/>
  <c r="K51" i="4"/>
  <c r="J51" i="4"/>
  <c r="I51" i="4"/>
  <c r="H51" i="4"/>
  <c r="G5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V41" i="4"/>
  <c r="T41" i="4"/>
  <c r="R41" i="4"/>
  <c r="L41" i="4"/>
  <c r="J41" i="4"/>
  <c r="H41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N40" i="4"/>
  <c r="M40" i="4"/>
  <c r="L40" i="4"/>
  <c r="K40" i="4"/>
  <c r="J40" i="4"/>
  <c r="I40" i="4"/>
  <c r="H40" i="4"/>
  <c r="G4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V30" i="4"/>
  <c r="U30" i="4"/>
  <c r="T30" i="4"/>
  <c r="S30" i="4"/>
  <c r="R30" i="4"/>
  <c r="N30" i="4"/>
  <c r="M30" i="4"/>
  <c r="L30" i="4"/>
  <c r="K30" i="4"/>
  <c r="J30" i="4"/>
  <c r="I30" i="4"/>
  <c r="H30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O29" i="4"/>
  <c r="N29" i="4"/>
  <c r="M29" i="4"/>
  <c r="L29" i="4"/>
  <c r="K29" i="4"/>
  <c r="J29" i="4"/>
  <c r="I29" i="4"/>
  <c r="H29" i="4"/>
  <c r="G29" i="4"/>
  <c r="H19" i="4"/>
  <c r="I19" i="4"/>
  <c r="J19" i="4"/>
  <c r="K19" i="4"/>
  <c r="L19" i="4"/>
  <c r="M19" i="4"/>
  <c r="N19" i="4"/>
  <c r="S19" i="4"/>
  <c r="U19" i="4"/>
  <c r="V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J18" i="4"/>
  <c r="AI18" i="4"/>
  <c r="AH18" i="4"/>
  <c r="AG18" i="4"/>
  <c r="AF18" i="4"/>
  <c r="AE18" i="4"/>
  <c r="AD18" i="4"/>
  <c r="AC18" i="4"/>
  <c r="AA18" i="4"/>
  <c r="Z18" i="4"/>
  <c r="Y18" i="4"/>
  <c r="X18" i="4"/>
  <c r="W18" i="4"/>
  <c r="V18" i="4"/>
  <c r="U18" i="4"/>
  <c r="N18" i="4"/>
  <c r="M18" i="4"/>
  <c r="L18" i="4"/>
  <c r="K18" i="4"/>
  <c r="J18" i="4"/>
  <c r="I18" i="4"/>
  <c r="H18" i="4"/>
  <c r="G18" i="4"/>
  <c r="E51" i="4"/>
  <c r="E40" i="4"/>
  <c r="E29" i="4"/>
  <c r="N35" i="4"/>
  <c r="I57" i="1"/>
  <c r="H57" i="1"/>
  <c r="J57" i="1"/>
  <c r="I46" i="1"/>
  <c r="H46" i="1"/>
  <c r="J46" i="1"/>
  <c r="I35" i="1"/>
  <c r="H35" i="1"/>
  <c r="J35" i="1"/>
  <c r="H24" i="1"/>
  <c r="I24" i="1"/>
  <c r="J24" i="1"/>
  <c r="I13" i="1"/>
  <c r="H13" i="1"/>
  <c r="J13" i="1"/>
  <c r="I57" i="2"/>
  <c r="H57" i="2"/>
  <c r="J57" i="2"/>
  <c r="I46" i="2"/>
  <c r="H46" i="2"/>
  <c r="J46" i="2"/>
  <c r="I35" i="2"/>
  <c r="H35" i="2"/>
  <c r="J35" i="2"/>
  <c r="H24" i="2"/>
  <c r="I24" i="2"/>
  <c r="J24" i="2"/>
  <c r="I13" i="2"/>
  <c r="H13" i="2"/>
  <c r="J13" i="2"/>
  <c r="I57" i="4"/>
  <c r="H57" i="4"/>
  <c r="J57" i="4"/>
  <c r="I46" i="4"/>
  <c r="H46" i="4"/>
  <c r="J46" i="4"/>
  <c r="H35" i="4"/>
  <c r="I35" i="4"/>
  <c r="J35" i="4"/>
  <c r="K46" i="4"/>
  <c r="L46" i="4"/>
  <c r="M46" i="4"/>
  <c r="N46" i="4"/>
  <c r="O46" i="4"/>
  <c r="P46" i="4"/>
  <c r="Q46" i="4"/>
  <c r="R46" i="4"/>
  <c r="N57" i="1"/>
  <c r="N46" i="1"/>
  <c r="N35" i="1"/>
  <c r="N57" i="2"/>
  <c r="N46" i="2"/>
  <c r="N35" i="2"/>
  <c r="K35" i="2"/>
  <c r="L35" i="2"/>
  <c r="M35" i="2"/>
  <c r="AI3" i="4"/>
  <c r="AI3" i="1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G57" i="4"/>
  <c r="G61" i="4" s="1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G46" i="4"/>
  <c r="G50" i="4" s="1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M35" i="4"/>
  <c r="K35" i="4"/>
  <c r="L35" i="4"/>
  <c r="G35" i="4"/>
  <c r="AJ24" i="4"/>
  <c r="AI24" i="4"/>
  <c r="AH24" i="4"/>
  <c r="AG24" i="4"/>
  <c r="AF24" i="4"/>
  <c r="AE24" i="4"/>
  <c r="AD24" i="4"/>
  <c r="AC24" i="4"/>
  <c r="AJ13" i="4"/>
  <c r="AI13" i="4"/>
  <c r="AH13" i="4"/>
  <c r="AG13" i="4"/>
  <c r="AF13" i="4"/>
  <c r="AE13" i="4"/>
  <c r="AD13" i="4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M57" i="1"/>
  <c r="L57" i="1"/>
  <c r="K57" i="1"/>
  <c r="G57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O46" i="1"/>
  <c r="M46" i="1"/>
  <c r="L46" i="1"/>
  <c r="K46" i="1"/>
  <c r="G46" i="1"/>
  <c r="G50" i="1" s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M35" i="1"/>
  <c r="L35" i="1"/>
  <c r="K35" i="1"/>
  <c r="G35" i="1"/>
  <c r="G39" i="1" s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G24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G13" i="1"/>
  <c r="G17" i="1" s="1"/>
  <c r="H17" i="1" s="1"/>
  <c r="AJ57" i="2"/>
  <c r="AI57" i="2"/>
  <c r="AH57" i="2"/>
  <c r="AG57" i="2"/>
  <c r="AF57" i="2"/>
  <c r="AE57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Q57" i="2"/>
  <c r="P57" i="2"/>
  <c r="O57" i="2"/>
  <c r="M57" i="2"/>
  <c r="L57" i="2"/>
  <c r="K57" i="2"/>
  <c r="G57" i="2"/>
  <c r="G61" i="2" s="1"/>
  <c r="H61" i="2" s="1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M46" i="2"/>
  <c r="L46" i="2"/>
  <c r="K46" i="2"/>
  <c r="G46" i="2"/>
  <c r="G50" i="2" s="1"/>
  <c r="H50" i="2" s="1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G35" i="2"/>
  <c r="G39" i="2" s="1"/>
  <c r="H39" i="2" s="1"/>
  <c r="I39" i="2" s="1"/>
  <c r="K24" i="2"/>
  <c r="L24" i="2"/>
  <c r="M24" i="2"/>
  <c r="N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G24" i="2"/>
  <c r="G28" i="2" s="1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G13" i="2"/>
  <c r="G17" i="2" s="1"/>
  <c r="H17" i="2" s="1"/>
  <c r="I17" i="2" s="1"/>
  <c r="J17" i="2" s="1"/>
  <c r="X85" i="4"/>
  <c r="G85" i="4"/>
  <c r="H85" i="4" s="1"/>
  <c r="I85" i="4" s="1"/>
  <c r="J85" i="4" s="1"/>
  <c r="K85" i="4" s="1"/>
  <c r="L85" i="4" s="1"/>
  <c r="M85" i="4" s="1"/>
  <c r="N85" i="4" s="1"/>
  <c r="O85" i="4" s="1"/>
  <c r="P85" i="4" s="1"/>
  <c r="Q85" i="4" s="1"/>
  <c r="R85" i="4" s="1"/>
  <c r="S85" i="4" s="1"/>
  <c r="T85" i="4" s="1"/>
  <c r="U85" i="4" s="1"/>
  <c r="V85" i="4" s="1"/>
  <c r="W85" i="4" s="1"/>
  <c r="X82" i="4"/>
  <c r="X83" i="4" s="1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G83" i="4" s="1"/>
  <c r="X79" i="4"/>
  <c r="G79" i="4"/>
  <c r="H79" i="4" s="1"/>
  <c r="I79" i="4" s="1"/>
  <c r="J79" i="4" s="1"/>
  <c r="K79" i="4" s="1"/>
  <c r="L79" i="4" s="1"/>
  <c r="M79" i="4" s="1"/>
  <c r="N79" i="4" s="1"/>
  <c r="O79" i="4" s="1"/>
  <c r="P79" i="4" s="1"/>
  <c r="Q79" i="4" s="1"/>
  <c r="R79" i="4" s="1"/>
  <c r="S79" i="4" s="1"/>
  <c r="T79" i="4" s="1"/>
  <c r="U79" i="4" s="1"/>
  <c r="V79" i="4" s="1"/>
  <c r="W79" i="4" s="1"/>
  <c r="X77" i="4"/>
  <c r="G77" i="4"/>
  <c r="H77" i="4" s="1"/>
  <c r="I77" i="4" s="1"/>
  <c r="J77" i="4" s="1"/>
  <c r="K77" i="4" s="1"/>
  <c r="L77" i="4" s="1"/>
  <c r="M77" i="4" s="1"/>
  <c r="N77" i="4" s="1"/>
  <c r="O77" i="4" s="1"/>
  <c r="P77" i="4" s="1"/>
  <c r="Q77" i="4" s="1"/>
  <c r="R77" i="4" s="1"/>
  <c r="S77" i="4" s="1"/>
  <c r="T77" i="4" s="1"/>
  <c r="U77" i="4" s="1"/>
  <c r="V77" i="4" s="1"/>
  <c r="W77" i="4" s="1"/>
  <c r="AT58" i="4"/>
  <c r="AO54" i="4"/>
  <c r="AO53" i="4"/>
  <c r="AT47" i="4"/>
  <c r="AO42" i="4"/>
  <c r="AO32" i="4"/>
  <c r="AO31" i="4"/>
  <c r="AT25" i="4"/>
  <c r="AO20" i="4"/>
  <c r="AO10" i="4"/>
  <c r="AO9" i="4"/>
  <c r="AO10" i="1"/>
  <c r="AT58" i="2"/>
  <c r="AO53" i="2"/>
  <c r="AT47" i="2"/>
  <c r="AO42" i="2"/>
  <c r="AT36" i="2"/>
  <c r="AO31" i="2"/>
  <c r="AO20" i="2"/>
  <c r="AT14" i="2"/>
  <c r="AO9" i="2"/>
  <c r="AT58" i="1"/>
  <c r="AO53" i="1"/>
  <c r="AT47" i="1"/>
  <c r="AO42" i="1"/>
  <c r="AT36" i="1"/>
  <c r="AO31" i="1"/>
  <c r="AT25" i="1"/>
  <c r="AO20" i="1"/>
  <c r="AT14" i="1"/>
  <c r="AO9" i="1"/>
  <c r="G85" i="2"/>
  <c r="H85" i="2" s="1"/>
  <c r="I85" i="2" s="1"/>
  <c r="J85" i="2" s="1"/>
  <c r="K85" i="2" s="1"/>
  <c r="L85" i="2" s="1"/>
  <c r="M85" i="2" s="1"/>
  <c r="N85" i="2" s="1"/>
  <c r="O85" i="2" s="1"/>
  <c r="P85" i="2" s="1"/>
  <c r="Q85" i="2" s="1"/>
  <c r="R85" i="2" s="1"/>
  <c r="S85" i="2" s="1"/>
  <c r="T85" i="2" s="1"/>
  <c r="U85" i="2" s="1"/>
  <c r="V85" i="2" s="1"/>
  <c r="W85" i="2" s="1"/>
  <c r="X85" i="2"/>
  <c r="G82" i="2"/>
  <c r="G83" i="2" s="1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X83" i="2" s="1"/>
  <c r="G79" i="2"/>
  <c r="H79" i="2" s="1"/>
  <c r="I79" i="2" s="1"/>
  <c r="J79" i="2" s="1"/>
  <c r="K79" i="2" s="1"/>
  <c r="L79" i="2" s="1"/>
  <c r="M79" i="2" s="1"/>
  <c r="N79" i="2" s="1"/>
  <c r="O79" i="2" s="1"/>
  <c r="P79" i="2" s="1"/>
  <c r="Q79" i="2" s="1"/>
  <c r="R79" i="2" s="1"/>
  <c r="S79" i="2" s="1"/>
  <c r="T79" i="2" s="1"/>
  <c r="U79" i="2" s="1"/>
  <c r="V79" i="2" s="1"/>
  <c r="W79" i="2" s="1"/>
  <c r="X79" i="2"/>
  <c r="G77" i="2"/>
  <c r="H77" i="2" s="1"/>
  <c r="I77" i="2" s="1"/>
  <c r="J77" i="2" s="1"/>
  <c r="K77" i="2" s="1"/>
  <c r="L77" i="2" s="1"/>
  <c r="M77" i="2" s="1"/>
  <c r="N77" i="2" s="1"/>
  <c r="O77" i="2" s="1"/>
  <c r="P77" i="2" s="1"/>
  <c r="Q77" i="2" s="1"/>
  <c r="R77" i="2" s="1"/>
  <c r="S77" i="2" s="1"/>
  <c r="T77" i="2" s="1"/>
  <c r="U77" i="2" s="1"/>
  <c r="V77" i="2" s="1"/>
  <c r="W77" i="2" s="1"/>
  <c r="X77" i="2"/>
  <c r="AI3" i="2"/>
  <c r="G85" i="1"/>
  <c r="H85" i="1" s="1"/>
  <c r="I85" i="1" s="1"/>
  <c r="J85" i="1" s="1"/>
  <c r="K85" i="1" s="1"/>
  <c r="L85" i="1" s="1"/>
  <c r="M85" i="1" s="1"/>
  <c r="N85" i="1" s="1"/>
  <c r="O85" i="1" s="1"/>
  <c r="P85" i="1" s="1"/>
  <c r="Q85" i="1" s="1"/>
  <c r="R85" i="1" s="1"/>
  <c r="S85" i="1" s="1"/>
  <c r="T85" i="1" s="1"/>
  <c r="U85" i="1" s="1"/>
  <c r="V85" i="1" s="1"/>
  <c r="W85" i="1" s="1"/>
  <c r="X85" i="1"/>
  <c r="G82" i="1"/>
  <c r="G83" i="1" s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X83" i="1" s="1"/>
  <c r="G79" i="1"/>
  <c r="H79" i="1" s="1"/>
  <c r="I79" i="1" s="1"/>
  <c r="J79" i="1" s="1"/>
  <c r="K79" i="1" s="1"/>
  <c r="L79" i="1" s="1"/>
  <c r="M79" i="1" s="1"/>
  <c r="N79" i="1" s="1"/>
  <c r="O79" i="1" s="1"/>
  <c r="P79" i="1" s="1"/>
  <c r="Q79" i="1" s="1"/>
  <c r="R79" i="1" s="1"/>
  <c r="S79" i="1" s="1"/>
  <c r="T79" i="1" s="1"/>
  <c r="U79" i="1" s="1"/>
  <c r="V79" i="1" s="1"/>
  <c r="W79" i="1" s="1"/>
  <c r="X79" i="1"/>
  <c r="G77" i="1"/>
  <c r="H77" i="1" s="1"/>
  <c r="I77" i="1" s="1"/>
  <c r="J77" i="1" s="1"/>
  <c r="K77" i="1" s="1"/>
  <c r="L77" i="1" s="1"/>
  <c r="M77" i="1" s="1"/>
  <c r="N77" i="1" s="1"/>
  <c r="O77" i="1" s="1"/>
  <c r="P77" i="1" s="1"/>
  <c r="Q77" i="1" s="1"/>
  <c r="R77" i="1" s="1"/>
  <c r="S77" i="1" s="1"/>
  <c r="T77" i="1" s="1"/>
  <c r="U77" i="1" s="1"/>
  <c r="V77" i="1" s="1"/>
  <c r="W77" i="1" s="1"/>
  <c r="X77" i="1"/>
  <c r="AO43" i="1"/>
  <c r="AO21" i="1"/>
  <c r="AO54" i="2"/>
  <c r="AO43" i="2"/>
  <c r="AO44" i="2" s="1"/>
  <c r="AO32" i="2"/>
  <c r="AO33" i="2" s="1"/>
  <c r="AO21" i="2"/>
  <c r="AO22" i="2" s="1"/>
  <c r="K24" i="1"/>
  <c r="K13" i="1"/>
  <c r="AT13" i="4"/>
  <c r="AB18" i="4"/>
  <c r="AB7" i="1"/>
  <c r="AB18" i="1" s="1"/>
  <c r="AB51" i="4"/>
  <c r="X29" i="2"/>
  <c r="AC18" i="2"/>
  <c r="X18" i="2"/>
  <c r="AA40" i="1"/>
  <c r="O18" i="2"/>
  <c r="T18" i="2"/>
  <c r="AT14" i="4"/>
  <c r="K29" i="2"/>
  <c r="L29" i="2"/>
  <c r="G18" i="2"/>
  <c r="O29" i="2"/>
  <c r="P29" i="2"/>
  <c r="I18" i="2"/>
  <c r="I40" i="2"/>
  <c r="AE40" i="2"/>
  <c r="AE51" i="2"/>
  <c r="AE29" i="2"/>
  <c r="AE18" i="2"/>
  <c r="AD29" i="1"/>
  <c r="AD51" i="1"/>
  <c r="AD18" i="1"/>
  <c r="AD40" i="1"/>
  <c r="AH29" i="1"/>
  <c r="AI40" i="1"/>
  <c r="G51" i="2"/>
  <c r="X51" i="2"/>
  <c r="X40" i="2"/>
  <c r="P40" i="2"/>
  <c r="P51" i="2"/>
  <c r="G29" i="2"/>
  <c r="K51" i="2"/>
  <c r="AJ40" i="2"/>
  <c r="Y40" i="2"/>
  <c r="AF51" i="2"/>
  <c r="U29" i="2"/>
  <c r="T40" i="2"/>
  <c r="T51" i="2"/>
  <c r="L51" i="2"/>
  <c r="AH29" i="2"/>
  <c r="W51" i="2"/>
  <c r="W40" i="2"/>
  <c r="W18" i="2"/>
  <c r="W29" i="2"/>
  <c r="L18" i="2"/>
  <c r="L40" i="2"/>
  <c r="H29" i="2"/>
  <c r="H40" i="2"/>
  <c r="I18" i="1"/>
  <c r="Y29" i="2"/>
  <c r="G29" i="1"/>
  <c r="K18" i="2"/>
  <c r="K40" i="2"/>
  <c r="O40" i="2"/>
  <c r="O51" i="2"/>
  <c r="K52" i="1"/>
  <c r="S52" i="1"/>
  <c r="H52" i="2"/>
  <c r="L52" i="2"/>
  <c r="T52" i="2"/>
  <c r="H41" i="2"/>
  <c r="I52" i="2"/>
  <c r="U52" i="2"/>
  <c r="L19" i="2"/>
  <c r="H19" i="2"/>
  <c r="L30" i="2"/>
  <c r="P30" i="2"/>
  <c r="P41" i="2"/>
  <c r="I41" i="4"/>
  <c r="M41" i="4"/>
  <c r="S41" i="4"/>
  <c r="K52" i="4"/>
  <c r="U52" i="4"/>
  <c r="G15" i="4"/>
  <c r="H15" i="4" s="1"/>
  <c r="I15" i="4" s="1"/>
  <c r="J15" i="4" s="1"/>
  <c r="K15" i="4" s="1"/>
  <c r="L15" i="4" s="1"/>
  <c r="M15" i="4" s="1"/>
  <c r="N15" i="4" s="1"/>
  <c r="O15" i="4" s="1"/>
  <c r="P15" i="4" s="1"/>
  <c r="Q15" i="4" s="1"/>
  <c r="R15" i="4" s="1"/>
  <c r="S15" i="4" s="1"/>
  <c r="T15" i="4" s="1"/>
  <c r="U15" i="4" s="1"/>
  <c r="V15" i="4" s="1"/>
  <c r="W15" i="4" s="1"/>
  <c r="X15" i="4" s="1"/>
  <c r="Y15" i="4" s="1"/>
  <c r="Z15" i="4" s="1"/>
  <c r="AA15" i="4" s="1"/>
  <c r="AB15" i="4" s="1"/>
  <c r="AC15" i="4" s="1"/>
  <c r="AD15" i="4" s="1"/>
  <c r="AE15" i="4" s="1"/>
  <c r="AF15" i="4" s="1"/>
  <c r="AG15" i="4" s="1"/>
  <c r="AH15" i="4" s="1"/>
  <c r="AI15" i="4" s="1"/>
  <c r="AJ15" i="4" s="1"/>
  <c r="P30" i="4"/>
  <c r="H28" i="2" l="1"/>
  <c r="I28" i="2" s="1"/>
  <c r="AG29" i="1"/>
  <c r="W18" i="1"/>
  <c r="Z51" i="1"/>
  <c r="AI29" i="1"/>
  <c r="AG40" i="1"/>
  <c r="V29" i="1"/>
  <c r="V51" i="1"/>
  <c r="H39" i="1"/>
  <c r="I39" i="1" s="1"/>
  <c r="J39" i="1" s="1"/>
  <c r="K39" i="1" s="1"/>
  <c r="H61" i="4"/>
  <c r="I61" i="4" s="1"/>
  <c r="J61" i="4" s="1"/>
  <c r="J39" i="2"/>
  <c r="K39" i="2" s="1"/>
  <c r="L39" i="2" s="1"/>
  <c r="M39" i="2" s="1"/>
  <c r="I61" i="2"/>
  <c r="J61" i="2" s="1"/>
  <c r="J28" i="2"/>
  <c r="K28" i="2" s="1"/>
  <c r="H50" i="4"/>
  <c r="I50" i="4" s="1"/>
  <c r="J50" i="4" s="1"/>
  <c r="K50" i="4" s="1"/>
  <c r="L50" i="4" s="1"/>
  <c r="M50" i="4" s="1"/>
  <c r="N50" i="4" s="1"/>
  <c r="O50" i="4" s="1"/>
  <c r="P50" i="4" s="1"/>
  <c r="Q50" i="4" s="1"/>
  <c r="R50" i="4" s="1"/>
  <c r="S50" i="4" s="1"/>
  <c r="T50" i="4" s="1"/>
  <c r="U50" i="4" s="1"/>
  <c r="V50" i="4" s="1"/>
  <c r="W50" i="4" s="1"/>
  <c r="X50" i="4" s="1"/>
  <c r="Y50" i="4" s="1"/>
  <c r="Z50" i="4" s="1"/>
  <c r="AA50" i="4" s="1"/>
  <c r="AB50" i="4" s="1"/>
  <c r="AC50" i="4" s="1"/>
  <c r="AD50" i="4" s="1"/>
  <c r="AE50" i="4" s="1"/>
  <c r="AF50" i="4" s="1"/>
  <c r="AG50" i="4" s="1"/>
  <c r="AH50" i="4" s="1"/>
  <c r="AI50" i="4" s="1"/>
  <c r="AJ50" i="4" s="1"/>
  <c r="Y29" i="1"/>
  <c r="H83" i="4"/>
  <c r="I50" i="2"/>
  <c r="J50" i="2" s="1"/>
  <c r="K50" i="2" s="1"/>
  <c r="L50" i="2" s="1"/>
  <c r="M50" i="2" s="1"/>
  <c r="N50" i="2" s="1"/>
  <c r="O50" i="2" s="1"/>
  <c r="P50" i="2" s="1"/>
  <c r="Q50" i="2" s="1"/>
  <c r="R50" i="2" s="1"/>
  <c r="S50" i="2" s="1"/>
  <c r="T50" i="2" s="1"/>
  <c r="U50" i="2" s="1"/>
  <c r="V50" i="2" s="1"/>
  <c r="W50" i="2" s="1"/>
  <c r="X50" i="2" s="1"/>
  <c r="Y50" i="2" s="1"/>
  <c r="Z50" i="2" s="1"/>
  <c r="AA50" i="2" s="1"/>
  <c r="AB50" i="2" s="1"/>
  <c r="AC50" i="2" s="1"/>
  <c r="AD50" i="2" s="1"/>
  <c r="AE50" i="2" s="1"/>
  <c r="AF50" i="2" s="1"/>
  <c r="AG50" i="2" s="1"/>
  <c r="AH50" i="2" s="1"/>
  <c r="AI50" i="2" s="1"/>
  <c r="AJ50" i="2" s="1"/>
  <c r="AI51" i="2"/>
  <c r="K17" i="2"/>
  <c r="L17" i="2" s="1"/>
  <c r="M17" i="2" s="1"/>
  <c r="N17" i="2" s="1"/>
  <c r="O17" i="2" s="1"/>
  <c r="P17" i="2" s="1"/>
  <c r="Q17" i="2" s="1"/>
  <c r="R17" i="2" s="1"/>
  <c r="S17" i="2" s="1"/>
  <c r="T17" i="2" s="1"/>
  <c r="U17" i="2" s="1"/>
  <c r="V17" i="2" s="1"/>
  <c r="W17" i="2" s="1"/>
  <c r="X17" i="2" s="1"/>
  <c r="Y17" i="2" s="1"/>
  <c r="Z17" i="2" s="1"/>
  <c r="AA17" i="2" s="1"/>
  <c r="AB17" i="2" s="1"/>
  <c r="AC17" i="2" s="1"/>
  <c r="AD17" i="2" s="1"/>
  <c r="AE17" i="2" s="1"/>
  <c r="AF17" i="2" s="1"/>
  <c r="AG17" i="2" s="1"/>
  <c r="AH17" i="2" s="1"/>
  <c r="AI17" i="2" s="1"/>
  <c r="AJ17" i="2" s="1"/>
  <c r="I17" i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AA17" i="1" s="1"/>
  <c r="AB17" i="1" s="1"/>
  <c r="AC17" i="1" s="1"/>
  <c r="AD17" i="1" s="1"/>
  <c r="AE17" i="1" s="1"/>
  <c r="AF17" i="1" s="1"/>
  <c r="AG17" i="1" s="1"/>
  <c r="AH17" i="1" s="1"/>
  <c r="AI17" i="1" s="1"/>
  <c r="AJ17" i="1" s="1"/>
  <c r="AE51" i="1"/>
  <c r="AI40" i="2"/>
  <c r="H83" i="1"/>
  <c r="I83" i="1" s="1"/>
  <c r="J83" i="1" s="1"/>
  <c r="K83" i="1" s="1"/>
  <c r="L83" i="1" s="1"/>
  <c r="M83" i="1" s="1"/>
  <c r="N83" i="1" s="1"/>
  <c r="O83" i="1" s="1"/>
  <c r="P83" i="1" s="1"/>
  <c r="Q83" i="1" s="1"/>
  <c r="R83" i="1" s="1"/>
  <c r="S83" i="1" s="1"/>
  <c r="T83" i="1" s="1"/>
  <c r="U83" i="1" s="1"/>
  <c r="V83" i="1" s="1"/>
  <c r="W83" i="1" s="1"/>
  <c r="I83" i="4"/>
  <c r="J83" i="4" s="1"/>
  <c r="K83" i="4" s="1"/>
  <c r="L83" i="4" s="1"/>
  <c r="M83" i="4" s="1"/>
  <c r="N83" i="4" s="1"/>
  <c r="O83" i="4" s="1"/>
  <c r="P83" i="4" s="1"/>
  <c r="Q83" i="4" s="1"/>
  <c r="R83" i="4" s="1"/>
  <c r="S83" i="4" s="1"/>
  <c r="T83" i="4" s="1"/>
  <c r="U83" i="4" s="1"/>
  <c r="V83" i="4" s="1"/>
  <c r="W83" i="4" s="1"/>
  <c r="AC18" i="1"/>
  <c r="AC40" i="1"/>
  <c r="AI18" i="2"/>
  <c r="AA40" i="2"/>
  <c r="AO22" i="1"/>
  <c r="H83" i="2"/>
  <c r="I83" i="2" s="1"/>
  <c r="J83" i="2" s="1"/>
  <c r="K83" i="2" s="1"/>
  <c r="L83" i="2" s="1"/>
  <c r="M83" i="2" s="1"/>
  <c r="N83" i="2" s="1"/>
  <c r="O83" i="2" s="1"/>
  <c r="P83" i="2" s="1"/>
  <c r="Q83" i="2" s="1"/>
  <c r="R83" i="2" s="1"/>
  <c r="S83" i="2" s="1"/>
  <c r="T83" i="2" s="1"/>
  <c r="U83" i="2" s="1"/>
  <c r="V83" i="2" s="1"/>
  <c r="W83" i="2" s="1"/>
  <c r="AC29" i="1"/>
  <c r="AF40" i="1"/>
  <c r="E7" i="46"/>
  <c r="F7" i="38"/>
  <c r="Y40" i="1"/>
  <c r="K61" i="4"/>
  <c r="L61" i="4" s="1"/>
  <c r="J51" i="1"/>
  <c r="Y18" i="1"/>
  <c r="AA29" i="2"/>
  <c r="N39" i="2"/>
  <c r="O39" i="2" s="1"/>
  <c r="P39" i="2" s="1"/>
  <c r="Q39" i="2" s="1"/>
  <c r="R39" i="2" s="1"/>
  <c r="S39" i="2" s="1"/>
  <c r="T39" i="2" s="1"/>
  <c r="U39" i="2" s="1"/>
  <c r="V39" i="2" s="1"/>
  <c r="W39" i="2" s="1"/>
  <c r="X39" i="2" s="1"/>
  <c r="Y39" i="2" s="1"/>
  <c r="Z39" i="2" s="1"/>
  <c r="AA39" i="2" s="1"/>
  <c r="AB39" i="2" s="1"/>
  <c r="AC39" i="2" s="1"/>
  <c r="AD39" i="2" s="1"/>
  <c r="AE39" i="2" s="1"/>
  <c r="AF39" i="2" s="1"/>
  <c r="AG39" i="2" s="1"/>
  <c r="AH39" i="2" s="1"/>
  <c r="AI39" i="2" s="1"/>
  <c r="AJ39" i="2" s="1"/>
  <c r="J18" i="1"/>
  <c r="K61" i="2"/>
  <c r="L61" i="2" s="1"/>
  <c r="M61" i="2" s="1"/>
  <c r="N61" i="2" s="1"/>
  <c r="O61" i="2" s="1"/>
  <c r="P61" i="2" s="1"/>
  <c r="Q61" i="2" s="1"/>
  <c r="R61" i="2" s="1"/>
  <c r="S61" i="2" s="1"/>
  <c r="T61" i="2" s="1"/>
  <c r="U61" i="2" s="1"/>
  <c r="V61" i="2" s="1"/>
  <c r="W61" i="2" s="1"/>
  <c r="X61" i="2" s="1"/>
  <c r="Y61" i="2" s="1"/>
  <c r="Z61" i="2" s="1"/>
  <c r="AA61" i="2" s="1"/>
  <c r="AB61" i="2" s="1"/>
  <c r="AC61" i="2" s="1"/>
  <c r="AD61" i="2" s="1"/>
  <c r="AE61" i="2" s="1"/>
  <c r="AF61" i="2" s="1"/>
  <c r="AG61" i="2" s="1"/>
  <c r="AH61" i="2" s="1"/>
  <c r="AI61" i="2" s="1"/>
  <c r="AJ61" i="2" s="1"/>
  <c r="H50" i="1"/>
  <c r="I50" i="1" s="1"/>
  <c r="J50" i="1" s="1"/>
  <c r="K50" i="1" s="1"/>
  <c r="L50" i="1" s="1"/>
  <c r="M50" i="1" s="1"/>
  <c r="N50" i="1" s="1"/>
  <c r="O50" i="1" s="1"/>
  <c r="P50" i="1" s="1"/>
  <c r="Q50" i="1" s="1"/>
  <c r="R50" i="1" s="1"/>
  <c r="S50" i="1" s="1"/>
  <c r="T50" i="1" s="1"/>
  <c r="U50" i="1" s="1"/>
  <c r="V50" i="1" s="1"/>
  <c r="W50" i="1" s="1"/>
  <c r="X50" i="1" s="1"/>
  <c r="Y50" i="1" s="1"/>
  <c r="Z50" i="1" s="1"/>
  <c r="AA50" i="1" s="1"/>
  <c r="AB50" i="1" s="1"/>
  <c r="AC50" i="1" s="1"/>
  <c r="AD50" i="1" s="1"/>
  <c r="AE50" i="1" s="1"/>
  <c r="AF50" i="1" s="1"/>
  <c r="AG50" i="1" s="1"/>
  <c r="AH50" i="1" s="1"/>
  <c r="AI50" i="1" s="1"/>
  <c r="AJ50" i="1" s="1"/>
  <c r="AJ18" i="1"/>
  <c r="AJ51" i="1"/>
  <c r="AO44" i="1"/>
  <c r="AO33" i="4"/>
  <c r="AJ29" i="1"/>
  <c r="AB29" i="1"/>
  <c r="AK24" i="1"/>
  <c r="G61" i="1"/>
  <c r="H61" i="1" s="1"/>
  <c r="I61" i="1" s="1"/>
  <c r="J61" i="1" s="1"/>
  <c r="K61" i="1" s="1"/>
  <c r="L61" i="1" s="1"/>
  <c r="M61" i="1" s="1"/>
  <c r="N61" i="1" s="1"/>
  <c r="O61" i="1" s="1"/>
  <c r="P61" i="1" s="1"/>
  <c r="Q61" i="1" s="1"/>
  <c r="R61" i="1" s="1"/>
  <c r="S61" i="1" s="1"/>
  <c r="T61" i="1" s="1"/>
  <c r="U61" i="1" s="1"/>
  <c r="V61" i="1" s="1"/>
  <c r="W61" i="1" s="1"/>
  <c r="X61" i="1" s="1"/>
  <c r="Y61" i="1" s="1"/>
  <c r="Z61" i="1" s="1"/>
  <c r="AA61" i="1" s="1"/>
  <c r="AB61" i="1" s="1"/>
  <c r="AC61" i="1" s="1"/>
  <c r="AD61" i="1" s="1"/>
  <c r="AE61" i="1" s="1"/>
  <c r="AF61" i="1" s="1"/>
  <c r="AG61" i="1" s="1"/>
  <c r="AH61" i="1" s="1"/>
  <c r="AI61" i="1" s="1"/>
  <c r="AJ61" i="1" s="1"/>
  <c r="AK57" i="1"/>
  <c r="AO22" i="4"/>
  <c r="AB51" i="1"/>
  <c r="AO11" i="4"/>
  <c r="AO55" i="4"/>
  <c r="AK24" i="2"/>
  <c r="G39" i="4"/>
  <c r="H39" i="4" s="1"/>
  <c r="I39" i="4" s="1"/>
  <c r="J39" i="4" s="1"/>
  <c r="K39" i="4" s="1"/>
  <c r="L39" i="4" s="1"/>
  <c r="M39" i="4" s="1"/>
  <c r="N39" i="4" s="1"/>
  <c r="O39" i="4" s="1"/>
  <c r="P39" i="4" s="1"/>
  <c r="Q39" i="4" s="1"/>
  <c r="R39" i="4" s="1"/>
  <c r="S39" i="4" s="1"/>
  <c r="T39" i="4" s="1"/>
  <c r="U39" i="4" s="1"/>
  <c r="V39" i="4" s="1"/>
  <c r="W39" i="4" s="1"/>
  <c r="X39" i="4" s="1"/>
  <c r="Y39" i="4" s="1"/>
  <c r="Z39" i="4" s="1"/>
  <c r="AA39" i="4" s="1"/>
  <c r="AB39" i="4" s="1"/>
  <c r="AC39" i="4" s="1"/>
  <c r="AD39" i="4" s="1"/>
  <c r="AE39" i="4" s="1"/>
  <c r="AF39" i="4" s="1"/>
  <c r="AG39" i="4" s="1"/>
  <c r="AH39" i="4" s="1"/>
  <c r="AI39" i="4" s="1"/>
  <c r="AJ39" i="4" s="1"/>
  <c r="AK35" i="4"/>
  <c r="AK40" i="4"/>
  <c r="AT46" i="4" s="1"/>
  <c r="AO44" i="4"/>
  <c r="W30" i="1"/>
  <c r="AK57" i="2"/>
  <c r="L39" i="1"/>
  <c r="M39" i="1" s="1"/>
  <c r="N39" i="1" s="1"/>
  <c r="O39" i="1" s="1"/>
  <c r="P39" i="1" s="1"/>
  <c r="Q39" i="1" s="1"/>
  <c r="R39" i="1" s="1"/>
  <c r="S39" i="1" s="1"/>
  <c r="T39" i="1" s="1"/>
  <c r="U39" i="1" s="1"/>
  <c r="V39" i="1" s="1"/>
  <c r="W39" i="1" s="1"/>
  <c r="X39" i="1" s="1"/>
  <c r="Y39" i="1" s="1"/>
  <c r="Z39" i="1" s="1"/>
  <c r="AA39" i="1" s="1"/>
  <c r="AB39" i="1" s="1"/>
  <c r="AC39" i="1" s="1"/>
  <c r="AD39" i="1" s="1"/>
  <c r="AE39" i="1" s="1"/>
  <c r="AF39" i="1" s="1"/>
  <c r="AG39" i="1" s="1"/>
  <c r="AH39" i="1" s="1"/>
  <c r="AI39" i="1" s="1"/>
  <c r="AJ39" i="1" s="1"/>
  <c r="AK18" i="4"/>
  <c r="AK7" i="1"/>
  <c r="AO11" i="2"/>
  <c r="AK35" i="1"/>
  <c r="AK51" i="4"/>
  <c r="AT57" i="4" s="1"/>
  <c r="AO33" i="1"/>
  <c r="AO55" i="2"/>
  <c r="L28" i="2"/>
  <c r="M28" i="2" s="1"/>
  <c r="N28" i="2" s="1"/>
  <c r="O28" i="2" s="1"/>
  <c r="P28" i="2" s="1"/>
  <c r="Q28" i="2" s="1"/>
  <c r="R28" i="2" s="1"/>
  <c r="S28" i="2" s="1"/>
  <c r="T28" i="2" s="1"/>
  <c r="U28" i="2" s="1"/>
  <c r="V28" i="2" s="1"/>
  <c r="W28" i="2" s="1"/>
  <c r="X28" i="2" s="1"/>
  <c r="Y28" i="2" s="1"/>
  <c r="Z28" i="2" s="1"/>
  <c r="AA28" i="2" s="1"/>
  <c r="AB28" i="2" s="1"/>
  <c r="AC28" i="2" s="1"/>
  <c r="AD28" i="2" s="1"/>
  <c r="AE28" i="2" s="1"/>
  <c r="AF28" i="2" s="1"/>
  <c r="AG28" i="2" s="1"/>
  <c r="AH28" i="2" s="1"/>
  <c r="AI28" i="2" s="1"/>
  <c r="AJ28" i="2" s="1"/>
  <c r="AK46" i="4"/>
  <c r="AO55" i="1"/>
  <c r="AK13" i="1"/>
  <c r="AG18" i="1"/>
  <c r="G28" i="4"/>
  <c r="H28" i="4" s="1"/>
  <c r="I28" i="4" s="1"/>
  <c r="J28" i="4" s="1"/>
  <c r="K28" i="4" s="1"/>
  <c r="L28" i="4" s="1"/>
  <c r="M28" i="4" s="1"/>
  <c r="N28" i="4" s="1"/>
  <c r="O28" i="4" s="1"/>
  <c r="P28" i="4" s="1"/>
  <c r="Q28" i="4" s="1"/>
  <c r="R28" i="4" s="1"/>
  <c r="S28" i="4" s="1"/>
  <c r="T28" i="4" s="1"/>
  <c r="U28" i="4" s="1"/>
  <c r="V28" i="4" s="1"/>
  <c r="W28" i="4" s="1"/>
  <c r="X28" i="4" s="1"/>
  <c r="Y28" i="4" s="1"/>
  <c r="Z28" i="4" s="1"/>
  <c r="AA28" i="4" s="1"/>
  <c r="AB28" i="4" s="1"/>
  <c r="AC28" i="4" s="1"/>
  <c r="AD28" i="4" s="1"/>
  <c r="AE28" i="4" s="1"/>
  <c r="AF28" i="4" s="1"/>
  <c r="AG28" i="4" s="1"/>
  <c r="AH28" i="4" s="1"/>
  <c r="AI28" i="4" s="1"/>
  <c r="AJ28" i="4" s="1"/>
  <c r="AK24" i="4"/>
  <c r="G59" i="2"/>
  <c r="H59" i="2" s="1"/>
  <c r="I59" i="2" s="1"/>
  <c r="J59" i="2" s="1"/>
  <c r="K59" i="2" s="1"/>
  <c r="L59" i="2" s="1"/>
  <c r="M59" i="2" s="1"/>
  <c r="N59" i="2" s="1"/>
  <c r="O59" i="2" s="1"/>
  <c r="P59" i="2" s="1"/>
  <c r="Q59" i="2" s="1"/>
  <c r="R59" i="2" s="1"/>
  <c r="S59" i="2" s="1"/>
  <c r="T59" i="2" s="1"/>
  <c r="U59" i="2" s="1"/>
  <c r="V59" i="2" s="1"/>
  <c r="AK13" i="2"/>
  <c r="AK35" i="2"/>
  <c r="M61" i="4"/>
  <c r="N61" i="4" s="1"/>
  <c r="O61" i="4" s="1"/>
  <c r="P61" i="4" s="1"/>
  <c r="Q61" i="4" s="1"/>
  <c r="R61" i="4" s="1"/>
  <c r="S61" i="4" s="1"/>
  <c r="T61" i="4" s="1"/>
  <c r="U61" i="4" s="1"/>
  <c r="V61" i="4" s="1"/>
  <c r="W61" i="4" s="1"/>
  <c r="X61" i="4" s="1"/>
  <c r="Y61" i="4" s="1"/>
  <c r="Z61" i="4" s="1"/>
  <c r="AA61" i="4" s="1"/>
  <c r="AB61" i="4" s="1"/>
  <c r="AC61" i="4" s="1"/>
  <c r="AD61" i="4" s="1"/>
  <c r="AE61" i="4" s="1"/>
  <c r="AF61" i="4" s="1"/>
  <c r="AG61" i="4" s="1"/>
  <c r="AH61" i="4" s="1"/>
  <c r="AI61" i="4" s="1"/>
  <c r="AJ61" i="4" s="1"/>
  <c r="G17" i="4"/>
  <c r="H17" i="4" s="1"/>
  <c r="I17" i="4" s="1"/>
  <c r="J17" i="4" s="1"/>
  <c r="K17" i="4" s="1"/>
  <c r="L17" i="4" s="1"/>
  <c r="M17" i="4" s="1"/>
  <c r="N17" i="4" s="1"/>
  <c r="O17" i="4" s="1"/>
  <c r="P17" i="4" s="1"/>
  <c r="Q17" i="4" s="1"/>
  <c r="R17" i="4" s="1"/>
  <c r="S17" i="4" s="1"/>
  <c r="T17" i="4" s="1"/>
  <c r="U17" i="4" s="1"/>
  <c r="V17" i="4" s="1"/>
  <c r="W17" i="4" s="1"/>
  <c r="X17" i="4" s="1"/>
  <c r="Y17" i="4" s="1"/>
  <c r="Z17" i="4" s="1"/>
  <c r="AA17" i="4" s="1"/>
  <c r="AB17" i="4" s="1"/>
  <c r="AC17" i="4" s="1"/>
  <c r="AD17" i="4" s="1"/>
  <c r="AE17" i="4" s="1"/>
  <c r="AF17" i="4" s="1"/>
  <c r="AG17" i="4" s="1"/>
  <c r="AH17" i="4" s="1"/>
  <c r="AI17" i="4" s="1"/>
  <c r="AJ17" i="4" s="1"/>
  <c r="AK13" i="4"/>
  <c r="AB40" i="1"/>
  <c r="AO11" i="1"/>
  <c r="AK46" i="2"/>
  <c r="G28" i="1"/>
  <c r="H28" i="1" s="1"/>
  <c r="I28" i="1" s="1"/>
  <c r="J28" i="1" s="1"/>
  <c r="K28" i="1" s="1"/>
  <c r="L28" i="1" s="1"/>
  <c r="M28" i="1" s="1"/>
  <c r="N28" i="1" s="1"/>
  <c r="O28" i="1" s="1"/>
  <c r="P28" i="1" s="1"/>
  <c r="Q28" i="1" s="1"/>
  <c r="R28" i="1" s="1"/>
  <c r="S28" i="1" s="1"/>
  <c r="T28" i="1" s="1"/>
  <c r="U28" i="1" s="1"/>
  <c r="V28" i="1" s="1"/>
  <c r="W28" i="1" s="1"/>
  <c r="X28" i="1" s="1"/>
  <c r="Y28" i="1" s="1"/>
  <c r="Z28" i="1" s="1"/>
  <c r="AA28" i="1" s="1"/>
  <c r="AB28" i="1" s="1"/>
  <c r="AC28" i="1" s="1"/>
  <c r="AD28" i="1" s="1"/>
  <c r="AE28" i="1" s="1"/>
  <c r="AF28" i="1" s="1"/>
  <c r="AG28" i="1" s="1"/>
  <c r="AH28" i="1" s="1"/>
  <c r="AI28" i="1" s="1"/>
  <c r="AJ28" i="1" s="1"/>
  <c r="AK46" i="1"/>
  <c r="AK57" i="4"/>
  <c r="AK29" i="4"/>
  <c r="AT35" i="4" s="1"/>
  <c r="AF51" i="1"/>
  <c r="AK7" i="2"/>
  <c r="AT13" i="2" s="1"/>
  <c r="G18" i="1"/>
  <c r="X51" i="1"/>
  <c r="I51" i="1"/>
  <c r="H51" i="1"/>
  <c r="I29" i="1"/>
  <c r="W51" i="1"/>
  <c r="AA18" i="2"/>
  <c r="T51" i="1"/>
  <c r="G40" i="1"/>
  <c r="J29" i="1"/>
  <c r="G51" i="1"/>
  <c r="Y19" i="1"/>
  <c r="Y30" i="1"/>
  <c r="Y52" i="1"/>
  <c r="Y41" i="1"/>
  <c r="AE18" i="1"/>
  <c r="AB29" i="2"/>
  <c r="AF18" i="2"/>
  <c r="AJ29" i="2"/>
  <c r="AI51" i="1"/>
  <c r="AE40" i="1"/>
  <c r="AH18" i="1"/>
  <c r="Y51" i="1"/>
  <c r="V18" i="1"/>
  <c r="AB51" i="2"/>
  <c r="AF29" i="1"/>
  <c r="AH40" i="1"/>
  <c r="AJ51" i="2"/>
  <c r="H18" i="1"/>
  <c r="AA51" i="1"/>
  <c r="H40" i="1"/>
  <c r="AG18" i="2"/>
  <c r="AG51" i="2"/>
  <c r="AA29" i="1"/>
  <c r="G15" i="2"/>
  <c r="H15" i="2" s="1"/>
  <c r="I15" i="2" s="1"/>
  <c r="J15" i="2" s="1"/>
  <c r="K15" i="2" s="1"/>
  <c r="L15" i="2" s="1"/>
  <c r="M15" i="2" s="1"/>
  <c r="N15" i="2" s="1"/>
  <c r="O15" i="2" s="1"/>
  <c r="P15" i="2" s="1"/>
  <c r="Q15" i="2" s="1"/>
  <c r="R15" i="2" s="1"/>
  <c r="S15" i="2" s="1"/>
  <c r="T15" i="2" s="1"/>
  <c r="U15" i="2" s="1"/>
  <c r="V15" i="2" s="1"/>
  <c r="W15" i="2" s="1"/>
  <c r="X15" i="2" s="1"/>
  <c r="Y15" i="2" s="1"/>
  <c r="Z15" i="2" s="1"/>
  <c r="AA15" i="2" s="1"/>
  <c r="AB15" i="2" s="1"/>
  <c r="AC15" i="2" s="1"/>
  <c r="AD15" i="2" s="1"/>
  <c r="AE15" i="2" s="1"/>
  <c r="AF15" i="2" s="1"/>
  <c r="AG15" i="2" s="1"/>
  <c r="AH15" i="2" s="1"/>
  <c r="AI15" i="2" s="1"/>
  <c r="AJ15" i="2" s="1"/>
  <c r="G30" i="1"/>
  <c r="G41" i="1"/>
  <c r="X52" i="1"/>
  <c r="X41" i="1"/>
  <c r="X19" i="1"/>
  <c r="X30" i="1"/>
  <c r="G19" i="4"/>
  <c r="G30" i="4"/>
  <c r="G41" i="4"/>
  <c r="Y18" i="2"/>
  <c r="K51" i="1"/>
  <c r="W40" i="1"/>
  <c r="W29" i="1"/>
  <c r="V29" i="2"/>
  <c r="Z29" i="1"/>
  <c r="T40" i="1"/>
  <c r="X19" i="4"/>
  <c r="G52" i="4"/>
  <c r="AK52" i="4" s="1"/>
  <c r="Z18" i="2"/>
  <c r="Z8" i="1"/>
  <c r="AK8" i="1" s="1"/>
  <c r="AT24" i="4"/>
  <c r="X40" i="1"/>
  <c r="T18" i="1"/>
  <c r="W41" i="4"/>
  <c r="X18" i="1"/>
  <c r="Z18" i="1"/>
  <c r="G9" i="2"/>
  <c r="H9" i="2" s="1"/>
  <c r="I9" i="2" s="1"/>
  <c r="J9" i="2" s="1"/>
  <c r="K9" i="2" s="1"/>
  <c r="L9" i="2" s="1"/>
  <c r="M9" i="2" s="1"/>
  <c r="N9" i="2" s="1"/>
  <c r="O9" i="2" s="1"/>
  <c r="P9" i="2" s="1"/>
  <c r="Q9" i="2" s="1"/>
  <c r="R9" i="2" s="1"/>
  <c r="S9" i="2" s="1"/>
  <c r="T9" i="2" s="1"/>
  <c r="U9" i="2" s="1"/>
  <c r="V9" i="2" s="1"/>
  <c r="W9" i="2" s="1"/>
  <c r="X9" i="2" s="1"/>
  <c r="Y9" i="2" s="1"/>
  <c r="Z9" i="2" s="1"/>
  <c r="AA9" i="2" s="1"/>
  <c r="AB9" i="2" s="1"/>
  <c r="AC9" i="2" s="1"/>
  <c r="AD9" i="2" s="1"/>
  <c r="AE9" i="2" s="1"/>
  <c r="AF9" i="2" s="1"/>
  <c r="AG9" i="2" s="1"/>
  <c r="AH9" i="2" s="1"/>
  <c r="AI9" i="2" s="1"/>
  <c r="AJ9" i="2" s="1"/>
  <c r="W19" i="4"/>
  <c r="W30" i="4"/>
  <c r="X29" i="1"/>
  <c r="AH18" i="2"/>
  <c r="Z29" i="2"/>
  <c r="AH40" i="2"/>
  <c r="AG40" i="2"/>
  <c r="N18" i="2"/>
  <c r="AC40" i="2"/>
  <c r="Z51" i="2"/>
  <c r="AC29" i="2"/>
  <c r="I29" i="2"/>
  <c r="AD18" i="2"/>
  <c r="G30" i="2"/>
  <c r="AD40" i="2"/>
  <c r="G53" i="2"/>
  <c r="E7" i="1"/>
  <c r="E51" i="2"/>
  <c r="E40" i="2"/>
  <c r="E18" i="2"/>
  <c r="AD14" i="4"/>
  <c r="AE14" i="4" s="1"/>
  <c r="AF14" i="4" s="1"/>
  <c r="AG14" i="4" s="1"/>
  <c r="AH14" i="4" s="1"/>
  <c r="AI14" i="4" s="1"/>
  <c r="AJ14" i="4" s="1"/>
  <c r="U40" i="1"/>
  <c r="U51" i="1"/>
  <c r="U29" i="1"/>
  <c r="W52" i="2"/>
  <c r="AK52" i="2" s="1"/>
  <c r="W19" i="2"/>
  <c r="W30" i="2"/>
  <c r="G19" i="1"/>
  <c r="G52" i="1"/>
  <c r="G15" i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G9" i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J18" i="2"/>
  <c r="J51" i="2"/>
  <c r="J40" i="2"/>
  <c r="N40" i="2"/>
  <c r="N51" i="2"/>
  <c r="W41" i="1"/>
  <c r="W19" i="1"/>
  <c r="W52" i="1"/>
  <c r="U18" i="1"/>
  <c r="W41" i="2"/>
  <c r="H51" i="2"/>
  <c r="H18" i="2"/>
  <c r="M51" i="2"/>
  <c r="M29" i="2"/>
  <c r="M18" i="2"/>
  <c r="AT13" i="1"/>
  <c r="U40" i="2"/>
  <c r="U51" i="2"/>
  <c r="V51" i="2"/>
  <c r="V18" i="2"/>
  <c r="G19" i="2"/>
  <c r="G41" i="2"/>
  <c r="G40" i="2"/>
  <c r="AK18" i="2" l="1"/>
  <c r="AK41" i="4"/>
  <c r="AK29" i="1"/>
  <c r="AK29" i="2"/>
  <c r="AK51" i="2"/>
  <c r="AK40" i="1"/>
  <c r="AT46" i="1" s="1"/>
  <c r="G31" i="2"/>
  <c r="H31" i="2" s="1"/>
  <c r="I31" i="2" s="1"/>
  <c r="J31" i="2" s="1"/>
  <c r="K31" i="2" s="1"/>
  <c r="L31" i="2" s="1"/>
  <c r="M31" i="2" s="1"/>
  <c r="N31" i="2" s="1"/>
  <c r="O31" i="2" s="1"/>
  <c r="P31" i="2" s="1"/>
  <c r="Q31" i="2" s="1"/>
  <c r="R31" i="2" s="1"/>
  <c r="S31" i="2" s="1"/>
  <c r="T31" i="2" s="1"/>
  <c r="U31" i="2" s="1"/>
  <c r="V31" i="2" s="1"/>
  <c r="W31" i="2" s="1"/>
  <c r="X31" i="2" s="1"/>
  <c r="Y31" i="2" s="1"/>
  <c r="Z31" i="2" s="1"/>
  <c r="AA31" i="2" s="1"/>
  <c r="AB31" i="2" s="1"/>
  <c r="AC31" i="2" s="1"/>
  <c r="AD31" i="2" s="1"/>
  <c r="AE31" i="2" s="1"/>
  <c r="AF31" i="2" s="1"/>
  <c r="AG31" i="2" s="1"/>
  <c r="AH31" i="2" s="1"/>
  <c r="AI31" i="2" s="1"/>
  <c r="AJ31" i="2" s="1"/>
  <c r="AK30" i="2"/>
  <c r="G48" i="1"/>
  <c r="H48" i="1" s="1"/>
  <c r="I48" i="1" s="1"/>
  <c r="J48" i="1" s="1"/>
  <c r="K48" i="1" s="1"/>
  <c r="L48" i="1" s="1"/>
  <c r="M48" i="1" s="1"/>
  <c r="N48" i="1" s="1"/>
  <c r="O48" i="1" s="1"/>
  <c r="P48" i="1" s="1"/>
  <c r="Q48" i="1" s="1"/>
  <c r="R48" i="1" s="1"/>
  <c r="S48" i="1" s="1"/>
  <c r="T48" i="1" s="1"/>
  <c r="U48" i="1" s="1"/>
  <c r="V48" i="1" s="1"/>
  <c r="W48" i="1" s="1"/>
  <c r="X48" i="1" s="1"/>
  <c r="Y48" i="1" s="1"/>
  <c r="AK18" i="1"/>
  <c r="G26" i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G48" i="2"/>
  <c r="H48" i="2" s="1"/>
  <c r="I48" i="2" s="1"/>
  <c r="J48" i="2" s="1"/>
  <c r="K48" i="2" s="1"/>
  <c r="L48" i="2" s="1"/>
  <c r="M48" i="2" s="1"/>
  <c r="N48" i="2" s="1"/>
  <c r="O48" i="2" s="1"/>
  <c r="P48" i="2" s="1"/>
  <c r="Q48" i="2" s="1"/>
  <c r="R48" i="2" s="1"/>
  <c r="S48" i="2" s="1"/>
  <c r="T48" i="2" s="1"/>
  <c r="U48" i="2" s="1"/>
  <c r="V48" i="2" s="1"/>
  <c r="W48" i="2" s="1"/>
  <c r="X48" i="2" s="1"/>
  <c r="Y48" i="2" s="1"/>
  <c r="Z48" i="2" s="1"/>
  <c r="AA48" i="2" s="1"/>
  <c r="AB48" i="2" s="1"/>
  <c r="AC48" i="2" s="1"/>
  <c r="AD48" i="2" s="1"/>
  <c r="AE48" i="2" s="1"/>
  <c r="AF48" i="2" s="1"/>
  <c r="AG48" i="2" s="1"/>
  <c r="AH48" i="2" s="1"/>
  <c r="AI48" i="2" s="1"/>
  <c r="AJ48" i="2" s="1"/>
  <c r="AK41" i="2"/>
  <c r="G37" i="1"/>
  <c r="H37" i="1" s="1"/>
  <c r="I37" i="1" s="1"/>
  <c r="J37" i="1" s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V37" i="1" s="1"/>
  <c r="W37" i="1" s="1"/>
  <c r="X37" i="1" s="1"/>
  <c r="Y37" i="1" s="1"/>
  <c r="AK40" i="2"/>
  <c r="G37" i="4"/>
  <c r="H37" i="4" s="1"/>
  <c r="I37" i="4" s="1"/>
  <c r="J37" i="4" s="1"/>
  <c r="K37" i="4" s="1"/>
  <c r="L37" i="4" s="1"/>
  <c r="M37" i="4" s="1"/>
  <c r="N37" i="4" s="1"/>
  <c r="O37" i="4" s="1"/>
  <c r="P37" i="4" s="1"/>
  <c r="Q37" i="4" s="1"/>
  <c r="R37" i="4" s="1"/>
  <c r="S37" i="4" s="1"/>
  <c r="T37" i="4" s="1"/>
  <c r="U37" i="4" s="1"/>
  <c r="V37" i="4" s="1"/>
  <c r="W37" i="4" s="1"/>
  <c r="X37" i="4" s="1"/>
  <c r="Y37" i="4" s="1"/>
  <c r="Z37" i="4" s="1"/>
  <c r="AA37" i="4" s="1"/>
  <c r="AB37" i="4" s="1"/>
  <c r="AC37" i="4" s="1"/>
  <c r="AD37" i="4" s="1"/>
  <c r="AE37" i="4" s="1"/>
  <c r="AF37" i="4" s="1"/>
  <c r="AG37" i="4" s="1"/>
  <c r="AH37" i="4" s="1"/>
  <c r="AI37" i="4" s="1"/>
  <c r="AJ37" i="4" s="1"/>
  <c r="AK30" i="4"/>
  <c r="G31" i="1"/>
  <c r="H31" i="1" s="1"/>
  <c r="I31" i="1" s="1"/>
  <c r="J31" i="1" s="1"/>
  <c r="K31" i="1" s="1"/>
  <c r="L31" i="1" s="1"/>
  <c r="M31" i="1" s="1"/>
  <c r="G26" i="4"/>
  <c r="H26" i="4" s="1"/>
  <c r="I26" i="4" s="1"/>
  <c r="J26" i="4" s="1"/>
  <c r="K26" i="4" s="1"/>
  <c r="L26" i="4" s="1"/>
  <c r="M26" i="4" s="1"/>
  <c r="N26" i="4" s="1"/>
  <c r="O26" i="4" s="1"/>
  <c r="P26" i="4" s="1"/>
  <c r="Q26" i="4" s="1"/>
  <c r="R26" i="4" s="1"/>
  <c r="S26" i="4" s="1"/>
  <c r="T26" i="4" s="1"/>
  <c r="U26" i="4" s="1"/>
  <c r="V26" i="4" s="1"/>
  <c r="W26" i="4" s="1"/>
  <c r="X26" i="4" s="1"/>
  <c r="Y26" i="4" s="1"/>
  <c r="Z26" i="4" s="1"/>
  <c r="AA26" i="4" s="1"/>
  <c r="AB26" i="4" s="1"/>
  <c r="AC26" i="4" s="1"/>
  <c r="AD26" i="4" s="1"/>
  <c r="AE26" i="4" s="1"/>
  <c r="AF26" i="4" s="1"/>
  <c r="AG26" i="4" s="1"/>
  <c r="AH26" i="4" s="1"/>
  <c r="AI26" i="4" s="1"/>
  <c r="AJ26" i="4" s="1"/>
  <c r="AK19" i="4"/>
  <c r="AK19" i="2"/>
  <c r="AK51" i="1"/>
  <c r="AT57" i="1" s="1"/>
  <c r="G42" i="1"/>
  <c r="H42" i="1" s="1"/>
  <c r="I42" i="1" s="1"/>
  <c r="J42" i="1" s="1"/>
  <c r="K42" i="1" s="1"/>
  <c r="L42" i="1" s="1"/>
  <c r="M42" i="1" s="1"/>
  <c r="N42" i="1" s="1"/>
  <c r="O42" i="1" s="1"/>
  <c r="P42" i="1" s="1"/>
  <c r="Q42" i="1" s="1"/>
  <c r="R42" i="1" s="1"/>
  <c r="S42" i="1" s="1"/>
  <c r="T42" i="1" s="1"/>
  <c r="U42" i="1" s="1"/>
  <c r="V42" i="1" s="1"/>
  <c r="W42" i="1" s="1"/>
  <c r="X42" i="1" s="1"/>
  <c r="Y42" i="1" s="1"/>
  <c r="AT24" i="1"/>
  <c r="G20" i="4"/>
  <c r="H20" i="4" s="1"/>
  <c r="I20" i="4" s="1"/>
  <c r="J20" i="4" s="1"/>
  <c r="K20" i="4" s="1"/>
  <c r="L20" i="4" s="1"/>
  <c r="M20" i="4" s="1"/>
  <c r="N20" i="4" s="1"/>
  <c r="O20" i="4" s="1"/>
  <c r="P20" i="4" s="1"/>
  <c r="Q20" i="4" s="1"/>
  <c r="R20" i="4" s="1"/>
  <c r="S20" i="4" s="1"/>
  <c r="T20" i="4" s="1"/>
  <c r="U20" i="4" s="1"/>
  <c r="V20" i="4" s="1"/>
  <c r="W20" i="4" s="1"/>
  <c r="X20" i="4" s="1"/>
  <c r="Y20" i="4" s="1"/>
  <c r="Z20" i="4" s="1"/>
  <c r="AA20" i="4" s="1"/>
  <c r="AB20" i="4" s="1"/>
  <c r="AC20" i="4" s="1"/>
  <c r="AD20" i="4" s="1"/>
  <c r="AE20" i="4" s="1"/>
  <c r="AF20" i="4" s="1"/>
  <c r="AG20" i="4" s="1"/>
  <c r="AH20" i="4" s="1"/>
  <c r="AI20" i="4" s="1"/>
  <c r="AJ20" i="4" s="1"/>
  <c r="Z9" i="1"/>
  <c r="AA9" i="1" s="1"/>
  <c r="AB9" i="1" s="1"/>
  <c r="AC9" i="1" s="1"/>
  <c r="AD9" i="1" s="1"/>
  <c r="AE9" i="1" s="1"/>
  <c r="AF9" i="1" s="1"/>
  <c r="AG9" i="1" s="1"/>
  <c r="AH9" i="1" s="1"/>
  <c r="AI9" i="1" s="1"/>
  <c r="AJ9" i="1" s="1"/>
  <c r="Z15" i="1"/>
  <c r="AA15" i="1" s="1"/>
  <c r="AB15" i="1" s="1"/>
  <c r="AC15" i="1" s="1"/>
  <c r="AD15" i="1" s="1"/>
  <c r="AE15" i="1" s="1"/>
  <c r="AF15" i="1" s="1"/>
  <c r="AG15" i="1" s="1"/>
  <c r="AH15" i="1" s="1"/>
  <c r="AI15" i="1" s="1"/>
  <c r="AJ15" i="1" s="1"/>
  <c r="G42" i="4"/>
  <c r="H42" i="4" s="1"/>
  <c r="I42" i="4" s="1"/>
  <c r="J42" i="4" s="1"/>
  <c r="K42" i="4" s="1"/>
  <c r="L42" i="4" s="1"/>
  <c r="M42" i="4" s="1"/>
  <c r="N42" i="4" s="1"/>
  <c r="O42" i="4" s="1"/>
  <c r="P42" i="4" s="1"/>
  <c r="Q42" i="4" s="1"/>
  <c r="R42" i="4" s="1"/>
  <c r="S42" i="4" s="1"/>
  <c r="T42" i="4" s="1"/>
  <c r="U42" i="4" s="1"/>
  <c r="V42" i="4" s="1"/>
  <c r="W42" i="4" s="1"/>
  <c r="X42" i="4" s="1"/>
  <c r="Y42" i="4" s="1"/>
  <c r="Z42" i="4" s="1"/>
  <c r="AA42" i="4" s="1"/>
  <c r="AB42" i="4" s="1"/>
  <c r="AC42" i="4" s="1"/>
  <c r="AD42" i="4" s="1"/>
  <c r="AE42" i="4" s="1"/>
  <c r="AF42" i="4" s="1"/>
  <c r="AG42" i="4" s="1"/>
  <c r="AH42" i="4" s="1"/>
  <c r="AI42" i="4" s="1"/>
  <c r="AJ42" i="4" s="1"/>
  <c r="G48" i="4"/>
  <c r="H48" i="4" s="1"/>
  <c r="I48" i="4" s="1"/>
  <c r="J48" i="4" s="1"/>
  <c r="K48" i="4" s="1"/>
  <c r="L48" i="4" s="1"/>
  <c r="M48" i="4" s="1"/>
  <c r="N48" i="4" s="1"/>
  <c r="O48" i="4" s="1"/>
  <c r="P48" i="4" s="1"/>
  <c r="Q48" i="4" s="1"/>
  <c r="R48" i="4" s="1"/>
  <c r="S48" i="4" s="1"/>
  <c r="T48" i="4" s="1"/>
  <c r="U48" i="4" s="1"/>
  <c r="V48" i="4" s="1"/>
  <c r="W48" i="4" s="1"/>
  <c r="X48" i="4" s="1"/>
  <c r="Y48" i="4" s="1"/>
  <c r="Z48" i="4" s="1"/>
  <c r="AA48" i="4" s="1"/>
  <c r="AB48" i="4" s="1"/>
  <c r="AC48" i="4" s="1"/>
  <c r="AD48" i="4" s="1"/>
  <c r="AE48" i="4" s="1"/>
  <c r="AF48" i="4" s="1"/>
  <c r="AG48" i="4" s="1"/>
  <c r="AH48" i="4" s="1"/>
  <c r="AI48" i="4" s="1"/>
  <c r="AJ48" i="4" s="1"/>
  <c r="G37" i="2"/>
  <c r="H37" i="2" s="1"/>
  <c r="I37" i="2" s="1"/>
  <c r="J37" i="2" s="1"/>
  <c r="K37" i="2" s="1"/>
  <c r="L37" i="2" s="1"/>
  <c r="M37" i="2" s="1"/>
  <c r="N37" i="2" s="1"/>
  <c r="O37" i="2" s="1"/>
  <c r="P37" i="2" s="1"/>
  <c r="Q37" i="2" s="1"/>
  <c r="R37" i="2" s="1"/>
  <c r="S37" i="2" s="1"/>
  <c r="T37" i="2" s="1"/>
  <c r="U37" i="2" s="1"/>
  <c r="V37" i="2" s="1"/>
  <c r="W37" i="2" s="1"/>
  <c r="X37" i="2" s="1"/>
  <c r="Y37" i="2" s="1"/>
  <c r="Z37" i="2" s="1"/>
  <c r="AA37" i="2" s="1"/>
  <c r="AB37" i="2" s="1"/>
  <c r="AC37" i="2" s="1"/>
  <c r="AD37" i="2" s="1"/>
  <c r="AE37" i="2" s="1"/>
  <c r="AF37" i="2" s="1"/>
  <c r="AG37" i="2" s="1"/>
  <c r="AH37" i="2" s="1"/>
  <c r="AI37" i="2" s="1"/>
  <c r="AJ37" i="2" s="1"/>
  <c r="G59" i="4"/>
  <c r="H59" i="4" s="1"/>
  <c r="I59" i="4" s="1"/>
  <c r="J59" i="4" s="1"/>
  <c r="K59" i="4" s="1"/>
  <c r="L59" i="4" s="1"/>
  <c r="M59" i="4" s="1"/>
  <c r="N59" i="4" s="1"/>
  <c r="O59" i="4" s="1"/>
  <c r="P59" i="4" s="1"/>
  <c r="Q59" i="4" s="1"/>
  <c r="R59" i="4" s="1"/>
  <c r="S59" i="4" s="1"/>
  <c r="T59" i="4" s="1"/>
  <c r="U59" i="4" s="1"/>
  <c r="V59" i="4" s="1"/>
  <c r="W59" i="4" s="1"/>
  <c r="X59" i="4" s="1"/>
  <c r="Y59" i="4" s="1"/>
  <c r="Z59" i="4" s="1"/>
  <c r="AA59" i="4" s="1"/>
  <c r="AB59" i="4" s="1"/>
  <c r="AC59" i="4" s="1"/>
  <c r="AD59" i="4" s="1"/>
  <c r="AE59" i="4" s="1"/>
  <c r="AF59" i="4" s="1"/>
  <c r="AG59" i="4" s="1"/>
  <c r="AH59" i="4" s="1"/>
  <c r="AI59" i="4" s="1"/>
  <c r="AJ59" i="4" s="1"/>
  <c r="G53" i="4"/>
  <c r="H53" i="4" s="1"/>
  <c r="I53" i="4" s="1"/>
  <c r="J53" i="4" s="1"/>
  <c r="K53" i="4" s="1"/>
  <c r="L53" i="4" s="1"/>
  <c r="M53" i="4" s="1"/>
  <c r="N53" i="4" s="1"/>
  <c r="O53" i="4" s="1"/>
  <c r="P53" i="4" s="1"/>
  <c r="Q53" i="4" s="1"/>
  <c r="R53" i="4" s="1"/>
  <c r="S53" i="4" s="1"/>
  <c r="T53" i="4" s="1"/>
  <c r="U53" i="4" s="1"/>
  <c r="V53" i="4" s="1"/>
  <c r="W53" i="4" s="1"/>
  <c r="X53" i="4" s="1"/>
  <c r="Y53" i="4" s="1"/>
  <c r="Z53" i="4" s="1"/>
  <c r="AA53" i="4" s="1"/>
  <c r="AB53" i="4" s="1"/>
  <c r="AC53" i="4" s="1"/>
  <c r="AD53" i="4" s="1"/>
  <c r="AE53" i="4" s="1"/>
  <c r="AF53" i="4" s="1"/>
  <c r="AG53" i="4" s="1"/>
  <c r="AH53" i="4" s="1"/>
  <c r="AI53" i="4" s="1"/>
  <c r="AJ53" i="4" s="1"/>
  <c r="G31" i="4"/>
  <c r="H31" i="4" s="1"/>
  <c r="I31" i="4" s="1"/>
  <c r="J31" i="4" s="1"/>
  <c r="K31" i="4" s="1"/>
  <c r="L31" i="4" s="1"/>
  <c r="M31" i="4" s="1"/>
  <c r="N31" i="4" s="1"/>
  <c r="O31" i="4" s="1"/>
  <c r="P31" i="4" s="1"/>
  <c r="Q31" i="4" s="1"/>
  <c r="R31" i="4" s="1"/>
  <c r="S31" i="4" s="1"/>
  <c r="T31" i="4" s="1"/>
  <c r="U31" i="4" s="1"/>
  <c r="V31" i="4" s="1"/>
  <c r="W31" i="4" s="1"/>
  <c r="X31" i="4" s="1"/>
  <c r="Y31" i="4" s="1"/>
  <c r="Z31" i="4" s="1"/>
  <c r="AA31" i="4" s="1"/>
  <c r="AB31" i="4" s="1"/>
  <c r="AC31" i="4" s="1"/>
  <c r="AD31" i="4" s="1"/>
  <c r="AE31" i="4" s="1"/>
  <c r="AF31" i="4" s="1"/>
  <c r="AG31" i="4" s="1"/>
  <c r="AH31" i="4" s="1"/>
  <c r="AI31" i="4" s="1"/>
  <c r="AJ31" i="4" s="1"/>
  <c r="W26" i="1"/>
  <c r="X26" i="1" s="1"/>
  <c r="Y26" i="1" s="1"/>
  <c r="H53" i="2"/>
  <c r="I53" i="2" s="1"/>
  <c r="J53" i="2" s="1"/>
  <c r="K53" i="2" s="1"/>
  <c r="L53" i="2" s="1"/>
  <c r="M53" i="2" s="1"/>
  <c r="N53" i="2" s="1"/>
  <c r="O53" i="2" s="1"/>
  <c r="P53" i="2" s="1"/>
  <c r="Q53" i="2" s="1"/>
  <c r="R53" i="2" s="1"/>
  <c r="S53" i="2" s="1"/>
  <c r="T53" i="2" s="1"/>
  <c r="U53" i="2" s="1"/>
  <c r="V53" i="2" s="1"/>
  <c r="W53" i="2" s="1"/>
  <c r="X53" i="2" s="1"/>
  <c r="Y53" i="2" s="1"/>
  <c r="Z53" i="2" s="1"/>
  <c r="AA53" i="2" s="1"/>
  <c r="AB53" i="2" s="1"/>
  <c r="AC53" i="2" s="1"/>
  <c r="AD53" i="2" s="1"/>
  <c r="AE53" i="2" s="1"/>
  <c r="AF53" i="2" s="1"/>
  <c r="AG53" i="2" s="1"/>
  <c r="AH53" i="2" s="1"/>
  <c r="AI53" i="2" s="1"/>
  <c r="AJ53" i="2" s="1"/>
  <c r="Z19" i="1"/>
  <c r="AK19" i="1" s="1"/>
  <c r="Z30" i="1"/>
  <c r="AK30" i="1" s="1"/>
  <c r="Z41" i="1"/>
  <c r="AK41" i="1" s="1"/>
  <c r="Z52" i="1"/>
  <c r="AK52" i="1" s="1"/>
  <c r="AT35" i="1"/>
  <c r="AT25" i="2"/>
  <c r="AT35" i="2"/>
  <c r="E51" i="1"/>
  <c r="E29" i="1"/>
  <c r="E18" i="1"/>
  <c r="E40" i="1"/>
  <c r="N31" i="1"/>
  <c r="O31" i="1" s="1"/>
  <c r="P31" i="1" s="1"/>
  <c r="Q31" i="1" s="1"/>
  <c r="R31" i="1" s="1"/>
  <c r="S31" i="1" s="1"/>
  <c r="T31" i="1" s="1"/>
  <c r="U31" i="1" s="1"/>
  <c r="V31" i="1" s="1"/>
  <c r="W31" i="1" s="1"/>
  <c r="X31" i="1" s="1"/>
  <c r="Y31" i="1" s="1"/>
  <c r="AT57" i="2"/>
  <c r="W59" i="2"/>
  <c r="X59" i="2" s="1"/>
  <c r="Y59" i="2" s="1"/>
  <c r="Z59" i="2" s="1"/>
  <c r="AA59" i="2" s="1"/>
  <c r="AB59" i="2" s="1"/>
  <c r="AC59" i="2" s="1"/>
  <c r="AD59" i="2" s="1"/>
  <c r="AE59" i="2" s="1"/>
  <c r="AF59" i="2" s="1"/>
  <c r="AG59" i="2" s="1"/>
  <c r="AH59" i="2" s="1"/>
  <c r="AI59" i="2" s="1"/>
  <c r="AJ59" i="2" s="1"/>
  <c r="G42" i="2"/>
  <c r="H42" i="2" s="1"/>
  <c r="I42" i="2" s="1"/>
  <c r="J42" i="2" s="1"/>
  <c r="K42" i="2" s="1"/>
  <c r="L42" i="2" s="1"/>
  <c r="M42" i="2" s="1"/>
  <c r="N42" i="2" s="1"/>
  <c r="O42" i="2" s="1"/>
  <c r="P42" i="2" s="1"/>
  <c r="Q42" i="2" s="1"/>
  <c r="R42" i="2" s="1"/>
  <c r="S42" i="2" s="1"/>
  <c r="T42" i="2" s="1"/>
  <c r="U42" i="2" s="1"/>
  <c r="V42" i="2" s="1"/>
  <c r="W42" i="2" s="1"/>
  <c r="X42" i="2" s="1"/>
  <c r="Y42" i="2" s="1"/>
  <c r="Z42" i="2" s="1"/>
  <c r="AA42" i="2" s="1"/>
  <c r="AB42" i="2" s="1"/>
  <c r="AC42" i="2" s="1"/>
  <c r="AD42" i="2" s="1"/>
  <c r="AE42" i="2" s="1"/>
  <c r="AF42" i="2" s="1"/>
  <c r="AG42" i="2" s="1"/>
  <c r="AH42" i="2" s="1"/>
  <c r="AI42" i="2" s="1"/>
  <c r="AJ42" i="2" s="1"/>
  <c r="AT46" i="2"/>
  <c r="G59" i="1"/>
  <c r="H59" i="1" s="1"/>
  <c r="I59" i="1" s="1"/>
  <c r="J59" i="1" s="1"/>
  <c r="K59" i="1" s="1"/>
  <c r="L59" i="1" s="1"/>
  <c r="M59" i="1" s="1"/>
  <c r="N59" i="1" s="1"/>
  <c r="O59" i="1" s="1"/>
  <c r="P59" i="1" s="1"/>
  <c r="Q59" i="1" s="1"/>
  <c r="R59" i="1" s="1"/>
  <c r="S59" i="1" s="1"/>
  <c r="T59" i="1" s="1"/>
  <c r="U59" i="1" s="1"/>
  <c r="V59" i="1" s="1"/>
  <c r="W59" i="1" s="1"/>
  <c r="X59" i="1" s="1"/>
  <c r="Y59" i="1" s="1"/>
  <c r="G53" i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S53" i="1" s="1"/>
  <c r="T53" i="1" s="1"/>
  <c r="U53" i="1" s="1"/>
  <c r="V53" i="1" s="1"/>
  <c r="W53" i="1" s="1"/>
  <c r="X53" i="1" s="1"/>
  <c r="Y53" i="1" s="1"/>
  <c r="G26" i="2"/>
  <c r="H26" i="2" s="1"/>
  <c r="I26" i="2" s="1"/>
  <c r="J26" i="2" s="1"/>
  <c r="K26" i="2" s="1"/>
  <c r="L26" i="2" s="1"/>
  <c r="M26" i="2" s="1"/>
  <c r="N26" i="2" s="1"/>
  <c r="O26" i="2" s="1"/>
  <c r="P26" i="2" s="1"/>
  <c r="Q26" i="2" s="1"/>
  <c r="R26" i="2" s="1"/>
  <c r="S26" i="2" s="1"/>
  <c r="T26" i="2" s="1"/>
  <c r="U26" i="2" s="1"/>
  <c r="V26" i="2" s="1"/>
  <c r="W26" i="2" s="1"/>
  <c r="X26" i="2" s="1"/>
  <c r="Y26" i="2" s="1"/>
  <c r="Z26" i="2" s="1"/>
  <c r="AA26" i="2" s="1"/>
  <c r="AB26" i="2" s="1"/>
  <c r="AC26" i="2" s="1"/>
  <c r="AD26" i="2" s="1"/>
  <c r="AE26" i="2" s="1"/>
  <c r="AF26" i="2" s="1"/>
  <c r="AG26" i="2" s="1"/>
  <c r="AH26" i="2" s="1"/>
  <c r="AI26" i="2" s="1"/>
  <c r="AJ26" i="2" s="1"/>
  <c r="G20" i="2"/>
  <c r="H20" i="2" s="1"/>
  <c r="I20" i="2" s="1"/>
  <c r="J20" i="2" s="1"/>
  <c r="K20" i="2" s="1"/>
  <c r="L20" i="2" s="1"/>
  <c r="M20" i="2" s="1"/>
  <c r="N20" i="2" s="1"/>
  <c r="O20" i="2" s="1"/>
  <c r="G20" i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31" i="1" l="1"/>
  <c r="AA31" i="1" s="1"/>
  <c r="AB31" i="1" s="1"/>
  <c r="AC31" i="1" s="1"/>
  <c r="AD31" i="1" s="1"/>
  <c r="AE31" i="1" s="1"/>
  <c r="AF31" i="1" s="1"/>
  <c r="AG31" i="1" s="1"/>
  <c r="AH31" i="1" s="1"/>
  <c r="AI31" i="1" s="1"/>
  <c r="AJ31" i="1" s="1"/>
  <c r="P20" i="2"/>
  <c r="Q20" i="2" s="1"/>
  <c r="R20" i="2" s="1"/>
  <c r="S20" i="2" s="1"/>
  <c r="T20" i="2" s="1"/>
  <c r="U20" i="2" s="1"/>
  <c r="V20" i="2" s="1"/>
  <c r="W20" i="2" s="1"/>
  <c r="X20" i="2" s="1"/>
  <c r="Y20" i="2" s="1"/>
  <c r="Z20" i="2" s="1"/>
  <c r="AA20" i="2" s="1"/>
  <c r="AB20" i="2" s="1"/>
  <c r="AC20" i="2" s="1"/>
  <c r="AD20" i="2" s="1"/>
  <c r="AE20" i="2" s="1"/>
  <c r="AF20" i="2" s="1"/>
  <c r="AG20" i="2" s="1"/>
  <c r="AH20" i="2" s="1"/>
  <c r="AI20" i="2" s="1"/>
  <c r="AJ20" i="2" s="1"/>
  <c r="Z20" i="1"/>
  <c r="AA20" i="1" s="1"/>
  <c r="AB20" i="1" s="1"/>
  <c r="AC20" i="1" s="1"/>
  <c r="AD20" i="1" s="1"/>
  <c r="AE20" i="1" s="1"/>
  <c r="AF20" i="1" s="1"/>
  <c r="AG20" i="1" s="1"/>
  <c r="AH20" i="1" s="1"/>
  <c r="AI20" i="1" s="1"/>
  <c r="AJ20" i="1" s="1"/>
  <c r="Z53" i="1"/>
  <c r="AA53" i="1" s="1"/>
  <c r="AB53" i="1" s="1"/>
  <c r="AC53" i="1" s="1"/>
  <c r="AD53" i="1" s="1"/>
  <c r="AE53" i="1" s="1"/>
  <c r="AF53" i="1" s="1"/>
  <c r="AG53" i="1" s="1"/>
  <c r="AH53" i="1" s="1"/>
  <c r="AI53" i="1" s="1"/>
  <c r="AJ53" i="1" s="1"/>
  <c r="Z37" i="1"/>
  <c r="AA37" i="1" s="1"/>
  <c r="AB37" i="1" s="1"/>
  <c r="AC37" i="1" s="1"/>
  <c r="AD37" i="1" s="1"/>
  <c r="AE37" i="1" s="1"/>
  <c r="AF37" i="1" s="1"/>
  <c r="AG37" i="1" s="1"/>
  <c r="AH37" i="1" s="1"/>
  <c r="AI37" i="1" s="1"/>
  <c r="AJ37" i="1" s="1"/>
  <c r="Z26" i="1"/>
  <c r="AA26" i="1" s="1"/>
  <c r="AB26" i="1" s="1"/>
  <c r="AC26" i="1" s="1"/>
  <c r="AD26" i="1" s="1"/>
  <c r="AE26" i="1" s="1"/>
  <c r="AF26" i="1" s="1"/>
  <c r="AG26" i="1" s="1"/>
  <c r="AH26" i="1" s="1"/>
  <c r="AI26" i="1" s="1"/>
  <c r="AJ26" i="1" s="1"/>
  <c r="Z59" i="1"/>
  <c r="AA59" i="1" s="1"/>
  <c r="AB59" i="1" s="1"/>
  <c r="AC59" i="1" s="1"/>
  <c r="AD59" i="1" s="1"/>
  <c r="AE59" i="1" s="1"/>
  <c r="AF59" i="1" s="1"/>
  <c r="AG59" i="1" s="1"/>
  <c r="AH59" i="1" s="1"/>
  <c r="AI59" i="1" s="1"/>
  <c r="AJ59" i="1" s="1"/>
  <c r="Z48" i="1"/>
  <c r="AA48" i="1" s="1"/>
  <c r="AB48" i="1" s="1"/>
  <c r="AC48" i="1" s="1"/>
  <c r="AD48" i="1" s="1"/>
  <c r="AE48" i="1" s="1"/>
  <c r="AF48" i="1" s="1"/>
  <c r="AG48" i="1" s="1"/>
  <c r="AH48" i="1" s="1"/>
  <c r="AI48" i="1" s="1"/>
  <c r="AJ48" i="1" s="1"/>
  <c r="Z42" i="1"/>
  <c r="AA42" i="1" s="1"/>
  <c r="AB42" i="1" s="1"/>
  <c r="AC42" i="1" s="1"/>
  <c r="AD42" i="1" s="1"/>
  <c r="AE42" i="1" s="1"/>
  <c r="AF42" i="1" s="1"/>
  <c r="AG42" i="1" s="1"/>
  <c r="AH42" i="1" s="1"/>
  <c r="AI42" i="1" s="1"/>
  <c r="AJ42" i="1" s="1"/>
  <c r="AT24" i="2"/>
  <c r="CE44" i="58" l="1"/>
  <c r="BS44" i="58"/>
  <c r="CN43" i="58"/>
  <c r="CB43" i="58"/>
  <c r="BP43" i="58"/>
  <c r="CK42" i="58"/>
  <c r="BY42" i="58"/>
  <c r="BM42" i="58"/>
  <c r="CH41" i="58"/>
  <c r="BV41" i="58"/>
  <c r="BJ41" i="58"/>
  <c r="BJ89" i="58" s="1"/>
  <c r="CE40" i="58"/>
  <c r="BS40" i="58"/>
  <c r="CN39" i="58"/>
  <c r="CB39" i="58"/>
  <c r="BP39" i="58"/>
  <c r="CK38" i="58"/>
  <c r="BY38" i="58"/>
  <c r="BM38" i="58"/>
  <c r="CH37" i="58"/>
  <c r="BV37" i="58"/>
  <c r="BJ37" i="58"/>
  <c r="BJ85" i="58" s="1"/>
  <c r="CE36" i="58"/>
  <c r="BS36" i="58"/>
  <c r="CN35" i="58"/>
  <c r="CB35" i="58"/>
  <c r="BP35" i="58"/>
  <c r="CK34" i="58"/>
  <c r="CO44" i="58"/>
  <c r="CC44" i="58"/>
  <c r="BQ44" i="58"/>
  <c r="CL43" i="58"/>
  <c r="BZ43" i="58"/>
  <c r="BN43" i="58"/>
  <c r="CI42" i="58"/>
  <c r="BW42" i="58"/>
  <c r="BK42" i="58"/>
  <c r="BK90" i="58" s="1"/>
  <c r="CF41" i="58"/>
  <c r="BT41" i="58"/>
  <c r="CO40" i="58"/>
  <c r="CC40" i="58"/>
  <c r="BQ40" i="58"/>
  <c r="CK44" i="58"/>
  <c r="BY44" i="58"/>
  <c r="BM44" i="58"/>
  <c r="CH43" i="58"/>
  <c r="BV43" i="58"/>
  <c r="CD44" i="58"/>
  <c r="BN44" i="58"/>
  <c r="CE43" i="58"/>
  <c r="BO43" i="58"/>
  <c r="CG42" i="58"/>
  <c r="BS42" i="58"/>
  <c r="CL41" i="58"/>
  <c r="BX41" i="58"/>
  <c r="CP40" i="58"/>
  <c r="CA40" i="58"/>
  <c r="BM40" i="58"/>
  <c r="CG39" i="58"/>
  <c r="BT39" i="58"/>
  <c r="CN38" i="58"/>
  <c r="CA38" i="58"/>
  <c r="BN38" i="58"/>
  <c r="CG37" i="58"/>
  <c r="BT37" i="58"/>
  <c r="CN36" i="58"/>
  <c r="CA36" i="58"/>
  <c r="BN36" i="58"/>
  <c r="CH35" i="58"/>
  <c r="BU35" i="58"/>
  <c r="CO34" i="58"/>
  <c r="CB34" i="58"/>
  <c r="BP34" i="58"/>
  <c r="CK33" i="58"/>
  <c r="BY33" i="58"/>
  <c r="BM33" i="58"/>
  <c r="CH32" i="58"/>
  <c r="BV32" i="58"/>
  <c r="BJ32" i="58"/>
  <c r="BJ80" i="58" s="1"/>
  <c r="CE31" i="58"/>
  <c r="BS31" i="58"/>
  <c r="CN30" i="58"/>
  <c r="CB30" i="58"/>
  <c r="BP30" i="58"/>
  <c r="CK29" i="58"/>
  <c r="BY29" i="58"/>
  <c r="BM29" i="58"/>
  <c r="CP44" i="58"/>
  <c r="BZ44" i="58"/>
  <c r="BJ44" i="58"/>
  <c r="BJ92" i="58" s="1"/>
  <c r="CA43" i="58"/>
  <c r="BK43" i="58"/>
  <c r="BK91" i="58" s="1"/>
  <c r="CD42" i="58"/>
  <c r="BP42" i="58"/>
  <c r="CI41" i="58"/>
  <c r="BS41" i="58"/>
  <c r="CL40" i="58"/>
  <c r="BX40" i="58"/>
  <c r="BJ40" i="58"/>
  <c r="BJ88" i="58" s="1"/>
  <c r="CD39" i="58"/>
  <c r="BQ39" i="58"/>
  <c r="CJ38" i="58"/>
  <c r="BW38" i="58"/>
  <c r="BJ38" i="58"/>
  <c r="BJ86" i="58" s="1"/>
  <c r="CD37" i="58"/>
  <c r="BQ37" i="58"/>
  <c r="CK36" i="58"/>
  <c r="BX36" i="58"/>
  <c r="BK36" i="58"/>
  <c r="BK84" i="58" s="1"/>
  <c r="CE35" i="58"/>
  <c r="BR35" i="58"/>
  <c r="CL34" i="58"/>
  <c r="BY34" i="58"/>
  <c r="BM34" i="58"/>
  <c r="CH33" i="58"/>
  <c r="BV33" i="58"/>
  <c r="BJ33" i="58"/>
  <c r="BJ81" i="58" s="1"/>
  <c r="CE32" i="58"/>
  <c r="BS32" i="58"/>
  <c r="CN31" i="58"/>
  <c r="CB31" i="58"/>
  <c r="BP31" i="58"/>
  <c r="CK30" i="58"/>
  <c r="BY30" i="58"/>
  <c r="BM30" i="58"/>
  <c r="CH29" i="58"/>
  <c r="BV29" i="58"/>
  <c r="BJ29" i="58"/>
  <c r="BJ77" i="58" s="1"/>
  <c r="CM44" i="58"/>
  <c r="BW44" i="58"/>
  <c r="CO43" i="58"/>
  <c r="BX43" i="58"/>
  <c r="CP42" i="58"/>
  <c r="CB42" i="58"/>
  <c r="BN42" i="58"/>
  <c r="CE41" i="58"/>
  <c r="BQ41" i="58"/>
  <c r="CJ40" i="58"/>
  <c r="BV40" i="58"/>
  <c r="CO39" i="58"/>
  <c r="CA39" i="58"/>
  <c r="BN39" i="58"/>
  <c r="CH38" i="58"/>
  <c r="BU38" i="58"/>
  <c r="CO37" i="58"/>
  <c r="CB37" i="58"/>
  <c r="BO37" i="58"/>
  <c r="CI36" i="58"/>
  <c r="BV36" i="58"/>
  <c r="CP35" i="58"/>
  <c r="CC35" i="58"/>
  <c r="BO35" i="58"/>
  <c r="CI34" i="58"/>
  <c r="BW34" i="58"/>
  <c r="BK34" i="58"/>
  <c r="BK82" i="58" s="1"/>
  <c r="CF33" i="58"/>
  <c r="BT33" i="58"/>
  <c r="CO32" i="58"/>
  <c r="CC32" i="58"/>
  <c r="BQ32" i="58"/>
  <c r="CL31" i="58"/>
  <c r="BZ31" i="58"/>
  <c r="BN31" i="58"/>
  <c r="CI30" i="58"/>
  <c r="BW30" i="58"/>
  <c r="BK30" i="58"/>
  <c r="BK78" i="58" s="1"/>
  <c r="CF29" i="58"/>
  <c r="BT29" i="58"/>
  <c r="CL44" i="58"/>
  <c r="BV44" i="58"/>
  <c r="CM43" i="58"/>
  <c r="BW43" i="58"/>
  <c r="CO42" i="58"/>
  <c r="CA42" i="58"/>
  <c r="BL42" i="58"/>
  <c r="CD41" i="58"/>
  <c r="BP41" i="58"/>
  <c r="CI40" i="58"/>
  <c r="BU40" i="58"/>
  <c r="CM39" i="58"/>
  <c r="BZ39" i="58"/>
  <c r="BM39" i="58"/>
  <c r="CG38" i="58"/>
  <c r="BT38" i="58"/>
  <c r="CN37" i="58"/>
  <c r="CA37" i="58"/>
  <c r="BN37" i="58"/>
  <c r="CH36" i="58"/>
  <c r="BU36" i="58"/>
  <c r="CO35" i="58"/>
  <c r="CA35" i="58"/>
  <c r="BN35" i="58"/>
  <c r="CH34" i="58"/>
  <c r="BV34" i="58"/>
  <c r="BJ34" i="58"/>
  <c r="BJ82" i="58" s="1"/>
  <c r="CE33" i="58"/>
  <c r="BS33" i="58"/>
  <c r="CN32" i="58"/>
  <c r="CB32" i="58"/>
  <c r="BP32" i="58"/>
  <c r="CK31" i="58"/>
  <c r="BY31" i="58"/>
  <c r="BM31" i="58"/>
  <c r="CH30" i="58"/>
  <c r="BV30" i="58"/>
  <c r="BJ30" i="58"/>
  <c r="BJ78" i="58" s="1"/>
  <c r="CE29" i="58"/>
  <c r="BS29" i="58"/>
  <c r="CJ44" i="58"/>
  <c r="BU44" i="58"/>
  <c r="CK43" i="58"/>
  <c r="BU43" i="58"/>
  <c r="CN42" i="58"/>
  <c r="BZ42" i="58"/>
  <c r="BJ42" i="58"/>
  <c r="BJ90" i="58" s="1"/>
  <c r="CC41" i="58"/>
  <c r="BO41" i="58"/>
  <c r="CH40" i="58"/>
  <c r="BT40" i="58"/>
  <c r="CL39" i="58"/>
  <c r="BY39" i="58"/>
  <c r="BL39" i="58"/>
  <c r="CF38" i="58"/>
  <c r="BS38" i="58"/>
  <c r="CM37" i="58"/>
  <c r="BZ37" i="58"/>
  <c r="BM37" i="58"/>
  <c r="CG36" i="58"/>
  <c r="BT36" i="58"/>
  <c r="CM35" i="58"/>
  <c r="BZ35" i="58"/>
  <c r="BM35" i="58"/>
  <c r="CG34" i="58"/>
  <c r="BU34" i="58"/>
  <c r="CP33" i="58"/>
  <c r="CD33" i="58"/>
  <c r="BR33" i="58"/>
  <c r="CM32" i="58"/>
  <c r="CA32" i="58"/>
  <c r="BO32" i="58"/>
  <c r="CJ31" i="58"/>
  <c r="BX31" i="58"/>
  <c r="BL31" i="58"/>
  <c r="CG30" i="58"/>
  <c r="BU30" i="58"/>
  <c r="CP29" i="58"/>
  <c r="CD29" i="58"/>
  <c r="BR29" i="58"/>
  <c r="CI44" i="58"/>
  <c r="BT44" i="58"/>
  <c r="CJ43" i="58"/>
  <c r="BT43" i="58"/>
  <c r="CM42" i="58"/>
  <c r="BX42" i="58"/>
  <c r="CP41" i="58"/>
  <c r="CB41" i="58"/>
  <c r="BN41" i="58"/>
  <c r="CG40" i="58"/>
  <c r="BR40" i="58"/>
  <c r="CK39" i="58"/>
  <c r="BX39" i="58"/>
  <c r="BK39" i="58"/>
  <c r="BK87" i="58" s="1"/>
  <c r="CE38" i="58"/>
  <c r="BR38" i="58"/>
  <c r="CL37" i="58"/>
  <c r="BY37" i="58"/>
  <c r="CF36" i="58"/>
  <c r="BR36" i="58"/>
  <c r="CL35" i="58"/>
  <c r="BY35" i="58"/>
  <c r="BL35" i="58"/>
  <c r="CF34" i="58"/>
  <c r="BT34" i="58"/>
  <c r="CO33" i="58"/>
  <c r="CC33" i="58"/>
  <c r="BQ33" i="58"/>
  <c r="CL32" i="58"/>
  <c r="BZ32" i="58"/>
  <c r="BN32" i="58"/>
  <c r="CI31" i="58"/>
  <c r="BW31" i="58"/>
  <c r="BK31" i="58"/>
  <c r="BK79" i="58" s="1"/>
  <c r="CF30" i="58"/>
  <c r="BT30" i="58"/>
  <c r="CO29" i="58"/>
  <c r="CC29" i="58"/>
  <c r="BQ29" i="58"/>
  <c r="CF44" i="58"/>
  <c r="BO44" i="58"/>
  <c r="CF43" i="58"/>
  <c r="BQ43" i="58"/>
  <c r="CH42" i="58"/>
  <c r="BT42" i="58"/>
  <c r="CM41" i="58"/>
  <c r="BY41" i="58"/>
  <c r="BK41" i="58"/>
  <c r="BK89" i="58" s="1"/>
  <c r="CB40" i="58"/>
  <c r="BN40" i="58"/>
  <c r="CH39" i="58"/>
  <c r="BU39" i="58"/>
  <c r="CO38" i="58"/>
  <c r="CB38" i="58"/>
  <c r="BO38" i="58"/>
  <c r="CI37" i="58"/>
  <c r="BU37" i="58"/>
  <c r="CO36" i="58"/>
  <c r="CB36" i="58"/>
  <c r="BO36" i="58"/>
  <c r="CI35" i="58"/>
  <c r="BV35" i="58"/>
  <c r="CP34" i="58"/>
  <c r="CC34" i="58"/>
  <c r="BQ34" i="58"/>
  <c r="CL33" i="58"/>
  <c r="BZ33" i="58"/>
  <c r="BN33" i="58"/>
  <c r="CI32" i="58"/>
  <c r="BW32" i="58"/>
  <c r="BK32" i="58"/>
  <c r="BK80" i="58" s="1"/>
  <c r="CF31" i="58"/>
  <c r="BT31" i="58"/>
  <c r="CO30" i="58"/>
  <c r="CC30" i="58"/>
  <c r="BQ30" i="58"/>
  <c r="CL29" i="58"/>
  <c r="BZ29" i="58"/>
  <c r="BN29" i="58"/>
  <c r="BP44" i="58"/>
  <c r="BL43" i="58"/>
  <c r="CO41" i="58"/>
  <c r="CN40" i="58"/>
  <c r="CP39" i="58"/>
  <c r="CP38" i="58"/>
  <c r="BK38" i="58"/>
  <c r="BK86" i="58" s="1"/>
  <c r="BK37" i="58"/>
  <c r="BK85" i="58" s="1"/>
  <c r="BQ35" i="58"/>
  <c r="BR34" i="58"/>
  <c r="BW33" i="58"/>
  <c r="BY32" i="58"/>
  <c r="CD31" i="58"/>
  <c r="CJ30" i="58"/>
  <c r="CM29" i="58"/>
  <c r="BK29" i="58"/>
  <c r="BK77" i="58" s="1"/>
  <c r="BL44" i="58"/>
  <c r="BJ43" i="58"/>
  <c r="BJ91" i="58" s="1"/>
  <c r="CN41" i="58"/>
  <c r="CM40" i="58"/>
  <c r="CJ39" i="58"/>
  <c r="CM38" i="58"/>
  <c r="CP37" i="58"/>
  <c r="CP36" i="58"/>
  <c r="BL36" i="58"/>
  <c r="BK35" i="58"/>
  <c r="BK83" i="58" s="1"/>
  <c r="BO34" i="58"/>
  <c r="BU33" i="58"/>
  <c r="BX32" i="58"/>
  <c r="CC31" i="58"/>
  <c r="CE30" i="58"/>
  <c r="CJ29" i="58"/>
  <c r="BK44" i="58"/>
  <c r="BK92" i="58" s="1"/>
  <c r="CL42" i="58"/>
  <c r="CK41" i="58"/>
  <c r="CK40" i="58"/>
  <c r="CI39" i="58"/>
  <c r="CL38" i="58"/>
  <c r="CK37" i="58"/>
  <c r="CM36" i="58"/>
  <c r="BJ36" i="58"/>
  <c r="BJ84" i="58" s="1"/>
  <c r="BJ35" i="58"/>
  <c r="BJ83" i="58" s="1"/>
  <c r="BN34" i="58"/>
  <c r="BP33" i="58"/>
  <c r="BU32" i="58"/>
  <c r="CA31" i="58"/>
  <c r="CD30" i="58"/>
  <c r="CI29" i="58"/>
  <c r="CP43" i="58"/>
  <c r="CJ42" i="58"/>
  <c r="CJ41" i="58"/>
  <c r="CF40" i="58"/>
  <c r="CF39" i="58"/>
  <c r="CI38" i="58"/>
  <c r="CJ37" i="58"/>
  <c r="CL36" i="58"/>
  <c r="CK35" i="58"/>
  <c r="CN34" i="58"/>
  <c r="BL34" i="58"/>
  <c r="BO33" i="58"/>
  <c r="BT32" i="58"/>
  <c r="BV31" i="58"/>
  <c r="CA30" i="58"/>
  <c r="CG29" i="58"/>
  <c r="CI43" i="58"/>
  <c r="CF42" i="58"/>
  <c r="CG41" i="58"/>
  <c r="CD40" i="58"/>
  <c r="CE39" i="58"/>
  <c r="CD38" i="58"/>
  <c r="CF37" i="58"/>
  <c r="CJ36" i="58"/>
  <c r="CJ35" i="58"/>
  <c r="CM34" i="58"/>
  <c r="CN33" i="58"/>
  <c r="BL33" i="58"/>
  <c r="BR32" i="58"/>
  <c r="BU31" i="58"/>
  <c r="BZ30" i="58"/>
  <c r="CB29" i="58"/>
  <c r="CN44" i="58"/>
  <c r="CG43" i="58"/>
  <c r="CE42" i="58"/>
  <c r="CA41" i="58"/>
  <c r="BZ40" i="58"/>
  <c r="CC39" i="58"/>
  <c r="CC38" i="58"/>
  <c r="CE37" i="58"/>
  <c r="CD36" i="58"/>
  <c r="CG35" i="58"/>
  <c r="CJ34" i="58"/>
  <c r="CM33" i="58"/>
  <c r="BK33" i="58"/>
  <c r="BK81" i="58" s="1"/>
  <c r="BM32" i="58"/>
  <c r="BR31" i="58"/>
  <c r="BX30" i="58"/>
  <c r="CA29" i="58"/>
  <c r="CA44" i="58"/>
  <c r="BR42" i="58"/>
  <c r="BR39" i="58"/>
  <c r="BS37" i="58"/>
  <c r="BW35" i="58"/>
  <c r="CG32" i="58"/>
  <c r="BN30" i="58"/>
  <c r="BX44" i="58"/>
  <c r="BQ42" i="58"/>
  <c r="BL40" i="58"/>
  <c r="BR37" i="58"/>
  <c r="BT35" i="58"/>
  <c r="CA33" i="58"/>
  <c r="CF32" i="58"/>
  <c r="BL30" i="58"/>
  <c r="BO29" i="58"/>
  <c r="CH44" i="58"/>
  <c r="CD43" i="58"/>
  <c r="CC42" i="58"/>
  <c r="BZ41" i="58"/>
  <c r="BY40" i="58"/>
  <c r="BW39" i="58"/>
  <c r="BZ38" i="58"/>
  <c r="CC37" i="58"/>
  <c r="CC36" i="58"/>
  <c r="CF35" i="58"/>
  <c r="CE34" i="58"/>
  <c r="CJ33" i="58"/>
  <c r="CP32" i="58"/>
  <c r="BL32" i="58"/>
  <c r="BQ31" i="58"/>
  <c r="BS30" i="58"/>
  <c r="BX29" i="58"/>
  <c r="BS43" i="58"/>
  <c r="BO40" i="58"/>
  <c r="BQ38" i="58"/>
  <c r="BW36" i="58"/>
  <c r="CB33" i="58"/>
  <c r="CP30" i="58"/>
  <c r="BP29" i="58"/>
  <c r="BR43" i="58"/>
  <c r="BM41" i="58"/>
  <c r="BO39" i="58"/>
  <c r="BP38" i="58"/>
  <c r="BQ36" i="58"/>
  <c r="BX34" i="58"/>
  <c r="CM30" i="58"/>
  <c r="CG44" i="58"/>
  <c r="CC43" i="58"/>
  <c r="BV42" i="58"/>
  <c r="BW41" i="58"/>
  <c r="BW40" i="58"/>
  <c r="BV39" i="58"/>
  <c r="BX38" i="58"/>
  <c r="BX37" i="58"/>
  <c r="BZ36" i="58"/>
  <c r="CD35" i="58"/>
  <c r="CD34" i="58"/>
  <c r="CI33" i="58"/>
  <c r="CK32" i="58"/>
  <c r="CP31" i="58"/>
  <c r="BO31" i="58"/>
  <c r="BR30" i="58"/>
  <c r="BW29" i="58"/>
  <c r="CB44" i="58"/>
  <c r="BY43" i="58"/>
  <c r="BU42" i="58"/>
  <c r="BU41" i="58"/>
  <c r="BP40" i="58"/>
  <c r="BS39" i="58"/>
  <c r="BV38" i="58"/>
  <c r="BW37" i="58"/>
  <c r="BY36" i="58"/>
  <c r="BX35" i="58"/>
  <c r="CA34" i="58"/>
  <c r="CG33" i="58"/>
  <c r="CJ32" i="58"/>
  <c r="CO31" i="58"/>
  <c r="BJ31" i="58"/>
  <c r="BJ79" i="58" s="1"/>
  <c r="BO30" i="58"/>
  <c r="BU29" i="58"/>
  <c r="BR41" i="58"/>
  <c r="BZ34" i="58"/>
  <c r="CM31" i="58"/>
  <c r="CH31" i="58"/>
  <c r="BR44" i="58"/>
  <c r="BM43" i="58"/>
  <c r="BO42" i="58"/>
  <c r="BL41" i="58"/>
  <c r="BK40" i="58"/>
  <c r="BK88" i="58" s="1"/>
  <c r="BJ39" i="58"/>
  <c r="BJ87" i="58" s="1"/>
  <c r="BL38" i="58"/>
  <c r="BP37" i="58"/>
  <c r="BP36" i="58"/>
  <c r="BS35" i="58"/>
  <c r="BS34" i="58"/>
  <c r="BX33" i="58"/>
  <c r="CD32" i="58"/>
  <c r="CG31" i="58"/>
  <c r="CL30" i="58"/>
  <c r="CN29" i="58"/>
  <c r="BL29" i="58"/>
  <c r="BM36" i="58"/>
  <c r="CA47" i="58" l="1"/>
  <c r="BL47" i="58"/>
  <c r="BK132" i="58"/>
  <c r="BK110" i="58"/>
  <c r="W88" i="58"/>
  <c r="X88" i="58" s="1"/>
  <c r="CJ47" i="58"/>
  <c r="BK129" i="58"/>
  <c r="BK107" i="58"/>
  <c r="W85" i="58"/>
  <c r="X85" i="58" s="1"/>
  <c r="X107" i="58" s="1"/>
  <c r="BQ47" i="58"/>
  <c r="BT47" i="58"/>
  <c r="BJ127" i="58"/>
  <c r="BJ105" i="58"/>
  <c r="CC47" i="58"/>
  <c r="BK126" i="58"/>
  <c r="BK104" i="58"/>
  <c r="W82" i="58"/>
  <c r="X82" i="58" s="1"/>
  <c r="BJ133" i="58"/>
  <c r="BJ111" i="58"/>
  <c r="BW47" i="58"/>
  <c r="BP47" i="58"/>
  <c r="BO47" i="58"/>
  <c r="BJ128" i="58"/>
  <c r="BJ106" i="58"/>
  <c r="BJ135" i="58"/>
  <c r="BJ113" i="58"/>
  <c r="CO47" i="58"/>
  <c r="BK109" i="58"/>
  <c r="W87" i="58"/>
  <c r="X87" i="58" s="1"/>
  <c r="BK131" i="58"/>
  <c r="BK100" i="58"/>
  <c r="BK122" i="58"/>
  <c r="W78" i="58"/>
  <c r="X78" i="58" s="1"/>
  <c r="BJ129" i="58"/>
  <c r="BJ107" i="58"/>
  <c r="CN47" i="58"/>
  <c r="BK130" i="58"/>
  <c r="BK108" i="58"/>
  <c r="W86" i="58"/>
  <c r="X86" i="58" s="1"/>
  <c r="BJ134" i="58"/>
  <c r="BJ112" i="58"/>
  <c r="CF47" i="58"/>
  <c r="CG47" i="58"/>
  <c r="BK111" i="58"/>
  <c r="BK133" i="58"/>
  <c r="W89" i="58"/>
  <c r="X89" i="58" s="1"/>
  <c r="BJ125" i="58"/>
  <c r="BJ103" i="58"/>
  <c r="BK121" i="58"/>
  <c r="BK99" i="58"/>
  <c r="W77" i="58"/>
  <c r="X77" i="58" s="1"/>
  <c r="BK124" i="58"/>
  <c r="BK102" i="58"/>
  <c r="W80" i="58"/>
  <c r="X80" i="58" s="1"/>
  <c r="BR47" i="58"/>
  <c r="BJ121" i="58"/>
  <c r="BJ99" i="58"/>
  <c r="BJ108" i="58"/>
  <c r="BJ130" i="58"/>
  <c r="BK135" i="58"/>
  <c r="W91" i="58"/>
  <c r="X91" i="58" s="1"/>
  <c r="BK113" i="58"/>
  <c r="CM47" i="58"/>
  <c r="BK123" i="58"/>
  <c r="BK101" i="58"/>
  <c r="W79" i="58"/>
  <c r="X79" i="58" s="1"/>
  <c r="CD47" i="58"/>
  <c r="BV47" i="58"/>
  <c r="BJ124" i="58"/>
  <c r="BJ102" i="58"/>
  <c r="CP47" i="58"/>
  <c r="CH47" i="58"/>
  <c r="BJ114" i="58"/>
  <c r="BJ136" i="58"/>
  <c r="CI47" i="58"/>
  <c r="BN47" i="58"/>
  <c r="BS47" i="58"/>
  <c r="BU47" i="58"/>
  <c r="BX47" i="58"/>
  <c r="BZ47" i="58"/>
  <c r="CE47" i="58"/>
  <c r="BJ126" i="58"/>
  <c r="BJ104" i="58"/>
  <c r="BJ132" i="58"/>
  <c r="BJ110" i="58"/>
  <c r="BM47" i="58"/>
  <c r="BK103" i="58"/>
  <c r="W81" i="58"/>
  <c r="X81" i="58" s="1"/>
  <c r="BK125" i="58"/>
  <c r="BK136" i="58"/>
  <c r="W92" i="58"/>
  <c r="BK114" i="58"/>
  <c r="CL47" i="58"/>
  <c r="BJ100" i="58"/>
  <c r="BJ122" i="58"/>
  <c r="BY47" i="58"/>
  <c r="BK127" i="58"/>
  <c r="BK105" i="58"/>
  <c r="W83" i="58"/>
  <c r="X83" i="58" s="1"/>
  <c r="BJ131" i="58"/>
  <c r="BJ109" i="58"/>
  <c r="BJ123" i="58"/>
  <c r="BJ101" i="58"/>
  <c r="CB47" i="58"/>
  <c r="BK128" i="58"/>
  <c r="W84" i="58"/>
  <c r="X84" i="58" s="1"/>
  <c r="BK106" i="58"/>
  <c r="CK47" i="58"/>
  <c r="BK134" i="58"/>
  <c r="BK112" i="58"/>
  <c r="W90" i="58"/>
  <c r="X90" i="58" s="1"/>
  <c r="W103" i="58" l="1"/>
  <c r="X103" i="58"/>
  <c r="W105" i="58"/>
  <c r="X105" i="58"/>
  <c r="W114" i="58"/>
  <c r="X92" i="58"/>
  <c r="X114" i="58" s="1"/>
  <c r="W112" i="58"/>
  <c r="X112" i="58"/>
  <c r="W106" i="58"/>
  <c r="X106" i="58"/>
  <c r="W101" i="58"/>
  <c r="X101" i="58"/>
  <c r="X99" i="58"/>
  <c r="W99" i="58"/>
  <c r="W113" i="58"/>
  <c r="X113" i="58"/>
  <c r="W109" i="58"/>
  <c r="X109" i="58"/>
  <c r="W107" i="58"/>
  <c r="W104" i="58"/>
  <c r="X104" i="58"/>
  <c r="W102" i="58"/>
  <c r="X102" i="58"/>
  <c r="W111" i="58"/>
  <c r="X111" i="58"/>
  <c r="X100" i="58"/>
  <c r="W100" i="58"/>
  <c r="W108" i="58"/>
  <c r="X108" i="58"/>
  <c r="W110" i="58"/>
  <c r="X110" i="58"/>
  <c r="BV102" i="58" l="1"/>
  <c r="BN102" i="58"/>
  <c r="BY102" i="58"/>
  <c r="BM102" i="58"/>
  <c r="BO102" i="58"/>
  <c r="CM102" i="58"/>
  <c r="CI102" i="58"/>
  <c r="CG102" i="58"/>
  <c r="BP102" i="58"/>
  <c r="CP102" i="58"/>
  <c r="CB102" i="58"/>
  <c r="CJ102" i="58"/>
  <c r="BX102" i="58"/>
  <c r="BW102" i="58"/>
  <c r="BS102" i="58"/>
  <c r="BR102" i="58"/>
  <c r="CF102" i="58"/>
  <c r="CH102" i="58"/>
  <c r="BQ102" i="58"/>
  <c r="CL102" i="58"/>
  <c r="BT102" i="58"/>
  <c r="BL102" i="58"/>
  <c r="CE102" i="58"/>
  <c r="CA102" i="58"/>
  <c r="BU102" i="58"/>
  <c r="CN102" i="58"/>
  <c r="BZ102" i="58"/>
  <c r="CC102" i="58"/>
  <c r="CO102" i="58"/>
  <c r="CD102" i="58"/>
  <c r="CK102" i="58"/>
  <c r="BO101" i="58"/>
  <c r="CE101" i="58"/>
  <c r="BR101" i="58"/>
  <c r="CM101" i="58"/>
  <c r="CP101" i="58"/>
  <c r="CF101" i="58"/>
  <c r="CD101" i="58"/>
  <c r="CG101" i="58"/>
  <c r="BM101" i="58"/>
  <c r="CO101" i="58"/>
  <c r="CC101" i="58"/>
  <c r="BS101" i="58"/>
  <c r="BV101" i="58"/>
  <c r="CL101" i="58"/>
  <c r="BY101" i="58"/>
  <c r="BU101" i="58"/>
  <c r="BL101" i="58"/>
  <c r="CA101" i="58"/>
  <c r="BT101" i="58"/>
  <c r="CK101" i="58"/>
  <c r="CB101" i="58"/>
  <c r="CN101" i="58"/>
  <c r="BW101" i="58"/>
  <c r="CH101" i="58"/>
  <c r="BZ101" i="58"/>
  <c r="CI101" i="58"/>
  <c r="BX101" i="58"/>
  <c r="BN101" i="58"/>
  <c r="BP101" i="58"/>
  <c r="BQ101" i="58"/>
  <c r="CJ101" i="58"/>
  <c r="BO104" i="58"/>
  <c r="BN104" i="58"/>
  <c r="CP104" i="58"/>
  <c r="CD104" i="58"/>
  <c r="CE104" i="58"/>
  <c r="CJ104" i="58"/>
  <c r="CO104" i="58"/>
  <c r="BW104" i="58"/>
  <c r="CI104" i="58"/>
  <c r="BS104" i="58"/>
  <c r="BM104" i="58"/>
  <c r="BL104" i="58"/>
  <c r="CB104" i="58"/>
  <c r="BT104" i="58"/>
  <c r="CA104" i="58"/>
  <c r="BU104" i="58"/>
  <c r="CG104" i="58"/>
  <c r="BZ104" i="58"/>
  <c r="BP104" i="58"/>
  <c r="BR104" i="58"/>
  <c r="CH104" i="58"/>
  <c r="BQ104" i="58"/>
  <c r="CK104" i="58"/>
  <c r="BV104" i="58"/>
  <c r="CC104" i="58"/>
  <c r="BY104" i="58"/>
  <c r="BX104" i="58"/>
  <c r="CL104" i="58"/>
  <c r="CM104" i="58"/>
  <c r="CF104" i="58"/>
  <c r="CN104" i="58"/>
  <c r="BU106" i="58"/>
  <c r="BX106" i="58"/>
  <c r="CK106" i="58"/>
  <c r="CE106" i="58"/>
  <c r="BR106" i="58"/>
  <c r="BY106" i="58"/>
  <c r="BS106" i="58"/>
  <c r="BO106" i="58"/>
  <c r="CG106" i="58"/>
  <c r="CH106" i="58"/>
  <c r="CD106" i="58"/>
  <c r="CM106" i="58"/>
  <c r="BW106" i="58"/>
  <c r="BP106" i="58"/>
  <c r="CB106" i="58"/>
  <c r="CC106" i="58"/>
  <c r="CO106" i="58"/>
  <c r="BV106" i="58"/>
  <c r="BZ106" i="58"/>
  <c r="CN106" i="58"/>
  <c r="BQ106" i="58"/>
  <c r="BT106" i="58"/>
  <c r="BM106" i="58"/>
  <c r="BL106" i="58"/>
  <c r="CI106" i="58"/>
  <c r="CF106" i="58"/>
  <c r="CA106" i="58"/>
  <c r="CL106" i="58"/>
  <c r="BN106" i="58"/>
  <c r="CJ106" i="58"/>
  <c r="CP106" i="58"/>
  <c r="CI110" i="58"/>
  <c r="BP110" i="58"/>
  <c r="BT110" i="58"/>
  <c r="CB110" i="58"/>
  <c r="CF110" i="58"/>
  <c r="CN110" i="58"/>
  <c r="CE110" i="58"/>
  <c r="BN110" i="58"/>
  <c r="CJ110" i="58"/>
  <c r="CO110" i="58"/>
  <c r="CM110" i="58"/>
  <c r="BW110" i="58"/>
  <c r="BU110" i="58"/>
  <c r="BR110" i="58"/>
  <c r="BQ110" i="58"/>
  <c r="BM110" i="58"/>
  <c r="CK110" i="58"/>
  <c r="BL110" i="58"/>
  <c r="BY110" i="58"/>
  <c r="CG110" i="58"/>
  <c r="CP110" i="58"/>
  <c r="CH110" i="58"/>
  <c r="BV110" i="58"/>
  <c r="BX110" i="58"/>
  <c r="CA110" i="58"/>
  <c r="BZ110" i="58"/>
  <c r="CD110" i="58"/>
  <c r="CL110" i="58"/>
  <c r="BS110" i="58"/>
  <c r="BO110" i="58"/>
  <c r="CC110" i="58"/>
  <c r="CA107" i="58"/>
  <c r="BX107" i="58"/>
  <c r="BQ107" i="58"/>
  <c r="CG107" i="58"/>
  <c r="CP107" i="58"/>
  <c r="BO107" i="58"/>
  <c r="CD107" i="58"/>
  <c r="CC107" i="58"/>
  <c r="BM107" i="58"/>
  <c r="BS107" i="58"/>
  <c r="BZ107" i="58"/>
  <c r="BL107" i="58"/>
  <c r="CM107" i="58"/>
  <c r="BN107" i="58"/>
  <c r="CE107" i="58"/>
  <c r="CK107" i="58"/>
  <c r="BR107" i="58"/>
  <c r="CI107" i="58"/>
  <c r="CH107" i="58"/>
  <c r="CL107" i="58"/>
  <c r="CJ107" i="58"/>
  <c r="CO107" i="58"/>
  <c r="CN107" i="58"/>
  <c r="BU107" i="58"/>
  <c r="BV107" i="58"/>
  <c r="BW107" i="58"/>
  <c r="BY107" i="58"/>
  <c r="BT107" i="58"/>
  <c r="BP107" i="58"/>
  <c r="CF107" i="58"/>
  <c r="CB107" i="58"/>
  <c r="CI112" i="58"/>
  <c r="BM112" i="58"/>
  <c r="CK112" i="58"/>
  <c r="CM112" i="58"/>
  <c r="BW112" i="58"/>
  <c r="CF112" i="58"/>
  <c r="BS112" i="58"/>
  <c r="CE112" i="58"/>
  <c r="BV112" i="58"/>
  <c r="BP112" i="58"/>
  <c r="CD112" i="58"/>
  <c r="CO112" i="58"/>
  <c r="BZ112" i="58"/>
  <c r="CA112" i="58"/>
  <c r="CJ112" i="58"/>
  <c r="BT112" i="58"/>
  <c r="CP112" i="58"/>
  <c r="CN112" i="58"/>
  <c r="BL112" i="58"/>
  <c r="CH112" i="58"/>
  <c r="CB112" i="58"/>
  <c r="BU112" i="58"/>
  <c r="BR112" i="58"/>
  <c r="BO112" i="58"/>
  <c r="CC112" i="58"/>
  <c r="BQ112" i="58"/>
  <c r="BX112" i="58"/>
  <c r="BN112" i="58"/>
  <c r="BY112" i="58"/>
  <c r="CG112" i="58"/>
  <c r="CL112" i="58"/>
  <c r="CM109" i="58"/>
  <c r="CF109" i="58"/>
  <c r="BX109" i="58"/>
  <c r="CB109" i="58"/>
  <c r="CO109" i="58"/>
  <c r="CH109" i="58"/>
  <c r="BV109" i="58"/>
  <c r="CK109" i="58"/>
  <c r="BQ109" i="58"/>
  <c r="BL109" i="58"/>
  <c r="BR109" i="58"/>
  <c r="CG109" i="58"/>
  <c r="BW109" i="58"/>
  <c r="BN109" i="58"/>
  <c r="CD109" i="58"/>
  <c r="CJ109" i="58"/>
  <c r="BT109" i="58"/>
  <c r="CA109" i="58"/>
  <c r="BY109" i="58"/>
  <c r="BP109" i="58"/>
  <c r="CL109" i="58"/>
  <c r="CI109" i="58"/>
  <c r="CP109" i="58"/>
  <c r="CE109" i="58"/>
  <c r="CN109" i="58"/>
  <c r="BS109" i="58"/>
  <c r="BM109" i="58"/>
  <c r="BU109" i="58"/>
  <c r="CC109" i="58"/>
  <c r="BZ109" i="58"/>
  <c r="BO109" i="58"/>
  <c r="BT114" i="58"/>
  <c r="CB114" i="58"/>
  <c r="BN114" i="58"/>
  <c r="BM114" i="58"/>
  <c r="CA114" i="58"/>
  <c r="CG114" i="58"/>
  <c r="CI114" i="58"/>
  <c r="BY114" i="58"/>
  <c r="CO114" i="58"/>
  <c r="BZ114" i="58"/>
  <c r="BR114" i="58"/>
  <c r="CK114" i="58"/>
  <c r="CC114" i="58"/>
  <c r="BS114" i="58"/>
  <c r="CH114" i="58"/>
  <c r="BW114" i="58"/>
  <c r="BL114" i="58"/>
  <c r="BU114" i="58"/>
  <c r="CP114" i="58"/>
  <c r="CN114" i="58"/>
  <c r="CM114" i="58"/>
  <c r="CD114" i="58"/>
  <c r="BO114" i="58"/>
  <c r="BP114" i="58"/>
  <c r="BV114" i="58"/>
  <c r="CF114" i="58"/>
  <c r="BQ114" i="58"/>
  <c r="BX114" i="58"/>
  <c r="CL114" i="58"/>
  <c r="CE114" i="58"/>
  <c r="CJ114" i="58"/>
  <c r="BT113" i="58"/>
  <c r="CO113" i="58"/>
  <c r="CA113" i="58"/>
  <c r="BL113" i="58"/>
  <c r="CF113" i="58"/>
  <c r="CE113" i="58"/>
  <c r="CD113" i="58"/>
  <c r="BN113" i="58"/>
  <c r="BU113" i="58"/>
  <c r="CJ113" i="58"/>
  <c r="BR113" i="58"/>
  <c r="BZ113" i="58"/>
  <c r="BM113" i="58"/>
  <c r="BS113" i="58"/>
  <c r="BY113" i="58"/>
  <c r="CL113" i="58"/>
  <c r="BX113" i="58"/>
  <c r="BP113" i="58"/>
  <c r="CM113" i="58"/>
  <c r="BV113" i="58"/>
  <c r="CI113" i="58"/>
  <c r="CP113" i="58"/>
  <c r="BQ113" i="58"/>
  <c r="CH113" i="58"/>
  <c r="CN113" i="58"/>
  <c r="BW113" i="58"/>
  <c r="CB113" i="58"/>
  <c r="CC113" i="58"/>
  <c r="CG113" i="58"/>
  <c r="BO113" i="58"/>
  <c r="CK113" i="58"/>
  <c r="CG105" i="58"/>
  <c r="CI105" i="58"/>
  <c r="CC105" i="58"/>
  <c r="CP105" i="58"/>
  <c r="CJ105" i="58"/>
  <c r="CL105" i="58"/>
  <c r="CA105" i="58"/>
  <c r="BW105" i="58"/>
  <c r="CF105" i="58"/>
  <c r="BS105" i="58"/>
  <c r="BU105" i="58"/>
  <c r="CH105" i="58"/>
  <c r="BT105" i="58"/>
  <c r="BM105" i="58"/>
  <c r="BN105" i="58"/>
  <c r="BV105" i="58"/>
  <c r="CO105" i="58"/>
  <c r="BZ105" i="58"/>
  <c r="BP105" i="58"/>
  <c r="BQ105" i="58"/>
  <c r="CE105" i="58"/>
  <c r="CB105" i="58"/>
  <c r="BO105" i="58"/>
  <c r="CK105" i="58"/>
  <c r="BX105" i="58"/>
  <c r="BY105" i="58"/>
  <c r="CN105" i="58"/>
  <c r="BL105" i="58"/>
  <c r="CM105" i="58"/>
  <c r="CD105" i="58"/>
  <c r="BR105" i="58"/>
  <c r="CC108" i="58"/>
  <c r="BM108" i="58"/>
  <c r="BP108" i="58"/>
  <c r="CF108" i="58"/>
  <c r="BT108" i="58"/>
  <c r="CD108" i="58"/>
  <c r="BN108" i="58"/>
  <c r="BL108" i="58"/>
  <c r="BZ108" i="58"/>
  <c r="BX108" i="58"/>
  <c r="BU108" i="58"/>
  <c r="CK108" i="58"/>
  <c r="CP108" i="58"/>
  <c r="CM108" i="58"/>
  <c r="CH108" i="58"/>
  <c r="CE108" i="58"/>
  <c r="CJ108" i="58"/>
  <c r="BO108" i="58"/>
  <c r="BR108" i="58"/>
  <c r="CI108" i="58"/>
  <c r="CL108" i="58"/>
  <c r="BW108" i="58"/>
  <c r="BY108" i="58"/>
  <c r="BV108" i="58"/>
  <c r="CB108" i="58"/>
  <c r="CA108" i="58"/>
  <c r="CN108" i="58"/>
  <c r="CO108" i="58"/>
  <c r="CG108" i="58"/>
  <c r="BQ108" i="58"/>
  <c r="BS108" i="58"/>
  <c r="CP100" i="58"/>
  <c r="CF100" i="58"/>
  <c r="BQ100" i="58"/>
  <c r="CJ100" i="58"/>
  <c r="BM100" i="58"/>
  <c r="CB100" i="58"/>
  <c r="CO100" i="58"/>
  <c r="BL100" i="58"/>
  <c r="BW100" i="58"/>
  <c r="BP100" i="58"/>
  <c r="CE100" i="58"/>
  <c r="CN100" i="58"/>
  <c r="BU100" i="58"/>
  <c r="CK100" i="58"/>
  <c r="CG100" i="58"/>
  <c r="BZ100" i="58"/>
  <c r="CD100" i="58"/>
  <c r="CH100" i="58"/>
  <c r="BR100" i="58"/>
  <c r="BT100" i="58"/>
  <c r="BV100" i="58"/>
  <c r="CL100" i="58"/>
  <c r="CI100" i="58"/>
  <c r="BX100" i="58"/>
  <c r="CC100" i="58"/>
  <c r="BS100" i="58"/>
  <c r="BO100" i="58"/>
  <c r="BN100" i="58"/>
  <c r="BY100" i="58"/>
  <c r="CM100" i="58"/>
  <c r="CA100" i="58"/>
  <c r="CI103" i="58"/>
  <c r="CG103" i="58"/>
  <c r="BS103" i="58"/>
  <c r="BR103" i="58"/>
  <c r="CF103" i="58"/>
  <c r="BN103" i="58"/>
  <c r="BV103" i="58"/>
  <c r="BZ103" i="58"/>
  <c r="CO103" i="58"/>
  <c r="CC103" i="58"/>
  <c r="CH103" i="58"/>
  <c r="CL103" i="58"/>
  <c r="CK103" i="58"/>
  <c r="BQ103" i="58"/>
  <c r="CD103" i="58"/>
  <c r="CM103" i="58"/>
  <c r="BL103" i="58"/>
  <c r="BU103" i="58"/>
  <c r="CA103" i="58"/>
  <c r="CJ103" i="58"/>
  <c r="BO103" i="58"/>
  <c r="BW103" i="58"/>
  <c r="BX103" i="58"/>
  <c r="BY103" i="58"/>
  <c r="CB103" i="58"/>
  <c r="CP103" i="58"/>
  <c r="CN103" i="58"/>
  <c r="BM103" i="58"/>
  <c r="BT103" i="58"/>
  <c r="CE103" i="58"/>
  <c r="BP103" i="58"/>
  <c r="CI111" i="58"/>
  <c r="CA111" i="58"/>
  <c r="BS111" i="58"/>
  <c r="BP111" i="58"/>
  <c r="BV111" i="58"/>
  <c r="CO111" i="58"/>
  <c r="CC111" i="58"/>
  <c r="CJ111" i="58"/>
  <c r="BX111" i="58"/>
  <c r="CN111" i="58"/>
  <c r="CH111" i="58"/>
  <c r="CD111" i="58"/>
  <c r="BT111" i="58"/>
  <c r="BU111" i="58"/>
  <c r="BM111" i="58"/>
  <c r="CG111" i="58"/>
  <c r="BR111" i="58"/>
  <c r="CK111" i="58"/>
  <c r="BL111" i="58"/>
  <c r="BW111" i="58"/>
  <c r="BY111" i="58"/>
  <c r="CM111" i="58"/>
  <c r="CL111" i="58"/>
  <c r="BQ111" i="58"/>
  <c r="BO111" i="58"/>
  <c r="CE111" i="58"/>
  <c r="BZ111" i="58"/>
  <c r="CB111" i="58"/>
  <c r="BN111" i="58"/>
  <c r="CP111" i="58"/>
  <c r="CF111" i="58"/>
  <c r="CG99" i="58"/>
  <c r="BS99" i="58"/>
  <c r="CL99" i="58"/>
  <c r="BO99" i="58"/>
  <c r="BT99" i="58"/>
  <c r="CJ99" i="58"/>
  <c r="BW99" i="58"/>
  <c r="BQ99" i="58"/>
  <c r="CO99" i="58"/>
  <c r="BZ99" i="58"/>
  <c r="CA99" i="58"/>
  <c r="BR99" i="58"/>
  <c r="BV99" i="58"/>
  <c r="CP99" i="58"/>
  <c r="CI99" i="58"/>
  <c r="CN99" i="58"/>
  <c r="BP99" i="58"/>
  <c r="CD99" i="58"/>
  <c r="BL99" i="58"/>
  <c r="CF99" i="58"/>
  <c r="BU99" i="58"/>
  <c r="CC99" i="58"/>
  <c r="CE99" i="58"/>
  <c r="BN99" i="58"/>
  <c r="BX99" i="58"/>
  <c r="BM99" i="58"/>
  <c r="BY99" i="58"/>
  <c r="CH99" i="58"/>
  <c r="CB99" i="58"/>
  <c r="CK99" i="58"/>
  <c r="CM99" i="58"/>
  <c r="BY117" i="58" l="1"/>
  <c r="BM117" i="58"/>
  <c r="CP117" i="58"/>
  <c r="BS117" i="58"/>
  <c r="CL117" i="58"/>
  <c r="BX117" i="58"/>
  <c r="BV117" i="58"/>
  <c r="CG117" i="58"/>
  <c r="CI117" i="58"/>
  <c r="BN117" i="58"/>
  <c r="BR117" i="58"/>
  <c r="CE117" i="58"/>
  <c r="CA117" i="58"/>
  <c r="CC117" i="58"/>
  <c r="BZ117" i="58"/>
  <c r="BU117" i="58"/>
  <c r="CF117" i="58"/>
  <c r="BQ117" i="58"/>
  <c r="BL117" i="58"/>
  <c r="BW117" i="58"/>
  <c r="CJ117" i="58"/>
  <c r="CK117" i="58"/>
  <c r="BP117" i="58"/>
  <c r="CO117" i="58"/>
  <c r="CM117" i="58"/>
  <c r="CD117" i="58"/>
  <c r="CB117" i="58"/>
  <c r="BT117" i="58"/>
  <c r="CH117" i="58"/>
  <c r="CN117" i="58"/>
  <c r="BO117" i="58"/>
  <c r="CO23" i="58" l="1"/>
  <c r="CC23" i="58"/>
  <c r="BQ23" i="58"/>
  <c r="CL22" i="58"/>
  <c r="BZ22" i="58"/>
  <c r="BN22" i="58"/>
  <c r="CI21" i="58"/>
  <c r="BW21" i="58"/>
  <c r="BK21" i="58"/>
  <c r="BK65" i="58" s="1"/>
  <c r="CF20" i="58"/>
  <c r="BT20" i="58"/>
  <c r="CO19" i="58"/>
  <c r="CC19" i="58"/>
  <c r="BQ19" i="58"/>
  <c r="CL18" i="58"/>
  <c r="BZ18" i="58"/>
  <c r="BN18" i="58"/>
  <c r="CI17" i="58"/>
  <c r="BW17" i="58"/>
  <c r="BK17" i="58"/>
  <c r="BK61" i="58" s="1"/>
  <c r="CF16" i="58"/>
  <c r="BT16" i="58"/>
  <c r="CO15" i="58"/>
  <c r="CC15" i="58"/>
  <c r="BQ15" i="58"/>
  <c r="CL14" i="58"/>
  <c r="BZ14" i="58"/>
  <c r="BN14" i="58"/>
  <c r="CI13" i="58"/>
  <c r="BW13" i="58"/>
  <c r="BK13" i="58"/>
  <c r="BK57" i="58" s="1"/>
  <c r="CF12" i="58"/>
  <c r="BT12" i="58"/>
  <c r="CO11" i="58"/>
  <c r="CC11" i="58"/>
  <c r="BQ11" i="58"/>
  <c r="CL10" i="58"/>
  <c r="BZ10" i="58"/>
  <c r="BN10" i="58"/>
  <c r="CI9" i="58"/>
  <c r="BW9" i="58"/>
  <c r="BK9" i="58"/>
  <c r="BK53" i="58" s="1"/>
  <c r="CF8" i="58"/>
  <c r="BT8" i="58"/>
  <c r="CO7" i="58"/>
  <c r="CC7" i="58"/>
  <c r="BQ7" i="58"/>
  <c r="CL23" i="58"/>
  <c r="BZ23" i="58"/>
  <c r="BN23" i="58"/>
  <c r="CI22" i="58"/>
  <c r="BW22" i="58"/>
  <c r="BK22" i="58"/>
  <c r="BK66" i="58" s="1"/>
  <c r="CF21" i="58"/>
  <c r="BT21" i="58"/>
  <c r="CO20" i="58"/>
  <c r="CC20" i="58"/>
  <c r="BQ20" i="58"/>
  <c r="CL19" i="58"/>
  <c r="BZ19" i="58"/>
  <c r="BN19" i="58"/>
  <c r="CI18" i="58"/>
  <c r="BW18" i="58"/>
  <c r="BK18" i="58"/>
  <c r="BK62" i="58" s="1"/>
  <c r="CF17" i="58"/>
  <c r="BT17" i="58"/>
  <c r="CO16" i="58"/>
  <c r="CC16" i="58"/>
  <c r="BQ16" i="58"/>
  <c r="CL15" i="58"/>
  <c r="BZ15" i="58"/>
  <c r="BN15" i="58"/>
  <c r="CI14" i="58"/>
  <c r="BW14" i="58"/>
  <c r="BK14" i="58"/>
  <c r="BK58" i="58" s="1"/>
  <c r="CF13" i="58"/>
  <c r="BT13" i="58"/>
  <c r="CO12" i="58"/>
  <c r="CC12" i="58"/>
  <c r="BQ12" i="58"/>
  <c r="CL11" i="58"/>
  <c r="BZ11" i="58"/>
  <c r="BN11" i="58"/>
  <c r="CI10" i="58"/>
  <c r="BW10" i="58"/>
  <c r="BK10" i="58"/>
  <c r="BK54" i="58" s="1"/>
  <c r="CF9" i="58"/>
  <c r="BT9" i="58"/>
  <c r="CO8" i="58"/>
  <c r="CC8" i="58"/>
  <c r="BQ8" i="58"/>
  <c r="CL7" i="58"/>
  <c r="BZ7" i="58"/>
  <c r="BN7" i="58"/>
  <c r="CI23" i="58"/>
  <c r="BW23" i="58"/>
  <c r="BK23" i="58"/>
  <c r="BK67" i="58" s="1"/>
  <c r="CF22" i="58"/>
  <c r="BT22" i="58"/>
  <c r="CO21" i="58"/>
  <c r="CC21" i="58"/>
  <c r="BQ21" i="58"/>
  <c r="CL20" i="58"/>
  <c r="BZ20" i="58"/>
  <c r="BN20" i="58"/>
  <c r="CI19" i="58"/>
  <c r="BW19" i="58"/>
  <c r="BK19" i="58"/>
  <c r="BK63" i="58" s="1"/>
  <c r="CF18" i="58"/>
  <c r="BT18" i="58"/>
  <c r="CO17" i="58"/>
  <c r="CC17" i="58"/>
  <c r="BQ17" i="58"/>
  <c r="CL16" i="58"/>
  <c r="BZ16" i="58"/>
  <c r="BN16" i="58"/>
  <c r="CI15" i="58"/>
  <c r="BW15" i="58"/>
  <c r="BK15" i="58"/>
  <c r="BK59" i="58" s="1"/>
  <c r="CF14" i="58"/>
  <c r="BT14" i="58"/>
  <c r="CO13" i="58"/>
  <c r="CC13" i="58"/>
  <c r="BQ13" i="58"/>
  <c r="CL12" i="58"/>
  <c r="BZ12" i="58"/>
  <c r="BN12" i="58"/>
  <c r="CI11" i="58"/>
  <c r="BW11" i="58"/>
  <c r="BK11" i="58"/>
  <c r="BK55" i="58" s="1"/>
  <c r="CF10" i="58"/>
  <c r="BT10" i="58"/>
  <c r="CO9" i="58"/>
  <c r="CC9" i="58"/>
  <c r="BQ9" i="58"/>
  <c r="CL8" i="58"/>
  <c r="BZ8" i="58"/>
  <c r="BN8" i="58"/>
  <c r="CI7" i="58"/>
  <c r="BW7" i="58"/>
  <c r="BK7" i="58"/>
  <c r="BK51" i="58" s="1"/>
  <c r="CG23" i="58"/>
  <c r="BU23" i="58"/>
  <c r="CP22" i="58"/>
  <c r="CD22" i="58"/>
  <c r="BR22" i="58"/>
  <c r="CM21" i="58"/>
  <c r="CA21" i="58"/>
  <c r="BO21" i="58"/>
  <c r="CJ20" i="58"/>
  <c r="BX20" i="58"/>
  <c r="BL20" i="58"/>
  <c r="CG19" i="58"/>
  <c r="BU19" i="58"/>
  <c r="CP18" i="58"/>
  <c r="CD18" i="58"/>
  <c r="BR18" i="58"/>
  <c r="CM17" i="58"/>
  <c r="CA17" i="58"/>
  <c r="BO17" i="58"/>
  <c r="CJ16" i="58"/>
  <c r="BX16" i="58"/>
  <c r="BL16" i="58"/>
  <c r="CP23" i="58"/>
  <c r="CD23" i="58"/>
  <c r="BR23" i="58"/>
  <c r="BU22" i="58"/>
  <c r="BO20" i="58"/>
  <c r="CA18" i="58"/>
  <c r="BX17" i="58"/>
  <c r="BU16" i="58"/>
  <c r="BT15" i="58"/>
  <c r="BU14" i="58"/>
  <c r="CM12" i="58"/>
  <c r="CN11" i="58"/>
  <c r="BY10" i="58"/>
  <c r="BJ9" i="58"/>
  <c r="BJ53" i="58" s="1"/>
  <c r="BK8" i="58"/>
  <c r="BK52" i="58" s="1"/>
  <c r="BL7" i="58"/>
  <c r="BL77" i="58" s="1"/>
  <c r="CC18" i="58"/>
  <c r="BX23" i="58"/>
  <c r="CK22" i="58"/>
  <c r="BS22" i="58"/>
  <c r="CH21" i="58"/>
  <c r="BP21" i="58"/>
  <c r="CE20" i="58"/>
  <c r="BM20" i="58"/>
  <c r="CB19" i="58"/>
  <c r="BJ19" i="58"/>
  <c r="BJ63" i="58" s="1"/>
  <c r="BY18" i="58"/>
  <c r="CN17" i="58"/>
  <c r="BV17" i="58"/>
  <c r="CK16" i="58"/>
  <c r="BS16" i="58"/>
  <c r="CH15" i="58"/>
  <c r="BS15" i="58"/>
  <c r="CJ14" i="58"/>
  <c r="BS14" i="58"/>
  <c r="CK13" i="58"/>
  <c r="BU13" i="58"/>
  <c r="CK12" i="58"/>
  <c r="BV12" i="58"/>
  <c r="CM11" i="58"/>
  <c r="BV11" i="58"/>
  <c r="CN10" i="58"/>
  <c r="BX10" i="58"/>
  <c r="CN9" i="58"/>
  <c r="BY9" i="58"/>
  <c r="CP8" i="58"/>
  <c r="BY8" i="58"/>
  <c r="BJ8" i="58"/>
  <c r="BJ52" i="58" s="1"/>
  <c r="CA7" i="58"/>
  <c r="BJ7" i="58"/>
  <c r="BJ51" i="58" s="1"/>
  <c r="CF19" i="58"/>
  <c r="BV23" i="58"/>
  <c r="CJ22" i="58"/>
  <c r="BQ22" i="58"/>
  <c r="CG21" i="58"/>
  <c r="BN21" i="58"/>
  <c r="CD20" i="58"/>
  <c r="BK20" i="58"/>
  <c r="BK64" i="58" s="1"/>
  <c r="CA19" i="58"/>
  <c r="CO18" i="58"/>
  <c r="BX18" i="58"/>
  <c r="CL17" i="58"/>
  <c r="BU17" i="58"/>
  <c r="CI16" i="58"/>
  <c r="BR16" i="58"/>
  <c r="CG15" i="58"/>
  <c r="BR15" i="58"/>
  <c r="CH14" i="58"/>
  <c r="BR14" i="58"/>
  <c r="CJ13" i="58"/>
  <c r="BS13" i="58"/>
  <c r="CJ12" i="58"/>
  <c r="BU12" i="58"/>
  <c r="CK11" i="58"/>
  <c r="BU11" i="58"/>
  <c r="CM10" i="58"/>
  <c r="BV10" i="58"/>
  <c r="CM9" i="58"/>
  <c r="BX9" i="58"/>
  <c r="CN8" i="58"/>
  <c r="BX8" i="58"/>
  <c r="CP7" i="58"/>
  <c r="BY7" i="58"/>
  <c r="CN23" i="58"/>
  <c r="BT23" i="58"/>
  <c r="CH22" i="58"/>
  <c r="BP22" i="58"/>
  <c r="CE21" i="58"/>
  <c r="BM21" i="58"/>
  <c r="CB20" i="58"/>
  <c r="BJ20" i="58"/>
  <c r="BJ64" i="58" s="1"/>
  <c r="BY19" i="58"/>
  <c r="CN18" i="58"/>
  <c r="BV18" i="58"/>
  <c r="CK17" i="58"/>
  <c r="BS17" i="58"/>
  <c r="CH16" i="58"/>
  <c r="BP16" i="58"/>
  <c r="CF15" i="58"/>
  <c r="BP15" i="58"/>
  <c r="CG14" i="58"/>
  <c r="BQ14" i="58"/>
  <c r="CH13" i="58"/>
  <c r="BR13" i="58"/>
  <c r="CI12" i="58"/>
  <c r="BS12" i="58"/>
  <c r="CJ11" i="58"/>
  <c r="BT11" i="58"/>
  <c r="CK10" i="58"/>
  <c r="BU10" i="58"/>
  <c r="CL9" i="58"/>
  <c r="BV9" i="58"/>
  <c r="CM8" i="58"/>
  <c r="BW8" i="58"/>
  <c r="CN7" i="58"/>
  <c r="BX7" i="58"/>
  <c r="CM23" i="58"/>
  <c r="BS23" i="58"/>
  <c r="CG22" i="58"/>
  <c r="BO22" i="58"/>
  <c r="CD21" i="58"/>
  <c r="BL21" i="58"/>
  <c r="CA20" i="58"/>
  <c r="CP19" i="58"/>
  <c r="BX19" i="58"/>
  <c r="CM18" i="58"/>
  <c r="BU18" i="58"/>
  <c r="CJ17" i="58"/>
  <c r="BR17" i="58"/>
  <c r="CG16" i="58"/>
  <c r="BO16" i="58"/>
  <c r="CE15" i="58"/>
  <c r="BO15" i="58"/>
  <c r="CE14" i="58"/>
  <c r="BP14" i="58"/>
  <c r="CG13" i="58"/>
  <c r="BP13" i="58"/>
  <c r="CH12" i="58"/>
  <c r="BR12" i="58"/>
  <c r="CH11" i="58"/>
  <c r="BS11" i="58"/>
  <c r="CJ10" i="58"/>
  <c r="BS10" i="58"/>
  <c r="CK9" i="58"/>
  <c r="BU9" i="58"/>
  <c r="CK8" i="58"/>
  <c r="BV8" i="58"/>
  <c r="CM7" i="58"/>
  <c r="BV7" i="58"/>
  <c r="CK23" i="58"/>
  <c r="BP23" i="58"/>
  <c r="CE22" i="58"/>
  <c r="BM22" i="58"/>
  <c r="CB21" i="58"/>
  <c r="BJ21" i="58"/>
  <c r="BJ65" i="58" s="1"/>
  <c r="BY20" i="58"/>
  <c r="CN19" i="58"/>
  <c r="BV19" i="58"/>
  <c r="CK18" i="58"/>
  <c r="BS18" i="58"/>
  <c r="CH17" i="58"/>
  <c r="BP17" i="58"/>
  <c r="CE16" i="58"/>
  <c r="BM16" i="58"/>
  <c r="CD15" i="58"/>
  <c r="BM15" i="58"/>
  <c r="CD14" i="58"/>
  <c r="BO14" i="58"/>
  <c r="CE13" i="58"/>
  <c r="BO13" i="58"/>
  <c r="CG12" i="58"/>
  <c r="BP12" i="58"/>
  <c r="CG11" i="58"/>
  <c r="BR11" i="58"/>
  <c r="CH10" i="58"/>
  <c r="BR10" i="58"/>
  <c r="CJ9" i="58"/>
  <c r="BS9" i="58"/>
  <c r="CJ8" i="58"/>
  <c r="BU8" i="58"/>
  <c r="CK7" i="58"/>
  <c r="BU7" i="58"/>
  <c r="BY22" i="58"/>
  <c r="BV21" i="58"/>
  <c r="BP19" i="58"/>
  <c r="BY16" i="58"/>
  <c r="BX15" i="58"/>
  <c r="CP13" i="58"/>
  <c r="CA12" i="58"/>
  <c r="BL11" i="58"/>
  <c r="BM10" i="58"/>
  <c r="BN9" i="58"/>
  <c r="BP7" i="58"/>
  <c r="CB23" i="58"/>
  <c r="BX22" i="58"/>
  <c r="BU21" i="58"/>
  <c r="BR20" i="58"/>
  <c r="BO19" i="58"/>
  <c r="CP16" i="58"/>
  <c r="BW16" i="58"/>
  <c r="BV15" i="58"/>
  <c r="BY13" i="58"/>
  <c r="CP12" i="58"/>
  <c r="BJ12" i="58"/>
  <c r="BJ56" i="58" s="1"/>
  <c r="CA11" i="58"/>
  <c r="BJ11" i="58"/>
  <c r="BJ55" i="58" s="1"/>
  <c r="CB9" i="58"/>
  <c r="BM8" i="58"/>
  <c r="BO7" i="58"/>
  <c r="CJ23" i="58"/>
  <c r="BO23" i="58"/>
  <c r="CC22" i="58"/>
  <c r="BL22" i="58"/>
  <c r="BZ21" i="58"/>
  <c r="CP20" i="58"/>
  <c r="BW20" i="58"/>
  <c r="CM19" i="58"/>
  <c r="BT19" i="58"/>
  <c r="CJ18" i="58"/>
  <c r="BQ18" i="58"/>
  <c r="CG17" i="58"/>
  <c r="BN17" i="58"/>
  <c r="CD16" i="58"/>
  <c r="BK16" i="58"/>
  <c r="BK60" i="58" s="1"/>
  <c r="CB15" i="58"/>
  <c r="BL15" i="58"/>
  <c r="CC14" i="58"/>
  <c r="BM14" i="58"/>
  <c r="CD13" i="58"/>
  <c r="BN13" i="58"/>
  <c r="CE12" i="58"/>
  <c r="BO12" i="58"/>
  <c r="CF11" i="58"/>
  <c r="BP11" i="58"/>
  <c r="CG10" i="58"/>
  <c r="BQ10" i="58"/>
  <c r="CH9" i="58"/>
  <c r="BR9" i="58"/>
  <c r="CI8" i="58"/>
  <c r="BS8" i="58"/>
  <c r="CJ7" i="58"/>
  <c r="BT7" i="58"/>
  <c r="CE23" i="58"/>
  <c r="CN21" i="58"/>
  <c r="BS20" i="58"/>
  <c r="CH19" i="58"/>
  <c r="CE18" i="58"/>
  <c r="BJ17" i="58"/>
  <c r="BJ61" i="58" s="1"/>
  <c r="CN15" i="58"/>
  <c r="CO14" i="58"/>
  <c r="BZ13" i="58"/>
  <c r="CB11" i="58"/>
  <c r="CD9" i="58"/>
  <c r="BO8" i="58"/>
  <c r="CO22" i="58"/>
  <c r="BL18" i="58"/>
  <c r="CN13" i="58"/>
  <c r="CD8" i="58"/>
  <c r="CH23" i="58"/>
  <c r="BM23" i="58"/>
  <c r="CB22" i="58"/>
  <c r="BJ22" i="58"/>
  <c r="BJ66" i="58" s="1"/>
  <c r="BY21" i="58"/>
  <c r="CN20" i="58"/>
  <c r="BV20" i="58"/>
  <c r="CK19" i="58"/>
  <c r="BS19" i="58"/>
  <c r="CH18" i="58"/>
  <c r="BP18" i="58"/>
  <c r="CE17" i="58"/>
  <c r="BM17" i="58"/>
  <c r="CB16" i="58"/>
  <c r="BJ16" i="58"/>
  <c r="BJ60" i="58" s="1"/>
  <c r="CA15" i="58"/>
  <c r="BJ15" i="58"/>
  <c r="BJ59" i="58" s="1"/>
  <c r="CB14" i="58"/>
  <c r="BL14" i="58"/>
  <c r="CB13" i="58"/>
  <c r="BM13" i="58"/>
  <c r="CD12" i="58"/>
  <c r="BM12" i="58"/>
  <c r="CE11" i="58"/>
  <c r="BO11" i="58"/>
  <c r="CE10" i="58"/>
  <c r="BP10" i="58"/>
  <c r="CG9" i="58"/>
  <c r="BP9" i="58"/>
  <c r="CH8" i="58"/>
  <c r="BR8" i="58"/>
  <c r="CH7" i="58"/>
  <c r="BS7" i="58"/>
  <c r="BJ13" i="58"/>
  <c r="BJ57" i="58" s="1"/>
  <c r="CI20" i="58"/>
  <c r="CM15" i="58"/>
  <c r="BL10" i="58"/>
  <c r="CF23" i="58"/>
  <c r="BL23" i="58"/>
  <c r="CA22" i="58"/>
  <c r="CP21" i="58"/>
  <c r="BX21" i="58"/>
  <c r="CM20" i="58"/>
  <c r="BU20" i="58"/>
  <c r="CJ19" i="58"/>
  <c r="BR19" i="58"/>
  <c r="CG18" i="58"/>
  <c r="BO18" i="58"/>
  <c r="CD17" i="58"/>
  <c r="BL17" i="58"/>
  <c r="CA16" i="58"/>
  <c r="CP15" i="58"/>
  <c r="BY15" i="58"/>
  <c r="CP14" i="58"/>
  <c r="CA14" i="58"/>
  <c r="BJ14" i="58"/>
  <c r="BJ58" i="58" s="1"/>
  <c r="CA13" i="58"/>
  <c r="BL13" i="58"/>
  <c r="CB12" i="58"/>
  <c r="BL12" i="58"/>
  <c r="CD11" i="58"/>
  <c r="BM11" i="58"/>
  <c r="CD10" i="58"/>
  <c r="BO10" i="58"/>
  <c r="CE9" i="58"/>
  <c r="BO9" i="58"/>
  <c r="CG8" i="58"/>
  <c r="BP8" i="58"/>
  <c r="CG7" i="58"/>
  <c r="BR7" i="58"/>
  <c r="BJ23" i="58"/>
  <c r="BJ67" i="58" s="1"/>
  <c r="CK20" i="58"/>
  <c r="CB17" i="58"/>
  <c r="BY14" i="58"/>
  <c r="BK12" i="58"/>
  <c r="BK56" i="58" s="1"/>
  <c r="CC10" i="58"/>
  <c r="CE8" i="58"/>
  <c r="CF7" i="58"/>
  <c r="CL21" i="58"/>
  <c r="BZ17" i="58"/>
  <c r="BX14" i="58"/>
  <c r="BY12" i="58"/>
  <c r="CB10" i="58"/>
  <c r="BM9" i="58"/>
  <c r="CE7" i="58"/>
  <c r="BM18" i="58"/>
  <c r="CN14" i="58"/>
  <c r="CA23" i="58"/>
  <c r="CN22" i="58"/>
  <c r="BV22" i="58"/>
  <c r="CK21" i="58"/>
  <c r="BS21" i="58"/>
  <c r="CH20" i="58"/>
  <c r="BP20" i="58"/>
  <c r="CE19" i="58"/>
  <c r="BM19" i="58"/>
  <c r="CB18" i="58"/>
  <c r="BJ18" i="58"/>
  <c r="BJ62" i="58" s="1"/>
  <c r="BY17" i="58"/>
  <c r="CN16" i="58"/>
  <c r="BV16" i="58"/>
  <c r="CK15" i="58"/>
  <c r="BU15" i="58"/>
  <c r="CM14" i="58"/>
  <c r="BV14" i="58"/>
  <c r="CM13" i="58"/>
  <c r="BX13" i="58"/>
  <c r="CN12" i="58"/>
  <c r="BX12" i="58"/>
  <c r="CP11" i="58"/>
  <c r="BY11" i="58"/>
  <c r="CP10" i="58"/>
  <c r="CA10" i="58"/>
  <c r="BJ10" i="58"/>
  <c r="BJ54" i="58" s="1"/>
  <c r="CA9" i="58"/>
  <c r="BL9" i="58"/>
  <c r="CB8" i="58"/>
  <c r="BL8" i="58"/>
  <c r="CD7" i="58"/>
  <c r="BM7" i="58"/>
  <c r="BY23" i="58"/>
  <c r="CM22" i="58"/>
  <c r="CJ21" i="58"/>
  <c r="BR21" i="58"/>
  <c r="CG20" i="58"/>
  <c r="CD19" i="58"/>
  <c r="BL19" i="58"/>
  <c r="CP17" i="58"/>
  <c r="CM16" i="58"/>
  <c r="CJ15" i="58"/>
  <c r="CK14" i="58"/>
  <c r="CL13" i="58"/>
  <c r="BV13" i="58"/>
  <c r="BW12" i="58"/>
  <c r="BX11" i="58"/>
  <c r="CO10" i="58"/>
  <c r="CP9" i="58"/>
  <c r="BZ9" i="58"/>
  <c r="CA8" i="58"/>
  <c r="CB7" i="58"/>
  <c r="CL83" i="58" l="1"/>
  <c r="CL127" i="58" s="1"/>
  <c r="CL57" i="58"/>
  <c r="BM25" i="58"/>
  <c r="BM77" i="58"/>
  <c r="BM51" i="58"/>
  <c r="CN82" i="58"/>
  <c r="CN126" i="58" s="1"/>
  <c r="CN56" i="58"/>
  <c r="BM89" i="58"/>
  <c r="BM133" i="58" s="1"/>
  <c r="BM63" i="58"/>
  <c r="BM79" i="58"/>
  <c r="BM123" i="58" s="1"/>
  <c r="BM53" i="58"/>
  <c r="CK90" i="58"/>
  <c r="CK134" i="58" s="1"/>
  <c r="CK64" i="58"/>
  <c r="BL82" i="58"/>
  <c r="BL126" i="58" s="1"/>
  <c r="BL56" i="58"/>
  <c r="BO88" i="58"/>
  <c r="BO132" i="58" s="1"/>
  <c r="BO62" i="58"/>
  <c r="CM85" i="58"/>
  <c r="CM129" i="58" s="1"/>
  <c r="CM59" i="58"/>
  <c r="CE81" i="58"/>
  <c r="CE125" i="58" s="1"/>
  <c r="CE55" i="58"/>
  <c r="CE87" i="58"/>
  <c r="CE131" i="58" s="1"/>
  <c r="CE61" i="58"/>
  <c r="CD78" i="58"/>
  <c r="CD122" i="58" s="1"/>
  <c r="CD52" i="58"/>
  <c r="CH89" i="58"/>
  <c r="CH133" i="58" s="1"/>
  <c r="CH63" i="58"/>
  <c r="BP81" i="58"/>
  <c r="BP125" i="58" s="1"/>
  <c r="BP55" i="58"/>
  <c r="BN87" i="58"/>
  <c r="BN131" i="58" s="1"/>
  <c r="BN61" i="58"/>
  <c r="CJ93" i="58"/>
  <c r="CJ137" i="58" s="1"/>
  <c r="CJ67" i="58"/>
  <c r="BO89" i="58"/>
  <c r="BO133" i="58" s="1"/>
  <c r="BO63" i="58"/>
  <c r="BY86" i="58"/>
  <c r="BY130" i="58" s="1"/>
  <c r="BY60" i="58"/>
  <c r="BR81" i="58"/>
  <c r="BR125" i="58" s="1"/>
  <c r="BR55" i="58"/>
  <c r="BP87" i="58"/>
  <c r="BP131" i="58" s="1"/>
  <c r="BP61" i="58"/>
  <c r="CK93" i="58"/>
  <c r="CK137" i="58" s="1"/>
  <c r="CK67" i="58"/>
  <c r="CH82" i="58"/>
  <c r="CH126" i="58" s="1"/>
  <c r="CH56" i="58"/>
  <c r="CM88" i="58"/>
  <c r="CM132" i="58" s="1"/>
  <c r="CM62" i="58"/>
  <c r="BW78" i="58"/>
  <c r="BW122" i="58" s="1"/>
  <c r="BW52" i="58"/>
  <c r="BQ84" i="58"/>
  <c r="BQ128" i="58" s="1"/>
  <c r="BQ58" i="58"/>
  <c r="CB90" i="58"/>
  <c r="CB134" i="58" s="1"/>
  <c r="CB64" i="58"/>
  <c r="BX79" i="58"/>
  <c r="BX123" i="58" s="1"/>
  <c r="BX53" i="58"/>
  <c r="BR85" i="58"/>
  <c r="BR129" i="58" s="1"/>
  <c r="BR59" i="58"/>
  <c r="CG91" i="58"/>
  <c r="CG135" i="58" s="1"/>
  <c r="CG65" i="58"/>
  <c r="BX80" i="58"/>
  <c r="BX124" i="58" s="1"/>
  <c r="BX54" i="58"/>
  <c r="BS86" i="58"/>
  <c r="BS130" i="58" s="1"/>
  <c r="BS60" i="58"/>
  <c r="CK92" i="58"/>
  <c r="CK136" i="58" s="1"/>
  <c r="CK66" i="58"/>
  <c r="BX87" i="58"/>
  <c r="BX131" i="58" s="1"/>
  <c r="BX61" i="58"/>
  <c r="CM87" i="58"/>
  <c r="CM131" i="58" s="1"/>
  <c r="CM61" i="58"/>
  <c r="BR92" i="58"/>
  <c r="BR136" i="58" s="1"/>
  <c r="BR66" i="58"/>
  <c r="CC79" i="58"/>
  <c r="CC123" i="58" s="1"/>
  <c r="CC53" i="58"/>
  <c r="CO83" i="58"/>
  <c r="CO127" i="58" s="1"/>
  <c r="CO57" i="58"/>
  <c r="BT88" i="58"/>
  <c r="BT132" i="58" s="1"/>
  <c r="BT62" i="58"/>
  <c r="CF92" i="58"/>
  <c r="CF136" i="58" s="1"/>
  <c r="CF66" i="58"/>
  <c r="BW84" i="58"/>
  <c r="BW128" i="58" s="1"/>
  <c r="BW58" i="58"/>
  <c r="CI88" i="58"/>
  <c r="CI132" i="58" s="1"/>
  <c r="CI62" i="58"/>
  <c r="BN93" i="58"/>
  <c r="BN137" i="58" s="1"/>
  <c r="BN67" i="58"/>
  <c r="BZ80" i="58"/>
  <c r="BZ124" i="58" s="1"/>
  <c r="BZ54" i="58"/>
  <c r="CL84" i="58"/>
  <c r="CL128" i="58" s="1"/>
  <c r="CL58" i="58"/>
  <c r="BQ89" i="58"/>
  <c r="BQ133" i="58" s="1"/>
  <c r="BQ63" i="58"/>
  <c r="CC93" i="58"/>
  <c r="CC137" i="58" s="1"/>
  <c r="CC67" i="58"/>
  <c r="CK84" i="58"/>
  <c r="CK128" i="58" s="1"/>
  <c r="CK58" i="58"/>
  <c r="CD77" i="58"/>
  <c r="CD25" i="58"/>
  <c r="CD51" i="58"/>
  <c r="BX83" i="58"/>
  <c r="BX127" i="58" s="1"/>
  <c r="BX57" i="58"/>
  <c r="CE89" i="58"/>
  <c r="CE133" i="58" s="1"/>
  <c r="CE63" i="58"/>
  <c r="CB80" i="58"/>
  <c r="CB124" i="58" s="1"/>
  <c r="CB54" i="58"/>
  <c r="CB82" i="58"/>
  <c r="CB126" i="58" s="1"/>
  <c r="CB56" i="58"/>
  <c r="CG88" i="58"/>
  <c r="CG132" i="58" s="1"/>
  <c r="CG62" i="58"/>
  <c r="CI90" i="58"/>
  <c r="CI134" i="58" s="1"/>
  <c r="CI64" i="58"/>
  <c r="BM82" i="58"/>
  <c r="BM126" i="58" s="1"/>
  <c r="BM56" i="58"/>
  <c r="BP88" i="58"/>
  <c r="BP132" i="58" s="1"/>
  <c r="BP62" i="58"/>
  <c r="CN83" i="58"/>
  <c r="CN127" i="58" s="1"/>
  <c r="CN57" i="58"/>
  <c r="BS90" i="58"/>
  <c r="BS134" i="58" s="1"/>
  <c r="BS64" i="58"/>
  <c r="CF81" i="58"/>
  <c r="CF125" i="58" s="1"/>
  <c r="CF55" i="58"/>
  <c r="CG87" i="58"/>
  <c r="CG131" i="58" s="1"/>
  <c r="CG61" i="58"/>
  <c r="BO77" i="58"/>
  <c r="BO25" i="58"/>
  <c r="BO51" i="58"/>
  <c r="BR90" i="58"/>
  <c r="BR134" i="58" s="1"/>
  <c r="BR64" i="58"/>
  <c r="BP89" i="58"/>
  <c r="BP133" i="58" s="1"/>
  <c r="BP63" i="58"/>
  <c r="CG81" i="58"/>
  <c r="CG125" i="58" s="1"/>
  <c r="CG55" i="58"/>
  <c r="CH87" i="58"/>
  <c r="CH131" i="58" s="1"/>
  <c r="CH61" i="58"/>
  <c r="BV77" i="58"/>
  <c r="BV25" i="58"/>
  <c r="BV51" i="58"/>
  <c r="BP83" i="58"/>
  <c r="BP127" i="58" s="1"/>
  <c r="BP57" i="58"/>
  <c r="BX89" i="58"/>
  <c r="BX133" i="58" s="1"/>
  <c r="BX63" i="58"/>
  <c r="CM78" i="58"/>
  <c r="CM122" i="58" s="1"/>
  <c r="CM52" i="58"/>
  <c r="CG84" i="58"/>
  <c r="CG128" i="58" s="1"/>
  <c r="CG58" i="58"/>
  <c r="BM91" i="58"/>
  <c r="BM135" i="58" s="1"/>
  <c r="BM65" i="58"/>
  <c r="CM79" i="58"/>
  <c r="CM123" i="58" s="1"/>
  <c r="CM53" i="58"/>
  <c r="CG85" i="58"/>
  <c r="CG129" i="58" s="1"/>
  <c r="CG59" i="58"/>
  <c r="BQ92" i="58"/>
  <c r="BQ136" i="58" s="1"/>
  <c r="BQ66" i="58"/>
  <c r="CN80" i="58"/>
  <c r="CN124" i="58" s="1"/>
  <c r="CN54" i="58"/>
  <c r="CK86" i="58"/>
  <c r="CK130" i="58" s="1"/>
  <c r="CK60" i="58"/>
  <c r="BX93" i="58"/>
  <c r="BX137" i="58" s="1"/>
  <c r="BX67" i="58"/>
  <c r="CA88" i="58"/>
  <c r="CA132" i="58" s="1"/>
  <c r="CA62" i="58"/>
  <c r="BR88" i="58"/>
  <c r="BR132" i="58" s="1"/>
  <c r="BR62" i="58"/>
  <c r="CD92" i="58"/>
  <c r="CD136" i="58" s="1"/>
  <c r="CD66" i="58"/>
  <c r="CO79" i="58"/>
  <c r="CO123" i="58" s="1"/>
  <c r="CO53" i="58"/>
  <c r="BT84" i="58"/>
  <c r="BT128" i="58" s="1"/>
  <c r="BT58" i="58"/>
  <c r="CF88" i="58"/>
  <c r="CF132" i="58" s="1"/>
  <c r="CF62" i="58"/>
  <c r="BW80" i="58"/>
  <c r="BW124" i="58" s="1"/>
  <c r="BW54" i="58"/>
  <c r="CI84" i="58"/>
  <c r="CI128" i="58" s="1"/>
  <c r="CI58" i="58"/>
  <c r="BN89" i="58"/>
  <c r="BN133" i="58" s="1"/>
  <c r="BN63" i="58"/>
  <c r="BZ93" i="58"/>
  <c r="BZ137" i="58" s="1"/>
  <c r="BZ67" i="58"/>
  <c r="CL80" i="58"/>
  <c r="CL124" i="58" s="1"/>
  <c r="CL54" i="58"/>
  <c r="BQ85" i="58"/>
  <c r="BQ129" i="58" s="1"/>
  <c r="BQ59" i="58"/>
  <c r="CC89" i="58"/>
  <c r="CC133" i="58" s="1"/>
  <c r="CC63" i="58"/>
  <c r="CO93" i="58"/>
  <c r="CO137" i="58" s="1"/>
  <c r="CO67" i="58"/>
  <c r="CJ85" i="58"/>
  <c r="CJ129" i="58" s="1"/>
  <c r="CJ59" i="58"/>
  <c r="BL78" i="58"/>
  <c r="BL122" i="58" s="1"/>
  <c r="BL52" i="58"/>
  <c r="CM83" i="58"/>
  <c r="CM127" i="58" s="1"/>
  <c r="CM57" i="58"/>
  <c r="BP90" i="58"/>
  <c r="BP134" i="58" s="1"/>
  <c r="BP64" i="58"/>
  <c r="BY82" i="58"/>
  <c r="BY126" i="58" s="1"/>
  <c r="BY56" i="58"/>
  <c r="BR77" i="58"/>
  <c r="BR25" i="58"/>
  <c r="BR51" i="58"/>
  <c r="BL83" i="58"/>
  <c r="BL127" i="58" s="1"/>
  <c r="BL57" i="58"/>
  <c r="BR89" i="58"/>
  <c r="BR133" i="58" s="1"/>
  <c r="BR63" i="58"/>
  <c r="CD82" i="58"/>
  <c r="CD126" i="58" s="1"/>
  <c r="CD56" i="58"/>
  <c r="CH88" i="58"/>
  <c r="CH132" i="58" s="1"/>
  <c r="CH62" i="58"/>
  <c r="BL88" i="58"/>
  <c r="BL132" i="58" s="1"/>
  <c r="BL62" i="58"/>
  <c r="CN91" i="58"/>
  <c r="CN135" i="58" s="1"/>
  <c r="CN65" i="58"/>
  <c r="BO82" i="58"/>
  <c r="BO126" i="58" s="1"/>
  <c r="BO56" i="58"/>
  <c r="BQ88" i="58"/>
  <c r="BQ132" i="58" s="1"/>
  <c r="BQ62" i="58"/>
  <c r="BM78" i="58"/>
  <c r="BM122" i="58" s="1"/>
  <c r="BM52" i="58"/>
  <c r="BU91" i="58"/>
  <c r="BU135" i="58" s="1"/>
  <c r="BU65" i="58"/>
  <c r="BV91" i="58"/>
  <c r="BV135" i="58" s="1"/>
  <c r="BV65" i="58"/>
  <c r="BP82" i="58"/>
  <c r="BP126" i="58" s="1"/>
  <c r="BP56" i="58"/>
  <c r="BS88" i="58"/>
  <c r="BS132" i="58" s="1"/>
  <c r="BS62" i="58"/>
  <c r="CM25" i="58"/>
  <c r="CM77" i="58"/>
  <c r="CM51" i="58"/>
  <c r="CG83" i="58"/>
  <c r="CG127" i="58" s="1"/>
  <c r="CG57" i="58"/>
  <c r="CP89" i="58"/>
  <c r="CP133" i="58" s="1"/>
  <c r="CP63" i="58"/>
  <c r="BV79" i="58"/>
  <c r="BV123" i="58" s="1"/>
  <c r="BV53" i="58"/>
  <c r="BP85" i="58"/>
  <c r="BP129" i="58" s="1"/>
  <c r="BP59" i="58"/>
  <c r="CE91" i="58"/>
  <c r="CE135" i="58" s="1"/>
  <c r="CE65" i="58"/>
  <c r="BV80" i="58"/>
  <c r="BV124" i="58" s="1"/>
  <c r="BV54" i="58"/>
  <c r="BR86" i="58"/>
  <c r="BR130" i="58" s="1"/>
  <c r="BR60" i="58"/>
  <c r="CJ92" i="58"/>
  <c r="CJ136" i="58" s="1"/>
  <c r="CJ66" i="58"/>
  <c r="BV81" i="58"/>
  <c r="BV125" i="58" s="1"/>
  <c r="BV55" i="58"/>
  <c r="BV87" i="58"/>
  <c r="BV131" i="58" s="1"/>
  <c r="BV61" i="58"/>
  <c r="CC88" i="58"/>
  <c r="CC132" i="58" s="1"/>
  <c r="CC62" i="58"/>
  <c r="BO90" i="58"/>
  <c r="BO134" i="58" s="1"/>
  <c r="BO64" i="58"/>
  <c r="CD88" i="58"/>
  <c r="CD132" i="58" s="1"/>
  <c r="CD62" i="58"/>
  <c r="CP92" i="58"/>
  <c r="CP136" i="58" s="1"/>
  <c r="CP66" i="58"/>
  <c r="BT80" i="58"/>
  <c r="BT124" i="58" s="1"/>
  <c r="BT54" i="58"/>
  <c r="CF84" i="58"/>
  <c r="CF128" i="58" s="1"/>
  <c r="CF58" i="58"/>
  <c r="BW93" i="58"/>
  <c r="BW137" i="58" s="1"/>
  <c r="BW67" i="58"/>
  <c r="CI80" i="58"/>
  <c r="CI124" i="58" s="1"/>
  <c r="CI54" i="58"/>
  <c r="BN85" i="58"/>
  <c r="BN129" i="58" s="1"/>
  <c r="BN59" i="58"/>
  <c r="BZ89" i="58"/>
  <c r="BZ133" i="58" s="1"/>
  <c r="BZ63" i="58"/>
  <c r="CL93" i="58"/>
  <c r="CL137" i="58" s="1"/>
  <c r="CL67" i="58"/>
  <c r="BQ81" i="58"/>
  <c r="BQ125" i="58" s="1"/>
  <c r="BQ55" i="58"/>
  <c r="CC85" i="58"/>
  <c r="CC129" i="58" s="1"/>
  <c r="CC59" i="58"/>
  <c r="CO89" i="58"/>
  <c r="CO133" i="58" s="1"/>
  <c r="CO63" i="58"/>
  <c r="CM86" i="58"/>
  <c r="CM130" i="58" s="1"/>
  <c r="CM60" i="58"/>
  <c r="CB78" i="58"/>
  <c r="CB122" i="58" s="1"/>
  <c r="CB52" i="58"/>
  <c r="BV84" i="58"/>
  <c r="BV128" i="58" s="1"/>
  <c r="BV58" i="58"/>
  <c r="CH90" i="58"/>
  <c r="CH134" i="58" s="1"/>
  <c r="CH64" i="58"/>
  <c r="BX84" i="58"/>
  <c r="BX128" i="58" s="1"/>
  <c r="BX58" i="58"/>
  <c r="CG77" i="58"/>
  <c r="CG25" i="58"/>
  <c r="CG51" i="58"/>
  <c r="CA83" i="58"/>
  <c r="CA127" i="58" s="1"/>
  <c r="CA57" i="58"/>
  <c r="CJ89" i="58"/>
  <c r="CJ133" i="58" s="1"/>
  <c r="CJ63" i="58"/>
  <c r="BS77" i="58"/>
  <c r="BS25" i="58"/>
  <c r="BS51" i="58"/>
  <c r="BM83" i="58"/>
  <c r="BM127" i="58" s="1"/>
  <c r="BM57" i="58"/>
  <c r="BS89" i="58"/>
  <c r="BS133" i="58" s="1"/>
  <c r="BS63" i="58"/>
  <c r="CO92" i="58"/>
  <c r="CO136" i="58" s="1"/>
  <c r="CO66" i="58"/>
  <c r="CE93" i="58"/>
  <c r="CE137" i="58" s="1"/>
  <c r="CE67" i="58"/>
  <c r="CE82" i="58"/>
  <c r="CE126" i="58" s="1"/>
  <c r="CE56" i="58"/>
  <c r="CJ88" i="58"/>
  <c r="CJ132" i="58" s="1"/>
  <c r="CJ62" i="58"/>
  <c r="CB79" i="58"/>
  <c r="CB123" i="58" s="1"/>
  <c r="CB53" i="58"/>
  <c r="BX92" i="58"/>
  <c r="BX136" i="58" s="1"/>
  <c r="BX66" i="58"/>
  <c r="BY92" i="58"/>
  <c r="BY136" i="58" s="1"/>
  <c r="BY66" i="58"/>
  <c r="CG82" i="58"/>
  <c r="CG126" i="58" s="1"/>
  <c r="CG56" i="58"/>
  <c r="CK88" i="58"/>
  <c r="CK132" i="58" s="1"/>
  <c r="CK62" i="58"/>
  <c r="BV78" i="58"/>
  <c r="BV122" i="58" s="1"/>
  <c r="BV52" i="58"/>
  <c r="BP84" i="58"/>
  <c r="BP128" i="58" s="1"/>
  <c r="BP58" i="58"/>
  <c r="CA90" i="58"/>
  <c r="CA134" i="58" s="1"/>
  <c r="CA64" i="58"/>
  <c r="CL79" i="58"/>
  <c r="CL123" i="58" s="1"/>
  <c r="CL53" i="58"/>
  <c r="CF85" i="58"/>
  <c r="CF129" i="58" s="1"/>
  <c r="CF59" i="58"/>
  <c r="BP92" i="58"/>
  <c r="BP136" i="58" s="1"/>
  <c r="BP66" i="58"/>
  <c r="CM80" i="58"/>
  <c r="CM124" i="58" s="1"/>
  <c r="CM54" i="58"/>
  <c r="CI86" i="58"/>
  <c r="CI130" i="58" s="1"/>
  <c r="CI60" i="58"/>
  <c r="BV93" i="58"/>
  <c r="BV137" i="58" s="1"/>
  <c r="BV67" i="58"/>
  <c r="CM81" i="58"/>
  <c r="CM125" i="58" s="1"/>
  <c r="CM55" i="58"/>
  <c r="CN87" i="58"/>
  <c r="CN131" i="58" s="1"/>
  <c r="CN61" i="58"/>
  <c r="BL25" i="58"/>
  <c r="BL51" i="58"/>
  <c r="BU92" i="58"/>
  <c r="BU136" i="58" s="1"/>
  <c r="BU66" i="58"/>
  <c r="CP88" i="58"/>
  <c r="CP132" i="58" s="1"/>
  <c r="CP62" i="58"/>
  <c r="BU93" i="58"/>
  <c r="BU137" i="58" s="1"/>
  <c r="BU67" i="58"/>
  <c r="CF80" i="58"/>
  <c r="CF124" i="58" s="1"/>
  <c r="CF54" i="58"/>
  <c r="BW89" i="58"/>
  <c r="BW133" i="58" s="1"/>
  <c r="BW63" i="58"/>
  <c r="CI93" i="58"/>
  <c r="CI137" i="58" s="1"/>
  <c r="CI67" i="58"/>
  <c r="BN81" i="58"/>
  <c r="BN125" i="58" s="1"/>
  <c r="BN55" i="58"/>
  <c r="BZ85" i="58"/>
  <c r="BZ129" i="58" s="1"/>
  <c r="BZ59" i="58"/>
  <c r="CL89" i="58"/>
  <c r="CL133" i="58" s="1"/>
  <c r="CL63" i="58"/>
  <c r="BQ77" i="58"/>
  <c r="BQ25" i="58"/>
  <c r="BQ51" i="58"/>
  <c r="CC81" i="58"/>
  <c r="CC125" i="58" s="1"/>
  <c r="CC55" i="58"/>
  <c r="CO85" i="58"/>
  <c r="CO129" i="58" s="1"/>
  <c r="CO59" i="58"/>
  <c r="BT90" i="58"/>
  <c r="BT134" i="58" s="1"/>
  <c r="BT64" i="58"/>
  <c r="CB77" i="58"/>
  <c r="CB25" i="58"/>
  <c r="CB51" i="58"/>
  <c r="CP87" i="58"/>
  <c r="CP131" i="58" s="1"/>
  <c r="CP61" i="58"/>
  <c r="BL79" i="58"/>
  <c r="BL123" i="58" s="1"/>
  <c r="BL53" i="58"/>
  <c r="CM84" i="58"/>
  <c r="CM128" i="58" s="1"/>
  <c r="CM58" i="58"/>
  <c r="BS91" i="58"/>
  <c r="BS135" i="58" s="1"/>
  <c r="BS65" i="58"/>
  <c r="BZ87" i="58"/>
  <c r="BZ131" i="58" s="1"/>
  <c r="BZ61" i="58"/>
  <c r="BP78" i="58"/>
  <c r="BP122" i="58" s="1"/>
  <c r="BP52" i="58"/>
  <c r="BU90" i="58"/>
  <c r="BU134" i="58" s="1"/>
  <c r="BU64" i="58"/>
  <c r="CH77" i="58"/>
  <c r="CH25" i="58"/>
  <c r="CH51" i="58"/>
  <c r="CB83" i="58"/>
  <c r="CB127" i="58" s="1"/>
  <c r="CB57" i="58"/>
  <c r="CK89" i="58"/>
  <c r="CK133" i="58" s="1"/>
  <c r="CK63" i="58"/>
  <c r="BO78" i="58"/>
  <c r="BO122" i="58" s="1"/>
  <c r="BO52" i="58"/>
  <c r="BT77" i="58"/>
  <c r="BT25" i="58"/>
  <c r="BT51" i="58"/>
  <c r="BN83" i="58"/>
  <c r="BN127" i="58" s="1"/>
  <c r="BN57" i="58"/>
  <c r="BT89" i="58"/>
  <c r="BT133" i="58" s="1"/>
  <c r="BT63" i="58"/>
  <c r="CB93" i="58"/>
  <c r="CB137" i="58" s="1"/>
  <c r="CB67" i="58"/>
  <c r="BU77" i="58"/>
  <c r="BU25" i="58"/>
  <c r="BU51" i="58"/>
  <c r="BO83" i="58"/>
  <c r="BO127" i="58" s="1"/>
  <c r="BO57" i="58"/>
  <c r="BV89" i="58"/>
  <c r="BV133" i="58" s="1"/>
  <c r="BV63" i="58"/>
  <c r="CK78" i="58"/>
  <c r="CK122" i="58" s="1"/>
  <c r="CK52" i="58"/>
  <c r="CE84" i="58"/>
  <c r="CE128" i="58" s="1"/>
  <c r="CE58" i="58"/>
  <c r="BL91" i="58"/>
  <c r="BL135" i="58" s="1"/>
  <c r="BL65" i="58"/>
  <c r="BU80" i="58"/>
  <c r="BU124" i="58" s="1"/>
  <c r="BU54" i="58"/>
  <c r="BP86" i="58"/>
  <c r="BP130" i="58" s="1"/>
  <c r="BP60" i="58"/>
  <c r="CH92" i="58"/>
  <c r="CH136" i="58" s="1"/>
  <c r="CH66" i="58"/>
  <c r="BU81" i="58"/>
  <c r="BU125" i="58" s="1"/>
  <c r="BU55" i="58"/>
  <c r="BU87" i="58"/>
  <c r="BU131" i="58" s="1"/>
  <c r="BU61" i="58"/>
  <c r="CF89" i="58"/>
  <c r="CF133" i="58" s="1"/>
  <c r="CF63" i="58"/>
  <c r="BV82" i="58"/>
  <c r="BV126" i="58" s="1"/>
  <c r="BV56" i="58"/>
  <c r="BY88" i="58"/>
  <c r="BY132" i="58" s="1"/>
  <c r="BY62" i="58"/>
  <c r="BR93" i="58"/>
  <c r="BR137" i="58" s="1"/>
  <c r="BR67" i="58"/>
  <c r="BU89" i="58"/>
  <c r="BU133" i="58" s="1"/>
  <c r="BU63" i="58"/>
  <c r="CG93" i="58"/>
  <c r="CG137" i="58" s="1"/>
  <c r="CG67" i="58"/>
  <c r="BW85" i="58"/>
  <c r="BW129" i="58" s="1"/>
  <c r="BW59" i="58"/>
  <c r="CI89" i="58"/>
  <c r="CI133" i="58" s="1"/>
  <c r="CI63" i="58"/>
  <c r="BN77" i="58"/>
  <c r="BN25" i="58"/>
  <c r="BN51" i="58"/>
  <c r="BZ81" i="58"/>
  <c r="BZ125" i="58" s="1"/>
  <c r="BZ55" i="58"/>
  <c r="CL85" i="58"/>
  <c r="CL129" i="58" s="1"/>
  <c r="CL59" i="58"/>
  <c r="BQ90" i="58"/>
  <c r="BQ134" i="58" s="1"/>
  <c r="BQ64" i="58"/>
  <c r="CC77" i="58"/>
  <c r="CC25" i="58"/>
  <c r="CC51" i="58"/>
  <c r="CO81" i="58"/>
  <c r="CO125" i="58" s="1"/>
  <c r="CO55" i="58"/>
  <c r="BT86" i="58"/>
  <c r="BT130" i="58" s="1"/>
  <c r="BT60" i="58"/>
  <c r="CF90" i="58"/>
  <c r="CF134" i="58" s="1"/>
  <c r="CF64" i="58"/>
  <c r="CA78" i="58"/>
  <c r="CA122" i="58" s="1"/>
  <c r="CA52" i="58"/>
  <c r="BL89" i="58"/>
  <c r="BL133" i="58" s="1"/>
  <c r="BL63" i="58"/>
  <c r="CA79" i="58"/>
  <c r="CA123" i="58" s="1"/>
  <c r="CA53" i="58"/>
  <c r="BU85" i="58"/>
  <c r="BU129" i="58" s="1"/>
  <c r="BU59" i="58"/>
  <c r="CK91" i="58"/>
  <c r="CK135" i="58" s="1"/>
  <c r="CK65" i="58"/>
  <c r="CL91" i="58"/>
  <c r="CL135" i="58" s="1"/>
  <c r="CL65" i="58"/>
  <c r="CG78" i="58"/>
  <c r="CG122" i="58" s="1"/>
  <c r="CG52" i="58"/>
  <c r="CA84" i="58"/>
  <c r="CA128" i="58" s="1"/>
  <c r="CA58" i="58"/>
  <c r="CM90" i="58"/>
  <c r="CM134" i="58" s="1"/>
  <c r="CM64" i="58"/>
  <c r="BR78" i="58"/>
  <c r="BR122" i="58" s="1"/>
  <c r="BR52" i="58"/>
  <c r="BL84" i="58"/>
  <c r="BL128" i="58" s="1"/>
  <c r="BL58" i="58"/>
  <c r="BV90" i="58"/>
  <c r="BV134" i="58" s="1"/>
  <c r="BV64" i="58"/>
  <c r="CD79" i="58"/>
  <c r="CD123" i="58" s="1"/>
  <c r="CD53" i="58"/>
  <c r="CJ77" i="58"/>
  <c r="CJ25" i="58"/>
  <c r="CJ51" i="58"/>
  <c r="CD83" i="58"/>
  <c r="CD127" i="58" s="1"/>
  <c r="CD57" i="58"/>
  <c r="CM89" i="58"/>
  <c r="CM133" i="58" s="1"/>
  <c r="CM63" i="58"/>
  <c r="CA81" i="58"/>
  <c r="CA125" i="58" s="1"/>
  <c r="CA55" i="58"/>
  <c r="BP77" i="58"/>
  <c r="BP25" i="58"/>
  <c r="BP51" i="58"/>
  <c r="CK25" i="58"/>
  <c r="CK77" i="58"/>
  <c r="CK51" i="58"/>
  <c r="CE83" i="58"/>
  <c r="CE127" i="58" s="1"/>
  <c r="CE57" i="58"/>
  <c r="CN89" i="58"/>
  <c r="CN133" i="58" s="1"/>
  <c r="CN63" i="58"/>
  <c r="BU79" i="58"/>
  <c r="BU123" i="58" s="1"/>
  <c r="BU53" i="58"/>
  <c r="BO85" i="58"/>
  <c r="BO129" i="58" s="1"/>
  <c r="BO59" i="58"/>
  <c r="CD91" i="58"/>
  <c r="CD135" i="58" s="1"/>
  <c r="CD65" i="58"/>
  <c r="CK80" i="58"/>
  <c r="CK124" i="58" s="1"/>
  <c r="CK54" i="58"/>
  <c r="CH86" i="58"/>
  <c r="CH130" i="58" s="1"/>
  <c r="CH60" i="58"/>
  <c r="BT93" i="58"/>
  <c r="BT137" i="58" s="1"/>
  <c r="BT67" i="58"/>
  <c r="CK81" i="58"/>
  <c r="CK125" i="58" s="1"/>
  <c r="CK55" i="58"/>
  <c r="CL87" i="58"/>
  <c r="CL131" i="58" s="1"/>
  <c r="CL61" i="58"/>
  <c r="CK82" i="58"/>
  <c r="CK126" i="58" s="1"/>
  <c r="CK56" i="58"/>
  <c r="CD93" i="58"/>
  <c r="CD137" i="58" s="1"/>
  <c r="CD67" i="58"/>
  <c r="CG89" i="58"/>
  <c r="CG133" i="58" s="1"/>
  <c r="CG63" i="58"/>
  <c r="BW81" i="58"/>
  <c r="BW125" i="58" s="1"/>
  <c r="BW55" i="58"/>
  <c r="CI85" i="58"/>
  <c r="CI129" i="58" s="1"/>
  <c r="CI59" i="58"/>
  <c r="BN90" i="58"/>
  <c r="BN134" i="58" s="1"/>
  <c r="BN64" i="58"/>
  <c r="BZ77" i="58"/>
  <c r="BZ25" i="58"/>
  <c r="BZ51" i="58"/>
  <c r="CL81" i="58"/>
  <c r="CL125" i="58" s="1"/>
  <c r="CL55" i="58"/>
  <c r="BQ86" i="58"/>
  <c r="BQ130" i="58" s="1"/>
  <c r="BQ60" i="58"/>
  <c r="CC90" i="58"/>
  <c r="CC134" i="58" s="1"/>
  <c r="CC64" i="58"/>
  <c r="CO77" i="58"/>
  <c r="CO25" i="58"/>
  <c r="CO51" i="58"/>
  <c r="BT82" i="58"/>
  <c r="BT126" i="58" s="1"/>
  <c r="BT56" i="58"/>
  <c r="CF86" i="58"/>
  <c r="CF130" i="58" s="1"/>
  <c r="CF60" i="58"/>
  <c r="BZ79" i="58"/>
  <c r="BZ123" i="58" s="1"/>
  <c r="BZ53" i="58"/>
  <c r="CD89" i="58"/>
  <c r="CD133" i="58" s="1"/>
  <c r="CD63" i="58"/>
  <c r="CK85" i="58"/>
  <c r="CK129" i="58" s="1"/>
  <c r="CK59" i="58"/>
  <c r="BV92" i="58"/>
  <c r="BV136" i="58" s="1"/>
  <c r="BV66" i="58"/>
  <c r="CF77" i="58"/>
  <c r="CF25" i="58"/>
  <c r="CF51" i="58"/>
  <c r="BO79" i="58"/>
  <c r="BO123" i="58" s="1"/>
  <c r="BO53" i="58"/>
  <c r="CP84" i="58"/>
  <c r="CP128" i="58" s="1"/>
  <c r="CP58" i="58"/>
  <c r="BX91" i="58"/>
  <c r="BX135" i="58" s="1"/>
  <c r="BX65" i="58"/>
  <c r="CH78" i="58"/>
  <c r="CH122" i="58" s="1"/>
  <c r="CH52" i="58"/>
  <c r="CB84" i="58"/>
  <c r="CB128" i="58" s="1"/>
  <c r="CB58" i="58"/>
  <c r="CN90" i="58"/>
  <c r="CN134" i="58" s="1"/>
  <c r="CN64" i="58"/>
  <c r="CB81" i="58"/>
  <c r="CB125" i="58" s="1"/>
  <c r="CB55" i="58"/>
  <c r="BS78" i="58"/>
  <c r="BS122" i="58" s="1"/>
  <c r="BS52" i="58"/>
  <c r="BM84" i="58"/>
  <c r="BM128" i="58" s="1"/>
  <c r="BM58" i="58"/>
  <c r="BW90" i="58"/>
  <c r="BW134" i="58" s="1"/>
  <c r="BW64" i="58"/>
  <c r="BN79" i="58"/>
  <c r="BN123" i="58" s="1"/>
  <c r="BN53" i="58"/>
  <c r="BU78" i="58"/>
  <c r="BU122" i="58" s="1"/>
  <c r="BU52" i="58"/>
  <c r="BO84" i="58"/>
  <c r="BO128" i="58" s="1"/>
  <c r="BO58" i="58"/>
  <c r="BY90" i="58"/>
  <c r="BY134" i="58" s="1"/>
  <c r="BY64" i="58"/>
  <c r="CK79" i="58"/>
  <c r="CK123" i="58" s="1"/>
  <c r="CK53" i="58"/>
  <c r="CE85" i="58"/>
  <c r="CE129" i="58" s="1"/>
  <c r="CE59" i="58"/>
  <c r="BO92" i="58"/>
  <c r="BO136" i="58" s="1"/>
  <c r="BO66" i="58"/>
  <c r="BT81" i="58"/>
  <c r="BT125" i="58" s="1"/>
  <c r="BT55" i="58"/>
  <c r="BS87" i="58"/>
  <c r="BS131" i="58" s="1"/>
  <c r="BS61" i="58"/>
  <c r="CN93" i="58"/>
  <c r="CN137" i="58" s="1"/>
  <c r="CN67" i="58"/>
  <c r="BU82" i="58"/>
  <c r="BU126" i="58" s="1"/>
  <c r="BU56" i="58"/>
  <c r="BX88" i="58"/>
  <c r="BX132" i="58" s="1"/>
  <c r="BX62" i="58"/>
  <c r="CA77" i="58"/>
  <c r="CA25" i="58"/>
  <c r="CA51" i="58"/>
  <c r="BU83" i="58"/>
  <c r="BU127" i="58" s="1"/>
  <c r="BU57" i="58"/>
  <c r="CB89" i="58"/>
  <c r="CB133" i="58" s="1"/>
  <c r="CB63" i="58"/>
  <c r="BY80" i="58"/>
  <c r="BY124" i="58" s="1"/>
  <c r="BY54" i="58"/>
  <c r="CP93" i="58"/>
  <c r="CP137" i="58" s="1"/>
  <c r="CP67" i="58"/>
  <c r="BL90" i="58"/>
  <c r="BL134" i="58" s="1"/>
  <c r="BL64" i="58"/>
  <c r="BW77" i="58"/>
  <c r="BW25" i="58"/>
  <c r="BW51" i="58"/>
  <c r="CI81" i="58"/>
  <c r="CI125" i="58" s="1"/>
  <c r="CI55" i="58"/>
  <c r="BN86" i="58"/>
  <c r="BN130" i="58" s="1"/>
  <c r="BN60" i="58"/>
  <c r="BZ90" i="58"/>
  <c r="BZ134" i="58" s="1"/>
  <c r="BZ64" i="58"/>
  <c r="CL77" i="58"/>
  <c r="CL25" i="58"/>
  <c r="CL51" i="58"/>
  <c r="BQ82" i="58"/>
  <c r="BQ126" i="58" s="1"/>
  <c r="BQ56" i="58"/>
  <c r="CC86" i="58"/>
  <c r="CC130" i="58" s="1"/>
  <c r="CC60" i="58"/>
  <c r="CO90" i="58"/>
  <c r="CO134" i="58" s="1"/>
  <c r="CO64" i="58"/>
  <c r="BT78" i="58"/>
  <c r="BT122" i="58" s="1"/>
  <c r="BT52" i="58"/>
  <c r="CF82" i="58"/>
  <c r="CF126" i="58" s="1"/>
  <c r="CF56" i="58"/>
  <c r="BW91" i="58"/>
  <c r="BW135" i="58" s="1"/>
  <c r="BW65" i="58"/>
  <c r="CP79" i="58"/>
  <c r="CP123" i="58" s="1"/>
  <c r="CP53" i="58"/>
  <c r="CG90" i="58"/>
  <c r="CG134" i="58" s="1"/>
  <c r="CG64" i="58"/>
  <c r="CA80" i="58"/>
  <c r="CA124" i="58" s="1"/>
  <c r="CA54" i="58"/>
  <c r="BV86" i="58"/>
  <c r="BV130" i="58" s="1"/>
  <c r="BV60" i="58"/>
  <c r="CN92" i="58"/>
  <c r="CN136" i="58" s="1"/>
  <c r="CN66" i="58"/>
  <c r="CE78" i="58"/>
  <c r="CE122" i="58" s="1"/>
  <c r="CE52" i="58"/>
  <c r="CE79" i="58"/>
  <c r="CE123" i="58" s="1"/>
  <c r="CE53" i="58"/>
  <c r="BY85" i="58"/>
  <c r="BY129" i="58" s="1"/>
  <c r="BY59" i="58"/>
  <c r="CP91" i="58"/>
  <c r="CP135" i="58" s="1"/>
  <c r="CP65" i="58"/>
  <c r="BP79" i="58"/>
  <c r="BP123" i="58" s="1"/>
  <c r="BP53" i="58"/>
  <c r="BY91" i="58"/>
  <c r="BY135" i="58" s="1"/>
  <c r="BY65" i="58"/>
  <c r="BZ83" i="58"/>
  <c r="BZ127" i="58" s="1"/>
  <c r="BZ57" i="58"/>
  <c r="CI78" i="58"/>
  <c r="CI122" i="58" s="1"/>
  <c r="CI52" i="58"/>
  <c r="CC84" i="58"/>
  <c r="CC128" i="58" s="1"/>
  <c r="CC58" i="58"/>
  <c r="CP90" i="58"/>
  <c r="CP134" i="58" s="1"/>
  <c r="CP64" i="58"/>
  <c r="CP82" i="58"/>
  <c r="CP126" i="58" s="1"/>
  <c r="CP56" i="58"/>
  <c r="BM80" i="58"/>
  <c r="BM124" i="58" s="1"/>
  <c r="BM54" i="58"/>
  <c r="CJ78" i="58"/>
  <c r="CJ122" i="58" s="1"/>
  <c r="CJ52" i="58"/>
  <c r="CD84" i="58"/>
  <c r="CD128" i="58" s="1"/>
  <c r="CD58" i="58"/>
  <c r="BS80" i="58"/>
  <c r="BS124" i="58" s="1"/>
  <c r="BS54" i="58"/>
  <c r="BO86" i="58"/>
  <c r="BO130" i="58" s="1"/>
  <c r="BO60" i="58"/>
  <c r="CG92" i="58"/>
  <c r="CG136" i="58" s="1"/>
  <c r="CG66" i="58"/>
  <c r="CJ81" i="58"/>
  <c r="CJ125" i="58" s="1"/>
  <c r="CJ55" i="58"/>
  <c r="CK87" i="58"/>
  <c r="CK131" i="58" s="1"/>
  <c r="CK61" i="58"/>
  <c r="CJ82" i="58"/>
  <c r="CJ126" i="58" s="1"/>
  <c r="CJ56" i="58"/>
  <c r="CO88" i="58"/>
  <c r="CO132" i="58" s="1"/>
  <c r="CO62" i="58"/>
  <c r="CK83" i="58"/>
  <c r="CK127" i="58" s="1"/>
  <c r="CK57" i="58"/>
  <c r="BM90" i="58"/>
  <c r="BM134" i="58" s="1"/>
  <c r="BM64" i="58"/>
  <c r="CN81" i="58"/>
  <c r="CN125" i="58" s="1"/>
  <c r="CN55" i="58"/>
  <c r="BL86" i="58"/>
  <c r="BL130" i="58" s="1"/>
  <c r="BL60" i="58"/>
  <c r="BX90" i="58"/>
  <c r="BX134" i="58" s="1"/>
  <c r="BX64" i="58"/>
  <c r="CI77" i="58"/>
  <c r="CI25" i="58"/>
  <c r="CI51" i="58"/>
  <c r="BN82" i="58"/>
  <c r="BN126" i="58" s="1"/>
  <c r="BN56" i="58"/>
  <c r="BZ86" i="58"/>
  <c r="BZ130" i="58" s="1"/>
  <c r="BZ60" i="58"/>
  <c r="CL90" i="58"/>
  <c r="CL134" i="58" s="1"/>
  <c r="CL64" i="58"/>
  <c r="BQ78" i="58"/>
  <c r="BQ122" i="58" s="1"/>
  <c r="BQ52" i="58"/>
  <c r="CC82" i="58"/>
  <c r="CC126" i="58" s="1"/>
  <c r="CC56" i="58"/>
  <c r="CO86" i="58"/>
  <c r="CO130" i="58" s="1"/>
  <c r="CO60" i="58"/>
  <c r="BT91" i="58"/>
  <c r="BT135" i="58" s="1"/>
  <c r="BT65" i="58"/>
  <c r="CF78" i="58"/>
  <c r="CF122" i="58" s="1"/>
  <c r="CF52" i="58"/>
  <c r="BW87" i="58"/>
  <c r="BW131" i="58" s="1"/>
  <c r="BW61" i="58"/>
  <c r="CI91" i="58"/>
  <c r="CI135" i="58" s="1"/>
  <c r="CI65" i="58"/>
  <c r="CO80" i="58"/>
  <c r="CO124" i="58" s="1"/>
  <c r="CO54" i="58"/>
  <c r="BR91" i="58"/>
  <c r="BR135" i="58" s="1"/>
  <c r="BR65" i="58"/>
  <c r="CP80" i="58"/>
  <c r="CP124" i="58" s="1"/>
  <c r="CP54" i="58"/>
  <c r="CN86" i="58"/>
  <c r="CN130" i="58" s="1"/>
  <c r="CN60" i="58"/>
  <c r="CA93" i="58"/>
  <c r="CA137" i="58" s="1"/>
  <c r="CA67" i="58"/>
  <c r="CC80" i="58"/>
  <c r="CC124" i="58" s="1"/>
  <c r="CC54" i="58"/>
  <c r="BO80" i="58"/>
  <c r="BO124" i="58" s="1"/>
  <c r="BO54" i="58"/>
  <c r="CP85" i="58"/>
  <c r="CP129" i="58" s="1"/>
  <c r="CP59" i="58"/>
  <c r="CA92" i="58"/>
  <c r="CA136" i="58" s="1"/>
  <c r="CA66" i="58"/>
  <c r="CG79" i="58"/>
  <c r="CG123" i="58" s="1"/>
  <c r="CG53" i="58"/>
  <c r="CA85" i="58"/>
  <c r="CA129" i="58" s="1"/>
  <c r="CA59" i="58"/>
  <c r="CO84" i="58"/>
  <c r="CO128" i="58" s="1"/>
  <c r="CO58" i="58"/>
  <c r="BR79" i="58"/>
  <c r="BR123" i="58" s="1"/>
  <c r="BR53" i="58"/>
  <c r="BL85" i="58"/>
  <c r="BL129" i="58" s="1"/>
  <c r="BL59" i="58"/>
  <c r="BZ91" i="58"/>
  <c r="BZ135" i="58" s="1"/>
  <c r="BZ65" i="58"/>
  <c r="BY83" i="58"/>
  <c r="BY127" i="58" s="1"/>
  <c r="BY57" i="58"/>
  <c r="BL81" i="58"/>
  <c r="BL125" i="58" s="1"/>
  <c r="BL55" i="58"/>
  <c r="BS79" i="58"/>
  <c r="BS123" i="58" s="1"/>
  <c r="BS53" i="58"/>
  <c r="BM85" i="58"/>
  <c r="BM129" i="58" s="1"/>
  <c r="BM59" i="58"/>
  <c r="CB91" i="58"/>
  <c r="CB135" i="58" s="1"/>
  <c r="CB65" i="58"/>
  <c r="CJ80" i="58"/>
  <c r="CJ124" i="58" s="1"/>
  <c r="CJ54" i="58"/>
  <c r="CG86" i="58"/>
  <c r="CG130" i="58" s="1"/>
  <c r="CG60" i="58"/>
  <c r="BS93" i="58"/>
  <c r="BS137" i="58" s="1"/>
  <c r="BS67" i="58"/>
  <c r="BS82" i="58"/>
  <c r="BS126" i="58" s="1"/>
  <c r="BS56" i="58"/>
  <c r="BV88" i="58"/>
  <c r="BV132" i="58" s="1"/>
  <c r="BV62" i="58"/>
  <c r="BY77" i="58"/>
  <c r="BY25" i="58"/>
  <c r="BY51" i="58"/>
  <c r="BS83" i="58"/>
  <c r="BS127" i="58" s="1"/>
  <c r="BS57" i="58"/>
  <c r="CA89" i="58"/>
  <c r="CA133" i="58" s="1"/>
  <c r="CA63" i="58"/>
  <c r="BY78" i="58"/>
  <c r="BY122" i="58" s="1"/>
  <c r="BY52" i="58"/>
  <c r="BS84" i="58"/>
  <c r="BS128" i="58" s="1"/>
  <c r="BS58" i="58"/>
  <c r="CE90" i="58"/>
  <c r="CE134" i="58" s="1"/>
  <c r="CE64" i="58"/>
  <c r="CM82" i="58"/>
  <c r="CM126" i="58" s="1"/>
  <c r="CM56" i="58"/>
  <c r="BX86" i="58"/>
  <c r="BX130" i="58" s="1"/>
  <c r="BX60" i="58"/>
  <c r="CJ90" i="58"/>
  <c r="CJ134" i="58" s="1"/>
  <c r="CJ64" i="58"/>
  <c r="BN78" i="58"/>
  <c r="BN122" i="58" s="1"/>
  <c r="BN52" i="58"/>
  <c r="BZ82" i="58"/>
  <c r="BZ126" i="58" s="1"/>
  <c r="BZ56" i="58"/>
  <c r="CL86" i="58"/>
  <c r="CL130" i="58" s="1"/>
  <c r="CL60" i="58"/>
  <c r="BQ91" i="58"/>
  <c r="BQ135" i="58" s="1"/>
  <c r="BQ65" i="58"/>
  <c r="CC78" i="58"/>
  <c r="CC122" i="58" s="1"/>
  <c r="CC52" i="58"/>
  <c r="CO82" i="58"/>
  <c r="CO126" i="58" s="1"/>
  <c r="CO56" i="58"/>
  <c r="BT87" i="58"/>
  <c r="BT131" i="58" s="1"/>
  <c r="BT61" i="58"/>
  <c r="CF91" i="58"/>
  <c r="CF135" i="58" s="1"/>
  <c r="CF65" i="58"/>
  <c r="BW83" i="58"/>
  <c r="BW127" i="58" s="1"/>
  <c r="BW57" i="58"/>
  <c r="CI87" i="58"/>
  <c r="CI131" i="58" s="1"/>
  <c r="CI61" i="58"/>
  <c r="BN92" i="58"/>
  <c r="BN136" i="58" s="1"/>
  <c r="BN66" i="58"/>
  <c r="BX81" i="58"/>
  <c r="BX125" i="58" s="1"/>
  <c r="BX55" i="58"/>
  <c r="CJ91" i="58"/>
  <c r="CJ135" i="58" s="1"/>
  <c r="CJ65" i="58"/>
  <c r="BY81" i="58"/>
  <c r="BY125" i="58" s="1"/>
  <c r="BY55" i="58"/>
  <c r="BY87" i="58"/>
  <c r="BY131" i="58" s="1"/>
  <c r="BY61" i="58"/>
  <c r="CN84" i="58"/>
  <c r="CN128" i="58" s="1"/>
  <c r="CN58" i="58"/>
  <c r="CD80" i="58"/>
  <c r="CD124" i="58" s="1"/>
  <c r="CD54" i="58"/>
  <c r="CA86" i="58"/>
  <c r="CA130" i="58" s="1"/>
  <c r="CA60" i="58"/>
  <c r="BL93" i="58"/>
  <c r="BL137" i="58" s="1"/>
  <c r="BL67" i="58"/>
  <c r="BP80" i="58"/>
  <c r="BP124" i="58" s="1"/>
  <c r="BP54" i="58"/>
  <c r="CB92" i="58"/>
  <c r="CB136" i="58" s="1"/>
  <c r="CB66" i="58"/>
  <c r="CN85" i="58"/>
  <c r="CN129" i="58" s="1"/>
  <c r="CN59" i="58"/>
  <c r="CH79" i="58"/>
  <c r="CH123" i="58" s="1"/>
  <c r="CH53" i="58"/>
  <c r="CB85" i="58"/>
  <c r="CB129" i="58" s="1"/>
  <c r="CB59" i="58"/>
  <c r="BL92" i="58"/>
  <c r="BL136" i="58" s="1"/>
  <c r="BL66" i="58"/>
  <c r="BV85" i="58"/>
  <c r="BV129" i="58" s="1"/>
  <c r="BV59" i="58"/>
  <c r="CA82" i="58"/>
  <c r="CA126" i="58" s="1"/>
  <c r="CA56" i="58"/>
  <c r="CJ79" i="58"/>
  <c r="CJ123" i="58" s="1"/>
  <c r="CJ53" i="58"/>
  <c r="CD85" i="58"/>
  <c r="CD129" i="58" s="1"/>
  <c r="CD59" i="58"/>
  <c r="BM92" i="58"/>
  <c r="BM136" i="58" s="1"/>
  <c r="BM66" i="58"/>
  <c r="BS81" i="58"/>
  <c r="BS125" i="58" s="1"/>
  <c r="BS55" i="58"/>
  <c r="BR87" i="58"/>
  <c r="BR131" i="58" s="1"/>
  <c r="BR61" i="58"/>
  <c r="CM93" i="58"/>
  <c r="CM137" i="58" s="1"/>
  <c r="CM67" i="58"/>
  <c r="CI82" i="58"/>
  <c r="CI126" i="58" s="1"/>
  <c r="CI56" i="58"/>
  <c r="CN88" i="58"/>
  <c r="CN132" i="58" s="1"/>
  <c r="CN62" i="58"/>
  <c r="CP77" i="58"/>
  <c r="CP25" i="58"/>
  <c r="CP51" i="58"/>
  <c r="CJ83" i="58"/>
  <c r="CJ127" i="58" s="1"/>
  <c r="CJ57" i="58"/>
  <c r="CP78" i="58"/>
  <c r="CP122" i="58" s="1"/>
  <c r="CP52" i="58"/>
  <c r="CJ84" i="58"/>
  <c r="CJ128" i="58" s="1"/>
  <c r="CJ58" i="58"/>
  <c r="BP91" i="58"/>
  <c r="BP135" i="58" s="1"/>
  <c r="BP65" i="58"/>
  <c r="BU84" i="58"/>
  <c r="BU128" i="58" s="1"/>
  <c r="BU58" i="58"/>
  <c r="CJ86" i="58"/>
  <c r="CJ130" i="58" s="1"/>
  <c r="CJ60" i="58"/>
  <c r="BO91" i="58"/>
  <c r="BO135" i="58" s="1"/>
  <c r="BO65" i="58"/>
  <c r="BZ78" i="58"/>
  <c r="BZ122" i="58" s="1"/>
  <c r="BZ52" i="58"/>
  <c r="CL82" i="58"/>
  <c r="CL126" i="58" s="1"/>
  <c r="CL56" i="58"/>
  <c r="BQ87" i="58"/>
  <c r="BQ131" i="58" s="1"/>
  <c r="BQ61" i="58"/>
  <c r="CC91" i="58"/>
  <c r="CC135" i="58" s="1"/>
  <c r="CC65" i="58"/>
  <c r="CO78" i="58"/>
  <c r="CO122" i="58" s="1"/>
  <c r="CO52" i="58"/>
  <c r="BT83" i="58"/>
  <c r="BT127" i="58" s="1"/>
  <c r="BT57" i="58"/>
  <c r="CF87" i="58"/>
  <c r="CF131" i="58" s="1"/>
  <c r="CF61" i="58"/>
  <c r="BW79" i="58"/>
  <c r="BW123" i="58" s="1"/>
  <c r="BW53" i="58"/>
  <c r="CI83" i="58"/>
  <c r="CI127" i="58" s="1"/>
  <c r="CI57" i="58"/>
  <c r="BN88" i="58"/>
  <c r="BN132" i="58" s="1"/>
  <c r="BN62" i="58"/>
  <c r="BZ92" i="58"/>
  <c r="BZ136" i="58" s="1"/>
  <c r="BZ66" i="58"/>
  <c r="BW82" i="58"/>
  <c r="BW126" i="58" s="1"/>
  <c r="BW56" i="58"/>
  <c r="CM92" i="58"/>
  <c r="CM136" i="58" s="1"/>
  <c r="CM66" i="58"/>
  <c r="CP81" i="58"/>
  <c r="CP125" i="58" s="1"/>
  <c r="CP55" i="58"/>
  <c r="BM88" i="58"/>
  <c r="BM132" i="58" s="1"/>
  <c r="BM62" i="58"/>
  <c r="BY84" i="58"/>
  <c r="BY128" i="58" s="1"/>
  <c r="BY58" i="58"/>
  <c r="BM81" i="58"/>
  <c r="BM125" i="58" s="1"/>
  <c r="BM55" i="58"/>
  <c r="BL87" i="58"/>
  <c r="BL131" i="58" s="1"/>
  <c r="BL61" i="58"/>
  <c r="CF93" i="58"/>
  <c r="CF137" i="58" s="1"/>
  <c r="CF67" i="58"/>
  <c r="CE80" i="58"/>
  <c r="CE124" i="58" s="1"/>
  <c r="CE54" i="58"/>
  <c r="CB86" i="58"/>
  <c r="CB130" i="58" s="1"/>
  <c r="CB60" i="58"/>
  <c r="BM93" i="58"/>
  <c r="BM137" i="58" s="1"/>
  <c r="BM67" i="58"/>
  <c r="BQ80" i="58"/>
  <c r="BQ124" i="58" s="1"/>
  <c r="BQ54" i="58"/>
  <c r="CC92" i="58"/>
  <c r="CC136" i="58" s="1"/>
  <c r="CC66" i="58"/>
  <c r="BW86" i="58"/>
  <c r="BW130" i="58" s="1"/>
  <c r="BW60" i="58"/>
  <c r="CP83" i="58"/>
  <c r="CP127" i="58" s="1"/>
  <c r="CP57" i="58"/>
  <c r="BR80" i="58"/>
  <c r="BR124" i="58" s="1"/>
  <c r="BR54" i="58"/>
  <c r="BM86" i="58"/>
  <c r="BM130" i="58" s="1"/>
  <c r="BM60" i="58"/>
  <c r="CE92" i="58"/>
  <c r="CE136" i="58" s="1"/>
  <c r="CE66" i="58"/>
  <c r="CH81" i="58"/>
  <c r="CH125" i="58" s="1"/>
  <c r="CH55" i="58"/>
  <c r="CJ87" i="58"/>
  <c r="CJ131" i="58" s="1"/>
  <c r="CJ61" i="58"/>
  <c r="BX77" i="58"/>
  <c r="BX25" i="58"/>
  <c r="BX51" i="58"/>
  <c r="BR83" i="58"/>
  <c r="BR127" i="58" s="1"/>
  <c r="BR57" i="58"/>
  <c r="BY89" i="58"/>
  <c r="BY133" i="58" s="1"/>
  <c r="BY63" i="58"/>
  <c r="BX78" i="58"/>
  <c r="BX122" i="58" s="1"/>
  <c r="BX52" i="58"/>
  <c r="BR84" i="58"/>
  <c r="BR128" i="58" s="1"/>
  <c r="BR58" i="58"/>
  <c r="CD90" i="58"/>
  <c r="CD134" i="58" s="1"/>
  <c r="CD64" i="58"/>
  <c r="BY79" i="58"/>
  <c r="BY123" i="58" s="1"/>
  <c r="BY53" i="58"/>
  <c r="BS85" i="58"/>
  <c r="BS129" i="58" s="1"/>
  <c r="BS59" i="58"/>
  <c r="CH91" i="58"/>
  <c r="CH135" i="58" s="1"/>
  <c r="CH65" i="58"/>
  <c r="BT85" i="58"/>
  <c r="BT129" i="58" s="1"/>
  <c r="BT59" i="58"/>
  <c r="BO87" i="58"/>
  <c r="BO131" i="58" s="1"/>
  <c r="BO61" i="58"/>
  <c r="CA91" i="58"/>
  <c r="CA135" i="58" s="1"/>
  <c r="CA65" i="58"/>
  <c r="CL78" i="58"/>
  <c r="CL122" i="58" s="1"/>
  <c r="CL52" i="58"/>
  <c r="BQ83" i="58"/>
  <c r="BQ127" i="58" s="1"/>
  <c r="BQ57" i="58"/>
  <c r="CC87" i="58"/>
  <c r="CC131" i="58" s="1"/>
  <c r="CC61" i="58"/>
  <c r="CO91" i="58"/>
  <c r="CO135" i="58" s="1"/>
  <c r="CO65" i="58"/>
  <c r="BT79" i="58"/>
  <c r="BT123" i="58" s="1"/>
  <c r="BT53" i="58"/>
  <c r="CF83" i="58"/>
  <c r="CF127" i="58" s="1"/>
  <c r="CF57" i="58"/>
  <c r="BW92" i="58"/>
  <c r="BW136" i="58" s="1"/>
  <c r="BW66" i="58"/>
  <c r="CI79" i="58"/>
  <c r="CI123" i="58" s="1"/>
  <c r="CI53" i="58"/>
  <c r="BN84" i="58"/>
  <c r="BN128" i="58" s="1"/>
  <c r="BN58" i="58"/>
  <c r="BZ88" i="58"/>
  <c r="BZ132" i="58" s="1"/>
  <c r="BZ62" i="58"/>
  <c r="CL92" i="58"/>
  <c r="CL136" i="58" s="1"/>
  <c r="CL66" i="58"/>
  <c r="BV83" i="58"/>
  <c r="BV127" i="58" s="1"/>
  <c r="BV57" i="58"/>
  <c r="BY93" i="58"/>
  <c r="BY137" i="58" s="1"/>
  <c r="BY67" i="58"/>
  <c r="BX82" i="58"/>
  <c r="BX126" i="58" s="1"/>
  <c r="BX56" i="58"/>
  <c r="CB88" i="58"/>
  <c r="CB132" i="58" s="1"/>
  <c r="CB62" i="58"/>
  <c r="CE77" i="58"/>
  <c r="CE25" i="58"/>
  <c r="CE51" i="58"/>
  <c r="CB87" i="58"/>
  <c r="CB131" i="58" s="1"/>
  <c r="CB61" i="58"/>
  <c r="CD81" i="58"/>
  <c r="CD125" i="58" s="1"/>
  <c r="CD55" i="58"/>
  <c r="CD87" i="58"/>
  <c r="CD131" i="58" s="1"/>
  <c r="CD61" i="58"/>
  <c r="BL80" i="58"/>
  <c r="BL124" i="58" s="1"/>
  <c r="BL54" i="58"/>
  <c r="BO81" i="58"/>
  <c r="BO125" i="58" s="1"/>
  <c r="BO55" i="58"/>
  <c r="BM87" i="58"/>
  <c r="BM131" i="58" s="1"/>
  <c r="BM61" i="58"/>
  <c r="CH67" i="58"/>
  <c r="CH93" i="58"/>
  <c r="CH137" i="58" s="1"/>
  <c r="CE88" i="58"/>
  <c r="CE132" i="58" s="1"/>
  <c r="CE62" i="58"/>
  <c r="CG80" i="58"/>
  <c r="CG124" i="58" s="1"/>
  <c r="CG54" i="58"/>
  <c r="CD86" i="58"/>
  <c r="CD130" i="58" s="1"/>
  <c r="CD60" i="58"/>
  <c r="BO93" i="58"/>
  <c r="BO137" i="58" s="1"/>
  <c r="BO67" i="58"/>
  <c r="CP86" i="58"/>
  <c r="CP130" i="58" s="1"/>
  <c r="CP60" i="58"/>
  <c r="BX85" i="58"/>
  <c r="BX129" i="58" s="1"/>
  <c r="BX59" i="58"/>
  <c r="CH80" i="58"/>
  <c r="CH124" i="58" s="1"/>
  <c r="CH54" i="58"/>
  <c r="CE86" i="58"/>
  <c r="CE130" i="58" s="1"/>
  <c r="CE60" i="58"/>
  <c r="BP93" i="58"/>
  <c r="BP137" i="58" s="1"/>
  <c r="BP67" i="58"/>
  <c r="BR82" i="58"/>
  <c r="BR126" i="58" s="1"/>
  <c r="BR56" i="58"/>
  <c r="BU88" i="58"/>
  <c r="BU132" i="58" s="1"/>
  <c r="BU62" i="58"/>
  <c r="CN77" i="58"/>
  <c r="CN25" i="58"/>
  <c r="CN51" i="58"/>
  <c r="CH83" i="58"/>
  <c r="CH127" i="58" s="1"/>
  <c r="CH57" i="58"/>
  <c r="CN78" i="58"/>
  <c r="CN122" i="58" s="1"/>
  <c r="CN52" i="58"/>
  <c r="CH84" i="58"/>
  <c r="CH128" i="58" s="1"/>
  <c r="CH58" i="58"/>
  <c r="BN91" i="58"/>
  <c r="BN135" i="58" s="1"/>
  <c r="BN65" i="58"/>
  <c r="CN79" i="58"/>
  <c r="CN123" i="58" s="1"/>
  <c r="CN53" i="58"/>
  <c r="CH85" i="58"/>
  <c r="CH129" i="58" s="1"/>
  <c r="CH59" i="58"/>
  <c r="BS92" i="58"/>
  <c r="BS136" i="58" s="1"/>
  <c r="BS66" i="58"/>
  <c r="BU86" i="58"/>
  <c r="BU130" i="58" s="1"/>
  <c r="BU60" i="58"/>
  <c r="CA87" i="58"/>
  <c r="CA131" i="58" s="1"/>
  <c r="CA61" i="58"/>
  <c r="CM91" i="58"/>
  <c r="CM135" i="58" s="1"/>
  <c r="CM65" i="58"/>
  <c r="BQ79" i="58"/>
  <c r="BQ123" i="58" s="1"/>
  <c r="BQ53" i="58"/>
  <c r="CC83" i="58"/>
  <c r="CC127" i="58" s="1"/>
  <c r="CC57" i="58"/>
  <c r="CO87" i="58"/>
  <c r="CO131" i="58" s="1"/>
  <c r="CO61" i="58"/>
  <c r="BT92" i="58"/>
  <c r="BT136" i="58" s="1"/>
  <c r="BT66" i="58"/>
  <c r="CF79" i="58"/>
  <c r="CF123" i="58" s="1"/>
  <c r="CF53" i="58"/>
  <c r="BW88" i="58"/>
  <c r="BW132" i="58" s="1"/>
  <c r="BW62" i="58"/>
  <c r="CI92" i="58"/>
  <c r="CI136" i="58" s="1"/>
  <c r="CI66" i="58"/>
  <c r="BN80" i="58"/>
  <c r="BN124" i="58" s="1"/>
  <c r="BN54" i="58"/>
  <c r="BZ84" i="58"/>
  <c r="BZ128" i="58" s="1"/>
  <c r="BZ58" i="58"/>
  <c r="CL88" i="58"/>
  <c r="CL132" i="58" s="1"/>
  <c r="CL62" i="58"/>
  <c r="BQ93" i="58"/>
  <c r="BQ137" i="58" s="1"/>
  <c r="BQ67" i="58"/>
  <c r="CP69" i="58" l="1"/>
  <c r="BY95" i="58"/>
  <c r="AL125" i="58" s="1"/>
  <c r="BY121" i="58"/>
  <c r="BY139" i="58" s="1"/>
  <c r="CK69" i="58"/>
  <c r="CJ69" i="58"/>
  <c r="CC69" i="58"/>
  <c r="BU69" i="58"/>
  <c r="CM69" i="58"/>
  <c r="CD95" i="58"/>
  <c r="AQ125" i="58" s="1"/>
  <c r="CD121" i="58"/>
  <c r="CD139" i="58" s="1"/>
  <c r="CE95" i="58"/>
  <c r="AR125" i="58" s="1"/>
  <c r="CE121" i="58"/>
  <c r="CE139" i="58" s="1"/>
  <c r="CI95" i="58"/>
  <c r="AV125" i="58" s="1"/>
  <c r="CI121" i="58"/>
  <c r="CI139" i="58" s="1"/>
  <c r="BW69" i="58"/>
  <c r="CF69" i="58"/>
  <c r="BZ69" i="58"/>
  <c r="CK95" i="58"/>
  <c r="AX125" i="58" s="1"/>
  <c r="CK121" i="58"/>
  <c r="CK139" i="58" s="1"/>
  <c r="CB95" i="58"/>
  <c r="AO125" i="58" s="1"/>
  <c r="CB121" i="58"/>
  <c r="CB139" i="58" s="1"/>
  <c r="CG95" i="58"/>
  <c r="AT125" i="58" s="1"/>
  <c r="CG121" i="58"/>
  <c r="CG139" i="58" s="1"/>
  <c r="CM95" i="58"/>
  <c r="AZ125" i="58" s="1"/>
  <c r="CM121" i="58"/>
  <c r="CM139" i="58" s="1"/>
  <c r="CA69" i="58"/>
  <c r="CJ95" i="58"/>
  <c r="AW125" i="58" s="1"/>
  <c r="CJ121" i="58"/>
  <c r="CJ139" i="58" s="1"/>
  <c r="CC95" i="58"/>
  <c r="AP125" i="58" s="1"/>
  <c r="CC121" i="58"/>
  <c r="CC139" i="58" s="1"/>
  <c r="BU95" i="58"/>
  <c r="AH125" i="58" s="1"/>
  <c r="BU121" i="58"/>
  <c r="BU139" i="58" s="1"/>
  <c r="BW95" i="58"/>
  <c r="AJ125" i="58" s="1"/>
  <c r="BW121" i="58"/>
  <c r="BW139" i="58" s="1"/>
  <c r="CF95" i="58"/>
  <c r="AS125" i="58" s="1"/>
  <c r="CF121" i="58"/>
  <c r="CF139" i="58" s="1"/>
  <c r="BZ95" i="58"/>
  <c r="AM125" i="58" s="1"/>
  <c r="BZ121" i="58"/>
  <c r="BZ139" i="58" s="1"/>
  <c r="BP69" i="58"/>
  <c r="CL69" i="58"/>
  <c r="CA95" i="58"/>
  <c r="AN125" i="58" s="1"/>
  <c r="CA121" i="58"/>
  <c r="CA139" i="58" s="1"/>
  <c r="CO69" i="58"/>
  <c r="BS69" i="58"/>
  <c r="BP95" i="58"/>
  <c r="AC125" i="58" s="1"/>
  <c r="BP121" i="58"/>
  <c r="BP139" i="58" s="1"/>
  <c r="BL69" i="58"/>
  <c r="BR69" i="58"/>
  <c r="CL95" i="58"/>
  <c r="AY125" i="58" s="1"/>
  <c r="CL121" i="58"/>
  <c r="CL139" i="58" s="1"/>
  <c r="CO95" i="58"/>
  <c r="BB125" i="58" s="1"/>
  <c r="CO121" i="58"/>
  <c r="CO139" i="58" s="1"/>
  <c r="CH69" i="58"/>
  <c r="BS95" i="58"/>
  <c r="AF125" i="58" s="1"/>
  <c r="BS121" i="58"/>
  <c r="BS139" i="58" s="1"/>
  <c r="BX69" i="58"/>
  <c r="CP95" i="58"/>
  <c r="BC125" i="58" s="1"/>
  <c r="CP121" i="58"/>
  <c r="CP139" i="58" s="1"/>
  <c r="BL95" i="58"/>
  <c r="Y125" i="58" s="1"/>
  <c r="BL121" i="58"/>
  <c r="BL139" i="58" s="1"/>
  <c r="BR95" i="58"/>
  <c r="AE125" i="58" s="1"/>
  <c r="BR121" i="58"/>
  <c r="BR139" i="58" s="1"/>
  <c r="BO69" i="58"/>
  <c r="BM69" i="58"/>
  <c r="CN69" i="58"/>
  <c r="CH95" i="58"/>
  <c r="AU125" i="58" s="1"/>
  <c r="CH121" i="58"/>
  <c r="CH139" i="58" s="1"/>
  <c r="BQ69" i="58"/>
  <c r="BV69" i="58"/>
  <c r="BM95" i="58"/>
  <c r="Z125" i="58" s="1"/>
  <c r="BM121" i="58"/>
  <c r="BM139" i="58" s="1"/>
  <c r="BX95" i="58"/>
  <c r="AK125" i="58" s="1"/>
  <c r="BX121" i="58"/>
  <c r="BX139" i="58" s="1"/>
  <c r="BN69" i="58"/>
  <c r="BT69" i="58"/>
  <c r="BO95" i="58"/>
  <c r="AB125" i="58" s="1"/>
  <c r="BO121" i="58"/>
  <c r="BO139" i="58" s="1"/>
  <c r="CN95" i="58"/>
  <c r="BA125" i="58" s="1"/>
  <c r="CN121" i="58"/>
  <c r="CN139" i="58" s="1"/>
  <c r="BY69" i="58"/>
  <c r="BQ95" i="58"/>
  <c r="AD125" i="58" s="1"/>
  <c r="BQ121" i="58"/>
  <c r="BQ139" i="58" s="1"/>
  <c r="BV95" i="58"/>
  <c r="AI125" i="58" s="1"/>
  <c r="BV121" i="58"/>
  <c r="BV139" i="58" s="1"/>
  <c r="CD69" i="58"/>
  <c r="CE69" i="58"/>
  <c r="CI69" i="58"/>
  <c r="BN95" i="58"/>
  <c r="AA125" i="58" s="1"/>
  <c r="BN121" i="58"/>
  <c r="BN139" i="58" s="1"/>
  <c r="BT95" i="58"/>
  <c r="AG125" i="58" s="1"/>
  <c r="BT121" i="58"/>
  <c r="BT139" i="58" s="1"/>
  <c r="CB69" i="58"/>
  <c r="CG69" i="58"/>
  <c r="AE127" i="58" l="1"/>
  <c r="AE126" i="58"/>
  <c r="AE128" i="58" s="1"/>
  <c r="AY127" i="58"/>
  <c r="AY126" i="58"/>
  <c r="AY128" i="58" s="1"/>
  <c r="AM127" i="58"/>
  <c r="AM126" i="58"/>
  <c r="AM128" i="58" s="1"/>
  <c r="AV127" i="58"/>
  <c r="AV126" i="58"/>
  <c r="AV128" i="58" s="1"/>
  <c r="AK127" i="58"/>
  <c r="AK126" i="58"/>
  <c r="AK128" i="58" s="1"/>
  <c r="AZ127" i="58"/>
  <c r="AZ126" i="58"/>
  <c r="AZ128" i="58" s="1"/>
  <c r="AI127" i="58"/>
  <c r="AI126" i="58"/>
  <c r="AI128" i="58" s="1"/>
  <c r="Y127" i="58"/>
  <c r="Y126" i="58"/>
  <c r="Y128" i="58" s="1"/>
  <c r="AS127" i="58"/>
  <c r="AS126" i="58"/>
  <c r="AS128" i="58" s="1"/>
  <c r="AR127" i="58"/>
  <c r="AR126" i="58"/>
  <c r="AR128" i="58" s="1"/>
  <c r="Z127" i="58"/>
  <c r="Z126" i="58"/>
  <c r="Z128" i="58" s="1"/>
  <c r="AT127" i="58"/>
  <c r="AT126" i="58"/>
  <c r="AT128" i="58" s="1"/>
  <c r="AD127" i="58"/>
  <c r="AD126" i="58"/>
  <c r="AD128" i="58" s="1"/>
  <c r="BC127" i="58"/>
  <c r="BC126" i="58"/>
  <c r="BC128" i="58" s="1"/>
  <c r="AC127" i="58"/>
  <c r="AC126" i="58"/>
  <c r="AC128" i="58" s="1"/>
  <c r="AJ127" i="58"/>
  <c r="AJ126" i="58"/>
  <c r="AJ128" i="58" s="1"/>
  <c r="AQ127" i="58"/>
  <c r="AQ126" i="58"/>
  <c r="AQ128" i="58" s="1"/>
  <c r="AO127" i="58"/>
  <c r="AO126" i="58"/>
  <c r="AO128" i="58" s="1"/>
  <c r="AH127" i="58"/>
  <c r="AH126" i="58"/>
  <c r="AH128" i="58" s="1"/>
  <c r="AG127" i="58"/>
  <c r="AG126" i="58"/>
  <c r="AG128" i="58" s="1"/>
  <c r="BA127" i="58"/>
  <c r="BA126" i="58"/>
  <c r="BA128" i="58" s="1"/>
  <c r="AU127" i="58"/>
  <c r="AU126" i="58"/>
  <c r="AU128" i="58" s="1"/>
  <c r="AF127" i="58"/>
  <c r="AF126" i="58"/>
  <c r="AF128" i="58" s="1"/>
  <c r="AX127" i="58"/>
  <c r="AX126" i="58"/>
  <c r="AX128" i="58" s="1"/>
  <c r="AN127" i="58"/>
  <c r="AN126" i="58"/>
  <c r="AN128" i="58" s="1"/>
  <c r="AP127" i="58"/>
  <c r="AP126" i="58"/>
  <c r="AP128" i="58" s="1"/>
  <c r="AA127" i="58"/>
  <c r="AA126" i="58"/>
  <c r="AA128" i="58" s="1"/>
  <c r="AB127" i="58"/>
  <c r="AB126" i="58"/>
  <c r="AB128" i="58" s="1"/>
  <c r="BB127" i="58"/>
  <c r="BB126" i="58"/>
  <c r="BB128" i="58" s="1"/>
  <c r="AW127" i="58"/>
  <c r="AW126" i="58"/>
  <c r="AW128" i="58" s="1"/>
  <c r="AL127" i="58"/>
  <c r="AL126" i="58"/>
  <c r="AL128" i="58" s="1"/>
  <c r="AM107" i="37"/>
  <c r="D7" i="11"/>
  <c r="H7" i="11" s="1"/>
  <c r="D51" i="11"/>
  <c r="D52" i="11" s="1"/>
  <c r="M16" i="23"/>
  <c r="O98" i="26"/>
  <c r="O102" i="26"/>
  <c r="P102" i="26"/>
  <c r="P16" i="23"/>
  <c r="R98" i="26"/>
  <c r="Q108" i="37"/>
  <c r="O16" i="23"/>
  <c r="Q98" i="26"/>
  <c r="N108" i="37"/>
  <c r="N106" i="37"/>
  <c r="N166" i="37" s="1"/>
  <c r="O106" i="37"/>
  <c r="O166" i="37" s="1"/>
  <c r="P108" i="37"/>
  <c r="P106" i="37" s="1"/>
  <c r="AA119" i="56"/>
  <c r="Z119" i="56"/>
  <c r="BD128" i="58" l="1"/>
  <c r="Q102" i="26"/>
  <c r="R102" i="26" s="1"/>
  <c r="S102" i="26" s="1"/>
  <c r="T102" i="26" s="1"/>
  <c r="U102" i="26" s="1"/>
  <c r="V102" i="26" s="1"/>
  <c r="W102" i="26" s="1"/>
  <c r="X102" i="26" s="1"/>
  <c r="Y102" i="26" s="1"/>
  <c r="Z102" i="26" s="1"/>
  <c r="AA102" i="26" s="1"/>
  <c r="AB102" i="26" s="1"/>
  <c r="AC102" i="26" s="1"/>
  <c r="AD102" i="26" s="1"/>
  <c r="AE102" i="26" s="1"/>
  <c r="AF102" i="26" s="1"/>
  <c r="AG102" i="26" s="1"/>
  <c r="AH102" i="26" s="1"/>
  <c r="AI102" i="26" s="1"/>
  <c r="AJ102" i="26" s="1"/>
  <c r="AK102" i="26" s="1"/>
  <c r="AL102" i="26" s="1"/>
  <c r="AM102" i="26" s="1"/>
  <c r="P166" i="37"/>
  <c r="Q106" i="37"/>
  <c r="AM108" i="37"/>
  <c r="E7" i="11" s="1"/>
  <c r="N114" i="37"/>
  <c r="N110" i="37"/>
  <c r="O110" i="37" s="1"/>
  <c r="P110" i="37" s="1"/>
  <c r="Q110" i="37" s="1"/>
  <c r="R110" i="37" s="1"/>
  <c r="S110" i="37" s="1"/>
  <c r="T110" i="37" s="1"/>
  <c r="U110" i="37" s="1"/>
  <c r="V110" i="37" s="1"/>
  <c r="W110" i="37" s="1"/>
  <c r="X110" i="37" s="1"/>
  <c r="Y110" i="37" s="1"/>
  <c r="Z110" i="37" s="1"/>
  <c r="AA110" i="37" s="1"/>
  <c r="AB110" i="37" s="1"/>
  <c r="AC110" i="37" s="1"/>
  <c r="AD110" i="37" s="1"/>
  <c r="AE110" i="37" s="1"/>
  <c r="AF110" i="37" s="1"/>
  <c r="AG110" i="37" s="1"/>
  <c r="AH110" i="37" s="1"/>
  <c r="AI110" i="37" s="1"/>
  <c r="AJ110" i="37" s="1"/>
  <c r="AK110" i="37" s="1"/>
  <c r="AL110" i="37" s="1"/>
  <c r="AN98" i="26"/>
  <c r="AL16" i="23"/>
  <c r="M12" i="11"/>
  <c r="M33" i="11" s="1"/>
  <c r="H51" i="11"/>
  <c r="AB119" i="56"/>
  <c r="H52" i="11" l="1"/>
  <c r="AS99" i="26"/>
  <c r="AS3" i="26" s="1"/>
  <c r="AS100" i="26"/>
  <c r="AS4" i="26" s="1"/>
  <c r="AS6" i="26" s="1"/>
  <c r="N167" i="37"/>
  <c r="O114" i="37"/>
  <c r="I7" i="11"/>
  <c r="E51" i="11"/>
  <c r="R106" i="37"/>
  <c r="Q166" i="37"/>
  <c r="Z120" i="56"/>
  <c r="AC119" i="56"/>
  <c r="S106" i="37" l="1"/>
  <c r="R166" i="37"/>
  <c r="N12" i="11"/>
  <c r="N33" i="11" s="1"/>
  <c r="N36" i="11" s="1"/>
  <c r="I51" i="11"/>
  <c r="J51" i="11" s="1"/>
  <c r="J7" i="11"/>
  <c r="P114" i="37"/>
  <c r="O167" i="37"/>
  <c r="AS7" i="26"/>
  <c r="AD119" i="56"/>
  <c r="AA120" i="56"/>
  <c r="Q114" i="37" l="1"/>
  <c r="P167" i="37"/>
  <c r="T106" i="37"/>
  <c r="S166" i="37"/>
  <c r="AE119" i="56"/>
  <c r="AB120" i="56"/>
  <c r="U106" i="37" l="1"/>
  <c r="T166" i="37"/>
  <c r="R114" i="37"/>
  <c r="Q167" i="37"/>
  <c r="AF119" i="56"/>
  <c r="AC120" i="56"/>
  <c r="S114" i="37" l="1"/>
  <c r="R167" i="37"/>
  <c r="V106" i="37"/>
  <c r="U166" i="37"/>
  <c r="AG119" i="56"/>
  <c r="AD120" i="56"/>
  <c r="W106" i="37" l="1"/>
  <c r="V166" i="37"/>
  <c r="T114" i="37"/>
  <c r="S167" i="37"/>
  <c r="AH119" i="56"/>
  <c r="AE120" i="56"/>
  <c r="U114" i="37" l="1"/>
  <c r="T167" i="37"/>
  <c r="X106" i="37"/>
  <c r="W166" i="37"/>
  <c r="AI119" i="56"/>
  <c r="AF120" i="56"/>
  <c r="Y106" i="37" l="1"/>
  <c r="X166" i="37"/>
  <c r="V114" i="37"/>
  <c r="U167" i="37"/>
  <c r="AG120" i="56"/>
  <c r="AJ119" i="56"/>
  <c r="W114" i="37" l="1"/>
  <c r="V167" i="37"/>
  <c r="Z106" i="37"/>
  <c r="Y166" i="37"/>
  <c r="AK119" i="56"/>
  <c r="AH120" i="56"/>
  <c r="AA106" i="37" l="1"/>
  <c r="Z166" i="37"/>
  <c r="X114" i="37"/>
  <c r="W167" i="37"/>
  <c r="AI120" i="56"/>
  <c r="AL119" i="56"/>
  <c r="Y114" i="37" l="1"/>
  <c r="X167" i="37"/>
  <c r="AB106" i="37"/>
  <c r="AA166" i="37"/>
  <c r="AM119" i="56"/>
  <c r="AJ120" i="56"/>
  <c r="AC106" i="37" l="1"/>
  <c r="AB166" i="37"/>
  <c r="Z114" i="37"/>
  <c r="Y167" i="37"/>
  <c r="AN119" i="56"/>
  <c r="AK120" i="56"/>
  <c r="AA114" i="37" l="1"/>
  <c r="Z167" i="37"/>
  <c r="AD106" i="37"/>
  <c r="AC166" i="37"/>
  <c r="AL120" i="56"/>
  <c r="AO119" i="56"/>
  <c r="AE106" i="37" l="1"/>
  <c r="AD166" i="37"/>
  <c r="AB114" i="37"/>
  <c r="AA167" i="37"/>
  <c r="AP119" i="56"/>
  <c r="AM120" i="56"/>
  <c r="AC114" i="37" l="1"/>
  <c r="AB167" i="37"/>
  <c r="AF106" i="37"/>
  <c r="AE166" i="37"/>
  <c r="AN120" i="56"/>
  <c r="AQ119" i="56"/>
  <c r="AG106" i="37" l="1"/>
  <c r="AF166" i="37"/>
  <c r="AD114" i="37"/>
  <c r="AC167" i="37"/>
  <c r="AO120" i="56"/>
  <c r="AR119" i="56"/>
  <c r="AE114" i="37" l="1"/>
  <c r="AD167" i="37"/>
  <c r="AH106" i="37"/>
  <c r="AG166" i="37"/>
  <c r="AP120" i="56"/>
  <c r="AS119" i="56"/>
  <c r="AI106" i="37" l="1"/>
  <c r="AH166" i="37"/>
  <c r="AF114" i="37"/>
  <c r="AE167" i="37"/>
  <c r="AQ120" i="56"/>
  <c r="AT119" i="56"/>
  <c r="AG114" i="37" l="1"/>
  <c r="AF167" i="37"/>
  <c r="AJ106" i="37"/>
  <c r="AI166" i="37"/>
  <c r="AR120" i="56"/>
  <c r="AU119" i="56"/>
  <c r="AK106" i="37" l="1"/>
  <c r="AJ166" i="37"/>
  <c r="AH114" i="37"/>
  <c r="AG167" i="37"/>
  <c r="AV119" i="56"/>
  <c r="AS120" i="56"/>
  <c r="AI114" i="37" l="1"/>
  <c r="AH167" i="37"/>
  <c r="AL106" i="37"/>
  <c r="AK166" i="37"/>
  <c r="AT120" i="56"/>
  <c r="AW119" i="56"/>
  <c r="V7" i="32" l="1"/>
  <c r="AF7" i="32" s="1"/>
  <c r="AF29" i="32" s="1"/>
  <c r="AL166" i="37"/>
  <c r="AJ114" i="37"/>
  <c r="AI167" i="37"/>
  <c r="AX119" i="56"/>
  <c r="AU120" i="56"/>
  <c r="S119" i="56" l="1"/>
  <c r="AH51" i="59" s="1" a="1"/>
  <c r="AS69" i="59" s="1"/>
  <c r="AS118" i="59" s="1"/>
  <c r="AK114" i="37"/>
  <c r="AJ167" i="37"/>
  <c r="AV120" i="56"/>
  <c r="F16" i="59" l="1"/>
  <c r="AQ69" i="59"/>
  <c r="AQ118" i="59" s="1"/>
  <c r="BB69" i="59"/>
  <c r="BB118" i="59" s="1"/>
  <c r="BE69" i="59"/>
  <c r="BE118" i="59" s="1"/>
  <c r="F11" i="59"/>
  <c r="AW69" i="59"/>
  <c r="AW118" i="59" s="1"/>
  <c r="BK69" i="59"/>
  <c r="BK118" i="59" s="1"/>
  <c r="AY69" i="59"/>
  <c r="AY118" i="59" s="1"/>
  <c r="F21" i="59"/>
  <c r="AZ69" i="59"/>
  <c r="AZ118" i="59" s="1"/>
  <c r="AU69" i="59"/>
  <c r="AU118" i="59" s="1"/>
  <c r="BG69" i="59"/>
  <c r="BG118" i="59" s="1"/>
  <c r="F8" i="59"/>
  <c r="BP69" i="59"/>
  <c r="BP118" i="59" s="1"/>
  <c r="BL69" i="59"/>
  <c r="BL118" i="59" s="1"/>
  <c r="BH69" i="59"/>
  <c r="BH118" i="59" s="1"/>
  <c r="F9" i="59"/>
  <c r="BC69" i="59"/>
  <c r="BC118" i="59" s="1"/>
  <c r="BO69" i="59"/>
  <c r="BO118" i="59" s="1"/>
  <c r="F18" i="59"/>
  <c r="AT69" i="59"/>
  <c r="AT118" i="59" s="1"/>
  <c r="AX69" i="59"/>
  <c r="AX118" i="59" s="1"/>
  <c r="BD69" i="59"/>
  <c r="BD118" i="59" s="1"/>
  <c r="F7" i="59"/>
  <c r="F12" i="59"/>
  <c r="BA69" i="59"/>
  <c r="BA118" i="59" s="1"/>
  <c r="AP69" i="59"/>
  <c r="AP118" i="59" s="1"/>
  <c r="BQ69" i="59"/>
  <c r="BQ118" i="59" s="1"/>
  <c r="F15" i="59"/>
  <c r="BS69" i="59"/>
  <c r="BS118" i="59" s="1"/>
  <c r="F17" i="59"/>
  <c r="BF69" i="59"/>
  <c r="BF118" i="59" s="1"/>
  <c r="BM69" i="59"/>
  <c r="BM118" i="59" s="1"/>
  <c r="AO69" i="59"/>
  <c r="AO118" i="59" s="1"/>
  <c r="F22" i="59"/>
  <c r="AV69" i="59"/>
  <c r="AV118" i="59" s="1"/>
  <c r="BN69" i="59"/>
  <c r="BN118" i="59" s="1"/>
  <c r="AH51" i="59"/>
  <c r="F10" i="59"/>
  <c r="AR69" i="59"/>
  <c r="AR118" i="59" s="1"/>
  <c r="BJ69" i="59"/>
  <c r="BJ118" i="59" s="1"/>
  <c r="F19" i="59"/>
  <c r="BR69" i="59"/>
  <c r="BR118" i="59" s="1"/>
  <c r="F14" i="59"/>
  <c r="F13" i="59"/>
  <c r="F20" i="59"/>
  <c r="BI69" i="59"/>
  <c r="BI118" i="59" s="1"/>
  <c r="R7" i="32"/>
  <c r="AL114" i="37"/>
  <c r="AL167" i="37" s="1"/>
  <c r="AK167" i="37"/>
  <c r="AX120" i="56"/>
  <c r="AW120" i="56"/>
  <c r="AW140" i="59" l="1"/>
  <c r="AV140" i="59"/>
  <c r="BI140" i="59"/>
  <c r="AQ140" i="59"/>
  <c r="BG140" i="59"/>
  <c r="BC140" i="59"/>
  <c r="AR140" i="59"/>
  <c r="BD140" i="59"/>
  <c r="AU140" i="59"/>
  <c r="AX140" i="59"/>
  <c r="AZ140" i="59"/>
  <c r="AY140" i="59"/>
  <c r="BE140" i="59"/>
  <c r="BK140" i="59"/>
  <c r="F25" i="59"/>
  <c r="AT140" i="59"/>
  <c r="BR140" i="59"/>
  <c r="AS140" i="59"/>
  <c r="BJ140" i="59"/>
  <c r="BN140" i="59"/>
  <c r="BM140" i="59"/>
  <c r="BO140" i="59"/>
  <c r="BF140" i="59"/>
  <c r="BB140" i="59"/>
  <c r="S120" i="56"/>
  <c r="AH73" i="59" s="1" a="1"/>
  <c r="E13" i="59" s="1"/>
  <c r="AO140" i="59"/>
  <c r="BQ140" i="59"/>
  <c r="BA140" i="59"/>
  <c r="BH140" i="59"/>
  <c r="BL140" i="59"/>
  <c r="BP140" i="59"/>
  <c r="AP140" i="59"/>
  <c r="BS140" i="59"/>
  <c r="X7" i="32"/>
  <c r="AP5" i="54" s="1"/>
  <c r="AG7" i="32"/>
  <c r="AG29" i="32" s="1"/>
  <c r="AN5" i="54"/>
  <c r="AR5" i="54" s="1"/>
  <c r="E20" i="59" l="1"/>
  <c r="N20" i="59" s="1"/>
  <c r="AS91" i="59"/>
  <c r="E8" i="59"/>
  <c r="I8" i="59" s="1"/>
  <c r="E15" i="59"/>
  <c r="N15" i="59" s="1"/>
  <c r="AY91" i="59"/>
  <c r="E22" i="59"/>
  <c r="E21" i="59"/>
  <c r="I21" i="59" s="1"/>
  <c r="BC91" i="59"/>
  <c r="E14" i="59"/>
  <c r="N14" i="59" s="1"/>
  <c r="AW91" i="59"/>
  <c r="E17" i="59"/>
  <c r="N17" i="59" s="1"/>
  <c r="BO91" i="59"/>
  <c r="BO119" i="59" s="1"/>
  <c r="BM91" i="59"/>
  <c r="BM119" i="59" s="1"/>
  <c r="BM135" i="59" s="1"/>
  <c r="BP91" i="59"/>
  <c r="E11" i="59"/>
  <c r="N11" i="59" s="1"/>
  <c r="D22" i="59"/>
  <c r="D25" i="59" s="1"/>
  <c r="BI91" i="59"/>
  <c r="AQ91" i="59"/>
  <c r="E10" i="59"/>
  <c r="N10" i="59" s="1"/>
  <c r="E19" i="59"/>
  <c r="N19" i="59" s="1"/>
  <c r="BK91" i="59"/>
  <c r="E9" i="59"/>
  <c r="N9" i="59" s="1"/>
  <c r="E18" i="59"/>
  <c r="I18" i="59" s="1"/>
  <c r="BR91" i="59"/>
  <c r="BR119" i="59" s="1"/>
  <c r="AT91" i="59"/>
  <c r="BE91" i="59"/>
  <c r="AX91" i="59"/>
  <c r="BH91" i="59"/>
  <c r="BS91" i="59"/>
  <c r="AU91" i="59"/>
  <c r="E12" i="59"/>
  <c r="N12" i="59" s="1"/>
  <c r="BG91" i="59"/>
  <c r="AR91" i="59"/>
  <c r="BB91" i="59"/>
  <c r="AH73" i="59"/>
  <c r="AO91" i="59"/>
  <c r="BD91" i="59"/>
  <c r="AP91" i="59"/>
  <c r="BA91" i="59"/>
  <c r="E16" i="59"/>
  <c r="N16" i="59" s="1"/>
  <c r="E7" i="59"/>
  <c r="I7" i="59" s="1"/>
  <c r="BN91" i="59"/>
  <c r="BL91" i="59"/>
  <c r="BL119" i="59" s="1"/>
  <c r="AZ91" i="59"/>
  <c r="AZ119" i="59" s="1"/>
  <c r="BQ91" i="59"/>
  <c r="BQ119" i="59" s="1"/>
  <c r="BJ91" i="59"/>
  <c r="BJ119" i="59" s="1"/>
  <c r="BF91" i="59"/>
  <c r="BF119" i="59" s="1"/>
  <c r="AV91" i="59"/>
  <c r="AV119" i="59" s="1"/>
  <c r="N13" i="59"/>
  <c r="I13" i="59"/>
  <c r="BC119" i="59" l="1"/>
  <c r="BC135" i="59" s="1"/>
  <c r="BB119" i="59"/>
  <c r="BK119" i="59"/>
  <c r="BK135" i="59" s="1"/>
  <c r="AW119" i="59"/>
  <c r="AR119" i="59"/>
  <c r="AR135" i="59" s="1"/>
  <c r="BN119" i="59"/>
  <c r="BN135" i="59" s="1"/>
  <c r="AU119" i="59"/>
  <c r="AU135" i="59" s="1"/>
  <c r="AQ119" i="59"/>
  <c r="AQ135" i="59" s="1"/>
  <c r="BS119" i="59"/>
  <c r="BS135" i="59" s="1"/>
  <c r="BI119" i="59"/>
  <c r="BI135" i="59" s="1"/>
  <c r="AY119" i="59"/>
  <c r="AY135" i="59" s="1"/>
  <c r="BG119" i="59"/>
  <c r="BG135" i="59" s="1"/>
  <c r="BH119" i="59"/>
  <c r="BH135" i="59" s="1"/>
  <c r="AX119" i="59"/>
  <c r="AS119" i="59"/>
  <c r="BA119" i="59"/>
  <c r="BA135" i="59" s="1"/>
  <c r="AP119" i="59"/>
  <c r="AP135" i="59" s="1"/>
  <c r="BE119" i="59"/>
  <c r="BE135" i="59" s="1"/>
  <c r="BP119" i="59"/>
  <c r="BP135" i="59" s="1"/>
  <c r="BD119" i="59"/>
  <c r="BD135" i="59" s="1"/>
  <c r="AT119" i="59"/>
  <c r="AO119" i="59"/>
  <c r="AO141" i="59" s="1"/>
  <c r="AO157" i="59" s="1"/>
  <c r="I15" i="59"/>
  <c r="N8" i="59"/>
  <c r="P8" i="59" s="1"/>
  <c r="N21" i="59"/>
  <c r="Q21" i="59" s="1"/>
  <c r="I22" i="59"/>
  <c r="N22" i="59"/>
  <c r="P22" i="59" s="1"/>
  <c r="I20" i="59"/>
  <c r="N7" i="59"/>
  <c r="X7" i="59" s="1"/>
  <c r="I17" i="59"/>
  <c r="N18" i="59"/>
  <c r="P18" i="59" s="1"/>
  <c r="BF135" i="59"/>
  <c r="I9" i="59"/>
  <c r="I19" i="59"/>
  <c r="I12" i="59"/>
  <c r="E25" i="59"/>
  <c r="BL135" i="59"/>
  <c r="I16" i="59"/>
  <c r="I10" i="59"/>
  <c r="I11" i="59"/>
  <c r="BO135" i="59"/>
  <c r="AV135" i="59"/>
  <c r="I14" i="59"/>
  <c r="BQ135" i="59"/>
  <c r="BR135" i="59"/>
  <c r="AZ135" i="59"/>
  <c r="BJ135" i="59"/>
  <c r="P15" i="59"/>
  <c r="X15" i="59"/>
  <c r="Q15" i="59"/>
  <c r="P10" i="59"/>
  <c r="Q10" i="59"/>
  <c r="X10" i="59"/>
  <c r="P20" i="59"/>
  <c r="Q20" i="59"/>
  <c r="X20" i="59"/>
  <c r="P13" i="59"/>
  <c r="X13" i="59"/>
  <c r="Q13" i="59"/>
  <c r="P12" i="59"/>
  <c r="Q12" i="59"/>
  <c r="X12" i="59"/>
  <c r="P9" i="59"/>
  <c r="Q9" i="59"/>
  <c r="X9" i="59"/>
  <c r="P16" i="59"/>
  <c r="X16" i="59"/>
  <c r="Q16" i="59"/>
  <c r="P11" i="59"/>
  <c r="X11" i="59"/>
  <c r="Q11" i="59"/>
  <c r="P17" i="59"/>
  <c r="X17" i="59"/>
  <c r="Q17" i="59"/>
  <c r="P19" i="59"/>
  <c r="X19" i="59"/>
  <c r="Q19" i="59"/>
  <c r="P14" i="59"/>
  <c r="X14" i="59"/>
  <c r="Q14" i="59"/>
  <c r="AV141" i="59" l="1"/>
  <c r="AV157" i="59" s="1"/>
  <c r="AO135" i="59"/>
  <c r="BP141" i="59"/>
  <c r="BP157" i="59" s="1"/>
  <c r="BS141" i="59"/>
  <c r="BS157" i="59" s="1"/>
  <c r="AZ141" i="59"/>
  <c r="AZ157" i="59" s="1"/>
  <c r="BQ141" i="59"/>
  <c r="BQ157" i="59" s="1"/>
  <c r="AT141" i="59"/>
  <c r="AT157" i="59" s="1"/>
  <c r="AW141" i="59"/>
  <c r="AW157" i="59" s="1"/>
  <c r="AP141" i="59"/>
  <c r="AP157" i="59" s="1"/>
  <c r="BR141" i="59"/>
  <c r="BR157" i="59" s="1"/>
  <c r="AS141" i="59"/>
  <c r="AS157" i="59" s="1"/>
  <c r="BC141" i="59"/>
  <c r="BC157" i="59" s="1"/>
  <c r="AX141" i="59"/>
  <c r="AX157" i="59" s="1"/>
  <c r="BB141" i="59"/>
  <c r="BB157" i="59" s="1"/>
  <c r="BK141" i="59"/>
  <c r="BK157" i="59" s="1"/>
  <c r="BI141" i="59"/>
  <c r="BI157" i="59" s="1"/>
  <c r="BN141" i="59"/>
  <c r="BN157" i="59" s="1"/>
  <c r="BM141" i="59"/>
  <c r="BM157" i="59" s="1"/>
  <c r="BG141" i="59"/>
  <c r="BG157" i="59" s="1"/>
  <c r="AW135" i="59"/>
  <c r="BD141" i="59"/>
  <c r="BD157" i="59" s="1"/>
  <c r="AY141" i="59"/>
  <c r="AY157" i="59" s="1"/>
  <c r="AR141" i="59"/>
  <c r="AR157" i="59" s="1"/>
  <c r="BJ141" i="59"/>
  <c r="BJ157" i="59" s="1"/>
  <c r="AT135" i="59"/>
  <c r="AX135" i="59"/>
  <c r="BB135" i="59"/>
  <c r="BH141" i="59"/>
  <c r="BH157" i="59" s="1"/>
  <c r="AQ141" i="59"/>
  <c r="AQ157" i="59" s="1"/>
  <c r="AS135" i="59"/>
  <c r="BL141" i="59"/>
  <c r="BL157" i="59" s="1"/>
  <c r="AU141" i="59"/>
  <c r="AU157" i="59" s="1"/>
  <c r="BO141" i="59"/>
  <c r="BO157" i="59" s="1"/>
  <c r="BF141" i="59"/>
  <c r="BF157" i="59" s="1"/>
  <c r="BE141" i="59"/>
  <c r="BE157" i="59" s="1"/>
  <c r="BA141" i="59"/>
  <c r="BA157" i="59" s="1"/>
  <c r="P21" i="59"/>
  <c r="Z21" i="59" s="1"/>
  <c r="X21" i="59"/>
  <c r="X8" i="59"/>
  <c r="Q8" i="59"/>
  <c r="Q7" i="59"/>
  <c r="P7" i="59"/>
  <c r="Z7" i="59" s="1"/>
  <c r="Q22" i="59"/>
  <c r="N25" i="59"/>
  <c r="N4" i="59" s="1"/>
  <c r="Q18" i="59"/>
  <c r="X18" i="59"/>
  <c r="X22" i="59"/>
  <c r="I25" i="59"/>
  <c r="I27" i="59" s="1"/>
  <c r="Z22" i="59"/>
  <c r="S22" i="59"/>
  <c r="S8" i="59"/>
  <c r="Z8" i="59"/>
  <c r="Z18" i="59"/>
  <c r="S18" i="59"/>
  <c r="S14" i="59"/>
  <c r="Z14" i="59"/>
  <c r="S19" i="59"/>
  <c r="Z19" i="59"/>
  <c r="Z17" i="59"/>
  <c r="S17" i="59"/>
  <c r="Z11" i="59"/>
  <c r="S11" i="59"/>
  <c r="Z16" i="59"/>
  <c r="S16" i="59"/>
  <c r="S9" i="59"/>
  <c r="Z9" i="59"/>
  <c r="S12" i="59"/>
  <c r="Z12" i="59"/>
  <c r="S13" i="59"/>
  <c r="Z13" i="59"/>
  <c r="S20" i="59"/>
  <c r="Z20" i="59"/>
  <c r="S10" i="59"/>
  <c r="Z10" i="59"/>
  <c r="S15" i="59"/>
  <c r="Z15" i="59"/>
  <c r="S21" i="59" l="1"/>
  <c r="Q25" i="59"/>
  <c r="X25" i="59"/>
  <c r="P25" i="59"/>
  <c r="P4" i="59" s="1"/>
  <c r="S7" i="59"/>
  <c r="Z25" i="59"/>
  <c r="S25" i="5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G8" authorId="0" shapeId="0" xr:uid="{00000000-0006-0000-0400-000001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17" authorId="0" shapeId="0" xr:uid="{00000000-0006-0000-04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25" authorId="0" shapeId="0" xr:uid="{00000000-0006-0000-04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40" authorId="0" shapeId="0" xr:uid="{00000000-0006-0000-0400-000004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48" authorId="0" shapeId="0" xr:uid="{00000000-0006-0000-0400-000005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49" authorId="0" shapeId="0" xr:uid="{00000000-0006-0000-0400-000006000000}">
      <text>
        <r>
          <rPr>
            <b/>
            <sz val="14"/>
            <color indexed="81"/>
            <rFont val="ＭＳ Ｐゴシック"/>
            <family val="3"/>
            <charset val="128"/>
          </rPr>
          <t>前月震度</t>
        </r>
      </text>
    </comment>
    <comment ref="G57" authorId="0" shapeId="0" xr:uid="{00000000-0006-0000-0400-000007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65" authorId="0" shapeId="0" xr:uid="{A31A409D-9978-40F1-965A-2464DA97E5BF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83" authorId="0" shapeId="0" xr:uid="{00000000-0006-0000-0400-000008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91" authorId="0" shapeId="0" xr:uid="{00000000-0006-0000-0400-000009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100" authorId="0" shapeId="0" xr:uid="{00000000-0006-0000-0400-00000A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118" authorId="0" shapeId="0" xr:uid="{00000000-0006-0000-0400-00000B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126" authorId="0" shapeId="0" xr:uid="{00000000-0006-0000-0400-00000C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135" authorId="0" shapeId="0" xr:uid="{00000000-0006-0000-0400-00000D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153" authorId="0" shapeId="0" xr:uid="{00000000-0006-0000-0400-00000E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J0315085</author>
  </authors>
  <commentList>
    <comment ref="F41" authorId="0" shapeId="0" xr:uid="{6EAD6899-CC4D-4697-A4D8-8A9ED906AD1E}">
      <text>
        <r>
          <rPr>
            <b/>
            <sz val="9"/>
            <color indexed="81"/>
            <rFont val="MS P ゴシック"/>
            <family val="3"/>
            <charset val="128"/>
          </rPr>
          <t>磨きあり￥1285
磨き無し￥970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H217" authorId="0" shapeId="0" xr:uid="{00000000-0006-0000-0F00-000001000000}">
      <text>
        <r>
          <rPr>
            <b/>
            <sz val="11"/>
            <color indexed="81"/>
            <rFont val="ＭＳ Ｐゴシック"/>
            <family val="3"/>
            <charset val="128"/>
          </rPr>
          <t xml:space="preserve"> バリ取り済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F17" authorId="0" shapeId="0" xr:uid="{00000000-0006-0000-13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25" authorId="0" shapeId="0" xr:uid="{00000000-0006-0000-13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57" authorId="0" shapeId="0" xr:uid="{00000000-0006-0000-13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92" authorId="0" shapeId="0" xr:uid="{00000000-0006-0000-1300-000004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127" authorId="0" shapeId="0" xr:uid="{00000000-0006-0000-1300-000005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F8" authorId="0" shapeId="0" xr:uid="{00000000-0006-0000-1400-000001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23" authorId="0" shapeId="0" xr:uid="{00000000-0006-0000-14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41" authorId="0" shapeId="0" xr:uid="{00000000-0006-0000-14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F49" authorId="0" shapeId="0" xr:uid="{00000000-0006-0000-1400-000004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64" authorId="0" shapeId="0" xr:uid="{00000000-0006-0000-1400-000005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82" authorId="0" shapeId="0" xr:uid="{00000000-0006-0000-1400-000006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F90" authorId="0" shapeId="0" xr:uid="{00000000-0006-0000-1400-000007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E91" authorId="0" shapeId="0" xr:uid="{00000000-0006-0000-1400-000008000000}">
      <text>
        <r>
          <rPr>
            <b/>
            <sz val="14"/>
            <color indexed="81"/>
            <rFont val="ＭＳ Ｐゴシック"/>
            <family val="3"/>
            <charset val="128"/>
          </rPr>
          <t>前月震度</t>
        </r>
      </text>
    </comment>
    <comment ref="F99" authorId="0" shapeId="0" xr:uid="{00000000-0006-0000-1400-000009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117" authorId="0" shapeId="0" xr:uid="{00000000-0006-0000-1400-00000A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F125" authorId="0" shapeId="0" xr:uid="{00000000-0006-0000-1400-00000B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134" authorId="0" shapeId="0" xr:uid="{00000000-0006-0000-1400-00000C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152" authorId="0" shapeId="0" xr:uid="{00000000-0006-0000-1400-00000D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F8" authorId="0" shapeId="0" xr:uid="{00000000-0006-0000-1500-000001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17" authorId="0" shapeId="0" xr:uid="{00000000-0006-0000-15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35" authorId="0" shapeId="0" xr:uid="{00000000-0006-0000-15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F43" authorId="0" shapeId="0" xr:uid="{00000000-0006-0000-1500-000004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E44" authorId="0" shapeId="0" xr:uid="{00000000-0006-0000-1500-000005000000}">
      <text>
        <r>
          <rPr>
            <b/>
            <sz val="14"/>
            <color indexed="81"/>
            <rFont val="ＭＳ Ｐゴシック"/>
            <family val="3"/>
            <charset val="128"/>
          </rPr>
          <t>前月震度</t>
        </r>
      </text>
    </comment>
    <comment ref="F57" authorId="0" shapeId="0" xr:uid="{00000000-0006-0000-1500-000006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75" authorId="0" shapeId="0" xr:uid="{00000000-0006-0000-1500-000007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F92" authorId="0" shapeId="0" xr:uid="{86E8426B-73E6-4347-977F-A62308E2FA3C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110" authorId="0" shapeId="0" xr:uid="{00000000-0006-0000-1500-00000A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F118" authorId="0" shapeId="0" xr:uid="{00000000-0006-0000-1500-00000B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127" authorId="0" shapeId="0" xr:uid="{00000000-0006-0000-1500-00000C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145" authorId="0" shapeId="0" xr:uid="{00000000-0006-0000-1500-00000D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F17" authorId="0" shapeId="0" xr:uid="{00000000-0006-0000-17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48" authorId="0" shapeId="0" xr:uid="{E02F13BD-0488-46FD-B0D3-A4FF7D4D8BFC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57" authorId="0" shapeId="0" xr:uid="{55CF1578-40D8-4C80-A7EA-1459CAE128CE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92" authorId="0" shapeId="0" xr:uid="{00000000-0006-0000-17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127" authorId="0" shapeId="0" xr:uid="{00227EE5-0C5F-4453-8F5D-1906352463D9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F17" authorId="0" shapeId="0" xr:uid="{00000000-0006-0000-16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21" authorId="0" shapeId="0" xr:uid="{00000000-0006-0000-16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60" authorId="0" shapeId="0" xr:uid="{00000000-0006-0000-16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95" authorId="0" shapeId="0" xr:uid="{00000000-0006-0000-1600-000004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130" authorId="0" shapeId="0" xr:uid="{00000000-0006-0000-1600-000005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G8" authorId="0" shapeId="0" xr:uid="{00000000-0006-0000-0800-000004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17" authorId="0" shapeId="0" xr:uid="{00000000-0006-0000-0800-000005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35" authorId="0" shapeId="0" xr:uid="{00000000-0006-0000-0800-000006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83" authorId="0" shapeId="0" xr:uid="{00000000-0006-0000-0800-000007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92" authorId="0" shapeId="0" xr:uid="{00000000-0006-0000-0800-000008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110" authorId="0" shapeId="0" xr:uid="{00000000-0006-0000-0800-000009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F17" authorId="0" shapeId="0" xr:uid="{00000000-0006-0000-18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57" authorId="0" shapeId="0" xr:uid="{00000000-0006-0000-18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F18" authorId="0" shapeId="0" xr:uid="{00000000-0006-0000-19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52" authorId="0" shapeId="0" xr:uid="{00000000-0006-0000-19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87" authorId="0" shapeId="0" xr:uid="{00000000-0006-0000-19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F123" authorId="0" shapeId="0" xr:uid="{00000000-0006-0000-1900-000004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G8" authorId="0" shapeId="0" xr:uid="{00000000-0006-0000-0500-000001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23" authorId="0" shapeId="0" xr:uid="{00000000-0006-0000-05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41" authorId="0" shapeId="0" xr:uid="{00000000-0006-0000-05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49" authorId="0" shapeId="0" xr:uid="{00000000-0006-0000-0500-000004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64" authorId="0" shapeId="0" xr:uid="{00000000-0006-0000-0500-000005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82" authorId="0" shapeId="0" xr:uid="{00000000-0006-0000-0500-000006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90" authorId="0" shapeId="0" xr:uid="{00000000-0006-0000-0500-000007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91" authorId="0" shapeId="0" xr:uid="{00000000-0006-0000-0500-000008000000}">
      <text>
        <r>
          <rPr>
            <b/>
            <sz val="14"/>
            <color indexed="81"/>
            <rFont val="ＭＳ Ｐゴシック"/>
            <family val="3"/>
            <charset val="128"/>
          </rPr>
          <t>前月震度</t>
        </r>
      </text>
    </comment>
    <comment ref="G99" authorId="0" shapeId="0" xr:uid="{00000000-0006-0000-0500-000009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117" authorId="0" shapeId="0" xr:uid="{00000000-0006-0000-0500-00000A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125" authorId="0" shapeId="0" xr:uid="{00000000-0006-0000-0500-00000B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134" authorId="0" shapeId="0" xr:uid="{00000000-0006-0000-0500-00000C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152" authorId="0" shapeId="0" xr:uid="{00000000-0006-0000-0500-00000D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G8" authorId="0" shapeId="0" xr:uid="{00000000-0006-0000-0600-000001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17" authorId="0" shapeId="0" xr:uid="{00000000-0006-0000-06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35" authorId="0" shapeId="0" xr:uid="{00000000-0006-0000-06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43" authorId="0" shapeId="0" xr:uid="{00000000-0006-0000-0600-000004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44" authorId="0" shapeId="0" xr:uid="{00000000-0006-0000-0600-000005000000}">
      <text>
        <r>
          <rPr>
            <b/>
            <sz val="14"/>
            <color indexed="81"/>
            <rFont val="ＭＳ Ｐゴシック"/>
            <family val="3"/>
            <charset val="128"/>
          </rPr>
          <t>前月震度</t>
        </r>
      </text>
    </comment>
    <comment ref="G57" authorId="0" shapeId="0" xr:uid="{00000000-0006-0000-0600-000006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75" authorId="0" shapeId="0" xr:uid="{00000000-0006-0000-0600-000007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83" authorId="0" shapeId="0" xr:uid="{00000000-0006-0000-0600-000008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92" authorId="0" shapeId="0" xr:uid="{00000000-0006-0000-0600-000009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110" authorId="0" shapeId="0" xr:uid="{00000000-0006-0000-0600-00000A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118" authorId="0" shapeId="0" xr:uid="{00000000-0006-0000-0600-00000B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127" authorId="0" shapeId="0" xr:uid="{00000000-0006-0000-0600-00000C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145" authorId="0" shapeId="0" xr:uid="{00000000-0006-0000-0600-00000D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G8" authorId="0" shapeId="0" xr:uid="{00000000-0006-0000-0700-000001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17" authorId="0" shapeId="0" xr:uid="{00000000-0006-0000-07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21" authorId="0" shapeId="0" xr:uid="{00000000-0006-0000-07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43" authorId="0" shapeId="0" xr:uid="{00000000-0006-0000-0700-000004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51" authorId="0" shapeId="0" xr:uid="{00000000-0006-0000-0700-000005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71" authorId="0" shapeId="0" xr:uid="{A922F38D-B700-4191-8C3A-7AC74C6C0F4F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79" authorId="0" shapeId="0" xr:uid="{618CAA5C-291B-4BAC-9B2B-B5411878D731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92" authorId="0" shapeId="0" xr:uid="{00000000-0006-0000-0700-000006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106" authorId="0" shapeId="0" xr:uid="{00000000-0006-0000-0700-000007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114" authorId="0" shapeId="0" xr:uid="{00000000-0006-0000-0700-000008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123" authorId="0" shapeId="0" xr:uid="{F8F9885E-FBAB-4CCD-9447-A61D1C0D72F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152" authorId="0" shapeId="0" xr:uid="{00000000-0006-0000-0700-00000A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160" authorId="0" shapeId="0" xr:uid="{00000000-0006-0000-0700-00000B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169" authorId="0" shapeId="0" xr:uid="{200EB959-FFAA-49B0-BACD-734FD20379CC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198" authorId="0" shapeId="0" xr:uid="{00000000-0006-0000-0700-00000D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206" authorId="0" shapeId="0" xr:uid="{43F5B192-B202-41CE-BE76-4992A60A32FA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215" authorId="0" shapeId="0" xr:uid="{12D5BF0A-5508-429D-8DE5-A8DEF7510864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244" authorId="0" shapeId="0" xr:uid="{E584109C-89D7-47AB-B32B-64E0E78D57C1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G8" authorId="0" shapeId="0" xr:uid="{00000000-0006-0000-0900-000004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22" authorId="0" shapeId="0" xr:uid="{2D030303-F954-4D77-B996-989AF3339B7B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30" authorId="0" shapeId="0" xr:uid="{00000000-0006-0000-0900-000005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48" authorId="0" shapeId="0" xr:uid="{00000000-0006-0000-0900-000006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56" authorId="0" shapeId="0" xr:uid="{00000000-0006-0000-0900-000001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65" authorId="0" shapeId="0" xr:uid="{0A78AD60-9A7A-440F-A1A4-BA619688B9EA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73" authorId="0" shapeId="0" xr:uid="{00000000-0006-0000-09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91" authorId="0" shapeId="0" xr:uid="{00000000-0006-0000-09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99" authorId="0" shapeId="0" xr:uid="{00000000-0006-0000-0800-000001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108" authorId="0" shapeId="0" xr:uid="{00000000-0006-0000-08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131" authorId="0" shapeId="0" xr:uid="{00000000-0006-0000-08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G8" authorId="0" shapeId="0" xr:uid="{00000000-0006-0000-0A00-000001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17" authorId="0" shapeId="0" xr:uid="{00000000-0006-0000-0A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35" authorId="0" shapeId="0" xr:uid="{00000000-0006-0000-0A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43" authorId="0" shapeId="0" xr:uid="{00000000-0006-0000-0A00-000004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52" authorId="0" shapeId="0" xr:uid="{00000000-0006-0000-0A00-000005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70" authorId="0" shapeId="0" xr:uid="{00000000-0006-0000-0A00-000006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78" authorId="0" shapeId="0" xr:uid="{00000000-0006-0000-0A00-000007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87" authorId="0" shapeId="0" xr:uid="{00000000-0006-0000-0A00-000008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105" authorId="0" shapeId="0" xr:uid="{00000000-0006-0000-0A00-000009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  <comment ref="G113" authorId="0" shapeId="0" xr:uid="{00000000-0006-0000-0A00-00000A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G122" authorId="0" shapeId="0" xr:uid="{00000000-0006-0000-0A00-00000B000000}">
      <text>
        <r>
          <rPr>
            <b/>
            <sz val="14"/>
            <color indexed="81"/>
            <rFont val="ＭＳ Ｐゴシック"/>
            <family val="3"/>
            <charset val="128"/>
          </rPr>
          <t>前月末納入
当月検収分</t>
        </r>
      </text>
    </comment>
    <comment ref="G140" authorId="0" shapeId="0" xr:uid="{00000000-0006-0000-0A00-00000C000000}">
      <text>
        <r>
          <rPr>
            <b/>
            <sz val="14"/>
            <color indexed="81"/>
            <rFont val="ＭＳ Ｐゴシック"/>
            <family val="3"/>
            <charset val="128"/>
          </rPr>
          <t>前月棚上げ
当月反映分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F8" authorId="0" shapeId="0" xr:uid="{00000000-0006-0000-0B00-000001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J0131225</author>
  </authors>
  <commentList>
    <comment ref="F8" authorId="0" shapeId="0" xr:uid="{00000000-0006-0000-0C00-000001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10" authorId="0" shapeId="0" xr:uid="{00000000-0006-0000-0C00-000002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12" authorId="0" shapeId="0" xr:uid="{00000000-0006-0000-0C00-000003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14" authorId="0" shapeId="0" xr:uid="{00000000-0006-0000-0C00-000004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16" authorId="0" shapeId="0" xr:uid="{00000000-0006-0000-0C00-000005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18" authorId="0" shapeId="0" xr:uid="{00000000-0006-0000-0C00-000006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20" authorId="0" shapeId="0" xr:uid="{00000000-0006-0000-0C00-000007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22" authorId="0" shapeId="0" xr:uid="{00000000-0006-0000-0C00-000008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24" authorId="0" shapeId="0" xr:uid="{00000000-0006-0000-0C00-000009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26" authorId="0" shapeId="0" xr:uid="{00000000-0006-0000-0C00-00000A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28" authorId="0" shapeId="0" xr:uid="{00000000-0006-0000-0C00-00000B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30" authorId="0" shapeId="0" xr:uid="{00000000-0006-0000-0C00-00000C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32" authorId="0" shapeId="0" xr:uid="{00000000-0006-0000-0C00-00000D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34" authorId="0" shapeId="0" xr:uid="{00000000-0006-0000-0C00-00000E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36" authorId="0" shapeId="0" xr:uid="{00000000-0006-0000-0C00-00000F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38" authorId="0" shapeId="0" xr:uid="{00000000-0006-0000-0C00-000010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40" authorId="0" shapeId="0" xr:uid="{00000000-0006-0000-0C00-000011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42" authorId="0" shapeId="0" xr:uid="{00000000-0006-0000-0C00-000012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43" authorId="0" shapeId="0" xr:uid="{00000000-0006-0000-0C00-000013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  <comment ref="F44" authorId="0" shapeId="0" xr:uid="{00000000-0006-0000-0C00-000014000000}">
      <text>
        <r>
          <rPr>
            <b/>
            <sz val="16"/>
            <color indexed="81"/>
            <rFont val="ＭＳ Ｐゴシック"/>
            <family val="3"/>
            <charset val="128"/>
          </rPr>
          <t>月末払出分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E9" authorId="0" shapeId="0" xr:uid="{00000000-0006-0000-0D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ショット玉落とし
３０秒プラス
（二人作業時は不要）</t>
        </r>
      </text>
    </comment>
    <comment ref="E10" authorId="0" shapeId="0" xr:uid="{00000000-0006-0000-0D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ショット玉落とし
３０秒プラス
（二人作業時は不要）</t>
        </r>
      </text>
    </comment>
    <comment ref="E23" authorId="0" shapeId="0" xr:uid="{00000000-0006-0000-0D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ショット玉落とし
９０秒プラス
（二人作業時は不要）</t>
        </r>
      </text>
    </comment>
    <comment ref="E24" authorId="0" shapeId="0" xr:uid="{00000000-0006-0000-0D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ショット玉落とし
９０秒プラス
（二人作業時は不要）</t>
        </r>
      </text>
    </comment>
    <comment ref="E25" authorId="0" shapeId="0" xr:uid="{00000000-0006-0000-0D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ショット玉落とし
９０秒プラス
（二人作業時は不要）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<sst xmlns="http://schemas.openxmlformats.org/spreadsheetml/2006/main" count="8467" uniqueCount="1132">
  <si>
    <t>工程</t>
    <rPh sb="0" eb="2">
      <t>コウテイ</t>
    </rPh>
    <phoneticPr fontId="6"/>
  </si>
  <si>
    <t>機種</t>
    <rPh sb="0" eb="2">
      <t>キシュ</t>
    </rPh>
    <phoneticPr fontId="6"/>
  </si>
  <si>
    <t>区分</t>
    <rPh sb="0" eb="2">
      <t>クブン</t>
    </rPh>
    <phoneticPr fontId="6"/>
  </si>
  <si>
    <t>仕上げ計画</t>
    <phoneticPr fontId="6"/>
  </si>
  <si>
    <t>鋳造</t>
    <rPh sb="0" eb="2">
      <t>チュウゾウ</t>
    </rPh>
    <phoneticPr fontId="6"/>
  </si>
  <si>
    <t>月初計画</t>
    <rPh sb="0" eb="4">
      <t>ゲッショケイカク</t>
    </rPh>
    <phoneticPr fontId="6"/>
  </si>
  <si>
    <t>計画</t>
    <rPh sb="0" eb="2">
      <t>ケイカク</t>
    </rPh>
    <phoneticPr fontId="6"/>
  </si>
  <si>
    <t>実績</t>
    <rPh sb="0" eb="2">
      <t>ジッセキ</t>
    </rPh>
    <phoneticPr fontId="6"/>
  </si>
  <si>
    <t>差異</t>
    <rPh sb="0" eb="2">
      <t>サイ</t>
    </rPh>
    <phoneticPr fontId="6"/>
  </si>
  <si>
    <t>仕上</t>
    <rPh sb="0" eb="2">
      <t>シア</t>
    </rPh>
    <phoneticPr fontId="6"/>
  </si>
  <si>
    <t>合計</t>
    <phoneticPr fontId="6"/>
  </si>
  <si>
    <t>払出</t>
    <rPh sb="0" eb="2">
      <t>ハライダシ</t>
    </rPh>
    <phoneticPr fontId="6"/>
  </si>
  <si>
    <t>累計</t>
    <rPh sb="0" eb="2">
      <t>ルイケイ</t>
    </rPh>
    <phoneticPr fontId="6"/>
  </si>
  <si>
    <t>仕上げ合格</t>
    <phoneticPr fontId="6"/>
  </si>
  <si>
    <t>在庫</t>
    <rPh sb="0" eb="2">
      <t>ザイコ</t>
    </rPh>
    <phoneticPr fontId="6"/>
  </si>
  <si>
    <t>仕上げ差異</t>
    <rPh sb="3" eb="5">
      <t>サイ</t>
    </rPh>
    <phoneticPr fontId="6"/>
  </si>
  <si>
    <t>期間</t>
    <rPh sb="0" eb="2">
      <t>キカン</t>
    </rPh>
    <phoneticPr fontId="6"/>
  </si>
  <si>
    <t>良品計画</t>
    <phoneticPr fontId="6"/>
  </si>
  <si>
    <t>機種別</t>
    <rPh sb="0" eb="3">
      <t>キシュベツ</t>
    </rPh>
    <phoneticPr fontId="6"/>
  </si>
  <si>
    <t>良品実績</t>
    <phoneticPr fontId="6"/>
  </si>
  <si>
    <t>鋳造差異</t>
    <rPh sb="0" eb="2">
      <t>チュウゾウ</t>
    </rPh>
    <rPh sb="2" eb="4">
      <t>サイ</t>
    </rPh>
    <phoneticPr fontId="6"/>
  </si>
  <si>
    <t>計画達成率</t>
    <rPh sb="0" eb="2">
      <t>ケイカク</t>
    </rPh>
    <rPh sb="2" eb="5">
      <t>タッセイリツ</t>
    </rPh>
    <phoneticPr fontId="6"/>
  </si>
  <si>
    <t>仕上げ工数</t>
    <rPh sb="0" eb="2">
      <t>シア</t>
    </rPh>
    <rPh sb="3" eb="5">
      <t>コウスウ</t>
    </rPh>
    <phoneticPr fontId="6"/>
  </si>
  <si>
    <t>持ち時間</t>
    <rPh sb="0" eb="1">
      <t>モ</t>
    </rPh>
    <rPh sb="2" eb="4">
      <t>ジカン</t>
    </rPh>
    <phoneticPr fontId="6"/>
  </si>
  <si>
    <t>昼食・休憩・朝/終礼</t>
    <rPh sb="0" eb="2">
      <t>チュウショク</t>
    </rPh>
    <rPh sb="3" eb="5">
      <t>キュウケイ</t>
    </rPh>
    <rPh sb="6" eb="7">
      <t>アサ</t>
    </rPh>
    <rPh sb="8" eb="10">
      <t>シュウレイ</t>
    </rPh>
    <phoneticPr fontId="6"/>
  </si>
  <si>
    <t>稼動率</t>
    <rPh sb="0" eb="3">
      <t>カドウリツ</t>
    </rPh>
    <phoneticPr fontId="6"/>
  </si>
  <si>
    <t>稼動時間/ks</t>
    <rPh sb="0" eb="2">
      <t>カドウ</t>
    </rPh>
    <rPh sb="2" eb="4">
      <t>ジカン</t>
    </rPh>
    <phoneticPr fontId="6"/>
  </si>
  <si>
    <t>人数</t>
    <rPh sb="0" eb="2">
      <t>ニンズウ</t>
    </rPh>
    <phoneticPr fontId="6"/>
  </si>
  <si>
    <t>各勤務</t>
    <rPh sb="0" eb="3">
      <t>カクキンム</t>
    </rPh>
    <phoneticPr fontId="6"/>
  </si>
  <si>
    <t>1s</t>
    <phoneticPr fontId="6"/>
  </si>
  <si>
    <t>2s</t>
    <phoneticPr fontId="6"/>
  </si>
  <si>
    <t>3s</t>
    <phoneticPr fontId="6"/>
  </si>
  <si>
    <t>要員</t>
    <rPh sb="0" eb="2">
      <t>ヨウイン</t>
    </rPh>
    <phoneticPr fontId="6"/>
  </si>
  <si>
    <t>要員数</t>
    <rPh sb="0" eb="3">
      <t>ヨウインスウ</t>
    </rPh>
    <phoneticPr fontId="6"/>
  </si>
  <si>
    <t>1s</t>
  </si>
  <si>
    <t>2s</t>
  </si>
  <si>
    <t>3s</t>
  </si>
  <si>
    <t>稼働時間/一日</t>
    <rPh sb="0" eb="4">
      <t>カドウジカン</t>
    </rPh>
    <rPh sb="5" eb="7">
      <t>イチニチ</t>
    </rPh>
    <phoneticPr fontId="6"/>
  </si>
  <si>
    <t>day</t>
    <phoneticPr fontId="6"/>
  </si>
  <si>
    <t>工数計画</t>
    <rPh sb="0" eb="2">
      <t>コウスウ</t>
    </rPh>
    <rPh sb="2" eb="4">
      <t>ケイカク</t>
    </rPh>
    <phoneticPr fontId="6"/>
  </si>
  <si>
    <t>仕上げ計画</t>
    <rPh sb="0" eb="2">
      <t>シア</t>
    </rPh>
    <rPh sb="3" eb="5">
      <t>ケイカク</t>
    </rPh>
    <phoneticPr fontId="6"/>
  </si>
  <si>
    <t>過不足</t>
    <rPh sb="0" eb="3">
      <t>カブソク</t>
    </rPh>
    <phoneticPr fontId="6"/>
  </si>
  <si>
    <t>負荷率</t>
    <rPh sb="0" eb="3">
      <t>フカリツ</t>
    </rPh>
    <phoneticPr fontId="6"/>
  </si>
  <si>
    <t>不足人数</t>
    <rPh sb="0" eb="4">
      <t>フソクニンズウ</t>
    </rPh>
    <phoneticPr fontId="6"/>
  </si>
  <si>
    <t>Dc切断1,熱処理2,バリ取り前3,バリ取り3,仕上げ前2,仕上げ2,完成3払い出し1</t>
    <phoneticPr fontId="6"/>
  </si>
  <si>
    <t>→日付</t>
    <rPh sb="1" eb="3">
      <t>ヒヅケ</t>
    </rPh>
    <phoneticPr fontId="6"/>
  </si>
  <si>
    <t>日</t>
    <rPh sb="0" eb="1">
      <t>ヒ</t>
    </rPh>
    <phoneticPr fontId="6"/>
  </si>
  <si>
    <t>基準在庫</t>
    <rPh sb="0" eb="4">
      <t>キジュンザイコ</t>
    </rPh>
    <phoneticPr fontId="6"/>
  </si>
  <si>
    <t>月初在庫</t>
    <rPh sb="0" eb="2">
      <t>ゲッショ</t>
    </rPh>
    <rPh sb="2" eb="4">
      <t>ザイコ</t>
    </rPh>
    <phoneticPr fontId="6"/>
  </si>
  <si>
    <t>月度積み増し量</t>
    <rPh sb="0" eb="2">
      <t>ゲツド</t>
    </rPh>
    <rPh sb="2" eb="3">
      <t>ツ</t>
    </rPh>
    <rPh sb="4" eb="5">
      <t>マ</t>
    </rPh>
    <rPh sb="6" eb="7">
      <t>リョウ</t>
    </rPh>
    <phoneticPr fontId="6"/>
  </si>
  <si>
    <t>払出計画</t>
    <phoneticPr fontId="6"/>
  </si>
  <si>
    <t>鋳造領域在庫</t>
    <rPh sb="0" eb="2">
      <t>チュウゾウ</t>
    </rPh>
    <rPh sb="2" eb="4">
      <t>リョウイキ</t>
    </rPh>
    <rPh sb="4" eb="6">
      <t>ザイコ</t>
    </rPh>
    <phoneticPr fontId="6"/>
  </si>
  <si>
    <t>メーカー在庫</t>
    <rPh sb="4" eb="6">
      <t>ザイコ</t>
    </rPh>
    <phoneticPr fontId="6"/>
  </si>
  <si>
    <t>ＧＤＣ仕掛在庫</t>
    <rPh sb="3" eb="5">
      <t>シカカリ</t>
    </rPh>
    <rPh sb="5" eb="7">
      <t>ザイコ</t>
    </rPh>
    <phoneticPr fontId="6"/>
  </si>
  <si>
    <t>完成品在庫</t>
    <rPh sb="0" eb="2">
      <t>カンセイ</t>
    </rPh>
    <rPh sb="2" eb="3">
      <t>ヒン</t>
    </rPh>
    <rPh sb="3" eb="5">
      <t>ザイコ</t>
    </rPh>
    <phoneticPr fontId="6"/>
  </si>
  <si>
    <t>歪前仕掛</t>
    <rPh sb="2" eb="4">
      <t>シカカリ</t>
    </rPh>
    <phoneticPr fontId="6"/>
  </si>
  <si>
    <t>在庫トータル</t>
    <rPh sb="0" eb="2">
      <t>ザイコ</t>
    </rPh>
    <phoneticPr fontId="6"/>
  </si>
  <si>
    <t>次月払出計画</t>
    <rPh sb="0" eb="2">
      <t>ジゲツ</t>
    </rPh>
    <rPh sb="2" eb="3">
      <t>ハラ</t>
    </rPh>
    <rPh sb="3" eb="4">
      <t>ダ</t>
    </rPh>
    <rPh sb="4" eb="6">
      <t>ケイカク</t>
    </rPh>
    <phoneticPr fontId="6"/>
  </si>
  <si>
    <t>仕掛在庫基準</t>
    <rPh sb="0" eb="2">
      <t>シカカリ</t>
    </rPh>
    <rPh sb="2" eb="6">
      <t>ザイコキジュン</t>
    </rPh>
    <phoneticPr fontId="6"/>
  </si>
  <si>
    <t>完成在庫基準</t>
    <rPh sb="0" eb="4">
      <t>カンセイザイコ</t>
    </rPh>
    <rPh sb="4" eb="6">
      <t>キジュン</t>
    </rPh>
    <phoneticPr fontId="6"/>
  </si>
  <si>
    <t>total</t>
    <phoneticPr fontId="6"/>
  </si>
  <si>
    <t>仕掛在庫</t>
    <rPh sb="0" eb="2">
      <t>シカカリ</t>
    </rPh>
    <rPh sb="2" eb="4">
      <t>ザイコ</t>
    </rPh>
    <phoneticPr fontId="6"/>
  </si>
  <si>
    <t>完成在庫</t>
    <rPh sb="0" eb="4">
      <t>カンセイザイコ</t>
    </rPh>
    <phoneticPr fontId="6"/>
  </si>
  <si>
    <t>仕掛</t>
    <rPh sb="0" eb="2">
      <t>シカカリ</t>
    </rPh>
    <phoneticPr fontId="6"/>
  </si>
  <si>
    <t>完成</t>
    <rPh sb="0" eb="2">
      <t>カンセイ</t>
    </rPh>
    <phoneticPr fontId="6"/>
  </si>
  <si>
    <t>総在庫</t>
    <rPh sb="0" eb="3">
      <t>ソウザイコ</t>
    </rPh>
    <phoneticPr fontId="6"/>
  </si>
  <si>
    <t>トータル</t>
    <phoneticPr fontId="6"/>
  </si>
  <si>
    <t>総在庫変化</t>
    <rPh sb="0" eb="3">
      <t>ソウザイコ</t>
    </rPh>
    <rPh sb="3" eb="5">
      <t>ヘンカ</t>
    </rPh>
    <phoneticPr fontId="6"/>
  </si>
  <si>
    <t>歪前仕掛</t>
    <phoneticPr fontId="6"/>
  </si>
  <si>
    <t>□リスト</t>
    <phoneticPr fontId="6"/>
  </si>
  <si>
    <t>□工程別生産実績</t>
    <rPh sb="1" eb="3">
      <t>コウテイ</t>
    </rPh>
    <rPh sb="3" eb="4">
      <t>ベツ</t>
    </rPh>
    <rPh sb="4" eb="6">
      <t>セイサン</t>
    </rPh>
    <rPh sb="6" eb="8">
      <t>ジッセキ</t>
    </rPh>
    <phoneticPr fontId="6"/>
  </si>
  <si>
    <t>No.</t>
  </si>
  <si>
    <t>機種・部品</t>
    <rPh sb="0" eb="2">
      <t>キシュブヒン200</t>
    </rPh>
    <phoneticPr fontId="6"/>
  </si>
  <si>
    <t>シート</t>
  </si>
  <si>
    <t>参照セル</t>
    <rPh sb="0" eb="2">
      <t>サンショウ0</t>
    </rPh>
    <phoneticPr fontId="6"/>
  </si>
  <si>
    <t>仕上げ工数</t>
    <rPh sb="0" eb="2">
      <t>シアコウスウ0</t>
    </rPh>
    <phoneticPr fontId="6"/>
  </si>
  <si>
    <t>ショット工数</t>
  </si>
  <si>
    <t>矯正工数</t>
  </si>
  <si>
    <t>工程</t>
    <rPh sb="0" eb="2">
      <t>コウテイ0</t>
    </rPh>
    <phoneticPr fontId="6"/>
  </si>
  <si>
    <t>列4</t>
  </si>
  <si>
    <t>列5</t>
  </si>
  <si>
    <t>列1</t>
  </si>
  <si>
    <t>列110</t>
  </si>
  <si>
    <t>列111</t>
  </si>
  <si>
    <t>列2</t>
  </si>
  <si>
    <t>列3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</si>
  <si>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</si>
  <si>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</si>
  <si>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</si>
  <si>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</si>
  <si>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</si>
  <si>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</si>
  <si>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</si>
  <si>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</si>
  <si>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</si>
  <si>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</si>
  <si>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</si>
  <si>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</si>
  <si>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</si>
  <si>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</si>
  <si>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</si>
  <si>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</si>
  <si>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</si>
  <si>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</si>
  <si>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</si>
  <si>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</si>
  <si>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</si>
  <si>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</si>
  <si>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列28</t>
  </si>
  <si>
    <t>列29</t>
  </si>
  <si>
    <t>列30</t>
  </si>
  <si>
    <t>列31</t>
  </si>
  <si>
    <t>列32</t>
  </si>
  <si>
    <t>列33</t>
  </si>
  <si>
    <t>列34</t>
  </si>
  <si>
    <t>列35</t>
  </si>
  <si>
    <t>列36</t>
  </si>
  <si>
    <t>MKC_PB</t>
    <phoneticPr fontId="6"/>
  </si>
  <si>
    <t>MKC①</t>
    <phoneticPr fontId="6"/>
  </si>
  <si>
    <t>$F$162:$AL$191</t>
    <phoneticPr fontId="6"/>
  </si>
  <si>
    <t>払出計画</t>
    <rPh sb="0" eb="1">
      <t>ハラ</t>
    </rPh>
    <rPh sb="1" eb="2">
      <t>ダ</t>
    </rPh>
    <rPh sb="2" eb="4">
      <t>ケイカク</t>
    </rPh>
    <phoneticPr fontId="6"/>
  </si>
  <si>
    <t>検索</t>
    <rPh sb="0" eb="2">
      <t>ケンサク</t>
    </rPh>
    <phoneticPr fontId="6"/>
  </si>
  <si>
    <t>機種・部品</t>
    <rPh sb="0" eb="2">
      <t>キシュ</t>
    </rPh>
    <rPh sb="3" eb="5">
      <t>ブヒン</t>
    </rPh>
    <phoneticPr fontId="6"/>
  </si>
  <si>
    <t>参照セル</t>
    <phoneticPr fontId="6"/>
  </si>
  <si>
    <t>No.</t>
    <phoneticPr fontId="6"/>
  </si>
  <si>
    <t>機種名</t>
    <rPh sb="0" eb="3">
      <t>キシュメイ</t>
    </rPh>
    <phoneticPr fontId="6"/>
  </si>
  <si>
    <t>項目</t>
    <rPh sb="0" eb="2">
      <t>コウモク</t>
    </rPh>
    <phoneticPr fontId="6"/>
  </si>
  <si>
    <t>合計</t>
    <rPh sb="0" eb="2">
      <t>ゴウケイ</t>
    </rPh>
    <phoneticPr fontId="6"/>
  </si>
  <si>
    <t>MKC_FF</t>
    <phoneticPr fontId="6"/>
  </si>
  <si>
    <t>切断</t>
    <rPh sb="0" eb="2">
      <t>セツダン</t>
    </rPh>
    <phoneticPr fontId="6"/>
  </si>
  <si>
    <t>MKC_PB仕上げ合格</t>
  </si>
  <si>
    <t>MKC_PB</t>
  </si>
  <si>
    <t/>
  </si>
  <si>
    <t>MKC_FL</t>
    <phoneticPr fontId="6"/>
  </si>
  <si>
    <t>熱処理</t>
    <rPh sb="0" eb="3">
      <t>ネツショリ</t>
    </rPh>
    <phoneticPr fontId="6"/>
  </si>
  <si>
    <t>MKC_FF仕上げ合格</t>
  </si>
  <si>
    <t>MKC_FF</t>
  </si>
  <si>
    <t>MKC_MPR</t>
    <phoneticPr fontId="6"/>
  </si>
  <si>
    <t>MKC②</t>
  </si>
  <si>
    <t>$F$160:$AL$189</t>
    <phoneticPr fontId="6"/>
  </si>
  <si>
    <t>仕上げ合格</t>
    <rPh sb="0" eb="2">
      <t>シア</t>
    </rPh>
    <rPh sb="3" eb="5">
      <t>ゴウカク</t>
    </rPh>
    <phoneticPr fontId="6"/>
  </si>
  <si>
    <t>MKC_FL仕上げ合格</t>
  </si>
  <si>
    <t>MKC_FL</t>
  </si>
  <si>
    <t>MKC_MPL</t>
    <phoneticPr fontId="6"/>
  </si>
  <si>
    <t>良品計画</t>
    <rPh sb="0" eb="2">
      <t>リョウヒン</t>
    </rPh>
    <rPh sb="2" eb="4">
      <t>ケイカク</t>
    </rPh>
    <phoneticPr fontId="6"/>
  </si>
  <si>
    <t>MKC_MPR仕上げ合格</t>
  </si>
  <si>
    <t>MKC_MPR</t>
  </si>
  <si>
    <t>MKC_SWA</t>
    <phoneticPr fontId="6"/>
  </si>
  <si>
    <t>良品実績</t>
    <rPh sb="0" eb="2">
      <t>リョウヒン</t>
    </rPh>
    <rPh sb="2" eb="4">
      <t>ジッセキ</t>
    </rPh>
    <phoneticPr fontId="6"/>
  </si>
  <si>
    <t>MKC_MPL仕上げ合格</t>
  </si>
  <si>
    <t>MKC_MPL</t>
  </si>
  <si>
    <t>MKR_HP</t>
    <phoneticPr fontId="6"/>
  </si>
  <si>
    <t>MKR</t>
    <phoneticPr fontId="6"/>
  </si>
  <si>
    <t>$F$153:$AL$182</t>
    <phoneticPr fontId="6"/>
  </si>
  <si>
    <t>完成品在庫</t>
    <rPh sb="0" eb="3">
      <t>カンセイヒン</t>
    </rPh>
    <rPh sb="3" eb="5">
      <t>ザイコ</t>
    </rPh>
    <phoneticPr fontId="6"/>
  </si>
  <si>
    <t>MKC_SWA仕上げ合格</t>
  </si>
  <si>
    <t>MKC_SWA</t>
  </si>
  <si>
    <t>MKR_PB</t>
    <phoneticPr fontId="6"/>
  </si>
  <si>
    <t>MKR</t>
  </si>
  <si>
    <t>MKR_HP仕上げ合格</t>
  </si>
  <si>
    <t>MKR_HP</t>
  </si>
  <si>
    <t>MLC_RC</t>
    <phoneticPr fontId="6"/>
  </si>
  <si>
    <t>MKJ・MLC・MLL</t>
    <phoneticPr fontId="6"/>
  </si>
  <si>
    <t>$F$253:$AL$282</t>
    <phoneticPr fontId="6"/>
  </si>
  <si>
    <t>MKR_PB仕上げ合格</t>
  </si>
  <si>
    <t>MKR_PB</t>
  </si>
  <si>
    <t>MLT_SWA</t>
    <phoneticPr fontId="6"/>
  </si>
  <si>
    <t>仕上げvs良品実績</t>
    <rPh sb="0" eb="2">
      <t>シア</t>
    </rPh>
    <rPh sb="5" eb="7">
      <t>リョウヒン</t>
    </rPh>
    <rPh sb="7" eb="9">
      <t>ジッセキ</t>
    </rPh>
    <phoneticPr fontId="6"/>
  </si>
  <si>
    <t>MLF</t>
    <phoneticPr fontId="6"/>
  </si>
  <si>
    <t>MLF・ピポット</t>
    <phoneticPr fontId="6"/>
  </si>
  <si>
    <t>$F$140:$AL$189</t>
    <phoneticPr fontId="6"/>
  </si>
  <si>
    <t>仕上げ計画達成率</t>
    <rPh sb="0" eb="2">
      <t>シア</t>
    </rPh>
    <rPh sb="3" eb="5">
      <t>ケイカク</t>
    </rPh>
    <rPh sb="5" eb="8">
      <t>タッセイリツ</t>
    </rPh>
    <phoneticPr fontId="6"/>
  </si>
  <si>
    <t>MLC_RC仕上げ合格</t>
  </si>
  <si>
    <t>MLC_RC</t>
  </si>
  <si>
    <t>MFJ_PB</t>
    <phoneticPr fontId="6"/>
  </si>
  <si>
    <t>鋳造計画達成率</t>
    <rPh sb="0" eb="2">
      <t>チュウゾウ</t>
    </rPh>
    <rPh sb="2" eb="4">
      <t>ケイカク</t>
    </rPh>
    <rPh sb="4" eb="7">
      <t>タッセイリツ</t>
    </rPh>
    <phoneticPr fontId="6"/>
  </si>
  <si>
    <t>MLT_SWA仕上げ合格</t>
  </si>
  <si>
    <t>MLT_SWA</t>
  </si>
  <si>
    <t>MFL</t>
    <phoneticPr fontId="6"/>
  </si>
  <si>
    <t>MLF仕上げ合格</t>
  </si>
  <si>
    <t>MLF</t>
  </si>
  <si>
    <t>MLM_HP</t>
    <phoneticPr fontId="6"/>
  </si>
  <si>
    <t>MLM_HP・SWA</t>
    <phoneticPr fontId="6"/>
  </si>
  <si>
    <t>$F$140:$AL$188</t>
    <phoneticPr fontId="6"/>
  </si>
  <si>
    <t>MFJ_PB仕上げ合格</t>
  </si>
  <si>
    <t>MFJ_PB</t>
  </si>
  <si>
    <t>MLM_SWA</t>
    <phoneticPr fontId="6"/>
  </si>
  <si>
    <t>MKJ_SWA</t>
    <phoneticPr fontId="6"/>
  </si>
  <si>
    <t>MFL仕上げ合格</t>
  </si>
  <si>
    <t>MFL</t>
  </si>
  <si>
    <t>MLM_HP仕上げ合格</t>
  </si>
  <si>
    <t>MLM_HP</t>
  </si>
  <si>
    <t>MLM_SWA仕上げ合格</t>
  </si>
  <si>
    <t>MLM_SWA</t>
  </si>
  <si>
    <t>103期</t>
    <rPh sb="3" eb="4">
      <t>キ</t>
    </rPh>
    <phoneticPr fontId="6"/>
  </si>
  <si>
    <t>稼働日</t>
    <rPh sb="0" eb="3">
      <t>カドウビ</t>
    </rPh>
    <phoneticPr fontId="6"/>
  </si>
  <si>
    <t>日産台数</t>
    <rPh sb="0" eb="2">
      <t>ニッサン</t>
    </rPh>
    <rPh sb="2" eb="4">
      <t>ダイスウ</t>
    </rPh>
    <phoneticPr fontId="6"/>
  </si>
  <si>
    <t>部門:</t>
  </si>
  <si>
    <t>最終</t>
    <rPh sb="0" eb="2">
      <t>サイシュウ</t>
    </rPh>
    <phoneticPr fontId="6"/>
  </si>
  <si>
    <t>97期基本予算反映（2020/3/2)</t>
    <rPh sb="2" eb="3">
      <t>キ</t>
    </rPh>
    <rPh sb="3" eb="5">
      <t>キホン</t>
    </rPh>
    <rPh sb="5" eb="7">
      <t>ヨサン</t>
    </rPh>
    <rPh sb="7" eb="9">
      <t>ハンエイ</t>
    </rPh>
    <phoneticPr fontId="6"/>
  </si>
  <si>
    <t>工数</t>
    <rPh sb="0" eb="2">
      <t>コウスウ</t>
    </rPh>
    <phoneticPr fontId="6"/>
  </si>
  <si>
    <t>No</t>
  </si>
  <si>
    <t>部門</t>
  </si>
  <si>
    <t>区分</t>
    <rPh sb="0" eb="2">
      <t>クブン</t>
    </rPh>
    <phoneticPr fontId="84"/>
  </si>
  <si>
    <t>最新設計変更部番</t>
    <rPh sb="0" eb="2">
      <t>サイシン</t>
    </rPh>
    <rPh sb="2" eb="4">
      <t>セッケイ</t>
    </rPh>
    <rPh sb="4" eb="6">
      <t>ヘンコウ</t>
    </rPh>
    <rPh sb="6" eb="7">
      <t>ブ</t>
    </rPh>
    <rPh sb="7" eb="8">
      <t>バン</t>
    </rPh>
    <phoneticPr fontId="43"/>
  </si>
  <si>
    <t>実績予定</t>
    <rPh sb="0" eb="2">
      <t>ジッセキ</t>
    </rPh>
    <rPh sb="2" eb="4">
      <t>ヨテイ</t>
    </rPh>
    <phoneticPr fontId="6"/>
  </si>
  <si>
    <t>No</t>
    <phoneticPr fontId="6"/>
  </si>
  <si>
    <t>設変部番</t>
  </si>
  <si>
    <t>固労</t>
  </si>
  <si>
    <t>変労</t>
  </si>
  <si>
    <t>償却</t>
    <rPh sb="0" eb="2">
      <t>ショウキャク</t>
    </rPh>
    <phoneticPr fontId="84"/>
  </si>
  <si>
    <t>金型</t>
  </si>
  <si>
    <t>他変動</t>
    <rPh sb="0" eb="1">
      <t>タ</t>
    </rPh>
    <rPh sb="1" eb="3">
      <t>ヘンドウ</t>
    </rPh>
    <phoneticPr fontId="84"/>
  </si>
  <si>
    <t>他固定</t>
    <rPh sb="0" eb="1">
      <t>タ</t>
    </rPh>
    <rPh sb="1" eb="3">
      <t>コテイ</t>
    </rPh>
    <phoneticPr fontId="84"/>
  </si>
  <si>
    <t>小計</t>
  </si>
  <si>
    <t>設定</t>
    <rPh sb="0" eb="2">
      <t>セッテイ</t>
    </rPh>
    <phoneticPr fontId="6"/>
  </si>
  <si>
    <t>歪検査</t>
    <rPh sb="0" eb="1">
      <t>ヒズミ</t>
    </rPh>
    <rPh sb="1" eb="3">
      <t>ケンサ</t>
    </rPh>
    <phoneticPr fontId="6"/>
  </si>
  <si>
    <t>ショット</t>
    <phoneticPr fontId="6"/>
  </si>
  <si>
    <t>素材検査</t>
    <rPh sb="0" eb="2">
      <t>ソザイ</t>
    </rPh>
    <rPh sb="2" eb="4">
      <t>ケンサ</t>
    </rPh>
    <phoneticPr fontId="6"/>
  </si>
  <si>
    <t>溶接修正</t>
    <rPh sb="0" eb="2">
      <t>ヨウセツ</t>
    </rPh>
    <rPh sb="2" eb="4">
      <t>シュウセイ</t>
    </rPh>
    <phoneticPr fontId="6"/>
  </si>
  <si>
    <t>仕上げ</t>
    <rPh sb="0" eb="2">
      <t>シア</t>
    </rPh>
    <phoneticPr fontId="6"/>
  </si>
  <si>
    <t>完成検査</t>
    <rPh sb="0" eb="2">
      <t>カンセイ</t>
    </rPh>
    <rPh sb="2" eb="4">
      <t>ケンサ</t>
    </rPh>
    <phoneticPr fontId="6"/>
  </si>
  <si>
    <t>払出し</t>
    <rPh sb="0" eb="2">
      <t>ハライダ</t>
    </rPh>
    <phoneticPr fontId="6"/>
  </si>
  <si>
    <t>工数ＴＴＬ</t>
    <rPh sb="0" eb="2">
      <t>コウスウ</t>
    </rPh>
    <phoneticPr fontId="6"/>
  </si>
  <si>
    <t>設定要員</t>
    <rPh sb="0" eb="2">
      <t>セッテイ</t>
    </rPh>
    <rPh sb="2" eb="4">
      <t>ヨウイン</t>
    </rPh>
    <phoneticPr fontId="6"/>
  </si>
  <si>
    <t>MFJ</t>
  </si>
  <si>
    <t>鋳造</t>
  </si>
  <si>
    <t xml:space="preserve">220950120-MFJ -D000-AF-  </t>
    <phoneticPr fontId="6"/>
  </si>
  <si>
    <t xml:space="preserve">220950120-MFJ -D000-AF-  </t>
  </si>
  <si>
    <t xml:space="preserve">220950120-MFL -3001-AF-  </t>
  </si>
  <si>
    <t>MGE</t>
  </si>
  <si>
    <t xml:space="preserve">220950120-MGE -3000-XA-  </t>
  </si>
  <si>
    <t>MCS G-HP</t>
  </si>
  <si>
    <t xml:space="preserve">220950105-MCS -G001-AA-  </t>
  </si>
  <si>
    <t>MCS L-HP</t>
  </si>
  <si>
    <t xml:space="preserve">220950105-MCS -L002-AE-  </t>
  </si>
  <si>
    <t>MGY-HP</t>
  </si>
  <si>
    <t xml:space="preserve">220950105-MGY -6400-AA-  </t>
  </si>
  <si>
    <t>MCW-BK R</t>
  </si>
  <si>
    <t xml:space="preserve">220950106-MCW -D001-AA-  </t>
  </si>
  <si>
    <t>MCW-BK L</t>
  </si>
  <si>
    <t xml:space="preserve">220950107-MCW -D001-AA-  </t>
  </si>
  <si>
    <t>MCA-HP</t>
  </si>
  <si>
    <t xml:space="preserve">220950105-MCA -S400-AA-  </t>
  </si>
  <si>
    <t>MCA-PP R</t>
  </si>
  <si>
    <t xml:space="preserve">220950106-MCA -S400-AA-  </t>
  </si>
  <si>
    <t>MCA-PP L</t>
  </si>
  <si>
    <t xml:space="preserve">220950107-MCA -S400-AA-  </t>
  </si>
  <si>
    <t>MCA-ﾒｲﾝ R</t>
  </si>
  <si>
    <t xml:space="preserve">220950108-MCA -S400-AA-  </t>
  </si>
  <si>
    <t>MCA-LWRｸﾛｽ</t>
  </si>
  <si>
    <t xml:space="preserve">220950109-MCA -S400-AA-  </t>
  </si>
  <si>
    <t>MCA-UPｸﾛｽ</t>
  </si>
  <si>
    <t xml:space="preserve">220950110-MCA -S400-AA-  </t>
  </si>
  <si>
    <t>MCA-ﾒｲﾝ L</t>
  </si>
  <si>
    <t xml:space="preserve">220950118-MCA -S400-AA-  </t>
  </si>
  <si>
    <t>MCA-ENGBK R</t>
  </si>
  <si>
    <t xml:space="preserve">220950121-MCA -S400-AA-  </t>
  </si>
  <si>
    <t>MCA-ENGBK L</t>
  </si>
  <si>
    <t xml:space="preserve">220950122-MCA -S400-AA-  </t>
  </si>
  <si>
    <t>MCA-MIDBK R</t>
  </si>
  <si>
    <t xml:space="preserve">220950123-MCA -S400-AA-  </t>
  </si>
  <si>
    <t>MCA-MIDBK L</t>
  </si>
  <si>
    <t xml:space="preserve">220950124-MCA -S400-AA-  </t>
  </si>
  <si>
    <t>MJR-BK R</t>
  </si>
  <si>
    <t xml:space="preserve">220950125-MJR -6700-AA-  </t>
  </si>
  <si>
    <t>MJR-BK L</t>
  </si>
  <si>
    <t xml:space="preserve">220950126-MJR -6700-AA-  </t>
  </si>
  <si>
    <t>MJR-JOI R</t>
  </si>
  <si>
    <t xml:space="preserve">220950127-MJR -6700-AA-  </t>
  </si>
  <si>
    <t xml:space="preserve">220950128-MJR -6700-AA-  </t>
  </si>
  <si>
    <t>MCA-RFBK R</t>
  </si>
  <si>
    <t xml:space="preserve">220950132-MCA -S400-AA-  </t>
  </si>
  <si>
    <t>MCA-RFBK L</t>
  </si>
  <si>
    <t xml:space="preserve">220950133-MCA -S400-AA-  </t>
  </si>
  <si>
    <t>MCA-RP R</t>
  </si>
  <si>
    <t xml:space="preserve">220950135-MCA -S400-AA-  </t>
  </si>
  <si>
    <t>MCA-RP L</t>
  </si>
  <si>
    <t xml:space="preserve">220950136-MCA -S400-AA-  </t>
  </si>
  <si>
    <t>MCA-SWA</t>
  </si>
  <si>
    <t xml:space="preserve">220952110-MCA -S400-AA-  </t>
  </si>
  <si>
    <t>MKC-ﾒｲﾝR</t>
    <phoneticPr fontId="6"/>
  </si>
  <si>
    <t>220950103-MKC-A007-AA-ﾒｲﾝR</t>
  </si>
  <si>
    <t>MKC-ﾒｲﾝR</t>
  </si>
  <si>
    <t>MKC-ﾒｲﾝL</t>
    <phoneticPr fontId="6"/>
  </si>
  <si>
    <t>220950104-MKC-A008-AA-ﾒｲﾝL</t>
  </si>
  <si>
    <t>MKC-ﾒｲﾝL</t>
  </si>
  <si>
    <t>MKC-F･L</t>
    <phoneticPr fontId="6"/>
  </si>
  <si>
    <t>220950105-MKC-A007-AA-F･L</t>
  </si>
  <si>
    <t>MKC-F･L</t>
  </si>
  <si>
    <t>MKC-P･BK</t>
    <phoneticPr fontId="6"/>
  </si>
  <si>
    <t>220950120-MKC-A008-AA-P･BK</t>
  </si>
  <si>
    <t>MKC-P･BK</t>
  </si>
  <si>
    <t>MKC-F･F</t>
    <phoneticPr fontId="6"/>
  </si>
  <si>
    <t>220951110-MKC-A016-AA-F･F</t>
  </si>
  <si>
    <t>MKC-F･F</t>
  </si>
  <si>
    <t>MKC-SWA</t>
    <phoneticPr fontId="6"/>
  </si>
  <si>
    <t>220952110-MKC-A017-AA-SWA</t>
  </si>
  <si>
    <t>MKC-SWA</t>
  </si>
  <si>
    <t>MKJ-SWA</t>
    <phoneticPr fontId="6"/>
  </si>
  <si>
    <t>220952110-MKJ-A000-AA-SWA</t>
  </si>
  <si>
    <t>MKJ-SWA</t>
  </si>
  <si>
    <t>K0H-</t>
    <phoneticPr fontId="6"/>
  </si>
  <si>
    <t>22091A100-K0H-J000-AA-</t>
    <phoneticPr fontId="6"/>
  </si>
  <si>
    <t>22091A100-K0H -0000-AA-</t>
  </si>
  <si>
    <t>鋳造</t>
    <phoneticPr fontId="6"/>
  </si>
  <si>
    <t>220950105-MKR-D000-AA</t>
    <phoneticPr fontId="6"/>
  </si>
  <si>
    <t>220950105-MKR-D000-AA-HP</t>
    <phoneticPr fontId="6"/>
  </si>
  <si>
    <t>220950120-MKR-D000-AA</t>
    <phoneticPr fontId="6"/>
  </si>
  <si>
    <t>220950105-MKR-D000-AA-PV</t>
    <phoneticPr fontId="6"/>
  </si>
  <si>
    <t xml:space="preserve">220952110-MLF -E000-AA-  </t>
  </si>
  <si>
    <t>220981210-MLCA-AY00-11-99</t>
  </si>
  <si>
    <t>MLL</t>
    <phoneticPr fontId="6"/>
  </si>
  <si>
    <t>MLT</t>
    <phoneticPr fontId="6"/>
  </si>
  <si>
    <t>MLM H/P</t>
    <phoneticPr fontId="6"/>
  </si>
  <si>
    <t>MLM SWA</t>
    <phoneticPr fontId="6"/>
  </si>
  <si>
    <t>TTL</t>
    <phoneticPr fontId="6"/>
  </si>
  <si>
    <t>2203F</t>
    <phoneticPr fontId="6"/>
  </si>
  <si>
    <t>仕上</t>
  </si>
  <si>
    <t>203F</t>
  </si>
  <si>
    <t>220350120-MFJ-D000-AF-</t>
  </si>
  <si>
    <t>220350120-MFL-3001-AF-</t>
  </si>
  <si>
    <t>220350120-MGE-3000-XA-</t>
  </si>
  <si>
    <t>220350105-MCS-G001-AA-</t>
  </si>
  <si>
    <t>220350105-MCS-L002-AE-</t>
  </si>
  <si>
    <t>220350105-MGY-6400-AA-</t>
  </si>
  <si>
    <t>220350106-MCW-D001-AA-</t>
  </si>
  <si>
    <t>220350107-MCW-D001-AA-</t>
  </si>
  <si>
    <t>220350105-MCA-S400-AA-</t>
  </si>
  <si>
    <t>220350106-MCA-S400-AA-</t>
  </si>
  <si>
    <t>220350107-MCA-S400-AA-</t>
  </si>
  <si>
    <t>220350108-MCA-S400-AA-</t>
  </si>
  <si>
    <t>220350109-MCA-S400-AA-</t>
  </si>
  <si>
    <t>220350110-MCA-S400-AA-</t>
  </si>
  <si>
    <t>220350118-MCA-S400-AA-</t>
  </si>
  <si>
    <t>220350121-MCA-S400-AA-</t>
  </si>
  <si>
    <t>220350122-MCA-S400-AA-</t>
  </si>
  <si>
    <t>220350123-MCA-S400-AA-</t>
  </si>
  <si>
    <t>220350124-MCA-S400-AA-</t>
  </si>
  <si>
    <t>220350125-MJR-6700-AA-</t>
  </si>
  <si>
    <t>220350126-MJR-6700-AA-</t>
  </si>
  <si>
    <t>220350127-MJR-6700-AA-</t>
  </si>
  <si>
    <t>220350128-MJR-6700-AA-</t>
  </si>
  <si>
    <t>220350132-MCA-S400-AA-</t>
  </si>
  <si>
    <t>220350133-MCA-S400-AA-</t>
  </si>
  <si>
    <t>220350135-MCA-S400-AA-</t>
  </si>
  <si>
    <t>220350136-MCA-S400-AA-</t>
  </si>
  <si>
    <t>220352110-MCA-S400-AA-</t>
  </si>
  <si>
    <t>5</t>
    <phoneticPr fontId="6"/>
  </si>
  <si>
    <t>月</t>
    <rPh sb="0" eb="1">
      <t>ツキ</t>
    </rPh>
    <phoneticPr fontId="6"/>
  </si>
  <si>
    <t>M/M</t>
    <phoneticPr fontId="6"/>
  </si>
  <si>
    <t>U/L</t>
    <phoneticPr fontId="6"/>
  </si>
  <si>
    <t>作成</t>
    <rPh sb="0" eb="2">
      <t>サクセイ</t>
    </rPh>
    <phoneticPr fontId="6"/>
  </si>
  <si>
    <t>捨て吹き</t>
    <rPh sb="0" eb="1">
      <t>ス</t>
    </rPh>
    <rPh sb="2" eb="3">
      <t>フ</t>
    </rPh>
    <phoneticPr fontId="6"/>
  </si>
  <si>
    <t>中　子　出　来　高　実　績　報　告　書</t>
    <rPh sb="0" eb="3">
      <t>ナカコ</t>
    </rPh>
    <rPh sb="4" eb="9">
      <t>デキダカ</t>
    </rPh>
    <rPh sb="10" eb="13">
      <t>ジッセキ</t>
    </rPh>
    <rPh sb="14" eb="17">
      <t>ホウコク</t>
    </rPh>
    <rPh sb="18" eb="19">
      <t>ショ</t>
    </rPh>
    <phoneticPr fontId="6"/>
  </si>
  <si>
    <t>田中</t>
    <rPh sb="0" eb="2">
      <t>タナカ</t>
    </rPh>
    <phoneticPr fontId="6"/>
  </si>
  <si>
    <t>濵田</t>
    <rPh sb="0" eb="2">
      <t>ハマダ</t>
    </rPh>
    <phoneticPr fontId="6"/>
  </si>
  <si>
    <t>仕損</t>
    <rPh sb="0" eb="1">
      <t>シ</t>
    </rPh>
    <rPh sb="1" eb="2">
      <t>ソン</t>
    </rPh>
    <phoneticPr fontId="6"/>
  </si>
  <si>
    <t>FRM</t>
    <phoneticPr fontId="6"/>
  </si>
  <si>
    <t>単価</t>
    <rPh sb="0" eb="2">
      <t>タンカ</t>
    </rPh>
    <phoneticPr fontId="6"/>
  </si>
  <si>
    <t>前月在庫</t>
    <rPh sb="0" eb="2">
      <t>ゼンゲツ</t>
    </rPh>
    <rPh sb="2" eb="4">
      <t>ザイコ</t>
    </rPh>
    <phoneticPr fontId="6"/>
  </si>
  <si>
    <t>中子納入数</t>
    <rPh sb="0" eb="2">
      <t>ナカコ</t>
    </rPh>
    <rPh sb="2" eb="5">
      <t>ノウニュウスウ</t>
    </rPh>
    <phoneticPr fontId="6"/>
  </si>
  <si>
    <t>鋳造出来高</t>
    <rPh sb="0" eb="2">
      <t>チュウゾウ</t>
    </rPh>
    <rPh sb="2" eb="5">
      <t>デキダカ</t>
    </rPh>
    <phoneticPr fontId="6"/>
  </si>
  <si>
    <t>捨打ち</t>
    <rPh sb="0" eb="1">
      <t>ス</t>
    </rPh>
    <rPh sb="1" eb="2">
      <t>ウ</t>
    </rPh>
    <phoneticPr fontId="6"/>
  </si>
  <si>
    <t>廃却</t>
    <rPh sb="0" eb="2">
      <t>ハイキャク</t>
    </rPh>
    <phoneticPr fontId="6"/>
  </si>
  <si>
    <t>帳残在庫</t>
    <rPh sb="0" eb="2">
      <t>チョウザン</t>
    </rPh>
    <rPh sb="2" eb="4">
      <t>ザイコ</t>
    </rPh>
    <phoneticPr fontId="6"/>
  </si>
  <si>
    <t>実在庫</t>
    <rPh sb="0" eb="1">
      <t>ジツ</t>
    </rPh>
    <rPh sb="1" eb="3">
      <t>ザイコ</t>
    </rPh>
    <phoneticPr fontId="6"/>
  </si>
  <si>
    <t>差異事由</t>
    <rPh sb="0" eb="2">
      <t>サイ</t>
    </rPh>
    <rPh sb="2" eb="4">
      <t>ジユウ</t>
    </rPh>
    <phoneticPr fontId="6"/>
  </si>
  <si>
    <r>
      <t>鋳造総数</t>
    </r>
    <r>
      <rPr>
        <sz val="10"/>
        <rFont val="ＭＳ Ｐゴシック"/>
        <family val="3"/>
        <charset val="128"/>
      </rPr>
      <t>　　　　　　（捨打ち含）</t>
    </r>
    <rPh sb="0" eb="2">
      <t>チュウゾウ</t>
    </rPh>
    <rPh sb="2" eb="4">
      <t>ソウスウ</t>
    </rPh>
    <rPh sb="11" eb="12">
      <t>ス</t>
    </rPh>
    <rPh sb="12" eb="13">
      <t>ウ</t>
    </rPh>
    <rPh sb="14" eb="15">
      <t>フク</t>
    </rPh>
    <phoneticPr fontId="6"/>
  </si>
  <si>
    <t>鋳造不良</t>
    <rPh sb="0" eb="2">
      <t>チュウゾウ</t>
    </rPh>
    <rPh sb="2" eb="4">
      <t>フリョウ</t>
    </rPh>
    <phoneticPr fontId="6"/>
  </si>
  <si>
    <t>MFJ</t>
    <phoneticPr fontId="6"/>
  </si>
  <si>
    <t>MGE</t>
    <phoneticPr fontId="6"/>
  </si>
  <si>
    <t>MCW R B/K</t>
    <phoneticPr fontId="6"/>
  </si>
  <si>
    <t>MCW L B/K</t>
    <phoneticPr fontId="6"/>
  </si>
  <si>
    <t>MGY H/P</t>
    <phoneticPr fontId="6"/>
  </si>
  <si>
    <t>MCS H/P</t>
    <phoneticPr fontId="6"/>
  </si>
  <si>
    <t>MKCﾌﾛﾝﾄﾘﾝｸﾌﾞﾗｹｯﾄ</t>
  </si>
  <si>
    <t>MKC R　ﾒｲﾝﾊﾟｲﾌﾟ</t>
  </si>
  <si>
    <t>MKC L　ﾒｲﾝﾊﾟｲﾌﾟ</t>
  </si>
  <si>
    <t>MKCﾋﾟﾎﾞｯﾄﾌﾞﾗｹｯﾄ</t>
  </si>
  <si>
    <t>MKC ﾌﾛﾝﾄﾌｫｰｸ</t>
  </si>
  <si>
    <t>MKC ｽｲﾝｸﾞｱｰﾑ</t>
  </si>
  <si>
    <t>MKJ ｽｲﾝｸﾞｱｰﾑ</t>
    <phoneticPr fontId="6"/>
  </si>
  <si>
    <t>KOH</t>
  </si>
  <si>
    <t>MKR ヘッドパイプ</t>
    <phoneticPr fontId="6"/>
  </si>
  <si>
    <t>MKR ピボットブラケット</t>
    <phoneticPr fontId="6"/>
  </si>
  <si>
    <t>MLF　 SWA</t>
    <phoneticPr fontId="6"/>
  </si>
  <si>
    <t>MLL　 SWA</t>
    <phoneticPr fontId="6"/>
  </si>
  <si>
    <t>MLT　 SWA</t>
    <phoneticPr fontId="6"/>
  </si>
  <si>
    <t>MCA SWA</t>
    <phoneticPr fontId="6"/>
  </si>
  <si>
    <t>MCA R PVﾌﾟﾚ-ﾄ</t>
    <phoneticPr fontId="6"/>
  </si>
  <si>
    <t>MCA Ｌ PVﾌﾟﾚ-ﾄ</t>
    <phoneticPr fontId="6"/>
  </si>
  <si>
    <t>MCAﾘｱRﾌﾟﾚ-ﾄ</t>
    <phoneticPr fontId="6"/>
  </si>
  <si>
    <t>MCAﾘｱLﾌﾟﾚ-ﾄ</t>
    <phoneticPr fontId="6"/>
  </si>
  <si>
    <r>
      <t>ﾘｱﾌﾚ-ﾑﾌﾞﾗｹｯﾄ</t>
    </r>
    <r>
      <rPr>
        <sz val="11"/>
        <rFont val="ＭＳ Ｐゴシック"/>
        <family val="3"/>
        <charset val="128"/>
      </rPr>
      <t>R</t>
    </r>
    <phoneticPr fontId="6"/>
  </si>
  <si>
    <r>
      <t>ﾘｱﾌﾚ-ﾑﾌﾞﾗｹｯﾄ</t>
    </r>
    <r>
      <rPr>
        <sz val="11"/>
        <rFont val="ＭＳ Ｐゴシック"/>
        <family val="3"/>
        <charset val="128"/>
      </rPr>
      <t>L</t>
    </r>
    <phoneticPr fontId="6"/>
  </si>
  <si>
    <t>ﾒｲﾝﾊﾟｲﾌﾟｽﾃﾌﾅ-R</t>
    <phoneticPr fontId="6"/>
  </si>
  <si>
    <t>ﾒｲﾝﾊﾟｲﾌﾟｽﾃﾌﾅ-L</t>
    <phoneticPr fontId="6"/>
  </si>
  <si>
    <t>Eng ﾌﾞﾗｹｯﾄR</t>
    <phoneticPr fontId="6"/>
  </si>
  <si>
    <t>Eng ﾌﾞﾗｹｯﾄL</t>
    <phoneticPr fontId="6"/>
  </si>
  <si>
    <t>Mid ﾌﾞﾗｹｯﾄR</t>
    <phoneticPr fontId="6"/>
  </si>
  <si>
    <t>Mid ﾌﾞﾗｹｯﾄL</t>
    <phoneticPr fontId="6"/>
  </si>
  <si>
    <t>MCA H/P</t>
    <phoneticPr fontId="6"/>
  </si>
  <si>
    <t>MCAﾛｱｸﾛｽ</t>
    <phoneticPr fontId="6"/>
  </si>
  <si>
    <t>MCAｱｯﾊﾟ-ｸﾛｽ</t>
    <phoneticPr fontId="6"/>
  </si>
  <si>
    <t>TOTAL</t>
    <phoneticPr fontId="6"/>
  </si>
  <si>
    <t>コスト軸</t>
    <rPh sb="3" eb="4">
      <t>ジク</t>
    </rPh>
    <phoneticPr fontId="6"/>
  </si>
  <si>
    <t>実績費用</t>
    <rPh sb="0" eb="2">
      <t>ジッセキ</t>
    </rPh>
    <rPh sb="2" eb="4">
      <t>ヒヨウ</t>
    </rPh>
    <phoneticPr fontId="6"/>
  </si>
  <si>
    <t>基本</t>
    <rPh sb="0" eb="2">
      <t>キホン</t>
    </rPh>
    <phoneticPr fontId="6"/>
  </si>
  <si>
    <t>出来高数</t>
    <rPh sb="0" eb="3">
      <t>デキダカ</t>
    </rPh>
    <rPh sb="3" eb="4">
      <t>スウ</t>
    </rPh>
    <phoneticPr fontId="6"/>
  </si>
  <si>
    <t>出来高費用</t>
    <rPh sb="0" eb="3">
      <t>デキダカ</t>
    </rPh>
    <rPh sb="3" eb="5">
      <t>ヒヨウ</t>
    </rPh>
    <phoneticPr fontId="6"/>
  </si>
  <si>
    <t>前月在庫費</t>
    <rPh sb="0" eb="2">
      <t>ゼンゲツ</t>
    </rPh>
    <rPh sb="2" eb="4">
      <t>ザイコ</t>
    </rPh>
    <rPh sb="4" eb="5">
      <t>ヒ</t>
    </rPh>
    <phoneticPr fontId="6"/>
  </si>
  <si>
    <t>購入中子費</t>
    <rPh sb="0" eb="2">
      <t>コウニュウ</t>
    </rPh>
    <rPh sb="2" eb="3">
      <t>ナカ</t>
    </rPh>
    <rPh sb="3" eb="4">
      <t>コ</t>
    </rPh>
    <rPh sb="4" eb="5">
      <t>ヒ</t>
    </rPh>
    <phoneticPr fontId="6"/>
  </si>
  <si>
    <t>当月在庫費</t>
    <rPh sb="0" eb="2">
      <t>トウゲツ</t>
    </rPh>
    <rPh sb="2" eb="4">
      <t>ザイコ</t>
    </rPh>
    <rPh sb="4" eb="5">
      <t>ヒ</t>
    </rPh>
    <phoneticPr fontId="6"/>
  </si>
  <si>
    <t>当月中子実績費</t>
    <rPh sb="0" eb="2">
      <t>トウゲツ</t>
    </rPh>
    <rPh sb="2" eb="3">
      <t>ナカ</t>
    </rPh>
    <rPh sb="3" eb="4">
      <t>コ</t>
    </rPh>
    <rPh sb="4" eb="6">
      <t>ジッセキ</t>
    </rPh>
    <rPh sb="6" eb="7">
      <t>ヒ</t>
    </rPh>
    <phoneticPr fontId="6"/>
  </si>
  <si>
    <t>出来高</t>
    <rPh sb="0" eb="3">
      <t>デキダカ</t>
    </rPh>
    <phoneticPr fontId="6"/>
  </si>
  <si>
    <t>中子実績</t>
    <rPh sb="0" eb="1">
      <t>ナカ</t>
    </rPh>
    <rPh sb="1" eb="2">
      <t>コ</t>
    </rPh>
    <rPh sb="2" eb="4">
      <t>ジッセキ</t>
    </rPh>
    <phoneticPr fontId="6"/>
  </si>
  <si>
    <t>仕損費</t>
    <rPh sb="0" eb="1">
      <t>シ</t>
    </rPh>
    <rPh sb="1" eb="2">
      <t>ソン</t>
    </rPh>
    <rPh sb="2" eb="3">
      <t>ヒ</t>
    </rPh>
    <phoneticPr fontId="6"/>
  </si>
  <si>
    <t>コスト</t>
    <phoneticPr fontId="6"/>
  </si>
  <si>
    <t>MLM　 H/P</t>
    <phoneticPr fontId="6"/>
  </si>
  <si>
    <t>MLM　 SWA</t>
    <phoneticPr fontId="6"/>
  </si>
  <si>
    <t>単価UP影響</t>
    <rPh sb="0" eb="2">
      <t>タンカ</t>
    </rPh>
    <rPh sb="4" eb="6">
      <t>エイキョウ</t>
    </rPh>
    <phoneticPr fontId="98"/>
  </si>
  <si>
    <t>IN</t>
    <phoneticPr fontId="98"/>
  </si>
  <si>
    <t>OUT</t>
    <phoneticPr fontId="98"/>
  </si>
  <si>
    <t>中子購入</t>
    <rPh sb="0" eb="2">
      <t>ナカコ</t>
    </rPh>
    <rPh sb="2" eb="4">
      <t>コウニュウ</t>
    </rPh>
    <phoneticPr fontId="6"/>
  </si>
  <si>
    <t>差異</t>
    <rPh sb="0" eb="2">
      <t>サイ</t>
    </rPh>
    <phoneticPr fontId="98"/>
  </si>
  <si>
    <t>金額</t>
    <rPh sb="0" eb="2">
      <t>キンガク</t>
    </rPh>
    <phoneticPr fontId="6"/>
  </si>
  <si>
    <t>ﾂﾁﾖｼ2209</t>
    <phoneticPr fontId="6"/>
  </si>
  <si>
    <t>ﾕﾆｵﾝ2209</t>
    <phoneticPr fontId="6"/>
  </si>
  <si>
    <t>10月</t>
  </si>
  <si>
    <t>11月</t>
    <rPh sb="2" eb="3">
      <t>ツキ</t>
    </rPh>
    <phoneticPr fontId="6"/>
  </si>
  <si>
    <t>MKC Pivot</t>
    <phoneticPr fontId="6"/>
  </si>
  <si>
    <t>出荷</t>
    <rPh sb="0" eb="2">
      <t>シュッカ</t>
    </rPh>
    <phoneticPr fontId="160"/>
  </si>
  <si>
    <t>完成</t>
    <rPh sb="0" eb="2">
      <t>カンセイ</t>
    </rPh>
    <phoneticPr fontId="160"/>
  </si>
  <si>
    <t>仕計画</t>
    <rPh sb="0" eb="1">
      <t>シ</t>
    </rPh>
    <rPh sb="1" eb="3">
      <t>ケイカク</t>
    </rPh>
    <phoneticPr fontId="160"/>
  </si>
  <si>
    <t>仕実績</t>
    <rPh sb="0" eb="1">
      <t>シ</t>
    </rPh>
    <rPh sb="1" eb="3">
      <t>ジッセキ</t>
    </rPh>
    <phoneticPr fontId="160"/>
  </si>
  <si>
    <t>鋳計画</t>
    <rPh sb="0" eb="1">
      <t>チュウ</t>
    </rPh>
    <rPh sb="1" eb="3">
      <t>ケイカク</t>
    </rPh>
    <phoneticPr fontId="160"/>
  </si>
  <si>
    <t>鋳実績</t>
    <rPh sb="0" eb="1">
      <t>チュウ</t>
    </rPh>
    <rPh sb="1" eb="3">
      <t>ジッセキ</t>
    </rPh>
    <phoneticPr fontId="160"/>
  </si>
  <si>
    <t>累計</t>
    <rPh sb="0" eb="2">
      <t>ルイケイ</t>
    </rPh>
    <phoneticPr fontId="164"/>
  </si>
  <si>
    <t>MKCFront Fork</t>
    <phoneticPr fontId="6"/>
  </si>
  <si>
    <t>MKC Front Link</t>
    <phoneticPr fontId="6"/>
  </si>
  <si>
    <t>MKC Main Pipe L</t>
    <phoneticPr fontId="6"/>
  </si>
  <si>
    <t>MKC Main Pipe R</t>
    <phoneticPr fontId="6"/>
  </si>
  <si>
    <t>MKC SWA</t>
    <phoneticPr fontId="6"/>
  </si>
  <si>
    <t>MKR H/P</t>
    <phoneticPr fontId="6"/>
  </si>
  <si>
    <t>MKR Pivot</t>
    <phoneticPr fontId="6"/>
  </si>
  <si>
    <t>MKJ SWA</t>
    <phoneticPr fontId="6"/>
  </si>
  <si>
    <t>K0H PUC</t>
    <phoneticPr fontId="6"/>
  </si>
  <si>
    <t>中間</t>
    <rPh sb="0" eb="2">
      <t>チュウカン</t>
    </rPh>
    <phoneticPr fontId="160"/>
  </si>
  <si>
    <t>MKF Pivot</t>
    <phoneticPr fontId="6"/>
  </si>
  <si>
    <t>MGE Pivot</t>
    <phoneticPr fontId="6"/>
  </si>
  <si>
    <t>MFJ Pivot</t>
    <phoneticPr fontId="6"/>
  </si>
  <si>
    <t>MCW H/P</t>
    <phoneticPr fontId="6"/>
  </si>
  <si>
    <t>MCW B/K-R</t>
    <phoneticPr fontId="6"/>
  </si>
  <si>
    <t>MCW B/K-L</t>
    <phoneticPr fontId="6"/>
  </si>
  <si>
    <t>入力欄</t>
    <rPh sb="0" eb="2">
      <t>ニュウリョク</t>
    </rPh>
    <rPh sb="2" eb="3">
      <t>ラン</t>
    </rPh>
    <phoneticPr fontId="6"/>
  </si>
  <si>
    <t>前月</t>
    <rPh sb="0" eb="2">
      <t>ゼンゲツ</t>
    </rPh>
    <phoneticPr fontId="6"/>
  </si>
  <si>
    <t>今月在庫</t>
    <rPh sb="0" eb="2">
      <t>コンゲツ</t>
    </rPh>
    <rPh sb="2" eb="4">
      <t>ザイコ</t>
    </rPh>
    <phoneticPr fontId="6"/>
  </si>
  <si>
    <t>今月在庫</t>
    <rPh sb="0" eb="1">
      <t>コン</t>
    </rPh>
    <rPh sb="1" eb="2">
      <t>ガツ</t>
    </rPh>
    <rPh sb="2" eb="4">
      <t>ザイコ</t>
    </rPh>
    <phoneticPr fontId="6"/>
  </si>
  <si>
    <t>PL数</t>
    <rPh sb="2" eb="3">
      <t>スウ</t>
    </rPh>
    <phoneticPr fontId="6"/>
  </si>
  <si>
    <t>材料別</t>
    <rPh sb="0" eb="2">
      <t>ザイリョウ</t>
    </rPh>
    <rPh sb="2" eb="3">
      <t>ベツ</t>
    </rPh>
    <phoneticPr fontId="6"/>
  </si>
  <si>
    <t>棚上げ</t>
    <rPh sb="0" eb="2">
      <t>タナア</t>
    </rPh>
    <phoneticPr fontId="6"/>
  </si>
  <si>
    <t>OTR</t>
    <phoneticPr fontId="6"/>
  </si>
  <si>
    <t>AMC</t>
    <phoneticPr fontId="6"/>
  </si>
  <si>
    <t>RYOBI</t>
    <phoneticPr fontId="6"/>
  </si>
  <si>
    <t>トラスト</t>
    <phoneticPr fontId="6"/>
  </si>
  <si>
    <t>内作バリ</t>
    <rPh sb="0" eb="2">
      <t>ナイサク</t>
    </rPh>
    <phoneticPr fontId="6"/>
  </si>
  <si>
    <t>仕掛かり</t>
    <rPh sb="0" eb="2">
      <t>シカ</t>
    </rPh>
    <phoneticPr fontId="6"/>
  </si>
  <si>
    <t>Total</t>
    <phoneticPr fontId="6"/>
  </si>
  <si>
    <t>払出数</t>
    <rPh sb="0" eb="1">
      <t>ハラ</t>
    </rPh>
    <rPh sb="1" eb="2">
      <t>ダ</t>
    </rPh>
    <rPh sb="2" eb="3">
      <t>スウ</t>
    </rPh>
    <phoneticPr fontId="6"/>
  </si>
  <si>
    <t>台数</t>
    <rPh sb="0" eb="2">
      <t>ダイスウ</t>
    </rPh>
    <phoneticPr fontId="6"/>
  </si>
  <si>
    <t>予定数</t>
    <rPh sb="0" eb="3">
      <t>ヨテイスウ</t>
    </rPh>
    <phoneticPr fontId="6"/>
  </si>
  <si>
    <t>入り数</t>
    <rPh sb="0" eb="1">
      <t>イ</t>
    </rPh>
    <rPh sb="2" eb="3">
      <t>スウ</t>
    </rPh>
    <phoneticPr fontId="6"/>
  </si>
  <si>
    <t>メーカー</t>
    <phoneticPr fontId="6"/>
  </si>
  <si>
    <t>A356</t>
    <phoneticPr fontId="6"/>
  </si>
  <si>
    <t>MKF</t>
    <phoneticPr fontId="6"/>
  </si>
  <si>
    <t>HS2M</t>
    <phoneticPr fontId="6"/>
  </si>
  <si>
    <t>MKC R ﾒｲﾝﾊﾟｲﾌﾟ</t>
    <phoneticPr fontId="6"/>
  </si>
  <si>
    <t>MKC L ﾒｲﾝﾊﾟｲﾌﾟ</t>
    <phoneticPr fontId="6"/>
  </si>
  <si>
    <t>MKC ﾌﾛﾝﾄﾘﾝｸﾌﾞﾗｹｯﾄ</t>
    <phoneticPr fontId="6"/>
  </si>
  <si>
    <t>MKCﾋﾟﾎﾞｯﾄﾌﾞﾗｹｯﾄ</t>
    <phoneticPr fontId="6"/>
  </si>
  <si>
    <t>MKC ﾌﾛﾝﾄﾌｫｰｸ</t>
    <phoneticPr fontId="6"/>
  </si>
  <si>
    <t>MKC ｽｲﾝｸﾞｱｰﾑ</t>
    <phoneticPr fontId="6"/>
  </si>
  <si>
    <t>KOH</t>
    <phoneticPr fontId="6"/>
  </si>
  <si>
    <t>MKRA H/P</t>
    <phoneticPr fontId="6"/>
  </si>
  <si>
    <t>MKRG H/P</t>
    <phoneticPr fontId="6"/>
  </si>
  <si>
    <t>MLFA SWA</t>
    <phoneticPr fontId="6"/>
  </si>
  <si>
    <t>A357</t>
  </si>
  <si>
    <t>MLT SWA#1</t>
    <phoneticPr fontId="6"/>
  </si>
  <si>
    <t>MLT SWA#2</t>
  </si>
  <si>
    <t>MLL  SWA</t>
    <phoneticPr fontId="6"/>
  </si>
  <si>
    <t>MLC リアキャリア</t>
    <phoneticPr fontId="6"/>
  </si>
  <si>
    <t>A358</t>
  </si>
  <si>
    <t>歪後在庫</t>
    <rPh sb="0" eb="1">
      <t>ヒズミ</t>
    </rPh>
    <rPh sb="1" eb="2">
      <t>ゴ</t>
    </rPh>
    <rPh sb="2" eb="4">
      <t>ザイコ</t>
    </rPh>
    <phoneticPr fontId="6"/>
  </si>
  <si>
    <t>トラスト</t>
  </si>
  <si>
    <t>AMC</t>
  </si>
  <si>
    <t>素材仕掛</t>
  </si>
  <si>
    <t>高さ前</t>
    <rPh sb="0" eb="1">
      <t>タカ</t>
    </rPh>
    <rPh sb="2" eb="3">
      <t>マエ</t>
    </rPh>
    <phoneticPr fontId="6"/>
  </si>
  <si>
    <t>保留</t>
    <rPh sb="0" eb="2">
      <t>ホリュウ</t>
    </rPh>
    <phoneticPr fontId="6"/>
  </si>
  <si>
    <t>素材仕掛</t>
    <phoneticPr fontId="6"/>
  </si>
  <si>
    <t>月</t>
    <rPh sb="0" eb="1">
      <t>ガツ</t>
    </rPh>
    <phoneticPr fontId="6"/>
  </si>
  <si>
    <t>TTL</t>
  </si>
  <si>
    <t>実行差異</t>
    <rPh sb="0" eb="2">
      <t>ジッコウ</t>
    </rPh>
    <phoneticPr fontId="98"/>
  </si>
  <si>
    <t>週達成率</t>
    <rPh sb="0" eb="1">
      <t>シュウ</t>
    </rPh>
    <phoneticPr fontId="6"/>
  </si>
  <si>
    <t>中間在庫</t>
    <rPh sb="0" eb="4">
      <t>チュウカンザイコ</t>
    </rPh>
    <phoneticPr fontId="6"/>
  </si>
  <si>
    <t>今月総在庫　　　　見込み</t>
    <rPh sb="0" eb="2">
      <t>コンゲツ</t>
    </rPh>
    <rPh sb="9" eb="11">
      <t>ミコ</t>
    </rPh>
    <phoneticPr fontId="6"/>
  </si>
  <si>
    <t>次月出荷</t>
    <rPh sb="0" eb="2">
      <t>ジゲツ</t>
    </rPh>
    <rPh sb="2" eb="4">
      <t>シュッカ</t>
    </rPh>
    <phoneticPr fontId="6"/>
  </si>
  <si>
    <t>在庫シグナル</t>
    <rPh sb="0" eb="2">
      <t>ザイコ</t>
    </rPh>
    <phoneticPr fontId="6"/>
  </si>
  <si>
    <t>水</t>
    <rPh sb="0" eb="1">
      <t>ミズ</t>
    </rPh>
    <phoneticPr fontId="6"/>
  </si>
  <si>
    <t>木</t>
  </si>
  <si>
    <t>金</t>
  </si>
  <si>
    <t>土</t>
  </si>
  <si>
    <t>日</t>
  </si>
  <si>
    <t>月</t>
  </si>
  <si>
    <t>火</t>
  </si>
  <si>
    <t>水</t>
  </si>
  <si>
    <t>計画</t>
  </si>
  <si>
    <t>実績</t>
  </si>
  <si>
    <t>MKF</t>
  </si>
  <si>
    <t>MKC R ﾒｲﾝﾊﾟｲﾌﾟ</t>
  </si>
  <si>
    <t>MKC L ﾒｲﾝﾊﾟｲﾌﾟ</t>
  </si>
  <si>
    <t>MKC ﾌﾛﾝﾄﾘﾝｸﾌﾞﾗｹｯﾄ</t>
  </si>
  <si>
    <t>MKRG H/P</t>
  </si>
  <si>
    <t>MKR ピボットブラケット</t>
  </si>
  <si>
    <t>MLFA SWA</t>
  </si>
  <si>
    <t>MLT SWA#2</t>
    <phoneticPr fontId="6"/>
  </si>
  <si>
    <t>MLL  SWA</t>
  </si>
  <si>
    <t>MLC リアキャリア</t>
  </si>
  <si>
    <t>4500
(750)</t>
  </si>
  <si>
    <t>2800
(560)</t>
  </si>
  <si>
    <t>作成</t>
    <rPh sb="0" eb="2">
      <t>サクセイ</t>
    </rPh>
    <phoneticPr fontId="200"/>
  </si>
  <si>
    <t>103期</t>
    <rPh sb="3" eb="4">
      <t>キ</t>
    </rPh>
    <phoneticPr fontId="200"/>
  </si>
  <si>
    <t>FRM 鋳造計画表</t>
    <phoneticPr fontId="200"/>
  </si>
  <si>
    <t>4組3交替休止日</t>
    <rPh sb="1" eb="2">
      <t>クミ</t>
    </rPh>
    <rPh sb="3" eb="5">
      <t>コウタイ</t>
    </rPh>
    <rPh sb="5" eb="8">
      <t>キュウシビ</t>
    </rPh>
    <phoneticPr fontId="200"/>
  </si>
  <si>
    <t>整備型数</t>
    <rPh sb="0" eb="2">
      <t>セイビ</t>
    </rPh>
    <rPh sb="2" eb="3">
      <t>ガタ</t>
    </rPh>
    <rPh sb="3" eb="4">
      <t>カズ</t>
    </rPh>
    <phoneticPr fontId="200"/>
  </si>
  <si>
    <t>当月持ち時間</t>
    <rPh sb="0" eb="2">
      <t>トウゲツ</t>
    </rPh>
    <rPh sb="2" eb="3">
      <t>モ</t>
    </rPh>
    <rPh sb="4" eb="6">
      <t>ジカン</t>
    </rPh>
    <phoneticPr fontId="200"/>
  </si>
  <si>
    <t>有休計画</t>
    <rPh sb="0" eb="2">
      <t>ユウキュウ</t>
    </rPh>
    <rPh sb="2" eb="4">
      <t>ケイカク</t>
    </rPh>
    <phoneticPr fontId="200"/>
  </si>
  <si>
    <t>今月ｏｖｅｒ時間</t>
    <rPh sb="0" eb="2">
      <t>コンゲツ</t>
    </rPh>
    <rPh sb="6" eb="8">
      <t>ジカン</t>
    </rPh>
    <phoneticPr fontId="200"/>
  </si>
  <si>
    <t>今月ｏｖｅｒ日数</t>
    <rPh sb="0" eb="2">
      <t>コンゲツ</t>
    </rPh>
    <rPh sb="6" eb="8">
      <t>ニッスウ</t>
    </rPh>
    <phoneticPr fontId="200"/>
  </si>
  <si>
    <t xml:space="preserve">（稼働日 </t>
  </si>
  <si>
    <t>日  ）</t>
    <phoneticPr fontId="81"/>
  </si>
  <si>
    <t>鋳造計画 Ver.1812SK</t>
    <rPh sb="0" eb="2">
      <t>チュウゾウ</t>
    </rPh>
    <rPh sb="2" eb="4">
      <t>ケイカク</t>
    </rPh>
    <phoneticPr fontId="200"/>
  </si>
  <si>
    <t>濵田</t>
    <rPh sb="0" eb="2">
      <t>ハマダ</t>
    </rPh>
    <phoneticPr fontId="200"/>
  </si>
  <si>
    <t>年</t>
    <rPh sb="0" eb="1">
      <t>ネン</t>
    </rPh>
    <phoneticPr fontId="200"/>
  </si>
  <si>
    <t>月度</t>
    <rPh sb="0" eb="2">
      <t>ガツド</t>
    </rPh>
    <phoneticPr fontId="200"/>
  </si>
  <si>
    <t>時間</t>
    <rPh sb="0" eb="2">
      <t>ジカン</t>
    </rPh>
    <phoneticPr fontId="200"/>
  </si>
  <si>
    <t>＋</t>
    <phoneticPr fontId="200"/>
  </si>
  <si>
    <t>型</t>
    <rPh sb="0" eb="1">
      <t>カタ</t>
    </rPh>
    <phoneticPr fontId="200"/>
  </si>
  <si>
    <t>ー</t>
    <phoneticPr fontId="200"/>
  </si>
  <si>
    <t>＝</t>
    <phoneticPr fontId="200"/>
  </si>
  <si>
    <t>日</t>
    <rPh sb="0" eb="1">
      <t>ニチ</t>
    </rPh>
    <phoneticPr fontId="200"/>
  </si>
  <si>
    <t>日付</t>
  </si>
  <si>
    <t>曜日</t>
    <rPh sb="0" eb="2">
      <t>ヨウビ</t>
    </rPh>
    <phoneticPr fontId="200"/>
  </si>
  <si>
    <t>金</t>
    <rPh sb="0" eb="1">
      <t>キン</t>
    </rPh>
    <phoneticPr fontId="200"/>
  </si>
  <si>
    <t>ＴＯＴＡＬ</t>
  </si>
  <si>
    <t>FRM　　　 GDC   1　　　　号機</t>
    <rPh sb="18" eb="20">
      <t>ゴウキ</t>
    </rPh>
    <phoneticPr fontId="200"/>
  </si>
  <si>
    <t>鋳造機種</t>
  </si>
  <si>
    <t>MKF P/B</t>
  </si>
  <si>
    <t>MKC SWA</t>
  </si>
  <si>
    <t>MKR P/B</t>
  </si>
  <si>
    <t>MKC L/B</t>
  </si>
  <si>
    <t>MKC P/B</t>
  </si>
  <si>
    <t>MLF SWA</t>
  </si>
  <si>
    <t>機種No</t>
    <rPh sb="0" eb="2">
      <t>キシュ</t>
    </rPh>
    <phoneticPr fontId="200"/>
  </si>
  <si>
    <t>直　数</t>
    <phoneticPr fontId="81"/>
  </si>
  <si>
    <t>計画台数</t>
    <phoneticPr fontId="200"/>
  </si>
  <si>
    <t>手許良品数</t>
    <rPh sb="0" eb="2">
      <t>テモト</t>
    </rPh>
    <rPh sb="2" eb="4">
      <t>リョウヒン</t>
    </rPh>
    <rPh sb="4" eb="5">
      <t>スウ</t>
    </rPh>
    <phoneticPr fontId="200"/>
  </si>
  <si>
    <t>重さ</t>
    <rPh sb="0" eb="1">
      <t>オモ</t>
    </rPh>
    <phoneticPr fontId="200"/>
  </si>
  <si>
    <t>溶湯</t>
    <rPh sb="0" eb="1">
      <t>ヨウ</t>
    </rPh>
    <rPh sb="1" eb="2">
      <t>ユ</t>
    </rPh>
    <phoneticPr fontId="200"/>
  </si>
  <si>
    <t>中子</t>
    <rPh sb="0" eb="1">
      <t>ナカ</t>
    </rPh>
    <rPh sb="1" eb="2">
      <t>コ</t>
    </rPh>
    <phoneticPr fontId="200"/>
  </si>
  <si>
    <t>設定</t>
    <rPh sb="0" eb="2">
      <t>セッテイ</t>
    </rPh>
    <phoneticPr fontId="200"/>
  </si>
  <si>
    <t>台数</t>
    <rPh sb="0" eb="2">
      <t>ダイスウ</t>
    </rPh>
    <phoneticPr fontId="200"/>
  </si>
  <si>
    <t>出来高</t>
    <rPh sb="0" eb="3">
      <t>デキダカ</t>
    </rPh>
    <phoneticPr fontId="200"/>
  </si>
  <si>
    <t>FRM　　　 GDC   2　　　　　　　　　　号機</t>
    <rPh sb="24" eb="26">
      <t>ゴウキ</t>
    </rPh>
    <phoneticPr fontId="200"/>
  </si>
  <si>
    <t>MLT SWA</t>
  </si>
  <si>
    <t>MFJ P/B</t>
  </si>
  <si>
    <t>FRM　　　 GDC   3　　　　　　　　　　号機</t>
    <rPh sb="24" eb="26">
      <t>ゴウキ</t>
    </rPh>
    <phoneticPr fontId="200"/>
  </si>
  <si>
    <t>MLC R/C</t>
  </si>
  <si>
    <t>MLM SWA</t>
  </si>
  <si>
    <t>MKC F/F</t>
  </si>
  <si>
    <t>MLM H/P</t>
  </si>
  <si>
    <t>FRM　　　 GDC   4　　　　　　　　　　号機</t>
    <rPh sb="24" eb="26">
      <t>ゴウキ</t>
    </rPh>
    <phoneticPr fontId="200"/>
  </si>
  <si>
    <t>NN4</t>
  </si>
  <si>
    <t>KA8</t>
  </si>
  <si>
    <t>確かめ計算</t>
    <rPh sb="0" eb="1">
      <t>タシ</t>
    </rPh>
    <rPh sb="3" eb="5">
      <t>ケイサン</t>
    </rPh>
    <phoneticPr fontId="200"/>
  </si>
  <si>
    <t>予算台数</t>
    <rPh sb="0" eb="2">
      <t>ヨサン</t>
    </rPh>
    <rPh sb="2" eb="4">
      <t>ダイスウ</t>
    </rPh>
    <phoneticPr fontId="200"/>
  </si>
  <si>
    <t>MKC
P/B</t>
    <phoneticPr fontId="200"/>
  </si>
  <si>
    <t>MKC
L/B</t>
    <phoneticPr fontId="200"/>
  </si>
  <si>
    <t>MKC
SWA</t>
    <phoneticPr fontId="200"/>
  </si>
  <si>
    <t>MKF
P/B</t>
    <phoneticPr fontId="200"/>
  </si>
  <si>
    <t>MFJ
P/B</t>
    <phoneticPr fontId="200"/>
  </si>
  <si>
    <t>MLF
SWA</t>
    <phoneticPr fontId="200"/>
  </si>
  <si>
    <t>MKR
P/B</t>
    <phoneticPr fontId="200"/>
  </si>
  <si>
    <t>MLL     SWA</t>
    <phoneticPr fontId="200"/>
  </si>
  <si>
    <t>MKC
F/F</t>
    <phoneticPr fontId="200"/>
  </si>
  <si>
    <t>MKJ
SWA</t>
    <phoneticPr fontId="200"/>
  </si>
  <si>
    <t>MLC
R/C</t>
    <phoneticPr fontId="200"/>
  </si>
  <si>
    <t>MKC
M/P</t>
    <phoneticPr fontId="200"/>
  </si>
  <si>
    <t>MLM   SWA</t>
    <phoneticPr fontId="200"/>
  </si>
  <si>
    <t>MLT
SWA</t>
    <phoneticPr fontId="200"/>
  </si>
  <si>
    <t>MKR
H/P</t>
    <phoneticPr fontId="200"/>
  </si>
  <si>
    <t>MLM    H/P</t>
    <phoneticPr fontId="200"/>
  </si>
  <si>
    <t>実行台数</t>
    <rPh sb="0" eb="2">
      <t>ジッコウ</t>
    </rPh>
    <rPh sb="2" eb="4">
      <t>ダイスウ</t>
    </rPh>
    <phoneticPr fontId="200"/>
  </si>
  <si>
    <t>計画差異</t>
    <rPh sb="0" eb="2">
      <t>ケイカク</t>
    </rPh>
    <rPh sb="2" eb="4">
      <t>サイ</t>
    </rPh>
    <phoneticPr fontId="200"/>
  </si>
  <si>
    <t>次月払出</t>
    <rPh sb="0" eb="2">
      <t>ジゲツ</t>
    </rPh>
    <rPh sb="2" eb="3">
      <t>ハラ</t>
    </rPh>
    <rPh sb="3" eb="4">
      <t>ダ</t>
    </rPh>
    <phoneticPr fontId="200"/>
  </si>
  <si>
    <t>1M/C</t>
    <phoneticPr fontId="200"/>
  </si>
  <si>
    <t>2M/C</t>
    <phoneticPr fontId="200"/>
  </si>
  <si>
    <t>3M/C</t>
    <phoneticPr fontId="200"/>
  </si>
  <si>
    <t>4M/C</t>
    <phoneticPr fontId="200"/>
  </si>
  <si>
    <t>機種番号</t>
    <rPh sb="0" eb="2">
      <t>キシュ</t>
    </rPh>
    <rPh sb="2" eb="4">
      <t>バンゴウ</t>
    </rPh>
    <phoneticPr fontId="200"/>
  </si>
  <si>
    <t>溶湯使用量</t>
    <rPh sb="0" eb="2">
      <t>ヨウトウ</t>
    </rPh>
    <rPh sb="2" eb="4">
      <t>シヨウ</t>
    </rPh>
    <rPh sb="4" eb="5">
      <t>リョウ</t>
    </rPh>
    <phoneticPr fontId="200"/>
  </si>
  <si>
    <t>先月棚上げ</t>
    <rPh sb="0" eb="2">
      <t>センゲツ</t>
    </rPh>
    <rPh sb="2" eb="3">
      <t>タナ</t>
    </rPh>
    <rPh sb="3" eb="4">
      <t>ア</t>
    </rPh>
    <phoneticPr fontId="200"/>
  </si>
  <si>
    <t>先月棚下げ</t>
    <rPh sb="0" eb="2">
      <t>センゲツ</t>
    </rPh>
    <rPh sb="2" eb="3">
      <t>タナ</t>
    </rPh>
    <rPh sb="3" eb="4">
      <t>サ</t>
    </rPh>
    <phoneticPr fontId="200"/>
  </si>
  <si>
    <t>鋳造ＭＯ</t>
    <rPh sb="0" eb="2">
      <t>チュウゾウ</t>
    </rPh>
    <phoneticPr fontId="6"/>
  </si>
  <si>
    <t>T/L</t>
    <phoneticPr fontId="6"/>
  </si>
  <si>
    <t>ＧＤＣ</t>
    <phoneticPr fontId="6"/>
  </si>
  <si>
    <t>月生産管理</t>
    <rPh sb="0" eb="1">
      <t>ツキ</t>
    </rPh>
    <rPh sb="1" eb="3">
      <t>セイサン</t>
    </rPh>
    <rPh sb="3" eb="5">
      <t>カンリ</t>
    </rPh>
    <phoneticPr fontId="6"/>
  </si>
  <si>
    <t>作成日</t>
    <rPh sb="0" eb="2">
      <t>サクセイ</t>
    </rPh>
    <rPh sb="2" eb="3">
      <t>ヒ</t>
    </rPh>
    <phoneticPr fontId="6"/>
  </si>
  <si>
    <t>前月末在庫　前月末進度</t>
    <rPh sb="0" eb="2">
      <t>ゼンゲツ</t>
    </rPh>
    <rPh sb="2" eb="3">
      <t>マツ</t>
    </rPh>
    <rPh sb="3" eb="5">
      <t>ザイコ</t>
    </rPh>
    <rPh sb="6" eb="7">
      <t>マエ</t>
    </rPh>
    <rPh sb="7" eb="9">
      <t>ゲツマツ</t>
    </rPh>
    <rPh sb="9" eb="11">
      <t>シンド</t>
    </rPh>
    <phoneticPr fontId="6"/>
  </si>
  <si>
    <t>見える化</t>
    <rPh sb="0" eb="1">
      <t>ミ</t>
    </rPh>
    <rPh sb="3" eb="4">
      <t>カ</t>
    </rPh>
    <phoneticPr fontId="6"/>
  </si>
  <si>
    <t>MKC ピボットブラケット　仕上げ</t>
    <rPh sb="14" eb="16">
      <t>シア</t>
    </rPh>
    <phoneticPr fontId="6"/>
  </si>
  <si>
    <t>払出実績</t>
    <rPh sb="0" eb="1">
      <t>ハラ</t>
    </rPh>
    <rPh sb="1" eb="2">
      <t>ダ</t>
    </rPh>
    <rPh sb="2" eb="4">
      <t>ジッセキ</t>
    </rPh>
    <phoneticPr fontId="6"/>
  </si>
  <si>
    <t>払出進度</t>
    <rPh sb="0" eb="2">
      <t>ハライダ</t>
    </rPh>
    <rPh sb="2" eb="4">
      <t>シンド</t>
    </rPh>
    <phoneticPr fontId="6"/>
  </si>
  <si>
    <t>検査不良</t>
    <rPh sb="0" eb="2">
      <t>ケンサ</t>
    </rPh>
    <rPh sb="2" eb="4">
      <t>フリョウ</t>
    </rPh>
    <phoneticPr fontId="6"/>
  </si>
  <si>
    <t>仕上げ進度</t>
    <rPh sb="0" eb="2">
      <t>シア</t>
    </rPh>
    <rPh sb="3" eb="5">
      <t>シンド</t>
    </rPh>
    <phoneticPr fontId="6"/>
  </si>
  <si>
    <t>素材納入計画</t>
    <rPh sb="0" eb="2">
      <t>ソザイ</t>
    </rPh>
    <rPh sb="2" eb="4">
      <t>ノウニュウ</t>
    </rPh>
    <rPh sb="4" eb="6">
      <t>ケイカク</t>
    </rPh>
    <phoneticPr fontId="6"/>
  </si>
  <si>
    <t>ＡＭＣ</t>
  </si>
  <si>
    <t>素材納入数</t>
    <rPh sb="0" eb="2">
      <t>ソザイ</t>
    </rPh>
    <rPh sb="2" eb="4">
      <t>ノウニュウ</t>
    </rPh>
    <rPh sb="4" eb="5">
      <t>スウ</t>
    </rPh>
    <phoneticPr fontId="6"/>
  </si>
  <si>
    <t>（不良返却）</t>
    <rPh sb="1" eb="3">
      <t>フリョウ</t>
    </rPh>
    <rPh sb="3" eb="5">
      <t>ヘンキャク</t>
    </rPh>
    <phoneticPr fontId="6"/>
  </si>
  <si>
    <t>素材納入進度</t>
    <rPh sb="2" eb="4">
      <t>ノウニュウ</t>
    </rPh>
    <rPh sb="4" eb="6">
      <t>シンド</t>
    </rPh>
    <phoneticPr fontId="6"/>
  </si>
  <si>
    <t>素材支給計画</t>
    <rPh sb="0" eb="2">
      <t>ソザイ</t>
    </rPh>
    <rPh sb="2" eb="4">
      <t>シキュウ</t>
    </rPh>
    <rPh sb="4" eb="6">
      <t>ケイカク</t>
    </rPh>
    <phoneticPr fontId="6"/>
  </si>
  <si>
    <t>素材支給数</t>
    <rPh sb="0" eb="2">
      <t>ソザイ</t>
    </rPh>
    <rPh sb="2" eb="4">
      <t>シキュウ</t>
    </rPh>
    <rPh sb="4" eb="5">
      <t>スウ</t>
    </rPh>
    <phoneticPr fontId="6"/>
  </si>
  <si>
    <t>素材支給進度</t>
    <rPh sb="4" eb="6">
      <t>シンド</t>
    </rPh>
    <phoneticPr fontId="6"/>
  </si>
  <si>
    <t>ＯＴＲ</t>
    <phoneticPr fontId="6"/>
  </si>
  <si>
    <t>MKC ピボットブラケット　鋳造</t>
    <rPh sb="14" eb="16">
      <t>チュウゾウ</t>
    </rPh>
    <phoneticPr fontId="6"/>
  </si>
  <si>
    <t>合格率</t>
    <rPh sb="0" eb="3">
      <t>ゴウカクリツ</t>
    </rPh>
    <phoneticPr fontId="6"/>
  </si>
  <si>
    <t>不良</t>
    <rPh sb="0" eb="2">
      <t>フリョウ</t>
    </rPh>
    <phoneticPr fontId="6"/>
  </si>
  <si>
    <t>立ち捨て</t>
    <rPh sb="0" eb="1">
      <t>タ</t>
    </rPh>
    <rPh sb="2" eb="3">
      <t>ス</t>
    </rPh>
    <phoneticPr fontId="6"/>
  </si>
  <si>
    <t>総合合格率</t>
    <rPh sb="0" eb="2">
      <t>ソウゴウ</t>
    </rPh>
    <rPh sb="2" eb="5">
      <t>ゴウカクリツ</t>
    </rPh>
    <phoneticPr fontId="6"/>
  </si>
  <si>
    <t>累計進度</t>
    <rPh sb="0" eb="2">
      <t>ルイケイ</t>
    </rPh>
    <rPh sb="2" eb="4">
      <t>シンド</t>
    </rPh>
    <phoneticPr fontId="6"/>
  </si>
  <si>
    <t>総在庫計画</t>
    <rPh sb="0" eb="1">
      <t>ソウ</t>
    </rPh>
    <rPh sb="1" eb="3">
      <t>ザイコ</t>
    </rPh>
    <rPh sb="3" eb="5">
      <t>ケイカク</t>
    </rPh>
    <phoneticPr fontId="6"/>
  </si>
  <si>
    <t>総在庫実績</t>
    <rPh sb="0" eb="1">
      <t>ソウ</t>
    </rPh>
    <rPh sb="1" eb="3">
      <t>ザイコ</t>
    </rPh>
    <rPh sb="3" eb="5">
      <t>ジッセキ</t>
    </rPh>
    <phoneticPr fontId="6"/>
  </si>
  <si>
    <t>MKC フロントフォーク　仕上げ</t>
    <rPh sb="13" eb="15">
      <t>シア</t>
    </rPh>
    <phoneticPr fontId="6"/>
  </si>
  <si>
    <t>MKC フロントフォーク　鋳造</t>
    <rPh sb="13" eb="15">
      <t>チュウゾウ</t>
    </rPh>
    <phoneticPr fontId="6"/>
  </si>
  <si>
    <t>MKCフロントリンクブラケット 仕上げ</t>
    <rPh sb="16" eb="18">
      <t>シア</t>
    </rPh>
    <phoneticPr fontId="6"/>
  </si>
  <si>
    <t>ＯＴＲ</t>
  </si>
  <si>
    <t>MKCフロントリンクブラケット　鋳造</t>
    <rPh sb="16" eb="18">
      <t>チュウゾウ</t>
    </rPh>
    <phoneticPr fontId="6"/>
  </si>
  <si>
    <t>A</t>
    <phoneticPr fontId="6"/>
  </si>
  <si>
    <t>B</t>
    <phoneticPr fontId="6"/>
  </si>
  <si>
    <t>C</t>
    <phoneticPr fontId="6"/>
  </si>
  <si>
    <t>MKC メインパイプ R　仕上げ</t>
    <rPh sb="13" eb="15">
      <t>シア</t>
    </rPh>
    <phoneticPr fontId="6"/>
  </si>
  <si>
    <t>バリ取り計画</t>
    <rPh sb="2" eb="3">
      <t>ト</t>
    </rPh>
    <rPh sb="4" eb="6">
      <t>ケイカク</t>
    </rPh>
    <phoneticPr fontId="6"/>
  </si>
  <si>
    <t>バリ取り合格</t>
    <rPh sb="2" eb="3">
      <t>ト</t>
    </rPh>
    <rPh sb="4" eb="6">
      <t>ゴウカク</t>
    </rPh>
    <phoneticPr fontId="6"/>
  </si>
  <si>
    <t>バリ取り進度</t>
    <rPh sb="2" eb="3">
      <t>ト</t>
    </rPh>
    <rPh sb="4" eb="6">
      <t>シンド</t>
    </rPh>
    <phoneticPr fontId="6"/>
  </si>
  <si>
    <t>熱処理→仕上げ</t>
    <rPh sb="0" eb="3">
      <t>ネツショリ</t>
    </rPh>
    <rPh sb="4" eb="6">
      <t>シア</t>
    </rPh>
    <phoneticPr fontId="6"/>
  </si>
  <si>
    <t>バリ取前在庫</t>
    <rPh sb="2" eb="3">
      <t>トリ</t>
    </rPh>
    <rPh sb="3" eb="4">
      <t>マエ</t>
    </rPh>
    <rPh sb="4" eb="6">
      <t>ザイコ</t>
    </rPh>
    <phoneticPr fontId="6"/>
  </si>
  <si>
    <t>素材支給進度</t>
    <rPh sb="2" eb="4">
      <t>シキュウ</t>
    </rPh>
    <rPh sb="4" eb="6">
      <t>シンド</t>
    </rPh>
    <phoneticPr fontId="6"/>
  </si>
  <si>
    <t>MKC メインパイプ R　鋳造</t>
    <rPh sb="13" eb="15">
      <t>チュウゾウ</t>
    </rPh>
    <phoneticPr fontId="6"/>
  </si>
  <si>
    <t>MKC メインパイプ Ｌ　仕上げ</t>
    <rPh sb="13" eb="15">
      <t>シア</t>
    </rPh>
    <phoneticPr fontId="6"/>
  </si>
  <si>
    <t>MKC メインパイプ Ｌ　鋳造</t>
    <rPh sb="13" eb="15">
      <t>チュウゾウ</t>
    </rPh>
    <phoneticPr fontId="6"/>
  </si>
  <si>
    <t>MKC スイングアーム　仕上げ</t>
    <rPh sb="12" eb="14">
      <t>シア</t>
    </rPh>
    <phoneticPr fontId="6"/>
  </si>
  <si>
    <t>MKC スイングアーム　鋳造</t>
    <rPh sb="12" eb="14">
      <t>チュウゾウ</t>
    </rPh>
    <phoneticPr fontId="6"/>
  </si>
  <si>
    <t>MKR ヘッドパイプ　仕上げ</t>
    <rPh sb="11" eb="13">
      <t>シアゲ</t>
    </rPh>
    <phoneticPr fontId="6"/>
  </si>
  <si>
    <t>MKR ヘッドパイプ　鋳造</t>
    <rPh sb="11" eb="13">
      <t>チュウゾウ</t>
    </rPh>
    <phoneticPr fontId="6"/>
  </si>
  <si>
    <t>MKR ピボットブラケット　仕上げ</t>
    <rPh sb="14" eb="16">
      <t>シア</t>
    </rPh>
    <phoneticPr fontId="6"/>
  </si>
  <si>
    <t>歪最終検査計画</t>
    <rPh sb="0" eb="1">
      <t>ヒズミ</t>
    </rPh>
    <rPh sb="1" eb="3">
      <t>サイシュウ</t>
    </rPh>
    <rPh sb="3" eb="5">
      <t>ケンサ</t>
    </rPh>
    <rPh sb="5" eb="7">
      <t>ケイカク</t>
    </rPh>
    <phoneticPr fontId="6"/>
  </si>
  <si>
    <t>歪最終検査合格</t>
    <rPh sb="0" eb="1">
      <t>ヒズミ</t>
    </rPh>
    <rPh sb="1" eb="3">
      <t>サイシュウ</t>
    </rPh>
    <rPh sb="3" eb="5">
      <t>ケンサ</t>
    </rPh>
    <rPh sb="5" eb="7">
      <t>ゴウカク</t>
    </rPh>
    <phoneticPr fontId="6"/>
  </si>
  <si>
    <t>歪検査不良</t>
    <rPh sb="0" eb="1">
      <t>ヒズミ</t>
    </rPh>
    <rPh sb="1" eb="3">
      <t>ケンサ</t>
    </rPh>
    <rPh sb="3" eb="5">
      <t>フリョウ</t>
    </rPh>
    <phoneticPr fontId="6"/>
  </si>
  <si>
    <t>最終進度</t>
    <rPh sb="0" eb="2">
      <t>サイシュウ</t>
    </rPh>
    <rPh sb="2" eb="4">
      <t>シンド</t>
    </rPh>
    <phoneticPr fontId="6"/>
  </si>
  <si>
    <t>ＧＤＣ仕掛在庫</t>
    <phoneticPr fontId="6"/>
  </si>
  <si>
    <t>最終検査前在庫</t>
    <phoneticPr fontId="6"/>
  </si>
  <si>
    <t>MKR　ピボットブラケット　鋳造</t>
    <rPh sb="14" eb="16">
      <t>チュウゾウ</t>
    </rPh>
    <phoneticPr fontId="6"/>
  </si>
  <si>
    <t>HP</t>
    <phoneticPr fontId="6"/>
  </si>
  <si>
    <t>PB</t>
    <phoneticPr fontId="6"/>
  </si>
  <si>
    <t>連絡</t>
    <rPh sb="0" eb="2">
      <t>レンラク</t>
    </rPh>
    <phoneticPr fontId="6"/>
  </si>
  <si>
    <t>トラストライフ</t>
    <phoneticPr fontId="6"/>
  </si>
  <si>
    <t>ＭＫＪスイングアーム　鋳造</t>
    <rPh sb="11" eb="13">
      <t>チュウゾウ</t>
    </rPh>
    <phoneticPr fontId="6"/>
  </si>
  <si>
    <t>保留救済</t>
    <rPh sb="0" eb="4">
      <t>ホリュウキュウサイ</t>
    </rPh>
    <phoneticPr fontId="6"/>
  </si>
  <si>
    <t>保留⇒完成</t>
    <rPh sb="0" eb="2">
      <t>ホリュウ</t>
    </rPh>
    <rPh sb="3" eb="5">
      <t>カンセイ</t>
    </rPh>
    <phoneticPr fontId="6"/>
  </si>
  <si>
    <t>把握</t>
    <rPh sb="0" eb="2">
      <t>ハアク</t>
    </rPh>
    <phoneticPr fontId="6"/>
  </si>
  <si>
    <t>保留在庫</t>
    <rPh sb="0" eb="2">
      <t>ホリュウ</t>
    </rPh>
    <rPh sb="2" eb="4">
      <t>ザイコ</t>
    </rPh>
    <phoneticPr fontId="6"/>
  </si>
  <si>
    <t>仕上げ計画_高さ</t>
    <rPh sb="0" eb="2">
      <t>シア</t>
    </rPh>
    <rPh sb="3" eb="5">
      <t>ケイカク</t>
    </rPh>
    <rPh sb="6" eb="7">
      <t>タカ</t>
    </rPh>
    <phoneticPr fontId="6"/>
  </si>
  <si>
    <t>高さ前在庫</t>
    <phoneticPr fontId="6"/>
  </si>
  <si>
    <t>高さ検査⇒完成</t>
    <rPh sb="0" eb="1">
      <t>タカ</t>
    </rPh>
    <rPh sb="2" eb="4">
      <t>ケンサ</t>
    </rPh>
    <rPh sb="4" eb="7">
      <t>ヤジルシカンセイ</t>
    </rPh>
    <phoneticPr fontId="6"/>
  </si>
  <si>
    <t>最終検査</t>
    <rPh sb="0" eb="2">
      <t>サイシュウ</t>
    </rPh>
    <rPh sb="2" eb="4">
      <t>ケンサ</t>
    </rPh>
    <phoneticPr fontId="6"/>
  </si>
  <si>
    <t>高さOK</t>
    <rPh sb="0" eb="1">
      <t>タカ</t>
    </rPh>
    <phoneticPr fontId="6"/>
  </si>
  <si>
    <t>外観保留</t>
    <rPh sb="0" eb="2">
      <t>ガイカン</t>
    </rPh>
    <rPh sb="2" eb="4">
      <t>ホリュウ</t>
    </rPh>
    <phoneticPr fontId="6"/>
  </si>
  <si>
    <t>高さ保留</t>
    <rPh sb="0" eb="1">
      <t>タカ</t>
    </rPh>
    <rPh sb="2" eb="4">
      <t>ホリュウ</t>
    </rPh>
    <phoneticPr fontId="6"/>
  </si>
  <si>
    <t>その他保留</t>
    <rPh sb="2" eb="5">
      <t>タホリュウ</t>
    </rPh>
    <phoneticPr fontId="6"/>
  </si>
  <si>
    <t>他保留</t>
    <rPh sb="0" eb="3">
      <t>タホリュウ</t>
    </rPh>
    <phoneticPr fontId="6"/>
  </si>
  <si>
    <t>歪検査計画</t>
    <rPh sb="0" eb="3">
      <t>ヒズミケンサ</t>
    </rPh>
    <rPh sb="3" eb="5">
      <t>ケイカク</t>
    </rPh>
    <phoneticPr fontId="6"/>
  </si>
  <si>
    <t>HM歪検査</t>
    <rPh sb="2" eb="5">
      <t>ヒズミケンサ</t>
    </rPh>
    <phoneticPr fontId="6"/>
  </si>
  <si>
    <t>歪合格</t>
    <rPh sb="0" eb="1">
      <t>ヒズミ</t>
    </rPh>
    <rPh sb="1" eb="3">
      <t>ゴウカク</t>
    </rPh>
    <phoneticPr fontId="6"/>
  </si>
  <si>
    <t>歪不良率</t>
    <rPh sb="0" eb="1">
      <t>ヒズミ</t>
    </rPh>
    <rPh sb="1" eb="4">
      <t>フリョウリツ</t>
    </rPh>
    <phoneticPr fontId="6"/>
  </si>
  <si>
    <t>ネジレ(R上)</t>
    <rPh sb="5" eb="6">
      <t>ウエ</t>
    </rPh>
    <phoneticPr fontId="6"/>
  </si>
  <si>
    <t>ネジレ(L上)</t>
    <rPh sb="5" eb="6">
      <t>ウエ</t>
    </rPh>
    <phoneticPr fontId="6"/>
  </si>
  <si>
    <t>内歪</t>
    <rPh sb="0" eb="2">
      <t>ウチヒズミ</t>
    </rPh>
    <phoneticPr fontId="6"/>
  </si>
  <si>
    <t>外歪</t>
    <rPh sb="0" eb="2">
      <t>ソトヒズミ</t>
    </rPh>
    <phoneticPr fontId="6"/>
  </si>
  <si>
    <t>差±1.3</t>
    <rPh sb="0" eb="1">
      <t>サ</t>
    </rPh>
    <phoneticPr fontId="6"/>
  </si>
  <si>
    <t>不良合計</t>
    <rPh sb="0" eb="4">
      <t>フリョウゴウケイ</t>
    </rPh>
    <phoneticPr fontId="6"/>
  </si>
  <si>
    <t>不良率</t>
    <rPh sb="0" eb="3">
      <t>フリョウリツ</t>
    </rPh>
    <phoneticPr fontId="6"/>
  </si>
  <si>
    <t>MLL　SWA仕上げ</t>
    <rPh sb="7" eb="9">
      <t>シア</t>
    </rPh>
    <phoneticPr fontId="6"/>
  </si>
  <si>
    <t>（歪返却）</t>
    <rPh sb="1" eb="2">
      <t>ヒズミ</t>
    </rPh>
    <rPh sb="2" eb="4">
      <t>ヘンキャク</t>
    </rPh>
    <phoneticPr fontId="6"/>
  </si>
  <si>
    <t>矯正行</t>
    <rPh sb="0" eb="2">
      <t>キョウセイ</t>
    </rPh>
    <rPh sb="2" eb="3">
      <t>イキ</t>
    </rPh>
    <phoneticPr fontId="6"/>
  </si>
  <si>
    <t>基準外品</t>
    <rPh sb="0" eb="3">
      <t>キジュンガイ</t>
    </rPh>
    <rPh sb="3" eb="4">
      <t>ヒン</t>
    </rPh>
    <phoneticPr fontId="6"/>
  </si>
  <si>
    <t>基準外合計</t>
    <rPh sb="0" eb="2">
      <t>キジュン</t>
    </rPh>
    <rPh sb="2" eb="3">
      <t>ガイ</t>
    </rPh>
    <rPh sb="3" eb="5">
      <t>ゴウケイ</t>
    </rPh>
    <phoneticPr fontId="6"/>
  </si>
  <si>
    <t>基準NG率</t>
    <rPh sb="0" eb="2">
      <t>キジュン</t>
    </rPh>
    <rPh sb="4" eb="5">
      <t>リツ</t>
    </rPh>
    <phoneticPr fontId="6"/>
  </si>
  <si>
    <t>歪矯正前在庫</t>
    <rPh sb="0" eb="4">
      <t>ヒズミキョウセイマエ</t>
    </rPh>
    <rPh sb="4" eb="6">
      <t>ザイコ</t>
    </rPh>
    <phoneticPr fontId="6"/>
  </si>
  <si>
    <t>　MLL SWA鋳造</t>
    <rPh sb="8" eb="10">
      <t>チュウゾウ</t>
    </rPh>
    <phoneticPr fontId="6"/>
  </si>
  <si>
    <t>MLT SWA#1仕上げ</t>
    <rPh sb="9" eb="11">
      <t>シア</t>
    </rPh>
    <phoneticPr fontId="6"/>
  </si>
  <si>
    <t>MLT SWA#1　鋳造</t>
    <rPh sb="10" eb="12">
      <t>チュウゾウ</t>
    </rPh>
    <phoneticPr fontId="6"/>
  </si>
  <si>
    <t>MLT SWA#2仕上げ</t>
    <rPh sb="9" eb="11">
      <t>シア</t>
    </rPh>
    <phoneticPr fontId="6"/>
  </si>
  <si>
    <t>MLT SWA#2　鋳造</t>
    <rPh sb="10" eb="12">
      <t>チュウゾウ</t>
    </rPh>
    <phoneticPr fontId="6"/>
  </si>
  <si>
    <t>歪</t>
    <rPh sb="0" eb="1">
      <t>ヒズミ</t>
    </rPh>
    <phoneticPr fontId="6"/>
  </si>
  <si>
    <t>歪前在庫</t>
    <rPh sb="0" eb="2">
      <t>ヒズミマエ</t>
    </rPh>
    <rPh sb="2" eb="4">
      <t>ザイコ</t>
    </rPh>
    <phoneticPr fontId="6"/>
  </si>
  <si>
    <t>MFJ　仕上げ</t>
    <rPh sb="4" eb="6">
      <t>シア</t>
    </rPh>
    <phoneticPr fontId="6"/>
  </si>
  <si>
    <t>ＭＦＪ　鋳造</t>
    <rPh sb="4" eb="6">
      <t>チュウゾウ</t>
    </rPh>
    <phoneticPr fontId="6"/>
  </si>
  <si>
    <t>ＭＦＬ　鋳造</t>
    <rPh sb="4" eb="6">
      <t>チュウゾウ</t>
    </rPh>
    <phoneticPr fontId="6"/>
  </si>
  <si>
    <t>MLM H/P　仕上げ</t>
    <rPh sb="8" eb="10">
      <t>シア</t>
    </rPh>
    <phoneticPr fontId="6"/>
  </si>
  <si>
    <t>MLM H/P　鋳造</t>
    <rPh sb="8" eb="10">
      <t>チュウゾウ</t>
    </rPh>
    <phoneticPr fontId="6"/>
  </si>
  <si>
    <t>MLM SWA　仕上げ</t>
    <rPh sb="8" eb="10">
      <t>シア</t>
    </rPh>
    <phoneticPr fontId="6"/>
  </si>
  <si>
    <t>MLMSWA　鋳造</t>
    <rPh sb="7" eb="9">
      <t>チュウゾウ</t>
    </rPh>
    <phoneticPr fontId="6"/>
  </si>
  <si>
    <t>MCW BK R</t>
    <phoneticPr fontId="6"/>
  </si>
  <si>
    <t>MCW BK L</t>
    <phoneticPr fontId="6"/>
  </si>
  <si>
    <t>MCS HP</t>
    <phoneticPr fontId="6"/>
  </si>
  <si>
    <t>月  払出し管理表</t>
    <rPh sb="0" eb="1">
      <t>ツキ</t>
    </rPh>
    <rPh sb="3" eb="5">
      <t>ハライダ</t>
    </rPh>
    <rPh sb="6" eb="8">
      <t>カンリ</t>
    </rPh>
    <rPh sb="8" eb="9">
      <t>オモテ</t>
    </rPh>
    <phoneticPr fontId="6"/>
  </si>
  <si>
    <t>前月末在庫　　　　　前月末進度</t>
    <rPh sb="0" eb="2">
      <t>ゼンゲツ</t>
    </rPh>
    <rPh sb="2" eb="3">
      <t>マツ</t>
    </rPh>
    <rPh sb="3" eb="5">
      <t>ザイコ</t>
    </rPh>
    <rPh sb="10" eb="11">
      <t>マエ</t>
    </rPh>
    <rPh sb="11" eb="13">
      <t>ゲツマツ</t>
    </rPh>
    <rPh sb="13" eb="15">
      <t>シンド</t>
    </rPh>
    <phoneticPr fontId="6"/>
  </si>
  <si>
    <t>ＭＫＣ Ｐ／Ｂ</t>
    <phoneticPr fontId="6"/>
  </si>
  <si>
    <t>人作業稼働時間設定</t>
    <rPh sb="0" eb="1">
      <t>ヒト</t>
    </rPh>
    <rPh sb="1" eb="3">
      <t>サギョウ</t>
    </rPh>
    <rPh sb="3" eb="5">
      <t>カドウ</t>
    </rPh>
    <rPh sb="5" eb="7">
      <t>ジカン</t>
    </rPh>
    <rPh sb="7" eb="9">
      <t>セッテイ</t>
    </rPh>
    <phoneticPr fontId="6"/>
  </si>
  <si>
    <t>払出実績</t>
    <rPh sb="0" eb="2">
      <t>ハライダシ</t>
    </rPh>
    <rPh sb="2" eb="4">
      <t>ジッセキ</t>
    </rPh>
    <phoneticPr fontId="6"/>
  </si>
  <si>
    <t>ＭＫＣ Ｆ／Ｆ</t>
    <phoneticPr fontId="6"/>
  </si>
  <si>
    <t>ＭＫＣ Ｌ／Ｂ</t>
    <phoneticPr fontId="6"/>
  </si>
  <si>
    <t>点検</t>
    <rPh sb="0" eb="2">
      <t>テンケン</t>
    </rPh>
    <phoneticPr fontId="6"/>
  </si>
  <si>
    <t>ＭＫＣ Ｍ/Ｐ     （Ｒ）</t>
    <phoneticPr fontId="6"/>
  </si>
  <si>
    <t>休憩</t>
    <rPh sb="0" eb="2">
      <t>キュウケイ</t>
    </rPh>
    <phoneticPr fontId="6"/>
  </si>
  <si>
    <t>ＭＫＣ M/P      （L）</t>
    <phoneticPr fontId="6"/>
  </si>
  <si>
    <t>日報締め</t>
    <rPh sb="0" eb="2">
      <t>ニッポウ</t>
    </rPh>
    <rPh sb="2" eb="3">
      <t>シ</t>
    </rPh>
    <phoneticPr fontId="6"/>
  </si>
  <si>
    <t>稼働時間</t>
    <rPh sb="0" eb="2">
      <t>カドウ</t>
    </rPh>
    <rPh sb="2" eb="4">
      <t>ジカン</t>
    </rPh>
    <phoneticPr fontId="6"/>
  </si>
  <si>
    <t>MFJ P/B</t>
    <phoneticPr fontId="6"/>
  </si>
  <si>
    <t>MFL P/B</t>
    <phoneticPr fontId="6"/>
  </si>
  <si>
    <t>MGE P/B</t>
    <phoneticPr fontId="6"/>
  </si>
  <si>
    <t>MCW B/K      （Ｒ）</t>
    <phoneticPr fontId="6"/>
  </si>
  <si>
    <t>MCW B/K      （L）</t>
    <phoneticPr fontId="6"/>
  </si>
  <si>
    <t>MKR P/B</t>
    <phoneticPr fontId="6"/>
  </si>
  <si>
    <t>MLC R/C</t>
    <phoneticPr fontId="6"/>
  </si>
  <si>
    <t>MLL SWA</t>
    <phoneticPr fontId="6"/>
  </si>
  <si>
    <t>MLT SWA</t>
    <phoneticPr fontId="6"/>
  </si>
  <si>
    <t>月 仕上げ負荷確認</t>
    <rPh sb="0" eb="1">
      <t>ツキ</t>
    </rPh>
    <rPh sb="2" eb="4">
      <t>シア</t>
    </rPh>
    <rPh sb="5" eb="7">
      <t>フカ</t>
    </rPh>
    <rPh sb="7" eb="9">
      <t>カクニン</t>
    </rPh>
    <phoneticPr fontId="6"/>
  </si>
  <si>
    <t>ＭＫＣＰ／Ｂ</t>
    <phoneticPr fontId="6"/>
  </si>
  <si>
    <t>仕上計画</t>
    <rPh sb="0" eb="2">
      <t>シアゲ</t>
    </rPh>
    <rPh sb="2" eb="4">
      <t>ケイカク</t>
    </rPh>
    <phoneticPr fontId="6"/>
  </si>
  <si>
    <t>人</t>
    <rPh sb="0" eb="1">
      <t>ヒト</t>
    </rPh>
    <phoneticPr fontId="6"/>
  </si>
  <si>
    <t>Ｆ／Ｆ</t>
    <phoneticPr fontId="6"/>
  </si>
  <si>
    <t>朝礼</t>
    <rPh sb="0" eb="2">
      <t>チョウレイ</t>
    </rPh>
    <phoneticPr fontId="6"/>
  </si>
  <si>
    <t>Ｌ／Ｂ</t>
    <phoneticPr fontId="6"/>
  </si>
  <si>
    <t>Ｍ／Ｐ（Ｒ）</t>
    <phoneticPr fontId="6"/>
  </si>
  <si>
    <t>清掃</t>
    <rPh sb="0" eb="2">
      <t>セイソウ</t>
    </rPh>
    <phoneticPr fontId="6"/>
  </si>
  <si>
    <t>M/P（L）</t>
    <phoneticPr fontId="6"/>
  </si>
  <si>
    <t>週末清掃</t>
    <rPh sb="0" eb="2">
      <t>シュウマツ</t>
    </rPh>
    <rPh sb="2" eb="4">
      <t>セイソウ</t>
    </rPh>
    <phoneticPr fontId="6"/>
  </si>
  <si>
    <t>MKC
SWA</t>
    <phoneticPr fontId="6"/>
  </si>
  <si>
    <t>最終検査計画</t>
    <rPh sb="0" eb="2">
      <t>サイシュウ</t>
    </rPh>
    <rPh sb="2" eb="4">
      <t>ケンサ</t>
    </rPh>
    <rPh sb="4" eb="6">
      <t>ケイカク</t>
    </rPh>
    <phoneticPr fontId="6"/>
  </si>
  <si>
    <t>MKJ</t>
    <phoneticPr fontId="6"/>
  </si>
  <si>
    <t>MLFA</t>
    <phoneticPr fontId="6"/>
  </si>
  <si>
    <t>稼働率</t>
    <rPh sb="0" eb="2">
      <t>カドウ</t>
    </rPh>
    <rPh sb="2" eb="3">
      <t>リツ</t>
    </rPh>
    <phoneticPr fontId="6"/>
  </si>
  <si>
    <t>MCW
H/P</t>
    <phoneticPr fontId="6"/>
  </si>
  <si>
    <t>MCW
B/K（Ｒ）</t>
    <phoneticPr fontId="6"/>
  </si>
  <si>
    <t>MCW
B/K（L）</t>
    <phoneticPr fontId="6"/>
  </si>
  <si>
    <t>人Ｔｏｔａｌ</t>
    <rPh sb="0" eb="1">
      <t>ヒト</t>
    </rPh>
    <phoneticPr fontId="6"/>
  </si>
  <si>
    <t>予定人数</t>
    <rPh sb="0" eb="2">
      <t>ヨテイ</t>
    </rPh>
    <rPh sb="2" eb="4">
      <t>ニンズウ</t>
    </rPh>
    <phoneticPr fontId="6"/>
  </si>
  <si>
    <t>ショット負荷</t>
    <rPh sb="4" eb="6">
      <t>フカ</t>
    </rPh>
    <phoneticPr fontId="6"/>
  </si>
  <si>
    <t>当月稼働日</t>
    <rPh sb="0" eb="2">
      <t>トウゲツ</t>
    </rPh>
    <rPh sb="2" eb="5">
      <t>カドウビ</t>
    </rPh>
    <phoneticPr fontId="6"/>
  </si>
  <si>
    <t>2S持ち時間</t>
    <rPh sb="2" eb="3">
      <t>モ</t>
    </rPh>
    <rPh sb="4" eb="6">
      <t>ジカン</t>
    </rPh>
    <phoneticPr fontId="6"/>
  </si>
  <si>
    <t>平S持ち時間</t>
    <rPh sb="0" eb="1">
      <t>ヘイ</t>
    </rPh>
    <rPh sb="2" eb="3">
      <t>モ</t>
    </rPh>
    <rPh sb="4" eb="6">
      <t>ジカン</t>
    </rPh>
    <phoneticPr fontId="6"/>
  </si>
  <si>
    <t>ショット稼働率設定</t>
    <rPh sb="4" eb="6">
      <t>カドウ</t>
    </rPh>
    <rPh sb="6" eb="7">
      <t>リツ</t>
    </rPh>
    <rPh sb="7" eb="9">
      <t>セッテイ</t>
    </rPh>
    <phoneticPr fontId="6"/>
  </si>
  <si>
    <t>平常</t>
    <rPh sb="0" eb="2">
      <t>ヘイジョウ</t>
    </rPh>
    <phoneticPr fontId="6"/>
  </si>
  <si>
    <t>吊掛数</t>
    <rPh sb="0" eb="1">
      <t>ツ</t>
    </rPh>
    <rPh sb="1" eb="2">
      <t>カ</t>
    </rPh>
    <rPh sb="2" eb="3">
      <t>スウ</t>
    </rPh>
    <phoneticPr fontId="6"/>
  </si>
  <si>
    <t>投射時間</t>
    <rPh sb="0" eb="2">
      <t>トウシャ</t>
    </rPh>
    <rPh sb="2" eb="4">
      <t>ジカン</t>
    </rPh>
    <phoneticPr fontId="6"/>
  </si>
  <si>
    <t>設備稼働</t>
    <rPh sb="0" eb="2">
      <t>セツビ</t>
    </rPh>
    <rPh sb="2" eb="4">
      <t>カドウ</t>
    </rPh>
    <phoneticPr fontId="6"/>
  </si>
  <si>
    <t>CT</t>
    <phoneticPr fontId="6"/>
  </si>
  <si>
    <t>ST</t>
    <phoneticPr fontId="6"/>
  </si>
  <si>
    <t>当月生産</t>
    <rPh sb="0" eb="2">
      <t>トウゲツ</t>
    </rPh>
    <rPh sb="2" eb="4">
      <t>セイサン</t>
    </rPh>
    <phoneticPr fontId="6"/>
  </si>
  <si>
    <t>日産数</t>
    <rPh sb="0" eb="2">
      <t>ニッサン</t>
    </rPh>
    <rPh sb="2" eb="3">
      <t>スウ</t>
    </rPh>
    <phoneticPr fontId="6"/>
  </si>
  <si>
    <t>負荷時間(S)</t>
    <rPh sb="0" eb="2">
      <t>フカ</t>
    </rPh>
    <rPh sb="2" eb="4">
      <t>ジカン</t>
    </rPh>
    <phoneticPr fontId="6"/>
  </si>
  <si>
    <t>2S負荷率(%)</t>
    <rPh sb="2" eb="4">
      <t>フカ</t>
    </rPh>
    <rPh sb="4" eb="5">
      <t>リツ</t>
    </rPh>
    <phoneticPr fontId="6"/>
  </si>
  <si>
    <t>平S負荷率(%)</t>
    <rPh sb="0" eb="1">
      <t>ヘイ</t>
    </rPh>
    <rPh sb="2" eb="4">
      <t>フカ</t>
    </rPh>
    <rPh sb="4" eb="5">
      <t>リツ</t>
    </rPh>
    <phoneticPr fontId="6"/>
  </si>
  <si>
    <t>1S点検</t>
    <rPh sb="2" eb="4">
      <t>テンケン</t>
    </rPh>
    <phoneticPr fontId="6"/>
  </si>
  <si>
    <t xml:space="preserve">    休憩</t>
    <rPh sb="4" eb="6">
      <t>キュウケイ</t>
    </rPh>
    <phoneticPr fontId="6"/>
  </si>
  <si>
    <t>MCS-HP</t>
    <phoneticPr fontId="6"/>
  </si>
  <si>
    <t xml:space="preserve">    清掃</t>
    <rPh sb="4" eb="6">
      <t>セイソウ</t>
    </rPh>
    <phoneticPr fontId="6"/>
  </si>
  <si>
    <t>MKC-P/B 1回目</t>
    <phoneticPr fontId="6"/>
  </si>
  <si>
    <t>2S引継</t>
    <rPh sb="2" eb="4">
      <t>ヒキツギ</t>
    </rPh>
    <phoneticPr fontId="6"/>
  </si>
  <si>
    <t>MKC-P/B 2回目</t>
  </si>
  <si>
    <t>MKC-F/F 1回目</t>
    <phoneticPr fontId="6"/>
  </si>
  <si>
    <t>MKC-F/F 2回目</t>
  </si>
  <si>
    <t>MKC-F/L 1回目</t>
    <phoneticPr fontId="6"/>
  </si>
  <si>
    <t>MKC-F/L 2回目</t>
    <phoneticPr fontId="6"/>
  </si>
  <si>
    <t>MKC-M/P-R</t>
    <phoneticPr fontId="6"/>
  </si>
  <si>
    <t>MKC-M/P-L</t>
    <phoneticPr fontId="6"/>
  </si>
  <si>
    <t>MKJ-SWA 1回目</t>
    <phoneticPr fontId="6"/>
  </si>
  <si>
    <t>MKJ-SWA 2回目</t>
    <rPh sb="9" eb="11">
      <t>カイメ</t>
    </rPh>
    <phoneticPr fontId="6"/>
  </si>
  <si>
    <t>MKR-HP 1回目</t>
    <phoneticPr fontId="6"/>
  </si>
  <si>
    <t>MKR-HP 2回目</t>
    <phoneticPr fontId="6"/>
  </si>
  <si>
    <t>MKR-PB 1回目</t>
    <phoneticPr fontId="6"/>
  </si>
  <si>
    <t>MKR-PB 2回目</t>
    <phoneticPr fontId="6"/>
  </si>
  <si>
    <t>MKR-PB 3回目</t>
    <phoneticPr fontId="6"/>
  </si>
  <si>
    <t>合計</t>
  </si>
  <si>
    <t>103期　委託作業費</t>
    <rPh sb="3" eb="4">
      <t>キ</t>
    </rPh>
    <rPh sb="5" eb="7">
      <t>イタク</t>
    </rPh>
    <rPh sb="7" eb="9">
      <t>サギョウ</t>
    </rPh>
    <rPh sb="9" eb="10">
      <t>ヒ</t>
    </rPh>
    <phoneticPr fontId="6"/>
  </si>
  <si>
    <t>長期計画コピー</t>
    <rPh sb="0" eb="2">
      <t>チョウキ</t>
    </rPh>
    <rPh sb="2" eb="4">
      <t>ケイカク</t>
    </rPh>
    <phoneticPr fontId="6"/>
  </si>
  <si>
    <t>バリ取り</t>
    <phoneticPr fontId="6"/>
  </si>
  <si>
    <t>生産計画</t>
    <rPh sb="0" eb="2">
      <t>セイサン</t>
    </rPh>
    <rPh sb="2" eb="4">
      <t>ケイカク</t>
    </rPh>
    <phoneticPr fontId="7"/>
  </si>
  <si>
    <t>実行台数</t>
    <rPh sb="0" eb="2">
      <t>ジッコウ</t>
    </rPh>
    <rPh sb="2" eb="4">
      <t>ダイスウ</t>
    </rPh>
    <phoneticPr fontId="7"/>
  </si>
  <si>
    <t>実績台数</t>
    <rPh sb="0" eb="2">
      <t>ジッセキ</t>
    </rPh>
    <rPh sb="2" eb="4">
      <t>ダイスウ</t>
    </rPh>
    <phoneticPr fontId="6"/>
  </si>
  <si>
    <t>実行単価</t>
    <rPh sb="0" eb="2">
      <t>ジッコウ</t>
    </rPh>
    <rPh sb="2" eb="4">
      <t>タンカ</t>
    </rPh>
    <phoneticPr fontId="7"/>
  </si>
  <si>
    <t>基本予算(千円)</t>
    <rPh sb="0" eb="2">
      <t>キホン</t>
    </rPh>
    <rPh sb="2" eb="4">
      <t>ヨサン</t>
    </rPh>
    <phoneticPr fontId="7"/>
  </si>
  <si>
    <t>実行費用(千円)</t>
    <rPh sb="0" eb="2">
      <t>ジッコウ</t>
    </rPh>
    <rPh sb="2" eb="4">
      <t>ヒヨウ</t>
    </rPh>
    <phoneticPr fontId="7"/>
  </si>
  <si>
    <t>実績費用(千円)</t>
    <rPh sb="0" eb="2">
      <t>ジッセキ</t>
    </rPh>
    <rPh sb="2" eb="4">
      <t>ヒヨウ</t>
    </rPh>
    <phoneticPr fontId="7"/>
  </si>
  <si>
    <t>差異(千円)</t>
    <rPh sb="0" eb="2">
      <t>サイ</t>
    </rPh>
    <phoneticPr fontId="6"/>
  </si>
  <si>
    <t>50120 MFJ A400 AF(OTR)</t>
    <phoneticPr fontId="6"/>
  </si>
  <si>
    <t>50121 MFJ A400 AF(AMC)</t>
  </si>
  <si>
    <t>50120 MFL 3000 AF</t>
  </si>
  <si>
    <t>50120 MGE 3000 XA</t>
  </si>
  <si>
    <t>50105 MCS H/P-G</t>
  </si>
  <si>
    <t>50106 MCS H/P-L</t>
  </si>
  <si>
    <t>50105 MGY H/P</t>
  </si>
  <si>
    <t>実行計画</t>
    <rPh sb="0" eb="2">
      <t>ジッコウ</t>
    </rPh>
    <rPh sb="2" eb="4">
      <t>ケイカク</t>
    </rPh>
    <phoneticPr fontId="6"/>
  </si>
  <si>
    <t>50106 MCW Rﾌﾞﾗｹﾄ</t>
  </si>
  <si>
    <t>AMC費用</t>
    <rPh sb="3" eb="5">
      <t>ヒヨウ</t>
    </rPh>
    <phoneticPr fontId="6"/>
  </si>
  <si>
    <t>50107 MCW Lﾌﾞﾗｹｯﾄ</t>
  </si>
  <si>
    <t>OTR費用</t>
    <rPh sb="3" eb="5">
      <t>ヒヨウ</t>
    </rPh>
    <phoneticPr fontId="6"/>
  </si>
  <si>
    <t>50105 MCA H/P</t>
  </si>
  <si>
    <t>50106 MCA R PVﾌﾟﾚ-ﾄ</t>
  </si>
  <si>
    <t>50107 MCA L PVﾌﾟﾚ-ﾄ</t>
  </si>
  <si>
    <t>50108 Rﾒｲﾝﾊﾟｲﾌﾟｽﾃﾌﾅ-</t>
  </si>
  <si>
    <t>50110 MCA ﾛｱｸﾛｽ</t>
  </si>
  <si>
    <t>50109 MCA ｱｯﾊﾟｰｸﾛｽ</t>
  </si>
  <si>
    <t>50118 Lﾒｲﾝﾊﾟｲﾌﾟｽﾃﾌﾅ-</t>
  </si>
  <si>
    <t>50121 Rｴﾝｼﾞﾝﾌﾞﾗｹｯﾄ</t>
  </si>
  <si>
    <t>50122 Lｴﾝｼﾞﾝﾌﾞﾗｹｯﾄ</t>
  </si>
  <si>
    <t>50123 Rﾐｯﾄﾞｴﾝｼﾞﾝﾌﾞﾗｹｯﾄ</t>
  </si>
  <si>
    <t>50124 Lﾐｯﾄﾞｴﾝｼﾞﾝﾌﾞﾗｹｯﾄ</t>
  </si>
  <si>
    <t>50135 MJRA Rﾛｱﾌﾞﾗｹｯﾄ</t>
  </si>
  <si>
    <t>50136 MJRA Lﾛｱﾌﾞﾗｹｯﾄ</t>
  </si>
  <si>
    <t>50130 MJRA Rﾛｱｼﾞｮｲﾝﾄ</t>
  </si>
  <si>
    <t>50131 MJRA Lﾛｱｼﾞｮｲﾝﾄ</t>
  </si>
  <si>
    <t>50132 R ﾌﾚ-ﾑﾌﾞﾗｹｯﾄ</t>
  </si>
  <si>
    <t>50133 Lﾌﾚ-ﾑﾌﾞﾗｹｯﾄ</t>
  </si>
  <si>
    <t>50135 R ﾘﾔﾌﾚ-ﾑﾌﾟﾚ-ﾄ</t>
  </si>
  <si>
    <t>MLC リアキャリア完成</t>
    <rPh sb="10" eb="12">
      <t>カンセイ</t>
    </rPh>
    <phoneticPr fontId="6"/>
  </si>
  <si>
    <t>トラスト費用</t>
    <rPh sb="4" eb="6">
      <t>ヒヨウ</t>
    </rPh>
    <phoneticPr fontId="6"/>
  </si>
  <si>
    <t>50103 R ﾒｲﾝﾊﾟｲﾌﾟ</t>
  </si>
  <si>
    <t>50104 L ﾒｲﾝﾊﾟｲﾌﾟ</t>
  </si>
  <si>
    <t>予算</t>
    <rPh sb="0" eb="2">
      <t>ヨサン</t>
    </rPh>
    <phoneticPr fontId="6"/>
  </si>
  <si>
    <t>50105 ﾌﾛﾝﾄﾘﾝｸﾌﾞﾗｹｯﾄ</t>
  </si>
  <si>
    <t>50120 ﾋﾟﾎﾞｯﾄﾌﾞﾗｹｯﾄ　（OTR）</t>
    <phoneticPr fontId="6"/>
  </si>
  <si>
    <t>50120 ﾋﾟﾎﾞｯﾄﾌﾞﾗｹｯﾄ　（AMC）</t>
    <phoneticPr fontId="6"/>
  </si>
  <si>
    <t>51110 ﾌﾛﾝﾄﾌｫｰｸ</t>
  </si>
  <si>
    <t>52110 ｽｲﾝｸﾞｱｰﾑ</t>
  </si>
  <si>
    <t>52110 MKJ　（ﾄﾗｽﾄ）</t>
    <phoneticPr fontId="6"/>
  </si>
  <si>
    <t>52110 MKJ　（OTR）</t>
    <phoneticPr fontId="6"/>
  </si>
  <si>
    <t>A100-K0H</t>
    <phoneticPr fontId="6"/>
  </si>
  <si>
    <t>50105-MKR-H/P</t>
    <phoneticPr fontId="6"/>
  </si>
  <si>
    <t>50120-MKR-ﾋﾟﾎﾞｯﾄﾌﾞﾗｹｯﾄ</t>
    <phoneticPr fontId="6"/>
  </si>
  <si>
    <t>MLL   SWA</t>
    <phoneticPr fontId="6"/>
  </si>
  <si>
    <t>他変動実行予算</t>
    <rPh sb="0" eb="1">
      <t>タ</t>
    </rPh>
    <rPh sb="1" eb="3">
      <t>ヘンドウ</t>
    </rPh>
    <rPh sb="3" eb="5">
      <t>ジッコウ</t>
    </rPh>
    <rPh sb="5" eb="7">
      <t>ヨサン</t>
    </rPh>
    <phoneticPr fontId="6"/>
  </si>
  <si>
    <t>委託作業実行予算</t>
    <rPh sb="0" eb="2">
      <t>イタク</t>
    </rPh>
    <rPh sb="2" eb="4">
      <t>サギョウ</t>
    </rPh>
    <rPh sb="4" eb="6">
      <t>ジッコウ</t>
    </rPh>
    <rPh sb="6" eb="8">
      <t>ヨサン</t>
    </rPh>
    <phoneticPr fontId="6"/>
  </si>
  <si>
    <t>委託作業費（予算）</t>
    <rPh sb="0" eb="2">
      <t>イタク</t>
    </rPh>
    <rPh sb="2" eb="4">
      <t>サギョウ</t>
    </rPh>
    <rPh sb="4" eb="5">
      <t>ヒ</t>
    </rPh>
    <rPh sb="6" eb="8">
      <t>ヨサン</t>
    </rPh>
    <phoneticPr fontId="6"/>
  </si>
  <si>
    <t>AMC倉庫</t>
    <rPh sb="3" eb="5">
      <t>ソウコ</t>
    </rPh>
    <phoneticPr fontId="6"/>
  </si>
  <si>
    <t>その他変動費（予算）</t>
    <rPh sb="2" eb="3">
      <t>タ</t>
    </rPh>
    <rPh sb="3" eb="5">
      <t>ヘンドウ</t>
    </rPh>
    <rPh sb="5" eb="6">
      <t>ヒ</t>
    </rPh>
    <rPh sb="7" eb="9">
      <t>ヨサン</t>
    </rPh>
    <phoneticPr fontId="6"/>
  </si>
  <si>
    <t>OTR倉庫</t>
    <rPh sb="3" eb="5">
      <t>ソウコ</t>
    </rPh>
    <phoneticPr fontId="6"/>
  </si>
  <si>
    <t>その他</t>
    <rPh sb="2" eb="3">
      <t>タ</t>
    </rPh>
    <phoneticPr fontId="6"/>
  </si>
  <si>
    <t>予算差異</t>
    <rPh sb="0" eb="2">
      <t>ヨサン</t>
    </rPh>
    <rPh sb="2" eb="4">
      <t>サイ</t>
    </rPh>
    <phoneticPr fontId="6"/>
  </si>
  <si>
    <t>消耗品費、他</t>
    <rPh sb="0" eb="2">
      <t>ショウモウ</t>
    </rPh>
    <rPh sb="2" eb="3">
      <t>ヒン</t>
    </rPh>
    <rPh sb="3" eb="4">
      <t>ヒ</t>
    </rPh>
    <rPh sb="5" eb="6">
      <t>ホカ</t>
    </rPh>
    <phoneticPr fontId="6"/>
  </si>
  <si>
    <t>総費用合計</t>
    <rPh sb="0" eb="1">
      <t>ソウ</t>
    </rPh>
    <rPh sb="1" eb="3">
      <t>ヒヨウ</t>
    </rPh>
    <rPh sb="3" eb="5">
      <t>ゴウケイ</t>
    </rPh>
    <phoneticPr fontId="6"/>
  </si>
  <si>
    <t>改訂</t>
    <rPh sb="0" eb="2">
      <t>カイテイ</t>
    </rPh>
    <phoneticPr fontId="6"/>
  </si>
  <si>
    <t>内容</t>
    <rPh sb="0" eb="2">
      <t>ナイヨウ</t>
    </rPh>
    <phoneticPr fontId="98"/>
  </si>
  <si>
    <t>年 月 日</t>
    <rPh sb="0" eb="1">
      <t>ネン</t>
    </rPh>
    <rPh sb="2" eb="3">
      <t>ガツ</t>
    </rPh>
    <rPh sb="4" eb="5">
      <t>ニチ</t>
    </rPh>
    <phoneticPr fontId="98"/>
  </si>
  <si>
    <t>103期</t>
    <rPh sb="3" eb="4">
      <t>キ</t>
    </rPh>
    <phoneticPr fontId="98"/>
  </si>
  <si>
    <t>月 バリ取り・修正計画</t>
    <phoneticPr fontId="6"/>
  </si>
  <si>
    <t>ホンダ熊本</t>
    <rPh sb="3" eb="5">
      <t>クマモト</t>
    </rPh>
    <phoneticPr fontId="6"/>
  </si>
  <si>
    <t>U/L</t>
    <phoneticPr fontId="98"/>
  </si>
  <si>
    <t>T/L</t>
    <phoneticPr fontId="98"/>
  </si>
  <si>
    <t>作成</t>
    <rPh sb="0" eb="2">
      <t>サクセイ</t>
    </rPh>
    <phoneticPr fontId="98"/>
  </si>
  <si>
    <t>基本予算</t>
    <rPh sb="0" eb="2">
      <t>キホン</t>
    </rPh>
    <rPh sb="2" eb="4">
      <t>ヨサン</t>
    </rPh>
    <phoneticPr fontId="98"/>
  </si>
  <si>
    <t>鋳造モジュール</t>
    <phoneticPr fontId="98"/>
  </si>
  <si>
    <t>実行予算</t>
    <rPh sb="0" eb="2">
      <t>ジッコウ</t>
    </rPh>
    <rPh sb="2" eb="4">
      <t>ヨサン</t>
    </rPh>
    <phoneticPr fontId="98"/>
  </si>
  <si>
    <t>（株）大津技研　様</t>
    <rPh sb="8" eb="9">
      <t>サマ</t>
    </rPh>
    <phoneticPr fontId="6"/>
  </si>
  <si>
    <t>ＧＤＣ</t>
    <phoneticPr fontId="98"/>
  </si>
  <si>
    <t>実行費用</t>
    <rPh sb="0" eb="2">
      <t>ジッコウ</t>
    </rPh>
    <rPh sb="2" eb="4">
      <t>ヒヨウ</t>
    </rPh>
    <phoneticPr fontId="98"/>
  </si>
  <si>
    <t>上村</t>
    <rPh sb="0" eb="2">
      <t>ウエムラ</t>
    </rPh>
    <phoneticPr fontId="6"/>
  </si>
  <si>
    <t>実績費用</t>
    <rPh sb="0" eb="2">
      <t>ジッセキ</t>
    </rPh>
    <rPh sb="2" eb="4">
      <t>ヒヨウ</t>
    </rPh>
    <phoneticPr fontId="98"/>
  </si>
  <si>
    <t>出荷状態</t>
    <rPh sb="0" eb="2">
      <t>シュッカ</t>
    </rPh>
    <rPh sb="2" eb="4">
      <t>ジョウタイ</t>
    </rPh>
    <phoneticPr fontId="6"/>
  </si>
  <si>
    <t>出荷先</t>
    <rPh sb="0" eb="2">
      <t>シュッカ</t>
    </rPh>
    <rPh sb="2" eb="3">
      <t>サキ</t>
    </rPh>
    <phoneticPr fontId="6"/>
  </si>
  <si>
    <t>実行</t>
    <rPh sb="0" eb="2">
      <t>ジッコウ</t>
    </rPh>
    <phoneticPr fontId="98"/>
  </si>
  <si>
    <t>基本</t>
    <rPh sb="0" eb="2">
      <t>キホン</t>
    </rPh>
    <phoneticPr fontId="98"/>
  </si>
  <si>
    <t>次月</t>
    <rPh sb="0" eb="2">
      <t>ジゲツ</t>
    </rPh>
    <phoneticPr fontId="6"/>
  </si>
  <si>
    <t>基本予算差異</t>
    <rPh sb="2" eb="4">
      <t>ヨサン</t>
    </rPh>
    <rPh sb="4" eb="6">
      <t>サイ</t>
    </rPh>
    <phoneticPr fontId="98"/>
  </si>
  <si>
    <t>計画</t>
    <rPh sb="0" eb="2">
      <t>ケイカク</t>
    </rPh>
    <phoneticPr fontId="98"/>
  </si>
  <si>
    <t>予定</t>
    <rPh sb="0" eb="2">
      <t>ヨテイ</t>
    </rPh>
    <phoneticPr fontId="6"/>
  </si>
  <si>
    <t>実行予算差異</t>
    <rPh sb="0" eb="2">
      <t>ジッコウ</t>
    </rPh>
    <rPh sb="2" eb="4">
      <t>ヨサン</t>
    </rPh>
    <rPh sb="4" eb="6">
      <t>サイ</t>
    </rPh>
    <phoneticPr fontId="98"/>
  </si>
  <si>
    <t>宇野</t>
    <rPh sb="0" eb="2">
      <t>ウノ</t>
    </rPh>
    <phoneticPr fontId="98"/>
  </si>
  <si>
    <t>深澤</t>
    <rPh sb="0" eb="2">
      <t>フカサワ</t>
    </rPh>
    <phoneticPr fontId="98"/>
  </si>
  <si>
    <t>MKR　ヘッドパイプ</t>
    <phoneticPr fontId="98"/>
  </si>
  <si>
    <t>素材</t>
    <rPh sb="0" eb="2">
      <t>ソザイ</t>
    </rPh>
    <phoneticPr fontId="6"/>
  </si>
  <si>
    <t>HM→大津</t>
    <rPh sb="3" eb="5">
      <t>オオツ</t>
    </rPh>
    <phoneticPr fontId="6"/>
  </si>
  <si>
    <t>費用</t>
    <rPh sb="0" eb="2">
      <t>ヒヨウ</t>
    </rPh>
    <phoneticPr fontId="6"/>
  </si>
  <si>
    <t>実績</t>
    <rPh sb="0" eb="2">
      <t>ジッセキ</t>
    </rPh>
    <phoneticPr fontId="98"/>
  </si>
  <si>
    <t>当月</t>
    <rPh sb="0" eb="2">
      <t>トウゲツ</t>
    </rPh>
    <phoneticPr fontId="113"/>
  </si>
  <si>
    <t>次月</t>
    <rPh sb="0" eb="2">
      <t>ジゲツ</t>
    </rPh>
    <phoneticPr fontId="113"/>
  </si>
  <si>
    <t>ﾊﾞﾘ取り</t>
    <rPh sb="3" eb="4">
      <t>ト</t>
    </rPh>
    <phoneticPr fontId="6"/>
  </si>
  <si>
    <t>大津→HM</t>
    <rPh sb="0" eb="2">
      <t>オオヅ</t>
    </rPh>
    <phoneticPr fontId="6"/>
  </si>
  <si>
    <t>50120 MFJ A400 AF</t>
  </si>
  <si>
    <t>不良返却</t>
    <rPh sb="0" eb="2">
      <t>フリョウ</t>
    </rPh>
    <rPh sb="2" eb="4">
      <t>ヘンキャク</t>
    </rPh>
    <phoneticPr fontId="98"/>
  </si>
  <si>
    <t>大津素材在庫</t>
    <rPh sb="0" eb="2">
      <t>オオツ</t>
    </rPh>
    <rPh sb="2" eb="4">
      <t>ソザイ</t>
    </rPh>
    <rPh sb="4" eb="6">
      <t>ザイコ</t>
    </rPh>
    <phoneticPr fontId="6"/>
  </si>
  <si>
    <t>出荷計画</t>
    <rPh sb="0" eb="2">
      <t>シュッカ</t>
    </rPh>
    <rPh sb="2" eb="4">
      <t>ケイカク</t>
    </rPh>
    <phoneticPr fontId="98"/>
  </si>
  <si>
    <t>MKC　フロントリンクBK</t>
    <phoneticPr fontId="98"/>
  </si>
  <si>
    <t>MKC　スイングアーム</t>
    <phoneticPr fontId="98"/>
  </si>
  <si>
    <t>単価</t>
    <rPh sb="0" eb="2">
      <t>タンカ</t>
    </rPh>
    <phoneticPr fontId="98"/>
  </si>
  <si>
    <t>費用</t>
    <rPh sb="0" eb="2">
      <t>ヒヨウ</t>
    </rPh>
    <phoneticPr fontId="98"/>
  </si>
  <si>
    <t>MKC　ピボットBK</t>
    <phoneticPr fontId="98"/>
  </si>
  <si>
    <t>MJR-JOI L</t>
  </si>
  <si>
    <t>切断進度</t>
    <rPh sb="0" eb="2">
      <t>セツダン</t>
    </rPh>
    <rPh sb="2" eb="4">
      <t>シンド</t>
    </rPh>
    <phoneticPr fontId="98"/>
  </si>
  <si>
    <t>52110 MCA ｽｲﾝｸﾞｱ-ﾑ</t>
  </si>
  <si>
    <t>MKC　　メイン　　　パイプ　　　R</t>
    <phoneticPr fontId="6"/>
  </si>
  <si>
    <t>素材</t>
    <rPh sb="0" eb="2">
      <t>ソザイ</t>
    </rPh>
    <phoneticPr fontId="98"/>
  </si>
  <si>
    <t>HM→OTR</t>
    <phoneticPr fontId="98"/>
  </si>
  <si>
    <t>修正済</t>
    <rPh sb="0" eb="2">
      <t>シュウセイ</t>
    </rPh>
    <rPh sb="2" eb="3">
      <t>スミ</t>
    </rPh>
    <phoneticPr fontId="98"/>
  </si>
  <si>
    <t>OTR→HM</t>
    <phoneticPr fontId="98"/>
  </si>
  <si>
    <t>進度</t>
    <rPh sb="0" eb="2">
      <t>シンド</t>
    </rPh>
    <phoneticPr fontId="98"/>
  </si>
  <si>
    <t>OTR在庫</t>
    <rPh sb="3" eb="5">
      <t>ザイコ</t>
    </rPh>
    <phoneticPr fontId="6"/>
  </si>
  <si>
    <t>MA出荷計画</t>
    <rPh sb="2" eb="4">
      <t>シュッカ</t>
    </rPh>
    <rPh sb="4" eb="6">
      <t>ケイカク</t>
    </rPh>
    <phoneticPr fontId="98"/>
  </si>
  <si>
    <t>MKC　　メイン　　　パイプ　　　L</t>
    <phoneticPr fontId="6"/>
  </si>
  <si>
    <t>ﾌﾛﾝﾄﾘﾝｸﾌﾞﾗｹｯﾄ</t>
  </si>
  <si>
    <t>R　ﾒｲﾝﾊﾟｲﾌﾟ</t>
  </si>
  <si>
    <t>L　ﾒｲﾝﾊﾟｲﾌﾟ</t>
  </si>
  <si>
    <t>ﾋﾟﾎﾞｯﾄﾌﾞﾗｹｯﾄ</t>
  </si>
  <si>
    <t>ﾌﾛﾝﾄﾌｫｰｸ</t>
  </si>
  <si>
    <t>ｽｲﾝｸﾞｱｰﾑ</t>
  </si>
  <si>
    <t>ＭＫＪ</t>
  </si>
  <si>
    <t>ＭＫＫ</t>
  </si>
  <si>
    <t>MFJ　　　ピポット</t>
    <phoneticPr fontId="6"/>
  </si>
  <si>
    <t>月 バリ取り・修正計画</t>
    <phoneticPr fontId="97"/>
  </si>
  <si>
    <t>改訂</t>
    <rPh sb="0" eb="2">
      <t>カイテイ</t>
    </rPh>
    <phoneticPr fontId="98"/>
  </si>
  <si>
    <t>年月日</t>
    <rPh sb="0" eb="3">
      <t>ネンガッピ</t>
    </rPh>
    <phoneticPr fontId="98"/>
  </si>
  <si>
    <t>（株）エｲ・エム・シー　様</t>
    <rPh sb="1" eb="2">
      <t>カブ</t>
    </rPh>
    <rPh sb="12" eb="13">
      <t>サマ</t>
    </rPh>
    <phoneticPr fontId="6"/>
  </si>
  <si>
    <t>入り数</t>
    <rPh sb="0" eb="1">
      <t>イ</t>
    </rPh>
    <rPh sb="2" eb="3">
      <t>スウ</t>
    </rPh>
    <phoneticPr fontId="98"/>
  </si>
  <si>
    <t>HM→AMC</t>
    <phoneticPr fontId="6"/>
  </si>
  <si>
    <t>ピボット</t>
  </si>
  <si>
    <t>ブラケット</t>
    <phoneticPr fontId="98"/>
  </si>
  <si>
    <t>AMC→HM</t>
    <phoneticPr fontId="6"/>
  </si>
  <si>
    <t>進度</t>
    <rPh sb="0" eb="2">
      <t>シンド</t>
    </rPh>
    <phoneticPr fontId="6"/>
  </si>
  <si>
    <t>不良返却数</t>
    <rPh sb="0" eb="2">
      <t>フリョウ</t>
    </rPh>
    <rPh sb="2" eb="4">
      <t>ヘンキャク</t>
    </rPh>
    <rPh sb="4" eb="5">
      <t>スウ</t>
    </rPh>
    <phoneticPr fontId="98"/>
  </si>
  <si>
    <t>AMC在庫</t>
    <rPh sb="3" eb="5">
      <t>ザイコ</t>
    </rPh>
    <phoneticPr fontId="6"/>
  </si>
  <si>
    <t>MKC</t>
  </si>
  <si>
    <t>素材(湯口付)</t>
    <rPh sb="0" eb="2">
      <t>ソザイ</t>
    </rPh>
    <rPh sb="3" eb="5">
      <t>ユグチ</t>
    </rPh>
    <rPh sb="5" eb="6">
      <t>ツキ</t>
    </rPh>
    <phoneticPr fontId="6"/>
  </si>
  <si>
    <t>フロント</t>
  </si>
  <si>
    <t>フォーク</t>
  </si>
  <si>
    <t>切断・ﾊﾞﾘ取り</t>
    <rPh sb="0" eb="2">
      <t>セツダン</t>
    </rPh>
    <rPh sb="6" eb="7">
      <t>ト</t>
    </rPh>
    <phoneticPr fontId="6"/>
  </si>
  <si>
    <t>バフ掛け</t>
    <rPh sb="2" eb="3">
      <t>カ</t>
    </rPh>
    <phoneticPr fontId="98"/>
  </si>
  <si>
    <t>リアキャリア</t>
    <phoneticPr fontId="98"/>
  </si>
  <si>
    <t>P/B</t>
    <phoneticPr fontId="6"/>
  </si>
  <si>
    <t>MGY</t>
  </si>
  <si>
    <t>H/P</t>
  </si>
  <si>
    <t>MGY HP</t>
    <phoneticPr fontId="98"/>
  </si>
  <si>
    <t>MCW</t>
  </si>
  <si>
    <t>B/R R</t>
  </si>
  <si>
    <t>MCW-BK-R</t>
    <phoneticPr fontId="98"/>
  </si>
  <si>
    <t>B/R L</t>
  </si>
  <si>
    <t>MCW-BK-L</t>
    <phoneticPr fontId="98"/>
  </si>
  <si>
    <t>MCS</t>
  </si>
  <si>
    <t>素材（湯口付)</t>
    <rPh sb="0" eb="2">
      <t>ソザイ</t>
    </rPh>
    <rPh sb="3" eb="5">
      <t>ユグチ</t>
    </rPh>
    <rPh sb="5" eb="6">
      <t>ツキ</t>
    </rPh>
    <phoneticPr fontId="6"/>
  </si>
  <si>
    <t>T6済</t>
    <rPh sb="2" eb="3">
      <t>スミ</t>
    </rPh>
    <phoneticPr fontId="6"/>
  </si>
  <si>
    <t>仕上げ済</t>
    <rPh sb="0" eb="2">
      <t>シア</t>
    </rPh>
    <rPh sb="3" eb="4">
      <t>スミ</t>
    </rPh>
    <phoneticPr fontId="6"/>
  </si>
  <si>
    <t>ラベル磨き修正</t>
    <rPh sb="3" eb="4">
      <t>ミガ</t>
    </rPh>
    <rPh sb="5" eb="7">
      <t>シュウセイ</t>
    </rPh>
    <phoneticPr fontId="6"/>
  </si>
  <si>
    <t>MCS HP</t>
    <phoneticPr fontId="98"/>
  </si>
  <si>
    <t>AMC在庫(仕上げ前)</t>
    <rPh sb="3" eb="5">
      <t>ザイコ</t>
    </rPh>
    <rPh sb="6" eb="8">
      <t>シア</t>
    </rPh>
    <rPh sb="9" eb="10">
      <t>マエ</t>
    </rPh>
    <phoneticPr fontId="6"/>
  </si>
  <si>
    <t>加修正要</t>
    <rPh sb="0" eb="1">
      <t>カ</t>
    </rPh>
    <rPh sb="1" eb="3">
      <t>シュウセイ</t>
    </rPh>
    <rPh sb="3" eb="4">
      <t>ヨウ</t>
    </rPh>
    <phoneticPr fontId="6"/>
  </si>
  <si>
    <t>MKF</t>
    <phoneticPr fontId="98"/>
  </si>
  <si>
    <t>(MFL)</t>
    <phoneticPr fontId="6"/>
  </si>
  <si>
    <t>修正済</t>
    <rPh sb="0" eb="2">
      <t>シュウセイ</t>
    </rPh>
    <rPh sb="2" eb="3">
      <t>スミ</t>
    </rPh>
    <phoneticPr fontId="6"/>
  </si>
  <si>
    <t>MGE</t>
    <phoneticPr fontId="98"/>
  </si>
  <si>
    <t>接合部修正</t>
    <rPh sb="0" eb="2">
      <t>セツゴウ</t>
    </rPh>
    <rPh sb="2" eb="3">
      <t>ブ</t>
    </rPh>
    <rPh sb="3" eb="5">
      <t>シュウセイ</t>
    </rPh>
    <phoneticPr fontId="98"/>
  </si>
  <si>
    <t>MCA</t>
  </si>
  <si>
    <t>ﾘｱFRMﾌﾟﾚｰﾄR</t>
    <phoneticPr fontId="98"/>
  </si>
  <si>
    <t>ﾊﾞﾘ取り出</t>
    <rPh sb="3" eb="4">
      <t>ト</t>
    </rPh>
    <rPh sb="5" eb="6">
      <t>デ</t>
    </rPh>
    <phoneticPr fontId="6"/>
  </si>
  <si>
    <t>(+加修正)</t>
    <rPh sb="2" eb="3">
      <t>カ</t>
    </rPh>
    <rPh sb="3" eb="5">
      <t>シュウセイ</t>
    </rPh>
    <phoneticPr fontId="98"/>
  </si>
  <si>
    <t>ﾘｱFRMﾌﾟﾚｰﾄL</t>
    <phoneticPr fontId="98"/>
  </si>
  <si>
    <t>ﾘｱFRMBK R</t>
    <phoneticPr fontId="98"/>
  </si>
  <si>
    <t>ﾘｱFRMBK L</t>
    <phoneticPr fontId="98"/>
  </si>
  <si>
    <t>MCAﾒｲﾝﾊﾟｲﾌﾟ L</t>
  </si>
  <si>
    <t>MCAﾒｲﾝﾊﾟｲﾌﾟ R</t>
    <phoneticPr fontId="98"/>
  </si>
  <si>
    <t>MCAENG B/K L</t>
    <phoneticPr fontId="98"/>
  </si>
  <si>
    <t>MCAENG B/K R</t>
    <phoneticPr fontId="98"/>
  </si>
  <si>
    <t>MCAＭＩＤENG B/K L</t>
    <phoneticPr fontId="98"/>
  </si>
  <si>
    <t>MCAMIDENG B/K R</t>
    <phoneticPr fontId="98"/>
  </si>
  <si>
    <t>MCA</t>
    <phoneticPr fontId="98"/>
  </si>
  <si>
    <t>UPｸﾛｽﾊﾟｲﾌﾟ</t>
    <phoneticPr fontId="98"/>
  </si>
  <si>
    <t>ﾛｱｸﾛｽﾊﾟｲﾌﾟ</t>
    <phoneticPr fontId="98"/>
  </si>
  <si>
    <t>SWA</t>
    <phoneticPr fontId="98"/>
  </si>
  <si>
    <t>ﾘｱﾌﾟﾚｰﾄR　ﾌｶﾚ</t>
    <phoneticPr fontId="98"/>
  </si>
  <si>
    <t>HM在庫</t>
    <rPh sb="2" eb="4">
      <t>ザイコ</t>
    </rPh>
    <phoneticPr fontId="6"/>
  </si>
  <si>
    <t>MCA-SWA 削り</t>
    <phoneticPr fontId="98"/>
  </si>
  <si>
    <t>P/P                     L</t>
    <phoneticPr fontId="6"/>
  </si>
  <si>
    <t>HM→明和</t>
    <rPh sb="3" eb="5">
      <t>メイワ</t>
    </rPh>
    <phoneticPr fontId="98"/>
  </si>
  <si>
    <t>明和→HM</t>
    <rPh sb="0" eb="2">
      <t>メイワ</t>
    </rPh>
    <phoneticPr fontId="98"/>
  </si>
  <si>
    <t>明和在庫</t>
    <rPh sb="0" eb="2">
      <t>メイワ</t>
    </rPh>
    <rPh sb="2" eb="4">
      <t>ザイコ</t>
    </rPh>
    <phoneticPr fontId="6"/>
  </si>
  <si>
    <t>P/P                    R</t>
    <phoneticPr fontId="6"/>
  </si>
  <si>
    <t>MJRﾘｱFRMｼﾞｮｲﾝﾄＬ</t>
    <phoneticPr fontId="6"/>
  </si>
  <si>
    <t>MJRﾘｱFRMｼﾞｮｲﾝﾄR</t>
    <phoneticPr fontId="6"/>
  </si>
  <si>
    <t>MCAﾒｲﾝﾊﾟｲﾌﾟ L</t>
    <phoneticPr fontId="6"/>
  </si>
  <si>
    <t>湯口付T6</t>
    <rPh sb="0" eb="2">
      <t>ユグチ</t>
    </rPh>
    <rPh sb="2" eb="3">
      <t>ツキ</t>
    </rPh>
    <phoneticPr fontId="98"/>
  </si>
  <si>
    <t>MCAﾒｲﾝﾊﾟｲﾌﾟ R</t>
    <phoneticPr fontId="6"/>
  </si>
  <si>
    <t>MCAENG B/K L</t>
    <phoneticPr fontId="6"/>
  </si>
  <si>
    <t>MCAENG B/K R</t>
    <phoneticPr fontId="6"/>
  </si>
  <si>
    <t>MCAＭＩＤENG B/K L</t>
    <phoneticPr fontId="6"/>
  </si>
  <si>
    <t>MCAMIDENG B/K R</t>
    <phoneticPr fontId="6"/>
  </si>
  <si>
    <t>MCA UPｸﾛｽﾊﾟｲﾌﾟ</t>
    <phoneticPr fontId="6"/>
  </si>
  <si>
    <t>ﾊﾞﾘ取りのみ</t>
    <rPh sb="3" eb="4">
      <t>ト</t>
    </rPh>
    <phoneticPr fontId="98"/>
  </si>
  <si>
    <t>MCA ﾛｱｸﾛｽﾊﾟｲﾌﾟ</t>
    <phoneticPr fontId="6"/>
  </si>
  <si>
    <t>MCS　H/P</t>
    <phoneticPr fontId="6"/>
  </si>
  <si>
    <t>切断要</t>
    <phoneticPr fontId="98"/>
  </si>
  <si>
    <t>MCW　H/P</t>
    <phoneticPr fontId="6"/>
  </si>
  <si>
    <t>ﾊﾞﾘ取りのみ</t>
    <phoneticPr fontId="98"/>
  </si>
  <si>
    <t>MCW　B/R L</t>
    <phoneticPr fontId="6"/>
  </si>
  <si>
    <t>湯口付T6</t>
    <phoneticPr fontId="98"/>
  </si>
  <si>
    <t>MCW　B/R R</t>
    <phoneticPr fontId="6"/>
  </si>
  <si>
    <t>トラストライフ（株）　様</t>
    <rPh sb="11" eb="12">
      <t>サマ</t>
    </rPh>
    <phoneticPr fontId="6"/>
  </si>
  <si>
    <t>MKJ　　スイング　アーム</t>
    <phoneticPr fontId="98"/>
  </si>
  <si>
    <t>HM→ﾄﾗｽﾄ</t>
    <phoneticPr fontId="6"/>
  </si>
  <si>
    <t>ﾄﾗｽﾄ→HM</t>
    <phoneticPr fontId="6"/>
  </si>
  <si>
    <t>ﾄﾗｽﾄ素材在庫</t>
    <rPh sb="4" eb="6">
      <t>ソザイ</t>
    </rPh>
    <rPh sb="6" eb="8">
      <t>ザイコ</t>
    </rPh>
    <phoneticPr fontId="6"/>
  </si>
  <si>
    <t>仕上げ計画</t>
    <rPh sb="0" eb="2">
      <t>シア</t>
    </rPh>
    <rPh sb="3" eb="5">
      <t>ケイカク</t>
    </rPh>
    <phoneticPr fontId="98"/>
  </si>
  <si>
    <t>MLFA   SWA</t>
    <phoneticPr fontId="6"/>
  </si>
  <si>
    <t>MLC 　リアキャリア</t>
    <phoneticPr fontId="6"/>
  </si>
  <si>
    <t>MLL  スイングアーム</t>
    <phoneticPr fontId="6"/>
  </si>
  <si>
    <t>MLT  スイングアーム #1</t>
    <phoneticPr fontId="6"/>
  </si>
  <si>
    <t>単価</t>
  </si>
  <si>
    <t>費用</t>
  </si>
  <si>
    <t>基本予算</t>
  </si>
  <si>
    <t>実行予算</t>
  </si>
  <si>
    <t>実行費用</t>
  </si>
  <si>
    <t>実績費用</t>
  </si>
  <si>
    <t>MLT  スイングアーム #2</t>
    <phoneticPr fontId="6"/>
  </si>
  <si>
    <t>MLM  H/P</t>
    <phoneticPr fontId="6"/>
  </si>
  <si>
    <t>MLM  SWA</t>
    <phoneticPr fontId="6"/>
  </si>
  <si>
    <t>101期</t>
    <rPh sb="3" eb="4">
      <t>キ</t>
    </rPh>
    <phoneticPr fontId="6"/>
  </si>
  <si>
    <t>最終検査前在庫</t>
    <rPh sb="0" eb="2">
      <t>サイシュウ</t>
    </rPh>
    <rPh sb="2" eb="4">
      <t>ケンサ</t>
    </rPh>
    <rPh sb="4" eb="5">
      <t>マエ</t>
    </rPh>
    <rPh sb="5" eb="7">
      <t>ザイコ</t>
    </rPh>
    <phoneticPr fontId="6"/>
  </si>
  <si>
    <t>稼働日数</t>
    <rPh sb="0" eb="3">
      <t>カドウビ</t>
    </rPh>
    <rPh sb="3" eb="4">
      <t>スウ</t>
    </rPh>
    <phoneticPr fontId="6"/>
  </si>
  <si>
    <t>ＭＦＬ（ＭＫＦ)</t>
    <phoneticPr fontId="6"/>
  </si>
  <si>
    <t>素材納入計画数</t>
    <rPh sb="0" eb="2">
      <t>ソザイ</t>
    </rPh>
    <rPh sb="2" eb="4">
      <t>ノウニュウ</t>
    </rPh>
    <rPh sb="4" eb="6">
      <t>ケイカク</t>
    </rPh>
    <rPh sb="6" eb="7">
      <t>スウ</t>
    </rPh>
    <phoneticPr fontId="6"/>
  </si>
  <si>
    <t>当月末予定在庫</t>
    <rPh sb="0" eb="2">
      <t>トウゲツ</t>
    </rPh>
    <rPh sb="2" eb="3">
      <t>マツ</t>
    </rPh>
    <rPh sb="3" eb="5">
      <t>ヨテイ</t>
    </rPh>
    <rPh sb="5" eb="7">
      <t>ザイコ</t>
    </rPh>
    <phoneticPr fontId="6"/>
  </si>
  <si>
    <t>仕上計画数（日)</t>
    <rPh sb="0" eb="2">
      <t>シア</t>
    </rPh>
    <rPh sb="2" eb="4">
      <t>ケイカク</t>
    </rPh>
    <rPh sb="4" eb="5">
      <t>スウ</t>
    </rPh>
    <rPh sb="6" eb="7">
      <t>ヒ</t>
    </rPh>
    <phoneticPr fontId="6"/>
  </si>
  <si>
    <t>当月末予定素材在庫</t>
    <rPh sb="0" eb="2">
      <t>トウゲツ</t>
    </rPh>
    <rPh sb="2" eb="3">
      <t>マツ</t>
    </rPh>
    <rPh sb="3" eb="5">
      <t>ヨテイ</t>
    </rPh>
    <rPh sb="5" eb="7">
      <t>ソザイ</t>
    </rPh>
    <rPh sb="7" eb="9">
      <t>ザイコ</t>
    </rPh>
    <phoneticPr fontId="6"/>
  </si>
  <si>
    <t>リョービ</t>
  </si>
  <si>
    <t>在庫増分仕上(日)</t>
    <rPh sb="0" eb="2">
      <t>ザイコ</t>
    </rPh>
    <rPh sb="2" eb="3">
      <t>ゾウ</t>
    </rPh>
    <rPh sb="3" eb="4">
      <t>ブン</t>
    </rPh>
    <rPh sb="4" eb="6">
      <t>シア</t>
    </rPh>
    <rPh sb="7" eb="8">
      <t>ヒ</t>
    </rPh>
    <phoneticPr fontId="6"/>
  </si>
  <si>
    <t>MGE　鋳造</t>
    <rPh sb="4" eb="6">
      <t>チュウゾウ</t>
    </rPh>
    <phoneticPr fontId="6"/>
  </si>
  <si>
    <t>MLFA　SWA</t>
    <phoneticPr fontId="6"/>
  </si>
  <si>
    <t>MLCリアキャリア　仕上げ</t>
    <rPh sb="10" eb="12">
      <t>シア</t>
    </rPh>
    <phoneticPr fontId="6"/>
  </si>
  <si>
    <t>　鋳造</t>
    <rPh sb="1" eb="3">
      <t>チュウゾウ</t>
    </rPh>
    <phoneticPr fontId="6"/>
  </si>
  <si>
    <t>ＫＯＨ　仕上げ</t>
    <rPh sb="4" eb="6">
      <t>シア</t>
    </rPh>
    <phoneticPr fontId="6"/>
  </si>
  <si>
    <t>ＡＭＣ</t>
    <phoneticPr fontId="6"/>
  </si>
  <si>
    <t>ＫＯＨ　鋳造</t>
    <rPh sb="4" eb="6">
      <t>チュウゾウ</t>
    </rPh>
    <phoneticPr fontId="6"/>
  </si>
  <si>
    <t>馬場園</t>
    <rPh sb="0" eb="3">
      <t>ババゾノ</t>
    </rPh>
    <phoneticPr fontId="6"/>
  </si>
  <si>
    <t>坂村</t>
    <rPh sb="0" eb="2">
      <t>サカムラ</t>
    </rPh>
    <phoneticPr fontId="6"/>
  </si>
  <si>
    <t>MGE　仕上げ</t>
    <phoneticPr fontId="6"/>
  </si>
  <si>
    <t>ＧＤＣ素材在庫</t>
    <rPh sb="3" eb="5">
      <t>ソザイ</t>
    </rPh>
    <rPh sb="5" eb="7">
      <t>ザイコ</t>
    </rPh>
    <phoneticPr fontId="6"/>
  </si>
  <si>
    <t>MKR PB 仕上げ</t>
    <rPh sb="7" eb="9">
      <t>シア</t>
    </rPh>
    <phoneticPr fontId="6"/>
  </si>
  <si>
    <t>MKR PB 鋳造</t>
    <rPh sb="7" eb="9">
      <t>チュウゾウ</t>
    </rPh>
    <phoneticPr fontId="6"/>
  </si>
  <si>
    <t>MGY H/P　仕上げ</t>
    <rPh sb="8" eb="10">
      <t>シア</t>
    </rPh>
    <phoneticPr fontId="6"/>
  </si>
  <si>
    <t>MGY H/P　鋳造</t>
    <rPh sb="8" eb="10">
      <t>チュウゾウ</t>
    </rPh>
    <phoneticPr fontId="6"/>
  </si>
  <si>
    <t>MCW B/K R　仕上げ</t>
    <rPh sb="10" eb="12">
      <t>シア</t>
    </rPh>
    <phoneticPr fontId="6"/>
  </si>
  <si>
    <t>MCW B/K R　鋳造</t>
    <rPh sb="10" eb="12">
      <t>チュウゾウ</t>
    </rPh>
    <phoneticPr fontId="6"/>
  </si>
  <si>
    <t>MCW B/K L　仕上げ</t>
    <rPh sb="10" eb="12">
      <t>シア</t>
    </rPh>
    <phoneticPr fontId="6"/>
  </si>
  <si>
    <t>MCW B/K L　鋳造</t>
    <rPh sb="10" eb="12">
      <t>チュウゾウ</t>
    </rPh>
    <phoneticPr fontId="6"/>
  </si>
  <si>
    <t>MCS H/P　仕上げ</t>
    <rPh sb="8" eb="10">
      <t>シア</t>
    </rPh>
    <phoneticPr fontId="6"/>
  </si>
  <si>
    <t>MCS H/P　鋳造</t>
    <rPh sb="8" eb="10">
      <t>チュウゾウ</t>
    </rPh>
    <phoneticPr fontId="6"/>
  </si>
  <si>
    <t>（FRMライン）　</t>
    <phoneticPr fontId="6"/>
  </si>
  <si>
    <t>94期</t>
    <rPh sb="2" eb="3">
      <t>キ</t>
    </rPh>
    <phoneticPr fontId="6"/>
  </si>
  <si>
    <t xml:space="preserve">10月仕上げ計画 </t>
    <rPh sb="2" eb="3">
      <t>ガツ</t>
    </rPh>
    <rPh sb="3" eb="5">
      <t>シア</t>
    </rPh>
    <rPh sb="6" eb="8">
      <t>ケイカク</t>
    </rPh>
    <phoneticPr fontId="6"/>
  </si>
  <si>
    <t>記入担当：上山</t>
    <rPh sb="0" eb="2">
      <t>キニュウ</t>
    </rPh>
    <rPh sb="2" eb="4">
      <t>タントウ</t>
    </rPh>
    <rPh sb="5" eb="7">
      <t>カミヤマ</t>
    </rPh>
    <phoneticPr fontId="6"/>
  </si>
  <si>
    <t>MCA P/P R</t>
    <phoneticPr fontId="6"/>
  </si>
  <si>
    <t>仕上合格数</t>
    <rPh sb="0" eb="2">
      <t>シア</t>
    </rPh>
    <rPh sb="2" eb="4">
      <t>ゴウカク</t>
    </rPh>
    <rPh sb="4" eb="5">
      <t>スウ</t>
    </rPh>
    <phoneticPr fontId="6"/>
  </si>
  <si>
    <t>当月日産仕上総数</t>
    <rPh sb="0" eb="2">
      <t>トウゲツ</t>
    </rPh>
    <rPh sb="2" eb="3">
      <t>ヒ</t>
    </rPh>
    <rPh sb="3" eb="4">
      <t>サン</t>
    </rPh>
    <rPh sb="4" eb="6">
      <t>シア</t>
    </rPh>
    <rPh sb="6" eb="7">
      <t>ソウ</t>
    </rPh>
    <rPh sb="7" eb="8">
      <t>スウ</t>
    </rPh>
    <phoneticPr fontId="6"/>
  </si>
  <si>
    <t>仕上検査不良数</t>
    <rPh sb="0" eb="2">
      <t>シアゲ</t>
    </rPh>
    <rPh sb="2" eb="4">
      <t>ケンサ</t>
    </rPh>
    <rPh sb="4" eb="6">
      <t>フリョウ</t>
    </rPh>
    <rPh sb="6" eb="7">
      <t>スウ</t>
    </rPh>
    <phoneticPr fontId="6"/>
  </si>
  <si>
    <t>仕上能力(日)</t>
    <rPh sb="0" eb="2">
      <t>シアゲ</t>
    </rPh>
    <rPh sb="2" eb="4">
      <t>ノウリョク</t>
    </rPh>
    <rPh sb="5" eb="6">
      <t>ヒ</t>
    </rPh>
    <phoneticPr fontId="6"/>
  </si>
  <si>
    <t>仕上げ総数</t>
    <rPh sb="0" eb="2">
      <t>シア</t>
    </rPh>
    <rPh sb="3" eb="5">
      <t>ソウスウ</t>
    </rPh>
    <phoneticPr fontId="6"/>
  </si>
  <si>
    <t>当月決定仕上総数</t>
    <rPh sb="0" eb="2">
      <t>トウゲツ</t>
    </rPh>
    <rPh sb="2" eb="4">
      <t>ケッテイ</t>
    </rPh>
    <rPh sb="4" eb="6">
      <t>シアゲ</t>
    </rPh>
    <rPh sb="6" eb="7">
      <t>ソウ</t>
    </rPh>
    <rPh sb="7" eb="8">
      <t>スウ</t>
    </rPh>
    <phoneticPr fontId="6"/>
  </si>
  <si>
    <t>追込品数</t>
    <rPh sb="0" eb="1">
      <t>オ</t>
    </rPh>
    <rPh sb="1" eb="2">
      <t>コ</t>
    </rPh>
    <rPh sb="2" eb="3">
      <t>ヒン</t>
    </rPh>
    <rPh sb="3" eb="4">
      <t>スウ</t>
    </rPh>
    <phoneticPr fontId="6"/>
  </si>
  <si>
    <t>素材在庫</t>
    <rPh sb="0" eb="2">
      <t>ソザイ</t>
    </rPh>
    <rPh sb="2" eb="4">
      <t>ザイコ</t>
    </rPh>
    <phoneticPr fontId="6"/>
  </si>
  <si>
    <t>MCA P/P L</t>
    <phoneticPr fontId="6"/>
  </si>
  <si>
    <r>
      <t>MCA　　</t>
    </r>
    <r>
      <rPr>
        <b/>
        <sz val="16"/>
        <color indexed="10"/>
        <rFont val="HGP創英角ｺﾞｼｯｸUB"/>
        <family val="3"/>
        <charset val="128"/>
      </rPr>
      <t>　SWA</t>
    </r>
    <phoneticPr fontId="6"/>
  </si>
  <si>
    <r>
      <t>MCA　</t>
    </r>
    <r>
      <rPr>
        <b/>
        <sz val="16"/>
        <color indexed="10"/>
        <rFont val="HGP創英角ｺﾞｼｯｸUB"/>
        <family val="3"/>
        <charset val="128"/>
      </rPr>
      <t>アッパークロス</t>
    </r>
    <phoneticPr fontId="6"/>
  </si>
  <si>
    <r>
      <t>MCA　ロア</t>
    </r>
    <r>
      <rPr>
        <b/>
        <sz val="16"/>
        <color indexed="10"/>
        <rFont val="HGP創英角ｺﾞｼｯｸUB"/>
        <family val="3"/>
        <charset val="128"/>
      </rPr>
      <t>クロス</t>
    </r>
    <phoneticPr fontId="6"/>
  </si>
  <si>
    <r>
      <t>MCA　　</t>
    </r>
    <r>
      <rPr>
        <b/>
        <sz val="16"/>
        <color indexed="10"/>
        <rFont val="HGP創英角ｺﾞｼｯｸUB"/>
        <family val="3"/>
        <charset val="128"/>
      </rPr>
      <t>　リヤプレートL</t>
    </r>
    <phoneticPr fontId="6"/>
  </si>
  <si>
    <t>棚　　卸　　　し　　</t>
    <rPh sb="0" eb="1">
      <t>ダナ</t>
    </rPh>
    <rPh sb="3" eb="4">
      <t>オロシ</t>
    </rPh>
    <phoneticPr fontId="6"/>
  </si>
  <si>
    <t>仕上合格進度</t>
    <rPh sb="0" eb="2">
      <t>シア</t>
    </rPh>
    <rPh sb="2" eb="4">
      <t>ゴウカク</t>
    </rPh>
    <rPh sb="4" eb="6">
      <t>シンド</t>
    </rPh>
    <phoneticPr fontId="6"/>
  </si>
  <si>
    <t>追込品使用数　　　　　追い込み数</t>
    <rPh sb="0" eb="1">
      <t>オ</t>
    </rPh>
    <rPh sb="1" eb="2">
      <t>コ</t>
    </rPh>
    <rPh sb="2" eb="3">
      <t>ヒン</t>
    </rPh>
    <rPh sb="3" eb="5">
      <t>シヨウ</t>
    </rPh>
    <rPh sb="5" eb="6">
      <t>スウ</t>
    </rPh>
    <rPh sb="11" eb="12">
      <t>オ</t>
    </rPh>
    <rPh sb="13" eb="14">
      <t>コ</t>
    </rPh>
    <rPh sb="15" eb="16">
      <t>スウ</t>
    </rPh>
    <phoneticPr fontId="6"/>
  </si>
  <si>
    <t>計画数</t>
    <rPh sb="0" eb="2">
      <t>ケイカク</t>
    </rPh>
    <rPh sb="2" eb="3">
      <t>カズ</t>
    </rPh>
    <phoneticPr fontId="6"/>
  </si>
  <si>
    <r>
      <t>MCA　</t>
    </r>
    <r>
      <rPr>
        <b/>
        <sz val="16"/>
        <color indexed="10"/>
        <rFont val="HGP創英角ｺﾞｼｯｸUB"/>
        <family val="3"/>
        <charset val="128"/>
      </rPr>
      <t>リヤプレート　Ｒ</t>
    </r>
    <phoneticPr fontId="6"/>
  </si>
  <si>
    <r>
      <t>MCA</t>
    </r>
    <r>
      <rPr>
        <b/>
        <sz val="16"/>
        <color indexed="10"/>
        <rFont val="HGP創英角ｺﾞｼｯｸUB"/>
        <family val="3"/>
        <charset val="128"/>
      </rPr>
      <t>リヤフレームB/K Ｒ</t>
    </r>
    <phoneticPr fontId="6"/>
  </si>
  <si>
    <r>
      <t>MCA　　</t>
    </r>
    <r>
      <rPr>
        <b/>
        <sz val="16"/>
        <color indexed="10"/>
        <rFont val="HGP創英角ｺﾞｼｯｸUB"/>
        <family val="3"/>
        <charset val="128"/>
      </rPr>
      <t>ＥＮＧ　Ｂ／Ｋ　Ｒ</t>
    </r>
    <phoneticPr fontId="6"/>
  </si>
  <si>
    <r>
      <t>MCA　</t>
    </r>
    <r>
      <rPr>
        <b/>
        <sz val="16"/>
        <color indexed="10"/>
        <rFont val="HGP創英角ｺﾞｼｯｸUB"/>
        <family val="3"/>
        <charset val="128"/>
      </rPr>
      <t>メインパイプ　Ｒ</t>
    </r>
    <phoneticPr fontId="6"/>
  </si>
  <si>
    <r>
      <t>MCA　</t>
    </r>
    <r>
      <rPr>
        <b/>
        <sz val="16"/>
        <color indexed="10"/>
        <rFont val="HGP創英角ｺﾞｼｯｸUB"/>
        <family val="3"/>
        <charset val="128"/>
      </rPr>
      <t>ＭＩＤ Ｂ／Ｋ</t>
    </r>
    <r>
      <rPr>
        <b/>
        <sz val="16"/>
        <rFont val="HGP創英角ｺﾞｼｯｸUB"/>
        <family val="3"/>
        <charset val="128"/>
      </rPr>
      <t>　</t>
    </r>
    <r>
      <rPr>
        <b/>
        <sz val="16"/>
        <color indexed="10"/>
        <rFont val="HGP創英角ｺﾞｼｯｸUB"/>
        <family val="3"/>
        <charset val="128"/>
      </rPr>
      <t>Ｒ</t>
    </r>
    <phoneticPr fontId="6"/>
  </si>
  <si>
    <r>
      <t xml:space="preserve">MCA </t>
    </r>
    <r>
      <rPr>
        <b/>
        <sz val="16"/>
        <color indexed="10"/>
        <rFont val="HGP創英角ｺﾞｼｯｸUB"/>
        <family val="3"/>
        <charset val="128"/>
      </rPr>
      <t>リヤプレート L</t>
    </r>
    <phoneticPr fontId="6"/>
  </si>
  <si>
    <r>
      <t>MCA</t>
    </r>
    <r>
      <rPr>
        <b/>
        <sz val="16"/>
        <color indexed="10"/>
        <rFont val="HGP創英角ｺﾞｼｯｸUB"/>
        <family val="3"/>
        <charset val="128"/>
      </rPr>
      <t>リヤフレームB/K L</t>
    </r>
    <phoneticPr fontId="6"/>
  </si>
  <si>
    <r>
      <t>MCA　　</t>
    </r>
    <r>
      <rPr>
        <b/>
        <sz val="16"/>
        <color indexed="10"/>
        <rFont val="HGP創英角ｺﾞｼｯｸUB"/>
        <family val="3"/>
        <charset val="128"/>
      </rPr>
      <t>ＥＮＧ　Ｂ／Ｋ　L</t>
    </r>
    <phoneticPr fontId="6"/>
  </si>
  <si>
    <r>
      <t>MCA　</t>
    </r>
    <r>
      <rPr>
        <b/>
        <sz val="16"/>
        <color indexed="10"/>
        <rFont val="HGP創英角ｺﾞｼｯｸUB"/>
        <family val="3"/>
        <charset val="128"/>
      </rPr>
      <t>メインパイプ　L</t>
    </r>
    <phoneticPr fontId="6"/>
  </si>
  <si>
    <r>
      <t>MCA　</t>
    </r>
    <r>
      <rPr>
        <b/>
        <sz val="16"/>
        <color indexed="10"/>
        <rFont val="HGP創英角ｺﾞｼｯｸUB"/>
        <family val="3"/>
        <charset val="128"/>
      </rPr>
      <t>ＭＩＤ　Ｂ／Ｋ</t>
    </r>
    <r>
      <rPr>
        <b/>
        <sz val="16"/>
        <rFont val="HGP創英角ｺﾞｼｯｸUB"/>
        <family val="3"/>
        <charset val="128"/>
      </rPr>
      <t>　</t>
    </r>
    <r>
      <rPr>
        <b/>
        <sz val="16"/>
        <color indexed="10"/>
        <rFont val="HGP創英角ｺﾞｼｯｸUB"/>
        <family val="3"/>
        <charset val="128"/>
      </rPr>
      <t>L</t>
    </r>
    <phoneticPr fontId="6"/>
  </si>
  <si>
    <t>MKC P/B　仕上げ</t>
    <rPh sb="8" eb="10">
      <t>シア</t>
    </rPh>
    <phoneticPr fontId="6"/>
  </si>
  <si>
    <t>MKC P/B　鋳造</t>
    <rPh sb="8" eb="10">
      <t>チュウゾウ</t>
    </rPh>
    <phoneticPr fontId="6"/>
  </si>
  <si>
    <t>MKC F/F　仕上げ</t>
    <rPh sb="8" eb="10">
      <t>シア</t>
    </rPh>
    <phoneticPr fontId="6"/>
  </si>
  <si>
    <t>MKC F/F　鋳造</t>
    <rPh sb="8" eb="10">
      <t>チュウゾウ</t>
    </rPh>
    <phoneticPr fontId="6"/>
  </si>
  <si>
    <t>MKC L/B 仕上げ</t>
    <rPh sb="8" eb="10">
      <t>シア</t>
    </rPh>
    <phoneticPr fontId="6"/>
  </si>
  <si>
    <t>MKC L/B　鋳造</t>
    <rPh sb="8" eb="10">
      <t>チュウゾウ</t>
    </rPh>
    <phoneticPr fontId="6"/>
  </si>
  <si>
    <t>MKC M/P R　仕上げ</t>
    <rPh sb="10" eb="12">
      <t>シア</t>
    </rPh>
    <phoneticPr fontId="6"/>
  </si>
  <si>
    <t>MKC M/P R　鋳造</t>
    <rPh sb="10" eb="12">
      <t>チュウゾウ</t>
    </rPh>
    <phoneticPr fontId="6"/>
  </si>
  <si>
    <t>MKC M/P Ｌ　仕上げ</t>
    <rPh sb="10" eb="12">
      <t>シア</t>
    </rPh>
    <phoneticPr fontId="6"/>
  </si>
  <si>
    <t>MKC M/P Ｌ　鋳造</t>
    <rPh sb="10" eb="12">
      <t>チュウゾウ</t>
    </rPh>
    <phoneticPr fontId="6"/>
  </si>
  <si>
    <t>MKC SWA　仕上げ</t>
    <rPh sb="8" eb="10">
      <t>シア</t>
    </rPh>
    <phoneticPr fontId="6"/>
  </si>
  <si>
    <t>MKC SWA　鋳造</t>
    <rPh sb="8" eb="10">
      <t>チュウゾウ</t>
    </rPh>
    <phoneticPr fontId="6"/>
  </si>
  <si>
    <t>MKR H/P　仕上げ</t>
    <rPh sb="8" eb="10">
      <t>シアゲ</t>
    </rPh>
    <phoneticPr fontId="6"/>
  </si>
  <si>
    <t>MKR H/P　鋳造</t>
    <rPh sb="8" eb="10">
      <t>チュウゾウ</t>
    </rPh>
    <phoneticPr fontId="6"/>
  </si>
  <si>
    <t>MKR P/B　仕上げ</t>
    <rPh sb="8" eb="10">
      <t>シア</t>
    </rPh>
    <phoneticPr fontId="6"/>
  </si>
  <si>
    <t>MKR　P/B　鋳造</t>
    <rPh sb="8" eb="10">
      <t>チュウゾウ</t>
    </rPh>
    <phoneticPr fontId="6"/>
  </si>
  <si>
    <t>MKJ SWA　仕上げ</t>
    <rPh sb="8" eb="10">
      <t>シア</t>
    </rPh>
    <phoneticPr fontId="6"/>
  </si>
  <si>
    <t>MKJ SWA　鋳造</t>
    <rPh sb="8" eb="10">
      <t>チュウゾウ</t>
    </rPh>
    <phoneticPr fontId="6"/>
  </si>
  <si>
    <t>MLC R/C　仕上げ</t>
    <rPh sb="8" eb="10">
      <t>シア</t>
    </rPh>
    <phoneticPr fontId="6"/>
  </si>
  <si>
    <t>MLC R/C　鋳造</t>
    <rPh sb="8" eb="10">
      <t>チュウゾウ</t>
    </rPh>
    <phoneticPr fontId="6"/>
  </si>
  <si>
    <t>MLFA SWA 仕上げ</t>
    <rPh sb="9" eb="11">
      <t>シア</t>
    </rPh>
    <phoneticPr fontId="6"/>
  </si>
  <si>
    <t>MLFA SWA 鋳造</t>
    <rPh sb="9" eb="11">
      <t>チュウゾウ</t>
    </rPh>
    <phoneticPr fontId="6"/>
  </si>
  <si>
    <t>MFJ P/B　仕上げ</t>
    <rPh sb="8" eb="10">
      <t>シア</t>
    </rPh>
    <phoneticPr fontId="6"/>
  </si>
  <si>
    <t>MFJ P/B　鋳造</t>
    <rPh sb="8" eb="10">
      <t>チュウゾウ</t>
    </rPh>
    <phoneticPr fontId="6"/>
  </si>
  <si>
    <t>MKF P/B　仕上げ</t>
    <rPh sb="8" eb="10">
      <t>シア</t>
    </rPh>
    <phoneticPr fontId="6"/>
  </si>
  <si>
    <t>MKF P/B　鋳造</t>
    <rPh sb="8" eb="10">
      <t>チュウゾウ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</si>
</sst>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41" formatCode="_ * #,##0_ ;_ * \-#,##0_ ;_ * &quot;-&quot;_ ;_ @_ "/>
    <numFmt numFmtId="43" formatCode="_ * #,##0.00_ ;_ * \-#,##0.00_ ;_ * &quot;-&quot;??_ ;_ @_ "/>
    <numFmt numFmtId="176" formatCode="#,##0.0;[Red]\-#,##0.0"/>
    <numFmt numFmtId="177" formatCode="0_);[Red]\(0\)"/>
    <numFmt numFmtId="178" formatCode="General&quot;月&quot;"/>
    <numFmt numFmtId="179" formatCode="yyyy&quot;年&quot;m&quot;月&quot;d&quot;日&quot;;@"/>
    <numFmt numFmtId="180" formatCode="#,##0_);[Red]\(#,##0\)"/>
    <numFmt numFmtId="181" formatCode="0_ "/>
    <numFmt numFmtId="182" formatCode="m/d;@"/>
    <numFmt numFmtId="183" formatCode="d"/>
    <numFmt numFmtId="184" formatCode="aaa"/>
    <numFmt numFmtId="185" formatCode="\(#,##0\)"/>
    <numFmt numFmtId="186" formatCode="0.0%"/>
    <numFmt numFmtId="187" formatCode="0.00_ "/>
    <numFmt numFmtId="188" formatCode="0_ ;[Red]\-0\ "/>
    <numFmt numFmtId="189" formatCode="yyyy/m/d;@"/>
    <numFmt numFmtId="190" formatCode="0.00_ ;[Red]\-0.00\ "/>
    <numFmt numFmtId="191" formatCode="#,##0_ ;[Red]\-#,##0\ "/>
    <numFmt numFmtId="192" formatCode="0;\-0;;@"/>
    <numFmt numFmtId="193" formatCode="0.00000000000000E+00"/>
    <numFmt numFmtId="194" formatCode="0.000000000000000E+00"/>
    <numFmt numFmtId="195" formatCode="[$-411]ee/m/d"/>
    <numFmt numFmtId="196" formatCode="General&quot;日&quot;"/>
    <numFmt numFmtId="197" formatCode="d&quot;月&quot;"/>
    <numFmt numFmtId="198" formatCode="#,##0.000;[Red]\-#,##0.000"/>
    <numFmt numFmtId="199" formatCode="0.0&quot;ｈ&quot;"/>
    <numFmt numFmtId="200" formatCode="0.0_ "/>
    <numFmt numFmtId="201" formatCode="0&quot;月&quot;"/>
    <numFmt numFmtId="202" formatCode="0;&quot;△ &quot;0"/>
    <numFmt numFmtId="203" formatCode="&quot;¥&quot;#,##0_);[Red]\(&quot;¥&quot;#,##0\)"/>
    <numFmt numFmtId="204" formatCode="0.0"/>
    <numFmt numFmtId="205" formatCode="\(0\)"/>
  </numFmts>
  <fonts count="22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2"/>
      <name val="ＭＳ ゴシック"/>
      <family val="3"/>
      <charset val="128"/>
    </font>
    <font>
      <sz val="13"/>
      <name val="HGP創英角ｺﾞｼｯｸUB"/>
      <family val="3"/>
      <charset val="128"/>
    </font>
    <font>
      <sz val="14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indexed="12"/>
      <name val="ＭＳ ゴシック"/>
      <family val="3"/>
      <charset val="128"/>
    </font>
    <font>
      <b/>
      <sz val="14"/>
      <color indexed="12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48"/>
      <name val="ＭＳ ゴシック"/>
      <family val="3"/>
      <charset val="128"/>
    </font>
    <font>
      <b/>
      <sz val="22"/>
      <color indexed="8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2"/>
      <color indexed="10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b/>
      <sz val="14"/>
      <name val="HGP創英角ｺﾞｼｯｸUB"/>
      <family val="3"/>
      <charset val="128"/>
    </font>
    <font>
      <b/>
      <sz val="16"/>
      <name val="HGP創英角ｺﾞｼｯｸUB"/>
      <family val="3"/>
      <charset val="128"/>
    </font>
    <font>
      <b/>
      <sz val="16"/>
      <color indexed="10"/>
      <name val="HGP創英角ｺﾞｼｯｸUB"/>
      <family val="3"/>
      <charset val="128"/>
    </font>
    <font>
      <b/>
      <sz val="16"/>
      <color indexed="12"/>
      <name val="ＭＳ ゴシック"/>
      <family val="3"/>
      <charset val="128"/>
    </font>
    <font>
      <b/>
      <sz val="22"/>
      <color indexed="12"/>
      <name val="ＭＳ ゴシック"/>
      <family val="3"/>
      <charset val="128"/>
    </font>
    <font>
      <b/>
      <sz val="20"/>
      <color indexed="12"/>
      <name val="ＭＳ ゴシック"/>
      <family val="3"/>
      <charset val="128"/>
    </font>
    <font>
      <b/>
      <sz val="36"/>
      <color indexed="12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22"/>
      <color indexed="10"/>
      <name val="ＭＳ ゴシック"/>
      <family val="3"/>
      <charset val="128"/>
    </font>
    <font>
      <b/>
      <sz val="22"/>
      <color indexed="17"/>
      <name val="ＭＳ ゴシック"/>
      <family val="3"/>
      <charset val="128"/>
    </font>
    <font>
      <b/>
      <sz val="11"/>
      <color indexed="17"/>
      <name val="ＭＳ ゴシック"/>
      <family val="3"/>
      <charset val="128"/>
    </font>
    <font>
      <b/>
      <sz val="16"/>
      <color indexed="17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color indexed="12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6"/>
      <name val="HGP創英角ｺﾞｼｯｸUB"/>
      <family val="3"/>
      <charset val="128"/>
    </font>
    <font>
      <sz val="20"/>
      <color indexed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16"/>
      <color rgb="FF0000FF"/>
      <name val="ＭＳ 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2"/>
      <color theme="0" tint="-0.14999847407452621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b/>
      <sz val="20"/>
      <color rgb="FFFF0000"/>
      <name val="ＭＳ ゴシック"/>
      <family val="3"/>
      <charset val="128"/>
    </font>
    <font>
      <b/>
      <sz val="20"/>
      <color theme="0" tint="-0.14999847407452621"/>
      <name val="ＭＳ ゴシック"/>
      <family val="3"/>
      <charset val="128"/>
    </font>
    <font>
      <b/>
      <sz val="16"/>
      <color rgb="FF009900"/>
      <name val="ＭＳ ゴシック"/>
      <family val="3"/>
      <charset val="128"/>
    </font>
    <font>
      <b/>
      <sz val="18"/>
      <color indexed="17"/>
      <name val="ＭＳ ゴシック"/>
      <family val="3"/>
      <charset val="128"/>
    </font>
    <font>
      <b/>
      <sz val="18"/>
      <color rgb="FF0000FF"/>
      <name val="ＭＳ ゴシック"/>
      <family val="3"/>
      <charset val="128"/>
    </font>
    <font>
      <b/>
      <sz val="18"/>
      <color theme="0" tint="-0.14999847407452621"/>
      <name val="ＭＳ ゴシック"/>
      <family val="3"/>
      <charset val="128"/>
    </font>
    <font>
      <b/>
      <sz val="18"/>
      <color indexed="12"/>
      <name val="ＭＳ ゴシック"/>
      <family val="3"/>
      <charset val="128"/>
    </font>
    <font>
      <b/>
      <sz val="22"/>
      <color rgb="FF009900"/>
      <name val="ＭＳ ゴシック"/>
      <family val="3"/>
      <charset val="128"/>
    </font>
    <font>
      <sz val="18"/>
      <color rgb="FF0000FF"/>
      <name val="ＭＳ ゴシック"/>
      <family val="3"/>
      <charset val="128"/>
    </font>
    <font>
      <sz val="18"/>
      <color indexed="12"/>
      <name val="ＭＳ ゴシック"/>
      <family val="3"/>
      <charset val="128"/>
    </font>
    <font>
      <sz val="20"/>
      <color rgb="FFFF0000"/>
      <name val="ＭＳ ゴシック"/>
      <family val="3"/>
      <charset val="128"/>
    </font>
    <font>
      <b/>
      <sz val="18"/>
      <color rgb="FFFF0000"/>
      <name val="ＭＳ ゴシック"/>
      <family val="3"/>
      <charset val="128"/>
    </font>
    <font>
      <sz val="16"/>
      <color indexed="17"/>
      <name val="ＭＳ ゴシック"/>
      <family val="3"/>
      <charset val="128"/>
    </font>
    <font>
      <sz val="16"/>
      <color rgb="FF0000FF"/>
      <name val="ＭＳ ゴシック"/>
      <family val="3"/>
      <charset val="128"/>
    </font>
    <font>
      <b/>
      <sz val="18"/>
      <color rgb="FF009900"/>
      <name val="ＭＳ ゴシック"/>
      <family val="3"/>
      <charset val="128"/>
    </font>
    <font>
      <b/>
      <sz val="20"/>
      <color rgb="FF0000FF"/>
      <name val="ＭＳ ゴシック"/>
      <family val="3"/>
      <charset val="128"/>
    </font>
    <font>
      <sz val="20"/>
      <name val="ＭＳ ゴシック"/>
      <family val="3"/>
      <charset val="128"/>
    </font>
    <font>
      <sz val="20"/>
      <color rgb="FF0000FF"/>
      <name val="ＭＳ ゴシック"/>
      <family val="3"/>
      <charset val="128"/>
    </font>
    <font>
      <b/>
      <sz val="20"/>
      <color indexed="17"/>
      <name val="ＭＳ 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16"/>
      <color indexed="10"/>
      <name val="ＭＳ ゴシック"/>
      <family val="3"/>
      <charset val="128"/>
    </font>
    <font>
      <sz val="18"/>
      <color indexed="10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0"/>
      <color rgb="FF009900"/>
      <name val="ＭＳ ゴシック"/>
      <family val="3"/>
      <charset val="128"/>
    </font>
    <font>
      <b/>
      <sz val="20"/>
      <color rgb="FF008000"/>
      <name val="ＭＳ ゴシック"/>
      <family val="3"/>
      <charset val="128"/>
    </font>
    <font>
      <sz val="20"/>
      <color rgb="FF008000"/>
      <name val="ＭＳ ゴシック"/>
      <family val="3"/>
      <charset val="128"/>
    </font>
    <font>
      <b/>
      <sz val="18"/>
      <color rgb="FF008000"/>
      <name val="ＭＳ ゴシック"/>
      <family val="3"/>
      <charset val="128"/>
    </font>
    <font>
      <b/>
      <sz val="22"/>
      <color rgb="FF008000"/>
      <name val="ＭＳ ゴシック"/>
      <family val="3"/>
      <charset val="128"/>
    </font>
    <font>
      <sz val="16"/>
      <color rgb="FF008000"/>
      <name val="ＭＳ ゴシック"/>
      <family val="3"/>
      <charset val="128"/>
    </font>
    <font>
      <b/>
      <sz val="16"/>
      <color rgb="FF00800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HGS行書体"/>
      <family val="4"/>
      <charset val="128"/>
    </font>
    <font>
      <sz val="12"/>
      <color theme="1"/>
      <name val="HGS行書体"/>
      <family val="4"/>
      <charset val="128"/>
    </font>
    <font>
      <sz val="16"/>
      <color theme="1"/>
      <name val="HGS行書体"/>
      <family val="4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8"/>
      <name val="HGS行書体"/>
      <family val="4"/>
      <charset val="128"/>
    </font>
    <font>
      <sz val="18"/>
      <color theme="1"/>
      <name val="HGS行書体"/>
      <family val="4"/>
      <charset val="128"/>
    </font>
    <font>
      <b/>
      <sz val="16"/>
      <name val="Meiryo UI"/>
      <family val="3"/>
      <charset val="128"/>
    </font>
    <font>
      <b/>
      <sz val="18"/>
      <name val="Meiryo UI"/>
      <family val="3"/>
      <charset val="128"/>
    </font>
    <font>
      <sz val="12"/>
      <color rgb="FF0000FF"/>
      <name val="Meiryo UI"/>
      <family val="3"/>
      <charset val="128"/>
    </font>
    <font>
      <sz val="12"/>
      <color indexed="12"/>
      <name val="Meiryo UI"/>
      <family val="3"/>
      <charset val="128"/>
    </font>
    <font>
      <sz val="14"/>
      <name val="Meiryo UI"/>
      <family val="3"/>
      <charset val="128"/>
    </font>
    <font>
      <sz val="14"/>
      <color rgb="FFFF0000"/>
      <name val="Meiryo UI"/>
      <family val="3"/>
      <charset val="128"/>
    </font>
    <font>
      <b/>
      <sz val="12"/>
      <color indexed="12"/>
      <name val="Meiryo UI"/>
      <family val="3"/>
      <charset val="128"/>
    </font>
    <font>
      <sz val="12"/>
      <color theme="0" tint="-0.14999847407452621"/>
      <name val="Meiryo UI"/>
      <family val="3"/>
      <charset val="128"/>
    </font>
    <font>
      <sz val="11"/>
      <name val="Meiryo UI"/>
      <family val="3"/>
      <charset val="128"/>
    </font>
    <font>
      <sz val="14"/>
      <color indexed="12"/>
      <name val="Meiryo UI"/>
      <family val="3"/>
      <charset val="128"/>
    </font>
    <font>
      <b/>
      <sz val="16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b/>
      <sz val="11"/>
      <name val="明朝"/>
      <family val="1"/>
      <charset val="128"/>
    </font>
    <font>
      <b/>
      <sz val="12"/>
      <name val="Arial"/>
      <family val="2"/>
    </font>
    <font>
      <sz val="10"/>
      <name val="Arial"/>
      <family val="2"/>
    </font>
    <font>
      <sz val="9.6"/>
      <name val="標準ゴシック"/>
      <family val="3"/>
      <charset val="128"/>
    </font>
    <font>
      <b/>
      <sz val="11"/>
      <name val="Meiryo UI"/>
      <family val="3"/>
      <charset val="128"/>
    </font>
    <font>
      <sz val="11"/>
      <color indexed="12"/>
      <name val="Meiryo UI"/>
      <family val="3"/>
      <charset val="128"/>
    </font>
    <font>
      <sz val="12"/>
      <color rgb="FFFF0000"/>
      <name val="Meiryo UI"/>
      <family val="3"/>
      <charset val="128"/>
    </font>
    <font>
      <sz val="14"/>
      <color rgb="FF0000FF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6"/>
      <name val="HGS行書体"/>
      <family val="4"/>
      <charset val="128"/>
    </font>
    <font>
      <b/>
      <sz val="12"/>
      <color rgb="FF0000FF"/>
      <name val="Meiryo UI"/>
      <family val="3"/>
      <charset val="128"/>
    </font>
    <font>
      <b/>
      <sz val="16"/>
      <color indexed="8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22"/>
      <color rgb="FF0000FF"/>
      <name val="ＭＳ Ｐゴシック"/>
      <family val="3"/>
      <charset val="128"/>
    </font>
    <font>
      <sz val="10"/>
      <name val="Meiryo UI"/>
      <family val="3"/>
      <charset val="128"/>
    </font>
    <font>
      <sz val="11"/>
      <color indexed="8"/>
      <name val="Meiryo UI"/>
      <family val="3"/>
      <charset val="128"/>
    </font>
    <font>
      <b/>
      <sz val="11"/>
      <color indexed="8"/>
      <name val="Meiryo UI"/>
      <family val="3"/>
      <charset val="128"/>
    </font>
    <font>
      <sz val="11"/>
      <color rgb="FF0000FF"/>
      <name val="Meiryo UI"/>
      <family val="3"/>
      <charset val="128"/>
    </font>
    <font>
      <b/>
      <sz val="11"/>
      <color indexed="12"/>
      <name val="Meiryo UI"/>
      <family val="3"/>
      <charset val="128"/>
    </font>
    <font>
      <b/>
      <sz val="11"/>
      <color rgb="FF0000FF"/>
      <name val="Meiryo UI"/>
      <family val="3"/>
      <charset val="128"/>
    </font>
    <font>
      <b/>
      <sz val="22"/>
      <color rgb="FFFF000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48"/>
      <color rgb="FF009900"/>
      <name val="ＭＳ ゴシック"/>
      <family val="3"/>
      <charset val="128"/>
    </font>
    <font>
      <b/>
      <sz val="48"/>
      <color rgb="FF0000FF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22"/>
      <name val="ＭＳ ゴシック"/>
      <family val="3"/>
      <charset val="128"/>
    </font>
    <font>
      <sz val="20"/>
      <name val="HGP創英角ｺﾞｼｯｸUB"/>
      <family val="3"/>
      <charset val="128"/>
    </font>
    <font>
      <sz val="11"/>
      <color theme="1"/>
      <name val="ＭＳ Ｐゴシック"/>
      <family val="2"/>
      <scheme val="minor"/>
    </font>
    <font>
      <sz val="28"/>
      <color theme="1"/>
      <name val="ＭＳ Ｐゴシック"/>
      <family val="2"/>
      <scheme val="minor"/>
    </font>
    <font>
      <sz val="20"/>
      <color theme="1"/>
      <name val="ＭＳ Ｐゴシック"/>
      <family val="2"/>
      <scheme val="minor"/>
    </font>
    <font>
      <sz val="24"/>
      <name val="HGPｺﾞｼｯｸE"/>
      <family val="2"/>
      <charset val="128"/>
    </font>
    <font>
      <b/>
      <sz val="28"/>
      <color theme="1"/>
      <name val="Meiryo UI"/>
      <family val="3"/>
      <charset val="128"/>
    </font>
    <font>
      <b/>
      <sz val="28"/>
      <name val="Meiryo UI"/>
      <family val="3"/>
      <charset val="128"/>
    </font>
    <font>
      <sz val="36"/>
      <name val="HGP創英角ｺﾞｼｯｸUB"/>
      <family val="3"/>
      <charset val="128"/>
    </font>
    <font>
      <sz val="36"/>
      <color theme="0"/>
      <name val="HGP創英角ｺﾞｼｯｸUB"/>
      <family val="3"/>
      <charset val="128"/>
    </font>
    <font>
      <sz val="20"/>
      <color theme="1"/>
      <name val="HGPｺﾞｼｯｸE"/>
      <family val="2"/>
      <charset val="128"/>
    </font>
    <font>
      <sz val="6"/>
      <name val="ＭＳ Ｐゴシック"/>
      <family val="3"/>
      <charset val="128"/>
      <scheme val="minor"/>
    </font>
    <font>
      <sz val="36"/>
      <name val="HGSｺﾞｼｯｸM"/>
      <family val="3"/>
      <charset val="128"/>
    </font>
    <font>
      <sz val="36"/>
      <color rgb="FFCCFFCC"/>
      <name val="HGP創英角ｺﾞｼｯｸUB"/>
      <family val="3"/>
      <charset val="128"/>
    </font>
    <font>
      <sz val="36"/>
      <name val="HGPｺﾞｼｯｸE"/>
      <family val="2"/>
      <charset val="128"/>
    </font>
    <font>
      <sz val="6"/>
      <name val="明朝"/>
      <family val="1"/>
      <charset val="128"/>
    </font>
    <font>
      <sz val="9"/>
      <color theme="1"/>
      <name val="ＭＳ Ｐゴシック"/>
      <family val="2"/>
      <scheme val="minor"/>
    </font>
    <font>
      <sz val="36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36"/>
      <color rgb="FFFF0000"/>
      <name val="HGPｺﾞｼｯｸE"/>
      <family val="2"/>
      <charset val="128"/>
    </font>
    <font>
      <b/>
      <sz val="36"/>
      <color theme="1"/>
      <name val="HGP創英角ｺﾞｼｯｸUB"/>
      <family val="3"/>
      <charset val="128"/>
    </font>
    <font>
      <sz val="12"/>
      <color theme="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26"/>
      <name val="ＭＳ Ｐゴシック"/>
      <family val="3"/>
      <charset val="128"/>
    </font>
    <font>
      <b/>
      <sz val="24"/>
      <color indexed="17"/>
      <name val="ＭＳ 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indexed="12"/>
      <name val="Meiryo UI"/>
      <family val="3"/>
      <charset val="128"/>
    </font>
    <font>
      <sz val="11"/>
      <color theme="0" tint="-0.249977111117893"/>
      <name val="ＭＳ Ｐゴシック"/>
      <family val="3"/>
      <charset val="128"/>
    </font>
    <font>
      <b/>
      <sz val="11"/>
      <color theme="0" tint="-0.249977111117893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 tint="4.9989318521683403E-2"/>
      <name val="Meiryo UI"/>
      <family val="3"/>
      <charset val="128"/>
    </font>
    <font>
      <sz val="2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 tint="0.14999847407452621"/>
      <name val="Meiryo UI"/>
      <family val="3"/>
      <charset val="128"/>
    </font>
    <font>
      <b/>
      <sz val="11"/>
      <color theme="0"/>
      <name val="ＭＳ Ｐゴシック"/>
      <family val="3"/>
      <charset val="128"/>
    </font>
    <font>
      <b/>
      <sz val="12"/>
      <color indexed="17"/>
      <name val="ＭＳ ゴシック"/>
      <family val="3"/>
      <charset val="128"/>
    </font>
    <font>
      <sz val="36"/>
      <color theme="1" tint="0.14999847407452621"/>
      <name val="HGP創英角ｺﾞｼｯｸUB"/>
      <family val="3"/>
      <charset val="128"/>
    </font>
    <font>
      <sz val="11"/>
      <color rgb="FFFF0000"/>
      <name val="Meiryo UI"/>
      <family val="2"/>
      <charset val="128"/>
    </font>
    <font>
      <b/>
      <sz val="11"/>
      <color theme="0"/>
      <name val="Meiryo UI"/>
      <family val="3"/>
      <charset val="128"/>
    </font>
    <font>
      <sz val="36"/>
      <name val="HGPｺﾞｼｯｸE"/>
      <family val="2"/>
    </font>
    <font>
      <b/>
      <sz val="10"/>
      <name val="Meiryo UI"/>
      <family val="3"/>
      <charset val="128"/>
    </font>
    <font>
      <b/>
      <sz val="10"/>
      <color theme="1" tint="0.14999847407452621"/>
      <name val="Meiryo UI"/>
      <family val="3"/>
      <charset val="128"/>
    </font>
    <font>
      <b/>
      <sz val="11"/>
      <color theme="1" tint="0.14999847407452621"/>
      <name val="Meiryo UI"/>
      <family val="3"/>
      <charset val="128"/>
    </font>
    <font>
      <sz val="11"/>
      <name val="ＭＳ 明朝"/>
      <family val="1"/>
      <charset val="128"/>
    </font>
    <font>
      <b/>
      <sz val="22"/>
      <name val="Meiryo UI"/>
      <family val="3"/>
      <charset val="128"/>
    </font>
    <font>
      <b/>
      <sz val="48"/>
      <name val="Meiryo UI"/>
      <family val="3"/>
      <charset val="128"/>
    </font>
    <font>
      <sz val="48"/>
      <name val="Meiryo UI"/>
      <family val="3"/>
      <charset val="128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6"/>
      <name val="ＭＳ 明朝"/>
      <family val="1"/>
      <charset val="128"/>
    </font>
    <font>
      <sz val="28"/>
      <color indexed="12"/>
      <name val="Meiryo UI"/>
      <family val="3"/>
      <charset val="128"/>
    </font>
    <font>
      <sz val="24"/>
      <name val="Meiryo UI"/>
      <family val="3"/>
      <charset val="128"/>
    </font>
    <font>
      <b/>
      <sz val="22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2"/>
      <name val="Meiryo UI"/>
      <family val="3"/>
      <charset val="128"/>
    </font>
    <font>
      <sz val="16"/>
      <color indexed="46"/>
      <name val="Meiryo UI"/>
      <family val="3"/>
      <charset val="128"/>
    </font>
    <font>
      <b/>
      <sz val="36"/>
      <name val="Meiryo UI"/>
      <family val="3"/>
      <charset val="128"/>
    </font>
    <font>
      <b/>
      <sz val="22"/>
      <color theme="0"/>
      <name val="Meiryo UI"/>
      <family val="3"/>
      <charset val="128"/>
    </font>
    <font>
      <sz val="12"/>
      <color theme="0"/>
      <name val="Meiryo UI"/>
      <family val="3"/>
      <charset val="128"/>
    </font>
    <font>
      <sz val="20"/>
      <name val="Meiryo UI"/>
      <family val="3"/>
      <charset val="128"/>
    </font>
    <font>
      <sz val="16"/>
      <name val="Meiryo UI"/>
      <family val="3"/>
      <charset val="128"/>
    </font>
    <font>
      <sz val="18"/>
      <name val="Meiryo UI"/>
      <family val="3"/>
      <charset val="128"/>
    </font>
    <font>
      <b/>
      <sz val="22"/>
      <color indexed="12"/>
      <name val="Meiryo UI"/>
      <family val="3"/>
      <charset val="128"/>
    </font>
    <font>
      <b/>
      <sz val="20"/>
      <name val="Meiryo UI"/>
      <family val="3"/>
      <charset val="128"/>
    </font>
    <font>
      <b/>
      <sz val="24"/>
      <name val="Meiryo UI"/>
      <family val="3"/>
      <charset val="128"/>
    </font>
    <font>
      <sz val="24"/>
      <color theme="1"/>
      <name val="Meiryo UI"/>
      <family val="3"/>
      <charset val="128"/>
    </font>
    <font>
      <b/>
      <sz val="14"/>
      <color indexed="12"/>
      <name val="Meiryo UI"/>
      <family val="3"/>
      <charset val="128"/>
    </font>
    <font>
      <b/>
      <sz val="24"/>
      <color rgb="FF0000FF"/>
      <name val="Meiryo UI"/>
      <family val="3"/>
      <charset val="128"/>
    </font>
    <font>
      <b/>
      <sz val="16"/>
      <color rgb="FF0000FF"/>
      <name val="Meiryo UI"/>
      <family val="3"/>
      <charset val="128"/>
    </font>
    <font>
      <b/>
      <sz val="22"/>
      <color rgb="FF0000FF"/>
      <name val="Meiryo UI"/>
      <family val="3"/>
      <charset val="128"/>
    </font>
    <font>
      <b/>
      <sz val="24"/>
      <color indexed="12"/>
      <name val="Meiryo UI"/>
      <family val="3"/>
      <charset val="128"/>
    </font>
    <font>
      <b/>
      <sz val="18"/>
      <color indexed="12"/>
      <name val="Meiryo UI"/>
      <family val="3"/>
      <charset val="128"/>
    </font>
    <font>
      <b/>
      <sz val="24"/>
      <color indexed="17"/>
      <name val="Meiryo UI"/>
      <family val="3"/>
      <charset val="128"/>
    </font>
    <font>
      <b/>
      <sz val="16"/>
      <color indexed="12"/>
      <name val="Meiryo UI"/>
      <family val="3"/>
      <charset val="128"/>
    </font>
    <font>
      <b/>
      <sz val="18"/>
      <color theme="0"/>
      <name val="Meiryo UI"/>
      <family val="3"/>
      <charset val="128"/>
    </font>
    <font>
      <b/>
      <sz val="16"/>
      <color theme="0"/>
      <name val="Meiryo UI"/>
      <family val="3"/>
      <charset val="128"/>
    </font>
  </fonts>
  <fills count="5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4" tint="0.79998168889431442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66"/>
        <bgColor indexed="64"/>
      </patternFill>
    </fill>
  </fills>
  <borders count="27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hair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double">
        <color indexed="64"/>
      </top>
      <bottom style="hair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0" tint="-0.34998626667073579"/>
      </right>
      <top style="medium">
        <color theme="3"/>
      </top>
      <bottom style="thin">
        <color theme="0" tint="-0.34998626667073579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1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  <xf numFmtId="0" fontId="11" fillId="0" borderId="0"/>
    <xf numFmtId="38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22" fillId="0" borderId="0" applyNumberFormat="0" applyFill="0" applyBorder="0" applyAlignment="0" applyProtection="0"/>
    <xf numFmtId="0" fontId="96" fillId="0" borderId="0"/>
    <xf numFmtId="43" fontId="5" fillId="0" borderId="0" applyFill="0" applyBorder="0" applyAlignment="0"/>
    <xf numFmtId="0" fontId="123" fillId="0" borderId="150" applyNumberFormat="0" applyAlignment="0" applyProtection="0">
      <alignment horizontal="left" vertical="center"/>
    </xf>
    <xf numFmtId="0" fontId="123" fillId="0" borderId="142">
      <alignment horizontal="left" vertical="center"/>
    </xf>
    <xf numFmtId="19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124" fillId="0" borderId="0"/>
    <xf numFmtId="41" fontId="124" fillId="0" borderId="0" applyFont="0" applyFill="0" applyBorder="0" applyAlignment="0" applyProtection="0"/>
    <xf numFmtId="43" fontId="124" fillId="0" borderId="0" applyFont="0" applyFill="0" applyBorder="0" applyAlignment="0" applyProtection="0"/>
    <xf numFmtId="0" fontId="124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195" fontId="5" fillId="0" borderId="0" applyFont="0" applyFill="0" applyBorder="0" applyAlignment="0" applyProtection="0"/>
    <xf numFmtId="41" fontId="124" fillId="0" borderId="0" applyFont="0" applyFill="0" applyBorder="0" applyAlignment="0" applyProtection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5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88" fillId="0" borderId="0" applyNumberFormat="0" applyFill="0" applyBorder="0" applyAlignment="0" applyProtection="0">
      <alignment vertical="center"/>
    </xf>
    <xf numFmtId="0" fontId="194" fillId="0" borderId="0"/>
    <xf numFmtId="38" fontId="194" fillId="0" borderId="0" applyFont="0" applyFill="0" applyBorder="0" applyAlignment="0" applyProtection="0"/>
  </cellStyleXfs>
  <cellXfs count="2465">
    <xf numFmtId="0" fontId="0" fillId="0" borderId="0" xfId="0">
      <alignment vertical="center"/>
    </xf>
    <xf numFmtId="0" fontId="7" fillId="0" borderId="0" xfId="0" applyFont="1">
      <alignment vertical="center"/>
    </xf>
    <xf numFmtId="176" fontId="8" fillId="2" borderId="0" xfId="1" applyNumberFormat="1" applyFont="1" applyFill="1" applyAlignment="1">
      <alignment vertical="center"/>
    </xf>
    <xf numFmtId="49" fontId="9" fillId="0" borderId="0" xfId="0" applyNumberFormat="1" applyFont="1" applyAlignment="1">
      <alignment horizontal="center" vertical="center" wrapText="1" shrinkToFit="1"/>
    </xf>
    <xf numFmtId="176" fontId="10" fillId="2" borderId="0" xfId="1" applyNumberFormat="1" applyFont="1" applyFill="1" applyBorder="1" applyAlignment="1" applyProtection="1">
      <alignment vertical="center"/>
      <protection locked="0"/>
    </xf>
    <xf numFmtId="176" fontId="10" fillId="2" borderId="0" xfId="3" applyNumberFormat="1" applyFont="1" applyFill="1" applyAlignment="1" applyProtection="1">
      <alignment vertical="center"/>
      <protection locked="0"/>
    </xf>
    <xf numFmtId="38" fontId="10" fillId="2" borderId="0" xfId="1" applyFont="1" applyFill="1" applyBorder="1" applyAlignment="1" applyProtection="1">
      <alignment vertical="center"/>
      <protection locked="0"/>
    </xf>
    <xf numFmtId="176" fontId="13" fillId="2" borderId="0" xfId="1" applyNumberFormat="1" applyFont="1" applyFill="1" applyAlignment="1">
      <alignment vertical="center"/>
    </xf>
    <xf numFmtId="177" fontId="14" fillId="2" borderId="0" xfId="3" applyNumberFormat="1" applyFont="1" applyFill="1" applyAlignment="1">
      <alignment horizontal="right" vertical="center"/>
    </xf>
    <xf numFmtId="176" fontId="15" fillId="2" borderId="0" xfId="1" applyNumberFormat="1" applyFont="1" applyFill="1" applyAlignment="1">
      <alignment vertical="center"/>
    </xf>
    <xf numFmtId="0" fontId="22" fillId="0" borderId="0" xfId="0" applyFont="1" applyAlignment="1"/>
    <xf numFmtId="0" fontId="23" fillId="0" borderId="0" xfId="0" applyFont="1" applyAlignment="1"/>
    <xf numFmtId="179" fontId="24" fillId="0" borderId="0" xfId="0" applyNumberFormat="1" applyFont="1" applyAlignment="1"/>
    <xf numFmtId="49" fontId="17" fillId="2" borderId="1" xfId="3" applyNumberFormat="1" applyFont="1" applyFill="1" applyBorder="1" applyAlignment="1" applyProtection="1">
      <alignment horizontal="center" vertical="center"/>
      <protection locked="0"/>
    </xf>
    <xf numFmtId="49" fontId="17" fillId="2" borderId="2" xfId="3" applyNumberFormat="1" applyFont="1" applyFill="1" applyBorder="1" applyAlignment="1" applyProtection="1">
      <alignment horizontal="center" vertical="center"/>
      <protection locked="0"/>
    </xf>
    <xf numFmtId="176" fontId="15" fillId="0" borderId="0" xfId="1" applyNumberFormat="1" applyFont="1" applyFill="1" applyAlignment="1">
      <alignment vertical="center"/>
    </xf>
    <xf numFmtId="180" fontId="31" fillId="0" borderId="3" xfId="1" applyNumberFormat="1" applyFont="1" applyFill="1" applyBorder="1" applyAlignment="1">
      <alignment horizontal="center" vertical="center" shrinkToFit="1"/>
    </xf>
    <xf numFmtId="180" fontId="31" fillId="0" borderId="4" xfId="1" applyNumberFormat="1" applyFont="1" applyFill="1" applyBorder="1" applyAlignment="1">
      <alignment horizontal="center" vertical="center" shrinkToFit="1"/>
    </xf>
    <xf numFmtId="180" fontId="33" fillId="0" borderId="3" xfId="1" applyNumberFormat="1" applyFont="1" applyFill="1" applyBorder="1" applyAlignment="1">
      <alignment horizontal="center" vertical="center" textRotation="255" shrinkToFit="1"/>
    </xf>
    <xf numFmtId="180" fontId="32" fillId="0" borderId="3" xfId="1" applyNumberFormat="1" applyFont="1" applyFill="1" applyBorder="1" applyAlignment="1">
      <alignment horizontal="center" shrinkToFit="1"/>
    </xf>
    <xf numFmtId="180" fontId="34" fillId="0" borderId="5" xfId="1" applyNumberFormat="1" applyFont="1" applyFill="1" applyBorder="1" applyAlignment="1" applyProtection="1">
      <alignment horizontal="right" shrinkToFit="1"/>
      <protection locked="0"/>
    </xf>
    <xf numFmtId="180" fontId="32" fillId="0" borderId="6" xfId="3" applyNumberFormat="1" applyFont="1" applyBorder="1" applyAlignment="1" applyProtection="1">
      <alignment horizontal="center"/>
      <protection locked="0"/>
    </xf>
    <xf numFmtId="180" fontId="35" fillId="0" borderId="7" xfId="1" applyNumberFormat="1" applyFont="1" applyFill="1" applyBorder="1" applyAlignment="1">
      <alignment horizontal="center" vertical="center" shrinkToFit="1"/>
    </xf>
    <xf numFmtId="180" fontId="31" fillId="0" borderId="7" xfId="1" applyNumberFormat="1" applyFont="1" applyFill="1" applyBorder="1" applyAlignment="1">
      <alignment horizontal="center" vertical="center" shrinkToFit="1"/>
    </xf>
    <xf numFmtId="180" fontId="35" fillId="0" borderId="8" xfId="1" applyNumberFormat="1" applyFont="1" applyFill="1" applyBorder="1" applyAlignment="1">
      <alignment horizontal="center" vertical="center" shrinkToFit="1"/>
    </xf>
    <xf numFmtId="180" fontId="33" fillId="0" borderId="8" xfId="1" applyNumberFormat="1" applyFont="1" applyFill="1" applyBorder="1" applyAlignment="1">
      <alignment horizontal="center" vertical="center" textRotation="255" shrinkToFit="1"/>
    </xf>
    <xf numFmtId="180" fontId="32" fillId="0" borderId="7" xfId="1" applyNumberFormat="1" applyFont="1" applyFill="1" applyBorder="1" applyAlignment="1">
      <alignment horizontal="center" shrinkToFit="1"/>
    </xf>
    <xf numFmtId="180" fontId="34" fillId="0" borderId="9" xfId="1" applyNumberFormat="1" applyFont="1" applyFill="1" applyBorder="1" applyAlignment="1" applyProtection="1">
      <alignment horizontal="right" shrinkToFit="1"/>
      <protection locked="0"/>
    </xf>
    <xf numFmtId="180" fontId="32" fillId="0" borderId="8" xfId="1" applyNumberFormat="1" applyFont="1" applyFill="1" applyBorder="1" applyAlignment="1">
      <alignment horizontal="center" shrinkToFit="1"/>
    </xf>
    <xf numFmtId="180" fontId="34" fillId="0" borderId="10" xfId="1" applyNumberFormat="1" applyFont="1" applyFill="1" applyBorder="1" applyAlignment="1" applyProtection="1">
      <alignment horizontal="right" shrinkToFit="1"/>
      <protection locked="0"/>
    </xf>
    <xf numFmtId="180" fontId="31" fillId="0" borderId="11" xfId="3" applyNumberFormat="1" applyFont="1" applyBorder="1" applyAlignment="1" applyProtection="1">
      <alignment horizontal="center" vertical="center"/>
      <protection locked="0"/>
    </xf>
    <xf numFmtId="180" fontId="36" fillId="0" borderId="8" xfId="1" applyNumberFormat="1" applyFont="1" applyFill="1" applyBorder="1" applyAlignment="1">
      <alignment horizontal="center" vertical="center" shrinkToFit="1"/>
    </xf>
    <xf numFmtId="180" fontId="34" fillId="0" borderId="8" xfId="1" applyNumberFormat="1" applyFont="1" applyFill="1" applyBorder="1" applyAlignment="1" applyProtection="1">
      <alignment horizontal="center" shrinkToFit="1"/>
      <protection locked="0"/>
    </xf>
    <xf numFmtId="176" fontId="37" fillId="2" borderId="0" xfId="1" applyNumberFormat="1" applyFont="1" applyFill="1" applyAlignment="1">
      <alignment vertical="center"/>
    </xf>
    <xf numFmtId="0" fontId="39" fillId="0" borderId="0" xfId="0" applyFont="1">
      <alignment vertical="center"/>
    </xf>
    <xf numFmtId="180" fontId="33" fillId="0" borderId="12" xfId="1" applyNumberFormat="1" applyFont="1" applyFill="1" applyBorder="1" applyAlignment="1">
      <alignment horizontal="center" vertical="center" textRotation="255" shrinkToFit="1"/>
    </xf>
    <xf numFmtId="180" fontId="32" fillId="0" borderId="8" xfId="3" applyNumberFormat="1" applyFont="1" applyBorder="1" applyAlignment="1" applyProtection="1">
      <alignment horizontal="center"/>
      <protection locked="0"/>
    </xf>
    <xf numFmtId="176" fontId="16" fillId="2" borderId="0" xfId="1" applyNumberFormat="1" applyFont="1" applyFill="1" applyAlignment="1">
      <alignment vertical="center"/>
    </xf>
    <xf numFmtId="176" fontId="8" fillId="0" borderId="0" xfId="1" applyNumberFormat="1" applyFont="1" applyFill="1" applyAlignment="1">
      <alignment vertical="center"/>
    </xf>
    <xf numFmtId="180" fontId="32" fillId="0" borderId="13" xfId="3" applyNumberFormat="1" applyFont="1" applyBorder="1" applyAlignment="1" applyProtection="1">
      <alignment horizontal="center"/>
      <protection locked="0"/>
    </xf>
    <xf numFmtId="180" fontId="32" fillId="0" borderId="14" xfId="3" applyNumberFormat="1" applyFont="1" applyBorder="1" applyAlignment="1" applyProtection="1">
      <alignment horizontal="center"/>
      <protection locked="0"/>
    </xf>
    <xf numFmtId="180" fontId="31" fillId="0" borderId="15" xfId="3" applyNumberFormat="1" applyFont="1" applyBorder="1" applyAlignment="1" applyProtection="1">
      <alignment horizontal="center" vertical="center"/>
      <protection locked="0"/>
    </xf>
    <xf numFmtId="180" fontId="34" fillId="0" borderId="16" xfId="1" applyNumberFormat="1" applyFont="1" applyFill="1" applyBorder="1" applyAlignment="1" applyProtection="1">
      <alignment horizontal="center" shrinkToFit="1"/>
      <protection locked="0"/>
    </xf>
    <xf numFmtId="180" fontId="34" fillId="0" borderId="17" xfId="1" applyNumberFormat="1" applyFont="1" applyFill="1" applyBorder="1" applyAlignment="1" applyProtection="1">
      <alignment horizontal="right" shrinkToFit="1"/>
      <protection locked="0"/>
    </xf>
    <xf numFmtId="180" fontId="41" fillId="0" borderId="7" xfId="1" applyNumberFormat="1" applyFont="1" applyFill="1" applyBorder="1" applyAlignment="1">
      <alignment horizontal="center" vertical="center" shrinkToFit="1"/>
    </xf>
    <xf numFmtId="180" fontId="42" fillId="0" borderId="12" xfId="1" applyNumberFormat="1" applyFont="1" applyFill="1" applyBorder="1" applyAlignment="1" applyProtection="1">
      <alignment horizontal="center" shrinkToFit="1"/>
      <protection locked="0"/>
    </xf>
    <xf numFmtId="181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4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8" xfId="0" applyBorder="1">
      <alignment vertical="center"/>
    </xf>
    <xf numFmtId="176" fontId="10" fillId="0" borderId="0" xfId="1" applyNumberFormat="1" applyFont="1" applyFill="1" applyBorder="1" applyAlignment="1" applyProtection="1">
      <alignment vertical="center"/>
      <protection locked="0"/>
    </xf>
    <xf numFmtId="176" fontId="10" fillId="0" borderId="0" xfId="3" applyNumberFormat="1" applyFont="1" applyAlignment="1" applyProtection="1">
      <alignment vertical="center"/>
      <protection locked="0"/>
    </xf>
    <xf numFmtId="38" fontId="10" fillId="0" borderId="0" xfId="1" applyFont="1" applyFill="1" applyBorder="1" applyAlignment="1" applyProtection="1">
      <alignment vertical="center"/>
      <protection locked="0"/>
    </xf>
    <xf numFmtId="176" fontId="13" fillId="0" borderId="0" xfId="1" applyNumberFormat="1" applyFont="1" applyFill="1" applyAlignment="1">
      <alignment vertical="center"/>
    </xf>
    <xf numFmtId="177" fontId="14" fillId="0" borderId="0" xfId="3" applyNumberFormat="1" applyFont="1" applyAlignment="1">
      <alignment horizontal="right" vertical="center"/>
    </xf>
    <xf numFmtId="178" fontId="18" fillId="0" borderId="0" xfId="0" applyNumberFormat="1" applyFont="1" applyAlignment="1" applyProtection="1">
      <alignment horizontal="left" vertical="center"/>
      <protection locked="0"/>
    </xf>
    <xf numFmtId="49" fontId="18" fillId="0" borderId="0" xfId="3" applyNumberFormat="1" applyFont="1" applyAlignment="1">
      <alignment horizontal="left" vertical="center"/>
    </xf>
    <xf numFmtId="49" fontId="12" fillId="0" borderId="0" xfId="3" applyNumberFormat="1" applyFont="1" applyAlignment="1">
      <alignment vertical="center"/>
    </xf>
    <xf numFmtId="178" fontId="18" fillId="0" borderId="0" xfId="0" applyNumberFormat="1" applyFont="1" applyAlignment="1" applyProtection="1">
      <alignment horizontal="center" vertical="center"/>
      <protection locked="0"/>
    </xf>
    <xf numFmtId="49" fontId="19" fillId="0" borderId="0" xfId="3" applyNumberFormat="1" applyFont="1" applyAlignment="1">
      <alignment horizontal="left" vertical="center"/>
    </xf>
    <xf numFmtId="49" fontId="20" fillId="0" borderId="0" xfId="3" applyNumberFormat="1" applyFont="1" applyAlignment="1">
      <alignment vertical="center"/>
    </xf>
    <xf numFmtId="38" fontId="25" fillId="0" borderId="0" xfId="1" applyFont="1" applyFill="1" applyAlignment="1">
      <alignment vertical="center"/>
    </xf>
    <xf numFmtId="38" fontId="14" fillId="0" borderId="0" xfId="1" applyFont="1" applyFill="1" applyAlignment="1">
      <alignment vertical="center"/>
    </xf>
    <xf numFmtId="38" fontId="14" fillId="0" borderId="0" xfId="1" applyFont="1" applyFill="1" applyAlignment="1">
      <alignment horizontal="right" vertical="center"/>
    </xf>
    <xf numFmtId="49" fontId="45" fillId="2" borderId="19" xfId="3" applyNumberFormat="1" applyFont="1" applyFill="1" applyBorder="1" applyAlignment="1" applyProtection="1">
      <alignment horizontal="center" vertical="center"/>
      <protection locked="0"/>
    </xf>
    <xf numFmtId="49" fontId="45" fillId="2" borderId="12" xfId="3" applyNumberFormat="1" applyFont="1" applyFill="1" applyBorder="1" applyAlignment="1" applyProtection="1">
      <alignment horizontal="center" vertical="center"/>
      <protection locked="0"/>
    </xf>
    <xf numFmtId="38" fontId="32" fillId="0" borderId="3" xfId="1" applyFont="1" applyFill="1" applyBorder="1" applyAlignment="1" applyProtection="1">
      <alignment horizontal="center"/>
      <protection locked="0"/>
    </xf>
    <xf numFmtId="38" fontId="31" fillId="0" borderId="3" xfId="1" applyFont="1" applyFill="1" applyBorder="1" applyAlignment="1">
      <alignment horizontal="center" vertical="center" shrinkToFit="1"/>
    </xf>
    <xf numFmtId="38" fontId="32" fillId="0" borderId="3" xfId="1" applyFont="1" applyFill="1" applyBorder="1" applyAlignment="1">
      <alignment horizontal="center" shrinkToFit="1"/>
    </xf>
    <xf numFmtId="38" fontId="34" fillId="0" borderId="5" xfId="1" applyFont="1" applyFill="1" applyBorder="1" applyAlignment="1" applyProtection="1">
      <alignment horizontal="right" shrinkToFit="1"/>
      <protection locked="0"/>
    </xf>
    <xf numFmtId="38" fontId="32" fillId="0" borderId="14" xfId="1" applyFont="1" applyFill="1" applyBorder="1" applyAlignment="1" applyProtection="1">
      <alignment horizontal="center"/>
      <protection locked="0"/>
    </xf>
    <xf numFmtId="38" fontId="36" fillId="0" borderId="8" xfId="1" applyFont="1" applyFill="1" applyBorder="1" applyAlignment="1">
      <alignment horizontal="center" vertical="center" shrinkToFit="1"/>
    </xf>
    <xf numFmtId="38" fontId="32" fillId="3" borderId="20" xfId="1" applyFont="1" applyFill="1" applyBorder="1" applyAlignment="1" applyProtection="1">
      <alignment horizontal="center"/>
      <protection locked="0"/>
    </xf>
    <xf numFmtId="38" fontId="42" fillId="3" borderId="21" xfId="1" applyFont="1" applyFill="1" applyBorder="1" applyAlignment="1">
      <alignment horizontal="center" vertical="center" shrinkToFit="1"/>
    </xf>
    <xf numFmtId="38" fontId="34" fillId="3" borderId="22" xfId="1" applyFont="1" applyFill="1" applyBorder="1" applyAlignment="1" applyProtection="1">
      <alignment horizontal="right" shrinkToFit="1"/>
      <protection locked="0"/>
    </xf>
    <xf numFmtId="38" fontId="32" fillId="4" borderId="23" xfId="1" applyFont="1" applyFill="1" applyBorder="1" applyAlignment="1" applyProtection="1">
      <alignment horizontal="center"/>
      <protection locked="0"/>
    </xf>
    <xf numFmtId="38" fontId="32" fillId="4" borderId="24" xfId="1" applyFont="1" applyFill="1" applyBorder="1" applyAlignment="1">
      <alignment horizontal="center" shrinkToFit="1"/>
    </xf>
    <xf numFmtId="38" fontId="34" fillId="4" borderId="25" xfId="1" applyFont="1" applyFill="1" applyBorder="1" applyAlignment="1" applyProtection="1">
      <alignment shrinkToFit="1"/>
      <protection locked="0"/>
    </xf>
    <xf numFmtId="38" fontId="42" fillId="0" borderId="7" xfId="1" applyFont="1" applyFill="1" applyBorder="1" applyAlignment="1">
      <alignment horizontal="center" vertical="center" shrinkToFit="1"/>
    </xf>
    <xf numFmtId="38" fontId="32" fillId="0" borderId="8" xfId="1" applyFont="1" applyFill="1" applyBorder="1" applyAlignment="1" applyProtection="1">
      <alignment horizontal="center"/>
      <protection locked="0"/>
    </xf>
    <xf numFmtId="38" fontId="42" fillId="3" borderId="7" xfId="1" applyFont="1" applyFill="1" applyBorder="1" applyAlignment="1">
      <alignment horizontal="center" vertical="center" shrinkToFit="1"/>
    </xf>
    <xf numFmtId="38" fontId="34" fillId="3" borderId="10" xfId="1" applyFont="1" applyFill="1" applyBorder="1" applyAlignment="1" applyProtection="1">
      <alignment horizontal="right" shrinkToFit="1"/>
      <protection locked="0"/>
    </xf>
    <xf numFmtId="38" fontId="42" fillId="0" borderId="21" xfId="1" applyFont="1" applyFill="1" applyBorder="1" applyAlignment="1">
      <alignment horizontal="center" vertical="center" shrinkToFit="1"/>
    </xf>
    <xf numFmtId="38" fontId="36" fillId="0" borderId="26" xfId="1" applyFont="1" applyFill="1" applyBorder="1" applyAlignment="1">
      <alignment horizontal="center" vertical="center" shrinkToFit="1"/>
    </xf>
    <xf numFmtId="38" fontId="42" fillId="0" borderId="27" xfId="1" applyFont="1" applyFill="1" applyBorder="1" applyAlignment="1">
      <alignment horizontal="center" vertical="center" shrinkToFit="1"/>
    </xf>
    <xf numFmtId="38" fontId="42" fillId="0" borderId="28" xfId="1" applyFont="1" applyFill="1" applyBorder="1" applyAlignment="1">
      <alignment horizontal="center" vertical="center" shrinkToFit="1"/>
    </xf>
    <xf numFmtId="38" fontId="32" fillId="3" borderId="11" xfId="1" applyFont="1" applyFill="1" applyBorder="1" applyAlignment="1" applyProtection="1">
      <alignment horizontal="center" vertical="center"/>
      <protection locked="0"/>
    </xf>
    <xf numFmtId="38" fontId="32" fillId="4" borderId="24" xfId="1" applyFont="1" applyFill="1" applyBorder="1" applyAlignment="1" applyProtection="1">
      <alignment horizontal="center"/>
      <protection locked="0"/>
    </xf>
    <xf numFmtId="38" fontId="46" fillId="0" borderId="9" xfId="1" applyFont="1" applyFill="1" applyBorder="1" applyAlignment="1" applyProtection="1">
      <alignment horizontal="right" shrinkToFit="1"/>
      <protection locked="0"/>
    </xf>
    <xf numFmtId="38" fontId="46" fillId="0" borderId="10" xfId="1" applyFont="1" applyFill="1" applyBorder="1" applyAlignment="1" applyProtection="1">
      <alignment horizontal="right" shrinkToFit="1"/>
      <protection locked="0"/>
    </xf>
    <xf numFmtId="38" fontId="46" fillId="0" borderId="17" xfId="1" applyFont="1" applyFill="1" applyBorder="1" applyAlignment="1" applyProtection="1">
      <alignment horizontal="right" shrinkToFit="1"/>
      <protection locked="0"/>
    </xf>
    <xf numFmtId="38" fontId="0" fillId="0" borderId="0" xfId="1" applyFont="1">
      <alignment vertical="center"/>
    </xf>
    <xf numFmtId="38" fontId="9" fillId="0" borderId="0" xfId="1" applyFont="1" applyFill="1" applyBorder="1" applyAlignment="1">
      <alignment horizontal="center" vertical="center" wrapText="1" shrinkToFit="1"/>
    </xf>
    <xf numFmtId="38" fontId="32" fillId="0" borderId="19" xfId="1" applyFont="1" applyFill="1" applyBorder="1" applyAlignment="1" applyProtection="1">
      <alignment horizontal="center" vertical="center"/>
      <protection locked="0"/>
    </xf>
    <xf numFmtId="38" fontId="32" fillId="3" borderId="32" xfId="1" applyFont="1" applyFill="1" applyBorder="1" applyAlignment="1" applyProtection="1">
      <alignment horizontal="center"/>
      <protection locked="0"/>
    </xf>
    <xf numFmtId="38" fontId="32" fillId="0" borderId="11" xfId="1" applyFont="1" applyFill="1" applyBorder="1" applyAlignment="1" applyProtection="1">
      <alignment horizontal="center" vertical="center"/>
      <protection locked="0"/>
    </xf>
    <xf numFmtId="38" fontId="32" fillId="0" borderId="33" xfId="1" applyFont="1" applyFill="1" applyBorder="1" applyAlignment="1" applyProtection="1">
      <alignment horizontal="center"/>
      <protection locked="0"/>
    </xf>
    <xf numFmtId="38" fontId="31" fillId="0" borderId="19" xfId="1" applyFont="1" applyFill="1" applyBorder="1" applyAlignment="1" applyProtection="1">
      <alignment horizontal="center" vertical="center"/>
      <protection locked="0"/>
    </xf>
    <xf numFmtId="38" fontId="31" fillId="0" borderId="6" xfId="1" applyFont="1" applyFill="1" applyBorder="1" applyAlignment="1" applyProtection="1">
      <alignment horizontal="center" vertical="center"/>
      <protection locked="0"/>
    </xf>
    <xf numFmtId="38" fontId="31" fillId="0" borderId="8" xfId="1" applyFont="1" applyFill="1" applyBorder="1" applyAlignment="1" applyProtection="1">
      <alignment horizontal="center" vertical="center"/>
      <protection locked="0"/>
    </xf>
    <xf numFmtId="38" fontId="31" fillId="0" borderId="11" xfId="1" applyFont="1" applyFill="1" applyBorder="1" applyAlignment="1" applyProtection="1">
      <alignment horizontal="center" vertical="center"/>
      <protection locked="0"/>
    </xf>
    <xf numFmtId="49" fontId="34" fillId="0" borderId="0" xfId="3" applyNumberFormat="1" applyFont="1" applyAlignment="1">
      <alignment vertical="center"/>
    </xf>
    <xf numFmtId="49" fontId="32" fillId="0" borderId="0" xfId="3" applyNumberFormat="1" applyFont="1" applyAlignment="1">
      <alignment vertical="center"/>
    </xf>
    <xf numFmtId="0" fontId="32" fillId="0" borderId="0" xfId="3" applyFont="1" applyAlignment="1">
      <alignment horizontal="center" vertical="center"/>
    </xf>
    <xf numFmtId="38" fontId="32" fillId="0" borderId="0" xfId="1" applyFont="1" applyFill="1" applyAlignment="1">
      <alignment horizontal="center" vertical="center"/>
    </xf>
    <xf numFmtId="38" fontId="34" fillId="0" borderId="0" xfId="1" applyFont="1" applyFill="1" applyAlignment="1">
      <alignment vertical="center"/>
    </xf>
    <xf numFmtId="49" fontId="48" fillId="0" borderId="0" xfId="3" applyNumberFormat="1" applyFont="1" applyAlignment="1">
      <alignment vertical="center"/>
    </xf>
    <xf numFmtId="38" fontId="32" fillId="5" borderId="12" xfId="1" applyFont="1" applyFill="1" applyBorder="1" applyAlignment="1" applyProtection="1">
      <alignment horizontal="center" vertical="center"/>
      <protection locked="0"/>
    </xf>
    <xf numFmtId="182" fontId="45" fillId="2" borderId="34" xfId="3" applyNumberFormat="1" applyFont="1" applyFill="1" applyBorder="1" applyAlignment="1" applyProtection="1">
      <alignment horizontal="center" vertical="center"/>
      <protection locked="0"/>
    </xf>
    <xf numFmtId="182" fontId="45" fillId="2" borderId="3" xfId="1" applyNumberFormat="1" applyFont="1" applyFill="1" applyBorder="1" applyAlignment="1" applyProtection="1">
      <alignment horizontal="center" vertical="center"/>
      <protection locked="0"/>
    </xf>
    <xf numFmtId="182" fontId="45" fillId="0" borderId="34" xfId="3" applyNumberFormat="1" applyFont="1" applyBorder="1" applyAlignment="1" applyProtection="1">
      <alignment horizontal="center" vertical="center"/>
      <protection locked="0"/>
    </xf>
    <xf numFmtId="49" fontId="45" fillId="0" borderId="12" xfId="3" applyNumberFormat="1" applyFont="1" applyBorder="1" applyAlignment="1" applyProtection="1">
      <alignment horizontal="center" vertical="center"/>
      <protection locked="0"/>
    </xf>
    <xf numFmtId="38" fontId="49" fillId="0" borderId="7" xfId="1" applyFont="1" applyFill="1" applyBorder="1" applyAlignment="1">
      <alignment horizontal="center" vertical="center" shrinkToFit="1"/>
    </xf>
    <xf numFmtId="38" fontId="36" fillId="6" borderId="8" xfId="1" applyFont="1" applyFill="1" applyBorder="1" applyAlignment="1">
      <alignment horizontal="center" vertical="center" shrinkToFit="1"/>
    </xf>
    <xf numFmtId="49" fontId="19" fillId="0" borderId="0" xfId="3" applyNumberFormat="1" applyFont="1" applyAlignment="1">
      <alignment horizontal="center" vertical="center"/>
    </xf>
    <xf numFmtId="38" fontId="52" fillId="7" borderId="7" xfId="1" applyFont="1" applyFill="1" applyBorder="1" applyAlignment="1">
      <alignment horizontal="center" vertical="center" shrinkToFit="1"/>
    </xf>
    <xf numFmtId="38" fontId="52" fillId="7" borderId="45" xfId="1" applyFont="1" applyFill="1" applyBorder="1" applyAlignment="1">
      <alignment horizontal="center" vertical="center" shrinkToFit="1"/>
    </xf>
    <xf numFmtId="0" fontId="43" fillId="0" borderId="0" xfId="0" applyFont="1" applyAlignment="1">
      <alignment horizontal="center" vertical="center"/>
    </xf>
    <xf numFmtId="38" fontId="54" fillId="0" borderId="8" xfId="1" applyFont="1" applyFill="1" applyBorder="1" applyAlignment="1">
      <alignment horizontal="center" vertical="center" shrinkToFit="1"/>
    </xf>
    <xf numFmtId="38" fontId="32" fillId="0" borderId="7" xfId="1" applyFont="1" applyFill="1" applyBorder="1" applyAlignment="1" applyProtection="1">
      <alignment horizontal="center"/>
      <protection locked="0"/>
    </xf>
    <xf numFmtId="38" fontId="36" fillId="0" borderId="7" xfId="1" applyFont="1" applyFill="1" applyBorder="1" applyAlignment="1">
      <alignment horizontal="center" vertical="center" shrinkToFit="1"/>
    </xf>
    <xf numFmtId="38" fontId="32" fillId="0" borderId="72" xfId="1" applyFont="1" applyFill="1" applyBorder="1" applyAlignment="1" applyProtection="1">
      <alignment horizontal="center"/>
      <protection locked="0"/>
    </xf>
    <xf numFmtId="38" fontId="32" fillId="0" borderId="7" xfId="1" applyFont="1" applyFill="1" applyBorder="1" applyAlignment="1" applyProtection="1">
      <alignment horizontal="center" vertical="center"/>
      <protection locked="0"/>
    </xf>
    <xf numFmtId="38" fontId="32" fillId="0" borderId="72" xfId="1" applyFont="1" applyFill="1" applyBorder="1" applyAlignment="1" applyProtection="1">
      <alignment horizontal="center" vertical="center"/>
      <protection locked="0"/>
    </xf>
    <xf numFmtId="38" fontId="32" fillId="7" borderId="6" xfId="1" applyFont="1" applyFill="1" applyBorder="1" applyAlignment="1" applyProtection="1">
      <alignment horizontal="center" vertical="center"/>
      <protection locked="0"/>
    </xf>
    <xf numFmtId="38" fontId="57" fillId="0" borderId="70" xfId="1" applyFont="1" applyFill="1" applyBorder="1" applyAlignment="1">
      <alignment horizontal="center" vertical="center" shrinkToFit="1"/>
    </xf>
    <xf numFmtId="38" fontId="32" fillId="0" borderId="76" xfId="1" applyFont="1" applyFill="1" applyBorder="1" applyAlignment="1" applyProtection="1">
      <alignment horizontal="center" vertical="center"/>
      <protection locked="0"/>
    </xf>
    <xf numFmtId="38" fontId="32" fillId="0" borderId="76" xfId="1" applyFont="1" applyFill="1" applyBorder="1" applyAlignment="1" applyProtection="1">
      <alignment horizontal="center"/>
      <protection locked="0"/>
    </xf>
    <xf numFmtId="38" fontId="31" fillId="0" borderId="76" xfId="1" applyFont="1" applyFill="1" applyBorder="1" applyAlignment="1">
      <alignment horizontal="center" vertical="center" shrinkToFit="1"/>
    </xf>
    <xf numFmtId="38" fontId="34" fillId="0" borderId="78" xfId="1" applyFont="1" applyFill="1" applyBorder="1" applyAlignment="1" applyProtection="1">
      <alignment horizontal="right" shrinkToFit="1"/>
      <protection locked="0"/>
    </xf>
    <xf numFmtId="38" fontId="46" fillId="0" borderId="80" xfId="1" applyFont="1" applyFill="1" applyBorder="1" applyAlignment="1" applyProtection="1">
      <alignment horizontal="right" shrinkToFit="1"/>
      <protection locked="0"/>
    </xf>
    <xf numFmtId="38" fontId="36" fillId="0" borderId="84" xfId="1" applyFont="1" applyFill="1" applyBorder="1" applyAlignment="1">
      <alignment horizontal="center" vertical="center" shrinkToFit="1"/>
    </xf>
    <xf numFmtId="38" fontId="57" fillId="0" borderId="85" xfId="1" applyFont="1" applyFill="1" applyBorder="1" applyAlignment="1">
      <alignment horizontal="center" vertical="center" shrinkToFit="1"/>
    </xf>
    <xf numFmtId="38" fontId="53" fillId="7" borderId="80" xfId="1" applyFont="1" applyFill="1" applyBorder="1" applyAlignment="1" applyProtection="1">
      <alignment horizontal="right" shrinkToFit="1"/>
      <protection locked="0"/>
    </xf>
    <xf numFmtId="38" fontId="46" fillId="0" borderId="84" xfId="1" applyFont="1" applyFill="1" applyBorder="1" applyAlignment="1" applyProtection="1">
      <alignment horizontal="right" shrinkToFit="1"/>
      <protection locked="0"/>
    </xf>
    <xf numFmtId="49" fontId="17" fillId="2" borderId="92" xfId="3" applyNumberFormat="1" applyFont="1" applyFill="1" applyBorder="1" applyAlignment="1" applyProtection="1">
      <alignment horizontal="center" vertical="center"/>
      <protection locked="0"/>
    </xf>
    <xf numFmtId="49" fontId="17" fillId="2" borderId="94" xfId="3" applyNumberFormat="1" applyFont="1" applyFill="1" applyBorder="1" applyAlignment="1" applyProtection="1">
      <alignment horizontal="center" vertical="center"/>
      <protection locked="0"/>
    </xf>
    <xf numFmtId="184" fontId="45" fillId="0" borderId="89" xfId="3" applyNumberFormat="1" applyFont="1" applyBorder="1" applyAlignment="1" applyProtection="1">
      <alignment horizontal="center" vertical="center"/>
      <protection locked="0"/>
    </xf>
    <xf numFmtId="38" fontId="54" fillId="0" borderId="42" xfId="1" applyFont="1" applyFill="1" applyBorder="1" applyAlignment="1">
      <alignment horizontal="center" vertical="center" shrinkToFit="1"/>
    </xf>
    <xf numFmtId="38" fontId="31" fillId="0" borderId="78" xfId="1" applyFont="1" applyFill="1" applyBorder="1" applyAlignment="1">
      <alignment horizontal="center" vertical="center" shrinkToFit="1"/>
    </xf>
    <xf numFmtId="38" fontId="54" fillId="0" borderId="84" xfId="1" applyFont="1" applyFill="1" applyBorder="1" applyAlignment="1">
      <alignment horizontal="center" vertical="center" shrinkToFit="1"/>
    </xf>
    <xf numFmtId="38" fontId="52" fillId="7" borderId="80" xfId="1" applyFont="1" applyFill="1" applyBorder="1" applyAlignment="1">
      <alignment horizontal="center" vertical="center" shrinkToFit="1"/>
    </xf>
    <xf numFmtId="38" fontId="64" fillId="0" borderId="8" xfId="1" applyFont="1" applyFill="1" applyBorder="1" applyAlignment="1">
      <alignment horizontal="center" vertical="center" shrinkToFit="1"/>
    </xf>
    <xf numFmtId="38" fontId="65" fillId="0" borderId="7" xfId="1" applyFont="1" applyFill="1" applyBorder="1" applyAlignment="1">
      <alignment horizontal="center" vertical="center" shrinkToFit="1"/>
    </xf>
    <xf numFmtId="38" fontId="65" fillId="0" borderId="45" xfId="1" applyFont="1" applyFill="1" applyBorder="1" applyAlignment="1">
      <alignment horizontal="center" vertical="center" shrinkToFit="1"/>
    </xf>
    <xf numFmtId="38" fontId="66" fillId="0" borderId="80" xfId="1" applyFont="1" applyFill="1" applyBorder="1" applyAlignment="1" applyProtection="1">
      <alignment horizontal="right" shrinkToFit="1"/>
      <protection locked="0"/>
    </xf>
    <xf numFmtId="0" fontId="43" fillId="0" borderId="0" xfId="0" applyFont="1" applyAlignment="1"/>
    <xf numFmtId="49" fontId="12" fillId="0" borderId="62" xfId="3" applyNumberFormat="1" applyFont="1" applyBorder="1" applyAlignment="1">
      <alignment vertical="center"/>
    </xf>
    <xf numFmtId="183" fontId="45" fillId="0" borderId="77" xfId="3" applyNumberFormat="1" applyFont="1" applyBorder="1" applyAlignment="1" applyProtection="1">
      <alignment horizontal="center" vertical="center"/>
      <protection locked="0"/>
    </xf>
    <xf numFmtId="183" fontId="45" fillId="0" borderId="78" xfId="3" applyNumberFormat="1" applyFont="1" applyBorder="1" applyAlignment="1" applyProtection="1">
      <alignment horizontal="center" vertical="center"/>
      <protection locked="0"/>
    </xf>
    <xf numFmtId="184" fontId="45" fillId="0" borderId="91" xfId="3" applyNumberFormat="1" applyFont="1" applyBorder="1" applyAlignment="1" applyProtection="1">
      <alignment horizontal="center" vertical="center"/>
      <protection locked="0"/>
    </xf>
    <xf numFmtId="38" fontId="32" fillId="7" borderId="24" xfId="1" applyFont="1" applyFill="1" applyBorder="1" applyAlignment="1" applyProtection="1">
      <alignment horizontal="center"/>
      <protection locked="0"/>
    </xf>
    <xf numFmtId="38" fontId="32" fillId="7" borderId="24" xfId="1" applyFont="1" applyFill="1" applyBorder="1" applyAlignment="1">
      <alignment horizontal="center" shrinkToFit="1"/>
    </xf>
    <xf numFmtId="38" fontId="32" fillId="7" borderId="46" xfId="1" applyFont="1" applyFill="1" applyBorder="1" applyAlignment="1">
      <alignment horizontal="center" shrinkToFit="1"/>
    </xf>
    <xf numFmtId="38" fontId="32" fillId="7" borderId="82" xfId="1" applyFont="1" applyFill="1" applyBorder="1" applyAlignment="1">
      <alignment horizontal="center" shrinkToFit="1"/>
    </xf>
    <xf numFmtId="38" fontId="54" fillId="0" borderId="7" xfId="1" applyFont="1" applyFill="1" applyBorder="1" applyAlignment="1">
      <alignment horizontal="center" vertical="center" shrinkToFit="1"/>
    </xf>
    <xf numFmtId="38" fontId="36" fillId="0" borderId="80" xfId="1" applyFont="1" applyFill="1" applyBorder="1" applyAlignment="1">
      <alignment horizontal="center" vertical="center" shrinkToFit="1"/>
    </xf>
    <xf numFmtId="38" fontId="46" fillId="5" borderId="72" xfId="1" applyFont="1" applyFill="1" applyBorder="1" applyAlignment="1" applyProtection="1">
      <alignment horizontal="center" vertical="center"/>
      <protection locked="0"/>
    </xf>
    <xf numFmtId="38" fontId="65" fillId="11" borderId="72" xfId="1" applyFont="1" applyFill="1" applyBorder="1" applyAlignment="1">
      <alignment horizontal="center" vertical="center" shrinkToFit="1"/>
    </xf>
    <xf numFmtId="38" fontId="66" fillId="11" borderId="91" xfId="1" applyFont="1" applyFill="1" applyBorder="1" applyAlignment="1" applyProtection="1">
      <alignment horizontal="right" shrinkToFit="1"/>
      <protection locked="0"/>
    </xf>
    <xf numFmtId="38" fontId="66" fillId="11" borderId="83" xfId="1" applyFont="1" applyFill="1" applyBorder="1" applyAlignment="1" applyProtection="1">
      <alignment horizontal="right" shrinkToFit="1"/>
      <protection locked="0"/>
    </xf>
    <xf numFmtId="38" fontId="46" fillId="5" borderId="89" xfId="1" applyFont="1" applyFill="1" applyBorder="1" applyAlignment="1" applyProtection="1">
      <alignment horizontal="center" vertical="center"/>
      <protection locked="0"/>
    </xf>
    <xf numFmtId="38" fontId="32" fillId="7" borderId="66" xfId="1" applyFont="1" applyFill="1" applyBorder="1" applyAlignment="1" applyProtection="1">
      <alignment horizontal="center" vertical="center"/>
      <protection locked="0"/>
    </xf>
    <xf numFmtId="38" fontId="52" fillId="7" borderId="67" xfId="1" applyFont="1" applyFill="1" applyBorder="1" applyAlignment="1">
      <alignment horizontal="center" vertical="center" shrinkToFit="1"/>
    </xf>
    <xf numFmtId="38" fontId="52" fillId="7" borderId="65" xfId="1" applyFont="1" applyFill="1" applyBorder="1" applyAlignment="1">
      <alignment horizontal="center" vertical="center" shrinkToFit="1"/>
    </xf>
    <xf numFmtId="38" fontId="65" fillId="11" borderId="89" xfId="1" applyFont="1" applyFill="1" applyBorder="1" applyAlignment="1">
      <alignment horizontal="center" vertical="center" shrinkToFit="1"/>
    </xf>
    <xf numFmtId="38" fontId="61" fillId="11" borderId="70" xfId="1" applyFont="1" applyFill="1" applyBorder="1" applyAlignment="1">
      <alignment horizontal="center" vertical="center" shrinkToFit="1"/>
    </xf>
    <xf numFmtId="38" fontId="64" fillId="0" borderId="7" xfId="1" applyFont="1" applyFill="1" applyBorder="1" applyAlignment="1">
      <alignment horizontal="center" vertical="center" shrinkToFit="1"/>
    </xf>
    <xf numFmtId="38" fontId="71" fillId="0" borderId="7" xfId="1" applyFont="1" applyFill="1" applyBorder="1" applyAlignment="1">
      <alignment horizontal="center" vertical="center" shrinkToFit="1"/>
    </xf>
    <xf numFmtId="38" fontId="32" fillId="0" borderId="70" xfId="1" applyFont="1" applyFill="1" applyBorder="1" applyAlignment="1" applyProtection="1">
      <alignment horizontal="center" vertical="center"/>
      <protection locked="0"/>
    </xf>
    <xf numFmtId="38" fontId="32" fillId="0" borderId="70" xfId="1" applyFont="1" applyFill="1" applyBorder="1" applyAlignment="1" applyProtection="1">
      <alignment horizontal="center"/>
      <protection locked="0"/>
    </xf>
    <xf numFmtId="38" fontId="65" fillId="0" borderId="70" xfId="1" applyFont="1" applyFill="1" applyBorder="1" applyAlignment="1">
      <alignment horizontal="center" vertical="center" shrinkToFit="1"/>
    </xf>
    <xf numFmtId="38" fontId="66" fillId="0" borderId="85" xfId="1" applyFont="1" applyFill="1" applyBorder="1" applyAlignment="1" applyProtection="1">
      <alignment horizontal="right" shrinkToFit="1"/>
      <protection locked="0"/>
    </xf>
    <xf numFmtId="38" fontId="32" fillId="11" borderId="98" xfId="1" applyFont="1" applyFill="1" applyBorder="1" applyAlignment="1" applyProtection="1">
      <alignment horizontal="center"/>
      <protection locked="0"/>
    </xf>
    <xf numFmtId="38" fontId="32" fillId="5" borderId="70" xfId="1" applyFont="1" applyFill="1" applyBorder="1" applyAlignment="1" applyProtection="1">
      <alignment horizontal="center" vertical="center"/>
      <protection locked="0"/>
    </xf>
    <xf numFmtId="38" fontId="63" fillId="11" borderId="85" xfId="1" applyFont="1" applyFill="1" applyBorder="1" applyAlignment="1" applyProtection="1">
      <alignment horizontal="right" shrinkToFit="1"/>
      <protection locked="0"/>
    </xf>
    <xf numFmtId="38" fontId="72" fillId="7" borderId="82" xfId="1" applyFont="1" applyFill="1" applyBorder="1" applyAlignment="1" applyProtection="1">
      <alignment shrinkToFit="1"/>
      <protection locked="0"/>
    </xf>
    <xf numFmtId="38" fontId="32" fillId="7" borderId="82" xfId="1" applyFont="1" applyFill="1" applyBorder="1" applyAlignment="1">
      <alignment shrinkToFit="1"/>
    </xf>
    <xf numFmtId="0" fontId="7" fillId="0" borderId="0" xfId="0" applyFont="1" applyAlignment="1">
      <alignment horizontal="center" vertical="center"/>
    </xf>
    <xf numFmtId="38" fontId="14" fillId="0" borderId="0" xfId="1" applyFont="1" applyFill="1" applyAlignment="1">
      <alignment horizontal="center" vertical="center"/>
    </xf>
    <xf numFmtId="38" fontId="34" fillId="0" borderId="78" xfId="1" applyFont="1" applyFill="1" applyBorder="1" applyAlignment="1" applyProtection="1">
      <alignment horizontal="center" shrinkToFit="1"/>
      <protection locked="0"/>
    </xf>
    <xf numFmtId="38" fontId="46" fillId="0" borderId="80" xfId="1" applyFont="1" applyFill="1" applyBorder="1" applyAlignment="1" applyProtection="1">
      <alignment horizontal="center" shrinkToFit="1"/>
      <protection locked="0"/>
    </xf>
    <xf numFmtId="38" fontId="53" fillId="7" borderId="80" xfId="1" applyFont="1" applyFill="1" applyBorder="1" applyAlignment="1" applyProtection="1">
      <alignment horizontal="center" shrinkToFit="1"/>
      <protection locked="0"/>
    </xf>
    <xf numFmtId="38" fontId="46" fillId="0" borderId="84" xfId="1" applyFont="1" applyFill="1" applyBorder="1" applyAlignment="1" applyProtection="1">
      <alignment horizontal="center" shrinkToFit="1"/>
      <protection locked="0"/>
    </xf>
    <xf numFmtId="38" fontId="53" fillId="7" borderId="97" xfId="1" applyFont="1" applyFill="1" applyBorder="1" applyAlignment="1" applyProtection="1">
      <alignment horizontal="center" shrinkToFit="1"/>
      <protection locked="0"/>
    </xf>
    <xf numFmtId="38" fontId="36" fillId="0" borderId="84" xfId="1" applyFont="1" applyFill="1" applyBorder="1" applyAlignment="1">
      <alignment vertical="center" shrinkToFit="1"/>
    </xf>
    <xf numFmtId="38" fontId="73" fillId="7" borderId="80" xfId="1" applyFont="1" applyFill="1" applyBorder="1" applyAlignment="1" applyProtection="1">
      <alignment horizontal="right" shrinkToFit="1"/>
      <protection locked="0"/>
    </xf>
    <xf numFmtId="38" fontId="74" fillId="0" borderId="84" xfId="1" applyFont="1" applyFill="1" applyBorder="1" applyAlignment="1">
      <alignment horizontal="center" vertical="center" shrinkToFit="1"/>
    </xf>
    <xf numFmtId="38" fontId="34" fillId="0" borderId="78" xfId="1" applyFont="1" applyFill="1" applyBorder="1" applyAlignment="1">
      <alignment horizontal="center" vertical="center" shrinkToFit="1"/>
    </xf>
    <xf numFmtId="38" fontId="75" fillId="0" borderId="84" xfId="1" applyFont="1" applyFill="1" applyBorder="1" applyAlignment="1">
      <alignment horizontal="center" vertical="center" shrinkToFit="1"/>
    </xf>
    <xf numFmtId="0" fontId="23" fillId="0" borderId="0" xfId="0" applyFont="1">
      <alignment vertical="center"/>
    </xf>
    <xf numFmtId="38" fontId="0" fillId="0" borderId="0" xfId="0" applyNumberFormat="1">
      <alignment vertical="center"/>
    </xf>
    <xf numFmtId="38" fontId="0" fillId="0" borderId="18" xfId="0" applyNumberFormat="1" applyBorder="1">
      <alignment vertical="center"/>
    </xf>
    <xf numFmtId="38" fontId="50" fillId="0" borderId="18" xfId="1" applyFont="1" applyBorder="1">
      <alignment vertical="center"/>
    </xf>
    <xf numFmtId="0" fontId="0" fillId="0" borderId="70" xfId="0" applyBorder="1" applyAlignment="1">
      <alignment horizontal="center" vertical="center"/>
    </xf>
    <xf numFmtId="0" fontId="0" fillId="0" borderId="100" xfId="0" applyBorder="1" applyAlignment="1">
      <alignment horizontal="right" vertical="center"/>
    </xf>
    <xf numFmtId="0" fontId="0" fillId="0" borderId="101" xfId="0" applyBorder="1" applyAlignment="1">
      <alignment horizontal="center" vertical="center"/>
    </xf>
    <xf numFmtId="0" fontId="0" fillId="0" borderId="99" xfId="0" applyBorder="1">
      <alignment vertical="center"/>
    </xf>
    <xf numFmtId="0" fontId="0" fillId="0" borderId="99" xfId="0" applyBorder="1" applyAlignment="1">
      <alignment horizontal="center" vertical="center"/>
    </xf>
    <xf numFmtId="0" fontId="0" fillId="0" borderId="70" xfId="0" applyBorder="1">
      <alignment vertical="center"/>
    </xf>
    <xf numFmtId="38" fontId="0" fillId="0" borderId="18" xfId="1" applyFont="1" applyBorder="1">
      <alignment vertical="center"/>
    </xf>
    <xf numFmtId="38" fontId="76" fillId="5" borderId="18" xfId="1" applyFont="1" applyFill="1" applyBorder="1">
      <alignment vertical="center"/>
    </xf>
    <xf numFmtId="0" fontId="77" fillId="0" borderId="70" xfId="0" applyFont="1" applyBorder="1" applyAlignment="1">
      <alignment horizontal="center" vertical="center"/>
    </xf>
    <xf numFmtId="38" fontId="50" fillId="0" borderId="18" xfId="1" applyFont="1" applyFill="1" applyBorder="1">
      <alignment vertical="center"/>
    </xf>
    <xf numFmtId="0" fontId="0" fillId="0" borderId="30" xfId="0" applyBorder="1">
      <alignment vertical="center"/>
    </xf>
    <xf numFmtId="38" fontId="0" fillId="8" borderId="18" xfId="1" applyFont="1" applyFill="1" applyBorder="1">
      <alignment vertical="center"/>
    </xf>
    <xf numFmtId="38" fontId="64" fillId="0" borderId="42" xfId="1" applyFont="1" applyFill="1" applyBorder="1" applyAlignment="1">
      <alignment horizontal="center" vertical="center" shrinkToFit="1"/>
    </xf>
    <xf numFmtId="38" fontId="64" fillId="0" borderId="84" xfId="1" applyFont="1" applyFill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38" fontId="34" fillId="7" borderId="82" xfId="1" applyFont="1" applyFill="1" applyBorder="1" applyAlignment="1" applyProtection="1">
      <alignment shrinkToFit="1"/>
      <protection locked="0"/>
    </xf>
    <xf numFmtId="14" fontId="0" fillId="0" borderId="0" xfId="0" applyNumberFormat="1">
      <alignment vertical="center"/>
    </xf>
    <xf numFmtId="38" fontId="32" fillId="5" borderId="8" xfId="1" applyFont="1" applyFill="1" applyBorder="1" applyAlignment="1" applyProtection="1">
      <alignment horizontal="center"/>
      <protection locked="0"/>
    </xf>
    <xf numFmtId="38" fontId="32" fillId="9" borderId="8" xfId="1" applyFont="1" applyFill="1" applyBorder="1" applyAlignment="1" applyProtection="1">
      <alignment horizontal="center"/>
      <protection locked="0"/>
    </xf>
    <xf numFmtId="0" fontId="42" fillId="0" borderId="67" xfId="0" applyFont="1" applyBorder="1" applyAlignment="1">
      <alignment horizontal="center" vertical="center" shrinkToFit="1"/>
    </xf>
    <xf numFmtId="0" fontId="79" fillId="0" borderId="70" xfId="0" applyFont="1" applyBorder="1" applyAlignment="1">
      <alignment horizontal="center" vertical="center" shrinkToFit="1"/>
    </xf>
    <xf numFmtId="0" fontId="79" fillId="0" borderId="103" xfId="0" applyFont="1" applyBorder="1" applyAlignment="1">
      <alignment horizontal="center" vertical="center" shrinkToFit="1"/>
    </xf>
    <xf numFmtId="38" fontId="52" fillId="12" borderId="8" xfId="4" applyFont="1" applyFill="1" applyBorder="1" applyAlignment="1">
      <alignment horizontal="center" vertical="center" shrinkToFit="1"/>
    </xf>
    <xf numFmtId="38" fontId="66" fillId="0" borderId="8" xfId="4" applyFont="1" applyBorder="1" applyAlignment="1">
      <alignment horizontal="center" vertical="center" shrinkToFit="1"/>
    </xf>
    <xf numFmtId="38" fontId="66" fillId="0" borderId="72" xfId="4" applyFont="1" applyBorder="1" applyAlignment="1">
      <alignment horizontal="center" vertical="center" shrinkToFit="1"/>
    </xf>
    <xf numFmtId="0" fontId="52" fillId="0" borderId="67" xfId="0" applyFont="1" applyBorder="1" applyAlignment="1">
      <alignment horizontal="center" vertical="center" shrinkToFit="1"/>
    </xf>
    <xf numFmtId="0" fontId="80" fillId="0" borderId="70" xfId="0" applyFont="1" applyBorder="1" applyAlignment="1">
      <alignment horizontal="center" vertical="center" shrinkToFit="1"/>
    </xf>
    <xf numFmtId="38" fontId="52" fillId="0" borderId="67" xfId="0" applyNumberFormat="1" applyFont="1" applyBorder="1" applyAlignment="1">
      <alignment horizontal="center" vertical="center" shrinkToFit="1"/>
    </xf>
    <xf numFmtId="0" fontId="80" fillId="0" borderId="103" xfId="0" applyFont="1" applyBorder="1" applyAlignment="1">
      <alignment horizontal="center" vertical="center" shrinkToFit="1"/>
    </xf>
    <xf numFmtId="0" fontId="80" fillId="0" borderId="21" xfId="0" applyFont="1" applyBorder="1" applyAlignment="1">
      <alignment horizontal="center" vertical="center" shrinkToFit="1"/>
    </xf>
    <xf numFmtId="0" fontId="42" fillId="0" borderId="104" xfId="0" applyFont="1" applyBorder="1" applyAlignment="1">
      <alignment horizontal="center" vertical="center" shrinkToFit="1"/>
    </xf>
    <xf numFmtId="0" fontId="79" fillId="0" borderId="104" xfId="0" applyFont="1" applyBorder="1" applyAlignment="1">
      <alignment horizontal="center" vertical="center" shrinkToFit="1"/>
    </xf>
    <xf numFmtId="0" fontId="80" fillId="0" borderId="104" xfId="0" applyFont="1" applyBorder="1" applyAlignment="1">
      <alignment horizontal="center" vertical="center" shrinkToFit="1"/>
    </xf>
    <xf numFmtId="38" fontId="46" fillId="0" borderId="89" xfId="1" applyFont="1" applyFill="1" applyBorder="1" applyAlignment="1" applyProtection="1">
      <alignment horizontal="center"/>
      <protection locked="0"/>
    </xf>
    <xf numFmtId="38" fontId="46" fillId="0" borderId="89" xfId="1" applyFont="1" applyFill="1" applyBorder="1" applyAlignment="1" applyProtection="1">
      <alignment horizontal="center" vertical="center"/>
      <protection locked="0"/>
    </xf>
    <xf numFmtId="38" fontId="65" fillId="0" borderId="89" xfId="1" applyFont="1" applyFill="1" applyBorder="1" applyAlignment="1">
      <alignment horizontal="center" vertical="center" shrinkToFit="1"/>
    </xf>
    <xf numFmtId="38" fontId="46" fillId="11" borderId="8" xfId="1" applyFont="1" applyFill="1" applyBorder="1" applyAlignment="1" applyProtection="1">
      <alignment horizontal="center"/>
      <protection locked="0"/>
    </xf>
    <xf numFmtId="38" fontId="65" fillId="11" borderId="8" xfId="1" applyFont="1" applyFill="1" applyBorder="1" applyAlignment="1">
      <alignment horizontal="center" vertical="center" shrinkToFit="1"/>
    </xf>
    <xf numFmtId="0" fontId="42" fillId="0" borderId="7" xfId="0" applyFont="1" applyBorder="1" applyAlignment="1">
      <alignment horizontal="center" vertical="center" shrinkToFit="1"/>
    </xf>
    <xf numFmtId="0" fontId="52" fillId="0" borderId="7" xfId="0" applyFont="1" applyBorder="1" applyAlignment="1">
      <alignment horizontal="center" vertical="center" shrinkToFit="1"/>
    </xf>
    <xf numFmtId="38" fontId="46" fillId="5" borderId="12" xfId="1" applyFont="1" applyFill="1" applyBorder="1" applyAlignment="1" applyProtection="1">
      <alignment horizontal="center" vertical="center"/>
      <protection locked="0"/>
    </xf>
    <xf numFmtId="38" fontId="65" fillId="11" borderId="12" xfId="1" applyFont="1" applyFill="1" applyBorder="1" applyAlignment="1">
      <alignment horizontal="center" vertical="center" shrinkToFit="1"/>
    </xf>
    <xf numFmtId="38" fontId="66" fillId="11" borderId="106" xfId="1" applyFont="1" applyFill="1" applyBorder="1" applyAlignment="1" applyProtection="1">
      <alignment horizontal="right" shrinkToFit="1"/>
      <protection locked="0"/>
    </xf>
    <xf numFmtId="0" fontId="23" fillId="0" borderId="0" xfId="0" applyFont="1" applyAlignment="1">
      <alignment horizontal="center" vertical="center"/>
    </xf>
    <xf numFmtId="38" fontId="65" fillId="0" borderId="7" xfId="0" applyNumberFormat="1" applyFont="1" applyBorder="1" applyAlignment="1">
      <alignment horizontal="center" vertical="center" shrinkToFit="1"/>
    </xf>
    <xf numFmtId="38" fontId="65" fillId="0" borderId="70" xfId="0" applyNumberFormat="1" applyFont="1" applyBorder="1" applyAlignment="1">
      <alignment horizontal="center" vertical="center" shrinkToFit="1"/>
    </xf>
    <xf numFmtId="0" fontId="80" fillId="5" borderId="21" xfId="0" applyFont="1" applyFill="1" applyBorder="1" applyAlignment="1">
      <alignment horizontal="center" vertical="center" shrinkToFit="1"/>
    </xf>
    <xf numFmtId="0" fontId="52" fillId="13" borderId="67" xfId="0" applyFont="1" applyFill="1" applyBorder="1" applyAlignment="1">
      <alignment horizontal="center" vertical="center" shrinkToFit="1"/>
    </xf>
    <xf numFmtId="0" fontId="65" fillId="11" borderId="21" xfId="0" applyFont="1" applyFill="1" applyBorder="1" applyAlignment="1">
      <alignment horizontal="center" vertical="center" shrinkToFit="1"/>
    </xf>
    <xf numFmtId="38" fontId="52" fillId="0" borderId="8" xfId="4" applyFont="1" applyFill="1" applyBorder="1" applyAlignment="1">
      <alignment horizontal="center" vertical="center" shrinkToFit="1"/>
    </xf>
    <xf numFmtId="38" fontId="80" fillId="0" borderId="8" xfId="4" applyFont="1" applyFill="1" applyBorder="1" applyAlignment="1">
      <alignment horizontal="center" vertical="center" shrinkToFit="1"/>
    </xf>
    <xf numFmtId="38" fontId="74" fillId="5" borderId="8" xfId="1" applyFont="1" applyFill="1" applyBorder="1" applyAlignment="1" applyProtection="1">
      <alignment horizontal="center" vertical="center"/>
      <protection locked="0"/>
    </xf>
    <xf numFmtId="38" fontId="52" fillId="7" borderId="67" xfId="4" applyFont="1" applyFill="1" applyBorder="1" applyAlignment="1">
      <alignment horizontal="center" vertical="center" shrinkToFit="1"/>
    </xf>
    <xf numFmtId="0" fontId="80" fillId="0" borderId="50" xfId="0" applyFont="1" applyBorder="1" applyAlignment="1">
      <alignment horizontal="center" vertical="center" shrinkToFit="1"/>
    </xf>
    <xf numFmtId="0" fontId="80" fillId="0" borderId="109" xfId="0" applyFont="1" applyBorder="1" applyAlignment="1">
      <alignment horizontal="center" vertical="center" shrinkToFit="1"/>
    </xf>
    <xf numFmtId="0" fontId="65" fillId="11" borderId="64" xfId="0" applyFont="1" applyFill="1" applyBorder="1" applyAlignment="1">
      <alignment horizontal="center" vertical="center" shrinkToFit="1"/>
    </xf>
    <xf numFmtId="38" fontId="52" fillId="7" borderId="65" xfId="4" applyFont="1" applyFill="1" applyBorder="1" applyAlignment="1">
      <alignment horizontal="center" vertical="center" shrinkToFit="1"/>
    </xf>
    <xf numFmtId="38" fontId="80" fillId="0" borderId="42" xfId="4" applyFont="1" applyFill="1" applyBorder="1" applyAlignment="1">
      <alignment horizontal="center" vertical="center" shrinkToFit="1"/>
    </xf>
    <xf numFmtId="38" fontId="66" fillId="0" borderId="42" xfId="4" applyFont="1" applyBorder="1" applyAlignment="1">
      <alignment horizontal="center" vertical="center" shrinkToFit="1"/>
    </xf>
    <xf numFmtId="38" fontId="66" fillId="0" borderId="68" xfId="4" applyFont="1" applyBorder="1" applyAlignment="1">
      <alignment horizontal="center" vertical="center" shrinkToFit="1"/>
    </xf>
    <xf numFmtId="38" fontId="65" fillId="11" borderId="42" xfId="1" applyFont="1" applyFill="1" applyBorder="1" applyAlignment="1">
      <alignment horizontal="center" vertical="center" shrinkToFit="1"/>
    </xf>
    <xf numFmtId="38" fontId="65" fillId="0" borderId="87" xfId="1" applyFont="1" applyFill="1" applyBorder="1" applyAlignment="1">
      <alignment horizontal="center" vertical="center" shrinkToFit="1"/>
    </xf>
    <xf numFmtId="38" fontId="65" fillId="0" borderId="85" xfId="0" applyNumberFormat="1" applyFont="1" applyBorder="1" applyAlignment="1">
      <alignment horizontal="center" vertical="center" shrinkToFit="1"/>
    </xf>
    <xf numFmtId="0" fontId="52" fillId="13" borderId="97" xfId="0" applyFont="1" applyFill="1" applyBorder="1" applyAlignment="1">
      <alignment horizontal="center" vertical="center" shrinkToFit="1"/>
    </xf>
    <xf numFmtId="0" fontId="80" fillId="0" borderId="85" xfId="0" applyFont="1" applyBorder="1" applyAlignment="1">
      <alignment horizontal="center" vertical="center" shrinkToFit="1"/>
    </xf>
    <xf numFmtId="0" fontId="80" fillId="0" borderId="110" xfId="0" applyFont="1" applyBorder="1" applyAlignment="1">
      <alignment horizontal="center" vertical="center" shrinkToFit="1"/>
    </xf>
    <xf numFmtId="0" fontId="65" fillId="11" borderId="81" xfId="0" applyFont="1" applyFill="1" applyBorder="1" applyAlignment="1">
      <alignment horizontal="center" vertical="center" shrinkToFit="1"/>
    </xf>
    <xf numFmtId="38" fontId="52" fillId="7" borderId="97" xfId="4" applyFont="1" applyFill="1" applyBorder="1" applyAlignment="1">
      <alignment horizontal="center" vertical="center" shrinkToFit="1"/>
    </xf>
    <xf numFmtId="38" fontId="52" fillId="12" borderId="84" xfId="4" applyFont="1" applyFill="1" applyBorder="1" applyAlignment="1">
      <alignment horizontal="center" vertical="center" shrinkToFit="1"/>
    </xf>
    <xf numFmtId="38" fontId="80" fillId="0" borderId="84" xfId="4" applyFont="1" applyFill="1" applyBorder="1" applyAlignment="1">
      <alignment horizontal="center" vertical="center" shrinkToFit="1"/>
    </xf>
    <xf numFmtId="38" fontId="66" fillId="0" borderId="84" xfId="4" applyFont="1" applyBorder="1" applyAlignment="1">
      <alignment horizontal="center" vertical="center" shrinkToFit="1"/>
    </xf>
    <xf numFmtId="38" fontId="66" fillId="0" borderId="83" xfId="4" applyFont="1" applyBorder="1" applyAlignment="1">
      <alignment horizontal="center" vertical="center" shrinkToFit="1"/>
    </xf>
    <xf numFmtId="38" fontId="65" fillId="11" borderId="84" xfId="1" applyFont="1" applyFill="1" applyBorder="1" applyAlignment="1">
      <alignment horizontal="center" vertical="center" shrinkToFit="1"/>
    </xf>
    <xf numFmtId="38" fontId="65" fillId="0" borderId="91" xfId="1" applyFont="1" applyFill="1" applyBorder="1" applyAlignment="1">
      <alignment horizontal="center" vertical="center" shrinkToFit="1"/>
    </xf>
    <xf numFmtId="38" fontId="65" fillId="0" borderId="80" xfId="0" applyNumberFormat="1" applyFont="1" applyBorder="1" applyAlignment="1">
      <alignment horizontal="center" vertical="center" shrinkToFit="1"/>
    </xf>
    <xf numFmtId="38" fontId="52" fillId="13" borderId="67" xfId="0" applyNumberFormat="1" applyFont="1" applyFill="1" applyBorder="1" applyAlignment="1">
      <alignment horizontal="center" vertical="center" shrinkToFit="1"/>
    </xf>
    <xf numFmtId="38" fontId="52" fillId="14" borderId="84" xfId="4" applyFont="1" applyFill="1" applyBorder="1" applyAlignment="1">
      <alignment horizontal="center" vertical="center" shrinkToFit="1"/>
    </xf>
    <xf numFmtId="38" fontId="65" fillId="5" borderId="21" xfId="0" applyNumberFormat="1" applyFont="1" applyFill="1" applyBorder="1" applyAlignment="1">
      <alignment horizontal="center" vertical="center" shrinkToFit="1"/>
    </xf>
    <xf numFmtId="38" fontId="46" fillId="7" borderId="67" xfId="1" applyFont="1" applyFill="1" applyBorder="1" applyAlignment="1" applyProtection="1">
      <alignment horizontal="center"/>
      <protection locked="0"/>
    </xf>
    <xf numFmtId="38" fontId="46" fillId="7" borderId="67" xfId="1" applyFont="1" applyFill="1" applyBorder="1" applyAlignment="1" applyProtection="1">
      <alignment horizontal="center" vertical="center"/>
      <protection locked="0"/>
    </xf>
    <xf numFmtId="38" fontId="65" fillId="7" borderId="67" xfId="1" applyFont="1" applyFill="1" applyBorder="1" applyAlignment="1">
      <alignment horizontal="center" vertical="center" shrinkToFit="1"/>
    </xf>
    <xf numFmtId="38" fontId="65" fillId="7" borderId="97" xfId="1" applyFont="1" applyFill="1" applyBorder="1" applyAlignment="1">
      <alignment horizontal="center" vertical="center" shrinkToFit="1"/>
    </xf>
    <xf numFmtId="38" fontId="65" fillId="7" borderId="65" xfId="1" applyFont="1" applyFill="1" applyBorder="1" applyAlignment="1">
      <alignment horizontal="center" vertical="center" shrinkToFit="1"/>
    </xf>
    <xf numFmtId="38" fontId="34" fillId="0" borderId="112" xfId="1" applyFont="1" applyFill="1" applyBorder="1" applyAlignment="1">
      <alignment horizontal="center" vertical="center" shrinkToFit="1"/>
    </xf>
    <xf numFmtId="38" fontId="74" fillId="0" borderId="113" xfId="1" applyFont="1" applyFill="1" applyBorder="1" applyAlignment="1">
      <alignment horizontal="center" vertical="center" shrinkToFit="1"/>
    </xf>
    <xf numFmtId="38" fontId="72" fillId="7" borderId="114" xfId="1" applyFont="1" applyFill="1" applyBorder="1" applyAlignment="1" applyProtection="1">
      <alignment shrinkToFit="1"/>
      <protection locked="0"/>
    </xf>
    <xf numFmtId="38" fontId="75" fillId="0" borderId="113" xfId="1" applyFont="1" applyFill="1" applyBorder="1" applyAlignment="1">
      <alignment horizontal="center" vertical="center" shrinkToFit="1"/>
    </xf>
    <xf numFmtId="38" fontId="73" fillId="7" borderId="116" xfId="1" applyFont="1" applyFill="1" applyBorder="1" applyAlignment="1" applyProtection="1">
      <alignment horizontal="right" shrinkToFit="1"/>
      <protection locked="0"/>
    </xf>
    <xf numFmtId="38" fontId="46" fillId="0" borderId="113" xfId="1" applyFont="1" applyFill="1" applyBorder="1" applyAlignment="1" applyProtection="1">
      <alignment horizontal="right" shrinkToFit="1"/>
      <protection locked="0"/>
    </xf>
    <xf numFmtId="38" fontId="31" fillId="0" borderId="118" xfId="1" applyFont="1" applyFill="1" applyBorder="1" applyAlignment="1">
      <alignment horizontal="center" vertical="center" shrinkToFit="1"/>
    </xf>
    <xf numFmtId="38" fontId="36" fillId="0" borderId="119" xfId="1" applyFont="1" applyFill="1" applyBorder="1" applyAlignment="1">
      <alignment horizontal="center" vertical="center" shrinkToFit="1"/>
    </xf>
    <xf numFmtId="38" fontId="32" fillId="7" borderId="120" xfId="1" applyFont="1" applyFill="1" applyBorder="1" applyAlignment="1">
      <alignment horizontal="center" shrinkToFit="1"/>
    </xf>
    <xf numFmtId="38" fontId="36" fillId="0" borderId="121" xfId="1" applyFont="1" applyFill="1" applyBorder="1" applyAlignment="1">
      <alignment horizontal="center" vertical="center" shrinkToFit="1"/>
    </xf>
    <xf numFmtId="38" fontId="52" fillId="7" borderId="121" xfId="1" applyFont="1" applyFill="1" applyBorder="1" applyAlignment="1">
      <alignment horizontal="center" vertical="center" shrinkToFit="1"/>
    </xf>
    <xf numFmtId="186" fontId="43" fillId="0" borderId="0" xfId="5" applyNumberFormat="1" applyFont="1" applyFill="1" applyAlignment="1">
      <alignment horizontal="center" vertical="center"/>
    </xf>
    <xf numFmtId="38" fontId="52" fillId="7" borderId="7" xfId="4" applyFont="1" applyFill="1" applyBorder="1" applyAlignment="1">
      <alignment horizontal="center" vertical="center" shrinkToFit="1"/>
    </xf>
    <xf numFmtId="0" fontId="65" fillId="11" borderId="18" xfId="0" applyFont="1" applyFill="1" applyBorder="1" applyAlignment="1">
      <alignment horizontal="center" vertical="center" shrinkToFit="1"/>
    </xf>
    <xf numFmtId="0" fontId="65" fillId="11" borderId="124" xfId="0" applyFont="1" applyFill="1" applyBorder="1" applyAlignment="1">
      <alignment horizontal="center" vertical="center" shrinkToFit="1"/>
    </xf>
    <xf numFmtId="38" fontId="73" fillId="7" borderId="97" xfId="1" applyFont="1" applyFill="1" applyBorder="1" applyAlignment="1" applyProtection="1">
      <alignment horizontal="right" shrinkToFit="1"/>
      <protection locked="0"/>
    </xf>
    <xf numFmtId="38" fontId="46" fillId="0" borderId="35" xfId="1" applyFont="1" applyFill="1" applyBorder="1" applyAlignment="1" applyProtection="1">
      <alignment horizontal="center"/>
      <protection locked="0"/>
    </xf>
    <xf numFmtId="38" fontId="65" fillId="0" borderId="35" xfId="1" applyFont="1" applyFill="1" applyBorder="1" applyAlignment="1">
      <alignment horizontal="center" vertical="center" shrinkToFit="1"/>
    </xf>
    <xf numFmtId="38" fontId="65" fillId="0" borderId="125" xfId="1" applyFont="1" applyFill="1" applyBorder="1" applyAlignment="1">
      <alignment horizontal="center" vertical="center" shrinkToFit="1"/>
    </xf>
    <xf numFmtId="38" fontId="34" fillId="0" borderId="80" xfId="1" applyFont="1" applyFill="1" applyBorder="1" applyAlignment="1">
      <alignment horizontal="center" vertical="center" shrinkToFit="1"/>
    </xf>
    <xf numFmtId="0" fontId="42" fillId="0" borderId="76" xfId="0" applyFont="1" applyBorder="1" applyAlignment="1">
      <alignment horizontal="center" vertical="center" shrinkToFit="1"/>
    </xf>
    <xf numFmtId="0" fontId="52" fillId="0" borderId="76" xfId="0" applyFont="1" applyBorder="1" applyAlignment="1">
      <alignment horizontal="center" vertical="center" shrinkToFit="1"/>
    </xf>
    <xf numFmtId="38" fontId="65" fillId="0" borderId="76" xfId="0" applyNumberFormat="1" applyFont="1" applyBorder="1" applyAlignment="1">
      <alignment horizontal="center" vertical="center" shrinkToFit="1"/>
    </xf>
    <xf numFmtId="38" fontId="65" fillId="0" borderId="78" xfId="0" applyNumberFormat="1" applyFont="1" applyBorder="1" applyAlignment="1">
      <alignment horizontal="center" vertical="center" shrinkToFit="1"/>
    </xf>
    <xf numFmtId="38" fontId="32" fillId="0" borderId="77" xfId="1" applyFont="1" applyFill="1" applyBorder="1" applyAlignment="1" applyProtection="1">
      <alignment horizontal="center"/>
      <protection locked="0"/>
    </xf>
    <xf numFmtId="38" fontId="32" fillId="0" borderId="42" xfId="1" applyFont="1" applyFill="1" applyBorder="1" applyAlignment="1" applyProtection="1">
      <alignment horizontal="center"/>
      <protection locked="0"/>
    </xf>
    <xf numFmtId="38" fontId="32" fillId="0" borderId="45" xfId="1" applyFont="1" applyFill="1" applyBorder="1" applyAlignment="1" applyProtection="1">
      <alignment horizontal="center"/>
      <protection locked="0"/>
    </xf>
    <xf numFmtId="38" fontId="32" fillId="0" borderId="68" xfId="1" applyFont="1" applyFill="1" applyBorder="1" applyAlignment="1" applyProtection="1">
      <alignment horizontal="center"/>
      <protection locked="0"/>
    </xf>
    <xf numFmtId="38" fontId="32" fillId="7" borderId="40" xfId="1" applyFont="1" applyFill="1" applyBorder="1" applyAlignment="1" applyProtection="1">
      <alignment horizontal="center" vertical="center"/>
      <protection locked="0"/>
    </xf>
    <xf numFmtId="38" fontId="32" fillId="9" borderId="42" xfId="1" applyFont="1" applyFill="1" applyBorder="1" applyAlignment="1" applyProtection="1">
      <alignment horizontal="center"/>
      <protection locked="0"/>
    </xf>
    <xf numFmtId="38" fontId="32" fillId="7" borderId="96" xfId="1" applyFont="1" applyFill="1" applyBorder="1" applyAlignment="1" applyProtection="1">
      <alignment horizontal="center" vertical="center"/>
      <protection locked="0"/>
    </xf>
    <xf numFmtId="0" fontId="52" fillId="0" borderId="45" xfId="0" applyFont="1" applyBorder="1" applyAlignment="1">
      <alignment horizontal="center" vertical="center" shrinkToFit="1"/>
    </xf>
    <xf numFmtId="0" fontId="52" fillId="0" borderId="65" xfId="0" applyFont="1" applyBorder="1" applyAlignment="1">
      <alignment horizontal="center" vertical="center" shrinkToFit="1"/>
    </xf>
    <xf numFmtId="38" fontId="52" fillId="0" borderId="65" xfId="0" applyNumberFormat="1" applyFont="1" applyBorder="1" applyAlignment="1">
      <alignment horizontal="center" vertical="center" shrinkToFit="1"/>
    </xf>
    <xf numFmtId="0" fontId="80" fillId="0" borderId="102" xfId="0" applyFont="1" applyBorder="1" applyAlignment="1">
      <alignment horizontal="center" vertical="center" shrinkToFit="1"/>
    </xf>
    <xf numFmtId="38" fontId="65" fillId="5" borderId="64" xfId="0" applyNumberFormat="1" applyFont="1" applyFill="1" applyBorder="1" applyAlignment="1">
      <alignment horizontal="center" vertical="center" shrinkToFit="1"/>
    </xf>
    <xf numFmtId="38" fontId="52" fillId="0" borderId="42" xfId="4" applyFont="1" applyFill="1" applyBorder="1" applyAlignment="1">
      <alignment horizontal="center" vertical="center" shrinkToFit="1"/>
    </xf>
    <xf numFmtId="38" fontId="46" fillId="7" borderId="65" xfId="1" applyFont="1" applyFill="1" applyBorder="1" applyAlignment="1" applyProtection="1">
      <alignment horizontal="center" vertical="center"/>
      <protection locked="0"/>
    </xf>
    <xf numFmtId="38" fontId="74" fillId="5" borderId="42" xfId="1" applyFont="1" applyFill="1" applyBorder="1" applyAlignment="1" applyProtection="1">
      <alignment horizontal="center" vertical="center"/>
      <protection locked="0"/>
    </xf>
    <xf numFmtId="38" fontId="46" fillId="0" borderId="71" xfId="1" applyFont="1" applyFill="1" applyBorder="1" applyAlignment="1" applyProtection="1">
      <alignment horizontal="center" vertical="center"/>
      <protection locked="0"/>
    </xf>
    <xf numFmtId="0" fontId="52" fillId="0" borderId="77" xfId="0" applyFont="1" applyBorder="1" applyAlignment="1">
      <alignment horizontal="center" vertical="center" shrinkToFit="1"/>
    </xf>
    <xf numFmtId="38" fontId="46" fillId="0" borderId="87" xfId="1" applyFont="1" applyFill="1" applyBorder="1" applyAlignment="1" applyProtection="1">
      <alignment horizontal="center" vertical="center"/>
      <protection locked="0"/>
    </xf>
    <xf numFmtId="38" fontId="32" fillId="3" borderId="70" xfId="1" applyFont="1" applyFill="1" applyBorder="1" applyAlignment="1" applyProtection="1">
      <alignment horizontal="center" vertical="center"/>
      <protection locked="0"/>
    </xf>
    <xf numFmtId="38" fontId="32" fillId="5" borderId="51" xfId="1" applyFont="1" applyFill="1" applyBorder="1" applyAlignment="1" applyProtection="1">
      <alignment horizontal="center" vertical="center"/>
      <protection locked="0"/>
    </xf>
    <xf numFmtId="38" fontId="32" fillId="3" borderId="51" xfId="1" applyFont="1" applyFill="1" applyBorder="1" applyAlignment="1" applyProtection="1">
      <alignment horizontal="center" vertical="center" shrinkToFit="1"/>
      <protection locked="0"/>
    </xf>
    <xf numFmtId="38" fontId="58" fillId="3" borderId="85" xfId="1" applyFont="1" applyFill="1" applyBorder="1" applyAlignment="1" applyProtection="1">
      <alignment horizontal="center" vertical="center"/>
      <protection locked="0"/>
    </xf>
    <xf numFmtId="38" fontId="72" fillId="0" borderId="72" xfId="1" applyFont="1" applyFill="1" applyBorder="1" applyAlignment="1">
      <alignment horizontal="center" vertical="center" shrinkToFit="1"/>
    </xf>
    <xf numFmtId="38" fontId="52" fillId="0" borderId="72" xfId="1" applyFont="1" applyFill="1" applyBorder="1" applyAlignment="1">
      <alignment horizontal="center" vertical="center" shrinkToFit="1"/>
    </xf>
    <xf numFmtId="38" fontId="52" fillId="0" borderId="83" xfId="1" applyFont="1" applyFill="1" applyBorder="1" applyAlignment="1">
      <alignment horizontal="center" vertical="center" shrinkToFit="1"/>
    </xf>
    <xf numFmtId="38" fontId="57" fillId="0" borderId="8" xfId="1" applyFont="1" applyFill="1" applyBorder="1" applyAlignment="1">
      <alignment horizontal="center" vertical="center" shrinkToFit="1"/>
    </xf>
    <xf numFmtId="38" fontId="67" fillId="0" borderId="84" xfId="1" applyFont="1" applyFill="1" applyBorder="1" applyAlignment="1">
      <alignment horizontal="center" vertical="center" shrinkToFit="1"/>
    </xf>
    <xf numFmtId="38" fontId="65" fillId="0" borderId="72" xfId="1" applyFont="1" applyFill="1" applyBorder="1" applyAlignment="1">
      <alignment horizontal="center" vertical="center" shrinkToFit="1"/>
    </xf>
    <xf numFmtId="38" fontId="66" fillId="0" borderId="83" xfId="1" applyFont="1" applyFill="1" applyBorder="1" applyAlignment="1" applyProtection="1">
      <alignment horizontal="right" shrinkToFit="1"/>
      <protection locked="0"/>
    </xf>
    <xf numFmtId="185" fontId="56" fillId="0" borderId="8" xfId="1" applyNumberFormat="1" applyFont="1" applyFill="1" applyBorder="1" applyAlignment="1">
      <alignment horizontal="center" vertical="center" shrinkToFit="1"/>
    </xf>
    <xf numFmtId="185" fontId="56" fillId="0" borderId="84" xfId="1" applyNumberFormat="1" applyFont="1" applyFill="1" applyBorder="1" applyAlignment="1" applyProtection="1">
      <alignment horizontal="right" shrinkToFit="1"/>
      <protection locked="0"/>
    </xf>
    <xf numFmtId="38" fontId="34" fillId="3" borderId="85" xfId="1" applyFont="1" applyFill="1" applyBorder="1" applyAlignment="1" applyProtection="1">
      <alignment horizontal="right" shrinkToFit="1"/>
      <protection locked="0"/>
    </xf>
    <xf numFmtId="38" fontId="32" fillId="0" borderId="69" xfId="1" applyFont="1" applyFill="1" applyBorder="1" applyAlignment="1" applyProtection="1">
      <alignment horizontal="center"/>
      <protection locked="0"/>
    </xf>
    <xf numFmtId="38" fontId="53" fillId="0" borderId="83" xfId="1" applyFont="1" applyFill="1" applyBorder="1" applyAlignment="1" applyProtection="1">
      <alignment horizontal="right" shrinkToFit="1"/>
      <protection locked="0"/>
    </xf>
    <xf numFmtId="38" fontId="56" fillId="0" borderId="8" xfId="1" applyFont="1" applyFill="1" applyBorder="1" applyAlignment="1" applyProtection="1">
      <alignment horizontal="center"/>
      <protection locked="0"/>
    </xf>
    <xf numFmtId="38" fontId="46" fillId="5" borderId="90" xfId="1" applyFont="1" applyFill="1" applyBorder="1" applyAlignment="1" applyProtection="1">
      <alignment horizontal="center" vertical="center"/>
      <protection locked="0"/>
    </xf>
    <xf numFmtId="38" fontId="65" fillId="11" borderId="90" xfId="1" applyFont="1" applyFill="1" applyBorder="1" applyAlignment="1">
      <alignment horizontal="center" vertical="center" shrinkToFit="1"/>
    </xf>
    <xf numFmtId="38" fontId="63" fillId="11" borderId="128" xfId="1" applyFont="1" applyFill="1" applyBorder="1" applyAlignment="1" applyProtection="1">
      <alignment horizontal="right" shrinkToFit="1"/>
      <protection locked="0"/>
    </xf>
    <xf numFmtId="38" fontId="66" fillId="11" borderId="128" xfId="1" applyFont="1" applyFill="1" applyBorder="1" applyAlignment="1" applyProtection="1">
      <alignment horizontal="right" shrinkToFit="1"/>
      <protection locked="0"/>
    </xf>
    <xf numFmtId="38" fontId="46" fillId="0" borderId="72" xfId="1" applyFont="1" applyFill="1" applyBorder="1" applyAlignment="1" applyProtection="1">
      <alignment horizontal="center"/>
      <protection locked="0"/>
    </xf>
    <xf numFmtId="38" fontId="64" fillId="0" borderId="72" xfId="1" applyFont="1" applyFill="1" applyBorder="1" applyAlignment="1">
      <alignment horizontal="center" vertical="center" shrinkToFit="1"/>
    </xf>
    <xf numFmtId="38" fontId="46" fillId="0" borderId="83" xfId="1" applyFont="1" applyFill="1" applyBorder="1" applyAlignment="1" applyProtection="1">
      <alignment horizontal="right" shrinkToFit="1"/>
      <protection locked="0"/>
    </xf>
    <xf numFmtId="38" fontId="65" fillId="11" borderId="129" xfId="1" applyFont="1" applyFill="1" applyBorder="1" applyAlignment="1">
      <alignment horizontal="center" vertical="center" shrinkToFit="1"/>
    </xf>
    <xf numFmtId="38" fontId="63" fillId="11" borderId="130" xfId="1" applyFont="1" applyFill="1" applyBorder="1" applyAlignment="1" applyProtection="1">
      <alignment horizontal="right" shrinkToFit="1"/>
      <protection locked="0"/>
    </xf>
    <xf numFmtId="38" fontId="65" fillId="0" borderId="123" xfId="1" applyFont="1" applyFill="1" applyBorder="1" applyAlignment="1">
      <alignment horizontal="center" vertical="center" shrinkToFit="1"/>
    </xf>
    <xf numFmtId="38" fontId="66" fillId="0" borderId="117" xfId="1" applyFont="1" applyFill="1" applyBorder="1" applyAlignment="1" applyProtection="1">
      <alignment horizontal="right" shrinkToFit="1"/>
      <protection locked="0"/>
    </xf>
    <xf numFmtId="38" fontId="61" fillId="11" borderId="122" xfId="1" applyFont="1" applyFill="1" applyBorder="1" applyAlignment="1">
      <alignment horizontal="center" vertical="center" shrinkToFit="1"/>
    </xf>
    <xf numFmtId="38" fontId="63" fillId="11" borderId="115" xfId="1" applyFont="1" applyFill="1" applyBorder="1" applyAlignment="1" applyProtection="1">
      <alignment horizontal="right" shrinkToFit="1"/>
      <protection locked="0"/>
    </xf>
    <xf numFmtId="38" fontId="32" fillId="3" borderId="115" xfId="1" applyFont="1" applyFill="1" applyBorder="1" applyAlignment="1" applyProtection="1">
      <alignment horizontal="center" vertical="center" shrinkToFit="1"/>
      <protection locked="0"/>
    </xf>
    <xf numFmtId="38" fontId="58" fillId="3" borderId="115" xfId="1" applyFont="1" applyFill="1" applyBorder="1" applyAlignment="1" applyProtection="1">
      <alignment horizontal="center" vertical="center"/>
      <protection locked="0"/>
    </xf>
    <xf numFmtId="38" fontId="52" fillId="0" borderId="123" xfId="1" applyFont="1" applyFill="1" applyBorder="1" applyAlignment="1">
      <alignment horizontal="center" vertical="center" shrinkToFit="1"/>
    </xf>
    <xf numFmtId="38" fontId="52" fillId="0" borderId="117" xfId="1" applyFont="1" applyFill="1" applyBorder="1" applyAlignment="1">
      <alignment horizontal="center" vertical="center" shrinkToFit="1"/>
    </xf>
    <xf numFmtId="38" fontId="65" fillId="0" borderId="122" xfId="1" applyFont="1" applyFill="1" applyBorder="1" applyAlignment="1">
      <alignment horizontal="center" vertical="center" shrinkToFit="1"/>
    </xf>
    <xf numFmtId="38" fontId="66" fillId="0" borderId="115" xfId="1" applyFont="1" applyFill="1" applyBorder="1" applyAlignment="1" applyProtection="1">
      <alignment horizontal="right" shrinkToFit="1"/>
      <protection locked="0"/>
    </xf>
    <xf numFmtId="185" fontId="56" fillId="0" borderId="119" xfId="1" applyNumberFormat="1" applyFont="1" applyFill="1" applyBorder="1" applyAlignment="1">
      <alignment horizontal="center" vertical="center" shrinkToFit="1"/>
    </xf>
    <xf numFmtId="185" fontId="56" fillId="0" borderId="113" xfId="1" applyNumberFormat="1" applyFont="1" applyFill="1" applyBorder="1" applyAlignment="1" applyProtection="1">
      <alignment horizontal="right" shrinkToFit="1"/>
      <protection locked="0"/>
    </xf>
    <xf numFmtId="38" fontId="57" fillId="0" borderId="119" xfId="1" applyFont="1" applyFill="1" applyBorder="1" applyAlignment="1">
      <alignment horizontal="center" vertical="center" shrinkToFit="1"/>
    </xf>
    <xf numFmtId="38" fontId="67" fillId="0" borderId="113" xfId="1" applyFont="1" applyFill="1" applyBorder="1" applyAlignment="1">
      <alignment horizontal="center" vertical="center" shrinkToFit="1"/>
    </xf>
    <xf numFmtId="38" fontId="46" fillId="5" borderId="70" xfId="1" applyFont="1" applyFill="1" applyBorder="1" applyAlignment="1" applyProtection="1">
      <alignment horizontal="center" vertical="center"/>
      <protection locked="0"/>
    </xf>
    <xf numFmtId="38" fontId="65" fillId="11" borderId="70" xfId="1" applyFont="1" applyFill="1" applyBorder="1" applyAlignment="1">
      <alignment horizontal="center" vertical="center" shrinkToFit="1"/>
    </xf>
    <xf numFmtId="38" fontId="32" fillId="3" borderId="70" xfId="1" applyFont="1" applyFill="1" applyBorder="1" applyAlignment="1" applyProtection="1">
      <alignment horizontal="center" vertical="center" shrinkToFit="1"/>
      <protection locked="0"/>
    </xf>
    <xf numFmtId="38" fontId="32" fillId="0" borderId="95" xfId="1" applyFont="1" applyFill="1" applyBorder="1" applyAlignment="1" applyProtection="1">
      <alignment horizontal="center"/>
      <protection locked="0"/>
    </xf>
    <xf numFmtId="38" fontId="32" fillId="5" borderId="50" xfId="1" applyFont="1" applyFill="1" applyBorder="1" applyAlignment="1" applyProtection="1">
      <alignment horizontal="center" vertical="center"/>
      <protection locked="0"/>
    </xf>
    <xf numFmtId="38" fontId="46" fillId="5" borderId="131" xfId="1" applyFont="1" applyFill="1" applyBorder="1" applyAlignment="1" applyProtection="1">
      <alignment horizontal="center" vertical="center"/>
      <protection locked="0"/>
    </xf>
    <xf numFmtId="38" fontId="65" fillId="11" borderId="27" xfId="1" applyFont="1" applyFill="1" applyBorder="1" applyAlignment="1">
      <alignment horizontal="center" vertical="center" shrinkToFit="1"/>
    </xf>
    <xf numFmtId="38" fontId="63" fillId="11" borderId="132" xfId="1" applyFont="1" applyFill="1" applyBorder="1" applyAlignment="1" applyProtection="1">
      <alignment horizontal="right" shrinkToFit="1"/>
      <protection locked="0"/>
    </xf>
    <xf numFmtId="38" fontId="32" fillId="0" borderId="50" xfId="1" applyFont="1" applyFill="1" applyBorder="1" applyAlignment="1" applyProtection="1">
      <alignment horizontal="center"/>
      <protection locked="0"/>
    </xf>
    <xf numFmtId="38" fontId="56" fillId="0" borderId="42" xfId="1" applyFont="1" applyFill="1" applyBorder="1" applyAlignment="1" applyProtection="1">
      <alignment horizontal="center"/>
      <protection locked="0"/>
    </xf>
    <xf numFmtId="38" fontId="46" fillId="5" borderId="127" xfId="1" applyFont="1" applyFill="1" applyBorder="1" applyAlignment="1" applyProtection="1">
      <alignment horizontal="center" vertical="center"/>
      <protection locked="0"/>
    </xf>
    <xf numFmtId="38" fontId="32" fillId="3" borderId="51" xfId="1" applyFont="1" applyFill="1" applyBorder="1" applyAlignment="1" applyProtection="1">
      <alignment horizontal="center" vertical="center"/>
      <protection locked="0"/>
    </xf>
    <xf numFmtId="38" fontId="57" fillId="0" borderId="84" xfId="1" applyFont="1" applyFill="1" applyBorder="1" applyAlignment="1">
      <alignment horizontal="center" vertical="center" shrinkToFit="1"/>
    </xf>
    <xf numFmtId="38" fontId="66" fillId="11" borderId="85" xfId="1" applyFont="1" applyFill="1" applyBorder="1" applyAlignment="1" applyProtection="1">
      <alignment horizontal="right" shrinkToFit="1"/>
      <protection locked="0"/>
    </xf>
    <xf numFmtId="38" fontId="32" fillId="5" borderId="51" xfId="1" applyFont="1" applyFill="1" applyBorder="1" applyAlignment="1" applyProtection="1">
      <alignment horizontal="center" vertical="center" shrinkToFit="1"/>
      <protection locked="0"/>
    </xf>
    <xf numFmtId="38" fontId="34" fillId="3" borderId="85" xfId="1" applyFont="1" applyFill="1" applyBorder="1" applyAlignment="1" applyProtection="1">
      <alignment horizontal="center" shrinkToFit="1"/>
      <protection locked="0"/>
    </xf>
    <xf numFmtId="38" fontId="53" fillId="0" borderId="83" xfId="1" applyFont="1" applyFill="1" applyBorder="1" applyAlignment="1" applyProtection="1">
      <alignment horizontal="center" shrinkToFit="1"/>
      <protection locked="0"/>
    </xf>
    <xf numFmtId="38" fontId="65" fillId="0" borderId="134" xfId="1" applyFont="1" applyFill="1" applyBorder="1" applyAlignment="1">
      <alignment horizontal="center" vertical="center" shrinkToFit="1"/>
    </xf>
    <xf numFmtId="38" fontId="52" fillId="11" borderId="128" xfId="1" applyFont="1" applyFill="1" applyBorder="1" applyAlignment="1" applyProtection="1">
      <alignment horizontal="center" shrinkToFit="1"/>
      <protection locked="0"/>
    </xf>
    <xf numFmtId="38" fontId="65" fillId="0" borderId="68" xfId="1" applyFont="1" applyFill="1" applyBorder="1" applyAlignment="1">
      <alignment horizontal="center" vertical="center" shrinkToFit="1"/>
    </xf>
    <xf numFmtId="38" fontId="66" fillId="0" borderId="83" xfId="1" applyFont="1" applyFill="1" applyBorder="1" applyAlignment="1" applyProtection="1">
      <alignment horizontal="center" shrinkToFit="1"/>
      <protection locked="0"/>
    </xf>
    <xf numFmtId="38" fontId="66" fillId="0" borderId="85" xfId="1" applyFont="1" applyFill="1" applyBorder="1" applyAlignment="1" applyProtection="1">
      <alignment horizontal="center" shrinkToFit="1"/>
      <protection locked="0"/>
    </xf>
    <xf numFmtId="185" fontId="56" fillId="0" borderId="84" xfId="1" applyNumberFormat="1" applyFont="1" applyFill="1" applyBorder="1" applyAlignment="1" applyProtection="1">
      <alignment horizontal="center" shrinkToFit="1"/>
      <protection locked="0"/>
    </xf>
    <xf numFmtId="38" fontId="63" fillId="11" borderId="85" xfId="1" applyFont="1" applyFill="1" applyBorder="1" applyAlignment="1" applyProtection="1">
      <alignment horizontal="center" shrinkToFit="1"/>
      <protection locked="0"/>
    </xf>
    <xf numFmtId="38" fontId="58" fillId="3" borderId="85" xfId="1" applyFont="1" applyFill="1" applyBorder="1" applyAlignment="1" applyProtection="1">
      <alignment horizontal="center" vertical="center" shrinkToFit="1"/>
      <protection locked="0"/>
    </xf>
    <xf numFmtId="38" fontId="42" fillId="0" borderId="72" xfId="1" applyFont="1" applyFill="1" applyBorder="1" applyAlignment="1">
      <alignment horizontal="center" vertical="center" shrinkToFit="1"/>
    </xf>
    <xf numFmtId="38" fontId="42" fillId="0" borderId="83" xfId="1" applyFont="1" applyFill="1" applyBorder="1" applyAlignment="1">
      <alignment horizontal="center" vertical="center" shrinkToFit="1"/>
    </xf>
    <xf numFmtId="38" fontId="32" fillId="0" borderId="18" xfId="1" applyFont="1" applyFill="1" applyBorder="1" applyAlignment="1" applyProtection="1">
      <alignment horizontal="center" vertical="center"/>
      <protection locked="0"/>
    </xf>
    <xf numFmtId="38" fontId="32" fillId="0" borderId="18" xfId="1" applyFont="1" applyFill="1" applyBorder="1" applyAlignment="1" applyProtection="1">
      <alignment horizontal="center"/>
      <protection locked="0"/>
    </xf>
    <xf numFmtId="38" fontId="65" fillId="0" borderId="18" xfId="1" applyFont="1" applyFill="1" applyBorder="1" applyAlignment="1">
      <alignment horizontal="center" vertical="center" shrinkToFit="1"/>
    </xf>
    <xf numFmtId="38" fontId="65" fillId="0" borderId="135" xfId="1" applyFont="1" applyFill="1" applyBorder="1" applyAlignment="1">
      <alignment horizontal="center" vertical="center" shrinkToFit="1"/>
    </xf>
    <xf numFmtId="38" fontId="61" fillId="0" borderId="83" xfId="1" applyFont="1" applyFill="1" applyBorder="1" applyAlignment="1">
      <alignment horizontal="center" vertical="center" shrinkToFit="1"/>
    </xf>
    <xf numFmtId="38" fontId="52" fillId="11" borderId="90" xfId="1" applyFont="1" applyFill="1" applyBorder="1" applyAlignment="1">
      <alignment horizontal="center" vertical="center" shrinkToFit="1"/>
    </xf>
    <xf numFmtId="38" fontId="65" fillId="0" borderId="50" xfId="1" applyFont="1" applyFill="1" applyBorder="1" applyAlignment="1">
      <alignment horizontal="center" vertical="center" shrinkToFit="1"/>
    </xf>
    <xf numFmtId="38" fontId="61" fillId="0" borderId="85" xfId="1" applyFont="1" applyFill="1" applyBorder="1" applyAlignment="1">
      <alignment horizontal="center" vertical="center" shrinkToFit="1"/>
    </xf>
    <xf numFmtId="0" fontId="5" fillId="0" borderId="0" xfId="7">
      <alignment vertical="center"/>
    </xf>
    <xf numFmtId="188" fontId="5" fillId="0" borderId="0" xfId="7" applyNumberFormat="1">
      <alignment vertical="center"/>
    </xf>
    <xf numFmtId="0" fontId="86" fillId="0" borderId="0" xfId="7" applyFont="1" applyAlignment="1">
      <alignment horizontal="right" vertical="center"/>
    </xf>
    <xf numFmtId="0" fontId="86" fillId="0" borderId="0" xfId="7" applyFont="1">
      <alignment vertical="center"/>
    </xf>
    <xf numFmtId="0" fontId="44" fillId="0" borderId="0" xfId="7" applyFont="1" applyAlignment="1">
      <alignment horizontal="center" vertical="center"/>
    </xf>
    <xf numFmtId="188" fontId="23" fillId="0" borderId="0" xfId="7" applyNumberFormat="1" applyFont="1" applyAlignment="1">
      <alignment horizontal="center"/>
    </xf>
    <xf numFmtId="0" fontId="81" fillId="0" borderId="18" xfId="7" applyFont="1" applyBorder="1" applyAlignment="1">
      <alignment horizontal="center"/>
    </xf>
    <xf numFmtId="0" fontId="85" fillId="19" borderId="0" xfId="7" applyFont="1" applyFill="1" applyAlignment="1">
      <alignment horizontal="center"/>
    </xf>
    <xf numFmtId="0" fontId="23" fillId="19" borderId="0" xfId="7" applyFont="1" applyFill="1" applyAlignment="1">
      <alignment horizontal="center" vertical="center"/>
    </xf>
    <xf numFmtId="0" fontId="87" fillId="0" borderId="0" xfId="7" applyFont="1" applyAlignment="1"/>
    <xf numFmtId="188" fontId="5" fillId="0" borderId="0" xfId="7" applyNumberFormat="1" applyAlignment="1">
      <alignment horizontal="center" vertical="center"/>
    </xf>
    <xf numFmtId="10" fontId="5" fillId="3" borderId="0" xfId="6" applyNumberFormat="1" applyFont="1" applyFill="1" applyAlignment="1">
      <alignment vertical="center"/>
    </xf>
    <xf numFmtId="190" fontId="5" fillId="0" borderId="0" xfId="7" applyNumberFormat="1">
      <alignment vertical="center"/>
    </xf>
    <xf numFmtId="0" fontId="5" fillId="0" borderId="48" xfId="7" applyBorder="1">
      <alignment vertical="center"/>
    </xf>
    <xf numFmtId="0" fontId="5" fillId="0" borderId="100" xfId="7" applyBorder="1">
      <alignment vertical="center"/>
    </xf>
    <xf numFmtId="0" fontId="5" fillId="0" borderId="99" xfId="7" applyBorder="1">
      <alignment vertical="center"/>
    </xf>
    <xf numFmtId="0" fontId="5" fillId="3" borderId="99" xfId="7" applyFill="1" applyBorder="1">
      <alignment vertical="center"/>
    </xf>
    <xf numFmtId="0" fontId="5" fillId="0" borderId="50" xfId="7" applyBorder="1" applyAlignment="1">
      <alignment horizontal="center" vertical="center"/>
    </xf>
    <xf numFmtId="0" fontId="5" fillId="0" borderId="101" xfId="7" applyBorder="1" applyAlignment="1">
      <alignment horizontal="center" vertical="center"/>
    </xf>
    <xf numFmtId="0" fontId="5" fillId="0" borderId="70" xfId="7" applyBorder="1" applyAlignment="1">
      <alignment horizontal="center" vertical="center"/>
    </xf>
    <xf numFmtId="0" fontId="5" fillId="3" borderId="70" xfId="7" applyFill="1" applyBorder="1" applyAlignment="1">
      <alignment horizontal="center" vertical="center"/>
    </xf>
    <xf numFmtId="188" fontId="5" fillId="0" borderId="18" xfId="7" applyNumberFormat="1" applyBorder="1" applyAlignment="1">
      <alignment horizontal="center" vertical="center"/>
    </xf>
    <xf numFmtId="188" fontId="5" fillId="0" borderId="70" xfId="7" applyNumberFormat="1" applyBorder="1" applyAlignment="1">
      <alignment horizontal="center" vertical="center" wrapText="1"/>
    </xf>
    <xf numFmtId="0" fontId="5" fillId="0" borderId="70" xfId="7" applyBorder="1" applyAlignment="1">
      <alignment horizontal="center" vertical="center" wrapText="1"/>
    </xf>
    <xf numFmtId="0" fontId="5" fillId="0" borderId="0" xfId="7" applyAlignment="1">
      <alignment horizontal="center" vertical="center"/>
    </xf>
    <xf numFmtId="0" fontId="5" fillId="3" borderId="18" xfId="7" applyFill="1" applyBorder="1" applyAlignment="1">
      <alignment horizontal="center" vertical="center" wrapText="1"/>
    </xf>
    <xf numFmtId="0" fontId="5" fillId="0" borderId="18" xfId="7" applyBorder="1" applyAlignment="1">
      <alignment horizontal="center" vertical="center" wrapText="1" shrinkToFit="1"/>
    </xf>
    <xf numFmtId="0" fontId="5" fillId="0" borderId="70" xfId="7" applyBorder="1" applyAlignment="1">
      <alignment horizontal="left"/>
    </xf>
    <xf numFmtId="38" fontId="5" fillId="3" borderId="70" xfId="4" applyFont="1" applyFill="1" applyBorder="1" applyAlignment="1">
      <alignment vertical="center"/>
    </xf>
    <xf numFmtId="38" fontId="82" fillId="3" borderId="70" xfId="4" applyFont="1" applyFill="1" applyBorder="1" applyAlignment="1">
      <alignment horizontal="right" vertical="center"/>
    </xf>
    <xf numFmtId="38" fontId="82" fillId="0" borderId="70" xfId="4" applyFont="1" applyFill="1" applyBorder="1" applyAlignment="1">
      <alignment vertical="center"/>
    </xf>
    <xf numFmtId="38" fontId="5" fillId="0" borderId="70" xfId="4" applyFont="1" applyFill="1" applyBorder="1" applyAlignment="1">
      <alignment vertical="center"/>
    </xf>
    <xf numFmtId="38" fontId="5" fillId="0" borderId="18" xfId="4" applyFont="1" applyFill="1" applyBorder="1" applyAlignment="1">
      <alignment vertical="center"/>
    </xf>
    <xf numFmtId="188" fontId="5" fillId="0" borderId="21" xfId="7" applyNumberFormat="1" applyBorder="1">
      <alignment vertical="center"/>
    </xf>
    <xf numFmtId="38" fontId="82" fillId="3" borderId="18" xfId="4" applyFont="1" applyFill="1" applyBorder="1" applyAlignment="1">
      <alignment vertical="center"/>
    </xf>
    <xf numFmtId="38" fontId="5" fillId="0" borderId="70" xfId="4" applyFont="1" applyBorder="1" applyAlignment="1">
      <alignment vertical="center"/>
    </xf>
    <xf numFmtId="0" fontId="5" fillId="0" borderId="18" xfId="7" applyBorder="1" applyAlignment="1">
      <alignment horizontal="left"/>
    </xf>
    <xf numFmtId="38" fontId="5" fillId="3" borderId="18" xfId="4" applyFont="1" applyFill="1" applyBorder="1" applyAlignment="1">
      <alignment vertical="center"/>
    </xf>
    <xf numFmtId="38" fontId="82" fillId="3" borderId="18" xfId="4" applyFont="1" applyFill="1" applyBorder="1" applyAlignment="1">
      <alignment horizontal="right" vertical="center"/>
    </xf>
    <xf numFmtId="0" fontId="5" fillId="4" borderId="18" xfId="7" applyFill="1" applyBorder="1" applyAlignment="1">
      <alignment horizontal="left"/>
    </xf>
    <xf numFmtId="38" fontId="5" fillId="4" borderId="18" xfId="4" applyFont="1" applyFill="1" applyBorder="1" applyAlignment="1">
      <alignment vertical="center"/>
    </xf>
    <xf numFmtId="38" fontId="5" fillId="4" borderId="70" xfId="4" applyFont="1" applyFill="1" applyBorder="1" applyAlignment="1">
      <alignment vertical="center"/>
    </xf>
    <xf numFmtId="0" fontId="83" fillId="0" borderId="18" xfId="7" applyFont="1" applyBorder="1" applyAlignment="1">
      <alignment horizontal="left"/>
    </xf>
    <xf numFmtId="187" fontId="83" fillId="0" borderId="18" xfId="7" applyNumberFormat="1" applyFont="1" applyBorder="1">
      <alignment vertical="center"/>
    </xf>
    <xf numFmtId="38" fontId="83" fillId="0" borderId="18" xfId="4" applyFont="1" applyBorder="1" applyAlignment="1">
      <alignment vertical="center"/>
    </xf>
    <xf numFmtId="188" fontId="83" fillId="0" borderId="70" xfId="7" applyNumberFormat="1" applyFont="1" applyBorder="1">
      <alignment vertical="center"/>
    </xf>
    <xf numFmtId="0" fontId="83" fillId="0" borderId="0" xfId="7" applyFont="1">
      <alignment vertical="center"/>
    </xf>
    <xf numFmtId="0" fontId="83" fillId="0" borderId="18" xfId="7" applyFont="1" applyBorder="1">
      <alignment vertical="center"/>
    </xf>
    <xf numFmtId="0" fontId="5" fillId="0" borderId="30" xfId="7" applyBorder="1" applyAlignment="1">
      <alignment horizontal="center" vertical="center" wrapText="1" shrinkToFit="1"/>
    </xf>
    <xf numFmtId="191" fontId="5" fillId="0" borderId="70" xfId="7" applyNumberFormat="1" applyBorder="1">
      <alignment vertical="center"/>
    </xf>
    <xf numFmtId="191" fontId="40" fillId="0" borderId="18" xfId="7" applyNumberFormat="1" applyFont="1" applyBorder="1">
      <alignment vertical="center"/>
    </xf>
    <xf numFmtId="38" fontId="88" fillId="0" borderId="0" xfId="7" applyNumberFormat="1" applyFont="1" applyAlignment="1">
      <alignment horizontal="center"/>
    </xf>
    <xf numFmtId="0" fontId="88" fillId="0" borderId="0" xfId="7" applyFont="1" applyAlignment="1">
      <alignment horizontal="center"/>
    </xf>
    <xf numFmtId="0" fontId="88" fillId="0" borderId="0" xfId="7" applyFont="1">
      <alignment vertical="center"/>
    </xf>
    <xf numFmtId="38" fontId="88" fillId="0" borderId="18" xfId="7" applyNumberFormat="1" applyFont="1" applyBorder="1" applyAlignment="1">
      <alignment horizontal="center"/>
    </xf>
    <xf numFmtId="191" fontId="88" fillId="0" borderId="18" xfId="7" applyNumberFormat="1" applyFont="1" applyBorder="1" applyAlignment="1">
      <alignment horizontal="center"/>
    </xf>
    <xf numFmtId="191" fontId="88" fillId="18" borderId="18" xfId="7" applyNumberFormat="1" applyFont="1" applyFill="1" applyBorder="1" applyAlignment="1">
      <alignment horizontal="center"/>
    </xf>
    <xf numFmtId="38" fontId="5" fillId="0" borderId="0" xfId="7" applyNumberFormat="1">
      <alignment vertical="center"/>
    </xf>
    <xf numFmtId="38" fontId="5" fillId="0" borderId="0" xfId="4" applyFont="1" applyAlignment="1">
      <alignment vertical="center"/>
    </xf>
    <xf numFmtId="38" fontId="5" fillId="16" borderId="0" xfId="4" applyFont="1" applyFill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43" fillId="0" borderId="30" xfId="0" applyFont="1" applyBorder="1" applyAlignment="1">
      <alignment horizontal="center" vertical="center"/>
    </xf>
    <xf numFmtId="0" fontId="43" fillId="0" borderId="41" xfId="0" applyFont="1" applyBorder="1" applyAlignment="1">
      <alignment horizontal="center" vertical="center"/>
    </xf>
    <xf numFmtId="38" fontId="89" fillId="0" borderId="84" xfId="1" applyFont="1" applyFill="1" applyBorder="1" applyAlignment="1" applyProtection="1">
      <alignment horizontal="center" shrinkToFit="1"/>
      <protection locked="0"/>
    </xf>
    <xf numFmtId="38" fontId="0" fillId="0" borderId="0" xfId="1" applyFont="1" applyFill="1">
      <alignment vertical="center"/>
    </xf>
    <xf numFmtId="49" fontId="17" fillId="0" borderId="92" xfId="3" applyNumberFormat="1" applyFont="1" applyBorder="1" applyAlignment="1" applyProtection="1">
      <alignment horizontal="center" vertical="center"/>
      <protection locked="0"/>
    </xf>
    <xf numFmtId="49" fontId="17" fillId="0" borderId="94" xfId="3" applyNumberFormat="1" applyFont="1" applyBorder="1" applyAlignment="1" applyProtection="1">
      <alignment horizontal="center" vertical="center"/>
      <protection locked="0"/>
    </xf>
    <xf numFmtId="38" fontId="89" fillId="0" borderId="84" xfId="1" applyFont="1" applyFill="1" applyBorder="1" applyAlignment="1" applyProtection="1">
      <alignment horizontal="right" shrinkToFit="1"/>
      <protection locked="0"/>
    </xf>
    <xf numFmtId="38" fontId="36" fillId="0" borderId="80" xfId="1" applyFont="1" applyFill="1" applyBorder="1" applyAlignment="1">
      <alignment vertical="center" shrinkToFit="1"/>
    </xf>
    <xf numFmtId="38" fontId="66" fillId="0" borderId="80" xfId="1" applyFont="1" applyFill="1" applyBorder="1" applyAlignment="1" applyProtection="1">
      <alignment shrinkToFit="1"/>
      <protection locked="0"/>
    </xf>
    <xf numFmtId="38" fontId="53" fillId="7" borderId="80" xfId="1" applyFont="1" applyFill="1" applyBorder="1" applyAlignment="1" applyProtection="1">
      <alignment shrinkToFit="1"/>
      <protection locked="0"/>
    </xf>
    <xf numFmtId="38" fontId="89" fillId="0" borderId="84" xfId="1" applyFont="1" applyFill="1" applyBorder="1" applyAlignment="1" applyProtection="1">
      <alignment shrinkToFit="1"/>
      <protection locked="0"/>
    </xf>
    <xf numFmtId="38" fontId="66" fillId="11" borderId="106" xfId="1" applyFont="1" applyFill="1" applyBorder="1" applyAlignment="1" applyProtection="1">
      <alignment shrinkToFit="1"/>
      <protection locked="0"/>
    </xf>
    <xf numFmtId="38" fontId="34" fillId="0" borderId="78" xfId="1" applyFont="1" applyFill="1" applyBorder="1" applyAlignment="1" applyProtection="1">
      <alignment shrinkToFit="1"/>
      <protection locked="0"/>
    </xf>
    <xf numFmtId="38" fontId="66" fillId="11" borderId="83" xfId="1" applyFont="1" applyFill="1" applyBorder="1" applyAlignment="1" applyProtection="1">
      <alignment shrinkToFit="1"/>
      <protection locked="0"/>
    </xf>
    <xf numFmtId="38" fontId="66" fillId="11" borderId="91" xfId="1" applyFont="1" applyFill="1" applyBorder="1" applyAlignment="1" applyProtection="1">
      <alignment shrinkToFit="1"/>
      <protection locked="0"/>
    </xf>
    <xf numFmtId="38" fontId="31" fillId="0" borderId="78" xfId="1" applyFont="1" applyFill="1" applyBorder="1" applyAlignment="1">
      <alignment vertical="center" shrinkToFit="1"/>
    </xf>
    <xf numFmtId="38" fontId="61" fillId="0" borderId="80" xfId="1" applyFont="1" applyFill="1" applyBorder="1" applyAlignment="1">
      <alignment vertical="center" shrinkToFit="1"/>
    </xf>
    <xf numFmtId="38" fontId="52" fillId="7" borderId="80" xfId="1" applyFont="1" applyFill="1" applyBorder="1" applyAlignment="1">
      <alignment vertical="center" shrinkToFit="1"/>
    </xf>
    <xf numFmtId="38" fontId="89" fillId="0" borderId="84" xfId="1" applyFont="1" applyFill="1" applyBorder="1" applyAlignment="1">
      <alignment horizontal="center" vertical="center" shrinkToFit="1"/>
    </xf>
    <xf numFmtId="38" fontId="89" fillId="0" borderId="83" xfId="1" applyFont="1" applyFill="1" applyBorder="1" applyAlignment="1" applyProtection="1">
      <alignment horizontal="right" shrinkToFit="1"/>
      <protection locked="0"/>
    </xf>
    <xf numFmtId="38" fontId="52" fillId="7" borderId="80" xfId="1" applyFont="1" applyFill="1" applyBorder="1" applyAlignment="1" applyProtection="1">
      <alignment horizontal="center" shrinkToFit="1"/>
      <protection locked="0"/>
    </xf>
    <xf numFmtId="0" fontId="52" fillId="5" borderId="21" xfId="0" applyFont="1" applyFill="1" applyBorder="1" applyAlignment="1">
      <alignment horizontal="center" vertical="center" shrinkToFit="1"/>
    </xf>
    <xf numFmtId="0" fontId="81" fillId="0" borderId="18" xfId="7" applyFont="1" applyBorder="1" applyAlignment="1">
      <alignment horizontal="center" vertical="center"/>
    </xf>
    <xf numFmtId="0" fontId="85" fillId="0" borderId="18" xfId="7" applyFont="1" applyBorder="1" applyAlignment="1">
      <alignment horizontal="center" vertical="center"/>
    </xf>
    <xf numFmtId="0" fontId="80" fillId="9" borderId="110" xfId="0" applyFont="1" applyFill="1" applyBorder="1" applyAlignment="1">
      <alignment horizontal="center" vertical="center" shrinkToFit="1"/>
    </xf>
    <xf numFmtId="38" fontId="80" fillId="9" borderId="84" xfId="4" applyFont="1" applyFill="1" applyBorder="1" applyAlignment="1">
      <alignment horizontal="center" vertical="center" shrinkToFit="1"/>
    </xf>
    <xf numFmtId="38" fontId="36" fillId="0" borderId="42" xfId="1" applyFont="1" applyFill="1" applyBorder="1" applyAlignment="1">
      <alignment horizontal="center" vertical="center" shrinkToFit="1"/>
    </xf>
    <xf numFmtId="38" fontId="52" fillId="0" borderId="68" xfId="1" applyFont="1" applyFill="1" applyBorder="1" applyAlignment="1">
      <alignment horizontal="center" vertical="center" shrinkToFit="1"/>
    </xf>
    <xf numFmtId="38" fontId="32" fillId="3" borderId="101" xfId="1" applyFont="1" applyFill="1" applyBorder="1" applyAlignment="1" applyProtection="1">
      <alignment horizontal="center" vertical="center" shrinkToFit="1"/>
      <protection locked="0"/>
    </xf>
    <xf numFmtId="38" fontId="36" fillId="0" borderId="45" xfId="1" applyFont="1" applyFill="1" applyBorder="1" applyAlignment="1">
      <alignment horizontal="center" vertical="center" shrinkToFit="1"/>
    </xf>
    <xf numFmtId="38" fontId="57" fillId="0" borderId="42" xfId="1" applyFont="1" applyFill="1" applyBorder="1" applyAlignment="1">
      <alignment horizontal="center" vertical="center" shrinkToFit="1"/>
    </xf>
    <xf numFmtId="38" fontId="61" fillId="11" borderId="50" xfId="1" applyFont="1" applyFill="1" applyBorder="1" applyAlignment="1">
      <alignment horizontal="center" vertical="center" shrinkToFit="1"/>
    </xf>
    <xf numFmtId="185" fontId="56" fillId="0" borderId="42" xfId="1" applyNumberFormat="1" applyFont="1" applyFill="1" applyBorder="1" applyAlignment="1">
      <alignment horizontal="center" vertical="center" shrinkToFit="1"/>
    </xf>
    <xf numFmtId="38" fontId="65" fillId="11" borderId="127" xfId="1" applyFont="1" applyFill="1" applyBorder="1" applyAlignment="1">
      <alignment horizontal="center" vertical="center" shrinkToFit="1"/>
    </xf>
    <xf numFmtId="38" fontId="63" fillId="11" borderId="151" xfId="1" applyFont="1" applyFill="1" applyBorder="1" applyAlignment="1" applyProtection="1">
      <alignment horizontal="right" shrinkToFit="1"/>
      <protection locked="0"/>
    </xf>
    <xf numFmtId="38" fontId="0" fillId="11" borderId="18" xfId="1" applyFont="1" applyFill="1" applyBorder="1">
      <alignment vertical="center"/>
    </xf>
    <xf numFmtId="38" fontId="40" fillId="14" borderId="18" xfId="1" applyFont="1" applyFill="1" applyBorder="1">
      <alignment vertical="center"/>
    </xf>
    <xf numFmtId="0" fontId="0" fillId="0" borderId="41" xfId="0" applyBorder="1">
      <alignment vertical="center"/>
    </xf>
    <xf numFmtId="0" fontId="50" fillId="0" borderId="41" xfId="0" applyFont="1" applyBorder="1">
      <alignment vertical="center"/>
    </xf>
    <xf numFmtId="38" fontId="40" fillId="5" borderId="18" xfId="1" applyFont="1" applyFill="1" applyBorder="1">
      <alignment vertical="center"/>
    </xf>
    <xf numFmtId="38" fontId="76" fillId="14" borderId="18" xfId="1" applyFont="1" applyFill="1" applyBorder="1">
      <alignment vertical="center"/>
    </xf>
    <xf numFmtId="38" fontId="90" fillId="0" borderId="84" xfId="1" applyFont="1" applyFill="1" applyBorder="1" applyAlignment="1" applyProtection="1">
      <alignment horizontal="right" shrinkToFit="1"/>
      <protection locked="0"/>
    </xf>
    <xf numFmtId="38" fontId="90" fillId="0" borderId="84" xfId="1" applyFont="1" applyFill="1" applyBorder="1" applyAlignment="1" applyProtection="1">
      <alignment shrinkToFit="1"/>
      <protection locked="0"/>
    </xf>
    <xf numFmtId="38" fontId="90" fillId="0" borderId="80" xfId="1" applyFont="1" applyFill="1" applyBorder="1" applyAlignment="1" applyProtection="1">
      <alignment shrinkToFit="1"/>
      <protection locked="0"/>
    </xf>
    <xf numFmtId="38" fontId="92" fillId="0" borderId="80" xfId="1" applyFont="1" applyFill="1" applyBorder="1" applyAlignment="1" applyProtection="1">
      <alignment shrinkToFit="1"/>
      <protection locked="0"/>
    </xf>
    <xf numFmtId="38" fontId="93" fillId="0" borderId="84" xfId="1" applyFont="1" applyFill="1" applyBorder="1" applyAlignment="1">
      <alignment vertical="center" shrinkToFit="1"/>
    </xf>
    <xf numFmtId="38" fontId="91" fillId="0" borderId="84" xfId="1" applyFont="1" applyFill="1" applyBorder="1" applyAlignment="1" applyProtection="1">
      <alignment shrinkToFit="1"/>
      <protection locked="0"/>
    </xf>
    <xf numFmtId="38" fontId="82" fillId="7" borderId="70" xfId="4" applyFont="1" applyFill="1" applyBorder="1" applyAlignment="1">
      <alignment vertical="center"/>
    </xf>
    <xf numFmtId="38" fontId="32" fillId="0" borderId="71" xfId="1" applyFont="1" applyFill="1" applyBorder="1" applyAlignment="1" applyProtection="1">
      <alignment horizontal="center"/>
      <protection locked="0"/>
    </xf>
    <xf numFmtId="185" fontId="56" fillId="0" borderId="35" xfId="1" applyNumberFormat="1" applyFont="1" applyFill="1" applyBorder="1" applyAlignment="1">
      <alignment horizontal="center" vertical="center" shrinkToFit="1"/>
    </xf>
    <xf numFmtId="185" fontId="56" fillId="0" borderId="125" xfId="1" applyNumberFormat="1" applyFont="1" applyFill="1" applyBorder="1" applyAlignment="1" applyProtection="1">
      <alignment horizontal="right" shrinkToFit="1"/>
      <protection locked="0"/>
    </xf>
    <xf numFmtId="183" fontId="45" fillId="0" borderId="76" xfId="3" applyNumberFormat="1" applyFont="1" applyBorder="1" applyAlignment="1" applyProtection="1">
      <alignment horizontal="center" vertical="center"/>
      <protection locked="0"/>
    </xf>
    <xf numFmtId="38" fontId="65" fillId="11" borderId="21" xfId="0" applyNumberFormat="1" applyFont="1" applyFill="1" applyBorder="1" applyAlignment="1">
      <alignment horizontal="center" vertical="center" shrinkToFit="1"/>
    </xf>
    <xf numFmtId="38" fontId="65" fillId="11" borderId="18" xfId="0" applyNumberFormat="1" applyFont="1" applyFill="1" applyBorder="1" applyAlignment="1">
      <alignment horizontal="center" vertical="center" shrinkToFit="1"/>
    </xf>
    <xf numFmtId="38" fontId="65" fillId="11" borderId="18" xfId="1" applyFont="1" applyFill="1" applyBorder="1" applyAlignment="1">
      <alignment horizontal="center" vertical="center" shrinkToFit="1"/>
    </xf>
    <xf numFmtId="38" fontId="0" fillId="11" borderId="18" xfId="0" applyNumberFormat="1" applyFill="1" applyBorder="1">
      <alignment vertical="center"/>
    </xf>
    <xf numFmtId="0" fontId="0" fillId="10" borderId="18" xfId="0" applyFill="1" applyBorder="1">
      <alignment vertical="center"/>
    </xf>
    <xf numFmtId="38" fontId="0" fillId="10" borderId="18" xfId="0" applyNumberFormat="1" applyFill="1" applyBorder="1">
      <alignment vertical="center"/>
    </xf>
    <xf numFmtId="0" fontId="97" fillId="0" borderId="0" xfId="2" applyFont="1" applyAlignment="1">
      <alignment shrinkToFit="1"/>
    </xf>
    <xf numFmtId="0" fontId="97" fillId="0" borderId="0" xfId="2" applyFont="1" applyAlignment="1">
      <alignment horizontal="right" shrinkToFit="1"/>
    </xf>
    <xf numFmtId="0" fontId="97" fillId="0" borderId="0" xfId="2" applyFont="1" applyAlignment="1">
      <alignment vertical="center"/>
    </xf>
    <xf numFmtId="0" fontId="99" fillId="0" borderId="0" xfId="2" applyFont="1"/>
    <xf numFmtId="0" fontId="4" fillId="0" borderId="0" xfId="9">
      <alignment vertical="center"/>
    </xf>
    <xf numFmtId="0" fontId="100" fillId="0" borderId="0" xfId="2" applyFont="1" applyAlignment="1">
      <alignment vertical="center"/>
    </xf>
    <xf numFmtId="0" fontId="104" fillId="0" borderId="0" xfId="2" applyFont="1" applyAlignment="1">
      <alignment vertical="center" shrinkToFit="1"/>
    </xf>
    <xf numFmtId="0" fontId="104" fillId="0" borderId="0" xfId="2" applyFont="1" applyAlignment="1">
      <alignment shrinkToFit="1"/>
    </xf>
    <xf numFmtId="0" fontId="105" fillId="0" borderId="0" xfId="2" applyFont="1" applyAlignment="1">
      <alignment horizontal="center" shrinkToFit="1"/>
    </xf>
    <xf numFmtId="41" fontId="105" fillId="0" borderId="0" xfId="2" applyNumberFormat="1" applyFont="1"/>
    <xf numFmtId="0" fontId="105" fillId="0" borderId="0" xfId="2" applyFont="1" applyAlignment="1">
      <alignment shrinkToFit="1"/>
    </xf>
    <xf numFmtId="0" fontId="106" fillId="0" borderId="0" xfId="2" applyFont="1"/>
    <xf numFmtId="0" fontId="106" fillId="0" borderId="0" xfId="2" applyFont="1" applyAlignment="1">
      <alignment vertical="center"/>
    </xf>
    <xf numFmtId="0" fontId="100" fillId="0" borderId="0" xfId="2" applyFont="1"/>
    <xf numFmtId="0" fontId="105" fillId="0" borderId="0" xfId="2" applyFont="1" applyAlignment="1">
      <alignment horizontal="center" vertical="center" shrinkToFit="1"/>
    </xf>
    <xf numFmtId="0" fontId="109" fillId="0" borderId="0" xfId="2" applyFont="1" applyAlignment="1">
      <alignment horizontal="center" vertical="center" shrinkToFit="1"/>
    </xf>
    <xf numFmtId="0" fontId="106" fillId="0" borderId="0" xfId="2" applyFont="1" applyAlignment="1">
      <alignment horizontal="center" vertical="center"/>
    </xf>
    <xf numFmtId="41" fontId="105" fillId="0" borderId="0" xfId="2" applyNumberFormat="1" applyFont="1" applyAlignment="1">
      <alignment shrinkToFit="1"/>
    </xf>
    <xf numFmtId="0" fontId="100" fillId="0" borderId="0" xfId="2" applyFont="1" applyAlignment="1" applyProtection="1">
      <alignment vertical="center" wrapText="1"/>
      <protection locked="0"/>
    </xf>
    <xf numFmtId="189" fontId="104" fillId="0" borderId="0" xfId="2" applyNumberFormat="1" applyFont="1" applyAlignment="1">
      <alignment horizontal="center" vertical="center" shrinkToFit="1"/>
    </xf>
    <xf numFmtId="38" fontId="105" fillId="0" borderId="4" xfId="10" applyFont="1" applyBorder="1" applyAlignment="1">
      <alignment horizontal="center" shrinkToFit="1"/>
    </xf>
    <xf numFmtId="0" fontId="105" fillId="0" borderId="4" xfId="2" applyFont="1" applyBorder="1" applyAlignment="1">
      <alignment horizontal="center" shrinkToFit="1"/>
    </xf>
    <xf numFmtId="0" fontId="105" fillId="0" borderId="56" xfId="2" applyFont="1" applyBorder="1" applyAlignment="1">
      <alignment horizontal="center" shrinkToFit="1"/>
    </xf>
    <xf numFmtId="38" fontId="111" fillId="0" borderId="0" xfId="10" applyFont="1" applyAlignment="1">
      <alignment shrinkToFit="1"/>
    </xf>
    <xf numFmtId="38" fontId="112" fillId="0" borderId="70" xfId="10" applyFont="1" applyFill="1" applyBorder="1" applyAlignment="1">
      <alignment horizontal="center" shrinkToFit="1"/>
    </xf>
    <xf numFmtId="0" fontId="112" fillId="0" borderId="70" xfId="2" applyFont="1" applyBorder="1" applyAlignment="1">
      <alignment horizontal="center" shrinkToFit="1"/>
    </xf>
    <xf numFmtId="0" fontId="112" fillId="0" borderId="134" xfId="2" applyFont="1" applyBorder="1" applyAlignment="1">
      <alignment horizontal="center" shrinkToFit="1"/>
    </xf>
    <xf numFmtId="0" fontId="105" fillId="6" borderId="0" xfId="2" applyFont="1" applyFill="1" applyAlignment="1">
      <alignment horizontal="center" vertical="center" shrinkToFit="1"/>
    </xf>
    <xf numFmtId="38" fontId="105" fillId="0" borderId="0" xfId="10" applyFont="1" applyAlignment="1">
      <alignment horizontal="center" vertical="center" shrinkToFit="1"/>
    </xf>
    <xf numFmtId="38" fontId="112" fillId="0" borderId="138" xfId="10" applyFont="1" applyFill="1" applyBorder="1" applyAlignment="1">
      <alignment horizontal="center" shrinkToFit="1"/>
    </xf>
    <xf numFmtId="0" fontId="112" fillId="0" borderId="138" xfId="2" applyFont="1" applyBorder="1" applyAlignment="1">
      <alignment horizontal="center" shrinkToFit="1"/>
    </xf>
    <xf numFmtId="0" fontId="112" fillId="0" borderId="136" xfId="2" applyFont="1" applyBorder="1" applyAlignment="1">
      <alignment horizontal="center" shrinkToFit="1"/>
    </xf>
    <xf numFmtId="0" fontId="105" fillId="0" borderId="37" xfId="2" applyFont="1" applyBorder="1" applyAlignment="1">
      <alignment horizontal="center" vertical="top" shrinkToFit="1"/>
    </xf>
    <xf numFmtId="0" fontId="112" fillId="0" borderId="4" xfId="2" applyFont="1" applyBorder="1" applyAlignment="1">
      <alignment horizontal="center" vertical="center" shrinkToFit="1"/>
    </xf>
    <xf numFmtId="0" fontId="112" fillId="0" borderId="56" xfId="2" applyFont="1" applyBorder="1" applyAlignment="1">
      <alignment vertical="center" shrinkToFit="1"/>
    </xf>
    <xf numFmtId="0" fontId="113" fillId="0" borderId="0" xfId="2" applyFont="1"/>
    <xf numFmtId="0" fontId="105" fillId="0" borderId="38" xfId="2" applyFont="1" applyBorder="1" applyAlignment="1">
      <alignment horizontal="center" vertical="top" shrinkToFit="1"/>
    </xf>
    <xf numFmtId="0" fontId="105" fillId="0" borderId="18" xfId="2" applyFont="1" applyBorder="1" applyAlignment="1">
      <alignment horizontal="center" vertical="center" shrinkToFit="1"/>
    </xf>
    <xf numFmtId="0" fontId="112" fillId="0" borderId="21" xfId="2" applyFont="1" applyBorder="1" applyAlignment="1">
      <alignment horizontal="center" vertical="center" shrinkToFit="1"/>
    </xf>
    <xf numFmtId="0" fontId="112" fillId="0" borderId="163" xfId="2" applyFont="1" applyBorder="1" applyAlignment="1">
      <alignment vertical="center" shrinkToFit="1"/>
    </xf>
    <xf numFmtId="38" fontId="81" fillId="3" borderId="0" xfId="4" applyFont="1" applyFill="1" applyAlignment="1"/>
    <xf numFmtId="0" fontId="105" fillId="21" borderId="18" xfId="2" applyFont="1" applyFill="1" applyBorder="1" applyAlignment="1">
      <alignment horizontal="center" vertical="center" shrinkToFit="1"/>
    </xf>
    <xf numFmtId="0" fontId="112" fillId="0" borderId="163" xfId="2" applyFont="1" applyBorder="1" applyAlignment="1">
      <alignment horizontal="center" vertical="center" shrinkToFit="1"/>
    </xf>
    <xf numFmtId="38" fontId="105" fillId="0" borderId="0" xfId="10" applyFont="1" applyAlignment="1">
      <alignment shrinkToFit="1"/>
    </xf>
    <xf numFmtId="38" fontId="112" fillId="0" borderId="0" xfId="4" applyFont="1" applyAlignment="1">
      <alignment shrinkToFit="1"/>
    </xf>
    <xf numFmtId="0" fontId="105" fillId="0" borderId="0" xfId="2" applyFont="1"/>
    <xf numFmtId="0" fontId="105" fillId="0" borderId="62" xfId="2" applyFont="1" applyBorder="1" applyAlignment="1">
      <alignment horizontal="center" vertical="top" shrinkToFit="1"/>
    </xf>
    <xf numFmtId="0" fontId="111" fillId="0" borderId="18" xfId="2" applyFont="1" applyBorder="1" applyAlignment="1">
      <alignment horizontal="center" vertical="center" shrinkToFit="1"/>
    </xf>
    <xf numFmtId="0" fontId="113" fillId="0" borderId="0" xfId="2" applyFont="1" applyAlignment="1">
      <alignment shrinkToFit="1"/>
    </xf>
    <xf numFmtId="0" fontId="105" fillId="21" borderId="51" xfId="2" applyFont="1" applyFill="1" applyBorder="1" applyAlignment="1">
      <alignment horizontal="center" vertical="center" shrinkToFit="1"/>
    </xf>
    <xf numFmtId="38" fontId="81" fillId="0" borderId="0" xfId="4" applyFont="1" applyFill="1" applyAlignment="1"/>
    <xf numFmtId="0" fontId="105" fillId="0" borderId="165" xfId="2" applyFont="1" applyBorder="1" applyAlignment="1">
      <alignment vertical="top" shrinkToFit="1"/>
    </xf>
    <xf numFmtId="0" fontId="105" fillId="0" borderId="131" xfId="2" applyFont="1" applyBorder="1" applyAlignment="1">
      <alignment vertical="center" shrinkToFit="1"/>
    </xf>
    <xf numFmtId="0" fontId="105" fillId="11" borderId="158" xfId="2" applyFont="1" applyFill="1" applyBorder="1" applyAlignment="1">
      <alignment shrinkToFit="1"/>
    </xf>
    <xf numFmtId="0" fontId="105" fillId="0" borderId="57" xfId="2" applyFont="1" applyBorder="1" applyAlignment="1">
      <alignment horizontal="center" vertical="center" shrinkToFit="1"/>
    </xf>
    <xf numFmtId="0" fontId="112" fillId="0" borderId="27" xfId="2" applyFont="1" applyBorder="1" applyAlignment="1">
      <alignment horizontal="center" vertical="center" shrinkToFit="1"/>
    </xf>
    <xf numFmtId="0" fontId="112" fillId="0" borderId="28" xfId="2" applyFont="1" applyBorder="1" applyAlignment="1">
      <alignment vertical="center" shrinkToFit="1"/>
    </xf>
    <xf numFmtId="0" fontId="105" fillId="10" borderId="38" xfId="2" applyFont="1" applyFill="1" applyBorder="1" applyAlignment="1">
      <alignment horizontal="center" vertical="top" shrinkToFit="1"/>
    </xf>
    <xf numFmtId="0" fontId="105" fillId="21" borderId="70" xfId="2" applyFont="1" applyFill="1" applyBorder="1" applyAlignment="1">
      <alignment horizontal="center" vertical="center" shrinkToFit="1"/>
    </xf>
    <xf numFmtId="38" fontId="112" fillId="0" borderId="7" xfId="10" applyFont="1" applyFill="1" applyBorder="1" applyAlignment="1">
      <alignment horizontal="center" vertical="center" shrinkToFit="1"/>
    </xf>
    <xf numFmtId="0" fontId="105" fillId="10" borderId="62" xfId="2" applyFont="1" applyFill="1" applyBorder="1" applyAlignment="1">
      <alignment horizontal="center" vertical="top" shrinkToFit="1"/>
    </xf>
    <xf numFmtId="0" fontId="105" fillId="10" borderId="62" xfId="2" applyFont="1" applyFill="1" applyBorder="1" applyAlignment="1">
      <alignment vertical="top" shrinkToFit="1"/>
    </xf>
    <xf numFmtId="0" fontId="105" fillId="0" borderId="64" xfId="2" applyFont="1" applyBorder="1" applyAlignment="1">
      <alignment vertical="center" shrinkToFit="1"/>
    </xf>
    <xf numFmtId="0" fontId="105" fillId="11" borderId="20" xfId="2" applyFont="1" applyFill="1" applyBorder="1" applyAlignment="1">
      <alignment shrinkToFit="1"/>
    </xf>
    <xf numFmtId="0" fontId="105" fillId="0" borderId="49" xfId="2" applyFont="1" applyBorder="1" applyAlignment="1">
      <alignment horizontal="center" vertical="center" shrinkToFit="1"/>
    </xf>
    <xf numFmtId="0" fontId="111" fillId="0" borderId="62" xfId="2" applyFont="1" applyBorder="1" applyAlignment="1">
      <alignment horizontal="center" vertical="top" shrinkToFit="1"/>
    </xf>
    <xf numFmtId="0" fontId="112" fillId="0" borderId="70" xfId="2" applyFont="1" applyBorder="1" applyAlignment="1">
      <alignment vertical="center" shrinkToFit="1"/>
    </xf>
    <xf numFmtId="0" fontId="112" fillId="0" borderId="134" xfId="2" applyFont="1" applyBorder="1" applyAlignment="1">
      <alignment vertical="center" shrinkToFit="1"/>
    </xf>
    <xf numFmtId="0" fontId="105" fillId="0" borderId="39" xfId="2" applyFont="1" applyBorder="1" applyAlignment="1">
      <alignment vertical="top" shrinkToFit="1"/>
    </xf>
    <xf numFmtId="0" fontId="105" fillId="0" borderId="50" xfId="2" applyFont="1" applyBorder="1" applyAlignment="1">
      <alignment vertical="center" shrinkToFit="1"/>
    </xf>
    <xf numFmtId="0" fontId="105" fillId="11" borderId="51" xfId="2" applyFont="1" applyFill="1" applyBorder="1" applyAlignment="1">
      <alignment shrinkToFit="1"/>
    </xf>
    <xf numFmtId="0" fontId="112" fillId="0" borderId="70" xfId="2" applyFont="1" applyBorder="1" applyAlignment="1">
      <alignment horizontal="center" vertical="center" shrinkToFit="1"/>
    </xf>
    <xf numFmtId="0" fontId="105" fillId="24" borderId="37" xfId="2" applyFont="1" applyFill="1" applyBorder="1" applyAlignment="1">
      <alignment horizontal="center" vertical="top" shrinkToFit="1"/>
    </xf>
    <xf numFmtId="0" fontId="105" fillId="24" borderId="38" xfId="2" applyFont="1" applyFill="1" applyBorder="1" applyAlignment="1">
      <alignment horizontal="center" vertical="top" shrinkToFit="1"/>
    </xf>
    <xf numFmtId="0" fontId="105" fillId="11" borderId="0" xfId="2" applyFont="1" applyFill="1" applyAlignment="1">
      <alignment shrinkToFit="1"/>
    </xf>
    <xf numFmtId="0" fontId="112" fillId="0" borderId="99" xfId="2" applyFont="1" applyBorder="1" applyAlignment="1">
      <alignment horizontal="center" vertical="center" shrinkToFit="1"/>
    </xf>
    <xf numFmtId="0" fontId="112" fillId="0" borderId="166" xfId="2" applyFont="1" applyBorder="1" applyAlignment="1">
      <alignment horizontal="center" vertical="center" shrinkToFit="1"/>
    </xf>
    <xf numFmtId="0" fontId="105" fillId="24" borderId="39" xfId="2" applyFont="1" applyFill="1" applyBorder="1" applyAlignment="1">
      <alignment horizontal="right" vertical="top" shrinkToFit="1"/>
    </xf>
    <xf numFmtId="0" fontId="105" fillId="0" borderId="37" xfId="2" applyFont="1" applyBorder="1" applyAlignment="1">
      <alignment vertical="top" shrinkToFit="1"/>
    </xf>
    <xf numFmtId="0" fontId="105" fillId="0" borderId="38" xfId="2" applyFont="1" applyBorder="1" applyAlignment="1">
      <alignment vertical="top" shrinkToFit="1"/>
    </xf>
    <xf numFmtId="38" fontId="81" fillId="11" borderId="0" xfId="4" applyFont="1" applyFill="1"/>
    <xf numFmtId="0" fontId="105" fillId="0" borderId="4" xfId="2" applyFont="1" applyBorder="1" applyAlignment="1">
      <alignment horizontal="center" vertical="center" shrinkToFit="1"/>
    </xf>
    <xf numFmtId="0" fontId="105" fillId="0" borderId="70" xfId="2" applyFont="1" applyBorder="1" applyAlignment="1">
      <alignment horizontal="center" vertical="center" shrinkToFit="1"/>
    </xf>
    <xf numFmtId="0" fontId="105" fillId="0" borderId="99" xfId="2" applyFont="1" applyBorder="1" applyAlignment="1">
      <alignment horizontal="center" vertical="center" shrinkToFit="1"/>
    </xf>
    <xf numFmtId="0" fontId="97" fillId="0" borderId="0" xfId="2" applyFont="1" applyAlignment="1">
      <alignment horizontal="right" vertical="center" shrinkToFit="1"/>
    </xf>
    <xf numFmtId="0" fontId="105" fillId="25" borderId="21" xfId="2" applyFont="1" applyFill="1" applyBorder="1" applyAlignment="1">
      <alignment horizontal="center" vertical="center" shrinkToFit="1"/>
    </xf>
    <xf numFmtId="0" fontId="112" fillId="0" borderId="7" xfId="2" applyFont="1" applyBorder="1" applyAlignment="1">
      <alignment horizontal="center" vertical="center" shrinkToFit="1"/>
    </xf>
    <xf numFmtId="0" fontId="112" fillId="0" borderId="67" xfId="2" applyFont="1" applyBorder="1" applyAlignment="1">
      <alignment horizontal="center" vertical="center" shrinkToFit="1"/>
    </xf>
    <xf numFmtId="0" fontId="115" fillId="0" borderId="99" xfId="2" applyFont="1" applyBorder="1" applyAlignment="1">
      <alignment horizontal="center" vertical="center" shrinkToFit="1"/>
    </xf>
    <xf numFmtId="38" fontId="112" fillId="0" borderId="0" xfId="4" applyFont="1" applyFill="1" applyAlignment="1">
      <alignment shrinkToFit="1"/>
    </xf>
    <xf numFmtId="0" fontId="105" fillId="0" borderId="21" xfId="2" applyFont="1" applyBorder="1" applyAlignment="1">
      <alignment horizontal="center" vertical="center" shrinkToFit="1"/>
    </xf>
    <xf numFmtId="38" fontId="97" fillId="0" borderId="0" xfId="2" applyNumberFormat="1" applyFont="1" applyAlignment="1">
      <alignment shrinkToFit="1"/>
    </xf>
    <xf numFmtId="0" fontId="105" fillId="25" borderId="70" xfId="2" applyFont="1" applyFill="1" applyBorder="1" applyAlignment="1">
      <alignment vertical="center" shrinkToFit="1"/>
    </xf>
    <xf numFmtId="38" fontId="105" fillId="0" borderId="41" xfId="2" applyNumberFormat="1" applyFont="1" applyBorder="1" applyAlignment="1">
      <alignment vertical="center" shrinkToFit="1"/>
    </xf>
    <xf numFmtId="38" fontId="105" fillId="0" borderId="164" xfId="10" applyFont="1" applyFill="1" applyBorder="1" applyAlignment="1">
      <alignment horizontal="center" vertical="center" shrinkToFit="1"/>
    </xf>
    <xf numFmtId="0" fontId="112" fillId="0" borderId="18" xfId="2" applyFont="1" applyBorder="1" applyAlignment="1">
      <alignment vertical="center" shrinkToFit="1"/>
    </xf>
    <xf numFmtId="0" fontId="112" fillId="0" borderId="18" xfId="2" applyFont="1" applyBorder="1" applyAlignment="1">
      <alignment horizontal="center" vertical="center" shrinkToFit="1"/>
    </xf>
    <xf numFmtId="0" fontId="105" fillId="25" borderId="21" xfId="2" applyFont="1" applyFill="1" applyBorder="1" applyAlignment="1">
      <alignment vertical="center" shrinkToFit="1"/>
    </xf>
    <xf numFmtId="0" fontId="105" fillId="0" borderId="41" xfId="2" applyFont="1" applyBorder="1" applyAlignment="1">
      <alignment vertical="center" shrinkToFit="1"/>
    </xf>
    <xf numFmtId="0" fontId="105" fillId="26" borderId="99" xfId="2" applyFont="1" applyFill="1" applyBorder="1" applyAlignment="1">
      <alignment horizontal="center" vertical="center" shrinkToFit="1"/>
    </xf>
    <xf numFmtId="0" fontId="105" fillId="26" borderId="21" xfId="2" applyFont="1" applyFill="1" applyBorder="1" applyAlignment="1">
      <alignment horizontal="center" vertical="center" shrinkToFit="1"/>
    </xf>
    <xf numFmtId="0" fontId="105" fillId="26" borderId="70" xfId="2" applyFont="1" applyFill="1" applyBorder="1" applyAlignment="1">
      <alignment horizontal="right" vertical="center" shrinkToFit="1"/>
    </xf>
    <xf numFmtId="0" fontId="105" fillId="27" borderId="99" xfId="2" applyFont="1" applyFill="1" applyBorder="1" applyAlignment="1">
      <alignment horizontal="center" vertical="center" shrinkToFit="1"/>
    </xf>
    <xf numFmtId="0" fontId="105" fillId="27" borderId="21" xfId="2" applyFont="1" applyFill="1" applyBorder="1" applyAlignment="1">
      <alignment horizontal="center" vertical="center" shrinkToFit="1"/>
    </xf>
    <xf numFmtId="0" fontId="105" fillId="27" borderId="70" xfId="2" applyFont="1" applyFill="1" applyBorder="1" applyAlignment="1">
      <alignment horizontal="right" vertical="center" shrinkToFit="1"/>
    </xf>
    <xf numFmtId="0" fontId="105" fillId="27" borderId="70" xfId="2" applyFont="1" applyFill="1" applyBorder="1" applyAlignment="1">
      <alignment horizontal="center" vertical="center" shrinkToFit="1"/>
    </xf>
    <xf numFmtId="0" fontId="105" fillId="0" borderId="70" xfId="2" applyFont="1" applyBorder="1" applyAlignment="1">
      <alignment horizontal="right" vertical="center" shrinkToFit="1"/>
    </xf>
    <xf numFmtId="0" fontId="105" fillId="0" borderId="70" xfId="2" applyFont="1" applyBorder="1" applyAlignment="1">
      <alignment vertical="top" shrinkToFit="1"/>
    </xf>
    <xf numFmtId="0" fontId="105" fillId="0" borderId="99" xfId="2" applyFont="1" applyBorder="1" applyAlignment="1">
      <alignment vertical="top" shrinkToFit="1"/>
    </xf>
    <xf numFmtId="0" fontId="105" fillId="0" borderId="67" xfId="2" applyFont="1" applyBorder="1" applyAlignment="1">
      <alignment horizontal="center" vertical="center" shrinkToFit="1"/>
    </xf>
    <xf numFmtId="0" fontId="112" fillId="0" borderId="99" xfId="2" applyFont="1" applyBorder="1" applyAlignment="1">
      <alignment vertical="center" shrinkToFit="1"/>
    </xf>
    <xf numFmtId="0" fontId="105" fillId="0" borderId="21" xfId="2" applyFont="1" applyBorder="1" applyAlignment="1">
      <alignment vertical="top" shrinkToFit="1"/>
    </xf>
    <xf numFmtId="0" fontId="105" fillId="22" borderId="18" xfId="2" applyFont="1" applyFill="1" applyBorder="1" applyAlignment="1">
      <alignment horizontal="center" vertical="center" shrinkToFit="1"/>
    </xf>
    <xf numFmtId="0" fontId="105" fillId="22" borderId="67" xfId="2" applyFont="1" applyFill="1" applyBorder="1" applyAlignment="1">
      <alignment horizontal="center" vertical="center" shrinkToFit="1"/>
    </xf>
    <xf numFmtId="38" fontId="81" fillId="15" borderId="0" xfId="4" applyFont="1" applyFill="1"/>
    <xf numFmtId="0" fontId="112" fillId="0" borderId="21" xfId="2" applyFont="1" applyBorder="1" applyAlignment="1">
      <alignment vertical="center" shrinkToFit="1"/>
    </xf>
    <xf numFmtId="38" fontId="81" fillId="12" borderId="0" xfId="4" applyFont="1" applyFill="1"/>
    <xf numFmtId="0" fontId="117" fillId="21" borderId="70" xfId="2" applyFont="1" applyFill="1" applyBorder="1" applyAlignment="1">
      <alignment horizontal="center" vertical="center" shrinkToFit="1"/>
    </xf>
    <xf numFmtId="0" fontId="117" fillId="0" borderId="18" xfId="2" applyFont="1" applyBorder="1" applyAlignment="1">
      <alignment horizontal="center" vertical="center" shrinkToFit="1"/>
    </xf>
    <xf numFmtId="0" fontId="117" fillId="23" borderId="18" xfId="2" applyFont="1" applyFill="1" applyBorder="1" applyAlignment="1">
      <alignment horizontal="center" vertical="center" shrinkToFit="1"/>
    </xf>
    <xf numFmtId="38" fontId="112" fillId="18" borderId="0" xfId="2" applyNumberFormat="1" applyFont="1" applyFill="1" applyAlignment="1">
      <alignment shrinkToFit="1"/>
    </xf>
    <xf numFmtId="0" fontId="112" fillId="0" borderId="0" xfId="2" applyFont="1" applyAlignment="1">
      <alignment horizontal="center" shrinkToFit="1"/>
    </xf>
    <xf numFmtId="0" fontId="113" fillId="0" borderId="18" xfId="2" applyFont="1" applyBorder="1" applyAlignment="1">
      <alignment horizontal="center" vertical="center" shrinkToFit="1"/>
    </xf>
    <xf numFmtId="0" fontId="112" fillId="0" borderId="0" xfId="2" applyFont="1" applyAlignment="1">
      <alignment horizontal="center" vertical="center" shrinkToFit="1"/>
    </xf>
    <xf numFmtId="0" fontId="113" fillId="0" borderId="99" xfId="2" applyFont="1" applyBorder="1" applyAlignment="1">
      <alignment vertical="center" shrinkToFit="1"/>
    </xf>
    <xf numFmtId="0" fontId="117" fillId="21" borderId="18" xfId="2" applyFont="1" applyFill="1" applyBorder="1" applyAlignment="1">
      <alignment horizontal="center" vertical="center" shrinkToFit="1"/>
    </xf>
    <xf numFmtId="176" fontId="105" fillId="0" borderId="0" xfId="4" applyNumberFormat="1" applyFont="1" applyFill="1" applyBorder="1" applyAlignment="1">
      <alignment shrinkToFit="1"/>
    </xf>
    <xf numFmtId="38" fontId="112" fillId="0" borderId="0" xfId="4" applyFont="1" applyFill="1" applyBorder="1" applyAlignment="1">
      <alignment shrinkToFit="1"/>
    </xf>
    <xf numFmtId="0" fontId="112" fillId="0" borderId="0" xfId="2" applyFont="1" applyAlignment="1">
      <alignment vertical="center" shrinkToFit="1"/>
    </xf>
    <xf numFmtId="0" fontId="119" fillId="0" borderId="7" xfId="9" applyFont="1" applyBorder="1" applyAlignment="1">
      <alignment horizontal="center"/>
    </xf>
    <xf numFmtId="0" fontId="7" fillId="17" borderId="8" xfId="2" applyFont="1" applyFill="1" applyBorder="1" applyAlignment="1">
      <alignment horizontal="center" vertical="center" shrinkToFit="1"/>
    </xf>
    <xf numFmtId="0" fontId="97" fillId="0" borderId="18" xfId="2" applyFont="1" applyBorder="1" applyAlignment="1">
      <alignment horizontal="center" vertical="center" shrinkToFit="1"/>
    </xf>
    <xf numFmtId="0" fontId="97" fillId="0" borderId="0" xfId="2" applyFont="1" applyAlignment="1">
      <alignment horizontal="center" vertical="center" shrinkToFit="1"/>
    </xf>
    <xf numFmtId="38" fontId="104" fillId="0" borderId="0" xfId="10" applyFont="1" applyAlignment="1">
      <alignment shrinkToFit="1"/>
    </xf>
    <xf numFmtId="0" fontId="104" fillId="0" borderId="0" xfId="2" applyFont="1" applyAlignment="1">
      <alignment horizontal="center" shrinkToFit="1"/>
    </xf>
    <xf numFmtId="0" fontId="7" fillId="17" borderId="72" xfId="2" applyFont="1" applyFill="1" applyBorder="1" applyAlignment="1">
      <alignment horizontal="center" vertical="center" shrinkToFit="1"/>
    </xf>
    <xf numFmtId="0" fontId="7" fillId="15" borderId="67" xfId="2" applyFont="1" applyFill="1" applyBorder="1" applyAlignment="1">
      <alignment horizontal="center" vertical="center" shrinkToFit="1"/>
    </xf>
    <xf numFmtId="0" fontId="7" fillId="15" borderId="8" xfId="2" applyFont="1" applyFill="1" applyBorder="1" applyAlignment="1">
      <alignment horizontal="center" vertical="center" shrinkToFit="1"/>
    </xf>
    <xf numFmtId="0" fontId="7" fillId="15" borderId="72" xfId="2" applyFont="1" applyFill="1" applyBorder="1" applyAlignment="1">
      <alignment horizontal="center" vertical="center" shrinkToFit="1"/>
    </xf>
    <xf numFmtId="0" fontId="120" fillId="16" borderId="7" xfId="2" applyFont="1" applyFill="1" applyBorder="1" applyAlignment="1">
      <alignment horizontal="center" vertical="center" shrinkToFit="1"/>
    </xf>
    <xf numFmtId="0" fontId="120" fillId="28" borderId="18" xfId="2" applyFont="1" applyFill="1" applyBorder="1" applyAlignment="1">
      <alignment horizontal="center" vertical="center" shrinkToFit="1"/>
    </xf>
    <xf numFmtId="0" fontId="7" fillId="0" borderId="8" xfId="9" applyFont="1" applyBorder="1" applyAlignment="1">
      <alignment horizontal="center"/>
    </xf>
    <xf numFmtId="0" fontId="120" fillId="3" borderId="70" xfId="2" applyFont="1" applyFill="1" applyBorder="1" applyAlignment="1">
      <alignment horizontal="center" vertical="center" shrinkToFit="1"/>
    </xf>
    <xf numFmtId="0" fontId="120" fillId="19" borderId="67" xfId="2" applyFont="1" applyFill="1" applyBorder="1" applyAlignment="1">
      <alignment horizontal="center" vertical="center" shrinkToFit="1"/>
    </xf>
    <xf numFmtId="0" fontId="7" fillId="0" borderId="70" xfId="9" applyFont="1" applyBorder="1" applyAlignment="1">
      <alignment horizontal="center"/>
    </xf>
    <xf numFmtId="0" fontId="120" fillId="19" borderId="70" xfId="2" applyFont="1" applyFill="1" applyBorder="1" applyAlignment="1">
      <alignment horizontal="center" vertical="center" shrinkToFit="1"/>
    </xf>
    <xf numFmtId="0" fontId="117" fillId="0" borderId="0" xfId="2" applyFont="1" applyAlignment="1">
      <alignment shrinkToFit="1"/>
    </xf>
    <xf numFmtId="38" fontId="111" fillId="0" borderId="0" xfId="10" applyFont="1" applyAlignment="1">
      <alignment vertical="center" shrinkToFit="1"/>
    </xf>
    <xf numFmtId="0" fontId="113" fillId="0" borderId="0" xfId="2" applyFont="1" applyAlignment="1">
      <alignment horizontal="center" vertical="center" shrinkToFit="1"/>
    </xf>
    <xf numFmtId="0" fontId="117" fillId="21" borderId="3" xfId="2" applyFont="1" applyFill="1" applyBorder="1" applyAlignment="1">
      <alignment horizontal="center" vertical="center" shrinkToFit="1"/>
    </xf>
    <xf numFmtId="0" fontId="118" fillId="0" borderId="3" xfId="2" applyFont="1" applyBorder="1" applyAlignment="1">
      <alignment horizontal="center" vertical="center" shrinkToFit="1"/>
    </xf>
    <xf numFmtId="0" fontId="118" fillId="0" borderId="168" xfId="2" applyFont="1" applyBorder="1" applyAlignment="1">
      <alignment horizontal="center" vertical="center" shrinkToFit="1"/>
    </xf>
    <xf numFmtId="0" fontId="118" fillId="0" borderId="0" xfId="2" applyFont="1" applyAlignment="1">
      <alignment horizontal="center" vertical="center" shrinkToFit="1"/>
    </xf>
    <xf numFmtId="0" fontId="128" fillId="0" borderId="0" xfId="2" applyFont="1" applyAlignment="1">
      <alignment shrinkToFit="1"/>
    </xf>
    <xf numFmtId="0" fontId="117" fillId="0" borderId="72" xfId="2" applyFont="1" applyBorder="1" applyAlignment="1">
      <alignment horizontal="center" vertical="center" shrinkToFit="1"/>
    </xf>
    <xf numFmtId="0" fontId="118" fillId="0" borderId="72" xfId="2" applyFont="1" applyBorder="1" applyAlignment="1">
      <alignment horizontal="center" vertical="center" shrinkToFit="1"/>
    </xf>
    <xf numFmtId="0" fontId="118" fillId="0" borderId="169" xfId="2" applyFont="1" applyBorder="1" applyAlignment="1">
      <alignment horizontal="center" vertical="center" shrinkToFit="1"/>
    </xf>
    <xf numFmtId="0" fontId="117" fillId="21" borderId="67" xfId="2" applyFont="1" applyFill="1" applyBorder="1" applyAlignment="1">
      <alignment horizontal="center" vertical="center" shrinkToFit="1"/>
    </xf>
    <xf numFmtId="0" fontId="118" fillId="0" borderId="67" xfId="2" applyFont="1" applyBorder="1" applyAlignment="1">
      <alignment horizontal="center" vertical="center" shrinkToFit="1"/>
    </xf>
    <xf numFmtId="38" fontId="111" fillId="0" borderId="99" xfId="10" applyFont="1" applyFill="1" applyBorder="1" applyAlignment="1">
      <alignment horizontal="center" vertical="center" shrinkToFit="1"/>
    </xf>
    <xf numFmtId="0" fontId="113" fillId="0" borderId="99" xfId="2" applyFont="1" applyBorder="1" applyAlignment="1">
      <alignment horizontal="center" vertical="center" shrinkToFit="1"/>
    </xf>
    <xf numFmtId="0" fontId="113" fillId="0" borderId="166" xfId="2" applyFont="1" applyBorder="1" applyAlignment="1">
      <alignment horizontal="center" vertical="center" shrinkToFit="1"/>
    </xf>
    <xf numFmtId="0" fontId="118" fillId="0" borderId="99" xfId="2" applyFont="1" applyBorder="1" applyAlignment="1">
      <alignment horizontal="center" vertical="center" shrinkToFit="1"/>
    </xf>
    <xf numFmtId="0" fontId="118" fillId="0" borderId="166" xfId="2" applyFont="1" applyBorder="1" applyAlignment="1">
      <alignment horizontal="center" vertical="center" shrinkToFit="1"/>
    </xf>
    <xf numFmtId="0" fontId="118" fillId="0" borderId="170" xfId="2" applyFont="1" applyBorder="1" applyAlignment="1">
      <alignment horizontal="center" vertical="center" shrinkToFit="1"/>
    </xf>
    <xf numFmtId="3" fontId="105" fillId="0" borderId="0" xfId="2" applyNumberFormat="1" applyFont="1" applyAlignment="1">
      <alignment horizontal="center" vertical="center" shrinkToFit="1"/>
    </xf>
    <xf numFmtId="38" fontId="112" fillId="0" borderId="0" xfId="10" applyFont="1" applyAlignment="1">
      <alignment horizontal="center" vertical="center" shrinkToFit="1"/>
    </xf>
    <xf numFmtId="0" fontId="104" fillId="0" borderId="50" xfId="2" applyFont="1" applyBorder="1" applyAlignment="1">
      <alignment vertical="center" shrinkToFit="1"/>
    </xf>
    <xf numFmtId="0" fontId="113" fillId="0" borderId="138" xfId="2" applyFont="1" applyBorder="1" applyAlignment="1">
      <alignment horizontal="center" vertical="center" shrinkToFit="1"/>
    </xf>
    <xf numFmtId="0" fontId="118" fillId="0" borderId="27" xfId="2" applyFont="1" applyBorder="1" applyAlignment="1">
      <alignment horizontal="center" vertical="center" shrinkToFit="1"/>
    </xf>
    <xf numFmtId="0" fontId="113" fillId="0" borderId="138" xfId="2" applyFont="1" applyBorder="1" applyAlignment="1">
      <alignment vertical="center" shrinkToFit="1"/>
    </xf>
    <xf numFmtId="0" fontId="113" fillId="0" borderId="136" xfId="2" applyFont="1" applyBorder="1" applyAlignment="1">
      <alignment horizontal="center" vertical="center" shrinkToFit="1"/>
    </xf>
    <xf numFmtId="38" fontId="112" fillId="0" borderId="0" xfId="10" applyFont="1" applyFill="1" applyAlignment="1">
      <alignment horizontal="center" vertical="center" shrinkToFit="1"/>
    </xf>
    <xf numFmtId="3" fontId="105" fillId="12" borderId="0" xfId="2" applyNumberFormat="1" applyFont="1" applyFill="1" applyAlignment="1">
      <alignment horizontal="center" vertical="center" shrinkToFit="1"/>
    </xf>
    <xf numFmtId="4" fontId="105" fillId="12" borderId="0" xfId="2" applyNumberFormat="1" applyFont="1" applyFill="1" applyAlignment="1">
      <alignment horizontal="center" vertical="center" shrinkToFit="1"/>
    </xf>
    <xf numFmtId="38" fontId="81" fillId="0" borderId="0" xfId="4" applyFont="1" applyFill="1" applyAlignment="1">
      <alignment horizontal="center"/>
    </xf>
    <xf numFmtId="0" fontId="118" fillId="0" borderId="0" xfId="2" applyFont="1" applyAlignment="1">
      <alignment horizontal="center" shrinkToFit="1"/>
    </xf>
    <xf numFmtId="0" fontId="113" fillId="0" borderId="0" xfId="2" applyFont="1" applyAlignment="1">
      <alignment horizontal="center" shrinkToFit="1"/>
    </xf>
    <xf numFmtId="38" fontId="112" fillId="0" borderId="0" xfId="10" applyFont="1" applyFill="1" applyBorder="1" applyAlignment="1">
      <alignment horizontal="center" vertical="center" shrinkToFit="1"/>
    </xf>
    <xf numFmtId="0" fontId="113" fillId="0" borderId="0" xfId="2" applyFont="1" applyAlignment="1">
      <alignment horizontal="center"/>
    </xf>
    <xf numFmtId="0" fontId="113" fillId="0" borderId="0" xfId="2" applyFont="1" applyAlignment="1">
      <alignment horizontal="right" vertical="center"/>
    </xf>
    <xf numFmtId="0" fontId="113" fillId="0" borderId="0" xfId="2" applyFont="1" applyAlignment="1">
      <alignment horizontal="center" vertical="center"/>
    </xf>
    <xf numFmtId="38" fontId="111" fillId="0" borderId="0" xfId="2" applyNumberFormat="1" applyFont="1" applyAlignment="1">
      <alignment shrinkToFit="1"/>
    </xf>
    <xf numFmtId="0" fontId="109" fillId="0" borderId="0" xfId="2" applyFont="1"/>
    <xf numFmtId="0" fontId="130" fillId="0" borderId="0" xfId="2" applyFont="1"/>
    <xf numFmtId="189" fontId="113" fillId="0" borderId="0" xfId="2" applyNumberFormat="1" applyFont="1" applyAlignment="1">
      <alignment horizontal="center" vertical="center"/>
    </xf>
    <xf numFmtId="38" fontId="105" fillId="0" borderId="0" xfId="2" applyNumberFormat="1" applyFont="1"/>
    <xf numFmtId="0" fontId="106" fillId="0" borderId="0" xfId="2" applyFont="1" applyAlignment="1">
      <alignment horizontal="center"/>
    </xf>
    <xf numFmtId="0" fontId="113" fillId="0" borderId="146" xfId="2" applyFont="1" applyBorder="1" applyAlignment="1">
      <alignment horizontal="center"/>
    </xf>
    <xf numFmtId="0" fontId="113" fillId="0" borderId="146" xfId="2" applyFont="1" applyBorder="1" applyAlignment="1">
      <alignment horizontal="center" shrinkToFit="1"/>
    </xf>
    <xf numFmtId="0" fontId="127" fillId="0" borderId="145" xfId="2" applyFont="1" applyBorder="1" applyAlignment="1">
      <alignment horizontal="center" shrinkToFit="1"/>
    </xf>
    <xf numFmtId="0" fontId="118" fillId="0" borderId="18" xfId="2" applyFont="1" applyBorder="1" applyAlignment="1">
      <alignment horizontal="center"/>
    </xf>
    <xf numFmtId="0" fontId="118" fillId="0" borderId="18" xfId="2" applyFont="1" applyBorder="1" applyAlignment="1">
      <alignment horizontal="center" shrinkToFit="1"/>
    </xf>
    <xf numFmtId="0" fontId="127" fillId="0" borderId="124" xfId="2" applyFont="1" applyBorder="1" applyAlignment="1">
      <alignment horizontal="center" shrinkToFit="1"/>
    </xf>
    <xf numFmtId="0" fontId="118" fillId="0" borderId="138" xfId="2" applyFont="1" applyBorder="1" applyAlignment="1">
      <alignment horizontal="center"/>
    </xf>
    <xf numFmtId="0" fontId="118" fillId="0" borderId="138" xfId="2" applyFont="1" applyBorder="1" applyAlignment="1">
      <alignment horizontal="center" shrinkToFit="1"/>
    </xf>
    <xf numFmtId="0" fontId="127" fillId="0" borderId="136" xfId="2" applyFont="1" applyBorder="1" applyAlignment="1">
      <alignment horizontal="center" shrinkToFit="1"/>
    </xf>
    <xf numFmtId="1" fontId="100" fillId="21" borderId="3" xfId="2" applyNumberFormat="1" applyFont="1" applyFill="1" applyBorder="1" applyAlignment="1">
      <alignment horizontal="center" vertical="center" shrinkToFit="1"/>
    </xf>
    <xf numFmtId="0" fontId="105" fillId="0" borderId="0" xfId="2" applyFont="1" applyAlignment="1">
      <alignment horizontal="center"/>
    </xf>
    <xf numFmtId="176" fontId="81" fillId="3" borderId="0" xfId="4" applyNumberFormat="1" applyFont="1" applyFill="1" applyAlignment="1"/>
    <xf numFmtId="1" fontId="100" fillId="21" borderId="67" xfId="2" applyNumberFormat="1" applyFont="1" applyFill="1" applyBorder="1" applyAlignment="1">
      <alignment horizontal="center" vertical="center" shrinkToFit="1"/>
    </xf>
    <xf numFmtId="0" fontId="112" fillId="29" borderId="0" xfId="2" applyFont="1" applyFill="1" applyAlignment="1">
      <alignment horizontal="center" vertical="center" shrinkToFit="1"/>
    </xf>
    <xf numFmtId="1" fontId="128" fillId="0" borderId="67" xfId="2" applyNumberFormat="1" applyFont="1" applyBorder="1" applyAlignment="1">
      <alignment horizontal="center" vertical="center" shrinkToFit="1"/>
    </xf>
    <xf numFmtId="1" fontId="128" fillId="0" borderId="99" xfId="2" applyNumberFormat="1" applyFont="1" applyBorder="1" applyAlignment="1">
      <alignment horizontal="center" vertical="center" shrinkToFit="1"/>
    </xf>
    <xf numFmtId="0" fontId="99" fillId="0" borderId="50" xfId="2" applyFont="1" applyBorder="1" applyAlignment="1">
      <alignment vertical="center" shrinkToFit="1"/>
    </xf>
    <xf numFmtId="0" fontId="99" fillId="13" borderId="51" xfId="2" applyFont="1" applyFill="1" applyBorder="1" applyAlignment="1">
      <alignment vertical="center" shrinkToFit="1"/>
    </xf>
    <xf numFmtId="0" fontId="105" fillId="0" borderId="138" xfId="2" applyFont="1" applyBorder="1" applyAlignment="1">
      <alignment vertical="center" shrinkToFit="1"/>
    </xf>
    <xf numFmtId="0" fontId="105" fillId="0" borderId="136" xfId="2" applyFont="1" applyBorder="1" applyAlignment="1">
      <alignment horizontal="center" vertical="center" shrinkToFit="1"/>
    </xf>
    <xf numFmtId="38" fontId="118" fillId="29" borderId="0" xfId="2" applyNumberFormat="1" applyFont="1" applyFill="1"/>
    <xf numFmtId="38" fontId="105" fillId="21" borderId="3" xfId="10" applyFont="1" applyFill="1" applyBorder="1" applyAlignment="1">
      <alignment horizontal="center" vertical="center" shrinkToFit="1"/>
    </xf>
    <xf numFmtId="38" fontId="105" fillId="21" borderId="67" xfId="10" applyFont="1" applyFill="1" applyBorder="1" applyAlignment="1">
      <alignment horizontal="center" vertical="center" shrinkToFit="1"/>
    </xf>
    <xf numFmtId="1" fontId="99" fillId="0" borderId="3" xfId="2" applyNumberFormat="1" applyFont="1" applyBorder="1" applyAlignment="1">
      <alignment horizontal="center" vertical="center" shrinkToFit="1"/>
    </xf>
    <xf numFmtId="0" fontId="118" fillId="0" borderId="4" xfId="2" applyFont="1" applyBorder="1" applyAlignment="1">
      <alignment horizontal="center" vertical="center" shrinkToFit="1"/>
    </xf>
    <xf numFmtId="0" fontId="118" fillId="0" borderId="56" xfId="2" applyFont="1" applyBorder="1" applyAlignment="1">
      <alignment vertical="center" shrinkToFit="1"/>
    </xf>
    <xf numFmtId="0" fontId="118" fillId="0" borderId="21" xfId="2" applyFont="1" applyBorder="1" applyAlignment="1">
      <alignment horizontal="center" vertical="center" shrinkToFit="1"/>
    </xf>
    <xf numFmtId="0" fontId="118" fillId="0" borderId="163" xfId="2" applyFont="1" applyBorder="1" applyAlignment="1">
      <alignment vertical="center" shrinkToFit="1"/>
    </xf>
    <xf numFmtId="1" fontId="99" fillId="0" borderId="67" xfId="2" applyNumberFormat="1" applyFont="1" applyBorder="1" applyAlignment="1">
      <alignment horizontal="center" vertical="center" shrinkToFit="1"/>
    </xf>
    <xf numFmtId="0" fontId="118" fillId="29" borderId="0" xfId="2" applyFont="1" applyFill="1" applyAlignment="1">
      <alignment horizontal="center" vertical="center" shrinkToFit="1"/>
    </xf>
    <xf numFmtId="1" fontId="114" fillId="0" borderId="67" xfId="2" applyNumberFormat="1" applyFont="1" applyBorder="1" applyAlignment="1">
      <alignment horizontal="center" vertical="center" shrinkToFit="1"/>
    </xf>
    <xf numFmtId="1" fontId="114" fillId="0" borderId="99" xfId="2" applyNumberFormat="1" applyFont="1" applyBorder="1" applyAlignment="1">
      <alignment horizontal="center" vertical="center" shrinkToFit="1"/>
    </xf>
    <xf numFmtId="0" fontId="99" fillId="23" borderId="18" xfId="2" applyFont="1" applyFill="1" applyBorder="1" applyAlignment="1">
      <alignment horizontal="center" vertical="center" shrinkToFit="1"/>
    </xf>
    <xf numFmtId="0" fontId="118" fillId="0" borderId="70" xfId="2" applyFont="1" applyBorder="1" applyAlignment="1">
      <alignment horizontal="center" vertical="center" shrinkToFit="1"/>
    </xf>
    <xf numFmtId="0" fontId="118" fillId="0" borderId="134" xfId="2" applyFont="1" applyBorder="1" applyAlignment="1">
      <alignment vertical="center" shrinkToFit="1"/>
    </xf>
    <xf numFmtId="38" fontId="105" fillId="11" borderId="158" xfId="2" applyNumberFormat="1" applyFont="1" applyFill="1" applyBorder="1" applyAlignment="1">
      <alignment shrinkToFit="1"/>
    </xf>
    <xf numFmtId="38" fontId="99" fillId="13" borderId="51" xfId="2" applyNumberFormat="1" applyFont="1" applyFill="1" applyBorder="1" applyAlignment="1">
      <alignment vertical="center" shrinkToFit="1"/>
    </xf>
    <xf numFmtId="38" fontId="104" fillId="13" borderId="51" xfId="2" applyNumberFormat="1" applyFont="1" applyFill="1" applyBorder="1" applyAlignment="1">
      <alignment vertical="center" shrinkToFit="1"/>
    </xf>
    <xf numFmtId="0" fontId="0" fillId="0" borderId="142" xfId="0" applyBorder="1">
      <alignment vertical="center"/>
    </xf>
    <xf numFmtId="0" fontId="0" fillId="0" borderId="18" xfId="0" applyBorder="1" applyAlignment="1">
      <alignment horizontal="right" vertical="center"/>
    </xf>
    <xf numFmtId="183" fontId="117" fillId="0" borderId="18" xfId="11" applyNumberFormat="1" applyFont="1" applyBorder="1" applyAlignment="1">
      <alignment horizontal="center" vertical="center"/>
    </xf>
    <xf numFmtId="184" fontId="117" fillId="0" borderId="138" xfId="11" applyNumberFormat="1" applyFont="1" applyBorder="1" applyAlignment="1">
      <alignment horizontal="center" vertical="center"/>
    </xf>
    <xf numFmtId="0" fontId="112" fillId="0" borderId="3" xfId="2" applyFont="1" applyBorder="1" applyAlignment="1">
      <alignment horizontal="center" vertical="center" shrinkToFit="1"/>
    </xf>
    <xf numFmtId="0" fontId="100" fillId="0" borderId="72" xfId="2" applyFont="1" applyBorder="1" applyAlignment="1">
      <alignment horizontal="center" vertical="center" shrinkToFit="1"/>
    </xf>
    <xf numFmtId="0" fontId="112" fillId="0" borderId="72" xfId="2" applyFont="1" applyBorder="1" applyAlignment="1">
      <alignment horizontal="center" vertical="center" shrinkToFit="1"/>
    </xf>
    <xf numFmtId="0" fontId="100" fillId="23" borderId="67" xfId="2" applyFont="1" applyFill="1" applyBorder="1" applyAlignment="1">
      <alignment horizontal="center" vertical="center" shrinkToFit="1"/>
    </xf>
    <xf numFmtId="0" fontId="128" fillId="0" borderId="99" xfId="2" applyFont="1" applyBorder="1" applyAlignment="1">
      <alignment horizontal="center" vertical="center" shrinkToFit="1"/>
    </xf>
    <xf numFmtId="0" fontId="128" fillId="0" borderId="18" xfId="2" applyFont="1" applyBorder="1" applyAlignment="1">
      <alignment horizontal="center" shrinkToFit="1"/>
    </xf>
    <xf numFmtId="38" fontId="100" fillId="0" borderId="72" xfId="2" applyNumberFormat="1" applyFont="1" applyBorder="1" applyAlignment="1">
      <alignment horizontal="center" vertical="center" shrinkToFit="1"/>
    </xf>
    <xf numFmtId="0" fontId="100" fillId="0" borderId="138" xfId="2" applyFont="1" applyBorder="1" applyAlignment="1">
      <alignment vertical="center" shrinkToFit="1"/>
    </xf>
    <xf numFmtId="38" fontId="73" fillId="30" borderId="8" xfId="1" applyFont="1" applyFill="1" applyBorder="1" applyAlignment="1" applyProtection="1">
      <alignment horizontal="center"/>
      <protection locked="0"/>
    </xf>
    <xf numFmtId="38" fontId="100" fillId="23" borderId="3" xfId="2" applyNumberFormat="1" applyFont="1" applyFill="1" applyBorder="1" applyAlignment="1">
      <alignment horizontal="center" vertical="center" shrinkToFit="1"/>
    </xf>
    <xf numFmtId="38" fontId="100" fillId="23" borderId="67" xfId="2" applyNumberFormat="1" applyFont="1" applyFill="1" applyBorder="1" applyAlignment="1">
      <alignment horizontal="center" vertical="center" shrinkToFit="1"/>
    </xf>
    <xf numFmtId="0" fontId="105" fillId="24" borderId="39" xfId="2" applyFont="1" applyFill="1" applyBorder="1" applyAlignment="1">
      <alignment horizontal="center" vertical="top" shrinkToFit="1"/>
    </xf>
    <xf numFmtId="0" fontId="105" fillId="0" borderId="39" xfId="2" applyFont="1" applyBorder="1" applyAlignment="1">
      <alignment horizontal="right" vertical="center" shrinkToFit="1"/>
    </xf>
    <xf numFmtId="38" fontId="73" fillId="0" borderId="72" xfId="1" applyFont="1" applyFill="1" applyBorder="1" applyAlignment="1" applyProtection="1">
      <alignment horizontal="center"/>
      <protection locked="0"/>
    </xf>
    <xf numFmtId="38" fontId="89" fillId="0" borderId="84" xfId="1" applyFont="1" applyFill="1" applyBorder="1" applyAlignment="1">
      <alignment vertical="center" shrinkToFit="1"/>
    </xf>
    <xf numFmtId="38" fontId="36" fillId="29" borderId="8" xfId="1" applyFont="1" applyFill="1" applyBorder="1" applyAlignment="1">
      <alignment horizontal="center" vertical="center" shrinkToFit="1"/>
    </xf>
    <xf numFmtId="185" fontId="56" fillId="29" borderId="8" xfId="1" applyNumberFormat="1" applyFont="1" applyFill="1" applyBorder="1" applyAlignment="1">
      <alignment horizontal="center" vertical="center" shrinkToFit="1"/>
    </xf>
    <xf numFmtId="38" fontId="36" fillId="29" borderId="7" xfId="1" applyFont="1" applyFill="1" applyBorder="1" applyAlignment="1">
      <alignment horizontal="center" vertical="center" shrinkToFit="1"/>
    </xf>
    <xf numFmtId="38" fontId="57" fillId="29" borderId="8" xfId="1" applyFont="1" applyFill="1" applyBorder="1" applyAlignment="1">
      <alignment horizontal="center" vertical="center" shrinkToFit="1"/>
    </xf>
    <xf numFmtId="38" fontId="66" fillId="0" borderId="85" xfId="1" applyFont="1" applyFill="1" applyBorder="1" applyAlignment="1" applyProtection="1">
      <alignment shrinkToFit="1"/>
      <protection locked="0"/>
    </xf>
    <xf numFmtId="185" fontId="56" fillId="0" borderId="84" xfId="1" applyNumberFormat="1" applyFont="1" applyFill="1" applyBorder="1" applyAlignment="1" applyProtection="1">
      <alignment shrinkToFit="1"/>
      <protection locked="0"/>
    </xf>
    <xf numFmtId="38" fontId="63" fillId="11" borderId="85" xfId="1" applyFont="1" applyFill="1" applyBorder="1" applyAlignment="1" applyProtection="1">
      <alignment shrinkToFit="1"/>
      <protection locked="0"/>
    </xf>
    <xf numFmtId="38" fontId="57" fillId="0" borderId="84" xfId="1" applyFont="1" applyFill="1" applyBorder="1" applyAlignment="1">
      <alignment vertical="center" shrinkToFit="1"/>
    </xf>
    <xf numFmtId="38" fontId="73" fillId="29" borderId="72" xfId="1" applyFont="1" applyFill="1" applyBorder="1" applyAlignment="1" applyProtection="1">
      <alignment horizontal="center"/>
      <protection locked="0"/>
    </xf>
    <xf numFmtId="38" fontId="66" fillId="0" borderId="83" xfId="1" applyFont="1" applyFill="1" applyBorder="1" applyAlignment="1" applyProtection="1">
      <alignment shrinkToFit="1"/>
      <protection locked="0"/>
    </xf>
    <xf numFmtId="38" fontId="58" fillId="3" borderId="85" xfId="1" applyFont="1" applyFill="1" applyBorder="1" applyAlignment="1" applyProtection="1">
      <alignment vertical="center"/>
      <protection locked="0"/>
    </xf>
    <xf numFmtId="38" fontId="34" fillId="3" borderId="85" xfId="1" applyFont="1" applyFill="1" applyBorder="1" applyAlignment="1" applyProtection="1">
      <alignment shrinkToFit="1"/>
      <protection locked="0"/>
    </xf>
    <xf numFmtId="38" fontId="32" fillId="29" borderId="72" xfId="1" applyFont="1" applyFill="1" applyBorder="1" applyAlignment="1" applyProtection="1">
      <alignment horizontal="center"/>
      <protection locked="0"/>
    </xf>
    <xf numFmtId="38" fontId="52" fillId="29" borderId="72" xfId="1" applyFont="1" applyFill="1" applyBorder="1" applyAlignment="1">
      <alignment horizontal="center" vertical="center" shrinkToFit="1"/>
    </xf>
    <xf numFmtId="38" fontId="53" fillId="29" borderId="83" xfId="1" applyFont="1" applyFill="1" applyBorder="1" applyAlignment="1" applyProtection="1">
      <alignment shrinkToFit="1"/>
      <protection locked="0"/>
    </xf>
    <xf numFmtId="38" fontId="52" fillId="29" borderId="68" xfId="1" applyFont="1" applyFill="1" applyBorder="1" applyAlignment="1">
      <alignment horizontal="center" vertical="center" shrinkToFit="1"/>
    </xf>
    <xf numFmtId="38" fontId="52" fillId="29" borderId="83" xfId="1" applyFont="1" applyFill="1" applyBorder="1" applyAlignment="1">
      <alignment vertical="center" shrinkToFit="1"/>
    </xf>
    <xf numFmtId="38" fontId="62" fillId="11" borderId="70" xfId="1" applyFont="1" applyFill="1" applyBorder="1" applyAlignment="1">
      <alignment horizontal="center" vertical="center" shrinkToFit="1"/>
    </xf>
    <xf numFmtId="38" fontId="65" fillId="0" borderId="85" xfId="1" applyFont="1" applyFill="1" applyBorder="1" applyAlignment="1">
      <alignment vertical="center" shrinkToFit="1"/>
    </xf>
    <xf numFmtId="38" fontId="61" fillId="0" borderId="83" xfId="1" applyFont="1" applyFill="1" applyBorder="1" applyAlignment="1">
      <alignment vertical="center" shrinkToFit="1"/>
    </xf>
    <xf numFmtId="38" fontId="90" fillId="0" borderId="84" xfId="1" applyFont="1" applyFill="1" applyBorder="1" applyAlignment="1">
      <alignment horizontal="center" vertical="center" shrinkToFit="1"/>
    </xf>
    <xf numFmtId="184" fontId="45" fillId="0" borderId="87" xfId="3" applyNumberFormat="1" applyFont="1" applyBorder="1" applyAlignment="1" applyProtection="1">
      <alignment horizontal="center" vertical="center"/>
      <protection locked="0"/>
    </xf>
    <xf numFmtId="38" fontId="65" fillId="0" borderId="50" xfId="0" applyNumberFormat="1" applyFont="1" applyBorder="1" applyAlignment="1">
      <alignment horizontal="center" vertical="center" shrinkToFit="1"/>
    </xf>
    <xf numFmtId="38" fontId="52" fillId="13" borderId="65" xfId="0" applyNumberFormat="1" applyFont="1" applyFill="1" applyBorder="1" applyAlignment="1">
      <alignment horizontal="center" vertical="center" shrinkToFit="1"/>
    </xf>
    <xf numFmtId="38" fontId="52" fillId="12" borderId="42" xfId="4" applyFont="1" applyFill="1" applyBorder="1" applyAlignment="1">
      <alignment horizontal="center" vertical="center" shrinkToFit="1"/>
    </xf>
    <xf numFmtId="38" fontId="65" fillId="0" borderId="77" xfId="0" applyNumberFormat="1" applyFont="1" applyBorder="1" applyAlignment="1">
      <alignment horizontal="center" vertical="center" shrinkToFit="1"/>
    </xf>
    <xf numFmtId="0" fontId="52" fillId="13" borderId="65" xfId="0" applyFont="1" applyFill="1" applyBorder="1" applyAlignment="1">
      <alignment horizontal="center" vertical="center" shrinkToFit="1"/>
    </xf>
    <xf numFmtId="0" fontId="65" fillId="11" borderId="30" xfId="0" applyFont="1" applyFill="1" applyBorder="1" applyAlignment="1">
      <alignment horizontal="center" vertical="center" shrinkToFit="1"/>
    </xf>
    <xf numFmtId="38" fontId="52" fillId="7" borderId="45" xfId="4" applyFont="1" applyFill="1" applyBorder="1" applyAlignment="1">
      <alignment horizontal="center" vertical="center" shrinkToFit="1"/>
    </xf>
    <xf numFmtId="197" fontId="50" fillId="13" borderId="0" xfId="2" applyNumberFormat="1" applyFont="1" applyFill="1" applyAlignment="1">
      <alignment horizontal="center"/>
    </xf>
    <xf numFmtId="0" fontId="0" fillId="31" borderId="0" xfId="0" applyFill="1">
      <alignment vertical="center"/>
    </xf>
    <xf numFmtId="38" fontId="46" fillId="7" borderId="24" xfId="1" applyFont="1" applyFill="1" applyBorder="1" applyAlignment="1" applyProtection="1">
      <alignment horizontal="center"/>
      <protection locked="0"/>
    </xf>
    <xf numFmtId="38" fontId="46" fillId="7" borderId="46" xfId="1" applyFont="1" applyFill="1" applyBorder="1" applyAlignment="1" applyProtection="1">
      <alignment horizontal="center"/>
      <protection locked="0"/>
    </xf>
    <xf numFmtId="38" fontId="50" fillId="0" borderId="0" xfId="1" applyFont="1">
      <alignment vertical="center"/>
    </xf>
    <xf numFmtId="38" fontId="52" fillId="32" borderId="67" xfId="4" applyFont="1" applyFill="1" applyBorder="1" applyAlignment="1">
      <alignment horizontal="center" vertical="center" shrinkToFit="1"/>
    </xf>
    <xf numFmtId="38" fontId="65" fillId="0" borderId="85" xfId="1" applyFont="1" applyFill="1" applyBorder="1" applyAlignment="1">
      <alignment horizontal="center" vertical="center" shrinkToFit="1"/>
    </xf>
    <xf numFmtId="0" fontId="134" fillId="29" borderId="0" xfId="0" applyFont="1" applyFill="1">
      <alignment vertical="center"/>
    </xf>
    <xf numFmtId="0" fontId="0" fillId="29" borderId="0" xfId="0" applyFill="1">
      <alignment vertical="center"/>
    </xf>
    <xf numFmtId="38" fontId="31" fillId="5" borderId="76" xfId="1" applyFont="1" applyFill="1" applyBorder="1" applyAlignment="1">
      <alignment horizontal="center" vertical="center" shrinkToFit="1"/>
    </xf>
    <xf numFmtId="38" fontId="31" fillId="5" borderId="7" xfId="1" applyFont="1" applyFill="1" applyBorder="1" applyAlignment="1">
      <alignment horizontal="center" vertical="center" shrinkToFit="1"/>
    </xf>
    <xf numFmtId="38" fontId="31" fillId="5" borderId="77" xfId="1" applyFont="1" applyFill="1" applyBorder="1" applyAlignment="1">
      <alignment horizontal="center" vertical="center" shrinkToFit="1"/>
    </xf>
    <xf numFmtId="38" fontId="31" fillId="5" borderId="118" xfId="1" applyFont="1" applyFill="1" applyBorder="1" applyAlignment="1">
      <alignment horizontal="center" vertical="center" shrinkToFit="1"/>
    </xf>
    <xf numFmtId="0" fontId="105" fillId="0" borderId="51" xfId="2" applyFont="1" applyBorder="1" applyAlignment="1">
      <alignment horizontal="center" vertical="center" shrinkToFit="1"/>
    </xf>
    <xf numFmtId="0" fontId="99" fillId="0" borderId="99" xfId="2" applyFont="1" applyBorder="1" applyAlignment="1">
      <alignment horizontal="center" vertical="center" shrinkToFit="1"/>
    </xf>
    <xf numFmtId="0" fontId="99" fillId="0" borderId="70" xfId="2" applyFont="1" applyBorder="1" applyAlignment="1">
      <alignment horizontal="center" vertical="center" shrinkToFit="1"/>
    </xf>
    <xf numFmtId="38" fontId="112" fillId="0" borderId="19" xfId="10" applyFont="1" applyFill="1" applyBorder="1" applyAlignment="1">
      <alignment horizontal="center" vertical="center" shrinkToFit="1"/>
    </xf>
    <xf numFmtId="38" fontId="112" fillId="0" borderId="66" xfId="10" applyFont="1" applyFill="1" applyBorder="1" applyAlignment="1">
      <alignment horizontal="center" vertical="center" shrinkToFit="1"/>
    </xf>
    <xf numFmtId="38" fontId="112" fillId="0" borderId="49" xfId="10" applyFont="1" applyFill="1" applyBorder="1" applyAlignment="1">
      <alignment horizontal="center" vertical="center" shrinkToFit="1"/>
    </xf>
    <xf numFmtId="38" fontId="112" fillId="0" borderId="41" xfId="10" applyFont="1" applyFill="1" applyBorder="1" applyAlignment="1">
      <alignment vertical="center" shrinkToFit="1"/>
    </xf>
    <xf numFmtId="38" fontId="112" fillId="0" borderId="41" xfId="10" applyFont="1" applyFill="1" applyBorder="1" applyAlignment="1">
      <alignment horizontal="center" vertical="center" shrinkToFit="1"/>
    </xf>
    <xf numFmtId="38" fontId="112" fillId="0" borderId="20" xfId="10" applyFont="1" applyFill="1" applyBorder="1" applyAlignment="1">
      <alignment horizontal="center" vertical="center" shrinkToFit="1"/>
    </xf>
    <xf numFmtId="38" fontId="112" fillId="0" borderId="57" xfId="10" applyFont="1" applyFill="1" applyBorder="1" applyAlignment="1">
      <alignment horizontal="center" vertical="center" shrinkToFit="1"/>
    </xf>
    <xf numFmtId="38" fontId="112" fillId="0" borderId="6" xfId="10" applyFont="1" applyFill="1" applyBorder="1" applyAlignment="1">
      <alignment horizontal="center" vertical="center" shrinkToFit="1"/>
    </xf>
    <xf numFmtId="38" fontId="105" fillId="0" borderId="19" xfId="10" applyFont="1" applyFill="1" applyBorder="1" applyAlignment="1">
      <alignment horizontal="center" vertical="center" shrinkToFit="1"/>
    </xf>
    <xf numFmtId="38" fontId="105" fillId="0" borderId="66" xfId="10" applyFont="1" applyFill="1" applyBorder="1" applyAlignment="1">
      <alignment horizontal="center" vertical="center" shrinkToFit="1"/>
    </xf>
    <xf numFmtId="38" fontId="105" fillId="0" borderId="49" xfId="10" applyFont="1" applyFill="1" applyBorder="1" applyAlignment="1">
      <alignment horizontal="center" vertical="center" shrinkToFit="1"/>
    </xf>
    <xf numFmtId="38" fontId="116" fillId="0" borderId="41" xfId="10" applyFont="1" applyFill="1" applyBorder="1" applyAlignment="1">
      <alignment vertical="center" shrinkToFit="1"/>
    </xf>
    <xf numFmtId="0" fontId="118" fillId="0" borderId="51" xfId="2" applyFont="1" applyBorder="1" applyAlignment="1">
      <alignment horizontal="center" shrinkToFit="1"/>
    </xf>
    <xf numFmtId="0" fontId="112" fillId="0" borderId="20" xfId="2" applyFont="1" applyBorder="1" applyAlignment="1">
      <alignment horizontal="center" vertical="center" shrinkToFit="1"/>
    </xf>
    <xf numFmtId="0" fontId="113" fillId="0" borderId="49" xfId="2" applyFont="1" applyBorder="1" applyAlignment="1">
      <alignment vertical="center" shrinkToFit="1"/>
    </xf>
    <xf numFmtId="0" fontId="118" fillId="0" borderId="66" xfId="2" applyFont="1" applyBorder="1" applyAlignment="1">
      <alignment horizontal="center" shrinkToFit="1"/>
    </xf>
    <xf numFmtId="0" fontId="118" fillId="0" borderId="11" xfId="2" applyFont="1" applyBorder="1" applyAlignment="1">
      <alignment horizontal="center" shrinkToFit="1"/>
    </xf>
    <xf numFmtId="0" fontId="112" fillId="0" borderId="49" xfId="2" applyFont="1" applyBorder="1" applyAlignment="1">
      <alignment horizontal="center" vertical="center" shrinkToFit="1"/>
    </xf>
    <xf numFmtId="0" fontId="113" fillId="0" borderId="41" xfId="2" applyFont="1" applyBorder="1" applyAlignment="1">
      <alignment vertical="center" shrinkToFit="1"/>
    </xf>
    <xf numFmtId="192" fontId="105" fillId="21" borderId="3" xfId="2" applyNumberFormat="1" applyFont="1" applyFill="1" applyBorder="1" applyAlignment="1">
      <alignment horizontal="center" vertical="center" shrinkToFit="1"/>
    </xf>
    <xf numFmtId="192" fontId="105" fillId="0" borderId="67" xfId="2" applyNumberFormat="1" applyFont="1" applyBorder="1" applyAlignment="1">
      <alignment horizontal="center" vertical="center" shrinkToFit="1"/>
    </xf>
    <xf numFmtId="192" fontId="105" fillId="21" borderId="67" xfId="2" applyNumberFormat="1" applyFont="1" applyFill="1" applyBorder="1" applyAlignment="1">
      <alignment horizontal="center" vertical="center" shrinkToFit="1"/>
    </xf>
    <xf numFmtId="192" fontId="105" fillId="0" borderId="99" xfId="2" applyNumberFormat="1" applyFont="1" applyBorder="1" applyAlignment="1">
      <alignment horizontal="center" vertical="center" shrinkToFit="1"/>
    </xf>
    <xf numFmtId="38" fontId="111" fillId="0" borderId="18" xfId="10" applyFont="1" applyFill="1" applyBorder="1" applyAlignment="1">
      <alignment horizontal="center" vertical="center" shrinkToFit="1"/>
    </xf>
    <xf numFmtId="192" fontId="105" fillId="0" borderId="18" xfId="2" applyNumberFormat="1" applyFont="1" applyBorder="1" applyAlignment="1">
      <alignment horizontal="center" vertical="center" shrinkToFit="1"/>
    </xf>
    <xf numFmtId="38" fontId="105" fillId="21" borderId="7" xfId="10" applyFont="1" applyFill="1" applyBorder="1" applyAlignment="1">
      <alignment horizontal="center" vertical="center" shrinkToFit="1"/>
    </xf>
    <xf numFmtId="192" fontId="105" fillId="0" borderId="138" xfId="2" applyNumberFormat="1" applyFont="1" applyBorder="1" applyAlignment="1">
      <alignment horizontal="center" vertical="center" shrinkToFit="1"/>
    </xf>
    <xf numFmtId="192" fontId="105" fillId="21" borderId="7" xfId="2" applyNumberFormat="1" applyFont="1" applyFill="1" applyBorder="1" applyAlignment="1">
      <alignment horizontal="center" vertical="center" shrinkToFit="1"/>
    </xf>
    <xf numFmtId="38" fontId="105" fillId="0" borderId="18" xfId="10" applyFont="1" applyFill="1" applyBorder="1" applyAlignment="1">
      <alignment horizontal="center" vertical="center" shrinkToFit="1"/>
    </xf>
    <xf numFmtId="3" fontId="105" fillId="0" borderId="99" xfId="2" applyNumberFormat="1" applyFont="1" applyBorder="1" applyAlignment="1">
      <alignment horizontal="center" vertical="center" shrinkToFit="1"/>
    </xf>
    <xf numFmtId="192" fontId="105" fillId="0" borderId="18" xfId="2" applyNumberFormat="1" applyFont="1" applyBorder="1" applyAlignment="1">
      <alignment vertical="center" shrinkToFit="1"/>
    </xf>
    <xf numFmtId="192" fontId="105" fillId="10" borderId="67" xfId="2" applyNumberFormat="1" applyFont="1" applyFill="1" applyBorder="1" applyAlignment="1">
      <alignment horizontal="center" vertical="center" shrinkToFit="1"/>
    </xf>
    <xf numFmtId="192" fontId="105" fillId="22" borderId="67" xfId="2" applyNumberFormat="1" applyFont="1" applyFill="1" applyBorder="1" applyAlignment="1">
      <alignment horizontal="center" vertical="center" shrinkToFit="1"/>
    </xf>
    <xf numFmtId="192" fontId="105" fillId="10" borderId="99" xfId="2" applyNumberFormat="1" applyFont="1" applyFill="1" applyBorder="1" applyAlignment="1">
      <alignment horizontal="center" vertical="center" shrinkToFit="1"/>
    </xf>
    <xf numFmtId="192" fontId="105" fillId="10" borderId="18" xfId="2" applyNumberFormat="1" applyFont="1" applyFill="1" applyBorder="1" applyAlignment="1">
      <alignment vertical="center" shrinkToFit="1"/>
    </xf>
    <xf numFmtId="0" fontId="99" fillId="23" borderId="70" xfId="2" applyFont="1" applyFill="1" applyBorder="1" applyAlignment="1">
      <alignment horizontal="center" vertical="center" shrinkToFit="1"/>
    </xf>
    <xf numFmtId="0" fontId="99" fillId="0" borderId="67" xfId="2" applyFont="1" applyBorder="1" applyAlignment="1">
      <alignment horizontal="center" vertical="center" shrinkToFit="1"/>
    </xf>
    <xf numFmtId="0" fontId="99" fillId="23" borderId="67" xfId="2" applyFont="1" applyFill="1" applyBorder="1" applyAlignment="1">
      <alignment horizontal="center" vertical="center" shrinkToFit="1"/>
    </xf>
    <xf numFmtId="0" fontId="99" fillId="0" borderId="18" xfId="2" applyFont="1" applyBorder="1" applyAlignment="1">
      <alignment vertical="center" shrinkToFit="1"/>
    </xf>
    <xf numFmtId="192" fontId="105" fillId="0" borderId="7" xfId="2" applyNumberFormat="1" applyFont="1" applyBorder="1" applyAlignment="1">
      <alignment horizontal="center" vertical="center" shrinkToFit="1"/>
    </xf>
    <xf numFmtId="192" fontId="105" fillId="0" borderId="21" xfId="2" applyNumberFormat="1" applyFont="1" applyBorder="1" applyAlignment="1">
      <alignment horizontal="center" vertical="center" shrinkToFit="1"/>
    </xf>
    <xf numFmtId="0" fontId="105" fillId="0" borderId="158" xfId="2" applyFont="1" applyBorder="1" applyAlignment="1">
      <alignment horizontal="center" vertical="center" shrinkToFit="1"/>
    </xf>
    <xf numFmtId="192" fontId="105" fillId="0" borderId="27" xfId="2" applyNumberFormat="1" applyFont="1" applyBorder="1" applyAlignment="1">
      <alignment horizontal="center" vertical="center" shrinkToFit="1"/>
    </xf>
    <xf numFmtId="38" fontId="112" fillId="0" borderId="158" xfId="10" applyFont="1" applyFill="1" applyBorder="1" applyAlignment="1">
      <alignment horizontal="center" vertical="center" shrinkToFit="1"/>
    </xf>
    <xf numFmtId="0" fontId="105" fillId="21" borderId="3" xfId="2" applyFont="1" applyFill="1" applyBorder="1" applyAlignment="1">
      <alignment horizontal="center" vertical="center" shrinkToFit="1"/>
    </xf>
    <xf numFmtId="0" fontId="105" fillId="21" borderId="67" xfId="2" applyFont="1" applyFill="1" applyBorder="1" applyAlignment="1">
      <alignment horizontal="center" vertical="center" shrinkToFit="1"/>
    </xf>
    <xf numFmtId="0" fontId="105" fillId="21" borderId="7" xfId="2" applyFont="1" applyFill="1" applyBorder="1" applyAlignment="1">
      <alignment horizontal="center" vertical="center" shrinkToFit="1"/>
    </xf>
    <xf numFmtId="192" fontId="112" fillId="0" borderId="158" xfId="10" applyNumberFormat="1" applyFont="1" applyFill="1" applyBorder="1" applyAlignment="1">
      <alignment horizontal="center" vertical="center" shrinkToFit="1"/>
    </xf>
    <xf numFmtId="0" fontId="132" fillId="0" borderId="30" xfId="2" applyFont="1" applyBorder="1" applyAlignment="1">
      <alignment horizontal="center" vertical="center" shrinkToFit="1"/>
    </xf>
    <xf numFmtId="0" fontId="113" fillId="0" borderId="31" xfId="2" applyFont="1" applyBorder="1" applyAlignment="1">
      <alignment horizontal="center" vertical="center" shrinkToFit="1"/>
    </xf>
    <xf numFmtId="0" fontId="129" fillId="0" borderId="30" xfId="2" applyFont="1" applyBorder="1" applyAlignment="1">
      <alignment vertical="center"/>
    </xf>
    <xf numFmtId="0" fontId="100" fillId="0" borderId="99" xfId="2" applyFont="1" applyBorder="1" applyAlignment="1">
      <alignment horizontal="center" vertical="center" shrinkToFit="1"/>
    </xf>
    <xf numFmtId="38" fontId="100" fillId="21" borderId="67" xfId="2" applyNumberFormat="1" applyFont="1" applyFill="1" applyBorder="1" applyAlignment="1">
      <alignment horizontal="center" vertical="center" shrinkToFit="1"/>
    </xf>
    <xf numFmtId="0" fontId="100" fillId="21" borderId="67" xfId="2" applyFont="1" applyFill="1" applyBorder="1" applyAlignment="1">
      <alignment horizontal="center" vertical="center" shrinkToFit="1"/>
    </xf>
    <xf numFmtId="0" fontId="100" fillId="0" borderId="138" xfId="2" applyFont="1" applyBorder="1" applyAlignment="1">
      <alignment horizontal="center" vertical="center" shrinkToFit="1"/>
    </xf>
    <xf numFmtId="0" fontId="99" fillId="0" borderId="50" xfId="2" applyFont="1" applyBorder="1" applyAlignment="1">
      <alignment horizontal="center" vertical="center"/>
    </xf>
    <xf numFmtId="1" fontId="111" fillId="0" borderId="7" xfId="2" applyNumberFormat="1" applyFont="1" applyBorder="1" applyAlignment="1">
      <alignment horizontal="center" vertical="center" shrinkToFit="1"/>
    </xf>
    <xf numFmtId="0" fontId="100" fillId="0" borderId="7" xfId="2" applyFont="1" applyBorder="1" applyAlignment="1">
      <alignment horizontal="center" vertical="center" shrinkToFit="1"/>
    </xf>
    <xf numFmtId="0" fontId="100" fillId="0" borderId="70" xfId="2" applyFont="1" applyBorder="1" applyAlignment="1">
      <alignment horizontal="center" vertical="center" shrinkToFit="1"/>
    </xf>
    <xf numFmtId="0" fontId="99" fillId="21" borderId="34" xfId="2" applyFont="1" applyFill="1" applyBorder="1" applyAlignment="1">
      <alignment horizontal="center" vertical="center"/>
    </xf>
    <xf numFmtId="0" fontId="99" fillId="21" borderId="65" xfId="2" applyFont="1" applyFill="1" applyBorder="1" applyAlignment="1">
      <alignment horizontal="center" vertical="center"/>
    </xf>
    <xf numFmtId="0" fontId="113" fillId="0" borderId="30" xfId="2" applyFont="1" applyBorder="1" applyAlignment="1">
      <alignment horizontal="center" vertical="center" shrinkToFit="1"/>
    </xf>
    <xf numFmtId="0" fontId="99" fillId="0" borderId="138" xfId="2" applyFont="1" applyBorder="1" applyAlignment="1">
      <alignment vertical="center" shrinkToFit="1"/>
    </xf>
    <xf numFmtId="0" fontId="99" fillId="0" borderId="7" xfId="2" applyFont="1" applyBorder="1" applyAlignment="1">
      <alignment horizontal="center" vertical="center" shrinkToFit="1"/>
    </xf>
    <xf numFmtId="1" fontId="129" fillId="0" borderId="7" xfId="2" applyNumberFormat="1" applyFont="1" applyBorder="1" applyAlignment="1">
      <alignment horizontal="center" vertical="center" shrinkToFit="1"/>
    </xf>
    <xf numFmtId="38" fontId="112" fillId="0" borderId="21" xfId="2" applyNumberFormat="1" applyFont="1" applyBorder="1" applyAlignment="1">
      <alignment horizontal="center" vertical="center" shrinkToFit="1"/>
    </xf>
    <xf numFmtId="38" fontId="118" fillId="0" borderId="67" xfId="2" applyNumberFormat="1" applyFont="1" applyBorder="1" applyAlignment="1">
      <alignment horizontal="center" vertical="center" shrinkToFit="1"/>
    </xf>
    <xf numFmtId="0" fontId="129" fillId="0" borderId="170" xfId="2" applyFont="1" applyBorder="1" applyAlignment="1">
      <alignment horizontal="center" vertical="center" shrinkToFit="1"/>
    </xf>
    <xf numFmtId="38" fontId="129" fillId="0" borderId="67" xfId="2" applyNumberFormat="1" applyFont="1" applyBorder="1" applyAlignment="1">
      <alignment horizontal="center" vertical="center" shrinkToFit="1"/>
    </xf>
    <xf numFmtId="38" fontId="112" fillId="29" borderId="21" xfId="2" applyNumberFormat="1" applyFont="1" applyFill="1" applyBorder="1" applyAlignment="1">
      <alignment horizontal="center" vertical="center" shrinkToFit="1"/>
    </xf>
    <xf numFmtId="38" fontId="118" fillId="29" borderId="21" xfId="2" applyNumberFormat="1" applyFont="1" applyFill="1" applyBorder="1" applyAlignment="1">
      <alignment horizontal="center" vertical="center" shrinkToFit="1"/>
    </xf>
    <xf numFmtId="49" fontId="17" fillId="2" borderId="0" xfId="3" applyNumberFormat="1" applyFont="1" applyFill="1" applyAlignment="1" applyProtection="1">
      <alignment horizontal="center" vertical="center"/>
      <protection locked="0"/>
    </xf>
    <xf numFmtId="184" fontId="45" fillId="0" borderId="35" xfId="3" applyNumberFormat="1" applyFont="1" applyBorder="1" applyAlignment="1" applyProtection="1">
      <alignment horizontal="center" vertical="center"/>
      <protection locked="0"/>
    </xf>
    <xf numFmtId="184" fontId="45" fillId="0" borderId="125" xfId="3" applyNumberFormat="1" applyFont="1" applyBorder="1" applyAlignment="1" applyProtection="1">
      <alignment horizontal="center" vertical="center"/>
      <protection locked="0"/>
    </xf>
    <xf numFmtId="38" fontId="32" fillId="0" borderId="3" xfId="1" applyFont="1" applyFill="1" applyBorder="1" applyAlignment="1" applyProtection="1">
      <alignment horizontal="center" vertical="center"/>
      <protection locked="0"/>
    </xf>
    <xf numFmtId="38" fontId="31" fillId="5" borderId="3" xfId="1" applyFont="1" applyFill="1" applyBorder="1" applyAlignment="1">
      <alignment horizontal="center" vertical="center" shrinkToFit="1"/>
    </xf>
    <xf numFmtId="38" fontId="31" fillId="0" borderId="5" xfId="1" applyFont="1" applyFill="1" applyBorder="1" applyAlignment="1">
      <alignment horizontal="center" vertical="center" shrinkToFit="1"/>
    </xf>
    <xf numFmtId="176" fontId="32" fillId="0" borderId="12" xfId="1" applyNumberFormat="1" applyFont="1" applyFill="1" applyBorder="1" applyAlignment="1" applyProtection="1">
      <alignment horizontal="center"/>
      <protection locked="0"/>
    </xf>
    <xf numFmtId="38" fontId="32" fillId="9" borderId="12" xfId="1" applyFont="1" applyFill="1" applyBorder="1" applyAlignment="1" applyProtection="1">
      <alignment horizontal="center"/>
      <protection locked="0"/>
    </xf>
    <xf numFmtId="40" fontId="36" fillId="0" borderId="12" xfId="1" applyNumberFormat="1" applyFont="1" applyFill="1" applyBorder="1" applyAlignment="1">
      <alignment horizontal="center" vertical="center" shrinkToFit="1"/>
    </xf>
    <xf numFmtId="38" fontId="89" fillId="0" borderId="17" xfId="1" applyFont="1" applyFill="1" applyBorder="1" applyAlignment="1">
      <alignment vertical="center" shrinkToFit="1"/>
    </xf>
    <xf numFmtId="177" fontId="19" fillId="0" borderId="0" xfId="3" applyNumberFormat="1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18" xfId="0" applyFont="1" applyBorder="1" applyAlignment="1">
      <alignment horizontal="center" vertical="center"/>
    </xf>
    <xf numFmtId="38" fontId="22" fillId="0" borderId="18" xfId="1" applyFont="1" applyBorder="1">
      <alignment vertical="center"/>
    </xf>
    <xf numFmtId="0" fontId="22" fillId="0" borderId="18" xfId="0" applyFont="1" applyBorder="1">
      <alignment vertical="center"/>
    </xf>
    <xf numFmtId="38" fontId="22" fillId="0" borderId="18" xfId="1" applyFont="1" applyFill="1" applyBorder="1">
      <alignment vertical="center"/>
    </xf>
    <xf numFmtId="38" fontId="135" fillId="0" borderId="18" xfId="1" applyFont="1" applyBorder="1">
      <alignment vertical="center"/>
    </xf>
    <xf numFmtId="199" fontId="24" fillId="34" borderId="0" xfId="0" applyNumberFormat="1" applyFont="1" applyFill="1">
      <alignment vertical="center"/>
    </xf>
    <xf numFmtId="9" fontId="22" fillId="0" borderId="18" xfId="5" applyFont="1" applyBorder="1">
      <alignment vertical="center"/>
    </xf>
    <xf numFmtId="0" fontId="136" fillId="0" borderId="0" xfId="2" applyFont="1"/>
    <xf numFmtId="0" fontId="117" fillId="0" borderId="0" xfId="2" applyFont="1"/>
    <xf numFmtId="0" fontId="117" fillId="0" borderId="0" xfId="2" applyFont="1" applyAlignment="1">
      <alignment horizontal="center"/>
    </xf>
    <xf numFmtId="178" fontId="117" fillId="8" borderId="0" xfId="2" applyNumberFormat="1" applyFont="1" applyFill="1" applyAlignment="1">
      <alignment horizontal="center"/>
    </xf>
    <xf numFmtId="196" fontId="117" fillId="8" borderId="0" xfId="2" applyNumberFormat="1" applyFont="1" applyFill="1" applyAlignment="1">
      <alignment horizontal="center"/>
    </xf>
    <xf numFmtId="0" fontId="117" fillId="0" borderId="0" xfId="2" applyFont="1" applyAlignment="1">
      <alignment horizontal="right"/>
    </xf>
    <xf numFmtId="38" fontId="117" fillId="0" borderId="0" xfId="4" applyFont="1" applyFill="1" applyBorder="1"/>
    <xf numFmtId="0" fontId="136" fillId="0" borderId="0" xfId="2" applyFont="1" applyAlignment="1">
      <alignment horizontal="center"/>
    </xf>
    <xf numFmtId="14" fontId="117" fillId="0" borderId="0" xfId="2" applyNumberFormat="1" applyFont="1"/>
    <xf numFmtId="0" fontId="117" fillId="0" borderId="0" xfId="2" applyFont="1" applyAlignment="1">
      <alignment horizontal="left"/>
    </xf>
    <xf numFmtId="0" fontId="117" fillId="0" borderId="30" xfId="2" applyFont="1" applyBorder="1" applyAlignment="1">
      <alignment horizontal="center" vertical="center"/>
    </xf>
    <xf numFmtId="0" fontId="117" fillId="0" borderId="18" xfId="2" applyFont="1" applyBorder="1" applyAlignment="1">
      <alignment horizontal="center"/>
    </xf>
    <xf numFmtId="0" fontId="117" fillId="0" borderId="30" xfId="2" applyFont="1" applyBorder="1"/>
    <xf numFmtId="0" fontId="117" fillId="0" borderId="18" xfId="2" applyFont="1" applyBorder="1" applyAlignment="1" applyProtection="1">
      <alignment horizontal="center"/>
      <protection locked="0"/>
    </xf>
    <xf numFmtId="0" fontId="127" fillId="0" borderId="18" xfId="2" applyFont="1" applyBorder="1" applyAlignment="1" applyProtection="1">
      <alignment horizontal="center"/>
      <protection locked="0"/>
    </xf>
    <xf numFmtId="0" fontId="136" fillId="0" borderId="18" xfId="2" applyFont="1" applyBorder="1" applyAlignment="1" applyProtection="1">
      <alignment horizontal="center"/>
      <protection locked="0"/>
    </xf>
    <xf numFmtId="0" fontId="127" fillId="0" borderId="18" xfId="2" applyFont="1" applyBorder="1"/>
    <xf numFmtId="0" fontId="137" fillId="16" borderId="152" xfId="2" applyFont="1" applyFill="1" applyBorder="1" applyAlignment="1" applyProtection="1">
      <alignment horizontal="center"/>
      <protection locked="0"/>
    </xf>
    <xf numFmtId="0" fontId="138" fillId="16" borderId="153" xfId="2" applyFont="1" applyFill="1" applyBorder="1" applyAlignment="1" applyProtection="1">
      <alignment horizontal="center"/>
      <protection locked="0"/>
    </xf>
    <xf numFmtId="0" fontId="137" fillId="16" borderId="153" xfId="2" applyFont="1" applyFill="1" applyBorder="1" applyAlignment="1" applyProtection="1">
      <alignment horizontal="center"/>
      <protection locked="0"/>
    </xf>
    <xf numFmtId="0" fontId="137" fillId="0" borderId="154" xfId="2" applyFont="1" applyBorder="1" applyAlignment="1" applyProtection="1">
      <alignment horizontal="center"/>
      <protection locked="0"/>
    </xf>
    <xf numFmtId="0" fontId="126" fillId="0" borderId="18" xfId="2" applyFont="1" applyBorder="1" applyAlignment="1">
      <alignment horizontal="center"/>
    </xf>
    <xf numFmtId="0" fontId="117" fillId="0" borderId="18" xfId="2" applyFont="1" applyBorder="1"/>
    <xf numFmtId="0" fontId="139" fillId="0" borderId="18" xfId="2" applyFont="1" applyBorder="1"/>
    <xf numFmtId="0" fontId="117" fillId="0" borderId="50" xfId="2" applyFont="1" applyBorder="1" applyAlignment="1">
      <alignment horizontal="center"/>
    </xf>
    <xf numFmtId="0" fontId="117" fillId="0" borderId="50" xfId="2" applyFont="1" applyBorder="1" applyAlignment="1">
      <alignment horizontal="center" vertical="center"/>
    </xf>
    <xf numFmtId="0" fontId="117" fillId="0" borderId="50" xfId="2" applyFont="1" applyBorder="1"/>
    <xf numFmtId="38" fontId="117" fillId="3" borderId="18" xfId="4" applyFont="1" applyFill="1" applyBorder="1"/>
    <xf numFmtId="38" fontId="127" fillId="0" borderId="18" xfId="4" applyFont="1" applyFill="1" applyBorder="1"/>
    <xf numFmtId="38" fontId="127" fillId="0" borderId="18" xfId="2" applyNumberFormat="1" applyFont="1" applyBorder="1"/>
    <xf numFmtId="0" fontId="117" fillId="20" borderId="50" xfId="2" applyFont="1" applyFill="1" applyBorder="1"/>
    <xf numFmtId="176" fontId="137" fillId="0" borderId="155" xfId="4" applyNumberFormat="1" applyFont="1" applyFill="1" applyBorder="1" applyAlignment="1"/>
    <xf numFmtId="176" fontId="137" fillId="0" borderId="156" xfId="4" applyNumberFormat="1" applyFont="1" applyFill="1" applyBorder="1" applyAlignment="1"/>
    <xf numFmtId="176" fontId="117" fillId="0" borderId="156" xfId="4" applyNumberFormat="1" applyFont="1" applyFill="1" applyBorder="1" applyAlignment="1"/>
    <xf numFmtId="176" fontId="117" fillId="0" borderId="157" xfId="4" applyNumberFormat="1" applyFont="1" applyFill="1" applyBorder="1" applyAlignment="1"/>
    <xf numFmtId="38" fontId="117" fillId="0" borderId="18" xfId="1" applyFont="1" applyBorder="1" applyAlignment="1"/>
    <xf numFmtId="176" fontId="117" fillId="0" borderId="18" xfId="1" applyNumberFormat="1" applyFont="1" applyBorder="1" applyAlignment="1"/>
    <xf numFmtId="176" fontId="139" fillId="0" borderId="18" xfId="1" applyNumberFormat="1" applyFont="1" applyBorder="1" applyAlignment="1"/>
    <xf numFmtId="38" fontId="117" fillId="7" borderId="18" xfId="4" applyFont="1" applyFill="1" applyBorder="1"/>
    <xf numFmtId="0" fontId="117" fillId="33" borderId="50" xfId="2" applyFont="1" applyFill="1" applyBorder="1"/>
    <xf numFmtId="176" fontId="137" fillId="33" borderId="155" xfId="4" applyNumberFormat="1" applyFont="1" applyFill="1" applyBorder="1" applyAlignment="1"/>
    <xf numFmtId="176" fontId="137" fillId="33" borderId="156" xfId="4" applyNumberFormat="1" applyFont="1" applyFill="1" applyBorder="1" applyAlignment="1"/>
    <xf numFmtId="176" fontId="117" fillId="33" borderId="156" xfId="4" applyNumberFormat="1" applyFont="1" applyFill="1" applyBorder="1" applyAlignment="1"/>
    <xf numFmtId="0" fontId="117" fillId="8" borderId="50" xfId="2" applyFont="1" applyFill="1" applyBorder="1"/>
    <xf numFmtId="0" fontId="117" fillId="8" borderId="0" xfId="2" applyFont="1" applyFill="1"/>
    <xf numFmtId="38" fontId="117" fillId="3" borderId="50" xfId="4" applyFont="1" applyFill="1" applyBorder="1"/>
    <xf numFmtId="176" fontId="117" fillId="0" borderId="155" xfId="4" applyNumberFormat="1" applyFont="1" applyFill="1" applyBorder="1" applyAlignment="1"/>
    <xf numFmtId="38" fontId="127" fillId="0" borderId="50" xfId="2" applyNumberFormat="1" applyFont="1" applyBorder="1"/>
    <xf numFmtId="176" fontId="117" fillId="0" borderId="0" xfId="4" applyNumberFormat="1" applyFont="1" applyFill="1" applyBorder="1" applyAlignment="1"/>
    <xf numFmtId="38" fontId="117" fillId="0" borderId="18" xfId="4" applyFont="1" applyFill="1" applyBorder="1"/>
    <xf numFmtId="38" fontId="126" fillId="0" borderId="18" xfId="4" applyFont="1" applyFill="1" applyBorder="1"/>
    <xf numFmtId="38" fontId="117" fillId="0" borderId="0" xfId="4" applyFont="1" applyFill="1"/>
    <xf numFmtId="176" fontId="117" fillId="0" borderId="18" xfId="4" applyNumberFormat="1" applyFont="1" applyFill="1" applyBorder="1"/>
    <xf numFmtId="38" fontId="140" fillId="0" borderId="18" xfId="4" applyFont="1" applyFill="1" applyBorder="1"/>
    <xf numFmtId="176" fontId="117" fillId="0" borderId="0" xfId="4" applyNumberFormat="1" applyFont="1" applyFill="1"/>
    <xf numFmtId="176" fontId="117" fillId="0" borderId="0" xfId="4" applyNumberFormat="1" applyFont="1" applyFill="1" applyBorder="1"/>
    <xf numFmtId="176" fontId="117" fillId="16" borderId="155" xfId="4" applyNumberFormat="1" applyFont="1" applyFill="1" applyBorder="1" applyAlignment="1"/>
    <xf numFmtId="176" fontId="117" fillId="16" borderId="156" xfId="4" applyNumberFormat="1" applyFont="1" applyFill="1" applyBorder="1" applyAlignment="1"/>
    <xf numFmtId="0" fontId="117" fillId="0" borderId="18" xfId="8" applyFont="1" applyBorder="1" applyProtection="1">
      <protection locked="0"/>
    </xf>
    <xf numFmtId="176" fontId="137" fillId="16" borderId="155" xfId="4" applyNumberFormat="1" applyFont="1" applyFill="1" applyBorder="1" applyAlignment="1"/>
    <xf numFmtId="176" fontId="137" fillId="16" borderId="156" xfId="4" applyNumberFormat="1" applyFont="1" applyFill="1" applyBorder="1" applyAlignment="1"/>
    <xf numFmtId="198" fontId="117" fillId="0" borderId="0" xfId="1" applyNumberFormat="1" applyFont="1" applyAlignment="1"/>
    <xf numFmtId="0" fontId="117" fillId="0" borderId="0" xfId="0" applyFont="1">
      <alignment vertical="center"/>
    </xf>
    <xf numFmtId="0" fontId="117" fillId="0" borderId="171" xfId="0" applyFont="1" applyBorder="1">
      <alignment vertical="center"/>
    </xf>
    <xf numFmtId="0" fontId="117" fillId="0" borderId="54" xfId="0" applyFont="1" applyBorder="1">
      <alignment vertical="center"/>
    </xf>
    <xf numFmtId="0" fontId="117" fillId="0" borderId="55" xfId="0" applyFont="1" applyBorder="1">
      <alignment vertical="center"/>
    </xf>
    <xf numFmtId="0" fontId="117" fillId="0" borderId="174" xfId="0" applyFont="1" applyBorder="1">
      <alignment vertical="center"/>
    </xf>
    <xf numFmtId="0" fontId="117" fillId="0" borderId="176" xfId="0" applyFont="1" applyBorder="1">
      <alignment vertical="center"/>
    </xf>
    <xf numFmtId="0" fontId="117" fillId="0" borderId="52" xfId="0" applyFont="1" applyBorder="1" applyAlignment="1">
      <alignment horizontal="center" vertical="center"/>
    </xf>
    <xf numFmtId="0" fontId="117" fillId="0" borderId="53" xfId="0" applyFont="1" applyBorder="1" applyAlignment="1">
      <alignment horizontal="center" vertical="center"/>
    </xf>
    <xf numFmtId="0" fontId="117" fillId="0" borderId="174" xfId="0" applyFont="1" applyBorder="1" applyAlignment="1">
      <alignment horizontal="center" vertical="center"/>
    </xf>
    <xf numFmtId="0" fontId="117" fillId="0" borderId="176" xfId="0" applyFont="1" applyBorder="1" applyAlignment="1">
      <alignment horizontal="center" vertical="center"/>
    </xf>
    <xf numFmtId="0" fontId="117" fillId="0" borderId="137" xfId="2" applyFont="1" applyBorder="1" applyAlignment="1">
      <alignment horizontal="center" vertical="center"/>
    </xf>
    <xf numFmtId="0" fontId="117" fillId="7" borderId="175" xfId="0" applyFont="1" applyFill="1" applyBorder="1">
      <alignment vertical="center"/>
    </xf>
    <xf numFmtId="0" fontId="117" fillId="7" borderId="177" xfId="0" applyFont="1" applyFill="1" applyBorder="1">
      <alignment vertical="center"/>
    </xf>
    <xf numFmtId="0" fontId="117" fillId="0" borderId="171" xfId="0" applyFont="1" applyBorder="1" applyAlignment="1">
      <alignment horizontal="center" vertical="center"/>
    </xf>
    <xf numFmtId="0" fontId="117" fillId="0" borderId="172" xfId="0" applyFont="1" applyBorder="1" applyAlignment="1">
      <alignment horizontal="center" vertical="center"/>
    </xf>
    <xf numFmtId="0" fontId="117" fillId="0" borderId="59" xfId="0" applyFont="1" applyBorder="1" applyAlignment="1">
      <alignment horizontal="center" vertical="center"/>
    </xf>
    <xf numFmtId="0" fontId="117" fillId="0" borderId="54" xfId="0" applyFont="1" applyBorder="1" applyAlignment="1">
      <alignment horizontal="center" vertical="center"/>
    </xf>
    <xf numFmtId="0" fontId="117" fillId="0" borderId="55" xfId="0" applyFont="1" applyBorder="1" applyAlignment="1">
      <alignment horizontal="center" vertical="center"/>
    </xf>
    <xf numFmtId="0" fontId="117" fillId="0" borderId="31" xfId="0" applyFont="1" applyBorder="1" applyAlignment="1">
      <alignment horizontal="center" vertical="center"/>
    </xf>
    <xf numFmtId="0" fontId="117" fillId="0" borderId="165" xfId="0" applyFont="1" applyBorder="1" applyAlignment="1">
      <alignment horizontal="center" vertical="center"/>
    </xf>
    <xf numFmtId="38" fontId="32" fillId="33" borderId="67" xfId="1" applyFont="1" applyFill="1" applyBorder="1" applyAlignment="1" applyProtection="1">
      <alignment horizontal="center"/>
      <protection locked="0"/>
    </xf>
    <xf numFmtId="38" fontId="32" fillId="33" borderId="96" xfId="1" applyFont="1" applyFill="1" applyBorder="1" applyAlignment="1" applyProtection="1">
      <alignment horizontal="center" vertical="center"/>
      <protection locked="0"/>
    </xf>
    <xf numFmtId="38" fontId="32" fillId="33" borderId="67" xfId="1" applyFont="1" applyFill="1" applyBorder="1" applyAlignment="1">
      <alignment horizontal="center" shrinkToFit="1"/>
    </xf>
    <xf numFmtId="38" fontId="32" fillId="33" borderId="170" xfId="1" applyFont="1" applyFill="1" applyBorder="1" applyAlignment="1">
      <alignment horizontal="center" shrinkToFit="1"/>
    </xf>
    <xf numFmtId="38" fontId="63" fillId="33" borderId="97" xfId="1" applyFont="1" applyFill="1" applyBorder="1" applyAlignment="1" applyProtection="1">
      <alignment horizontal="right" shrinkToFit="1"/>
      <protection locked="0"/>
    </xf>
    <xf numFmtId="38" fontId="32" fillId="29" borderId="21" xfId="1" applyFont="1" applyFill="1" applyBorder="1" applyAlignment="1" applyProtection="1">
      <alignment horizontal="center"/>
      <protection locked="0"/>
    </xf>
    <xf numFmtId="38" fontId="32" fillId="29" borderId="0" xfId="1" applyFont="1" applyFill="1" applyBorder="1" applyAlignment="1" applyProtection="1">
      <alignment horizontal="center" vertical="center"/>
      <protection locked="0"/>
    </xf>
    <xf numFmtId="38" fontId="63" fillId="29" borderId="80" xfId="1" applyFont="1" applyFill="1" applyBorder="1" applyAlignment="1" applyProtection="1">
      <alignment horizontal="right" shrinkToFit="1"/>
      <protection locked="0"/>
    </xf>
    <xf numFmtId="38" fontId="142" fillId="0" borderId="21" xfId="1" applyFont="1" applyFill="1" applyBorder="1" applyAlignment="1">
      <alignment horizontal="center" vertical="center" shrinkToFit="1"/>
    </xf>
    <xf numFmtId="38" fontId="63" fillId="29" borderId="81" xfId="1" applyFont="1" applyFill="1" applyBorder="1" applyAlignment="1" applyProtection="1">
      <alignment horizontal="right" shrinkToFit="1"/>
      <protection locked="0"/>
    </xf>
    <xf numFmtId="38" fontId="32" fillId="29" borderId="18" xfId="1" applyFont="1" applyFill="1" applyBorder="1" applyAlignment="1" applyProtection="1">
      <alignment horizontal="center"/>
      <protection locked="0"/>
    </xf>
    <xf numFmtId="38" fontId="32" fillId="29" borderId="142" xfId="1" applyFont="1" applyFill="1" applyBorder="1" applyAlignment="1" applyProtection="1">
      <alignment horizontal="center" vertical="center"/>
      <protection locked="0"/>
    </xf>
    <xf numFmtId="38" fontId="61" fillId="29" borderId="18" xfId="1" applyFont="1" applyFill="1" applyBorder="1" applyAlignment="1">
      <alignment horizontal="center" vertical="center" shrinkToFit="1"/>
    </xf>
    <xf numFmtId="38" fontId="63" fillId="29" borderId="135" xfId="1" applyFont="1" applyFill="1" applyBorder="1" applyAlignment="1" applyProtection="1">
      <alignment horizontal="right" shrinkToFit="1"/>
      <protection locked="0"/>
    </xf>
    <xf numFmtId="38" fontId="61" fillId="0" borderId="18" xfId="1" applyFont="1" applyFill="1" applyBorder="1" applyAlignment="1">
      <alignment horizontal="center" vertical="center" shrinkToFit="1"/>
    </xf>
    <xf numFmtId="38" fontId="74" fillId="5" borderId="89" xfId="1" applyFont="1" applyFill="1" applyBorder="1" applyAlignment="1" applyProtection="1">
      <alignment horizontal="center" vertical="center"/>
      <protection locked="0"/>
    </xf>
    <xf numFmtId="38" fontId="31" fillId="5" borderId="45" xfId="1" applyFont="1" applyFill="1" applyBorder="1" applyAlignment="1">
      <alignment horizontal="center" vertical="center" shrinkToFit="1"/>
    </xf>
    <xf numFmtId="0" fontId="42" fillId="0" borderId="3" xfId="0" applyFont="1" applyBorder="1" applyAlignment="1">
      <alignment horizontal="center" vertical="center" shrinkToFit="1"/>
    </xf>
    <xf numFmtId="0" fontId="52" fillId="0" borderId="3" xfId="0" applyFont="1" applyBorder="1" applyAlignment="1">
      <alignment horizontal="center" vertical="center" shrinkToFit="1"/>
    </xf>
    <xf numFmtId="0" fontId="52" fillId="0" borderId="34" xfId="0" applyFont="1" applyBorder="1" applyAlignment="1">
      <alignment horizontal="center" vertical="center" shrinkToFit="1"/>
    </xf>
    <xf numFmtId="38" fontId="65" fillId="0" borderId="3" xfId="0" applyNumberFormat="1" applyFont="1" applyBorder="1" applyAlignment="1">
      <alignment horizontal="center" vertical="center" shrinkToFit="1"/>
    </xf>
    <xf numFmtId="38" fontId="65" fillId="0" borderId="5" xfId="0" applyNumberFormat="1" applyFont="1" applyBorder="1" applyAlignment="1">
      <alignment horizontal="center" vertical="center" shrinkToFit="1"/>
    </xf>
    <xf numFmtId="38" fontId="65" fillId="0" borderId="173" xfId="0" applyNumberFormat="1" applyFont="1" applyBorder="1" applyAlignment="1">
      <alignment horizontal="center" vertical="center" shrinkToFit="1"/>
    </xf>
    <xf numFmtId="0" fontId="52" fillId="13" borderId="178" xfId="0" applyFont="1" applyFill="1" applyBorder="1" applyAlignment="1">
      <alignment horizontal="center" vertical="center" shrinkToFit="1"/>
    </xf>
    <xf numFmtId="0" fontId="80" fillId="0" borderId="173" xfId="0" applyFont="1" applyBorder="1" applyAlignment="1">
      <alignment horizontal="center" vertical="center" shrinkToFit="1"/>
    </xf>
    <xf numFmtId="0" fontId="80" fillId="9" borderId="179" xfId="0" applyFont="1" applyFill="1" applyBorder="1" applyAlignment="1">
      <alignment horizontal="center" vertical="center" shrinkToFit="1"/>
    </xf>
    <xf numFmtId="0" fontId="65" fillId="11" borderId="22" xfId="0" applyFont="1" applyFill="1" applyBorder="1" applyAlignment="1">
      <alignment horizontal="center" vertical="center" shrinkToFit="1"/>
    </xf>
    <xf numFmtId="38" fontId="52" fillId="7" borderId="178" xfId="4" applyFont="1" applyFill="1" applyBorder="1" applyAlignment="1">
      <alignment horizontal="center" vertical="center" shrinkToFit="1"/>
    </xf>
    <xf numFmtId="38" fontId="52" fillId="14" borderId="10" xfId="4" applyFont="1" applyFill="1" applyBorder="1" applyAlignment="1">
      <alignment horizontal="center" vertical="center" shrinkToFit="1"/>
    </xf>
    <xf numFmtId="38" fontId="80" fillId="9" borderId="10" xfId="4" applyFont="1" applyFill="1" applyBorder="1" applyAlignment="1">
      <alignment horizontal="center" vertical="center" shrinkToFit="1"/>
    </xf>
    <xf numFmtId="38" fontId="66" fillId="0" borderId="10" xfId="4" applyFont="1" applyBorder="1" applyAlignment="1">
      <alignment horizontal="center" vertical="center" shrinkToFit="1"/>
    </xf>
    <xf numFmtId="38" fontId="66" fillId="0" borderId="180" xfId="4" applyFont="1" applyBorder="1" applyAlignment="1">
      <alignment horizontal="center" vertical="center" shrinkToFit="1"/>
    </xf>
    <xf numFmtId="38" fontId="65" fillId="7" borderId="178" xfId="1" applyFont="1" applyFill="1" applyBorder="1" applyAlignment="1">
      <alignment horizontal="center" vertical="center" shrinkToFit="1"/>
    </xf>
    <xf numFmtId="38" fontId="65" fillId="11" borderId="10" xfId="1" applyFont="1" applyFill="1" applyBorder="1" applyAlignment="1">
      <alignment horizontal="center" vertical="center" shrinkToFit="1"/>
    </xf>
    <xf numFmtId="38" fontId="46" fillId="0" borderId="12" xfId="1" applyFont="1" applyFill="1" applyBorder="1" applyAlignment="1" applyProtection="1">
      <alignment horizontal="center"/>
      <protection locked="0"/>
    </xf>
    <xf numFmtId="38" fontId="46" fillId="0" borderId="16" xfId="1" applyFont="1" applyFill="1" applyBorder="1" applyAlignment="1" applyProtection="1">
      <alignment horizontal="center" vertical="center"/>
      <protection locked="0"/>
    </xf>
    <xf numFmtId="38" fontId="65" fillId="0" borderId="12" xfId="1" applyFont="1" applyFill="1" applyBorder="1" applyAlignment="1">
      <alignment horizontal="center" vertical="center" shrinkToFit="1"/>
    </xf>
    <xf numFmtId="38" fontId="65" fillId="0" borderId="17" xfId="1" applyFont="1" applyFill="1" applyBorder="1" applyAlignment="1">
      <alignment horizontal="center" vertical="center" shrinkToFit="1"/>
    </xf>
    <xf numFmtId="38" fontId="117" fillId="0" borderId="175" xfId="0" applyNumberFormat="1" applyFont="1" applyBorder="1">
      <alignment vertical="center"/>
    </xf>
    <xf numFmtId="38" fontId="117" fillId="0" borderId="177" xfId="0" applyNumberFormat="1" applyFont="1" applyBorder="1">
      <alignment vertical="center"/>
    </xf>
    <xf numFmtId="38" fontId="76" fillId="29" borderId="18" xfId="1" applyFont="1" applyFill="1" applyBorder="1">
      <alignment vertical="center"/>
    </xf>
    <xf numFmtId="176" fontId="57" fillId="0" borderId="12" xfId="1" applyNumberFormat="1" applyFont="1" applyFill="1" applyBorder="1" applyAlignment="1" applyProtection="1">
      <alignment horizontal="center"/>
      <protection locked="0"/>
    </xf>
    <xf numFmtId="188" fontId="117" fillId="0" borderId="175" xfId="0" applyNumberFormat="1" applyFont="1" applyBorder="1">
      <alignment vertical="center"/>
    </xf>
    <xf numFmtId="188" fontId="117" fillId="0" borderId="174" xfId="0" applyNumberFormat="1" applyFont="1" applyBorder="1">
      <alignment vertical="center"/>
    </xf>
    <xf numFmtId="188" fontId="117" fillId="0" borderId="177" xfId="0" applyNumberFormat="1" applyFont="1" applyBorder="1">
      <alignment vertical="center"/>
    </xf>
    <xf numFmtId="188" fontId="117" fillId="0" borderId="176" xfId="0" applyNumberFormat="1" applyFont="1" applyBorder="1">
      <alignment vertical="center"/>
    </xf>
    <xf numFmtId="188" fontId="139" fillId="32" borderId="174" xfId="0" applyNumberFormat="1" applyFont="1" applyFill="1" applyBorder="1" applyAlignment="1">
      <alignment horizontal="center" vertical="center"/>
    </xf>
    <xf numFmtId="188" fontId="139" fillId="32" borderId="176" xfId="0" applyNumberFormat="1" applyFont="1" applyFill="1" applyBorder="1" applyAlignment="1">
      <alignment horizontal="center" vertical="center"/>
    </xf>
    <xf numFmtId="0" fontId="50" fillId="13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38" fontId="0" fillId="8" borderId="0" xfId="1" applyFont="1" applyFill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00" fontId="0" fillId="0" borderId="18" xfId="0" applyNumberFormat="1" applyBorder="1">
      <alignment vertical="center"/>
    </xf>
    <xf numFmtId="9" fontId="0" fillId="0" borderId="18" xfId="5" applyFont="1" applyBorder="1">
      <alignment vertical="center"/>
    </xf>
    <xf numFmtId="186" fontId="0" fillId="0" borderId="18" xfId="5" applyNumberFormat="1" applyFont="1" applyBorder="1">
      <alignment vertical="center"/>
    </xf>
    <xf numFmtId="38" fontId="0" fillId="0" borderId="18" xfId="1" applyFont="1" applyFill="1" applyBorder="1">
      <alignment vertical="center"/>
    </xf>
    <xf numFmtId="200" fontId="0" fillId="10" borderId="18" xfId="0" applyNumberFormat="1" applyFill="1" applyBorder="1">
      <alignment vertical="center"/>
    </xf>
    <xf numFmtId="38" fontId="0" fillId="10" borderId="18" xfId="1" applyFont="1" applyFill="1" applyBorder="1">
      <alignment vertical="center"/>
    </xf>
    <xf numFmtId="9" fontId="76" fillId="0" borderId="18" xfId="5" applyFont="1" applyBorder="1">
      <alignment vertical="center"/>
    </xf>
    <xf numFmtId="9" fontId="144" fillId="0" borderId="0" xfId="5" applyFont="1" applyAlignment="1">
      <alignment horizontal="right" vertical="center"/>
    </xf>
    <xf numFmtId="0" fontId="44" fillId="0" borderId="0" xfId="0" applyFont="1">
      <alignment vertical="center"/>
    </xf>
    <xf numFmtId="49" fontId="50" fillId="13" borderId="0" xfId="0" applyNumberFormat="1" applyFont="1" applyFill="1" applyAlignment="1">
      <alignment horizontal="center" vertical="center"/>
    </xf>
    <xf numFmtId="38" fontId="0" fillId="35" borderId="0" xfId="1" applyFont="1" applyFill="1" applyAlignment="1">
      <alignment horizontal="center" vertical="center"/>
    </xf>
    <xf numFmtId="38" fontId="0" fillId="35" borderId="18" xfId="1" applyFont="1" applyFill="1" applyBorder="1">
      <alignment vertical="center"/>
    </xf>
    <xf numFmtId="0" fontId="145" fillId="0" borderId="0" xfId="0" applyFont="1">
      <alignment vertical="center"/>
    </xf>
    <xf numFmtId="186" fontId="0" fillId="10" borderId="18" xfId="5" applyNumberFormat="1" applyFont="1" applyFill="1" applyBorder="1">
      <alignment vertical="center"/>
    </xf>
    <xf numFmtId="0" fontId="0" fillId="0" borderId="0" xfId="0" applyAlignment="1">
      <alignment horizontal="left" vertical="center"/>
    </xf>
    <xf numFmtId="38" fontId="0" fillId="0" borderId="0" xfId="0" applyNumberFormat="1" applyAlignment="1">
      <alignment horizontal="left" vertical="center"/>
    </xf>
    <xf numFmtId="38" fontId="89" fillId="9" borderId="7" xfId="1" applyFont="1" applyFill="1" applyBorder="1" applyAlignment="1" applyProtection="1">
      <alignment horizontal="center" vertical="center"/>
      <protection locked="0"/>
    </xf>
    <xf numFmtId="38" fontId="64" fillId="0" borderId="21" xfId="1" applyFont="1" applyFill="1" applyBorder="1" applyAlignment="1">
      <alignment horizontal="center" vertical="center" shrinkToFit="1"/>
    </xf>
    <xf numFmtId="38" fontId="31" fillId="0" borderId="22" xfId="1" applyFont="1" applyFill="1" applyBorder="1" applyAlignment="1">
      <alignment horizontal="center" vertical="center" shrinkToFit="1"/>
    </xf>
    <xf numFmtId="188" fontId="117" fillId="0" borderId="165" xfId="0" applyNumberFormat="1" applyFont="1" applyBorder="1" applyAlignment="1">
      <alignment horizontal="center" vertical="center"/>
    </xf>
    <xf numFmtId="0" fontId="141" fillId="0" borderId="53" xfId="2" applyFont="1" applyBorder="1" applyAlignment="1">
      <alignment horizontal="center" vertical="center"/>
    </xf>
    <xf numFmtId="40" fontId="64" fillId="0" borderId="17" xfId="1" applyNumberFormat="1" applyFont="1" applyFill="1" applyBorder="1" applyAlignment="1">
      <alignment vertical="center" shrinkToFit="1"/>
    </xf>
    <xf numFmtId="38" fontId="46" fillId="5" borderId="27" xfId="1" applyFont="1" applyFill="1" applyBorder="1" applyAlignment="1" applyProtection="1">
      <alignment horizontal="center" vertical="center"/>
      <protection locked="0"/>
    </xf>
    <xf numFmtId="38" fontId="117" fillId="0" borderId="150" xfId="0" applyNumberFormat="1" applyFont="1" applyBorder="1">
      <alignment vertical="center"/>
    </xf>
    <xf numFmtId="0" fontId="0" fillId="0" borderId="147" xfId="0" applyBorder="1" applyAlignment="1">
      <alignment horizontal="right" vertical="center"/>
    </xf>
    <xf numFmtId="0" fontId="0" fillId="0" borderId="145" xfId="0" applyBorder="1" applyAlignment="1">
      <alignment horizontal="right" vertical="center"/>
    </xf>
    <xf numFmtId="0" fontId="0" fillId="0" borderId="139" xfId="0" applyBorder="1" applyAlignment="1">
      <alignment horizontal="right" vertical="center"/>
    </xf>
    <xf numFmtId="0" fontId="0" fillId="0" borderId="136" xfId="0" applyBorder="1" applyAlignment="1">
      <alignment horizontal="right" vertical="center"/>
    </xf>
    <xf numFmtId="38" fontId="61" fillId="11" borderId="21" xfId="1" applyFont="1" applyFill="1" applyBorder="1" applyAlignment="1">
      <alignment horizontal="center" vertical="center" shrinkToFit="1"/>
    </xf>
    <xf numFmtId="38" fontId="32" fillId="7" borderId="67" xfId="1" applyFont="1" applyFill="1" applyBorder="1" applyAlignment="1">
      <alignment horizontal="center" shrinkToFit="1"/>
    </xf>
    <xf numFmtId="38" fontId="65" fillId="0" borderId="21" xfId="1" applyFont="1" applyFill="1" applyBorder="1" applyAlignment="1">
      <alignment horizontal="center" vertical="center" shrinkToFit="1"/>
    </xf>
    <xf numFmtId="0" fontId="117" fillId="0" borderId="0" xfId="0" applyFont="1" applyAlignment="1">
      <alignment horizontal="center" vertical="center"/>
    </xf>
    <xf numFmtId="188" fontId="117" fillId="0" borderId="0" xfId="0" applyNumberFormat="1" applyFont="1" applyAlignment="1">
      <alignment horizontal="center" vertical="center"/>
    </xf>
    <xf numFmtId="0" fontId="139" fillId="0" borderId="0" xfId="0" applyFont="1">
      <alignment vertical="center"/>
    </xf>
    <xf numFmtId="0" fontId="117" fillId="7" borderId="150" xfId="0" applyFont="1" applyFill="1" applyBorder="1">
      <alignment vertical="center"/>
    </xf>
    <xf numFmtId="0" fontId="117" fillId="7" borderId="0" xfId="0" applyFont="1" applyFill="1">
      <alignment vertical="center"/>
    </xf>
    <xf numFmtId="38" fontId="117" fillId="0" borderId="148" xfId="0" applyNumberFormat="1" applyFont="1" applyBorder="1">
      <alignment vertical="center"/>
    </xf>
    <xf numFmtId="38" fontId="117" fillId="0" borderId="149" xfId="0" applyNumberFormat="1" applyFont="1" applyBorder="1">
      <alignment vertical="center"/>
    </xf>
    <xf numFmtId="38" fontId="144" fillId="0" borderId="0" xfId="1" applyFont="1" applyAlignment="1">
      <alignment horizontal="right" vertical="center"/>
    </xf>
    <xf numFmtId="186" fontId="0" fillId="0" borderId="18" xfId="5" applyNumberFormat="1" applyFont="1" applyFill="1" applyBorder="1">
      <alignment vertical="center"/>
    </xf>
    <xf numFmtId="0" fontId="0" fillId="8" borderId="18" xfId="0" applyFill="1" applyBorder="1">
      <alignment vertical="center"/>
    </xf>
    <xf numFmtId="200" fontId="0" fillId="8" borderId="18" xfId="0" applyNumberFormat="1" applyFill="1" applyBorder="1">
      <alignment vertical="center"/>
    </xf>
    <xf numFmtId="0" fontId="0" fillId="33" borderId="18" xfId="0" applyFill="1" applyBorder="1">
      <alignment vertical="center"/>
    </xf>
    <xf numFmtId="0" fontId="0" fillId="8" borderId="0" xfId="0" applyFill="1" applyAlignment="1">
      <alignment horizontal="center" vertical="center"/>
    </xf>
    <xf numFmtId="38" fontId="32" fillId="7" borderId="7" xfId="1" applyFont="1" applyFill="1" applyBorder="1" applyAlignment="1" applyProtection="1">
      <alignment horizontal="center"/>
      <protection locked="0"/>
    </xf>
    <xf numFmtId="38" fontId="32" fillId="7" borderId="7" xfId="1" applyFont="1" applyFill="1" applyBorder="1" applyAlignment="1">
      <alignment horizontal="center" shrinkToFit="1"/>
    </xf>
    <xf numFmtId="187" fontId="5" fillId="18" borderId="70" xfId="7" applyNumberFormat="1" applyFill="1" applyBorder="1">
      <alignment vertical="center"/>
    </xf>
    <xf numFmtId="187" fontId="5" fillId="18" borderId="18" xfId="7" applyNumberFormat="1" applyFill="1" applyBorder="1">
      <alignment vertical="center"/>
    </xf>
    <xf numFmtId="187" fontId="5" fillId="4" borderId="18" xfId="7" applyNumberFormat="1" applyFill="1" applyBorder="1">
      <alignment vertical="center"/>
    </xf>
    <xf numFmtId="0" fontId="40" fillId="32" borderId="183" xfId="7" applyFont="1" applyFill="1" applyBorder="1">
      <alignment vertical="center"/>
    </xf>
    <xf numFmtId="0" fontId="40" fillId="32" borderId="184" xfId="7" applyFont="1" applyFill="1" applyBorder="1">
      <alignment vertical="center"/>
    </xf>
    <xf numFmtId="0" fontId="40" fillId="32" borderId="185" xfId="7" applyFont="1" applyFill="1" applyBorder="1">
      <alignment vertical="center"/>
    </xf>
    <xf numFmtId="187" fontId="5" fillId="18" borderId="50" xfId="7" applyNumberFormat="1" applyFill="1" applyBorder="1">
      <alignment vertical="center"/>
    </xf>
    <xf numFmtId="38" fontId="5" fillId="0" borderId="143" xfId="1" applyBorder="1">
      <alignment vertical="center"/>
    </xf>
    <xf numFmtId="38" fontId="5" fillId="0" borderId="59" xfId="1" applyBorder="1">
      <alignment vertical="center"/>
    </xf>
    <xf numFmtId="38" fontId="5" fillId="0" borderId="171" xfId="7" applyNumberFormat="1" applyBorder="1">
      <alignment vertical="center"/>
    </xf>
    <xf numFmtId="187" fontId="5" fillId="18" borderId="30" xfId="7" applyNumberFormat="1" applyFill="1" applyBorder="1">
      <alignment vertical="center"/>
    </xf>
    <xf numFmtId="38" fontId="5" fillId="0" borderId="140" xfId="1" applyBorder="1">
      <alignment vertical="center"/>
    </xf>
    <xf numFmtId="38" fontId="5" fillId="0" borderId="187" xfId="7" applyNumberFormat="1" applyBorder="1">
      <alignment vertical="center"/>
    </xf>
    <xf numFmtId="187" fontId="5" fillId="4" borderId="30" xfId="7" applyNumberFormat="1" applyFill="1" applyBorder="1">
      <alignment vertical="center"/>
    </xf>
    <xf numFmtId="38" fontId="5" fillId="0" borderId="63" xfId="1" applyBorder="1">
      <alignment vertical="center"/>
    </xf>
    <xf numFmtId="38" fontId="5" fillId="0" borderId="172" xfId="7" applyNumberFormat="1" applyBorder="1">
      <alignment vertical="center"/>
    </xf>
    <xf numFmtId="187" fontId="83" fillId="0" borderId="30" xfId="7" applyNumberFormat="1" applyFont="1" applyBorder="1">
      <alignment vertical="center"/>
    </xf>
    <xf numFmtId="38" fontId="5" fillId="0" borderId="148" xfId="1" applyBorder="1">
      <alignment vertical="center"/>
    </xf>
    <xf numFmtId="38" fontId="5" fillId="0" borderId="188" xfId="1" applyBorder="1">
      <alignment vertical="center"/>
    </xf>
    <xf numFmtId="0" fontId="0" fillId="0" borderId="50" xfId="7" applyFont="1" applyBorder="1" applyAlignment="1">
      <alignment horizontal="center" vertical="center"/>
    </xf>
    <xf numFmtId="38" fontId="72" fillId="7" borderId="7" xfId="1" applyFont="1" applyFill="1" applyBorder="1" applyAlignment="1">
      <alignment horizontal="center" shrinkToFit="1"/>
    </xf>
    <xf numFmtId="38" fontId="72" fillId="7" borderId="80" xfId="1" applyFont="1" applyFill="1" applyBorder="1" applyAlignment="1" applyProtection="1">
      <alignment shrinkToFit="1"/>
      <protection locked="0"/>
    </xf>
    <xf numFmtId="38" fontId="32" fillId="11" borderId="189" xfId="1" applyFont="1" applyFill="1" applyBorder="1" applyAlignment="1" applyProtection="1">
      <alignment horizontal="center"/>
      <protection locked="0"/>
    </xf>
    <xf numFmtId="38" fontId="32" fillId="32" borderId="138" xfId="1" applyFont="1" applyFill="1" applyBorder="1" applyAlignment="1" applyProtection="1">
      <alignment horizontal="center" vertical="center"/>
      <protection locked="0"/>
    </xf>
    <xf numFmtId="38" fontId="61" fillId="11" borderId="138" xfId="1" applyFont="1" applyFill="1" applyBorder="1" applyAlignment="1">
      <alignment horizontal="center" vertical="center" shrinkToFit="1"/>
    </xf>
    <xf numFmtId="38" fontId="61" fillId="11" borderId="136" xfId="1" applyFont="1" applyFill="1" applyBorder="1" applyAlignment="1">
      <alignment horizontal="center" vertical="center" shrinkToFit="1"/>
    </xf>
    <xf numFmtId="38" fontId="63" fillId="11" borderId="190" xfId="1" applyFont="1" applyFill="1" applyBorder="1" applyAlignment="1" applyProtection="1">
      <alignment horizontal="right" shrinkToFit="1"/>
      <protection locked="0"/>
    </xf>
    <xf numFmtId="38" fontId="46" fillId="7" borderId="7" xfId="1" applyFont="1" applyFill="1" applyBorder="1" applyAlignment="1" applyProtection="1">
      <alignment horizontal="center"/>
      <protection locked="0"/>
    </xf>
    <xf numFmtId="38" fontId="32" fillId="3" borderId="193" xfId="1" applyFont="1" applyFill="1" applyBorder="1" applyAlignment="1" applyProtection="1">
      <alignment horizontal="center" vertical="center"/>
      <protection locked="0"/>
    </xf>
    <xf numFmtId="38" fontId="32" fillId="5" borderId="192" xfId="1" applyFont="1" applyFill="1" applyBorder="1" applyAlignment="1" applyProtection="1">
      <alignment horizontal="center" vertical="center"/>
      <protection locked="0"/>
    </xf>
    <xf numFmtId="38" fontId="32" fillId="3" borderId="192" xfId="1" applyFont="1" applyFill="1" applyBorder="1" applyAlignment="1" applyProtection="1">
      <alignment horizontal="center" vertical="center" shrinkToFit="1"/>
      <protection locked="0"/>
    </xf>
    <xf numFmtId="38" fontId="58" fillId="3" borderId="194" xfId="1" applyFont="1" applyFill="1" applyBorder="1" applyAlignment="1" applyProtection="1">
      <alignment horizontal="center" vertical="center"/>
      <protection locked="0"/>
    </xf>
    <xf numFmtId="38" fontId="32" fillId="5" borderId="138" xfId="1" applyFont="1" applyFill="1" applyBorder="1" applyAlignment="1" applyProtection="1">
      <alignment horizontal="center" vertical="center"/>
      <protection locked="0"/>
    </xf>
    <xf numFmtId="38" fontId="61" fillId="11" borderId="31" xfId="1" applyFont="1" applyFill="1" applyBorder="1" applyAlignment="1">
      <alignment horizontal="center" vertical="center" shrinkToFit="1"/>
    </xf>
    <xf numFmtId="0" fontId="0" fillId="26" borderId="18" xfId="0" applyFill="1" applyBorder="1">
      <alignment vertical="center"/>
    </xf>
    <xf numFmtId="188" fontId="117" fillId="0" borderId="54" xfId="0" applyNumberFormat="1" applyFont="1" applyBorder="1" applyAlignment="1">
      <alignment horizontal="center" vertical="center"/>
    </xf>
    <xf numFmtId="188" fontId="117" fillId="0" borderId="144" xfId="0" applyNumberFormat="1" applyFont="1" applyBorder="1" applyAlignment="1">
      <alignment horizontal="center" vertical="center"/>
    </xf>
    <xf numFmtId="0" fontId="126" fillId="0" borderId="171" xfId="2" applyFont="1" applyBorder="1" applyAlignment="1">
      <alignment horizontal="center" vertical="center"/>
    </xf>
    <xf numFmtId="188" fontId="139" fillId="32" borderId="52" xfId="0" applyNumberFormat="1" applyFont="1" applyFill="1" applyBorder="1" applyAlignment="1">
      <alignment horizontal="center" vertical="center"/>
    </xf>
    <xf numFmtId="0" fontId="117" fillId="0" borderId="52" xfId="0" applyFont="1" applyBorder="1">
      <alignment vertical="center"/>
    </xf>
    <xf numFmtId="38" fontId="117" fillId="0" borderId="1" xfId="0" applyNumberFormat="1" applyFont="1" applyBorder="1">
      <alignment vertical="center"/>
    </xf>
    <xf numFmtId="0" fontId="117" fillId="7" borderId="1" xfId="0" applyFont="1" applyFill="1" applyBorder="1">
      <alignment vertical="center"/>
    </xf>
    <xf numFmtId="188" fontId="117" fillId="0" borderId="1" xfId="0" applyNumberFormat="1" applyFont="1" applyBorder="1">
      <alignment vertical="center"/>
    </xf>
    <xf numFmtId="188" fontId="117" fillId="0" borderId="52" xfId="0" applyNumberFormat="1" applyFont="1" applyBorder="1">
      <alignment vertical="center"/>
    </xf>
    <xf numFmtId="0" fontId="117" fillId="0" borderId="188" xfId="0" applyFont="1" applyBorder="1" applyAlignment="1">
      <alignment horizontal="center" vertical="center"/>
    </xf>
    <xf numFmtId="188" fontId="139" fillId="32" borderId="188" xfId="0" applyNumberFormat="1" applyFont="1" applyFill="1" applyBorder="1" applyAlignment="1">
      <alignment horizontal="center" vertical="center"/>
    </xf>
    <xf numFmtId="0" fontId="117" fillId="0" borderId="188" xfId="0" applyFont="1" applyBorder="1">
      <alignment vertical="center"/>
    </xf>
    <xf numFmtId="0" fontId="117" fillId="0" borderId="150" xfId="0" applyFont="1" applyBorder="1">
      <alignment vertical="center"/>
    </xf>
    <xf numFmtId="188" fontId="117" fillId="0" borderId="150" xfId="0" applyNumberFormat="1" applyFont="1" applyBorder="1">
      <alignment vertical="center"/>
    </xf>
    <xf numFmtId="188" fontId="117" fillId="0" borderId="188" xfId="0" applyNumberFormat="1" applyFont="1" applyBorder="1">
      <alignment vertical="center"/>
    </xf>
    <xf numFmtId="188" fontId="117" fillId="0" borderId="148" xfId="0" applyNumberFormat="1" applyFont="1" applyBorder="1" applyAlignment="1">
      <alignment horizontal="center" vertical="center"/>
    </xf>
    <xf numFmtId="188" fontId="117" fillId="0" borderId="149" xfId="0" applyNumberFormat="1" applyFont="1" applyBorder="1" applyAlignment="1">
      <alignment horizontal="center" vertical="center"/>
    </xf>
    <xf numFmtId="188" fontId="117" fillId="0" borderId="62" xfId="0" applyNumberFormat="1" applyFont="1" applyBorder="1" applyAlignment="1">
      <alignment horizontal="center" vertical="center"/>
    </xf>
    <xf numFmtId="0" fontId="117" fillId="5" borderId="176" xfId="0" applyFont="1" applyFill="1" applyBorder="1" applyAlignment="1">
      <alignment horizontal="center" vertical="center"/>
    </xf>
    <xf numFmtId="0" fontId="117" fillId="5" borderId="188" xfId="0" applyFont="1" applyFill="1" applyBorder="1" applyAlignment="1">
      <alignment horizontal="center" vertical="center"/>
    </xf>
    <xf numFmtId="177" fontId="47" fillId="0" borderId="0" xfId="3" applyNumberFormat="1" applyFont="1" applyAlignment="1">
      <alignment horizontal="center" vertical="center"/>
    </xf>
    <xf numFmtId="38" fontId="89" fillId="9" borderId="27" xfId="1" applyFont="1" applyFill="1" applyBorder="1" applyAlignment="1" applyProtection="1">
      <alignment horizontal="center" vertical="center"/>
      <protection locked="0"/>
    </xf>
    <xf numFmtId="38" fontId="64" fillId="0" borderId="27" xfId="1" applyFont="1" applyFill="1" applyBorder="1" applyAlignment="1">
      <alignment horizontal="center" vertical="center" shrinkToFit="1"/>
    </xf>
    <xf numFmtId="38" fontId="31" fillId="0" borderId="53" xfId="1" applyFont="1" applyFill="1" applyBorder="1" applyAlignment="1">
      <alignment horizontal="center" vertical="center" shrinkToFit="1"/>
    </xf>
    <xf numFmtId="40" fontId="149" fillId="0" borderId="12" xfId="1" applyNumberFormat="1" applyFont="1" applyFill="1" applyBorder="1" applyAlignment="1">
      <alignment horizontal="center" vertical="center" shrinkToFit="1"/>
    </xf>
    <xf numFmtId="40" fontId="149" fillId="0" borderId="17" xfId="1" applyNumberFormat="1" applyFont="1" applyFill="1" applyBorder="1" applyAlignment="1">
      <alignment vertical="center" shrinkToFit="1"/>
    </xf>
    <xf numFmtId="38" fontId="31" fillId="9" borderId="3" xfId="1" applyFont="1" applyFill="1" applyBorder="1" applyAlignment="1">
      <alignment horizontal="center" vertical="center" shrinkToFit="1"/>
    </xf>
    <xf numFmtId="38" fontId="32" fillId="7" borderId="45" xfId="1" applyFont="1" applyFill="1" applyBorder="1" applyAlignment="1">
      <alignment horizontal="center" shrinkToFit="1"/>
    </xf>
    <xf numFmtId="38" fontId="50" fillId="13" borderId="0" xfId="1" applyFont="1" applyFill="1" applyAlignment="1">
      <alignment horizontal="center" vertical="center"/>
    </xf>
    <xf numFmtId="0" fontId="151" fillId="0" borderId="0" xfId="35"/>
    <xf numFmtId="201" fontId="152" fillId="0" borderId="0" xfId="35" applyNumberFormat="1" applyFont="1" applyAlignment="1">
      <alignment horizontal="center" vertical="center"/>
    </xf>
    <xf numFmtId="0" fontId="153" fillId="0" borderId="0" xfId="35" applyFont="1" applyAlignment="1">
      <alignment horizontal="center" vertical="center"/>
    </xf>
    <xf numFmtId="0" fontId="155" fillId="0" borderId="0" xfId="35" applyFont="1" applyAlignment="1">
      <alignment horizontal="right" vertical="center"/>
    </xf>
    <xf numFmtId="0" fontId="152" fillId="0" borderId="0" xfId="35" applyFont="1" applyAlignment="1">
      <alignment horizontal="center" vertical="center"/>
    </xf>
    <xf numFmtId="184" fontId="154" fillId="0" borderId="138" xfId="35" applyNumberFormat="1" applyFont="1" applyBorder="1" applyAlignment="1">
      <alignment horizontal="center" vertical="center" shrinkToFit="1"/>
    </xf>
    <xf numFmtId="182" fontId="156" fillId="0" borderId="0" xfId="35" applyNumberFormat="1" applyFont="1" applyAlignment="1">
      <alignment horizontal="right" vertical="center" wrapText="1" shrinkToFit="1"/>
    </xf>
    <xf numFmtId="0" fontId="158" fillId="0" borderId="146" xfId="35" applyFont="1" applyBorder="1" applyAlignment="1">
      <alignment horizontal="center" vertical="center" shrinkToFit="1"/>
    </xf>
    <xf numFmtId="202" fontId="159" fillId="0" borderId="146" xfId="35" applyNumberFormat="1" applyFont="1" applyBorder="1" applyAlignment="1">
      <alignment horizontal="center" vertical="center" shrinkToFit="1"/>
    </xf>
    <xf numFmtId="181" fontId="161" fillId="0" borderId="70" xfId="35" applyNumberFormat="1" applyFont="1" applyBorder="1" applyAlignment="1">
      <alignment horizontal="center" vertical="center" shrinkToFit="1"/>
    </xf>
    <xf numFmtId="202" fontId="155" fillId="10" borderId="29" xfId="35" applyNumberFormat="1" applyFont="1" applyFill="1" applyBorder="1" applyAlignment="1">
      <alignment horizontal="right" vertical="center"/>
    </xf>
    <xf numFmtId="202" fontId="155" fillId="0" borderId="146" xfId="35" applyNumberFormat="1" applyFont="1" applyBorder="1" applyAlignment="1">
      <alignment horizontal="right" vertical="center"/>
    </xf>
    <xf numFmtId="202" fontId="155" fillId="0" borderId="145" xfId="35" applyNumberFormat="1" applyFont="1" applyBorder="1" applyAlignment="1">
      <alignment horizontal="right" vertical="center"/>
    </xf>
    <xf numFmtId="202" fontId="151" fillId="0" borderId="0" xfId="35" applyNumberFormat="1"/>
    <xf numFmtId="38" fontId="162" fillId="6" borderId="18" xfId="35" applyNumberFormat="1" applyFont="1" applyFill="1" applyBorder="1" applyAlignment="1">
      <alignment horizontal="center" vertical="center" shrinkToFit="1"/>
    </xf>
    <xf numFmtId="202" fontId="159" fillId="0" borderId="18" xfId="35" applyNumberFormat="1" applyFont="1" applyBorder="1" applyAlignment="1">
      <alignment horizontal="center" vertical="center" shrinkToFit="1"/>
    </xf>
    <xf numFmtId="188" fontId="163" fillId="0" borderId="18" xfId="35" applyNumberFormat="1" applyFont="1" applyBorder="1" applyAlignment="1">
      <alignment horizontal="center" vertical="center" shrinkToFit="1"/>
    </xf>
    <xf numFmtId="188" fontId="155" fillId="0" borderId="30" xfId="35" applyNumberFormat="1" applyFont="1" applyBorder="1" applyAlignment="1">
      <alignment horizontal="right" vertical="center"/>
    </xf>
    <xf numFmtId="188" fontId="155" fillId="0" borderId="18" xfId="35" applyNumberFormat="1" applyFont="1" applyBorder="1" applyAlignment="1">
      <alignment horizontal="right" vertical="center"/>
    </xf>
    <xf numFmtId="188" fontId="155" fillId="0" borderId="124" xfId="35" applyNumberFormat="1" applyFont="1" applyBorder="1" applyAlignment="1">
      <alignment horizontal="right" vertical="center"/>
    </xf>
    <xf numFmtId="0" fontId="158" fillId="0" borderId="18" xfId="35" applyFont="1" applyBorder="1" applyAlignment="1">
      <alignment horizontal="center" vertical="center" shrinkToFit="1"/>
    </xf>
    <xf numFmtId="181" fontId="161" fillId="0" borderId="18" xfId="35" applyNumberFormat="1" applyFont="1" applyBorder="1" applyAlignment="1">
      <alignment horizontal="center" vertical="center" shrinkToFit="1"/>
    </xf>
    <xf numFmtId="202" fontId="155" fillId="0" borderId="30" xfId="35" applyNumberFormat="1" applyFont="1" applyBorder="1" applyAlignment="1">
      <alignment horizontal="right" vertical="center"/>
    </xf>
    <xf numFmtId="202" fontId="155" fillId="0" borderId="18" xfId="35" applyNumberFormat="1" applyFont="1" applyBorder="1" applyAlignment="1">
      <alignment horizontal="right" vertical="center"/>
    </xf>
    <xf numFmtId="202" fontId="155" fillId="10" borderId="124" xfId="35" applyNumberFormat="1" applyFont="1" applyFill="1" applyBorder="1" applyAlignment="1">
      <alignment horizontal="right" vertical="center"/>
    </xf>
    <xf numFmtId="9" fontId="158" fillId="0" borderId="18" xfId="35" applyNumberFormat="1" applyFont="1" applyBorder="1" applyAlignment="1">
      <alignment horizontal="center" vertical="center" shrinkToFit="1"/>
    </xf>
    <xf numFmtId="202" fontId="155" fillId="10" borderId="18" xfId="35" applyNumberFormat="1" applyFont="1" applyFill="1" applyBorder="1" applyAlignment="1">
      <alignment horizontal="right" vertical="center"/>
    </xf>
    <xf numFmtId="38" fontId="158" fillId="0" borderId="18" xfId="35" applyNumberFormat="1" applyFont="1" applyBorder="1" applyAlignment="1">
      <alignment horizontal="center" vertical="center" shrinkToFit="1"/>
    </xf>
    <xf numFmtId="9" fontId="158" fillId="0" borderId="21" xfId="35" applyNumberFormat="1" applyFont="1" applyBorder="1" applyAlignment="1">
      <alignment horizontal="center" vertical="center" shrinkToFit="1"/>
    </xf>
    <xf numFmtId="202" fontId="159" fillId="0" borderId="21" xfId="35" applyNumberFormat="1" applyFont="1" applyBorder="1" applyAlignment="1">
      <alignment horizontal="center" vertical="center" shrinkToFit="1"/>
    </xf>
    <xf numFmtId="181" fontId="161" fillId="0" borderId="21" xfId="35" applyNumberFormat="1" applyFont="1" applyBorder="1" applyAlignment="1">
      <alignment horizontal="center" vertical="center" shrinkToFit="1"/>
    </xf>
    <xf numFmtId="202" fontId="155" fillId="0" borderId="64" xfId="35" applyNumberFormat="1" applyFont="1" applyBorder="1" applyAlignment="1">
      <alignment horizontal="right" vertical="center"/>
    </xf>
    <xf numFmtId="202" fontId="155" fillId="10" borderId="21" xfId="35" applyNumberFormat="1" applyFont="1" applyFill="1" applyBorder="1" applyAlignment="1">
      <alignment horizontal="right" vertical="center"/>
    </xf>
    <xf numFmtId="202" fontId="155" fillId="10" borderId="163" xfId="35" applyNumberFormat="1" applyFont="1" applyFill="1" applyBorder="1" applyAlignment="1">
      <alignment horizontal="right" vertical="center"/>
    </xf>
    <xf numFmtId="181" fontId="161" fillId="0" borderId="146" xfId="35" applyNumberFormat="1" applyFont="1" applyBorder="1" applyAlignment="1">
      <alignment horizontal="center" vertical="center" shrinkToFit="1"/>
    </xf>
    <xf numFmtId="188" fontId="158" fillId="0" borderId="21" xfId="35" applyNumberFormat="1" applyFont="1" applyBorder="1" applyAlignment="1">
      <alignment horizontal="center" vertical="center" shrinkToFit="1"/>
    </xf>
    <xf numFmtId="188" fontId="159" fillId="0" borderId="21" xfId="35" applyNumberFormat="1" applyFont="1" applyBorder="1" applyAlignment="1">
      <alignment horizontal="center" vertical="center" shrinkToFit="1"/>
    </xf>
    <xf numFmtId="188" fontId="161" fillId="0" borderId="21" xfId="35" applyNumberFormat="1" applyFont="1" applyBorder="1" applyAlignment="1">
      <alignment horizontal="center" vertical="center" shrinkToFit="1"/>
    </xf>
    <xf numFmtId="0" fontId="165" fillId="0" borderId="0" xfId="35" applyFont="1" applyAlignment="1">
      <alignment horizontal="center" vertical="center"/>
    </xf>
    <xf numFmtId="0" fontId="166" fillId="0" borderId="0" xfId="35" applyFont="1" applyAlignment="1">
      <alignment horizontal="center" vertical="center"/>
    </xf>
    <xf numFmtId="0" fontId="167" fillId="0" borderId="0" xfId="35" applyFont="1" applyAlignment="1">
      <alignment horizontal="center" vertical="center"/>
    </xf>
    <xf numFmtId="0" fontId="167" fillId="0" borderId="0" xfId="35" applyFont="1"/>
    <xf numFmtId="188" fontId="168" fillId="0" borderId="18" xfId="35" applyNumberFormat="1" applyFont="1" applyBorder="1" applyAlignment="1">
      <alignment horizontal="center" vertical="center" shrinkToFit="1"/>
    </xf>
    <xf numFmtId="183" fontId="154" fillId="0" borderId="18" xfId="35" applyNumberFormat="1" applyFont="1" applyBorder="1" applyAlignment="1">
      <alignment horizontal="center" vertical="center" shrinkToFit="1"/>
    </xf>
    <xf numFmtId="177" fontId="169" fillId="0" borderId="0" xfId="35" applyNumberFormat="1" applyFont="1" applyAlignment="1">
      <alignment horizontal="center" vertical="center"/>
    </xf>
    <xf numFmtId="201" fontId="169" fillId="0" borderId="0" xfId="35" applyNumberFormat="1" applyFont="1" applyAlignment="1">
      <alignment horizontal="right" vertical="center"/>
    </xf>
    <xf numFmtId="188" fontId="170" fillId="0" borderId="0" xfId="7" applyNumberFormat="1" applyFont="1" applyAlignment="1">
      <alignment horizontal="center"/>
    </xf>
    <xf numFmtId="188" fontId="170" fillId="0" borderId="0" xfId="7" applyNumberFormat="1" applyFont="1" applyAlignment="1">
      <alignment horizontal="center" vertical="center"/>
    </xf>
    <xf numFmtId="176" fontId="32" fillId="29" borderId="12" xfId="1" applyNumberFormat="1" applyFont="1" applyFill="1" applyBorder="1" applyAlignment="1" applyProtection="1">
      <alignment horizontal="center"/>
      <protection locked="0"/>
    </xf>
    <xf numFmtId="188" fontId="117" fillId="0" borderId="150" xfId="0" applyNumberFormat="1" applyFont="1" applyBorder="1" applyAlignment="1">
      <alignment horizontal="center" vertical="center"/>
    </xf>
    <xf numFmtId="188" fontId="117" fillId="0" borderId="196" xfId="0" applyNumberFormat="1" applyFont="1" applyBorder="1">
      <alignment vertical="center"/>
    </xf>
    <xf numFmtId="188" fontId="117" fillId="0" borderId="195" xfId="0" applyNumberFormat="1" applyFont="1" applyBorder="1">
      <alignment vertical="center"/>
    </xf>
    <xf numFmtId="38" fontId="117" fillId="0" borderId="195" xfId="0" applyNumberFormat="1" applyFont="1" applyBorder="1">
      <alignment vertical="center"/>
    </xf>
    <xf numFmtId="38" fontId="117" fillId="29" borderId="177" xfId="0" applyNumberFormat="1" applyFont="1" applyFill="1" applyBorder="1">
      <alignment vertical="center"/>
    </xf>
    <xf numFmtId="38" fontId="117" fillId="7" borderId="177" xfId="0" applyNumberFormat="1" applyFont="1" applyFill="1" applyBorder="1">
      <alignment vertical="center"/>
    </xf>
    <xf numFmtId="38" fontId="5" fillId="33" borderId="0" xfId="4" applyFont="1" applyFill="1" applyAlignment="1">
      <alignment vertical="center"/>
    </xf>
    <xf numFmtId="38" fontId="5" fillId="33" borderId="188" xfId="1" applyFill="1" applyBorder="1">
      <alignment vertical="center"/>
    </xf>
    <xf numFmtId="0" fontId="99" fillId="36" borderId="34" xfId="2" applyFont="1" applyFill="1" applyBorder="1" applyAlignment="1">
      <alignment horizontal="center" vertical="center"/>
    </xf>
    <xf numFmtId="38" fontId="99" fillId="36" borderId="3" xfId="2" applyNumberFormat="1" applyFont="1" applyFill="1" applyBorder="1" applyAlignment="1">
      <alignment horizontal="center" vertical="center" shrinkToFit="1"/>
    </xf>
    <xf numFmtId="0" fontId="99" fillId="36" borderId="65" xfId="2" applyFont="1" applyFill="1" applyBorder="1" applyAlignment="1">
      <alignment horizontal="center" vertical="center"/>
    </xf>
    <xf numFmtId="38" fontId="99" fillId="36" borderId="67" xfId="2" applyNumberFormat="1" applyFont="1" applyFill="1" applyBorder="1" applyAlignment="1">
      <alignment horizontal="center" vertical="center" shrinkToFit="1"/>
    </xf>
    <xf numFmtId="38" fontId="100" fillId="36" borderId="67" xfId="10" applyFont="1" applyFill="1" applyBorder="1" applyAlignment="1">
      <alignment horizontal="center" vertical="center" shrinkToFit="1"/>
    </xf>
    <xf numFmtId="38" fontId="100" fillId="36" borderId="67" xfId="2" applyNumberFormat="1" applyFont="1" applyFill="1" applyBorder="1" applyAlignment="1">
      <alignment horizontal="center" vertical="center" shrinkToFit="1"/>
    </xf>
    <xf numFmtId="0" fontId="99" fillId="29" borderId="18" xfId="2" applyFont="1" applyFill="1" applyBorder="1" applyAlignment="1">
      <alignment horizontal="center" vertical="center" shrinkToFit="1"/>
    </xf>
    <xf numFmtId="0" fontId="100" fillId="29" borderId="18" xfId="2" applyFont="1" applyFill="1" applyBorder="1" applyAlignment="1">
      <alignment horizontal="center" vertical="center" shrinkToFit="1"/>
    </xf>
    <xf numFmtId="38" fontId="32" fillId="29" borderId="8" xfId="1" applyFont="1" applyFill="1" applyBorder="1" applyAlignment="1" applyProtection="1">
      <alignment horizontal="center"/>
      <protection locked="0"/>
    </xf>
    <xf numFmtId="38" fontId="90" fillId="29" borderId="84" xfId="1" applyFont="1" applyFill="1" applyBorder="1" applyAlignment="1" applyProtection="1">
      <alignment horizontal="right" shrinkToFit="1"/>
      <protection locked="0"/>
    </xf>
    <xf numFmtId="38" fontId="65" fillId="29" borderId="72" xfId="1" applyFont="1" applyFill="1" applyBorder="1" applyAlignment="1">
      <alignment horizontal="center" vertical="center" shrinkToFit="1"/>
    </xf>
    <xf numFmtId="38" fontId="66" fillId="29" borderId="83" xfId="1" applyFont="1" applyFill="1" applyBorder="1" applyAlignment="1" applyProtection="1">
      <alignment horizontal="right" shrinkToFit="1"/>
      <protection locked="0"/>
    </xf>
    <xf numFmtId="38" fontId="52" fillId="13" borderId="67" xfId="4" applyFont="1" applyFill="1" applyBorder="1" applyAlignment="1">
      <alignment horizontal="center" vertical="center" shrinkToFit="1"/>
    </xf>
    <xf numFmtId="38" fontId="63" fillId="11" borderId="81" xfId="1" applyFont="1" applyFill="1" applyBorder="1" applyAlignment="1" applyProtection="1">
      <alignment horizontal="right" shrinkToFit="1"/>
      <protection locked="0"/>
    </xf>
    <xf numFmtId="38" fontId="65" fillId="29" borderId="70" xfId="1" applyFont="1" applyFill="1" applyBorder="1" applyAlignment="1">
      <alignment horizontal="center" vertical="center" shrinkToFit="1"/>
    </xf>
    <xf numFmtId="38" fontId="46" fillId="5" borderId="21" xfId="1" applyFont="1" applyFill="1" applyBorder="1" applyAlignment="1" applyProtection="1">
      <alignment horizontal="center" vertical="center"/>
      <protection locked="0"/>
    </xf>
    <xf numFmtId="38" fontId="65" fillId="11" borderId="21" xfId="1" applyFont="1" applyFill="1" applyBorder="1" applyAlignment="1">
      <alignment horizontal="center" vertical="center" shrinkToFit="1"/>
    </xf>
    <xf numFmtId="38" fontId="99" fillId="0" borderId="7" xfId="2" applyNumberFormat="1" applyFont="1" applyBorder="1" applyAlignment="1">
      <alignment horizontal="center" vertical="center" shrinkToFit="1"/>
    </xf>
    <xf numFmtId="38" fontId="117" fillId="7" borderId="175" xfId="0" applyNumberFormat="1" applyFont="1" applyFill="1" applyBorder="1">
      <alignment vertical="center"/>
    </xf>
    <xf numFmtId="38" fontId="32" fillId="5" borderId="18" xfId="1" applyFont="1" applyFill="1" applyBorder="1" applyAlignment="1" applyProtection="1">
      <alignment horizontal="center" vertical="center"/>
      <protection locked="0"/>
    </xf>
    <xf numFmtId="38" fontId="61" fillId="11" borderId="18" xfId="1" applyFont="1" applyFill="1" applyBorder="1" applyAlignment="1">
      <alignment horizontal="center" vertical="center" shrinkToFit="1"/>
    </xf>
    <xf numFmtId="0" fontId="5" fillId="0" borderId="0" xfId="7" applyAlignment="1">
      <alignment horizontal="right"/>
    </xf>
    <xf numFmtId="0" fontId="88" fillId="0" borderId="18" xfId="7" applyFont="1" applyBorder="1" applyAlignment="1">
      <alignment horizontal="center"/>
    </xf>
    <xf numFmtId="191" fontId="88" fillId="0" borderId="0" xfId="7" applyNumberFormat="1" applyFont="1" applyAlignment="1">
      <alignment horizontal="center"/>
    </xf>
    <xf numFmtId="38" fontId="32" fillId="0" borderId="35" xfId="1" applyFont="1" applyFill="1" applyBorder="1" applyAlignment="1" applyProtection="1">
      <alignment horizontal="center"/>
      <protection locked="0"/>
    </xf>
    <xf numFmtId="38" fontId="57" fillId="0" borderId="35" xfId="1" applyFont="1" applyFill="1" applyBorder="1" applyAlignment="1">
      <alignment horizontal="center" vertical="center" shrinkToFit="1"/>
    </xf>
    <xf numFmtId="38" fontId="67" fillId="0" borderId="125" xfId="1" applyFont="1" applyFill="1" applyBorder="1" applyAlignment="1">
      <alignment horizontal="center" vertical="center" shrinkToFit="1"/>
    </xf>
    <xf numFmtId="38" fontId="117" fillId="0" borderId="188" xfId="0" applyNumberFormat="1" applyFont="1" applyBorder="1">
      <alignment vertical="center"/>
    </xf>
    <xf numFmtId="0" fontId="117" fillId="0" borderId="198" xfId="0" applyFont="1" applyBorder="1" applyAlignment="1">
      <alignment horizontal="center" vertical="center"/>
    </xf>
    <xf numFmtId="38" fontId="117" fillId="0" borderId="144" xfId="0" applyNumberFormat="1" applyFont="1" applyBorder="1">
      <alignment vertical="center"/>
    </xf>
    <xf numFmtId="38" fontId="117" fillId="7" borderId="1" xfId="0" applyNumberFormat="1" applyFont="1" applyFill="1" applyBorder="1">
      <alignment vertical="center"/>
    </xf>
    <xf numFmtId="38" fontId="117" fillId="29" borderId="1" xfId="0" applyNumberFormat="1" applyFont="1" applyFill="1" applyBorder="1">
      <alignment vertical="center"/>
    </xf>
    <xf numFmtId="38" fontId="117" fillId="0" borderId="199" xfId="0" applyNumberFormat="1" applyFont="1" applyBorder="1">
      <alignment vertical="center"/>
    </xf>
    <xf numFmtId="0" fontId="117" fillId="0" borderId="148" xfId="0" applyFont="1" applyBorder="1">
      <alignment vertical="center"/>
    </xf>
    <xf numFmtId="0" fontId="117" fillId="0" borderId="198" xfId="0" applyFont="1" applyBorder="1">
      <alignment vertical="center"/>
    </xf>
    <xf numFmtId="38" fontId="117" fillId="0" borderId="198" xfId="0" applyNumberFormat="1" applyFont="1" applyBorder="1">
      <alignment vertical="center"/>
    </xf>
    <xf numFmtId="0" fontId="117" fillId="7" borderId="76" xfId="0" applyFont="1" applyFill="1" applyBorder="1" applyAlignment="1">
      <alignment horizontal="center" vertical="center"/>
    </xf>
    <xf numFmtId="0" fontId="136" fillId="0" borderId="89" xfId="0" applyFont="1" applyBorder="1" applyAlignment="1">
      <alignment horizontal="center" vertical="center"/>
    </xf>
    <xf numFmtId="0" fontId="136" fillId="29" borderId="201" xfId="2" applyFont="1" applyFill="1" applyBorder="1" applyAlignment="1">
      <alignment horizontal="center" vertical="center"/>
    </xf>
    <xf numFmtId="0" fontId="136" fillId="7" borderId="89" xfId="2" applyFont="1" applyFill="1" applyBorder="1" applyAlignment="1">
      <alignment horizontal="center" vertical="center"/>
    </xf>
    <xf numFmtId="0" fontId="136" fillId="29" borderId="89" xfId="2" applyFont="1" applyFill="1" applyBorder="1" applyAlignment="1">
      <alignment horizontal="center" vertical="center"/>
    </xf>
    <xf numFmtId="0" fontId="136" fillId="29" borderId="202" xfId="2" applyFont="1" applyFill="1" applyBorder="1" applyAlignment="1">
      <alignment horizontal="center" vertical="center"/>
    </xf>
    <xf numFmtId="0" fontId="117" fillId="0" borderId="0" xfId="2" applyFont="1" applyAlignment="1">
      <alignment horizontal="center" vertical="center"/>
    </xf>
    <xf numFmtId="0" fontId="117" fillId="5" borderId="203" xfId="0" applyFont="1" applyFill="1" applyBorder="1" applyAlignment="1">
      <alignment horizontal="center" vertical="center"/>
    </xf>
    <xf numFmtId="0" fontId="136" fillId="0" borderId="88" xfId="0" applyFont="1" applyBorder="1" applyAlignment="1">
      <alignment horizontal="center" vertical="center"/>
    </xf>
    <xf numFmtId="188" fontId="139" fillId="32" borderId="5" xfId="0" applyNumberFormat="1" applyFont="1" applyFill="1" applyBorder="1" applyAlignment="1">
      <alignment horizontal="center" vertical="center"/>
    </xf>
    <xf numFmtId="0" fontId="117" fillId="0" borderId="206" xfId="0" applyFont="1" applyBorder="1">
      <alignment vertical="center"/>
    </xf>
    <xf numFmtId="38" fontId="117" fillId="29" borderId="200" xfId="0" applyNumberFormat="1" applyFont="1" applyFill="1" applyBorder="1" applyAlignment="1">
      <alignment horizontal="center" vertical="center"/>
    </xf>
    <xf numFmtId="38" fontId="117" fillId="29" borderId="76" xfId="0" applyNumberFormat="1" applyFont="1" applyFill="1" applyBorder="1" applyAlignment="1">
      <alignment horizontal="center" vertical="center"/>
    </xf>
    <xf numFmtId="38" fontId="117" fillId="29" borderId="118" xfId="0" applyNumberFormat="1" applyFont="1" applyFill="1" applyBorder="1" applyAlignment="1">
      <alignment horizontal="center" vertical="center"/>
    </xf>
    <xf numFmtId="0" fontId="136" fillId="0" borderId="87" xfId="0" applyFont="1" applyBorder="1" applyAlignment="1">
      <alignment horizontal="center" vertical="center"/>
    </xf>
    <xf numFmtId="188" fontId="117" fillId="0" borderId="1" xfId="0" applyNumberFormat="1" applyFont="1" applyBorder="1" applyAlignment="1">
      <alignment horizontal="center" vertical="center"/>
    </xf>
    <xf numFmtId="38" fontId="172" fillId="0" borderId="0" xfId="0" applyNumberFormat="1" applyFont="1">
      <alignment vertical="center"/>
    </xf>
    <xf numFmtId="0" fontId="0" fillId="0" borderId="21" xfId="0" applyBorder="1" applyAlignment="1">
      <alignment horizontal="center" vertical="center"/>
    </xf>
    <xf numFmtId="38" fontId="52" fillId="11" borderId="65" xfId="4" applyFont="1" applyFill="1" applyBorder="1" applyAlignment="1">
      <alignment horizontal="center" vertical="center" shrinkToFit="1"/>
    </xf>
    <xf numFmtId="0" fontId="174" fillId="8" borderId="18" xfId="0" applyFont="1" applyFill="1" applyBorder="1" applyAlignment="1">
      <alignment horizontal="center" vertical="center"/>
    </xf>
    <xf numFmtId="186" fontId="174" fillId="8" borderId="18" xfId="0" applyNumberFormat="1" applyFont="1" applyFill="1" applyBorder="1" applyAlignment="1">
      <alignment horizontal="center" vertical="center"/>
    </xf>
    <xf numFmtId="0" fontId="86" fillId="8" borderId="0" xfId="0" applyFont="1" applyFill="1">
      <alignment vertical="center"/>
    </xf>
    <xf numFmtId="186" fontId="174" fillId="8" borderId="0" xfId="0" applyNumberFormat="1" applyFont="1" applyFill="1">
      <alignment vertical="center"/>
    </xf>
    <xf numFmtId="38" fontId="66" fillId="0" borderId="83" xfId="1" applyFont="1" applyFill="1" applyBorder="1" applyAlignment="1" applyProtection="1">
      <alignment horizontal="center" vertical="center" shrinkToFit="1"/>
      <protection locked="0"/>
    </xf>
    <xf numFmtId="38" fontId="117" fillId="0" borderId="176" xfId="0" applyNumberFormat="1" applyFont="1" applyBorder="1">
      <alignment vertical="center"/>
    </xf>
    <xf numFmtId="188" fontId="117" fillId="7" borderId="176" xfId="0" applyNumberFormat="1" applyFont="1" applyFill="1" applyBorder="1">
      <alignment vertical="center"/>
    </xf>
    <xf numFmtId="188" fontId="117" fillId="7" borderId="165" xfId="0" applyNumberFormat="1" applyFont="1" applyFill="1" applyBorder="1" applyAlignment="1">
      <alignment horizontal="center" vertical="center"/>
    </xf>
    <xf numFmtId="0" fontId="126" fillId="7" borderId="52" xfId="2" applyFont="1" applyFill="1" applyBorder="1" applyAlignment="1">
      <alignment horizontal="center" vertical="center"/>
    </xf>
    <xf numFmtId="0" fontId="126" fillId="7" borderId="188" xfId="2" applyFont="1" applyFill="1" applyBorder="1" applyAlignment="1">
      <alignment horizontal="center" vertical="center"/>
    </xf>
    <xf numFmtId="0" fontId="126" fillId="7" borderId="172" xfId="2" applyFont="1" applyFill="1" applyBorder="1" applyAlignment="1">
      <alignment horizontal="center" vertical="center"/>
    </xf>
    <xf numFmtId="0" fontId="0" fillId="0" borderId="48" xfId="7" applyFont="1" applyBorder="1" applyAlignment="1">
      <alignment horizontal="center" vertical="center"/>
    </xf>
    <xf numFmtId="0" fontId="5" fillId="7" borderId="18" xfId="7" applyFill="1" applyBorder="1" applyAlignment="1">
      <alignment horizontal="left"/>
    </xf>
    <xf numFmtId="0" fontId="0" fillId="7" borderId="18" xfId="7" applyFont="1" applyFill="1" applyBorder="1" applyAlignment="1">
      <alignment horizontal="left"/>
    </xf>
    <xf numFmtId="0" fontId="5" fillId="29" borderId="70" xfId="7" applyFill="1" applyBorder="1" applyAlignment="1">
      <alignment horizontal="left"/>
    </xf>
    <xf numFmtId="0" fontId="5" fillId="29" borderId="18" xfId="7" applyFill="1" applyBorder="1" applyAlignment="1">
      <alignment horizontal="left"/>
    </xf>
    <xf numFmtId="0" fontId="0" fillId="29" borderId="18" xfId="7" applyFont="1" applyFill="1" applyBorder="1" applyAlignment="1">
      <alignment horizontal="left"/>
    </xf>
    <xf numFmtId="38" fontId="32" fillId="29" borderId="6" xfId="1" applyFont="1" applyFill="1" applyBorder="1" applyAlignment="1" applyProtection="1">
      <alignment horizontal="center" vertical="center"/>
      <protection locked="0"/>
    </xf>
    <xf numFmtId="38" fontId="52" fillId="29" borderId="7" xfId="1" applyFont="1" applyFill="1" applyBorder="1" applyAlignment="1">
      <alignment horizontal="center" vertical="center" shrinkToFit="1"/>
    </xf>
    <xf numFmtId="38" fontId="73" fillId="29" borderId="80" xfId="1" applyFont="1" applyFill="1" applyBorder="1" applyAlignment="1" applyProtection="1">
      <alignment horizontal="right" shrinkToFit="1"/>
      <protection locked="0"/>
    </xf>
    <xf numFmtId="38" fontId="66" fillId="8" borderId="85" xfId="1" applyFont="1" applyFill="1" applyBorder="1" applyAlignment="1" applyProtection="1">
      <alignment horizontal="right" shrinkToFit="1"/>
      <protection locked="0"/>
    </xf>
    <xf numFmtId="185" fontId="56" fillId="22" borderId="8" xfId="1" applyNumberFormat="1" applyFont="1" applyFill="1" applyBorder="1" applyAlignment="1">
      <alignment horizontal="center" vertical="center" shrinkToFit="1"/>
    </xf>
    <xf numFmtId="185" fontId="56" fillId="22" borderId="84" xfId="1" applyNumberFormat="1" applyFont="1" applyFill="1" applyBorder="1" applyAlignment="1" applyProtection="1">
      <alignment horizontal="right" shrinkToFit="1"/>
      <protection locked="0"/>
    </xf>
    <xf numFmtId="186" fontId="174" fillId="8" borderId="0" xfId="0" applyNumberFormat="1" applyFont="1" applyFill="1" applyAlignment="1">
      <alignment horizontal="center" vertical="center"/>
    </xf>
    <xf numFmtId="49" fontId="142" fillId="33" borderId="0" xfId="3" applyNumberFormat="1" applyFont="1" applyFill="1" applyAlignment="1" applyProtection="1">
      <alignment horizontal="center" vertical="center"/>
      <protection locked="0"/>
    </xf>
    <xf numFmtId="186" fontId="65" fillId="8" borderId="70" xfId="1" applyNumberFormat="1" applyFont="1" applyFill="1" applyBorder="1" applyAlignment="1">
      <alignment horizontal="center" vertical="center" shrinkToFit="1"/>
    </xf>
    <xf numFmtId="38" fontId="0" fillId="13" borderId="18" xfId="0" applyNumberFormat="1" applyFill="1" applyBorder="1">
      <alignment vertical="center"/>
    </xf>
    <xf numFmtId="0" fontId="0" fillId="13" borderId="18" xfId="0" applyFill="1" applyBorder="1">
      <alignment vertical="center"/>
    </xf>
    <xf numFmtId="0" fontId="176" fillId="25" borderId="18" xfId="0" applyFont="1" applyFill="1" applyBorder="1">
      <alignment vertical="center"/>
    </xf>
    <xf numFmtId="38" fontId="176" fillId="25" borderId="18" xfId="0" applyNumberFormat="1" applyFont="1" applyFill="1" applyBorder="1">
      <alignment vertical="center"/>
    </xf>
    <xf numFmtId="38" fontId="177" fillId="25" borderId="18" xfId="1" applyFont="1" applyFill="1" applyBorder="1">
      <alignment vertical="center"/>
    </xf>
    <xf numFmtId="38" fontId="176" fillId="25" borderId="18" xfId="1" applyFont="1" applyFill="1" applyBorder="1">
      <alignment vertical="center"/>
    </xf>
    <xf numFmtId="38" fontId="32" fillId="0" borderId="21" xfId="1" applyFont="1" applyFill="1" applyBorder="1" applyAlignment="1" applyProtection="1">
      <alignment horizontal="center"/>
      <protection locked="0"/>
    </xf>
    <xf numFmtId="185" fontId="56" fillId="0" borderId="21" xfId="1" applyNumberFormat="1" applyFont="1" applyFill="1" applyBorder="1" applyAlignment="1">
      <alignment horizontal="center" vertical="center" shrinkToFit="1"/>
    </xf>
    <xf numFmtId="185" fontId="56" fillId="0" borderId="81" xfId="1" applyNumberFormat="1" applyFont="1" applyFill="1" applyBorder="1" applyAlignment="1" applyProtection="1">
      <alignment horizontal="right" shrinkToFit="1"/>
      <protection locked="0"/>
    </xf>
    <xf numFmtId="38" fontId="32" fillId="11" borderId="21" xfId="1" applyFont="1" applyFill="1" applyBorder="1" applyAlignment="1" applyProtection="1">
      <alignment horizontal="center"/>
      <protection locked="0"/>
    </xf>
    <xf numFmtId="38" fontId="52" fillId="10" borderId="7" xfId="1" applyFont="1" applyFill="1" applyBorder="1" applyAlignment="1">
      <alignment horizontal="center" vertical="center" shrinkToFit="1"/>
    </xf>
    <xf numFmtId="38" fontId="36" fillId="10" borderId="8" xfId="1" applyFont="1" applyFill="1" applyBorder="1" applyAlignment="1">
      <alignment horizontal="center" vertical="center" shrinkToFit="1"/>
    </xf>
    <xf numFmtId="185" fontId="56" fillId="10" borderId="8" xfId="1" applyNumberFormat="1" applyFont="1" applyFill="1" applyBorder="1" applyAlignment="1">
      <alignment horizontal="center" vertical="center" shrinkToFit="1"/>
    </xf>
    <xf numFmtId="38" fontId="65" fillId="10" borderId="70" xfId="1" applyFont="1" applyFill="1" applyBorder="1" applyAlignment="1">
      <alignment horizontal="center" vertical="center" shrinkToFit="1"/>
    </xf>
    <xf numFmtId="38" fontId="64" fillId="10" borderId="8" xfId="1" applyFont="1" applyFill="1" applyBorder="1" applyAlignment="1">
      <alignment horizontal="center" vertical="center" shrinkToFit="1"/>
    </xf>
    <xf numFmtId="38" fontId="64" fillId="29" borderId="8" xfId="1" applyFont="1" applyFill="1" applyBorder="1" applyAlignment="1">
      <alignment horizontal="center" vertical="center" shrinkToFit="1"/>
    </xf>
    <xf numFmtId="38" fontId="65" fillId="10" borderId="7" xfId="1" applyFont="1" applyFill="1" applyBorder="1" applyAlignment="1">
      <alignment horizontal="center" vertical="center" shrinkToFit="1"/>
    </xf>
    <xf numFmtId="38" fontId="65" fillId="29" borderId="7" xfId="1" applyFont="1" applyFill="1" applyBorder="1" applyAlignment="1">
      <alignment horizontal="center" vertical="center" shrinkToFit="1"/>
    </xf>
    <xf numFmtId="38" fontId="65" fillId="10" borderId="12" xfId="1" applyFont="1" applyFill="1" applyBorder="1" applyAlignment="1">
      <alignment horizontal="center" vertical="center" shrinkToFit="1"/>
    </xf>
    <xf numFmtId="38" fontId="52" fillId="10" borderId="45" xfId="1" applyFont="1" applyFill="1" applyBorder="1" applyAlignment="1">
      <alignment horizontal="center" vertical="center" shrinkToFit="1"/>
    </xf>
    <xf numFmtId="38" fontId="36" fillId="30" borderId="8" xfId="1" applyFont="1" applyFill="1" applyBorder="1" applyAlignment="1">
      <alignment horizontal="center" vertical="center" shrinkToFit="1"/>
    </xf>
    <xf numFmtId="186" fontId="65" fillId="10" borderId="70" xfId="1" applyNumberFormat="1" applyFont="1" applyFill="1" applyBorder="1" applyAlignment="1">
      <alignment horizontal="center" vertical="center" shrinkToFit="1"/>
    </xf>
    <xf numFmtId="38" fontId="65" fillId="10" borderId="90" xfId="1" applyFont="1" applyFill="1" applyBorder="1" applyAlignment="1">
      <alignment horizontal="center" vertical="center" shrinkToFit="1"/>
    </xf>
    <xf numFmtId="38" fontId="65" fillId="10" borderId="127" xfId="1" applyFont="1" applyFill="1" applyBorder="1" applyAlignment="1">
      <alignment horizontal="center" vertical="center" shrinkToFit="1"/>
    </xf>
    <xf numFmtId="49" fontId="86" fillId="0" borderId="0" xfId="7" applyNumberFormat="1" applyFont="1" applyAlignment="1">
      <alignment horizontal="center" vertical="center"/>
    </xf>
    <xf numFmtId="203" fontId="5" fillId="0" borderId="0" xfId="7" applyNumberFormat="1">
      <alignment vertical="center"/>
    </xf>
    <xf numFmtId="38" fontId="65" fillId="29" borderId="7" xfId="0" applyNumberFormat="1" applyFont="1" applyFill="1" applyBorder="1" applyAlignment="1">
      <alignment horizontal="center" vertical="center" shrinkToFit="1"/>
    </xf>
    <xf numFmtId="38" fontId="65" fillId="29" borderId="70" xfId="0" applyNumberFormat="1" applyFont="1" applyFill="1" applyBorder="1" applyAlignment="1">
      <alignment horizontal="center" vertical="center" shrinkToFit="1"/>
    </xf>
    <xf numFmtId="0" fontId="80" fillId="29" borderId="70" xfId="0" applyFont="1" applyFill="1" applyBorder="1" applyAlignment="1">
      <alignment horizontal="center" vertical="center" shrinkToFit="1"/>
    </xf>
    <xf numFmtId="0" fontId="80" fillId="29" borderId="104" xfId="0" applyFont="1" applyFill="1" applyBorder="1" applyAlignment="1">
      <alignment horizontal="center" vertical="center" shrinkToFit="1"/>
    </xf>
    <xf numFmtId="38" fontId="178" fillId="0" borderId="0" xfId="0" applyNumberFormat="1" applyFont="1">
      <alignment vertical="center"/>
    </xf>
    <xf numFmtId="185" fontId="56" fillId="29" borderId="42" xfId="1" applyNumberFormat="1" applyFont="1" applyFill="1" applyBorder="1" applyAlignment="1">
      <alignment horizontal="center" vertical="center" shrinkToFit="1"/>
    </xf>
    <xf numFmtId="185" fontId="56" fillId="29" borderId="21" xfId="1" applyNumberFormat="1" applyFont="1" applyFill="1" applyBorder="1" applyAlignment="1">
      <alignment horizontal="center" vertical="center" shrinkToFit="1"/>
    </xf>
    <xf numFmtId="185" fontId="56" fillId="29" borderId="64" xfId="1" applyNumberFormat="1" applyFont="1" applyFill="1" applyBorder="1" applyAlignment="1">
      <alignment horizontal="center" vertical="center" shrinkToFit="1"/>
    </xf>
    <xf numFmtId="38" fontId="65" fillId="29" borderId="50" xfId="1" applyFont="1" applyFill="1" applyBorder="1" applyAlignment="1">
      <alignment horizontal="center" vertical="center" shrinkToFit="1"/>
    </xf>
    <xf numFmtId="38" fontId="65" fillId="29" borderId="68" xfId="1" applyFont="1" applyFill="1" applyBorder="1" applyAlignment="1">
      <alignment horizontal="center" vertical="center" shrinkToFit="1"/>
    </xf>
    <xf numFmtId="0" fontId="179" fillId="35" borderId="18" xfId="36" applyFont="1" applyFill="1" applyBorder="1" applyAlignment="1">
      <alignment horizontal="center" vertical="center"/>
    </xf>
    <xf numFmtId="0" fontId="179" fillId="0" borderId="0" xfId="36" applyFont="1" applyAlignment="1">
      <alignment horizontal="center" vertical="center"/>
    </xf>
    <xf numFmtId="0" fontId="179" fillId="22" borderId="18" xfId="36" applyFont="1" applyFill="1" applyBorder="1" applyAlignment="1">
      <alignment horizontal="center" vertical="center"/>
    </xf>
    <xf numFmtId="0" fontId="179" fillId="0" borderId="18" xfId="36" applyFont="1" applyBorder="1" applyAlignment="1">
      <alignment horizontal="center" vertical="center"/>
    </xf>
    <xf numFmtId="9" fontId="179" fillId="0" borderId="0" xfId="36" applyNumberFormat="1" applyFont="1" applyAlignment="1">
      <alignment horizontal="center" vertical="center"/>
    </xf>
    <xf numFmtId="38" fontId="179" fillId="22" borderId="18" xfId="36" applyNumberFormat="1" applyFont="1" applyFill="1" applyBorder="1" applyAlignment="1">
      <alignment horizontal="center" vertical="center"/>
    </xf>
    <xf numFmtId="38" fontId="179" fillId="0" borderId="18" xfId="36" applyNumberFormat="1" applyFont="1" applyBorder="1" applyAlignment="1">
      <alignment horizontal="center" vertical="center"/>
    </xf>
    <xf numFmtId="0" fontId="179" fillId="22" borderId="99" xfId="36" applyFont="1" applyFill="1" applyBorder="1">
      <alignment vertical="center"/>
    </xf>
    <xf numFmtId="0" fontId="179" fillId="22" borderId="70" xfId="36" applyFont="1" applyFill="1" applyBorder="1">
      <alignment vertical="center"/>
    </xf>
    <xf numFmtId="38" fontId="179" fillId="0" borderId="0" xfId="36" applyNumberFormat="1" applyFont="1" applyAlignment="1">
      <alignment horizontal="center" vertical="center"/>
    </xf>
    <xf numFmtId="0" fontId="179" fillId="10" borderId="18" xfId="36" applyFont="1" applyFill="1" applyBorder="1" applyAlignment="1">
      <alignment horizontal="center" vertical="center"/>
    </xf>
    <xf numFmtId="38" fontId="71" fillId="29" borderId="7" xfId="1" applyFont="1" applyFill="1" applyBorder="1" applyAlignment="1">
      <alignment horizontal="center" vertical="center" shrinkToFit="1"/>
    </xf>
    <xf numFmtId="38" fontId="113" fillId="0" borderId="0" xfId="2" applyNumberFormat="1" applyFont="1"/>
    <xf numFmtId="38" fontId="36" fillId="10" borderId="7" xfId="1" applyFont="1" applyFill="1" applyBorder="1" applyAlignment="1">
      <alignment horizontal="center" vertical="center" shrinkToFit="1"/>
    </xf>
    <xf numFmtId="38" fontId="57" fillId="10" borderId="8" xfId="1" applyFont="1" applyFill="1" applyBorder="1" applyAlignment="1">
      <alignment horizontal="center" vertical="center" shrinkToFit="1"/>
    </xf>
    <xf numFmtId="38" fontId="65" fillId="10" borderId="72" xfId="1" applyFont="1" applyFill="1" applyBorder="1" applyAlignment="1">
      <alignment horizontal="center" vertical="center" shrinkToFit="1"/>
    </xf>
    <xf numFmtId="38" fontId="61" fillId="10" borderId="70" xfId="1" applyFont="1" applyFill="1" applyBorder="1" applyAlignment="1">
      <alignment horizontal="center" vertical="center" shrinkToFit="1"/>
    </xf>
    <xf numFmtId="38" fontId="65" fillId="10" borderId="89" xfId="1" applyFont="1" applyFill="1" applyBorder="1" applyAlignment="1">
      <alignment horizontal="center" vertical="center" shrinkToFit="1"/>
    </xf>
    <xf numFmtId="38" fontId="52" fillId="10" borderId="67" xfId="1" applyFont="1" applyFill="1" applyBorder="1" applyAlignment="1">
      <alignment horizontal="center" vertical="center" shrinkToFit="1"/>
    </xf>
    <xf numFmtId="38" fontId="64" fillId="10" borderId="7" xfId="1" applyFont="1" applyFill="1" applyBorder="1" applyAlignment="1">
      <alignment horizontal="center" vertical="center" shrinkToFit="1"/>
    </xf>
    <xf numFmtId="38" fontId="32" fillId="10" borderId="67" xfId="1" applyFont="1" applyFill="1" applyBorder="1" applyAlignment="1">
      <alignment horizontal="center" shrinkToFit="1"/>
    </xf>
    <xf numFmtId="38" fontId="142" fillId="10" borderId="21" xfId="1" applyFont="1" applyFill="1" applyBorder="1" applyAlignment="1">
      <alignment horizontal="center" vertical="center" shrinkToFit="1"/>
    </xf>
    <xf numFmtId="38" fontId="61" fillId="10" borderId="18" xfId="1" applyFont="1" applyFill="1" applyBorder="1" applyAlignment="1">
      <alignment horizontal="center" vertical="center" shrinkToFit="1"/>
    </xf>
    <xf numFmtId="0" fontId="0" fillId="7" borderId="0" xfId="0" applyFill="1">
      <alignment vertical="center"/>
    </xf>
    <xf numFmtId="183" fontId="45" fillId="29" borderId="77" xfId="3" applyNumberFormat="1" applyFont="1" applyFill="1" applyBorder="1" applyAlignment="1" applyProtection="1">
      <alignment horizontal="center" vertical="center"/>
      <protection locked="0"/>
    </xf>
    <xf numFmtId="184" fontId="45" fillId="29" borderId="89" xfId="3" applyNumberFormat="1" applyFont="1" applyFill="1" applyBorder="1" applyAlignment="1" applyProtection="1">
      <alignment horizontal="center" vertical="center"/>
      <protection locked="0"/>
    </xf>
    <xf numFmtId="0" fontId="179" fillId="35" borderId="70" xfId="36" applyFont="1" applyFill="1" applyBorder="1" applyAlignment="1">
      <alignment horizontal="center" vertical="center" wrapText="1"/>
    </xf>
    <xf numFmtId="38" fontId="117" fillId="29" borderId="150" xfId="0" applyNumberFormat="1" applyFont="1" applyFill="1" applyBorder="1">
      <alignment vertical="center"/>
    </xf>
    <xf numFmtId="38" fontId="22" fillId="0" borderId="0" xfId="0" applyNumberFormat="1" applyFont="1">
      <alignment vertical="center"/>
    </xf>
    <xf numFmtId="38" fontId="181" fillId="0" borderId="0" xfId="0" applyNumberFormat="1" applyFont="1">
      <alignment vertical="center"/>
    </xf>
    <xf numFmtId="38" fontId="182" fillId="32" borderId="39" xfId="7" applyNumberFormat="1" applyFont="1" applyFill="1" applyBorder="1">
      <alignment vertical="center"/>
    </xf>
    <xf numFmtId="38" fontId="182" fillId="32" borderId="27" xfId="7" applyNumberFormat="1" applyFont="1" applyFill="1" applyBorder="1">
      <alignment vertical="center"/>
    </xf>
    <xf numFmtId="38" fontId="182" fillId="32" borderId="28" xfId="7" applyNumberFormat="1" applyFont="1" applyFill="1" applyBorder="1">
      <alignment vertical="center"/>
    </xf>
    <xf numFmtId="38" fontId="5" fillId="8" borderId="59" xfId="1" applyFill="1" applyBorder="1">
      <alignment vertical="center"/>
    </xf>
    <xf numFmtId="38" fontId="5" fillId="8" borderId="140" xfId="1" applyFill="1" applyBorder="1">
      <alignment vertical="center"/>
    </xf>
    <xf numFmtId="187" fontId="77" fillId="18" borderId="30" xfId="7" applyNumberFormat="1" applyFont="1" applyFill="1" applyBorder="1">
      <alignment vertical="center"/>
    </xf>
    <xf numFmtId="0" fontId="183" fillId="0" borderId="0" xfId="0" applyFont="1">
      <alignment vertical="center"/>
    </xf>
    <xf numFmtId="0" fontId="126" fillId="8" borderId="172" xfId="2" applyFont="1" applyFill="1" applyBorder="1" applyAlignment="1">
      <alignment horizontal="center" vertical="center"/>
    </xf>
    <xf numFmtId="0" fontId="141" fillId="8" borderId="53" xfId="2" applyFont="1" applyFill="1" applyBorder="1" applyAlignment="1">
      <alignment horizontal="center" vertical="center"/>
    </xf>
    <xf numFmtId="0" fontId="0" fillId="0" borderId="217" xfId="0" applyBorder="1">
      <alignment vertical="center"/>
    </xf>
    <xf numFmtId="0" fontId="0" fillId="0" borderId="218" xfId="0" applyBorder="1">
      <alignment vertical="center"/>
    </xf>
    <xf numFmtId="0" fontId="0" fillId="0" borderId="219" xfId="0" applyBorder="1">
      <alignment vertical="center"/>
    </xf>
    <xf numFmtId="0" fontId="0" fillId="0" borderId="0" xfId="0" applyAlignment="1">
      <alignment horizontal="left" vertical="center" indent="1"/>
    </xf>
    <xf numFmtId="0" fontId="0" fillId="8" borderId="0" xfId="0" applyFill="1" applyAlignment="1">
      <alignment horizontal="left" vertical="center" indent="1"/>
    </xf>
    <xf numFmtId="0" fontId="184" fillId="0" borderId="0" xfId="3" applyFont="1" applyAlignment="1" applyProtection="1">
      <alignment horizontal="left" vertical="center"/>
      <protection locked="0"/>
    </xf>
    <xf numFmtId="49" fontId="16" fillId="0" borderId="0" xfId="3" applyNumberFormat="1" applyFont="1" applyAlignment="1" applyProtection="1">
      <alignment horizontal="left" vertical="center"/>
      <protection locked="0"/>
    </xf>
    <xf numFmtId="0" fontId="185" fillId="37" borderId="220" xfId="0" applyFont="1" applyFill="1" applyBorder="1">
      <alignment vertical="center"/>
    </xf>
    <xf numFmtId="0" fontId="185" fillId="37" borderId="221" xfId="0" applyFont="1" applyFill="1" applyBorder="1">
      <alignment vertical="center"/>
    </xf>
    <xf numFmtId="0" fontId="185" fillId="37" borderId="222" xfId="0" applyFont="1" applyFill="1" applyBorder="1">
      <alignment vertical="center"/>
    </xf>
    <xf numFmtId="0" fontId="0" fillId="0" borderId="220" xfId="0" applyBorder="1">
      <alignment vertical="center"/>
    </xf>
    <xf numFmtId="0" fontId="0" fillId="0" borderId="221" xfId="0" applyBorder="1">
      <alignment vertical="center"/>
    </xf>
    <xf numFmtId="0" fontId="0" fillId="29" borderId="221" xfId="0" applyFill="1" applyBorder="1">
      <alignment vertical="center"/>
    </xf>
    <xf numFmtId="38" fontId="0" fillId="0" borderId="221" xfId="1" applyFont="1" applyBorder="1">
      <alignment vertical="center"/>
    </xf>
    <xf numFmtId="0" fontId="0" fillId="21" borderId="221" xfId="0" applyFill="1" applyBorder="1">
      <alignment vertical="center"/>
    </xf>
    <xf numFmtId="0" fontId="145" fillId="38" borderId="223" xfId="0" applyFont="1" applyFill="1" applyBorder="1" applyAlignment="1">
      <alignment horizontal="left" vertical="center" indent="1"/>
    </xf>
    <xf numFmtId="38" fontId="0" fillId="0" borderId="221" xfId="0" applyNumberFormat="1" applyBorder="1">
      <alignment vertical="center"/>
    </xf>
    <xf numFmtId="0" fontId="184" fillId="0" borderId="0" xfId="1" applyNumberFormat="1" applyFont="1" applyFill="1" applyBorder="1" applyAlignment="1">
      <alignment horizontal="left" vertical="center" shrinkToFit="1"/>
    </xf>
    <xf numFmtId="38" fontId="186" fillId="0" borderId="0" xfId="1" applyFont="1" applyFill="1" applyBorder="1" applyAlignment="1">
      <alignment horizontal="left" vertical="center" shrinkToFit="1"/>
    </xf>
    <xf numFmtId="0" fontId="184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184" fillId="0" borderId="0" xfId="0" applyFont="1">
      <alignment vertical="center"/>
    </xf>
    <xf numFmtId="0" fontId="187" fillId="0" borderId="0" xfId="35" applyFont="1" applyAlignment="1">
      <alignment horizontal="center" vertical="center" shrinkToFit="1"/>
    </xf>
    <xf numFmtId="9" fontId="0" fillId="0" borderId="0" xfId="5" applyFont="1">
      <alignment vertical="center"/>
    </xf>
    <xf numFmtId="38" fontId="0" fillId="0" borderId="224" xfId="1" applyFont="1" applyBorder="1">
      <alignment vertical="center"/>
    </xf>
    <xf numFmtId="0" fontId="0" fillId="0" borderId="224" xfId="0" applyBorder="1">
      <alignment vertical="center"/>
    </xf>
    <xf numFmtId="49" fontId="0" fillId="0" borderId="221" xfId="0" applyNumberFormat="1" applyBorder="1">
      <alignment vertical="center"/>
    </xf>
    <xf numFmtId="38" fontId="0" fillId="0" borderId="221" xfId="38" applyNumberFormat="1" applyFont="1" applyBorder="1">
      <alignment vertical="center"/>
    </xf>
    <xf numFmtId="0" fontId="0" fillId="0" borderId="222" xfId="0" applyBorder="1">
      <alignment vertical="center"/>
    </xf>
    <xf numFmtId="0" fontId="0" fillId="0" borderId="225" xfId="0" applyBorder="1">
      <alignment vertical="center"/>
    </xf>
    <xf numFmtId="49" fontId="0" fillId="0" borderId="224" xfId="0" applyNumberFormat="1" applyBorder="1">
      <alignment vertical="center"/>
    </xf>
    <xf numFmtId="38" fontId="0" fillId="0" borderId="224" xfId="0" applyNumberFormat="1" applyBorder="1">
      <alignment vertical="center"/>
    </xf>
    <xf numFmtId="0" fontId="0" fillId="0" borderId="226" xfId="0" applyBorder="1">
      <alignment vertical="center"/>
    </xf>
    <xf numFmtId="0" fontId="104" fillId="39" borderId="227" xfId="0" applyFont="1" applyFill="1" applyBorder="1" applyAlignment="1">
      <alignment horizontal="left"/>
    </xf>
    <xf numFmtId="0" fontId="117" fillId="39" borderId="228" xfId="0" applyFont="1" applyFill="1" applyBorder="1">
      <alignment vertical="center"/>
    </xf>
    <xf numFmtId="0" fontId="117" fillId="39" borderId="229" xfId="0" applyFont="1" applyFill="1" applyBorder="1">
      <alignment vertical="center"/>
    </xf>
    <xf numFmtId="0" fontId="0" fillId="0" borderId="230" xfId="0" applyBorder="1">
      <alignment vertical="center"/>
    </xf>
    <xf numFmtId="0" fontId="189" fillId="37" borderId="231" xfId="0" applyFont="1" applyFill="1" applyBorder="1">
      <alignment vertical="center"/>
    </xf>
    <xf numFmtId="0" fontId="117" fillId="39" borderId="232" xfId="0" applyFont="1" applyFill="1" applyBorder="1">
      <alignment vertical="center"/>
    </xf>
    <xf numFmtId="0" fontId="117" fillId="39" borderId="0" xfId="0" applyFont="1" applyFill="1">
      <alignment vertical="center"/>
    </xf>
    <xf numFmtId="0" fontId="117" fillId="39" borderId="233" xfId="0" applyFont="1" applyFill="1" applyBorder="1">
      <alignment vertical="center"/>
    </xf>
    <xf numFmtId="0" fontId="117" fillId="39" borderId="234" xfId="0" applyFont="1" applyFill="1" applyBorder="1">
      <alignment vertical="center"/>
    </xf>
    <xf numFmtId="0" fontId="117" fillId="39" borderId="235" xfId="0" applyFont="1" applyFill="1" applyBorder="1">
      <alignment vertical="center"/>
    </xf>
    <xf numFmtId="0" fontId="117" fillId="39" borderId="236" xfId="0" applyFont="1" applyFill="1" applyBorder="1">
      <alignment vertical="center"/>
    </xf>
    <xf numFmtId="0" fontId="117" fillId="22" borderId="227" xfId="0" applyFont="1" applyFill="1" applyBorder="1">
      <alignment vertical="center"/>
    </xf>
    <xf numFmtId="0" fontId="117" fillId="22" borderId="228" xfId="0" applyFont="1" applyFill="1" applyBorder="1">
      <alignment vertical="center"/>
    </xf>
    <xf numFmtId="0" fontId="117" fillId="22" borderId="229" xfId="0" applyFont="1" applyFill="1" applyBorder="1">
      <alignment vertical="center"/>
    </xf>
    <xf numFmtId="0" fontId="117" fillId="22" borderId="232" xfId="0" applyFont="1" applyFill="1" applyBorder="1">
      <alignment vertical="center"/>
    </xf>
    <xf numFmtId="0" fontId="117" fillId="22" borderId="0" xfId="0" applyFont="1" applyFill="1">
      <alignment vertical="center"/>
    </xf>
    <xf numFmtId="0" fontId="117" fillId="22" borderId="233" xfId="0" applyFont="1" applyFill="1" applyBorder="1">
      <alignment vertical="center"/>
    </xf>
    <xf numFmtId="0" fontId="117" fillId="22" borderId="234" xfId="0" applyFont="1" applyFill="1" applyBorder="1">
      <alignment vertical="center"/>
    </xf>
    <xf numFmtId="0" fontId="117" fillId="22" borderId="235" xfId="0" applyFont="1" applyFill="1" applyBorder="1">
      <alignment vertical="center"/>
    </xf>
    <xf numFmtId="0" fontId="117" fillId="22" borderId="236" xfId="0" applyFont="1" applyFill="1" applyBorder="1">
      <alignment vertical="center"/>
    </xf>
    <xf numFmtId="38" fontId="117" fillId="22" borderId="0" xfId="1" applyFont="1" applyFill="1" applyBorder="1">
      <alignment vertical="center"/>
    </xf>
    <xf numFmtId="38" fontId="117" fillId="22" borderId="233" xfId="1" applyFont="1" applyFill="1" applyBorder="1">
      <alignment vertical="center"/>
    </xf>
    <xf numFmtId="38" fontId="117" fillId="22" borderId="235" xfId="1" applyFont="1" applyFill="1" applyBorder="1">
      <alignment vertical="center"/>
    </xf>
    <xf numFmtId="38" fontId="117" fillId="22" borderId="236" xfId="1" applyFont="1" applyFill="1" applyBorder="1">
      <alignment vertical="center"/>
    </xf>
    <xf numFmtId="204" fontId="117" fillId="39" borderId="0" xfId="0" applyNumberFormat="1" applyFont="1" applyFill="1">
      <alignment vertical="center"/>
    </xf>
    <xf numFmtId="38" fontId="117" fillId="31" borderId="0" xfId="1" applyFont="1" applyFill="1" applyBorder="1">
      <alignment vertical="center"/>
    </xf>
    <xf numFmtId="9" fontId="117" fillId="22" borderId="0" xfId="5" applyFont="1" applyFill="1" applyBorder="1">
      <alignment vertical="center"/>
    </xf>
    <xf numFmtId="9" fontId="117" fillId="22" borderId="233" xfId="5" applyFont="1" applyFill="1" applyBorder="1">
      <alignment vertical="center"/>
    </xf>
    <xf numFmtId="176" fontId="117" fillId="22" borderId="0" xfId="1" applyNumberFormat="1" applyFont="1" applyFill="1" applyBorder="1">
      <alignment vertical="center"/>
    </xf>
    <xf numFmtId="176" fontId="117" fillId="22" borderId="233" xfId="1" applyNumberFormat="1" applyFont="1" applyFill="1" applyBorder="1">
      <alignment vertical="center"/>
    </xf>
    <xf numFmtId="0" fontId="187" fillId="0" borderId="146" xfId="35" applyFont="1" applyBorder="1" applyAlignment="1">
      <alignment horizontal="center" vertical="center" shrinkToFit="1"/>
    </xf>
    <xf numFmtId="38" fontId="187" fillId="6" borderId="18" xfId="35" applyNumberFormat="1" applyFont="1" applyFill="1" applyBorder="1" applyAlignment="1">
      <alignment horizontal="center" vertical="center" shrinkToFit="1"/>
    </xf>
    <xf numFmtId="0" fontId="187" fillId="0" borderId="18" xfId="35" applyFont="1" applyBorder="1" applyAlignment="1">
      <alignment horizontal="center" vertical="center" shrinkToFit="1"/>
    </xf>
    <xf numFmtId="9" fontId="187" fillId="0" borderId="18" xfId="35" applyNumberFormat="1" applyFont="1" applyBorder="1" applyAlignment="1">
      <alignment horizontal="center" vertical="center" shrinkToFit="1"/>
    </xf>
    <xf numFmtId="38" fontId="187" fillId="0" borderId="18" xfId="35" applyNumberFormat="1" applyFont="1" applyBorder="1" applyAlignment="1">
      <alignment horizontal="center" vertical="center" shrinkToFit="1"/>
    </xf>
    <xf numFmtId="0" fontId="145" fillId="0" borderId="223" xfId="0" applyFont="1" applyBorder="1" applyAlignment="1">
      <alignment horizontal="left" vertical="center" indent="1"/>
    </xf>
    <xf numFmtId="188" fontId="190" fillId="0" borderId="18" xfId="35" applyNumberFormat="1" applyFont="1" applyBorder="1" applyAlignment="1">
      <alignment horizontal="center" vertical="center" shrinkToFit="1"/>
    </xf>
    <xf numFmtId="0" fontId="117" fillId="8" borderId="176" xfId="0" applyFont="1" applyFill="1" applyBorder="1">
      <alignment vertical="center"/>
    </xf>
    <xf numFmtId="0" fontId="117" fillId="40" borderId="0" xfId="0" applyFont="1" applyFill="1">
      <alignment vertical="center"/>
    </xf>
    <xf numFmtId="9" fontId="117" fillId="0" borderId="0" xfId="5" applyFont="1">
      <alignment vertical="center"/>
    </xf>
    <xf numFmtId="0" fontId="40" fillId="0" borderId="0" xfId="0" applyFont="1">
      <alignment vertical="center"/>
    </xf>
    <xf numFmtId="0" fontId="191" fillId="40" borderId="18" xfId="0" applyFont="1" applyFill="1" applyBorder="1" applyAlignment="1">
      <alignment horizontal="centerContinuous" vertical="center"/>
    </xf>
    <xf numFmtId="0" fontId="191" fillId="40" borderId="30" xfId="0" applyFont="1" applyFill="1" applyBorder="1" applyAlignment="1">
      <alignment horizontal="centerContinuous" vertical="center"/>
    </xf>
    <xf numFmtId="0" fontId="191" fillId="39" borderId="30" xfId="0" applyFont="1" applyFill="1" applyBorder="1" applyAlignment="1">
      <alignment horizontal="centerContinuous" vertical="center"/>
    </xf>
    <xf numFmtId="0" fontId="191" fillId="39" borderId="41" xfId="0" applyFont="1" applyFill="1" applyBorder="1" applyAlignment="1">
      <alignment horizontal="centerContinuous" vertical="center"/>
    </xf>
    <xf numFmtId="0" fontId="191" fillId="39" borderId="142" xfId="0" applyFont="1" applyFill="1" applyBorder="1" applyAlignment="1">
      <alignment horizontal="centerContinuous" vertical="center"/>
    </xf>
    <xf numFmtId="0" fontId="192" fillId="38" borderId="18" xfId="3" applyFont="1" applyFill="1" applyBorder="1" applyAlignment="1">
      <alignment horizontal="centerContinuous" vertical="center"/>
    </xf>
    <xf numFmtId="0" fontId="192" fillId="38" borderId="41" xfId="3" applyFont="1" applyFill="1" applyBorder="1" applyAlignment="1">
      <alignment horizontal="centerContinuous" vertical="center"/>
    </xf>
    <xf numFmtId="0" fontId="40" fillId="0" borderId="230" xfId="0" applyFont="1" applyBorder="1">
      <alignment vertical="center"/>
    </xf>
    <xf numFmtId="0" fontId="40" fillId="0" borderId="237" xfId="0" applyFont="1" applyBorder="1">
      <alignment vertical="center"/>
    </xf>
    <xf numFmtId="0" fontId="193" fillId="0" borderId="230" xfId="0" applyFont="1" applyBorder="1">
      <alignment vertical="center"/>
    </xf>
    <xf numFmtId="0" fontId="193" fillId="38" borderId="230" xfId="0" applyFont="1" applyFill="1" applyBorder="1">
      <alignment vertical="center"/>
    </xf>
    <xf numFmtId="0" fontId="193" fillId="0" borderId="230" xfId="3" applyFont="1" applyBorder="1" applyAlignment="1">
      <alignment horizontal="left" vertical="center"/>
    </xf>
    <xf numFmtId="0" fontId="193" fillId="38" borderId="238" xfId="3" applyFont="1" applyFill="1" applyBorder="1" applyAlignment="1">
      <alignment horizontal="left" vertical="center"/>
    </xf>
    <xf numFmtId="38" fontId="192" fillId="41" borderId="18" xfId="1" applyFont="1" applyFill="1" applyBorder="1" applyAlignment="1">
      <alignment horizontal="center" vertical="center"/>
    </xf>
    <xf numFmtId="38" fontId="192" fillId="42" borderId="18" xfId="1" applyFont="1" applyFill="1" applyBorder="1" applyAlignment="1">
      <alignment horizontal="center" vertical="center"/>
    </xf>
    <xf numFmtId="38" fontId="192" fillId="39" borderId="18" xfId="1" applyFont="1" applyFill="1" applyBorder="1" applyAlignment="1">
      <alignment horizontal="center" vertical="center"/>
    </xf>
    <xf numFmtId="38" fontId="192" fillId="38" borderId="70" xfId="1" applyFont="1" applyFill="1" applyBorder="1" applyAlignment="1">
      <alignment horizontal="center" vertical="center"/>
    </xf>
    <xf numFmtId="0" fontId="0" fillId="0" borderId="238" xfId="0" applyBorder="1">
      <alignment vertical="center"/>
    </xf>
    <xf numFmtId="0" fontId="0" fillId="0" borderId="239" xfId="0" applyBorder="1">
      <alignment vertical="center"/>
    </xf>
    <xf numFmtId="0" fontId="0" fillId="8" borderId="238" xfId="0" applyFill="1" applyBorder="1">
      <alignment vertical="center"/>
    </xf>
    <xf numFmtId="38" fontId="184" fillId="0" borderId="18" xfId="1" applyFont="1" applyFill="1" applyBorder="1">
      <alignment vertical="center"/>
    </xf>
    <xf numFmtId="38" fontId="184" fillId="0" borderId="18" xfId="1" applyFont="1" applyBorder="1">
      <alignment vertical="center"/>
    </xf>
    <xf numFmtId="0" fontId="0" fillId="26" borderId="0" xfId="0" applyFill="1">
      <alignment vertical="center"/>
    </xf>
    <xf numFmtId="38" fontId="184" fillId="8" borderId="18" xfId="1" applyFont="1" applyFill="1" applyBorder="1">
      <alignment vertical="center"/>
    </xf>
    <xf numFmtId="38" fontId="40" fillId="0" borderId="0" xfId="1" applyFont="1">
      <alignment vertical="center"/>
    </xf>
    <xf numFmtId="38" fontId="117" fillId="0" borderId="0" xfId="0" applyNumberFormat="1" applyFont="1">
      <alignment vertical="center"/>
    </xf>
    <xf numFmtId="0" fontId="126" fillId="39" borderId="228" xfId="0" applyFont="1" applyFill="1" applyBorder="1">
      <alignment vertical="center"/>
    </xf>
    <xf numFmtId="0" fontId="126" fillId="39" borderId="229" xfId="0" applyFont="1" applyFill="1" applyBorder="1">
      <alignment vertical="center"/>
    </xf>
    <xf numFmtId="0" fontId="126" fillId="39" borderId="0" xfId="0" applyFont="1" applyFill="1">
      <alignment vertical="center"/>
    </xf>
    <xf numFmtId="38" fontId="117" fillId="39" borderId="0" xfId="1" applyFont="1" applyFill="1">
      <alignment vertical="center"/>
    </xf>
    <xf numFmtId="38" fontId="117" fillId="39" borderId="233" xfId="1" applyFont="1" applyFill="1" applyBorder="1">
      <alignment vertical="center"/>
    </xf>
    <xf numFmtId="0" fontId="145" fillId="43" borderId="223" xfId="0" applyFont="1" applyFill="1" applyBorder="1" applyAlignment="1">
      <alignment horizontal="left" vertical="center" indent="1"/>
    </xf>
    <xf numFmtId="9" fontId="187" fillId="8" borderId="18" xfId="35" applyNumberFormat="1" applyFont="1" applyFill="1" applyBorder="1" applyAlignment="1">
      <alignment horizontal="center" vertical="center" shrinkToFit="1"/>
    </xf>
    <xf numFmtId="0" fontId="0" fillId="8" borderId="0" xfId="0" applyFill="1">
      <alignment vertical="center"/>
    </xf>
    <xf numFmtId="181" fontId="161" fillId="8" borderId="70" xfId="35" applyNumberFormat="1" applyFont="1" applyFill="1" applyBorder="1" applyAlignment="1">
      <alignment horizontal="center" vertical="center" shrinkToFit="1"/>
    </xf>
    <xf numFmtId="0" fontId="7" fillId="8" borderId="0" xfId="0" applyFont="1" applyFill="1">
      <alignment vertical="center"/>
    </xf>
    <xf numFmtId="0" fontId="0" fillId="8" borderId="220" xfId="0" applyFill="1" applyBorder="1">
      <alignment vertical="center"/>
    </xf>
    <xf numFmtId="0" fontId="0" fillId="8" borderId="221" xfId="0" applyFill="1" applyBorder="1">
      <alignment vertical="center"/>
    </xf>
    <xf numFmtId="38" fontId="0" fillId="8" borderId="221" xfId="1" applyFont="1" applyFill="1" applyBorder="1">
      <alignment vertical="center"/>
    </xf>
    <xf numFmtId="0" fontId="145" fillId="0" borderId="0" xfId="0" applyFont="1" applyAlignment="1">
      <alignment horizontal="left" vertical="center" indent="1"/>
    </xf>
    <xf numFmtId="38" fontId="36" fillId="30" borderId="7" xfId="1" applyFont="1" applyFill="1" applyBorder="1" applyAlignment="1">
      <alignment horizontal="center" vertical="center" shrinkToFit="1"/>
    </xf>
    <xf numFmtId="38" fontId="57" fillId="30" borderId="8" xfId="1" applyFont="1" applyFill="1" applyBorder="1" applyAlignment="1">
      <alignment horizontal="center" vertical="center" shrinkToFit="1"/>
    </xf>
    <xf numFmtId="38" fontId="65" fillId="30" borderId="7" xfId="0" applyNumberFormat="1" applyFont="1" applyFill="1" applyBorder="1" applyAlignment="1">
      <alignment horizontal="center" vertical="center" shrinkToFit="1"/>
    </xf>
    <xf numFmtId="38" fontId="65" fillId="30" borderId="70" xfId="0" applyNumberFormat="1" applyFont="1" applyFill="1" applyBorder="1" applyAlignment="1">
      <alignment horizontal="center" vertical="center" shrinkToFit="1"/>
    </xf>
    <xf numFmtId="38" fontId="64" fillId="30" borderId="8" xfId="1" applyFont="1" applyFill="1" applyBorder="1" applyAlignment="1">
      <alignment horizontal="center" vertical="center" shrinkToFit="1"/>
    </xf>
    <xf numFmtId="38" fontId="52" fillId="30" borderId="67" xfId="0" applyNumberFormat="1" applyFont="1" applyFill="1" applyBorder="1" applyAlignment="1">
      <alignment horizontal="center" vertical="center" shrinkToFit="1"/>
    </xf>
    <xf numFmtId="0" fontId="80" fillId="30" borderId="70" xfId="0" applyFont="1" applyFill="1" applyBorder="1" applyAlignment="1">
      <alignment horizontal="center" vertical="center" shrinkToFit="1"/>
    </xf>
    <xf numFmtId="0" fontId="80" fillId="30" borderId="104" xfId="0" applyFont="1" applyFill="1" applyBorder="1" applyAlignment="1">
      <alignment horizontal="center" vertical="center" shrinkToFit="1"/>
    </xf>
    <xf numFmtId="38" fontId="32" fillId="30" borderId="7" xfId="1" applyFont="1" applyFill="1" applyBorder="1" applyAlignment="1" applyProtection="1">
      <alignment horizontal="center"/>
      <protection locked="0"/>
    </xf>
    <xf numFmtId="38" fontId="32" fillId="30" borderId="8" xfId="1" applyFont="1" applyFill="1" applyBorder="1" applyAlignment="1" applyProtection="1">
      <alignment horizontal="center"/>
      <protection locked="0"/>
    </xf>
    <xf numFmtId="38" fontId="57" fillId="29" borderId="35" xfId="1" applyFont="1" applyFill="1" applyBorder="1" applyAlignment="1">
      <alignment horizontal="center" vertical="center" shrinkToFit="1"/>
    </xf>
    <xf numFmtId="38" fontId="71" fillId="30" borderId="7" xfId="1" applyFont="1" applyFill="1" applyBorder="1" applyAlignment="1">
      <alignment horizontal="center" vertical="center" shrinkToFit="1"/>
    </xf>
    <xf numFmtId="38" fontId="57" fillId="30" borderId="35" xfId="1" applyFont="1" applyFill="1" applyBorder="1" applyAlignment="1">
      <alignment horizontal="center" vertical="center" shrinkToFit="1"/>
    </xf>
    <xf numFmtId="38" fontId="65" fillId="30" borderId="72" xfId="1" applyFont="1" applyFill="1" applyBorder="1" applyAlignment="1">
      <alignment horizontal="center" vertical="center" shrinkToFit="1"/>
    </xf>
    <xf numFmtId="38" fontId="52" fillId="30" borderId="7" xfId="1" applyFont="1" applyFill="1" applyBorder="1" applyAlignment="1">
      <alignment horizontal="center" vertical="center" shrinkToFit="1"/>
    </xf>
    <xf numFmtId="0" fontId="52" fillId="30" borderId="67" xfId="0" applyFont="1" applyFill="1" applyBorder="1" applyAlignment="1">
      <alignment horizontal="center" vertical="center" shrinkToFit="1"/>
    </xf>
    <xf numFmtId="38" fontId="64" fillId="30" borderId="72" xfId="1" applyFont="1" applyFill="1" applyBorder="1" applyAlignment="1">
      <alignment horizontal="center" vertical="center" shrinkToFit="1"/>
    </xf>
    <xf numFmtId="38" fontId="64" fillId="30" borderId="7" xfId="1" applyFont="1" applyFill="1" applyBorder="1" applyAlignment="1">
      <alignment horizontal="center" vertical="center" shrinkToFit="1"/>
    </xf>
    <xf numFmtId="38" fontId="65" fillId="30" borderId="76" xfId="0" applyNumberFormat="1" applyFont="1" applyFill="1" applyBorder="1" applyAlignment="1">
      <alignment horizontal="center" vertical="center" shrinkToFit="1"/>
    </xf>
    <xf numFmtId="185" fontId="56" fillId="30" borderId="8" xfId="1" applyNumberFormat="1" applyFont="1" applyFill="1" applyBorder="1" applyAlignment="1">
      <alignment horizontal="center" vertical="center" shrinkToFit="1"/>
    </xf>
    <xf numFmtId="38" fontId="65" fillId="30" borderId="3" xfId="0" applyNumberFormat="1" applyFont="1" applyFill="1" applyBorder="1" applyAlignment="1">
      <alignment horizontal="center" vertical="center" shrinkToFit="1"/>
    </xf>
    <xf numFmtId="38" fontId="117" fillId="22" borderId="0" xfId="1" applyFont="1" applyFill="1">
      <alignment vertical="center"/>
    </xf>
    <xf numFmtId="38" fontId="117" fillId="39" borderId="235" xfId="1" applyFont="1" applyFill="1" applyBorder="1">
      <alignment vertical="center"/>
    </xf>
    <xf numFmtId="38" fontId="117" fillId="39" borderId="236" xfId="1" applyFont="1" applyFill="1" applyBorder="1">
      <alignment vertical="center"/>
    </xf>
    <xf numFmtId="38" fontId="57" fillId="30" borderId="70" xfId="1" applyFont="1" applyFill="1" applyBorder="1" applyAlignment="1">
      <alignment horizontal="center" vertical="center" shrinkToFit="1"/>
    </xf>
    <xf numFmtId="38" fontId="36" fillId="0" borderId="8" xfId="1" applyFont="1" applyBorder="1" applyAlignment="1">
      <alignment horizontal="center" vertical="center" shrinkToFit="1"/>
    </xf>
    <xf numFmtId="0" fontId="117" fillId="29" borderId="176" xfId="0" applyFont="1" applyFill="1" applyBorder="1">
      <alignment vertical="center"/>
    </xf>
    <xf numFmtId="0" fontId="117" fillId="29" borderId="174" xfId="0" applyFont="1" applyFill="1" applyBorder="1">
      <alignment vertical="center"/>
    </xf>
    <xf numFmtId="0" fontId="117" fillId="29" borderId="52" xfId="0" applyFont="1" applyFill="1" applyBorder="1">
      <alignment vertical="center"/>
    </xf>
    <xf numFmtId="0" fontId="117" fillId="29" borderId="188" xfId="0" applyFont="1" applyFill="1" applyBorder="1">
      <alignment vertical="center"/>
    </xf>
    <xf numFmtId="0" fontId="40" fillId="8" borderId="230" xfId="0" applyFont="1" applyFill="1" applyBorder="1">
      <alignment vertical="center"/>
    </xf>
    <xf numFmtId="38" fontId="36" fillId="33" borderId="7" xfId="1" applyFont="1" applyFill="1" applyBorder="1" applyAlignment="1">
      <alignment horizontal="center" vertical="center" shrinkToFit="1"/>
    </xf>
    <xf numFmtId="38" fontId="61" fillId="30" borderId="70" xfId="1" applyFont="1" applyFill="1" applyBorder="1" applyAlignment="1">
      <alignment horizontal="center" vertical="center" shrinkToFit="1"/>
    </xf>
    <xf numFmtId="38" fontId="32" fillId="30" borderId="51" xfId="1" applyFont="1" applyFill="1" applyBorder="1" applyAlignment="1" applyProtection="1">
      <alignment horizontal="center" vertical="center" shrinkToFit="1"/>
      <protection locked="0"/>
    </xf>
    <xf numFmtId="38" fontId="65" fillId="33" borderId="18" xfId="0" applyNumberFormat="1" applyFont="1" applyFill="1" applyBorder="1" applyAlignment="1">
      <alignment horizontal="center" vertical="center" shrinkToFit="1"/>
    </xf>
    <xf numFmtId="38" fontId="61" fillId="33" borderId="70" xfId="1" applyFont="1" applyFill="1" applyBorder="1" applyAlignment="1">
      <alignment horizontal="center" vertical="center" shrinkToFit="1"/>
    </xf>
    <xf numFmtId="38" fontId="65" fillId="30" borderId="21" xfId="1" applyFont="1" applyFill="1" applyBorder="1" applyAlignment="1">
      <alignment horizontal="center" vertical="center" shrinkToFit="1"/>
    </xf>
    <xf numFmtId="38" fontId="36" fillId="0" borderId="7" xfId="1" applyFont="1" applyBorder="1" applyAlignment="1">
      <alignment horizontal="center" vertical="center" shrinkToFit="1"/>
    </xf>
    <xf numFmtId="38" fontId="57" fillId="33" borderId="8" xfId="1" applyFont="1" applyFill="1" applyBorder="1" applyAlignment="1">
      <alignment horizontal="center" vertical="center" shrinkToFit="1"/>
    </xf>
    <xf numFmtId="38" fontId="53" fillId="8" borderId="72" xfId="1" applyFont="1" applyFill="1" applyBorder="1" applyAlignment="1">
      <alignment horizontal="center" vertical="center" shrinkToFit="1"/>
    </xf>
    <xf numFmtId="188" fontId="117" fillId="0" borderId="0" xfId="0" applyNumberFormat="1" applyFont="1">
      <alignment vertical="center"/>
    </xf>
    <xf numFmtId="0" fontId="195" fillId="0" borderId="0" xfId="39" applyFont="1" applyAlignment="1">
      <alignment vertical="center" wrapText="1"/>
    </xf>
    <xf numFmtId="0" fontId="195" fillId="0" borderId="0" xfId="39" applyFont="1" applyAlignment="1">
      <alignment horizontal="center"/>
    </xf>
    <xf numFmtId="0" fontId="117" fillId="0" borderId="0" xfId="39" applyFont="1"/>
    <xf numFmtId="0" fontId="196" fillId="0" borderId="0" xfId="39" applyFont="1"/>
    <xf numFmtId="0" fontId="197" fillId="0" borderId="0" xfId="39" applyFont="1"/>
    <xf numFmtId="0" fontId="198" fillId="0" borderId="0" xfId="39" applyFont="1"/>
    <xf numFmtId="0" fontId="199" fillId="0" borderId="0" xfId="39" quotePrefix="1" applyFont="1"/>
    <xf numFmtId="0" fontId="105" fillId="0" borderId="0" xfId="39" applyFont="1"/>
    <xf numFmtId="0" fontId="199" fillId="0" borderId="0" xfId="39" applyFont="1" applyAlignment="1">
      <alignment horizontal="center"/>
    </xf>
    <xf numFmtId="0" fontId="201" fillId="0" borderId="0" xfId="39" applyFont="1" applyAlignment="1">
      <alignment horizontal="center"/>
    </xf>
    <xf numFmtId="0" fontId="197" fillId="0" borderId="0" xfId="39" applyFont="1" applyAlignment="1">
      <alignment horizontal="left"/>
    </xf>
    <xf numFmtId="0" fontId="202" fillId="44" borderId="240" xfId="39" applyFont="1" applyFill="1" applyBorder="1" applyAlignment="1">
      <alignment shrinkToFit="1"/>
    </xf>
    <xf numFmtId="0" fontId="204" fillId="0" borderId="0" xfId="39" applyFont="1"/>
    <xf numFmtId="0" fontId="205" fillId="0" borderId="0" xfId="39" applyFont="1"/>
    <xf numFmtId="205" fontId="207" fillId="0" borderId="0" xfId="39" applyNumberFormat="1" applyFont="1" applyAlignment="1">
      <alignment horizontal="center"/>
    </xf>
    <xf numFmtId="0" fontId="112" fillId="0" borderId="0" xfId="39" applyFont="1"/>
    <xf numFmtId="0" fontId="208" fillId="0" borderId="0" xfId="39" applyFont="1" applyAlignment="1">
      <alignment horizontal="center"/>
    </xf>
    <xf numFmtId="0" fontId="209" fillId="29" borderId="0" xfId="39" applyFont="1" applyFill="1" applyAlignment="1">
      <alignment horizontal="center"/>
    </xf>
    <xf numFmtId="0" fontId="209" fillId="29" borderId="0" xfId="39" applyFont="1" applyFill="1" applyAlignment="1">
      <alignment horizontal="center" vertical="center"/>
    </xf>
    <xf numFmtId="0" fontId="195" fillId="29" borderId="0" xfId="39" applyFont="1" applyFill="1" applyAlignment="1">
      <alignment horizontal="center" vertical="center"/>
    </xf>
    <xf numFmtId="0" fontId="195" fillId="0" borderId="0" xfId="39" applyFont="1" applyAlignment="1">
      <alignment horizontal="center" vertical="center"/>
    </xf>
    <xf numFmtId="0" fontId="210" fillId="29" borderId="0" xfId="39" applyFont="1" applyFill="1"/>
    <xf numFmtId="0" fontId="211" fillId="0" borderId="0" xfId="39" applyFont="1"/>
    <xf numFmtId="0" fontId="212" fillId="0" borderId="0" xfId="39" applyFont="1"/>
    <xf numFmtId="0" fontId="110" fillId="0" borderId="0" xfId="39" applyFont="1" applyAlignment="1">
      <alignment horizontal="center" wrapText="1"/>
    </xf>
    <xf numFmtId="0" fontId="213" fillId="0" borderId="0" xfId="39" applyFont="1"/>
    <xf numFmtId="0" fontId="195" fillId="0" borderId="0" xfId="39" applyFont="1"/>
    <xf numFmtId="0" fontId="195" fillId="29" borderId="242" xfId="39" applyFont="1" applyFill="1" applyBorder="1" applyAlignment="1">
      <alignment vertical="top" textRotation="180" shrinkToFit="1"/>
    </xf>
    <xf numFmtId="0" fontId="117" fillId="0" borderId="0" xfId="39" applyFont="1" applyAlignment="1">
      <alignment vertical="top"/>
    </xf>
    <xf numFmtId="0" fontId="202" fillId="29" borderId="18" xfId="39" applyFont="1" applyFill="1" applyBorder="1" applyAlignment="1">
      <alignment vertical="center" shrinkToFit="1"/>
    </xf>
    <xf numFmtId="0" fontId="216" fillId="29" borderId="101" xfId="39" applyFont="1" applyFill="1" applyBorder="1" applyAlignment="1">
      <alignment horizontal="center" vertical="center"/>
    </xf>
    <xf numFmtId="0" fontId="216" fillId="29" borderId="243" xfId="39" applyFont="1" applyFill="1" applyBorder="1" applyAlignment="1">
      <alignment horizontal="center" vertical="center"/>
    </xf>
    <xf numFmtId="0" fontId="117" fillId="0" borderId="0" xfId="39" applyFont="1" applyAlignment="1">
      <alignment vertical="center"/>
    </xf>
    <xf numFmtId="0" fontId="202" fillId="29" borderId="240" xfId="39" applyFont="1" applyFill="1" applyBorder="1" applyAlignment="1">
      <alignment shrinkToFit="1"/>
    </xf>
    <xf numFmtId="0" fontId="202" fillId="29" borderId="244" xfId="39" applyFont="1" applyFill="1" applyBorder="1" applyAlignment="1">
      <alignment shrinkToFit="1"/>
    </xf>
    <xf numFmtId="0" fontId="202" fillId="29" borderId="245" xfId="39" applyFont="1" applyFill="1" applyBorder="1" applyAlignment="1">
      <alignment shrinkToFit="1"/>
    </xf>
    <xf numFmtId="0" fontId="202" fillId="29" borderId="246" xfId="39" applyFont="1" applyFill="1" applyBorder="1" applyAlignment="1">
      <alignment shrinkToFit="1"/>
    </xf>
    <xf numFmtId="0" fontId="202" fillId="29" borderId="247" xfId="39" applyFont="1" applyFill="1" applyBorder="1" applyAlignment="1">
      <alignment shrinkToFit="1"/>
    </xf>
    <xf numFmtId="0" fontId="202" fillId="29" borderId="248" xfId="39" applyFont="1" applyFill="1" applyBorder="1" applyAlignment="1">
      <alignment shrinkToFit="1"/>
    </xf>
    <xf numFmtId="0" fontId="202" fillId="29" borderId="142" xfId="39" applyFont="1" applyFill="1" applyBorder="1" applyAlignment="1">
      <alignment shrinkToFit="1"/>
    </xf>
    <xf numFmtId="0" fontId="202" fillId="29" borderId="246" xfId="39" applyFont="1" applyFill="1" applyBorder="1" applyAlignment="1">
      <alignment horizontal="center" shrinkToFit="1"/>
    </xf>
    <xf numFmtId="0" fontId="202" fillId="29" borderId="247" xfId="39" applyFont="1" applyFill="1" applyBorder="1" applyAlignment="1">
      <alignment horizontal="center" shrinkToFit="1"/>
    </xf>
    <xf numFmtId="0" fontId="202" fillId="29" borderId="245" xfId="39" applyFont="1" applyFill="1" applyBorder="1" applyAlignment="1">
      <alignment horizontal="center" shrinkToFit="1"/>
    </xf>
    <xf numFmtId="0" fontId="202" fillId="45" borderId="240" xfId="39" applyFont="1" applyFill="1" applyBorder="1" applyAlignment="1">
      <alignment shrinkToFit="1"/>
    </xf>
    <xf numFmtId="0" fontId="202" fillId="44" borderId="142" xfId="39" applyFont="1" applyFill="1" applyBorder="1" applyAlignment="1">
      <alignment shrinkToFit="1"/>
    </xf>
    <xf numFmtId="0" fontId="202" fillId="45" borderId="244" xfId="39" applyFont="1" applyFill="1" applyBorder="1" applyAlignment="1">
      <alignment shrinkToFit="1"/>
    </xf>
    <xf numFmtId="0" fontId="202" fillId="45" borderId="247" xfId="39" applyFont="1" applyFill="1" applyBorder="1" applyAlignment="1">
      <alignment shrinkToFit="1"/>
    </xf>
    <xf numFmtId="0" fontId="217" fillId="29" borderId="246" xfId="39" applyFont="1" applyFill="1" applyBorder="1" applyAlignment="1">
      <alignment shrinkToFit="1"/>
    </xf>
    <xf numFmtId="0" fontId="202" fillId="44" borderId="244" xfId="39" applyFont="1" applyFill="1" applyBorder="1" applyAlignment="1">
      <alignment shrinkToFit="1"/>
    </xf>
    <xf numFmtId="0" fontId="202" fillId="45" borderId="142" xfId="39" applyFont="1" applyFill="1" applyBorder="1" applyAlignment="1">
      <alignment shrinkToFit="1"/>
    </xf>
    <xf numFmtId="0" fontId="202" fillId="45" borderId="245" xfId="39" applyFont="1" applyFill="1" applyBorder="1" applyAlignment="1">
      <alignment shrinkToFit="1"/>
    </xf>
    <xf numFmtId="0" fontId="202" fillId="44" borderId="246" xfId="39" applyFont="1" applyFill="1" applyBorder="1" applyAlignment="1">
      <alignment shrinkToFit="1"/>
    </xf>
    <xf numFmtId="0" fontId="213" fillId="29" borderId="250" xfId="39" applyFont="1" applyFill="1" applyBorder="1"/>
    <xf numFmtId="0" fontId="213" fillId="29" borderId="251" xfId="39" applyFont="1" applyFill="1" applyBorder="1"/>
    <xf numFmtId="0" fontId="213" fillId="29" borderId="252" xfId="39" applyFont="1" applyFill="1" applyBorder="1"/>
    <xf numFmtId="0" fontId="212" fillId="29" borderId="250" xfId="39" applyFont="1" applyFill="1" applyBorder="1"/>
    <xf numFmtId="181" fontId="216" fillId="29" borderId="50" xfId="39" applyNumberFormat="1" applyFont="1" applyFill="1" applyBorder="1" applyAlignment="1">
      <alignment horizontal="center" textRotation="180" shrinkToFit="1"/>
    </xf>
    <xf numFmtId="0" fontId="216" fillId="29" borderId="143" xfId="39" applyFont="1" applyFill="1" applyBorder="1" applyAlignment="1">
      <alignment horizontal="center"/>
    </xf>
    <xf numFmtId="0" fontId="216" fillId="29" borderId="101" xfId="39" applyFont="1" applyFill="1" applyBorder="1" applyAlignment="1">
      <alignment horizontal="center"/>
    </xf>
    <xf numFmtId="0" fontId="216" fillId="29" borderId="243" xfId="39" applyFont="1" applyFill="1" applyBorder="1" applyAlignment="1">
      <alignment horizontal="center"/>
    </xf>
    <xf numFmtId="181" fontId="216" fillId="29" borderId="50" xfId="39" applyNumberFormat="1" applyFont="1" applyFill="1" applyBorder="1" applyAlignment="1">
      <alignment horizontal="center" textRotation="180"/>
    </xf>
    <xf numFmtId="181" fontId="220" fillId="29" borderId="30" xfId="39" applyNumberFormat="1" applyFont="1" applyFill="1" applyBorder="1"/>
    <xf numFmtId="181" fontId="220" fillId="29" borderId="41" xfId="39" applyNumberFormat="1" applyFont="1" applyFill="1" applyBorder="1"/>
    <xf numFmtId="187" fontId="222" fillId="29" borderId="48" xfId="39" applyNumberFormat="1" applyFont="1" applyFill="1" applyBorder="1" applyAlignment="1">
      <alignment horizontal="center" textRotation="180"/>
    </xf>
    <xf numFmtId="187" fontId="216" fillId="29" borderId="48" xfId="39" applyNumberFormat="1" applyFont="1" applyFill="1" applyBorder="1" applyAlignment="1">
      <alignment horizontal="center" textRotation="180"/>
    </xf>
    <xf numFmtId="0" fontId="222" fillId="29" borderId="62" xfId="39" applyFont="1" applyFill="1" applyBorder="1" applyAlignment="1">
      <alignment horizontal="center"/>
    </xf>
    <xf numFmtId="0" fontId="222" fillId="29" borderId="0" xfId="39" applyFont="1" applyFill="1" applyAlignment="1">
      <alignment horizontal="center"/>
    </xf>
    <xf numFmtId="0" fontId="222" fillId="29" borderId="260" xfId="39" applyFont="1" applyFill="1" applyBorder="1" applyAlignment="1">
      <alignment horizontal="center"/>
    </xf>
    <xf numFmtId="181" fontId="222" fillId="29" borderId="48" xfId="39" applyNumberFormat="1" applyFont="1" applyFill="1" applyBorder="1" applyAlignment="1">
      <alignment horizontal="center" textRotation="180"/>
    </xf>
    <xf numFmtId="181" fontId="216" fillId="29" borderId="48" xfId="39" applyNumberFormat="1" applyFont="1" applyFill="1" applyBorder="1" applyAlignment="1">
      <alignment horizontal="center" textRotation="180"/>
    </xf>
    <xf numFmtId="0" fontId="216" fillId="29" borderId="143" xfId="39" applyFont="1" applyFill="1" applyBorder="1" applyAlignment="1">
      <alignment horizontal="center" vertical="center"/>
    </xf>
    <xf numFmtId="0" fontId="202" fillId="29" borderId="268" xfId="39" applyFont="1" applyFill="1" applyBorder="1" applyAlignment="1">
      <alignment shrinkToFit="1"/>
    </xf>
    <xf numFmtId="0" fontId="202" fillId="29" borderId="269" xfId="39" applyFont="1" applyFill="1" applyBorder="1" applyAlignment="1">
      <alignment shrinkToFit="1"/>
    </xf>
    <xf numFmtId="0" fontId="202" fillId="29" borderId="270" xfId="39" applyFont="1" applyFill="1" applyBorder="1" applyAlignment="1">
      <alignment shrinkToFit="1"/>
    </xf>
    <xf numFmtId="0" fontId="202" fillId="44" borderId="269" xfId="39" applyFont="1" applyFill="1" applyBorder="1" applyAlignment="1">
      <alignment shrinkToFit="1"/>
    </xf>
    <xf numFmtId="0" fontId="202" fillId="44" borderId="270" xfId="39" applyFont="1" applyFill="1" applyBorder="1" applyAlignment="1">
      <alignment shrinkToFit="1"/>
    </xf>
    <xf numFmtId="0" fontId="213" fillId="29" borderId="250" xfId="39" applyFont="1" applyFill="1" applyBorder="1" applyAlignment="1">
      <alignment shrinkToFit="1"/>
    </xf>
    <xf numFmtId="0" fontId="213" fillId="29" borderId="251" xfId="39" applyFont="1" applyFill="1" applyBorder="1" applyAlignment="1">
      <alignment shrinkToFit="1"/>
    </xf>
    <xf numFmtId="0" fontId="213" fillId="29" borderId="252" xfId="39" applyFont="1" applyFill="1" applyBorder="1" applyAlignment="1">
      <alignment shrinkToFit="1"/>
    </xf>
    <xf numFmtId="181" fontId="115" fillId="29" borderId="30" xfId="39" applyNumberFormat="1" applyFont="1" applyFill="1" applyBorder="1"/>
    <xf numFmtId="181" fontId="225" fillId="29" borderId="30" xfId="39" applyNumberFormat="1" applyFont="1" applyFill="1" applyBorder="1"/>
    <xf numFmtId="0" fontId="195" fillId="29" borderId="272" xfId="39" applyFont="1" applyFill="1" applyBorder="1" applyAlignment="1">
      <alignment vertical="top" textRotation="180" shrinkToFit="1"/>
    </xf>
    <xf numFmtId="0" fontId="202" fillId="29" borderId="268" xfId="39" applyFont="1" applyFill="1" applyBorder="1" applyAlignment="1">
      <alignment vertical="center" shrinkToFit="1"/>
    </xf>
    <xf numFmtId="0" fontId="202" fillId="29" borderId="240" xfId="39" applyFont="1" applyFill="1" applyBorder="1" applyAlignment="1">
      <alignment textRotation="255" shrinkToFit="1"/>
    </xf>
    <xf numFmtId="0" fontId="202" fillId="44" borderId="240" xfId="39" applyFont="1" applyFill="1" applyBorder="1" applyAlignment="1">
      <alignment textRotation="255" shrinkToFit="1"/>
    </xf>
    <xf numFmtId="0" fontId="113" fillId="29" borderId="250" xfId="39" applyFont="1" applyFill="1" applyBorder="1"/>
    <xf numFmtId="181" fontId="222" fillId="29" borderId="142" xfId="39" applyNumberFormat="1" applyFont="1" applyFill="1" applyBorder="1"/>
    <xf numFmtId="181" fontId="225" fillId="29" borderId="41" xfId="39" applyNumberFormat="1" applyFont="1" applyFill="1" applyBorder="1"/>
    <xf numFmtId="181" fontId="222" fillId="29" borderId="30" xfId="39" applyNumberFormat="1" applyFont="1" applyFill="1" applyBorder="1"/>
    <xf numFmtId="181" fontId="222" fillId="29" borderId="41" xfId="39" applyNumberFormat="1" applyFont="1" applyFill="1" applyBorder="1"/>
    <xf numFmtId="0" fontId="202" fillId="29" borderId="246" xfId="39" applyFont="1" applyFill="1" applyBorder="1" applyAlignment="1">
      <alignment vertical="center" shrinkToFit="1"/>
    </xf>
    <xf numFmtId="0" fontId="202" fillId="29" borderId="244" xfId="39" applyFont="1" applyFill="1" applyBorder="1"/>
    <xf numFmtId="0" fontId="202" fillId="29" borderId="142" xfId="39" applyFont="1" applyFill="1" applyBorder="1"/>
    <xf numFmtId="0" fontId="202" fillId="29" borderId="246" xfId="39" applyFont="1" applyFill="1" applyBorder="1"/>
    <xf numFmtId="0" fontId="202" fillId="45" borderId="244" xfId="39" applyFont="1" applyFill="1" applyBorder="1"/>
    <xf numFmtId="0" fontId="211" fillId="29" borderId="244" xfId="39" applyFont="1" applyFill="1" applyBorder="1"/>
    <xf numFmtId="0" fontId="211" fillId="29" borderId="142" xfId="39" applyFont="1" applyFill="1" applyBorder="1"/>
    <xf numFmtId="0" fontId="202" fillId="29" borderId="41" xfId="39" applyFont="1" applyFill="1" applyBorder="1"/>
    <xf numFmtId="0" fontId="202" fillId="45" borderId="142" xfId="39" applyFont="1" applyFill="1" applyBorder="1"/>
    <xf numFmtId="0" fontId="202" fillId="45" borderId="41" xfId="39" applyFont="1" applyFill="1" applyBorder="1"/>
    <xf numFmtId="0" fontId="211" fillId="29" borderId="269" xfId="39" applyFont="1" applyFill="1" applyBorder="1"/>
    <xf numFmtId="0" fontId="202" fillId="29" borderId="269" xfId="39" applyFont="1" applyFill="1" applyBorder="1"/>
    <xf numFmtId="0" fontId="212" fillId="29" borderId="251" xfId="39" applyFont="1" applyFill="1" applyBorder="1"/>
    <xf numFmtId="0" fontId="113" fillId="29" borderId="252" xfId="39" applyFont="1" applyFill="1" applyBorder="1"/>
    <xf numFmtId="181" fontId="115" fillId="29" borderId="41" xfId="39" applyNumberFormat="1" applyFont="1" applyFill="1" applyBorder="1"/>
    <xf numFmtId="0" fontId="97" fillId="0" borderId="0" xfId="39" applyFont="1"/>
    <xf numFmtId="0" fontId="126" fillId="0" borderId="0" xfId="39" applyFont="1"/>
    <xf numFmtId="38" fontId="109" fillId="0" borderId="0" xfId="39" applyNumberFormat="1" applyFont="1"/>
    <xf numFmtId="0" fontId="214" fillId="0" borderId="148" xfId="39" applyFont="1" applyBorder="1" applyAlignment="1">
      <alignment horizontal="center"/>
    </xf>
    <xf numFmtId="38" fontId="195" fillId="0" borderId="0" xfId="39" applyNumberFormat="1" applyFont="1" applyAlignment="1">
      <alignment horizontal="center" vertical="center"/>
    </xf>
    <xf numFmtId="38" fontId="222" fillId="0" borderId="150" xfId="40" applyFont="1" applyFill="1" applyBorder="1" applyAlignment="1"/>
    <xf numFmtId="0" fontId="226" fillId="34" borderId="0" xfId="39" applyFont="1" applyFill="1" applyAlignment="1">
      <alignment horizontal="center" vertical="center"/>
    </xf>
    <xf numFmtId="0" fontId="226" fillId="46" borderId="0" xfId="39" applyFont="1" applyFill="1" applyAlignment="1">
      <alignment horizontal="center" vertical="center"/>
    </xf>
    <xf numFmtId="0" fontId="226" fillId="47" borderId="0" xfId="39" applyFont="1" applyFill="1" applyAlignment="1">
      <alignment horizontal="center" vertical="center"/>
    </xf>
    <xf numFmtId="0" fontId="110" fillId="48" borderId="0" xfId="39" applyFont="1" applyFill="1" applyAlignment="1">
      <alignment horizontal="center" vertical="center"/>
    </xf>
    <xf numFmtId="0" fontId="110" fillId="11" borderId="0" xfId="39" applyFont="1" applyFill="1" applyAlignment="1">
      <alignment horizontal="center" vertical="center"/>
    </xf>
    <xf numFmtId="0" fontId="110" fillId="32" borderId="0" xfId="39" applyFont="1" applyFill="1" applyAlignment="1">
      <alignment horizontal="center" vertical="center" wrapText="1"/>
    </xf>
    <xf numFmtId="0" fontId="226" fillId="49" borderId="0" xfId="39" applyFont="1" applyFill="1" applyAlignment="1">
      <alignment horizontal="center" vertical="center" wrapText="1"/>
    </xf>
    <xf numFmtId="0" fontId="110" fillId="8" borderId="0" xfId="39" applyFont="1" applyFill="1" applyAlignment="1">
      <alignment horizontal="center" vertical="center" wrapText="1"/>
    </xf>
    <xf numFmtId="0" fontId="227" fillId="50" borderId="0" xfId="39" applyFont="1" applyFill="1" applyAlignment="1">
      <alignment horizontal="center" vertical="center" wrapText="1"/>
    </xf>
    <xf numFmtId="0" fontId="110" fillId="27" borderId="0" xfId="39" applyFont="1" applyFill="1" applyAlignment="1">
      <alignment horizontal="center" vertical="center" wrapText="1"/>
    </xf>
    <xf numFmtId="0" fontId="110" fillId="51" borderId="0" xfId="39" applyFont="1" applyFill="1" applyAlignment="1">
      <alignment horizontal="center" vertical="center" wrapText="1"/>
    </xf>
    <xf numFmtId="0" fontId="110" fillId="52" borderId="0" xfId="39" applyFont="1" applyFill="1" applyAlignment="1">
      <alignment horizontal="center" vertical="center" wrapText="1"/>
    </xf>
    <xf numFmtId="0" fontId="110" fillId="45" borderId="0" xfId="39" applyFont="1" applyFill="1" applyAlignment="1">
      <alignment horizontal="center" vertical="center" wrapText="1"/>
    </xf>
    <xf numFmtId="0" fontId="110" fillId="53" borderId="0" xfId="39" applyFont="1" applyFill="1" applyAlignment="1">
      <alignment horizontal="center" vertical="center" wrapText="1"/>
    </xf>
    <xf numFmtId="0" fontId="110" fillId="30" borderId="0" xfId="39" applyFont="1" applyFill="1" applyAlignment="1">
      <alignment horizontal="center" vertical="center" wrapText="1"/>
    </xf>
    <xf numFmtId="0" fontId="110" fillId="54" borderId="0" xfId="39" applyFont="1" applyFill="1" applyAlignment="1">
      <alignment horizontal="center" vertical="center" wrapText="1"/>
    </xf>
    <xf numFmtId="38" fontId="222" fillId="0" borderId="0" xfId="40" applyFont="1" applyFill="1" applyBorder="1" applyAlignment="1"/>
    <xf numFmtId="0" fontId="213" fillId="0" borderId="0" xfId="39" applyFont="1" applyAlignment="1">
      <alignment horizontal="center"/>
    </xf>
    <xf numFmtId="0" fontId="202" fillId="0" borderId="0" xfId="39" applyFont="1" applyAlignment="1">
      <alignment shrinkToFit="1"/>
    </xf>
    <xf numFmtId="200" fontId="199" fillId="0" borderId="0" xfId="39" applyNumberFormat="1" applyFont="1" applyAlignment="1">
      <alignment horizontal="center"/>
    </xf>
    <xf numFmtId="38" fontId="52" fillId="30" borderId="67" xfId="1" applyFont="1" applyFill="1" applyBorder="1" applyAlignment="1">
      <alignment horizontal="center" vertical="center" shrinkToFit="1"/>
    </xf>
    <xf numFmtId="176" fontId="117" fillId="0" borderId="0" xfId="0" applyNumberFormat="1" applyFont="1">
      <alignment vertical="center"/>
    </xf>
    <xf numFmtId="0" fontId="117" fillId="30" borderId="0" xfId="0" applyFont="1" applyFill="1">
      <alignment vertical="center"/>
    </xf>
    <xf numFmtId="14" fontId="0" fillId="0" borderId="101" xfId="7" applyNumberFormat="1" applyFont="1" applyBorder="1" applyAlignment="1">
      <alignment horizontal="center" vertical="center"/>
    </xf>
    <xf numFmtId="14" fontId="5" fillId="0" borderId="101" xfId="7" applyNumberFormat="1" applyBorder="1" applyAlignment="1">
      <alignment horizontal="center" vertical="center"/>
    </xf>
    <xf numFmtId="188" fontId="81" fillId="0" borderId="30" xfId="7" applyNumberFormat="1" applyFont="1" applyBorder="1" applyAlignment="1">
      <alignment horizontal="center" vertical="center"/>
    </xf>
    <xf numFmtId="188" fontId="81" fillId="0" borderId="41" xfId="7" applyNumberFormat="1" applyFont="1" applyBorder="1" applyAlignment="1">
      <alignment horizontal="center" vertical="center"/>
    </xf>
    <xf numFmtId="0" fontId="0" fillId="0" borderId="148" xfId="7" applyFont="1" applyBorder="1" applyAlignment="1">
      <alignment horizontal="center" vertical="center"/>
    </xf>
    <xf numFmtId="0" fontId="5" fillId="0" borderId="149" xfId="7" applyBorder="1" applyAlignment="1">
      <alignment horizontal="center" vertical="center"/>
    </xf>
    <xf numFmtId="0" fontId="5" fillId="0" borderId="150" xfId="7" applyBorder="1" applyAlignment="1">
      <alignment horizontal="center" vertical="center"/>
    </xf>
    <xf numFmtId="0" fontId="0" fillId="0" borderId="144" xfId="7" applyFont="1" applyBorder="1" applyAlignment="1">
      <alignment horizontal="center" vertical="center"/>
    </xf>
    <xf numFmtId="0" fontId="5" fillId="0" borderId="165" xfId="7" applyBorder="1" applyAlignment="1">
      <alignment horizontal="center" vertical="center"/>
    </xf>
    <xf numFmtId="0" fontId="0" fillId="0" borderId="171" xfId="7" applyFont="1" applyBorder="1" applyAlignment="1">
      <alignment horizontal="center" vertical="center"/>
    </xf>
    <xf numFmtId="0" fontId="5" fillId="0" borderId="172" xfId="7" applyBorder="1" applyAlignment="1">
      <alignment horizontal="center" vertical="center"/>
    </xf>
    <xf numFmtId="0" fontId="5" fillId="0" borderId="186" xfId="7" applyBorder="1" applyAlignment="1">
      <alignment horizontal="center" vertical="center"/>
    </xf>
    <xf numFmtId="0" fontId="0" fillId="0" borderId="52" xfId="7" applyFont="1" applyBorder="1" applyAlignment="1">
      <alignment horizontal="center" vertical="center"/>
    </xf>
    <xf numFmtId="0" fontId="5" fillId="0" borderId="22" xfId="7" applyBorder="1" applyAlignment="1">
      <alignment horizontal="center" vertical="center"/>
    </xf>
    <xf numFmtId="38" fontId="88" fillId="0" borderId="148" xfId="7" applyNumberFormat="1" applyFont="1" applyBorder="1" applyAlignment="1">
      <alignment horizontal="center"/>
    </xf>
    <xf numFmtId="0" fontId="88" fillId="0" borderId="149" xfId="7" applyFont="1" applyBorder="1" applyAlignment="1">
      <alignment horizontal="center"/>
    </xf>
    <xf numFmtId="191" fontId="88" fillId="0" borderId="148" xfId="7" applyNumberFormat="1" applyFont="1" applyBorder="1" applyAlignment="1">
      <alignment horizontal="center"/>
    </xf>
    <xf numFmtId="191" fontId="88" fillId="0" borderId="150" xfId="7" applyNumberFormat="1" applyFont="1" applyBorder="1" applyAlignment="1">
      <alignment horizontal="center"/>
    </xf>
    <xf numFmtId="191" fontId="88" fillId="0" borderId="149" xfId="7" applyNumberFormat="1" applyFont="1" applyBorder="1" applyAlignment="1">
      <alignment horizontal="center"/>
    </xf>
    <xf numFmtId="38" fontId="88" fillId="29" borderId="18" xfId="7" applyNumberFormat="1" applyFont="1" applyFill="1" applyBorder="1" applyAlignment="1">
      <alignment horizontal="center"/>
    </xf>
    <xf numFmtId="0" fontId="88" fillId="29" borderId="18" xfId="7" applyFont="1" applyFill="1" applyBorder="1" applyAlignment="1">
      <alignment horizontal="center" vertical="center"/>
    </xf>
    <xf numFmtId="38" fontId="5" fillId="6" borderId="18" xfId="7" applyNumberFormat="1" applyFill="1" applyBorder="1" applyAlignment="1">
      <alignment horizontal="center" vertical="center"/>
    </xf>
    <xf numFmtId="0" fontId="5" fillId="6" borderId="18" xfId="7" applyFill="1" applyBorder="1" applyAlignment="1">
      <alignment horizontal="center" vertical="center"/>
    </xf>
    <xf numFmtId="191" fontId="5" fillId="11" borderId="18" xfId="7" applyNumberFormat="1" applyFill="1" applyBorder="1" applyAlignment="1">
      <alignment horizontal="center" vertical="center"/>
    </xf>
    <xf numFmtId="0" fontId="5" fillId="11" borderId="18" xfId="7" applyFill="1" applyBorder="1" applyAlignment="1">
      <alignment horizontal="center" vertical="center"/>
    </xf>
    <xf numFmtId="0" fontId="153" fillId="0" borderId="37" xfId="35" applyFont="1" applyBorder="1" applyAlignment="1">
      <alignment horizontal="center" vertical="center"/>
    </xf>
    <xf numFmtId="0" fontId="153" fillId="0" borderId="38" xfId="35" applyFont="1" applyBorder="1" applyAlignment="1">
      <alignment horizontal="center" vertical="center"/>
    </xf>
    <xf numFmtId="0" fontId="153" fillId="0" borderId="39" xfId="35" applyFont="1" applyBorder="1" applyAlignment="1">
      <alignment horizontal="center" vertical="center"/>
    </xf>
    <xf numFmtId="0" fontId="157" fillId="0" borderId="162" xfId="35" applyFont="1" applyBorder="1" applyAlignment="1">
      <alignment horizontal="center" vertical="center" shrinkToFit="1"/>
    </xf>
    <xf numFmtId="0" fontId="157" fillId="0" borderId="167" xfId="35" applyFont="1" applyBorder="1" applyAlignment="1">
      <alignment horizontal="center" vertical="center" shrinkToFit="1"/>
    </xf>
    <xf numFmtId="0" fontId="157" fillId="0" borderId="64" xfId="35" applyFont="1" applyBorder="1" applyAlignment="1">
      <alignment horizontal="center" vertical="center" shrinkToFit="1"/>
    </xf>
    <xf numFmtId="0" fontId="157" fillId="0" borderId="20" xfId="35" applyFont="1" applyBorder="1" applyAlignment="1">
      <alignment horizontal="center" vertical="center" shrinkToFit="1"/>
    </xf>
    <xf numFmtId="0" fontId="157" fillId="0" borderId="131" xfId="35" applyFont="1" applyBorder="1" applyAlignment="1">
      <alignment horizontal="center" vertical="center" shrinkToFit="1"/>
    </xf>
    <xf numFmtId="0" fontId="157" fillId="0" borderId="158" xfId="35" applyFont="1" applyBorder="1" applyAlignment="1">
      <alignment horizontal="center" vertical="center" shrinkToFit="1"/>
    </xf>
    <xf numFmtId="182" fontId="156" fillId="0" borderId="18" xfId="35" applyNumberFormat="1" applyFont="1" applyBorder="1" applyAlignment="1">
      <alignment horizontal="center" vertical="center" wrapText="1" shrinkToFit="1"/>
    </xf>
    <xf numFmtId="182" fontId="156" fillId="0" borderId="99" xfId="35" applyNumberFormat="1" applyFont="1" applyBorder="1" applyAlignment="1">
      <alignment horizontal="center" vertical="center" wrapText="1" shrinkToFit="1"/>
    </xf>
    <xf numFmtId="0" fontId="152" fillId="0" borderId="0" xfId="35" applyFont="1" applyAlignment="1">
      <alignment horizontal="center" vertical="center"/>
    </xf>
    <xf numFmtId="49" fontId="157" fillId="0" borderId="162" xfId="35" applyNumberFormat="1" applyFont="1" applyBorder="1" applyAlignment="1">
      <alignment horizontal="center" vertical="center" shrinkToFit="1"/>
    </xf>
    <xf numFmtId="0" fontId="117" fillId="11" borderId="148" xfId="0" applyFont="1" applyFill="1" applyBorder="1" applyAlignment="1">
      <alignment horizontal="center" vertical="center"/>
    </xf>
    <xf numFmtId="0" fontId="117" fillId="11" borderId="150" xfId="0" applyFont="1" applyFill="1" applyBorder="1" applyAlignment="1">
      <alignment horizontal="center" vertical="center"/>
    </xf>
    <xf numFmtId="0" fontId="117" fillId="11" borderId="149" xfId="0" applyFont="1" applyFill="1" applyBorder="1" applyAlignment="1">
      <alignment horizontal="center" vertical="center"/>
    </xf>
    <xf numFmtId="0" fontId="117" fillId="0" borderId="148" xfId="0" applyFont="1" applyBorder="1" applyAlignment="1">
      <alignment horizontal="center" vertical="center"/>
    </xf>
    <xf numFmtId="0" fontId="117" fillId="0" borderId="150" xfId="0" applyFont="1" applyBorder="1" applyAlignment="1">
      <alignment horizontal="center" vertical="center"/>
    </xf>
    <xf numFmtId="0" fontId="117" fillId="0" borderId="149" xfId="0" applyFont="1" applyBorder="1" applyAlignment="1">
      <alignment horizontal="center" vertical="center"/>
    </xf>
    <xf numFmtId="0" fontId="117" fillId="0" borderId="61" xfId="2" applyFont="1" applyBorder="1" applyAlignment="1">
      <alignment horizontal="center" vertical="center"/>
    </xf>
    <xf numFmtId="0" fontId="117" fillId="0" borderId="146" xfId="2" applyFont="1" applyBorder="1" applyAlignment="1">
      <alignment horizontal="center" vertical="center"/>
    </xf>
    <xf numFmtId="0" fontId="117" fillId="0" borderId="29" xfId="2" applyFont="1" applyBorder="1" applyAlignment="1">
      <alignment horizontal="center" vertical="center"/>
    </xf>
    <xf numFmtId="0" fontId="117" fillId="0" borderId="52" xfId="0" applyFont="1" applyBorder="1" applyAlignment="1">
      <alignment horizontal="center" vertical="center"/>
    </xf>
    <xf numFmtId="0" fontId="117" fillId="0" borderId="53" xfId="0" applyFont="1" applyBorder="1" applyAlignment="1">
      <alignment horizontal="center" vertical="center"/>
    </xf>
    <xf numFmtId="0" fontId="117" fillId="29" borderId="216" xfId="0" applyFont="1" applyFill="1" applyBorder="1" applyAlignment="1">
      <alignment horizontal="center" vertical="center"/>
    </xf>
    <xf numFmtId="0" fontId="117" fillId="29" borderId="128" xfId="0" applyFont="1" applyFill="1" applyBorder="1" applyAlignment="1">
      <alignment horizontal="center" vertical="center"/>
    </xf>
    <xf numFmtId="0" fontId="141" fillId="0" borderId="204" xfId="2" applyFont="1" applyBorder="1" applyAlignment="1">
      <alignment horizontal="center" vertical="center"/>
    </xf>
    <xf numFmtId="0" fontId="141" fillId="0" borderId="205" xfId="2" applyFont="1" applyBorder="1" applyAlignment="1">
      <alignment horizontal="center" vertical="center"/>
    </xf>
    <xf numFmtId="38" fontId="117" fillId="0" borderId="208" xfId="0" applyNumberFormat="1" applyFont="1" applyBorder="1" applyAlignment="1">
      <alignment horizontal="center" vertical="center"/>
    </xf>
    <xf numFmtId="38" fontId="117" fillId="0" borderId="210" xfId="0" applyNumberFormat="1" applyFont="1" applyBorder="1" applyAlignment="1">
      <alignment horizontal="center" vertical="center"/>
    </xf>
    <xf numFmtId="188" fontId="117" fillId="0" borderId="209" xfId="0" applyNumberFormat="1" applyFont="1" applyBorder="1" applyAlignment="1">
      <alignment horizontal="center" vertical="center"/>
    </xf>
    <xf numFmtId="188" fontId="117" fillId="0" borderId="211" xfId="0" applyNumberFormat="1" applyFont="1" applyBorder="1" applyAlignment="1">
      <alignment horizontal="center" vertical="center"/>
    </xf>
    <xf numFmtId="188" fontId="117" fillId="0" borderId="144" xfId="0" applyNumberFormat="1" applyFont="1" applyBorder="1" applyAlignment="1">
      <alignment horizontal="center" vertical="center"/>
    </xf>
    <xf numFmtId="188" fontId="117" fillId="0" borderId="165" xfId="0" applyNumberFormat="1" applyFont="1" applyBorder="1" applyAlignment="1">
      <alignment horizontal="center" vertical="center"/>
    </xf>
    <xf numFmtId="188" fontId="117" fillId="0" borderId="52" xfId="0" applyNumberFormat="1" applyFont="1" applyBorder="1" applyAlignment="1">
      <alignment horizontal="center" vertical="center"/>
    </xf>
    <xf numFmtId="188" fontId="117" fillId="0" borderId="53" xfId="0" applyNumberFormat="1" applyFont="1" applyBorder="1" applyAlignment="1">
      <alignment horizontal="center" vertical="center"/>
    </xf>
    <xf numFmtId="188" fontId="117" fillId="0" borderId="213" xfId="0" applyNumberFormat="1" applyFont="1" applyBorder="1" applyAlignment="1">
      <alignment horizontal="center" vertical="center"/>
    </xf>
    <xf numFmtId="188" fontId="117" fillId="0" borderId="215" xfId="0" applyNumberFormat="1" applyFont="1" applyBorder="1" applyAlignment="1">
      <alignment horizontal="center" vertical="center"/>
    </xf>
    <xf numFmtId="188" fontId="117" fillId="0" borderId="207" xfId="0" applyNumberFormat="1" applyFont="1" applyBorder="1" applyAlignment="1">
      <alignment horizontal="center" vertical="center"/>
    </xf>
    <xf numFmtId="188" fontId="117" fillId="0" borderId="128" xfId="0" applyNumberFormat="1" applyFont="1" applyBorder="1" applyAlignment="1">
      <alignment horizontal="center" vertical="center"/>
    </xf>
    <xf numFmtId="188" fontId="117" fillId="0" borderId="212" xfId="0" applyNumberFormat="1" applyFont="1" applyBorder="1" applyAlignment="1">
      <alignment horizontal="center" vertical="center"/>
    </xf>
    <xf numFmtId="188" fontId="117" fillId="0" borderId="214" xfId="0" applyNumberFormat="1" applyFont="1" applyBorder="1" applyAlignment="1">
      <alignment horizontal="center" vertical="center"/>
    </xf>
    <xf numFmtId="0" fontId="179" fillId="22" borderId="18" xfId="36" applyFont="1" applyFill="1" applyBorder="1" applyAlignment="1">
      <alignment horizontal="center" vertical="center"/>
    </xf>
    <xf numFmtId="0" fontId="179" fillId="22" borderId="99" xfId="36" applyFont="1" applyFill="1" applyBorder="1" applyAlignment="1">
      <alignment horizontal="center" vertical="center"/>
    </xf>
    <xf numFmtId="0" fontId="179" fillId="22" borderId="70" xfId="36" applyFont="1" applyFill="1" applyBorder="1" applyAlignment="1">
      <alignment horizontal="center" vertical="center"/>
    </xf>
    <xf numFmtId="9" fontId="179" fillId="22" borderId="99" xfId="37" applyFont="1" applyFill="1" applyBorder="1" applyAlignment="1">
      <alignment horizontal="center" vertical="center"/>
    </xf>
    <xf numFmtId="9" fontId="179" fillId="22" borderId="70" xfId="37" applyFont="1" applyFill="1" applyBorder="1" applyAlignment="1">
      <alignment horizontal="center" vertical="center"/>
    </xf>
    <xf numFmtId="181" fontId="179" fillId="22" borderId="99" xfId="37" applyNumberFormat="1" applyFont="1" applyFill="1" applyBorder="1" applyAlignment="1">
      <alignment horizontal="center" vertical="center"/>
    </xf>
    <xf numFmtId="181" fontId="179" fillId="22" borderId="70" xfId="37" applyNumberFormat="1" applyFont="1" applyFill="1" applyBorder="1" applyAlignment="1">
      <alignment horizontal="center" vertical="center"/>
    </xf>
    <xf numFmtId="38" fontId="180" fillId="0" borderId="99" xfId="36" applyNumberFormat="1" applyFont="1" applyBorder="1" applyAlignment="1">
      <alignment horizontal="center" vertical="center"/>
    </xf>
    <xf numFmtId="0" fontId="180" fillId="0" borderId="70" xfId="36" applyFont="1" applyBorder="1" applyAlignment="1">
      <alignment horizontal="center" vertical="center"/>
    </xf>
    <xf numFmtId="0" fontId="179" fillId="0" borderId="99" xfId="36" applyFont="1" applyBorder="1" applyAlignment="1">
      <alignment horizontal="center" vertical="center" wrapText="1"/>
    </xf>
    <xf numFmtId="0" fontId="179" fillId="0" borderId="70" xfId="36" applyFont="1" applyBorder="1" applyAlignment="1">
      <alignment horizontal="center" vertical="center"/>
    </xf>
    <xf numFmtId="181" fontId="179" fillId="0" borderId="99" xfId="36" applyNumberFormat="1" applyFont="1" applyBorder="1" applyAlignment="1">
      <alignment horizontal="center" vertical="center" wrapText="1"/>
    </xf>
    <xf numFmtId="0" fontId="179" fillId="35" borderId="99" xfId="36" applyFont="1" applyFill="1" applyBorder="1" applyAlignment="1">
      <alignment horizontal="center" vertical="center" wrapText="1"/>
    </xf>
    <xf numFmtId="0" fontId="179" fillId="35" borderId="70" xfId="36" applyFont="1" applyFill="1" applyBorder="1" applyAlignment="1">
      <alignment horizontal="center" vertical="center" wrapText="1"/>
    </xf>
    <xf numFmtId="0" fontId="179" fillId="0" borderId="21" xfId="36" applyFont="1" applyBorder="1" applyAlignment="1">
      <alignment horizontal="center" vertical="center" wrapText="1"/>
    </xf>
    <xf numFmtId="0" fontId="179" fillId="0" borderId="70" xfId="36" applyFont="1" applyBorder="1" applyAlignment="1">
      <alignment horizontal="center" vertical="center" wrapText="1"/>
    </xf>
    <xf numFmtId="0" fontId="179" fillId="35" borderId="99" xfId="36" applyFont="1" applyFill="1" applyBorder="1" applyAlignment="1">
      <alignment horizontal="center" vertical="center"/>
    </xf>
    <xf numFmtId="0" fontId="179" fillId="35" borderId="70" xfId="36" applyFont="1" applyFill="1" applyBorder="1" applyAlignment="1">
      <alignment horizontal="center" vertical="center"/>
    </xf>
    <xf numFmtId="0" fontId="180" fillId="0" borderId="99" xfId="36" applyFont="1" applyBorder="1" applyAlignment="1">
      <alignment horizontal="center" vertical="center"/>
    </xf>
    <xf numFmtId="49" fontId="179" fillId="35" borderId="48" xfId="36" applyNumberFormat="1" applyFont="1" applyFill="1" applyBorder="1" applyAlignment="1">
      <alignment horizontal="right" vertical="center"/>
    </xf>
    <xf numFmtId="49" fontId="179" fillId="35" borderId="50" xfId="36" applyNumberFormat="1" applyFont="1" applyFill="1" applyBorder="1" applyAlignment="1">
      <alignment horizontal="right" vertical="center"/>
    </xf>
    <xf numFmtId="0" fontId="179" fillId="35" borderId="49" xfId="36" applyFont="1" applyFill="1" applyBorder="1" applyAlignment="1">
      <alignment horizontal="left" vertical="center"/>
    </xf>
    <xf numFmtId="0" fontId="179" fillId="35" borderId="51" xfId="36" applyFont="1" applyFill="1" applyBorder="1" applyAlignment="1">
      <alignment horizontal="left" vertical="center"/>
    </xf>
    <xf numFmtId="0" fontId="179" fillId="35" borderId="48" xfId="36" applyFont="1" applyFill="1" applyBorder="1" applyAlignment="1">
      <alignment horizontal="center" vertical="center" wrapText="1"/>
    </xf>
    <xf numFmtId="0" fontId="179" fillId="35" borderId="49" xfId="36" applyFont="1" applyFill="1" applyBorder="1" applyAlignment="1">
      <alignment horizontal="center" vertical="center" wrapText="1"/>
    </xf>
    <xf numFmtId="0" fontId="179" fillId="0" borderId="99" xfId="36" applyFont="1" applyBorder="1" applyAlignment="1">
      <alignment horizontal="center" vertical="center"/>
    </xf>
    <xf numFmtId="0" fontId="117" fillId="22" borderId="99" xfId="36" applyFont="1" applyFill="1" applyBorder="1" applyAlignment="1">
      <alignment horizontal="center" vertical="center"/>
    </xf>
    <xf numFmtId="0" fontId="117" fillId="22" borderId="70" xfId="36" applyFont="1" applyFill="1" applyBorder="1" applyAlignment="1">
      <alignment horizontal="center" vertical="center"/>
    </xf>
    <xf numFmtId="9" fontId="117" fillId="22" borderId="99" xfId="37" applyFont="1" applyFill="1" applyBorder="1" applyAlignment="1">
      <alignment horizontal="center" vertical="center"/>
    </xf>
    <xf numFmtId="9" fontId="117" fillId="22" borderId="70" xfId="37" applyFont="1" applyFill="1" applyBorder="1" applyAlignment="1">
      <alignment horizontal="center" vertical="center"/>
    </xf>
    <xf numFmtId="38" fontId="179" fillId="22" borderId="99" xfId="36" applyNumberFormat="1" applyFont="1" applyFill="1" applyBorder="1" applyAlignment="1">
      <alignment horizontal="center" vertical="center"/>
    </xf>
    <xf numFmtId="0" fontId="206" fillId="29" borderId="30" xfId="39" applyFont="1" applyFill="1" applyBorder="1" applyAlignment="1">
      <alignment horizontal="center" vertical="center"/>
    </xf>
    <xf numFmtId="0" fontId="206" fillId="29" borderId="142" xfId="39" applyFont="1" applyFill="1" applyBorder="1" applyAlignment="1">
      <alignment horizontal="center" vertical="center"/>
    </xf>
    <xf numFmtId="0" fontId="206" fillId="29" borderId="142" xfId="39" applyFont="1" applyFill="1" applyBorder="1" applyAlignment="1">
      <alignment horizontal="right" vertical="center"/>
    </xf>
    <xf numFmtId="0" fontId="206" fillId="29" borderId="41" xfId="39" applyFont="1" applyFill="1" applyBorder="1" applyAlignment="1">
      <alignment horizontal="right" vertical="center"/>
    </xf>
    <xf numFmtId="0" fontId="199" fillId="0" borderId="30" xfId="39" applyFont="1" applyBorder="1" applyAlignment="1">
      <alignment horizontal="center" vertical="center"/>
    </xf>
    <xf numFmtId="0" fontId="199" fillId="0" borderId="142" xfId="39" applyFont="1" applyBorder="1" applyAlignment="1">
      <alignment horizontal="center" vertical="center"/>
    </xf>
    <xf numFmtId="0" fontId="199" fillId="0" borderId="41" xfId="39" applyFont="1" applyBorder="1" applyAlignment="1">
      <alignment horizontal="center" vertical="center"/>
    </xf>
    <xf numFmtId="0" fontId="203" fillId="29" borderId="0" xfId="39" applyFont="1" applyFill="1" applyAlignment="1">
      <alignment horizontal="left"/>
    </xf>
    <xf numFmtId="0" fontId="195" fillId="0" borderId="0" xfId="39" applyFont="1" applyAlignment="1">
      <alignment horizontal="center"/>
    </xf>
    <xf numFmtId="0" fontId="204" fillId="0" borderId="0" xfId="39" applyFont="1" applyAlignment="1">
      <alignment horizontal="center"/>
    </xf>
    <xf numFmtId="204" fontId="204" fillId="8" borderId="0" xfId="39" applyNumberFormat="1" applyFont="1" applyFill="1" applyAlignment="1">
      <alignment horizontal="center"/>
    </xf>
    <xf numFmtId="0" fontId="206" fillId="0" borderId="0" xfId="39" applyFont="1" applyAlignment="1">
      <alignment horizontal="center"/>
    </xf>
    <xf numFmtId="179" fontId="195" fillId="0" borderId="0" xfId="39" applyNumberFormat="1" applyFont="1" applyAlignment="1">
      <alignment horizontal="center"/>
    </xf>
    <xf numFmtId="0" fontId="198" fillId="0" borderId="48" xfId="39" applyFont="1" applyBorder="1" applyAlignment="1">
      <alignment horizontal="center" vertical="center"/>
    </xf>
    <xf numFmtId="0" fontId="198" fillId="0" borderId="100" xfId="39" applyFont="1" applyBorder="1" applyAlignment="1">
      <alignment horizontal="center" vertical="center"/>
    </xf>
    <xf numFmtId="0" fontId="198" fillId="0" borderId="49" xfId="39" applyFont="1" applyBorder="1" applyAlignment="1">
      <alignment horizontal="center" vertical="center"/>
    </xf>
    <xf numFmtId="0" fontId="198" fillId="0" borderId="50" xfId="39" applyFont="1" applyBorder="1" applyAlignment="1">
      <alignment horizontal="center" vertical="center"/>
    </xf>
    <xf numFmtId="0" fontId="198" fillId="0" borderId="101" xfId="39" applyFont="1" applyBorder="1" applyAlignment="1">
      <alignment horizontal="center" vertical="center"/>
    </xf>
    <xf numFmtId="0" fontId="198" fillId="0" borderId="51" xfId="39" applyFont="1" applyBorder="1" applyAlignment="1">
      <alignment horizontal="center" vertical="center"/>
    </xf>
    <xf numFmtId="0" fontId="195" fillId="29" borderId="148" xfId="39" applyFont="1" applyFill="1" applyBorder="1" applyAlignment="1">
      <alignment horizontal="center" vertical="center"/>
    </xf>
    <xf numFmtId="0" fontId="195" fillId="29" borderId="150" xfId="39" applyFont="1" applyFill="1" applyBorder="1" applyAlignment="1">
      <alignment horizontal="center" vertical="center"/>
    </xf>
    <xf numFmtId="0" fontId="195" fillId="29" borderId="149" xfId="39" applyFont="1" applyFill="1" applyBorder="1" applyAlignment="1">
      <alignment horizontal="center" vertical="center"/>
    </xf>
    <xf numFmtId="0" fontId="195" fillId="29" borderId="59" xfId="39" applyFont="1" applyFill="1" applyBorder="1" applyAlignment="1">
      <alignment horizontal="center"/>
    </xf>
    <xf numFmtId="0" fontId="195" fillId="29" borderId="60" xfId="39" applyFont="1" applyFill="1" applyBorder="1" applyAlignment="1">
      <alignment horizontal="center"/>
    </xf>
    <xf numFmtId="0" fontId="195" fillId="29" borderId="61" xfId="39" applyFont="1" applyFill="1" applyBorder="1" applyAlignment="1">
      <alignment horizontal="center"/>
    </xf>
    <xf numFmtId="0" fontId="195" fillId="29" borderId="29" xfId="39" applyFont="1" applyFill="1" applyBorder="1" applyAlignment="1">
      <alignment horizontal="center"/>
    </xf>
    <xf numFmtId="0" fontId="206" fillId="8" borderId="30" xfId="39" applyFont="1" applyFill="1" applyBorder="1" applyAlignment="1">
      <alignment horizontal="center" vertical="center"/>
    </xf>
    <xf numFmtId="0" fontId="206" fillId="8" borderId="142" xfId="39" applyFont="1" applyFill="1" applyBorder="1" applyAlignment="1">
      <alignment horizontal="center" vertical="center"/>
    </xf>
    <xf numFmtId="0" fontId="208" fillId="0" borderId="0" xfId="39" applyFont="1" applyAlignment="1">
      <alignment horizontal="center"/>
    </xf>
    <xf numFmtId="0" fontId="209" fillId="29" borderId="0" xfId="39" applyFont="1" applyFill="1" applyAlignment="1">
      <alignment horizontal="center" vertical="center"/>
    </xf>
    <xf numFmtId="0" fontId="209" fillId="29" borderId="0" xfId="39" applyFont="1" applyFill="1" applyAlignment="1">
      <alignment horizontal="right" vertical="center"/>
    </xf>
    <xf numFmtId="0" fontId="195" fillId="8" borderId="30" xfId="39" applyFont="1" applyFill="1" applyBorder="1" applyAlignment="1">
      <alignment horizontal="center" vertical="center"/>
    </xf>
    <xf numFmtId="0" fontId="195" fillId="8" borderId="142" xfId="39" applyFont="1" applyFill="1" applyBorder="1" applyAlignment="1">
      <alignment horizontal="center" vertical="center"/>
    </xf>
    <xf numFmtId="0" fontId="195" fillId="29" borderId="142" xfId="39" applyFont="1" applyFill="1" applyBorder="1" applyAlignment="1">
      <alignment horizontal="right" vertical="center"/>
    </xf>
    <xf numFmtId="0" fontId="195" fillId="29" borderId="41" xfId="39" applyFont="1" applyFill="1" applyBorder="1" applyAlignment="1">
      <alignment horizontal="right" vertical="center"/>
    </xf>
    <xf numFmtId="0" fontId="195" fillId="29" borderId="241" xfId="39" applyFont="1" applyFill="1" applyBorder="1" applyAlignment="1">
      <alignment horizontal="center"/>
    </xf>
    <xf numFmtId="0" fontId="195" fillId="29" borderId="63" xfId="39" applyFont="1" applyFill="1" applyBorder="1" applyAlignment="1">
      <alignment horizontal="center" vertical="center"/>
    </xf>
    <xf numFmtId="0" fontId="195" fillId="29" borderId="137" xfId="39" applyFont="1" applyFill="1" applyBorder="1" applyAlignment="1">
      <alignment horizontal="center" vertical="center"/>
    </xf>
    <xf numFmtId="0" fontId="195" fillId="29" borderId="58" xfId="39" applyFont="1" applyFill="1" applyBorder="1" applyAlignment="1">
      <alignment horizontal="center" vertical="center"/>
    </xf>
    <xf numFmtId="182" fontId="204" fillId="29" borderId="63" xfId="39" applyNumberFormat="1" applyFont="1" applyFill="1" applyBorder="1" applyAlignment="1">
      <alignment horizontal="center"/>
    </xf>
    <xf numFmtId="182" fontId="204" fillId="29" borderId="137" xfId="39" applyNumberFormat="1" applyFont="1" applyFill="1" applyBorder="1" applyAlignment="1">
      <alignment horizontal="center"/>
    </xf>
    <xf numFmtId="0" fontId="214" fillId="29" borderId="63" xfId="39" applyFont="1" applyFill="1" applyBorder="1" applyAlignment="1">
      <alignment horizontal="center" vertical="center"/>
    </xf>
    <xf numFmtId="0" fontId="214" fillId="29" borderId="137" xfId="39" applyFont="1" applyFill="1" applyBorder="1" applyAlignment="1">
      <alignment horizontal="center" vertical="center"/>
    </xf>
    <xf numFmtId="0" fontId="214" fillId="29" borderId="58" xfId="39" applyFont="1" applyFill="1" applyBorder="1" applyAlignment="1">
      <alignment horizontal="center" vertical="center"/>
    </xf>
    <xf numFmtId="0" fontId="215" fillId="29" borderId="38" xfId="39" applyFont="1" applyFill="1" applyBorder="1" applyAlignment="1">
      <alignment horizontal="center" vertical="center" wrapText="1"/>
    </xf>
    <xf numFmtId="0" fontId="215" fillId="29" borderId="261" xfId="39" applyFont="1" applyFill="1" applyBorder="1" applyAlignment="1">
      <alignment horizontal="center" vertical="center" wrapText="1"/>
    </xf>
    <xf numFmtId="0" fontId="110" fillId="29" borderId="50" xfId="39" applyFont="1" applyFill="1" applyBorder="1" applyAlignment="1">
      <alignment horizontal="center" vertical="top"/>
    </xf>
    <xf numFmtId="0" fontId="110" fillId="29" borderId="101" xfId="39" applyFont="1" applyFill="1" applyBorder="1" applyAlignment="1">
      <alignment horizontal="center" vertical="top"/>
    </xf>
    <xf numFmtId="0" fontId="216" fillId="29" borderId="143" xfId="39" applyFont="1" applyFill="1" applyBorder="1" applyAlignment="1">
      <alignment horizontal="center" vertical="top"/>
    </xf>
    <xf numFmtId="0" fontId="216" fillId="29" borderId="101" xfId="39" applyFont="1" applyFill="1" applyBorder="1" applyAlignment="1">
      <alignment horizontal="center" vertical="top"/>
    </xf>
    <xf numFmtId="0" fontId="216" fillId="29" borderId="243" xfId="39" applyFont="1" applyFill="1" applyBorder="1" applyAlignment="1">
      <alignment horizontal="center" vertical="top"/>
    </xf>
    <xf numFmtId="0" fontId="110" fillId="29" borderId="30" xfId="39" applyFont="1" applyFill="1" applyBorder="1" applyAlignment="1">
      <alignment horizontal="center" vertical="center"/>
    </xf>
    <xf numFmtId="0" fontId="110" fillId="29" borderId="142" xfId="39" applyFont="1" applyFill="1" applyBorder="1" applyAlignment="1">
      <alignment horizontal="center" vertical="center"/>
    </xf>
    <xf numFmtId="0" fontId="216" fillId="29" borderId="143" xfId="39" applyFont="1" applyFill="1" applyBorder="1" applyAlignment="1">
      <alignment horizontal="center"/>
    </xf>
    <xf numFmtId="0" fontId="216" fillId="29" borderId="101" xfId="39" applyFont="1" applyFill="1" applyBorder="1" applyAlignment="1">
      <alignment horizontal="center"/>
    </xf>
    <xf numFmtId="0" fontId="216" fillId="29" borderId="243" xfId="39" applyFont="1" applyFill="1" applyBorder="1" applyAlignment="1">
      <alignment horizontal="center"/>
    </xf>
    <xf numFmtId="0" fontId="110" fillId="29" borderId="48" xfId="39" applyFont="1" applyFill="1" applyBorder="1" applyAlignment="1">
      <alignment horizontal="center" vertical="center" textRotation="255" wrapText="1"/>
    </xf>
    <xf numFmtId="0" fontId="110" fillId="29" borderId="100" xfId="39" applyFont="1" applyFill="1" applyBorder="1" applyAlignment="1">
      <alignment horizontal="center" vertical="center" textRotation="255" wrapText="1"/>
    </xf>
    <xf numFmtId="0" fontId="110" fillId="29" borderId="64" xfId="39" applyFont="1" applyFill="1" applyBorder="1" applyAlignment="1">
      <alignment horizontal="center" vertical="center" textRotation="255" wrapText="1"/>
    </xf>
    <xf numFmtId="0" fontId="110" fillId="29" borderId="0" xfId="39" applyFont="1" applyFill="1" applyAlignment="1">
      <alignment horizontal="center" vertical="center" textRotation="255" wrapText="1"/>
    </xf>
    <xf numFmtId="0" fontId="110" fillId="29" borderId="102" xfId="39" applyFont="1" applyFill="1" applyBorder="1" applyAlignment="1">
      <alignment horizontal="center" vertical="center" textRotation="255" wrapText="1"/>
    </xf>
    <xf numFmtId="0" fontId="110" fillId="29" borderId="262" xfId="39" applyFont="1" applyFill="1" applyBorder="1" applyAlignment="1">
      <alignment horizontal="center" vertical="center" textRotation="255" wrapText="1"/>
    </xf>
    <xf numFmtId="0" fontId="110" fillId="29" borderId="48" xfId="39" applyFont="1" applyFill="1" applyBorder="1" applyAlignment="1">
      <alignment horizontal="center" vertical="center" textRotation="255" shrinkToFit="1"/>
    </xf>
    <xf numFmtId="0" fontId="110" fillId="29" borderId="249" xfId="39" applyFont="1" applyFill="1" applyBorder="1" applyAlignment="1">
      <alignment horizontal="center" vertical="center" textRotation="255" shrinkToFit="1"/>
    </xf>
    <xf numFmtId="0" fontId="110" fillId="29" borderId="50" xfId="39" applyFont="1" applyFill="1" applyBorder="1" applyAlignment="1">
      <alignment horizontal="center" vertical="center" textRotation="255" shrinkToFit="1"/>
    </xf>
    <xf numFmtId="0" fontId="110" fillId="29" borderId="243" xfId="39" applyFont="1" applyFill="1" applyBorder="1" applyAlignment="1">
      <alignment horizontal="center" vertical="center" textRotation="255" shrinkToFit="1"/>
    </xf>
    <xf numFmtId="0" fontId="110" fillId="29" borderId="30" xfId="39" applyFont="1" applyFill="1" applyBorder="1" applyAlignment="1">
      <alignment horizontal="center" vertical="center" textRotation="255" shrinkToFit="1"/>
    </xf>
    <xf numFmtId="0" fontId="110" fillId="29" borderId="259" xfId="39" applyFont="1" applyFill="1" applyBorder="1" applyAlignment="1">
      <alignment horizontal="center" vertical="center" textRotation="255" shrinkToFit="1"/>
    </xf>
    <xf numFmtId="181" fontId="216" fillId="29" borderId="255" xfId="39" applyNumberFormat="1" applyFont="1" applyFill="1" applyBorder="1" applyAlignment="1">
      <alignment horizontal="center"/>
    </xf>
    <xf numFmtId="181" fontId="216" fillId="29" borderId="256" xfId="39" applyNumberFormat="1" applyFont="1" applyFill="1" applyBorder="1" applyAlignment="1">
      <alignment horizontal="center"/>
    </xf>
    <xf numFmtId="181" fontId="216" fillId="29" borderId="257" xfId="39" applyNumberFormat="1" applyFont="1" applyFill="1" applyBorder="1" applyAlignment="1">
      <alignment horizontal="center"/>
    </xf>
    <xf numFmtId="0" fontId="216" fillId="29" borderId="253" xfId="39" applyFont="1" applyFill="1" applyBorder="1" applyAlignment="1">
      <alignment horizontal="center"/>
    </xf>
    <xf numFmtId="0" fontId="216" fillId="29" borderId="251" xfId="39" applyFont="1" applyFill="1" applyBorder="1" applyAlignment="1">
      <alignment horizontal="center"/>
    </xf>
    <xf numFmtId="0" fontId="216" fillId="29" borderId="254" xfId="39" applyFont="1" applyFill="1" applyBorder="1" applyAlignment="1">
      <alignment horizontal="center"/>
    </xf>
    <xf numFmtId="181" fontId="216" fillId="29" borderId="258" xfId="39" applyNumberFormat="1" applyFont="1" applyFill="1" applyBorder="1" applyAlignment="1">
      <alignment horizontal="center"/>
    </xf>
    <xf numFmtId="181" fontId="216" fillId="29" borderId="18" xfId="39" applyNumberFormat="1" applyFont="1" applyFill="1" applyBorder="1" applyAlignment="1">
      <alignment horizontal="center"/>
    </xf>
    <xf numFmtId="181" fontId="216" fillId="29" borderId="140" xfId="39" applyNumberFormat="1" applyFont="1" applyFill="1" applyBorder="1" applyAlignment="1">
      <alignment horizontal="center"/>
    </xf>
    <xf numFmtId="181" fontId="216" fillId="29" borderId="142" xfId="39" applyNumberFormat="1" applyFont="1" applyFill="1" applyBorder="1" applyAlignment="1">
      <alignment horizontal="center"/>
    </xf>
    <xf numFmtId="181" fontId="216" fillId="29" borderId="30" xfId="39" applyNumberFormat="1" applyFont="1" applyFill="1" applyBorder="1" applyAlignment="1">
      <alignment horizontal="center"/>
    </xf>
    <xf numFmtId="181" fontId="216" fillId="29" borderId="41" xfId="39" applyNumberFormat="1" applyFont="1" applyFill="1" applyBorder="1" applyAlignment="1">
      <alignment horizontal="center"/>
    </xf>
    <xf numFmtId="181" fontId="216" fillId="29" borderId="124" xfId="39" applyNumberFormat="1" applyFont="1" applyFill="1" applyBorder="1" applyAlignment="1">
      <alignment horizontal="center"/>
    </xf>
    <xf numFmtId="0" fontId="216" fillId="29" borderId="142" xfId="39" applyFont="1" applyFill="1" applyBorder="1" applyAlignment="1">
      <alignment horizontal="center"/>
    </xf>
    <xf numFmtId="0" fontId="216" fillId="29" borderId="259" xfId="39" applyFont="1" applyFill="1" applyBorder="1" applyAlignment="1">
      <alignment horizontal="center"/>
    </xf>
    <xf numFmtId="0" fontId="218" fillId="29" borderId="30" xfId="39" applyFont="1" applyFill="1" applyBorder="1" applyAlignment="1">
      <alignment horizontal="center" vertical="center" textRotation="255"/>
    </xf>
    <xf numFmtId="0" fontId="218" fillId="29" borderId="259" xfId="39" applyFont="1" applyFill="1" applyBorder="1" applyAlignment="1">
      <alignment horizontal="center" vertical="center" textRotation="255"/>
    </xf>
    <xf numFmtId="181" fontId="219" fillId="29" borderId="140" xfId="39" applyNumberFormat="1" applyFont="1" applyFill="1" applyBorder="1" applyAlignment="1">
      <alignment horizontal="center"/>
    </xf>
    <xf numFmtId="181" fontId="219" fillId="29" borderId="142" xfId="39" applyNumberFormat="1" applyFont="1" applyFill="1" applyBorder="1" applyAlignment="1">
      <alignment horizontal="center"/>
    </xf>
    <xf numFmtId="181" fontId="219" fillId="29" borderId="41" xfId="39" applyNumberFormat="1" applyFont="1" applyFill="1" applyBorder="1" applyAlignment="1">
      <alignment horizontal="center"/>
    </xf>
    <xf numFmtId="181" fontId="219" fillId="29" borderId="30" xfId="39" applyNumberFormat="1" applyFont="1" applyFill="1" applyBorder="1" applyAlignment="1">
      <alignment horizontal="center"/>
    </xf>
    <xf numFmtId="181" fontId="221" fillId="29" borderId="142" xfId="39" applyNumberFormat="1" applyFont="1" applyFill="1" applyBorder="1" applyAlignment="1">
      <alignment horizontal="center"/>
    </xf>
    <xf numFmtId="181" fontId="221" fillId="29" borderId="41" xfId="39" applyNumberFormat="1" applyFont="1" applyFill="1" applyBorder="1" applyAlignment="1">
      <alignment horizontal="center"/>
    </xf>
    <xf numFmtId="181" fontId="219" fillId="29" borderId="255" xfId="39" applyNumberFormat="1" applyFont="1" applyFill="1" applyBorder="1" applyAlignment="1">
      <alignment horizontal="center"/>
    </xf>
    <xf numFmtId="181" fontId="219" fillId="29" borderId="256" xfId="39" applyNumberFormat="1" applyFont="1" applyFill="1" applyBorder="1" applyAlignment="1">
      <alignment horizontal="center"/>
    </xf>
    <xf numFmtId="181" fontId="219" fillId="29" borderId="257" xfId="39" applyNumberFormat="1" applyFont="1" applyFill="1" applyBorder="1" applyAlignment="1">
      <alignment horizontal="center"/>
    </xf>
    <xf numFmtId="181" fontId="221" fillId="29" borderId="30" xfId="39" applyNumberFormat="1" applyFont="1" applyFill="1" applyBorder="1" applyAlignment="1">
      <alignment horizontal="center"/>
    </xf>
    <xf numFmtId="0" fontId="222" fillId="29" borderId="143" xfId="39" applyFont="1" applyFill="1" applyBorder="1" applyAlignment="1">
      <alignment horizontal="center"/>
    </xf>
    <xf numFmtId="0" fontId="222" fillId="29" borderId="101" xfId="39" applyFont="1" applyFill="1" applyBorder="1" applyAlignment="1">
      <alignment horizontal="center"/>
    </xf>
    <xf numFmtId="0" fontId="222" fillId="29" borderId="243" xfId="39" applyFont="1" applyFill="1" applyBorder="1" applyAlignment="1">
      <alignment horizontal="center"/>
    </xf>
    <xf numFmtId="0" fontId="223" fillId="29" borderId="48" xfId="39" applyFont="1" applyFill="1" applyBorder="1" applyAlignment="1">
      <alignment horizontal="center" vertical="center" textRotation="255"/>
    </xf>
    <xf numFmtId="0" fontId="223" fillId="29" borderId="249" xfId="39" applyFont="1" applyFill="1" applyBorder="1" applyAlignment="1">
      <alignment horizontal="center" vertical="center" textRotation="255"/>
    </xf>
    <xf numFmtId="0" fontId="110" fillId="29" borderId="102" xfId="39" applyFont="1" applyFill="1" applyBorder="1" applyAlignment="1">
      <alignment horizontal="center" vertical="center" textRotation="255" shrinkToFit="1"/>
    </xf>
    <xf numFmtId="0" fontId="110" fillId="29" borderId="263" xfId="39" applyFont="1" applyFill="1" applyBorder="1" applyAlignment="1">
      <alignment horizontal="center" vertical="center" textRotation="255" shrinkToFit="1"/>
    </xf>
    <xf numFmtId="181" fontId="224" fillId="29" borderId="191" xfId="39" applyNumberFormat="1" applyFont="1" applyFill="1" applyBorder="1" applyAlignment="1">
      <alignment horizontal="center"/>
    </xf>
    <xf numFmtId="0" fontId="224" fillId="29" borderId="264" xfId="39" applyFont="1" applyFill="1" applyBorder="1" applyAlignment="1">
      <alignment horizontal="center"/>
    </xf>
    <xf numFmtId="0" fontId="224" fillId="29" borderId="192" xfId="39" applyFont="1" applyFill="1" applyBorder="1" applyAlignment="1">
      <alignment horizontal="center"/>
    </xf>
    <xf numFmtId="181" fontId="216" fillId="29" borderId="191" xfId="39" applyNumberFormat="1" applyFont="1" applyFill="1" applyBorder="1" applyAlignment="1">
      <alignment horizontal="center"/>
    </xf>
    <xf numFmtId="0" fontId="216" fillId="29" borderId="264" xfId="39" applyFont="1" applyFill="1" applyBorder="1" applyAlignment="1">
      <alignment horizontal="center"/>
    </xf>
    <xf numFmtId="0" fontId="216" fillId="29" borderId="192" xfId="39" applyFont="1" applyFill="1" applyBorder="1" applyAlignment="1">
      <alignment horizontal="center"/>
    </xf>
    <xf numFmtId="0" fontId="224" fillId="29" borderId="265" xfId="39" applyFont="1" applyFill="1" applyBorder="1" applyAlignment="1">
      <alignment horizontal="center"/>
    </xf>
    <xf numFmtId="0" fontId="224" fillId="29" borderId="266" xfId="39" applyFont="1" applyFill="1" applyBorder="1" applyAlignment="1">
      <alignment horizontal="center"/>
    </xf>
    <xf numFmtId="0" fontId="215" fillId="29" borderId="267" xfId="39" applyFont="1" applyFill="1" applyBorder="1" applyAlignment="1">
      <alignment horizontal="center" vertical="center" wrapText="1"/>
    </xf>
    <xf numFmtId="0" fontId="110" fillId="29" borderId="30" xfId="39" applyFont="1" applyFill="1" applyBorder="1" applyAlignment="1">
      <alignment horizontal="center" vertical="top"/>
    </xf>
    <xf numFmtId="0" fontId="110" fillId="29" borderId="142" xfId="39" applyFont="1" applyFill="1" applyBorder="1" applyAlignment="1">
      <alignment horizontal="center" vertical="top"/>
    </xf>
    <xf numFmtId="0" fontId="110" fillId="29" borderId="259" xfId="39" applyFont="1" applyFill="1" applyBorder="1" applyAlignment="1">
      <alignment horizontal="center" vertical="top"/>
    </xf>
    <xf numFmtId="0" fontId="110" fillId="29" borderId="41" xfId="39" applyFont="1" applyFill="1" applyBorder="1" applyAlignment="1">
      <alignment horizontal="center" vertical="center"/>
    </xf>
    <xf numFmtId="0" fontId="110" fillId="29" borderId="259" xfId="39" applyFont="1" applyFill="1" applyBorder="1" applyAlignment="1">
      <alignment horizontal="center" vertical="center"/>
    </xf>
    <xf numFmtId="0" fontId="216" fillId="29" borderId="140" xfId="39" applyFont="1" applyFill="1" applyBorder="1" applyAlignment="1">
      <alignment horizontal="center"/>
    </xf>
    <xf numFmtId="0" fontId="216" fillId="29" borderId="271" xfId="39" applyFont="1" applyFill="1" applyBorder="1" applyAlignment="1">
      <alignment horizontal="center"/>
    </xf>
    <xf numFmtId="0" fontId="216" fillId="29" borderId="256" xfId="39" applyFont="1" applyFill="1" applyBorder="1" applyAlignment="1">
      <alignment horizontal="center"/>
    </xf>
    <xf numFmtId="0" fontId="216" fillId="29" borderId="258" xfId="39" applyFont="1" applyFill="1" applyBorder="1" applyAlignment="1">
      <alignment horizontal="center"/>
    </xf>
    <xf numFmtId="181" fontId="216" fillId="29" borderId="141" xfId="39" applyNumberFormat="1" applyFont="1" applyFill="1" applyBorder="1" applyAlignment="1">
      <alignment horizontal="center"/>
    </xf>
    <xf numFmtId="181" fontId="222" fillId="29" borderId="140" xfId="39" applyNumberFormat="1" applyFont="1" applyFill="1" applyBorder="1" applyAlignment="1">
      <alignment horizontal="center"/>
    </xf>
    <xf numFmtId="181" fontId="222" fillId="29" borderId="142" xfId="39" applyNumberFormat="1" applyFont="1" applyFill="1" applyBorder="1" applyAlignment="1">
      <alignment horizontal="center"/>
    </xf>
    <xf numFmtId="181" fontId="222" fillId="29" borderId="41" xfId="39" applyNumberFormat="1" applyFont="1" applyFill="1" applyBorder="1" applyAlignment="1">
      <alignment horizontal="center"/>
    </xf>
    <xf numFmtId="181" fontId="222" fillId="29" borderId="30" xfId="39" applyNumberFormat="1" applyFont="1" applyFill="1" applyBorder="1" applyAlignment="1">
      <alignment horizontal="center"/>
    </xf>
    <xf numFmtId="0" fontId="222" fillId="29" borderId="140" xfId="39" applyFont="1" applyFill="1" applyBorder="1" applyAlignment="1">
      <alignment horizontal="center"/>
    </xf>
    <xf numFmtId="0" fontId="222" fillId="29" borderId="142" xfId="39" applyFont="1" applyFill="1" applyBorder="1" applyAlignment="1">
      <alignment horizontal="center"/>
    </xf>
    <xf numFmtId="0" fontId="222" fillId="29" borderId="259" xfId="39" applyFont="1" applyFill="1" applyBorder="1" applyAlignment="1">
      <alignment horizontal="center"/>
    </xf>
    <xf numFmtId="181" fontId="214" fillId="29" borderId="142" xfId="39" applyNumberFormat="1" applyFont="1" applyFill="1" applyBorder="1" applyAlignment="1">
      <alignment horizontal="center"/>
    </xf>
    <xf numFmtId="181" fontId="214" fillId="29" borderId="41" xfId="39" applyNumberFormat="1" applyFont="1" applyFill="1" applyBorder="1" applyAlignment="1">
      <alignment horizontal="center"/>
    </xf>
    <xf numFmtId="181" fontId="222" fillId="29" borderId="259" xfId="39" applyNumberFormat="1" applyFont="1" applyFill="1" applyBorder="1" applyAlignment="1">
      <alignment horizontal="center"/>
    </xf>
    <xf numFmtId="0" fontId="215" fillId="29" borderId="39" xfId="39" applyFont="1" applyFill="1" applyBorder="1" applyAlignment="1">
      <alignment horizontal="center" vertical="center" wrapText="1"/>
    </xf>
    <xf numFmtId="0" fontId="110" fillId="29" borderId="131" xfId="39" applyFont="1" applyFill="1" applyBorder="1" applyAlignment="1">
      <alignment horizontal="center" vertical="center" textRotation="255" wrapText="1"/>
    </xf>
    <xf numFmtId="0" fontId="110" fillId="29" borderId="2" xfId="39" applyFont="1" applyFill="1" applyBorder="1" applyAlignment="1">
      <alignment horizontal="center" vertical="center" textRotation="255" wrapText="1"/>
    </xf>
    <xf numFmtId="0" fontId="195" fillId="0" borderId="148" xfId="39" applyFont="1" applyBorder="1" applyAlignment="1">
      <alignment horizontal="center"/>
    </xf>
    <xf numFmtId="0" fontId="195" fillId="0" borderId="150" xfId="39" applyFont="1" applyBorder="1" applyAlignment="1">
      <alignment horizontal="center"/>
    </xf>
    <xf numFmtId="0" fontId="195" fillId="0" borderId="149" xfId="39" applyFont="1" applyBorder="1" applyAlignment="1">
      <alignment horizontal="center"/>
    </xf>
    <xf numFmtId="0" fontId="226" fillId="34" borderId="144" xfId="39" applyFont="1" applyFill="1" applyBorder="1" applyAlignment="1">
      <alignment horizontal="center" vertical="center" wrapText="1"/>
    </xf>
    <xf numFmtId="0" fontId="226" fillId="34" borderId="1" xfId="39" applyFont="1" applyFill="1" applyBorder="1" applyAlignment="1">
      <alignment horizontal="center" vertical="center"/>
    </xf>
    <xf numFmtId="0" fontId="226" fillId="34" borderId="167" xfId="39" applyFont="1" applyFill="1" applyBorder="1" applyAlignment="1">
      <alignment horizontal="center" vertical="center"/>
    </xf>
    <xf numFmtId="0" fontId="226" fillId="34" borderId="62" xfId="39" applyFont="1" applyFill="1" applyBorder="1" applyAlignment="1">
      <alignment horizontal="center" vertical="center"/>
    </xf>
    <xf numFmtId="0" fontId="226" fillId="34" borderId="0" xfId="39" applyFont="1" applyFill="1" applyAlignment="1">
      <alignment horizontal="center" vertical="center"/>
    </xf>
    <xf numFmtId="0" fontId="226" fillId="34" borderId="20" xfId="39" applyFont="1" applyFill="1" applyBorder="1" applyAlignment="1">
      <alignment horizontal="center" vertical="center"/>
    </xf>
    <xf numFmtId="0" fontId="226" fillId="34" borderId="165" xfId="39" applyFont="1" applyFill="1" applyBorder="1" applyAlignment="1">
      <alignment horizontal="center" vertical="center"/>
    </xf>
    <xf numFmtId="0" fontId="226" fillId="34" borderId="2" xfId="39" applyFont="1" applyFill="1" applyBorder="1" applyAlignment="1">
      <alignment horizontal="center" vertical="center"/>
    </xf>
    <xf numFmtId="0" fontId="226" fillId="34" borderId="158" xfId="39" applyFont="1" applyFill="1" applyBorder="1" applyAlignment="1">
      <alignment horizontal="center" vertical="center"/>
    </xf>
    <xf numFmtId="38" fontId="195" fillId="0" borderId="273" xfId="39" applyNumberFormat="1" applyFont="1" applyBorder="1" applyAlignment="1">
      <alignment horizontal="center"/>
    </xf>
    <xf numFmtId="0" fontId="226" fillId="46" borderId="144" xfId="39" applyFont="1" applyFill="1" applyBorder="1" applyAlignment="1">
      <alignment horizontal="center" vertical="center" wrapText="1"/>
    </xf>
    <xf numFmtId="0" fontId="226" fillId="46" borderId="1" xfId="39" applyFont="1" applyFill="1" applyBorder="1" applyAlignment="1">
      <alignment horizontal="center" vertical="center"/>
    </xf>
    <xf numFmtId="0" fontId="226" fillId="46" borderId="167" xfId="39" applyFont="1" applyFill="1" applyBorder="1" applyAlignment="1">
      <alignment horizontal="center" vertical="center"/>
    </xf>
    <xf numFmtId="0" fontId="226" fillId="46" borderId="62" xfId="39" applyFont="1" applyFill="1" applyBorder="1" applyAlignment="1">
      <alignment horizontal="center" vertical="center"/>
    </xf>
    <xf numFmtId="0" fontId="226" fillId="46" borderId="0" xfId="39" applyFont="1" applyFill="1" applyAlignment="1">
      <alignment horizontal="center" vertical="center"/>
    </xf>
    <xf numFmtId="0" fontId="226" fillId="46" borderId="20" xfId="39" applyFont="1" applyFill="1" applyBorder="1" applyAlignment="1">
      <alignment horizontal="center" vertical="center"/>
    </xf>
    <xf numFmtId="0" fontId="226" fillId="46" borderId="165" xfId="39" applyFont="1" applyFill="1" applyBorder="1" applyAlignment="1">
      <alignment horizontal="center" vertical="center"/>
    </xf>
    <xf numFmtId="0" fontId="226" fillId="46" borderId="2" xfId="39" applyFont="1" applyFill="1" applyBorder="1" applyAlignment="1">
      <alignment horizontal="center" vertical="center"/>
    </xf>
    <xf numFmtId="0" fontId="226" fillId="46" borderId="158" xfId="39" applyFont="1" applyFill="1" applyBorder="1" applyAlignment="1">
      <alignment horizontal="center" vertical="center"/>
    </xf>
    <xf numFmtId="0" fontId="226" fillId="47" borderId="144" xfId="39" applyFont="1" applyFill="1" applyBorder="1" applyAlignment="1">
      <alignment horizontal="center" vertical="center" wrapText="1"/>
    </xf>
    <xf numFmtId="0" fontId="226" fillId="47" borderId="1" xfId="39" applyFont="1" applyFill="1" applyBorder="1" applyAlignment="1">
      <alignment horizontal="center" vertical="center"/>
    </xf>
    <xf numFmtId="0" fontId="226" fillId="47" borderId="167" xfId="39" applyFont="1" applyFill="1" applyBorder="1" applyAlignment="1">
      <alignment horizontal="center" vertical="center"/>
    </xf>
    <xf numFmtId="0" fontId="226" fillId="47" borderId="62" xfId="39" applyFont="1" applyFill="1" applyBorder="1" applyAlignment="1">
      <alignment horizontal="center" vertical="center"/>
    </xf>
    <xf numFmtId="0" fontId="226" fillId="47" borderId="0" xfId="39" applyFont="1" applyFill="1" applyAlignment="1">
      <alignment horizontal="center" vertical="center"/>
    </xf>
    <xf numFmtId="0" fontId="226" fillId="47" borderId="20" xfId="39" applyFont="1" applyFill="1" applyBorder="1" applyAlignment="1">
      <alignment horizontal="center" vertical="center"/>
    </xf>
    <xf numFmtId="0" fontId="226" fillId="47" borderId="165" xfId="39" applyFont="1" applyFill="1" applyBorder="1" applyAlignment="1">
      <alignment horizontal="center" vertical="center"/>
    </xf>
    <xf numFmtId="0" fontId="226" fillId="47" borderId="2" xfId="39" applyFont="1" applyFill="1" applyBorder="1" applyAlignment="1">
      <alignment horizontal="center" vertical="center"/>
    </xf>
    <xf numFmtId="0" fontId="226" fillId="47" borderId="158" xfId="39" applyFont="1" applyFill="1" applyBorder="1" applyAlignment="1">
      <alignment horizontal="center" vertical="center"/>
    </xf>
    <xf numFmtId="0" fontId="110" fillId="48" borderId="144" xfId="39" applyFont="1" applyFill="1" applyBorder="1" applyAlignment="1">
      <alignment horizontal="center" vertical="center" wrapText="1"/>
    </xf>
    <xf numFmtId="0" fontId="110" fillId="48" borderId="1" xfId="39" applyFont="1" applyFill="1" applyBorder="1" applyAlignment="1">
      <alignment horizontal="center" vertical="center"/>
    </xf>
    <xf numFmtId="0" fontId="110" fillId="48" borderId="167" xfId="39" applyFont="1" applyFill="1" applyBorder="1" applyAlignment="1">
      <alignment horizontal="center" vertical="center"/>
    </xf>
    <xf numFmtId="0" fontId="110" fillId="48" borderId="62" xfId="39" applyFont="1" applyFill="1" applyBorder="1" applyAlignment="1">
      <alignment horizontal="center" vertical="center"/>
    </xf>
    <xf numFmtId="0" fontId="110" fillId="48" borderId="0" xfId="39" applyFont="1" applyFill="1" applyAlignment="1">
      <alignment horizontal="center" vertical="center"/>
    </xf>
    <xf numFmtId="0" fontId="110" fillId="48" borderId="20" xfId="39" applyFont="1" applyFill="1" applyBorder="1" applyAlignment="1">
      <alignment horizontal="center" vertical="center"/>
    </xf>
    <xf numFmtId="0" fontId="110" fillId="48" borderId="165" xfId="39" applyFont="1" applyFill="1" applyBorder="1" applyAlignment="1">
      <alignment horizontal="center" vertical="center"/>
    </xf>
    <xf numFmtId="0" fontId="110" fillId="48" borderId="2" xfId="39" applyFont="1" applyFill="1" applyBorder="1" applyAlignment="1">
      <alignment horizontal="center" vertical="center"/>
    </xf>
    <xf numFmtId="0" fontId="110" fillId="48" borderId="158" xfId="39" applyFont="1" applyFill="1" applyBorder="1" applyAlignment="1">
      <alignment horizontal="center" vertical="center"/>
    </xf>
    <xf numFmtId="0" fontId="227" fillId="50" borderId="144" xfId="39" applyFont="1" applyFill="1" applyBorder="1" applyAlignment="1">
      <alignment horizontal="center" vertical="center" wrapText="1"/>
    </xf>
    <xf numFmtId="0" fontId="227" fillId="50" borderId="1" xfId="39" applyFont="1" applyFill="1" applyBorder="1" applyAlignment="1">
      <alignment horizontal="center" vertical="center" wrapText="1"/>
    </xf>
    <xf numFmtId="0" fontId="227" fillId="50" borderId="167" xfId="39" applyFont="1" applyFill="1" applyBorder="1" applyAlignment="1">
      <alignment horizontal="center" vertical="center" wrapText="1"/>
    </xf>
    <xf numFmtId="0" fontId="227" fillId="50" borderId="62" xfId="39" applyFont="1" applyFill="1" applyBorder="1" applyAlignment="1">
      <alignment horizontal="center" vertical="center" wrapText="1"/>
    </xf>
    <xf numFmtId="0" fontId="227" fillId="50" borderId="0" xfId="39" applyFont="1" applyFill="1" applyAlignment="1">
      <alignment horizontal="center" vertical="center" wrapText="1"/>
    </xf>
    <xf numFmtId="0" fontId="227" fillId="50" borderId="20" xfId="39" applyFont="1" applyFill="1" applyBorder="1" applyAlignment="1">
      <alignment horizontal="center" vertical="center" wrapText="1"/>
    </xf>
    <xf numFmtId="0" fontId="227" fillId="50" borderId="165" xfId="39" applyFont="1" applyFill="1" applyBorder="1" applyAlignment="1">
      <alignment horizontal="center" vertical="center" wrapText="1"/>
    </xf>
    <xf numFmtId="0" fontId="227" fillId="50" borderId="2" xfId="39" applyFont="1" applyFill="1" applyBorder="1" applyAlignment="1">
      <alignment horizontal="center" vertical="center" wrapText="1"/>
    </xf>
    <xf numFmtId="0" fontId="227" fillId="50" borderId="158" xfId="39" applyFont="1" applyFill="1" applyBorder="1" applyAlignment="1">
      <alignment horizontal="center" vertical="center" wrapText="1"/>
    </xf>
    <xf numFmtId="0" fontId="110" fillId="27" borderId="144" xfId="39" applyFont="1" applyFill="1" applyBorder="1" applyAlignment="1">
      <alignment horizontal="center" vertical="center" wrapText="1"/>
    </xf>
    <xf numFmtId="0" fontId="110" fillId="27" borderId="1" xfId="39" applyFont="1" applyFill="1" applyBorder="1" applyAlignment="1">
      <alignment horizontal="center" vertical="center" wrapText="1"/>
    </xf>
    <xf numFmtId="0" fontId="110" fillId="27" borderId="167" xfId="39" applyFont="1" applyFill="1" applyBorder="1" applyAlignment="1">
      <alignment horizontal="center" vertical="center" wrapText="1"/>
    </xf>
    <xf numFmtId="0" fontId="110" fillId="27" borderId="62" xfId="39" applyFont="1" applyFill="1" applyBorder="1" applyAlignment="1">
      <alignment horizontal="center" vertical="center" wrapText="1"/>
    </xf>
    <xf numFmtId="0" fontId="110" fillId="27" borderId="0" xfId="39" applyFont="1" applyFill="1" applyAlignment="1">
      <alignment horizontal="center" vertical="center" wrapText="1"/>
    </xf>
    <xf numFmtId="0" fontId="110" fillId="27" borderId="20" xfId="39" applyFont="1" applyFill="1" applyBorder="1" applyAlignment="1">
      <alignment horizontal="center" vertical="center" wrapText="1"/>
    </xf>
    <xf numFmtId="0" fontId="110" fillId="27" borderId="165" xfId="39" applyFont="1" applyFill="1" applyBorder="1" applyAlignment="1">
      <alignment horizontal="center" vertical="center" wrapText="1"/>
    </xf>
    <xf numFmtId="0" fontId="110" fillId="27" borderId="2" xfId="39" applyFont="1" applyFill="1" applyBorder="1" applyAlignment="1">
      <alignment horizontal="center" vertical="center" wrapText="1"/>
    </xf>
    <xf numFmtId="0" fontId="110" fillId="27" borderId="158" xfId="39" applyFont="1" applyFill="1" applyBorder="1" applyAlignment="1">
      <alignment horizontal="center" vertical="center" wrapText="1"/>
    </xf>
    <xf numFmtId="38" fontId="214" fillId="0" borderId="273" xfId="40" applyFont="1" applyFill="1" applyBorder="1" applyAlignment="1">
      <alignment horizontal="center"/>
    </xf>
    <xf numFmtId="38" fontId="214" fillId="0" borderId="150" xfId="40" applyFont="1" applyFill="1" applyBorder="1" applyAlignment="1">
      <alignment horizontal="center"/>
    </xf>
    <xf numFmtId="38" fontId="214" fillId="0" borderId="149" xfId="40" applyFont="1" applyFill="1" applyBorder="1" applyAlignment="1">
      <alignment horizontal="center"/>
    </xf>
    <xf numFmtId="0" fontId="110" fillId="11" borderId="144" xfId="39" applyFont="1" applyFill="1" applyBorder="1" applyAlignment="1">
      <alignment horizontal="center" vertical="center" wrapText="1"/>
    </xf>
    <xf numFmtId="0" fontId="110" fillId="11" borderId="1" xfId="39" applyFont="1" applyFill="1" applyBorder="1" applyAlignment="1">
      <alignment horizontal="center" vertical="center"/>
    </xf>
    <xf numFmtId="0" fontId="110" fillId="11" borderId="167" xfId="39" applyFont="1" applyFill="1" applyBorder="1" applyAlignment="1">
      <alignment horizontal="center" vertical="center"/>
    </xf>
    <xf numFmtId="0" fontId="110" fillId="11" borderId="62" xfId="39" applyFont="1" applyFill="1" applyBorder="1" applyAlignment="1">
      <alignment horizontal="center" vertical="center"/>
    </xf>
    <xf numFmtId="0" fontId="110" fillId="11" borderId="0" xfId="39" applyFont="1" applyFill="1" applyAlignment="1">
      <alignment horizontal="center" vertical="center"/>
    </xf>
    <xf numFmtId="0" fontId="110" fillId="11" borderId="20" xfId="39" applyFont="1" applyFill="1" applyBorder="1" applyAlignment="1">
      <alignment horizontal="center" vertical="center"/>
    </xf>
    <xf numFmtId="0" fontId="110" fillId="11" borderId="165" xfId="39" applyFont="1" applyFill="1" applyBorder="1" applyAlignment="1">
      <alignment horizontal="center" vertical="center"/>
    </xf>
    <xf numFmtId="0" fontId="110" fillId="11" borderId="2" xfId="39" applyFont="1" applyFill="1" applyBorder="1" applyAlignment="1">
      <alignment horizontal="center" vertical="center"/>
    </xf>
    <xf numFmtId="0" fontId="110" fillId="11" borderId="158" xfId="39" applyFont="1" applyFill="1" applyBorder="1" applyAlignment="1">
      <alignment horizontal="center" vertical="center"/>
    </xf>
    <xf numFmtId="0" fontId="110" fillId="32" borderId="144" xfId="39" applyFont="1" applyFill="1" applyBorder="1" applyAlignment="1">
      <alignment horizontal="center" vertical="center" wrapText="1"/>
    </xf>
    <xf numFmtId="0" fontId="110" fillId="32" borderId="1" xfId="39" applyFont="1" applyFill="1" applyBorder="1" applyAlignment="1">
      <alignment horizontal="center" vertical="center" wrapText="1"/>
    </xf>
    <xf numFmtId="0" fontId="110" fillId="32" borderId="167" xfId="39" applyFont="1" applyFill="1" applyBorder="1" applyAlignment="1">
      <alignment horizontal="center" vertical="center" wrapText="1"/>
    </xf>
    <xf numFmtId="0" fontId="110" fillId="32" borderId="62" xfId="39" applyFont="1" applyFill="1" applyBorder="1" applyAlignment="1">
      <alignment horizontal="center" vertical="center" wrapText="1"/>
    </xf>
    <xf numFmtId="0" fontId="110" fillId="32" borderId="0" xfId="39" applyFont="1" applyFill="1" applyAlignment="1">
      <alignment horizontal="center" vertical="center" wrapText="1"/>
    </xf>
    <xf numFmtId="0" fontId="110" fillId="32" borderId="20" xfId="39" applyFont="1" applyFill="1" applyBorder="1" applyAlignment="1">
      <alignment horizontal="center" vertical="center" wrapText="1"/>
    </xf>
    <xf numFmtId="0" fontId="110" fillId="32" borderId="165" xfId="39" applyFont="1" applyFill="1" applyBorder="1" applyAlignment="1">
      <alignment horizontal="center" vertical="center" wrapText="1"/>
    </xf>
    <xf numFmtId="0" fontId="110" fillId="32" borderId="2" xfId="39" applyFont="1" applyFill="1" applyBorder="1" applyAlignment="1">
      <alignment horizontal="center" vertical="center" wrapText="1"/>
    </xf>
    <xf numFmtId="0" fontId="110" fillId="32" borderId="158" xfId="39" applyFont="1" applyFill="1" applyBorder="1" applyAlignment="1">
      <alignment horizontal="center" vertical="center" wrapText="1"/>
    </xf>
    <xf numFmtId="0" fontId="226" fillId="49" borderId="144" xfId="39" applyFont="1" applyFill="1" applyBorder="1" applyAlignment="1">
      <alignment horizontal="center" vertical="center" wrapText="1"/>
    </xf>
    <xf numFmtId="0" fontId="226" fillId="49" borderId="1" xfId="39" applyFont="1" applyFill="1" applyBorder="1" applyAlignment="1">
      <alignment horizontal="center" vertical="center" wrapText="1"/>
    </xf>
    <xf numFmtId="0" fontId="226" fillId="49" borderId="167" xfId="39" applyFont="1" applyFill="1" applyBorder="1" applyAlignment="1">
      <alignment horizontal="center" vertical="center" wrapText="1"/>
    </xf>
    <xf numFmtId="0" fontId="226" fillId="49" borderId="62" xfId="39" applyFont="1" applyFill="1" applyBorder="1" applyAlignment="1">
      <alignment horizontal="center" vertical="center" wrapText="1"/>
    </xf>
    <xf numFmtId="0" fontId="226" fillId="49" borderId="0" xfId="39" applyFont="1" applyFill="1" applyAlignment="1">
      <alignment horizontal="center" vertical="center" wrapText="1"/>
    </xf>
    <xf numFmtId="0" fontId="226" fillId="49" borderId="20" xfId="39" applyFont="1" applyFill="1" applyBorder="1" applyAlignment="1">
      <alignment horizontal="center" vertical="center" wrapText="1"/>
    </xf>
    <xf numFmtId="0" fontId="226" fillId="49" borderId="165" xfId="39" applyFont="1" applyFill="1" applyBorder="1" applyAlignment="1">
      <alignment horizontal="center" vertical="center" wrapText="1"/>
    </xf>
    <xf numFmtId="0" fontId="226" fillId="49" borderId="2" xfId="39" applyFont="1" applyFill="1" applyBorder="1" applyAlignment="1">
      <alignment horizontal="center" vertical="center" wrapText="1"/>
    </xf>
    <xf numFmtId="0" fontId="226" fillId="49" borderId="158" xfId="39" applyFont="1" applyFill="1" applyBorder="1" applyAlignment="1">
      <alignment horizontal="center" vertical="center" wrapText="1"/>
    </xf>
    <xf numFmtId="38" fontId="195" fillId="0" borderId="150" xfId="39" applyNumberFormat="1" applyFont="1" applyBorder="1" applyAlignment="1">
      <alignment horizontal="center"/>
    </xf>
    <xf numFmtId="38" fontId="195" fillId="0" borderId="149" xfId="39" applyNumberFormat="1" applyFont="1" applyBorder="1" applyAlignment="1">
      <alignment horizontal="center"/>
    </xf>
    <xf numFmtId="0" fontId="110" fillId="53" borderId="144" xfId="39" applyFont="1" applyFill="1" applyBorder="1" applyAlignment="1">
      <alignment horizontal="center" vertical="center" wrapText="1"/>
    </xf>
    <xf numFmtId="0" fontId="110" fillId="53" borderId="1" xfId="39" applyFont="1" applyFill="1" applyBorder="1" applyAlignment="1">
      <alignment horizontal="center" vertical="center" wrapText="1"/>
    </xf>
    <xf numFmtId="0" fontId="110" fillId="53" borderId="167" xfId="39" applyFont="1" applyFill="1" applyBorder="1" applyAlignment="1">
      <alignment horizontal="center" vertical="center" wrapText="1"/>
    </xf>
    <xf numFmtId="0" fontId="110" fillId="53" borderId="62" xfId="39" applyFont="1" applyFill="1" applyBorder="1" applyAlignment="1">
      <alignment horizontal="center" vertical="center" wrapText="1"/>
    </xf>
    <xf numFmtId="0" fontId="110" fillId="53" borderId="0" xfId="39" applyFont="1" applyFill="1" applyAlignment="1">
      <alignment horizontal="center" vertical="center" wrapText="1"/>
    </xf>
    <xf numFmtId="0" fontId="110" fillId="53" borderId="20" xfId="39" applyFont="1" applyFill="1" applyBorder="1" applyAlignment="1">
      <alignment horizontal="center" vertical="center" wrapText="1"/>
    </xf>
    <xf numFmtId="0" fontId="110" fillId="53" borderId="165" xfId="39" applyFont="1" applyFill="1" applyBorder="1" applyAlignment="1">
      <alignment horizontal="center" vertical="center" wrapText="1"/>
    </xf>
    <xf numFmtId="0" fontId="110" fillId="53" borderId="2" xfId="39" applyFont="1" applyFill="1" applyBorder="1" applyAlignment="1">
      <alignment horizontal="center" vertical="center" wrapText="1"/>
    </xf>
    <xf numFmtId="0" fontId="110" fillId="53" borderId="158" xfId="39" applyFont="1" applyFill="1" applyBorder="1" applyAlignment="1">
      <alignment horizontal="center" vertical="center" wrapText="1"/>
    </xf>
    <xf numFmtId="0" fontId="110" fillId="30" borderId="144" xfId="39" applyFont="1" applyFill="1" applyBorder="1" applyAlignment="1">
      <alignment horizontal="center" vertical="center" wrapText="1"/>
    </xf>
    <xf numFmtId="0" fontId="110" fillId="30" borderId="1" xfId="39" applyFont="1" applyFill="1" applyBorder="1" applyAlignment="1">
      <alignment horizontal="center" vertical="center" wrapText="1"/>
    </xf>
    <xf numFmtId="0" fontId="110" fillId="30" borderId="167" xfId="39" applyFont="1" applyFill="1" applyBorder="1" applyAlignment="1">
      <alignment horizontal="center" vertical="center" wrapText="1"/>
    </xf>
    <xf numFmtId="0" fontId="110" fillId="30" borderId="62" xfId="39" applyFont="1" applyFill="1" applyBorder="1" applyAlignment="1">
      <alignment horizontal="center" vertical="center" wrapText="1"/>
    </xf>
    <xf numFmtId="0" fontId="110" fillId="30" borderId="0" xfId="39" applyFont="1" applyFill="1" applyAlignment="1">
      <alignment horizontal="center" vertical="center" wrapText="1"/>
    </xf>
    <xf numFmtId="0" fontId="110" fillId="30" borderId="20" xfId="39" applyFont="1" applyFill="1" applyBorder="1" applyAlignment="1">
      <alignment horizontal="center" vertical="center" wrapText="1"/>
    </xf>
    <xf numFmtId="0" fontId="110" fillId="30" borderId="165" xfId="39" applyFont="1" applyFill="1" applyBorder="1" applyAlignment="1">
      <alignment horizontal="center" vertical="center" wrapText="1"/>
    </xf>
    <xf numFmtId="0" fontId="110" fillId="30" borderId="2" xfId="39" applyFont="1" applyFill="1" applyBorder="1" applyAlignment="1">
      <alignment horizontal="center" vertical="center" wrapText="1"/>
    </xf>
    <xf numFmtId="0" fontId="110" fillId="30" borderId="158" xfId="39" applyFont="1" applyFill="1" applyBorder="1" applyAlignment="1">
      <alignment horizontal="center" vertical="center" wrapText="1"/>
    </xf>
    <xf numFmtId="0" fontId="110" fillId="54" borderId="144" xfId="39" applyFont="1" applyFill="1" applyBorder="1" applyAlignment="1">
      <alignment horizontal="center" vertical="center" wrapText="1"/>
    </xf>
    <xf numFmtId="0" fontId="110" fillId="54" borderId="1" xfId="39" applyFont="1" applyFill="1" applyBorder="1" applyAlignment="1">
      <alignment horizontal="center" vertical="center" wrapText="1"/>
    </xf>
    <xf numFmtId="0" fontId="110" fillId="54" borderId="167" xfId="39" applyFont="1" applyFill="1" applyBorder="1" applyAlignment="1">
      <alignment horizontal="center" vertical="center" wrapText="1"/>
    </xf>
    <xf numFmtId="0" fontId="110" fillId="54" borderId="62" xfId="39" applyFont="1" applyFill="1" applyBorder="1" applyAlignment="1">
      <alignment horizontal="center" vertical="center" wrapText="1"/>
    </xf>
    <xf numFmtId="0" fontId="110" fillId="54" borderId="0" xfId="39" applyFont="1" applyFill="1" applyAlignment="1">
      <alignment horizontal="center" vertical="center" wrapText="1"/>
    </xf>
    <xf numFmtId="0" fontId="110" fillId="54" borderId="20" xfId="39" applyFont="1" applyFill="1" applyBorder="1" applyAlignment="1">
      <alignment horizontal="center" vertical="center" wrapText="1"/>
    </xf>
    <xf numFmtId="0" fontId="110" fillId="54" borderId="165" xfId="39" applyFont="1" applyFill="1" applyBorder="1" applyAlignment="1">
      <alignment horizontal="center" vertical="center" wrapText="1"/>
    </xf>
    <xf numFmtId="0" fontId="110" fillId="54" borderId="2" xfId="39" applyFont="1" applyFill="1" applyBorder="1" applyAlignment="1">
      <alignment horizontal="center" vertical="center" wrapText="1"/>
    </xf>
    <xf numFmtId="0" fontId="110" fillId="54" borderId="158" xfId="39" applyFont="1" applyFill="1" applyBorder="1" applyAlignment="1">
      <alignment horizontal="center" vertical="center" wrapText="1"/>
    </xf>
    <xf numFmtId="0" fontId="110" fillId="51" borderId="144" xfId="39" applyFont="1" applyFill="1" applyBorder="1" applyAlignment="1">
      <alignment horizontal="center" vertical="center" wrapText="1"/>
    </xf>
    <xf numFmtId="0" fontId="110" fillId="51" borderId="1" xfId="39" applyFont="1" applyFill="1" applyBorder="1" applyAlignment="1">
      <alignment horizontal="center" vertical="center" wrapText="1"/>
    </xf>
    <xf numFmtId="0" fontId="110" fillId="51" borderId="167" xfId="39" applyFont="1" applyFill="1" applyBorder="1" applyAlignment="1">
      <alignment horizontal="center" vertical="center" wrapText="1"/>
    </xf>
    <xf numFmtId="0" fontId="110" fillId="51" borderId="62" xfId="39" applyFont="1" applyFill="1" applyBorder="1" applyAlignment="1">
      <alignment horizontal="center" vertical="center" wrapText="1"/>
    </xf>
    <xf numFmtId="0" fontId="110" fillId="51" borderId="0" xfId="39" applyFont="1" applyFill="1" applyAlignment="1">
      <alignment horizontal="center" vertical="center" wrapText="1"/>
    </xf>
    <xf numFmtId="0" fontId="110" fillId="51" borderId="20" xfId="39" applyFont="1" applyFill="1" applyBorder="1" applyAlignment="1">
      <alignment horizontal="center" vertical="center" wrapText="1"/>
    </xf>
    <xf numFmtId="0" fontId="110" fillId="51" borderId="165" xfId="39" applyFont="1" applyFill="1" applyBorder="1" applyAlignment="1">
      <alignment horizontal="center" vertical="center" wrapText="1"/>
    </xf>
    <xf numFmtId="0" fontId="110" fillId="51" borderId="2" xfId="39" applyFont="1" applyFill="1" applyBorder="1" applyAlignment="1">
      <alignment horizontal="center" vertical="center" wrapText="1"/>
    </xf>
    <xf numFmtId="0" fontId="110" fillId="51" borderId="158" xfId="39" applyFont="1" applyFill="1" applyBorder="1" applyAlignment="1">
      <alignment horizontal="center" vertical="center" wrapText="1"/>
    </xf>
    <xf numFmtId="0" fontId="195" fillId="0" borderId="273" xfId="39" applyFont="1" applyBorder="1" applyAlignment="1">
      <alignment horizontal="center"/>
    </xf>
    <xf numFmtId="0" fontId="110" fillId="52" borderId="144" xfId="39" applyFont="1" applyFill="1" applyBorder="1" applyAlignment="1">
      <alignment horizontal="center" vertical="center" wrapText="1"/>
    </xf>
    <xf numFmtId="0" fontId="110" fillId="52" borderId="1" xfId="39" applyFont="1" applyFill="1" applyBorder="1" applyAlignment="1">
      <alignment horizontal="center" vertical="center" wrapText="1"/>
    </xf>
    <xf numFmtId="0" fontId="110" fillId="52" borderId="167" xfId="39" applyFont="1" applyFill="1" applyBorder="1" applyAlignment="1">
      <alignment horizontal="center" vertical="center" wrapText="1"/>
    </xf>
    <xf numFmtId="0" fontId="110" fillId="52" borderId="62" xfId="39" applyFont="1" applyFill="1" applyBorder="1" applyAlignment="1">
      <alignment horizontal="center" vertical="center" wrapText="1"/>
    </xf>
    <xf numFmtId="0" fontId="110" fillId="52" borderId="0" xfId="39" applyFont="1" applyFill="1" applyAlignment="1">
      <alignment horizontal="center" vertical="center" wrapText="1"/>
    </xf>
    <xf numFmtId="0" fontId="110" fillId="52" borderId="20" xfId="39" applyFont="1" applyFill="1" applyBorder="1" applyAlignment="1">
      <alignment horizontal="center" vertical="center" wrapText="1"/>
    </xf>
    <xf numFmtId="0" fontId="110" fillId="52" borderId="165" xfId="39" applyFont="1" applyFill="1" applyBorder="1" applyAlignment="1">
      <alignment horizontal="center" vertical="center" wrapText="1"/>
    </xf>
    <xf numFmtId="0" fontId="110" fillId="52" borderId="2" xfId="39" applyFont="1" applyFill="1" applyBorder="1" applyAlignment="1">
      <alignment horizontal="center" vertical="center" wrapText="1"/>
    </xf>
    <xf numFmtId="0" fontId="110" fillId="52" borderId="158" xfId="39" applyFont="1" applyFill="1" applyBorder="1" applyAlignment="1">
      <alignment horizontal="center" vertical="center" wrapText="1"/>
    </xf>
    <xf numFmtId="38" fontId="221" fillId="29" borderId="273" xfId="40" applyFont="1" applyFill="1" applyBorder="1" applyAlignment="1">
      <alignment horizontal="center"/>
    </xf>
    <xf numFmtId="38" fontId="221" fillId="29" borderId="150" xfId="40" applyFont="1" applyFill="1" applyBorder="1" applyAlignment="1">
      <alignment horizontal="center"/>
    </xf>
    <xf numFmtId="38" fontId="221" fillId="29" borderId="149" xfId="40" applyFont="1" applyFill="1" applyBorder="1" applyAlignment="1">
      <alignment horizontal="center"/>
    </xf>
    <xf numFmtId="0" fontId="110" fillId="45" borderId="144" xfId="39" applyFont="1" applyFill="1" applyBorder="1" applyAlignment="1">
      <alignment horizontal="center" vertical="center" wrapText="1"/>
    </xf>
    <xf numFmtId="0" fontId="110" fillId="45" borderId="1" xfId="39" applyFont="1" applyFill="1" applyBorder="1" applyAlignment="1">
      <alignment horizontal="center" vertical="center" wrapText="1"/>
    </xf>
    <xf numFmtId="0" fontId="110" fillId="45" borderId="167" xfId="39" applyFont="1" applyFill="1" applyBorder="1" applyAlignment="1">
      <alignment horizontal="center" vertical="center" wrapText="1"/>
    </xf>
    <xf numFmtId="0" fontId="110" fillId="45" borderId="62" xfId="39" applyFont="1" applyFill="1" applyBorder="1" applyAlignment="1">
      <alignment horizontal="center" vertical="center" wrapText="1"/>
    </xf>
    <xf numFmtId="0" fontId="110" fillId="45" borderId="0" xfId="39" applyFont="1" applyFill="1" applyAlignment="1">
      <alignment horizontal="center" vertical="center" wrapText="1"/>
    </xf>
    <xf numFmtId="0" fontId="110" fillId="45" borderId="20" xfId="39" applyFont="1" applyFill="1" applyBorder="1" applyAlignment="1">
      <alignment horizontal="center" vertical="center" wrapText="1"/>
    </xf>
    <xf numFmtId="0" fontId="110" fillId="45" borderId="165" xfId="39" applyFont="1" applyFill="1" applyBorder="1" applyAlignment="1">
      <alignment horizontal="center" vertical="center" wrapText="1"/>
    </xf>
    <xf numFmtId="0" fontId="110" fillId="45" borderId="2" xfId="39" applyFont="1" applyFill="1" applyBorder="1" applyAlignment="1">
      <alignment horizontal="center" vertical="center" wrapText="1"/>
    </xf>
    <xf numFmtId="0" fontId="110" fillId="45" borderId="158" xfId="39" applyFont="1" applyFill="1" applyBorder="1" applyAlignment="1">
      <alignment horizontal="center" vertical="center" wrapText="1"/>
    </xf>
    <xf numFmtId="38" fontId="195" fillId="0" borderId="273" xfId="40" applyFont="1" applyFill="1" applyBorder="1" applyAlignment="1">
      <alignment horizontal="center"/>
    </xf>
    <xf numFmtId="38" fontId="195" fillId="0" borderId="150" xfId="40" applyFont="1" applyFill="1" applyBorder="1" applyAlignment="1">
      <alignment horizontal="center"/>
    </xf>
    <xf numFmtId="38" fontId="195" fillId="0" borderId="149" xfId="40" applyFont="1" applyFill="1" applyBorder="1" applyAlignment="1">
      <alignment horizontal="center"/>
    </xf>
    <xf numFmtId="0" fontId="110" fillId="8" borderId="144" xfId="39" applyFont="1" applyFill="1" applyBorder="1" applyAlignment="1">
      <alignment horizontal="center" vertical="center" wrapText="1"/>
    </xf>
    <xf numFmtId="0" fontId="110" fillId="8" borderId="1" xfId="39" applyFont="1" applyFill="1" applyBorder="1" applyAlignment="1">
      <alignment horizontal="center" vertical="center" wrapText="1"/>
    </xf>
    <xf numFmtId="0" fontId="110" fillId="8" borderId="167" xfId="39" applyFont="1" applyFill="1" applyBorder="1" applyAlignment="1">
      <alignment horizontal="center" vertical="center" wrapText="1"/>
    </xf>
    <xf numFmtId="0" fontId="110" fillId="8" borderId="62" xfId="39" applyFont="1" applyFill="1" applyBorder="1" applyAlignment="1">
      <alignment horizontal="center" vertical="center" wrapText="1"/>
    </xf>
    <xf numFmtId="0" fontId="110" fillId="8" borderId="0" xfId="39" applyFont="1" applyFill="1" applyAlignment="1">
      <alignment horizontal="center" vertical="center" wrapText="1"/>
    </xf>
    <xf numFmtId="0" fontId="110" fillId="8" borderId="20" xfId="39" applyFont="1" applyFill="1" applyBorder="1" applyAlignment="1">
      <alignment horizontal="center" vertical="center" wrapText="1"/>
    </xf>
    <xf numFmtId="0" fontId="110" fillId="8" borderId="165" xfId="39" applyFont="1" applyFill="1" applyBorder="1" applyAlignment="1">
      <alignment horizontal="center" vertical="center" wrapText="1"/>
    </xf>
    <xf numFmtId="0" fontId="110" fillId="8" borderId="2" xfId="39" applyFont="1" applyFill="1" applyBorder="1" applyAlignment="1">
      <alignment horizontal="center" vertical="center" wrapText="1"/>
    </xf>
    <xf numFmtId="0" fontId="110" fillId="8" borderId="158" xfId="39" applyFont="1" applyFill="1" applyBorder="1" applyAlignment="1">
      <alignment horizontal="center" vertical="center" wrapText="1"/>
    </xf>
    <xf numFmtId="0" fontId="206" fillId="0" borderId="148" xfId="39" applyFont="1" applyBorder="1" applyAlignment="1">
      <alignment horizontal="center"/>
    </xf>
    <xf numFmtId="0" fontId="206" fillId="0" borderId="150" xfId="39" applyFont="1" applyBorder="1" applyAlignment="1">
      <alignment horizontal="center"/>
    </xf>
    <xf numFmtId="0" fontId="206" fillId="0" borderId="149" xfId="39" applyFont="1" applyBorder="1" applyAlignment="1">
      <alignment horizontal="center"/>
    </xf>
    <xf numFmtId="38" fontId="206" fillId="0" borderId="273" xfId="39" applyNumberFormat="1" applyFont="1" applyBorder="1" applyAlignment="1">
      <alignment horizontal="center"/>
    </xf>
    <xf numFmtId="38" fontId="206" fillId="0" borderId="150" xfId="39" applyNumberFormat="1" applyFont="1" applyBorder="1" applyAlignment="1">
      <alignment horizontal="center"/>
    </xf>
    <xf numFmtId="38" fontId="206" fillId="0" borderId="149" xfId="39" applyNumberFormat="1" applyFont="1" applyBorder="1" applyAlignment="1">
      <alignment horizontal="center"/>
    </xf>
    <xf numFmtId="0" fontId="195" fillId="0" borderId="144" xfId="39" applyFont="1" applyBorder="1" applyAlignment="1">
      <alignment horizontal="center" vertical="center" wrapText="1"/>
    </xf>
    <xf numFmtId="0" fontId="195" fillId="0" borderId="1" xfId="39" applyFont="1" applyBorder="1" applyAlignment="1">
      <alignment horizontal="center" vertical="center" wrapText="1"/>
    </xf>
    <xf numFmtId="181" fontId="110" fillId="0" borderId="2" xfId="39" applyNumberFormat="1" applyFont="1" applyBorder="1" applyAlignment="1">
      <alignment horizontal="center"/>
    </xf>
    <xf numFmtId="0" fontId="110" fillId="0" borderId="2" xfId="39" applyFont="1" applyBorder="1" applyAlignment="1">
      <alignment horizontal="center"/>
    </xf>
    <xf numFmtId="0" fontId="110" fillId="0" borderId="158" xfId="39" applyFont="1" applyBorder="1" applyAlignment="1">
      <alignment horizontal="center"/>
    </xf>
    <xf numFmtId="0" fontId="195" fillId="0" borderId="148" xfId="39" applyFont="1" applyBorder="1" applyAlignment="1">
      <alignment horizontal="center" vertical="center" wrapText="1"/>
    </xf>
    <xf numFmtId="0" fontId="195" fillId="0" borderId="150" xfId="39" applyFont="1" applyBorder="1" applyAlignment="1">
      <alignment horizontal="center" vertical="center" wrapText="1"/>
    </xf>
    <xf numFmtId="181" fontId="110" fillId="8" borderId="2" xfId="39" applyNumberFormat="1" applyFont="1" applyFill="1" applyBorder="1" applyAlignment="1">
      <alignment horizontal="center"/>
    </xf>
    <xf numFmtId="0" fontId="110" fillId="8" borderId="2" xfId="39" applyFont="1" applyFill="1" applyBorder="1" applyAlignment="1">
      <alignment horizontal="center"/>
    </xf>
    <xf numFmtId="0" fontId="110" fillId="8" borderId="158" xfId="39" applyFont="1" applyFill="1" applyBorder="1" applyAlignment="1">
      <alignment horizontal="center"/>
    </xf>
    <xf numFmtId="49" fontId="63" fillId="3" borderId="50" xfId="3" applyNumberFormat="1" applyFont="1" applyFill="1" applyBorder="1" applyAlignment="1" applyProtection="1">
      <alignment horizontal="center" vertical="center"/>
      <protection locked="0"/>
    </xf>
    <xf numFmtId="49" fontId="63" fillId="3" borderId="51" xfId="3" applyNumberFormat="1" applyFont="1" applyFill="1" applyBorder="1" applyAlignment="1" applyProtection="1">
      <alignment horizontal="center" vertical="center"/>
      <protection locked="0"/>
    </xf>
    <xf numFmtId="49" fontId="30" fillId="7" borderId="46" xfId="3" applyNumberFormat="1" applyFont="1" applyFill="1" applyBorder="1" applyAlignment="1" applyProtection="1">
      <alignment horizontal="center" vertical="center"/>
      <protection locked="0"/>
    </xf>
    <xf numFmtId="49" fontId="30" fillId="7" borderId="47" xfId="3" applyNumberFormat="1" applyFont="1" applyFill="1" applyBorder="1" applyAlignment="1" applyProtection="1">
      <alignment horizontal="center" vertical="center"/>
      <protection locked="0"/>
    </xf>
    <xf numFmtId="38" fontId="60" fillId="0" borderId="45" xfId="1" applyFont="1" applyFill="1" applyBorder="1" applyAlignment="1">
      <alignment horizontal="center" vertical="center" shrinkToFit="1"/>
    </xf>
    <xf numFmtId="38" fontId="60" fillId="0" borderId="6" xfId="1" applyFont="1" applyFill="1" applyBorder="1" applyAlignment="1">
      <alignment horizontal="center" vertical="center" shrinkToFit="1"/>
    </xf>
    <xf numFmtId="0" fontId="42" fillId="7" borderId="65" xfId="0" applyFont="1" applyFill="1" applyBorder="1" applyAlignment="1">
      <alignment horizontal="center" vertical="center" shrinkToFit="1"/>
    </xf>
    <xf numFmtId="0" fontId="42" fillId="7" borderId="66" xfId="0" applyFont="1" applyFill="1" applyBorder="1" applyAlignment="1">
      <alignment horizontal="center" vertical="center" shrinkToFit="1"/>
    </xf>
    <xf numFmtId="0" fontId="42" fillId="0" borderId="42" xfId="0" applyFont="1" applyBorder="1" applyAlignment="1">
      <alignment horizontal="center" vertical="center" shrinkToFit="1"/>
    </xf>
    <xf numFmtId="0" fontId="42" fillId="0" borderId="11" xfId="0" applyFont="1" applyBorder="1" applyAlignment="1">
      <alignment horizontal="center" vertical="center" shrinkToFit="1"/>
    </xf>
    <xf numFmtId="49" fontId="49" fillId="11" borderId="50" xfId="3" applyNumberFormat="1" applyFont="1" applyFill="1" applyBorder="1" applyAlignment="1" applyProtection="1">
      <alignment horizontal="center" vertical="center" shrinkToFit="1"/>
      <protection locked="0"/>
    </xf>
    <xf numFmtId="49" fontId="49" fillId="11" borderId="51" xfId="3" applyNumberFormat="1" applyFont="1" applyFill="1" applyBorder="1" applyAlignment="1" applyProtection="1">
      <alignment horizontal="center" vertical="center" shrinkToFit="1"/>
      <protection locked="0"/>
    </xf>
    <xf numFmtId="49" fontId="70" fillId="11" borderId="127" xfId="3" applyNumberFormat="1" applyFont="1" applyFill="1" applyBorder="1" applyAlignment="1" applyProtection="1">
      <alignment horizontal="center" vertical="center"/>
      <protection locked="0"/>
    </xf>
    <xf numFmtId="49" fontId="70" fillId="11" borderId="94" xfId="3" applyNumberFormat="1" applyFont="1" applyFill="1" applyBorder="1" applyAlignment="1" applyProtection="1">
      <alignment horizontal="center" vertical="center"/>
      <protection locked="0"/>
    </xf>
    <xf numFmtId="49" fontId="70" fillId="11" borderId="48" xfId="3" applyNumberFormat="1" applyFont="1" applyFill="1" applyBorder="1" applyAlignment="1" applyProtection="1">
      <alignment horizontal="center" vertical="center"/>
      <protection locked="0"/>
    </xf>
    <xf numFmtId="49" fontId="70" fillId="11" borderId="49" xfId="3" applyNumberFormat="1" applyFont="1" applyFill="1" applyBorder="1" applyAlignment="1" applyProtection="1">
      <alignment horizontal="center" vertical="center"/>
      <protection locked="0"/>
    </xf>
    <xf numFmtId="0" fontId="42" fillId="0" borderId="68" xfId="0" applyFont="1" applyBorder="1" applyAlignment="1">
      <alignment horizontal="center" vertical="center" shrinkToFit="1"/>
    </xf>
    <xf numFmtId="0" fontId="42" fillId="0" borderId="69" xfId="0" applyFont="1" applyBorder="1" applyAlignment="1">
      <alignment horizontal="center" vertical="center" shrinkToFit="1"/>
    </xf>
    <xf numFmtId="49" fontId="30" fillId="0" borderId="74" xfId="3" applyNumberFormat="1" applyFont="1" applyBorder="1" applyAlignment="1" applyProtection="1">
      <alignment horizontal="center" vertical="center"/>
      <protection locked="0"/>
    </xf>
    <xf numFmtId="49" fontId="30" fillId="0" borderId="75" xfId="3" applyNumberFormat="1" applyFont="1" applyBorder="1" applyAlignment="1" applyProtection="1">
      <alignment horizontal="center" vertical="center"/>
      <protection locked="0"/>
    </xf>
    <xf numFmtId="49" fontId="27" fillId="2" borderId="73" xfId="0" applyNumberFormat="1" applyFont="1" applyFill="1" applyBorder="1" applyAlignment="1" applyProtection="1">
      <alignment horizontal="center" vertical="center"/>
      <protection locked="0"/>
    </xf>
    <xf numFmtId="49" fontId="27" fillId="2" borderId="86" xfId="0" applyNumberFormat="1" applyFont="1" applyFill="1" applyBorder="1" applyAlignment="1" applyProtection="1">
      <alignment horizontal="center" vertical="center"/>
      <protection locked="0"/>
    </xf>
    <xf numFmtId="0" fontId="17" fillId="2" borderId="92" xfId="3" applyFont="1" applyFill="1" applyBorder="1" applyAlignment="1" applyProtection="1">
      <alignment horizontal="center" vertical="center" wrapText="1"/>
      <protection locked="0"/>
    </xf>
    <xf numFmtId="0" fontId="17" fillId="2" borderId="94" xfId="3" applyFont="1" applyFill="1" applyBorder="1" applyAlignment="1" applyProtection="1">
      <alignment horizontal="center" vertical="center" wrapText="1"/>
      <protection locked="0"/>
    </xf>
    <xf numFmtId="38" fontId="47" fillId="2" borderId="93" xfId="1" applyFont="1" applyFill="1" applyBorder="1" applyAlignment="1" applyProtection="1">
      <alignment horizontal="center" vertical="center" wrapText="1"/>
      <protection locked="0"/>
    </xf>
    <xf numFmtId="38" fontId="47" fillId="2" borderId="90" xfId="1" applyFont="1" applyFill="1" applyBorder="1" applyAlignment="1" applyProtection="1">
      <alignment horizontal="center" vertical="center" wrapText="1"/>
      <protection locked="0"/>
    </xf>
    <xf numFmtId="0" fontId="40" fillId="0" borderId="126" xfId="0" applyFont="1" applyBorder="1" applyAlignment="1">
      <alignment horizontal="center" vertical="center" wrapText="1"/>
    </xf>
    <xf numFmtId="0" fontId="40" fillId="0" borderId="127" xfId="0" applyFont="1" applyBorder="1" applyAlignment="1">
      <alignment horizontal="center" vertical="center" wrapText="1"/>
    </xf>
    <xf numFmtId="49" fontId="12" fillId="2" borderId="59" xfId="3" applyNumberFormat="1" applyFont="1" applyFill="1" applyBorder="1" applyAlignment="1">
      <alignment horizontal="center" vertical="center"/>
    </xf>
    <xf numFmtId="49" fontId="12" fillId="2" borderId="60" xfId="3" applyNumberFormat="1" applyFont="1" applyFill="1" applyBorder="1" applyAlignment="1">
      <alignment horizontal="center" vertical="center"/>
    </xf>
    <xf numFmtId="49" fontId="12" fillId="2" borderId="29" xfId="3" applyNumberFormat="1" applyFont="1" applyFill="1" applyBorder="1" applyAlignment="1">
      <alignment horizontal="center" vertical="center"/>
    </xf>
    <xf numFmtId="49" fontId="12" fillId="2" borderId="61" xfId="3" applyNumberFormat="1" applyFont="1" applyFill="1" applyBorder="1" applyAlignment="1">
      <alignment horizontal="center" vertical="center"/>
    </xf>
    <xf numFmtId="49" fontId="28" fillId="0" borderId="73" xfId="0" applyNumberFormat="1" applyFont="1" applyBorder="1" applyAlignment="1">
      <alignment horizontal="center" vertical="center" textRotation="255" wrapText="1" shrinkToFit="1"/>
    </xf>
    <xf numFmtId="49" fontId="28" fillId="0" borderId="79" xfId="0" applyNumberFormat="1" applyFont="1" applyBorder="1" applyAlignment="1">
      <alignment horizontal="center" vertical="center" textRotation="255" wrapText="1" shrinkToFit="1"/>
    </xf>
    <xf numFmtId="49" fontId="28" fillId="0" borderId="86" xfId="0" applyNumberFormat="1" applyFont="1" applyBorder="1" applyAlignment="1">
      <alignment horizontal="center" vertical="center" textRotation="255" wrapText="1" shrinkToFit="1"/>
    </xf>
    <xf numFmtId="49" fontId="59" fillId="0" borderId="36" xfId="3" applyNumberFormat="1" applyFont="1" applyBorder="1" applyAlignment="1" applyProtection="1">
      <alignment horizontal="center" vertical="center"/>
      <protection locked="0"/>
    </xf>
    <xf numFmtId="49" fontId="59" fillId="0" borderId="11" xfId="3" applyNumberFormat="1" applyFont="1" applyBorder="1" applyAlignment="1" applyProtection="1">
      <alignment horizontal="center" vertical="center"/>
      <protection locked="0"/>
    </xf>
    <xf numFmtId="49" fontId="45" fillId="0" borderId="99" xfId="0" applyNumberFormat="1" applyFont="1" applyBorder="1" applyAlignment="1">
      <alignment horizontal="center" vertical="center" textRotation="255" wrapText="1" shrinkToFit="1"/>
    </xf>
    <xf numFmtId="49" fontId="45" fillId="0" borderId="21" xfId="0" applyNumberFormat="1" applyFont="1" applyBorder="1" applyAlignment="1">
      <alignment horizontal="center" vertical="center" textRotation="255" wrapText="1" shrinkToFit="1"/>
    </xf>
    <xf numFmtId="49" fontId="45" fillId="0" borderId="90" xfId="0" applyNumberFormat="1" applyFont="1" applyBorder="1" applyAlignment="1">
      <alignment horizontal="center" vertical="center" textRotation="255" wrapText="1" shrinkToFit="1"/>
    </xf>
    <xf numFmtId="49" fontId="38" fillId="2" borderId="36" xfId="3" applyNumberFormat="1" applyFont="1" applyFill="1" applyBorder="1" applyAlignment="1" applyProtection="1">
      <alignment horizontal="center" vertical="center"/>
      <protection locked="0"/>
    </xf>
    <xf numFmtId="49" fontId="51" fillId="7" borderId="40" xfId="3" applyNumberFormat="1" applyFont="1" applyFill="1" applyBorder="1" applyAlignment="1" applyProtection="1">
      <alignment horizontal="center" vertical="center"/>
      <protection locked="0"/>
    </xf>
    <xf numFmtId="49" fontId="45" fillId="0" borderId="70" xfId="0" applyNumberFormat="1" applyFont="1" applyBorder="1" applyAlignment="1">
      <alignment horizontal="center" vertical="center" textRotation="255" wrapText="1" shrinkToFit="1"/>
    </xf>
    <xf numFmtId="49" fontId="38" fillId="2" borderId="11" xfId="3" applyNumberFormat="1" applyFont="1" applyFill="1" applyBorder="1" applyAlignment="1" applyProtection="1">
      <alignment horizontal="center" vertical="center"/>
      <protection locked="0"/>
    </xf>
    <xf numFmtId="49" fontId="55" fillId="2" borderId="42" xfId="3" applyNumberFormat="1" applyFont="1" applyFill="1" applyBorder="1" applyAlignment="1" applyProtection="1">
      <alignment horizontal="center" vertical="center"/>
      <protection locked="0"/>
    </xf>
    <xf numFmtId="49" fontId="55" fillId="2" borderId="11" xfId="3" applyNumberFormat="1" applyFont="1" applyFill="1" applyBorder="1" applyAlignment="1" applyProtection="1">
      <alignment horizontal="center" vertical="center"/>
      <protection locked="0"/>
    </xf>
    <xf numFmtId="49" fontId="42" fillId="0" borderId="50" xfId="3" applyNumberFormat="1" applyFont="1" applyBorder="1" applyAlignment="1" applyProtection="1">
      <alignment horizontal="center" vertical="center"/>
      <protection locked="0"/>
    </xf>
    <xf numFmtId="49" fontId="42" fillId="0" borderId="51" xfId="3" applyNumberFormat="1" applyFont="1" applyBorder="1" applyAlignment="1" applyProtection="1">
      <alignment horizontal="center" vertical="center"/>
      <protection locked="0"/>
    </xf>
    <xf numFmtId="49" fontId="42" fillId="0" borderId="68" xfId="3" applyNumberFormat="1" applyFont="1" applyBorder="1" applyAlignment="1" applyProtection="1">
      <alignment horizontal="center" vertical="center"/>
      <protection locked="0"/>
    </xf>
    <xf numFmtId="49" fontId="42" fillId="0" borderId="95" xfId="3" applyNumberFormat="1" applyFont="1" applyBorder="1" applyAlignment="1" applyProtection="1">
      <alignment horizontal="center" vertical="center"/>
      <protection locked="0"/>
    </xf>
    <xf numFmtId="49" fontId="70" fillId="11" borderId="50" xfId="3" applyNumberFormat="1" applyFont="1" applyFill="1" applyBorder="1" applyAlignment="1" applyProtection="1">
      <alignment horizontal="center" vertical="center"/>
      <protection locked="0"/>
    </xf>
    <xf numFmtId="49" fontId="70" fillId="11" borderId="101" xfId="3" applyNumberFormat="1" applyFont="1" applyFill="1" applyBorder="1" applyAlignment="1" applyProtection="1">
      <alignment horizontal="center" vertical="center"/>
      <protection locked="0"/>
    </xf>
    <xf numFmtId="49" fontId="150" fillId="0" borderId="0" xfId="0" applyNumberFormat="1" applyFont="1" applyAlignment="1">
      <alignment horizontal="left" vertical="center" wrapText="1" shrinkToFit="1"/>
    </xf>
    <xf numFmtId="49" fontId="51" fillId="7" borderId="6" xfId="3" applyNumberFormat="1" applyFont="1" applyFill="1" applyBorder="1" applyAlignment="1" applyProtection="1">
      <alignment horizontal="center" vertical="center"/>
      <protection locked="0"/>
    </xf>
    <xf numFmtId="179" fontId="22" fillId="0" borderId="0" xfId="0" applyNumberFormat="1" applyFont="1" applyAlignment="1">
      <alignment horizontal="center"/>
    </xf>
    <xf numFmtId="178" fontId="19" fillId="0" borderId="0" xfId="0" applyNumberFormat="1" applyFont="1" applyAlignment="1" applyProtection="1">
      <alignment horizontal="left" vertical="center"/>
      <protection locked="0"/>
    </xf>
    <xf numFmtId="49" fontId="21" fillId="0" borderId="63" xfId="3" applyNumberFormat="1" applyFont="1" applyBorder="1" applyAlignment="1">
      <alignment horizontal="center" vertical="center"/>
    </xf>
    <xf numFmtId="49" fontId="21" fillId="0" borderId="57" xfId="3" applyNumberFormat="1" applyFont="1" applyBorder="1" applyAlignment="1">
      <alignment horizontal="center" vertical="center"/>
    </xf>
    <xf numFmtId="49" fontId="21" fillId="0" borderId="31" xfId="3" applyNumberFormat="1" applyFont="1" applyBorder="1" applyAlignment="1">
      <alignment horizontal="center" vertical="center"/>
    </xf>
    <xf numFmtId="49" fontId="21" fillId="0" borderId="58" xfId="3" applyNumberFormat="1" applyFont="1" applyBorder="1" applyAlignment="1">
      <alignment horizontal="center" vertical="center"/>
    </xf>
    <xf numFmtId="49" fontId="26" fillId="0" borderId="0" xfId="3" applyNumberFormat="1" applyFont="1" applyAlignment="1">
      <alignment horizontal="center" vertical="center"/>
    </xf>
    <xf numFmtId="0" fontId="146" fillId="0" borderId="0" xfId="0" applyFont="1" applyAlignment="1">
      <alignment horizontal="center" vertical="center"/>
    </xf>
    <xf numFmtId="0" fontId="42" fillId="0" borderId="64" xfId="0" applyFont="1" applyBorder="1" applyAlignment="1">
      <alignment horizontal="center" vertical="center" shrinkToFit="1"/>
    </xf>
    <xf numFmtId="0" fontId="42" fillId="0" borderId="50" xfId="0" applyFont="1" applyBorder="1" applyAlignment="1">
      <alignment horizontal="center" vertical="center" shrinkToFit="1"/>
    </xf>
    <xf numFmtId="0" fontId="42" fillId="0" borderId="48" xfId="0" applyFont="1" applyBorder="1" applyAlignment="1">
      <alignment horizontal="center" vertical="center" shrinkToFit="1"/>
    </xf>
    <xf numFmtId="0" fontId="42" fillId="0" borderId="102" xfId="0" applyFont="1" applyBorder="1" applyAlignment="1">
      <alignment horizontal="center" vertical="center" shrinkToFit="1"/>
    </xf>
    <xf numFmtId="0" fontId="79" fillId="0" borderId="42" xfId="0" applyFont="1" applyBorder="1" applyAlignment="1">
      <alignment horizontal="center" vertical="center" shrinkToFit="1"/>
    </xf>
    <xf numFmtId="0" fontId="79" fillId="0" borderId="11" xfId="0" applyFont="1" applyBorder="1" applyAlignment="1">
      <alignment horizontal="center" vertical="center" shrinkToFit="1"/>
    </xf>
    <xf numFmtId="49" fontId="42" fillId="7" borderId="67" xfId="3" applyNumberFormat="1" applyFont="1" applyFill="1" applyBorder="1" applyAlignment="1" applyProtection="1">
      <alignment horizontal="center" vertical="center"/>
      <protection locked="0"/>
    </xf>
    <xf numFmtId="49" fontId="70" fillId="11" borderId="8" xfId="3" applyNumberFormat="1" applyFont="1" applyFill="1" applyBorder="1" applyAlignment="1" applyProtection="1">
      <alignment horizontal="center" vertical="center"/>
      <protection locked="0"/>
    </xf>
    <xf numFmtId="49" fontId="70" fillId="0" borderId="89" xfId="3" applyNumberFormat="1" applyFont="1" applyBorder="1" applyAlignment="1" applyProtection="1">
      <alignment horizontal="center" vertical="center"/>
      <protection locked="0"/>
    </xf>
    <xf numFmtId="49" fontId="30" fillId="0" borderId="68" xfId="3" applyNumberFormat="1" applyFont="1" applyBorder="1" applyAlignment="1" applyProtection="1">
      <alignment horizontal="center" vertical="center"/>
      <protection locked="0"/>
    </xf>
    <xf numFmtId="49" fontId="30" fillId="0" borderId="69" xfId="3" applyNumberFormat="1" applyFont="1" applyBorder="1" applyAlignment="1" applyProtection="1">
      <alignment horizontal="center" vertical="center"/>
      <protection locked="0"/>
    </xf>
    <xf numFmtId="49" fontId="68" fillId="0" borderId="42" xfId="3" applyNumberFormat="1" applyFont="1" applyBorder="1" applyAlignment="1" applyProtection="1">
      <alignment horizontal="center" vertical="center"/>
      <protection locked="0"/>
    </xf>
    <xf numFmtId="49" fontId="68" fillId="0" borderId="11" xfId="3" applyNumberFormat="1" applyFont="1" applyBorder="1" applyAlignment="1" applyProtection="1">
      <alignment horizontal="center" vertical="center"/>
      <protection locked="0"/>
    </xf>
    <xf numFmtId="49" fontId="47" fillId="0" borderId="68" xfId="3" applyNumberFormat="1" applyFont="1" applyBorder="1" applyAlignment="1" applyProtection="1">
      <alignment horizontal="center" vertical="center"/>
      <protection locked="0"/>
    </xf>
    <xf numFmtId="49" fontId="47" fillId="0" borderId="69" xfId="3" applyNumberFormat="1" applyFont="1" applyBorder="1" applyAlignment="1" applyProtection="1">
      <alignment horizontal="center" vertical="center"/>
      <protection locked="0"/>
    </xf>
    <xf numFmtId="49" fontId="38" fillId="2" borderId="68" xfId="3" applyNumberFormat="1" applyFont="1" applyFill="1" applyBorder="1" applyAlignment="1" applyProtection="1">
      <alignment horizontal="center" vertical="center"/>
      <protection locked="0"/>
    </xf>
    <xf numFmtId="49" fontId="38" fillId="2" borderId="69" xfId="3" applyNumberFormat="1" applyFont="1" applyFill="1" applyBorder="1" applyAlignment="1" applyProtection="1">
      <alignment horizontal="center" vertical="center"/>
      <protection locked="0"/>
    </xf>
    <xf numFmtId="49" fontId="28" fillId="0" borderId="73" xfId="0" applyNumberFormat="1" applyFont="1" applyBorder="1" applyAlignment="1">
      <alignment horizontal="center" vertical="center" textRotation="255" shrinkToFit="1"/>
    </xf>
    <xf numFmtId="49" fontId="28" fillId="0" borderId="79" xfId="0" applyNumberFormat="1" applyFont="1" applyBorder="1" applyAlignment="1">
      <alignment horizontal="center" vertical="center" textRotation="255" shrinkToFit="1"/>
    </xf>
    <xf numFmtId="49" fontId="28" fillId="0" borderId="86" xfId="0" applyNumberFormat="1" applyFont="1" applyBorder="1" applyAlignment="1">
      <alignment horizontal="center" vertical="center" textRotation="255" shrinkToFit="1"/>
    </xf>
    <xf numFmtId="49" fontId="47" fillId="0" borderId="50" xfId="3" applyNumberFormat="1" applyFont="1" applyBorder="1" applyAlignment="1" applyProtection="1">
      <alignment horizontal="center" vertical="center"/>
      <protection locked="0"/>
    </xf>
    <xf numFmtId="49" fontId="47" fillId="0" borderId="51" xfId="3" applyNumberFormat="1" applyFont="1" applyBorder="1" applyAlignment="1" applyProtection="1">
      <alignment horizontal="center" vertical="center"/>
      <protection locked="0"/>
    </xf>
    <xf numFmtId="49" fontId="42" fillId="0" borderId="69" xfId="3" applyNumberFormat="1" applyFont="1" applyBorder="1" applyAlignment="1" applyProtection="1">
      <alignment horizontal="center" vertical="center"/>
      <protection locked="0"/>
    </xf>
    <xf numFmtId="49" fontId="70" fillId="11" borderId="64" xfId="3" applyNumberFormat="1" applyFont="1" applyFill="1" applyBorder="1" applyAlignment="1" applyProtection="1">
      <alignment horizontal="center" vertical="center"/>
      <protection locked="0"/>
    </xf>
    <xf numFmtId="49" fontId="70" fillId="11" borderId="0" xfId="3" applyNumberFormat="1" applyFont="1" applyFill="1" applyAlignment="1" applyProtection="1">
      <alignment horizontal="center" vertical="center"/>
      <protection locked="0"/>
    </xf>
    <xf numFmtId="49" fontId="51" fillId="7" borderId="65" xfId="3" applyNumberFormat="1" applyFont="1" applyFill="1" applyBorder="1" applyAlignment="1" applyProtection="1">
      <alignment horizontal="center" vertical="center"/>
      <protection locked="0"/>
    </xf>
    <xf numFmtId="49" fontId="51" fillId="7" borderId="66" xfId="3" applyNumberFormat="1" applyFont="1" applyFill="1" applyBorder="1" applyAlignment="1" applyProtection="1">
      <alignment horizontal="center" vertical="center"/>
      <protection locked="0"/>
    </xf>
    <xf numFmtId="49" fontId="38" fillId="2" borderId="42" xfId="3" applyNumberFormat="1" applyFont="1" applyFill="1" applyBorder="1" applyAlignment="1" applyProtection="1">
      <alignment horizontal="center" vertical="center"/>
      <protection locked="0"/>
    </xf>
    <xf numFmtId="49" fontId="51" fillId="7" borderId="45" xfId="3" applyNumberFormat="1" applyFont="1" applyFill="1" applyBorder="1" applyAlignment="1" applyProtection="1">
      <alignment horizontal="center" vertical="center"/>
      <protection locked="0"/>
    </xf>
    <xf numFmtId="49" fontId="49" fillId="33" borderId="65" xfId="3" applyNumberFormat="1" applyFont="1" applyFill="1" applyBorder="1" applyAlignment="1" applyProtection="1">
      <alignment horizontal="center" vertical="center" shrinkToFit="1"/>
      <protection locked="0"/>
    </xf>
    <xf numFmtId="49" fontId="49" fillId="33" borderId="66" xfId="3" applyNumberFormat="1" applyFont="1" applyFill="1" applyBorder="1" applyAlignment="1" applyProtection="1">
      <alignment horizontal="center" vertical="center" shrinkToFit="1"/>
      <protection locked="0"/>
    </xf>
    <xf numFmtId="49" fontId="49" fillId="29" borderId="30" xfId="3" applyNumberFormat="1" applyFont="1" applyFill="1" applyBorder="1" applyAlignment="1" applyProtection="1">
      <alignment horizontal="center" vertical="center" shrinkToFit="1"/>
      <protection locked="0"/>
    </xf>
    <xf numFmtId="49" fontId="49" fillId="29" borderId="41" xfId="3" applyNumberFormat="1" applyFont="1" applyFill="1" applyBorder="1" applyAlignment="1" applyProtection="1">
      <alignment horizontal="center" vertical="center" shrinkToFit="1"/>
      <protection locked="0"/>
    </xf>
    <xf numFmtId="49" fontId="28" fillId="0" borderId="105" xfId="0" applyNumberFormat="1" applyFont="1" applyBorder="1" applyAlignment="1">
      <alignment horizontal="center" vertical="center" textRotation="255" wrapText="1" shrinkToFit="1"/>
    </xf>
    <xf numFmtId="49" fontId="45" fillId="0" borderId="27" xfId="0" applyNumberFormat="1" applyFont="1" applyBorder="1" applyAlignment="1">
      <alignment horizontal="center" vertical="center" textRotation="255" wrapText="1" shrinkToFit="1"/>
    </xf>
    <xf numFmtId="49" fontId="42" fillId="0" borderId="45" xfId="3" applyNumberFormat="1" applyFont="1" applyBorder="1" applyAlignment="1" applyProtection="1">
      <alignment horizontal="center" vertical="center"/>
      <protection locked="0"/>
    </xf>
    <xf numFmtId="49" fontId="42" fillId="0" borderId="6" xfId="3" applyNumberFormat="1" applyFont="1" applyBorder="1" applyAlignment="1" applyProtection="1">
      <alignment horizontal="center" vertical="center"/>
      <protection locked="0"/>
    </xf>
    <xf numFmtId="49" fontId="51" fillId="7" borderId="96" xfId="3" applyNumberFormat="1" applyFont="1" applyFill="1" applyBorder="1" applyAlignment="1" applyProtection="1">
      <alignment horizontal="center" vertical="center"/>
      <protection locked="0"/>
    </xf>
    <xf numFmtId="49" fontId="70" fillId="11" borderId="131" xfId="3" applyNumberFormat="1" applyFont="1" applyFill="1" applyBorder="1" applyAlignment="1" applyProtection="1">
      <alignment horizontal="center" vertical="center"/>
      <protection locked="0"/>
    </xf>
    <xf numFmtId="49" fontId="70" fillId="11" borderId="2" xfId="3" applyNumberFormat="1" applyFont="1" applyFill="1" applyBorder="1" applyAlignment="1" applyProtection="1">
      <alignment horizontal="center" vertical="center"/>
      <protection locked="0"/>
    </xf>
    <xf numFmtId="49" fontId="70" fillId="0" borderId="35" xfId="3" applyNumberFormat="1" applyFont="1" applyBorder="1" applyAlignment="1" applyProtection="1">
      <alignment horizontal="center" vertical="center"/>
      <protection locked="0"/>
    </xf>
    <xf numFmtId="49" fontId="55" fillId="2" borderId="71" xfId="3" applyNumberFormat="1" applyFont="1" applyFill="1" applyBorder="1" applyAlignment="1" applyProtection="1">
      <alignment horizontal="center" vertical="center"/>
      <protection locked="0"/>
    </xf>
    <xf numFmtId="49" fontId="55" fillId="2" borderId="44" xfId="3" applyNumberFormat="1" applyFont="1" applyFill="1" applyBorder="1" applyAlignment="1" applyProtection="1">
      <alignment horizontal="center" vertical="center"/>
      <protection locked="0"/>
    </xf>
    <xf numFmtId="49" fontId="70" fillId="11" borderId="133" xfId="3" applyNumberFormat="1" applyFont="1" applyFill="1" applyBorder="1" applyAlignment="1" applyProtection="1">
      <alignment horizontal="center" vertical="center"/>
      <protection locked="0"/>
    </xf>
    <xf numFmtId="0" fontId="42" fillId="0" borderId="126" xfId="0" applyFont="1" applyBorder="1" applyAlignment="1">
      <alignment horizontal="center" vertical="center" shrinkToFit="1"/>
    </xf>
    <xf numFmtId="49" fontId="30" fillId="0" borderId="40" xfId="3" applyNumberFormat="1" applyFont="1" applyBorder="1" applyAlignment="1" applyProtection="1">
      <alignment horizontal="center" vertical="center"/>
      <protection locked="0"/>
    </xf>
    <xf numFmtId="49" fontId="30" fillId="0" borderId="6" xfId="3" applyNumberFormat="1" applyFont="1" applyBorder="1" applyAlignment="1" applyProtection="1">
      <alignment horizontal="center" vertical="center"/>
      <protection locked="0"/>
    </xf>
    <xf numFmtId="49" fontId="49" fillId="11" borderId="31" xfId="3" applyNumberFormat="1" applyFont="1" applyFill="1" applyBorder="1" applyAlignment="1" applyProtection="1">
      <alignment horizontal="center" vertical="center" shrinkToFit="1"/>
      <protection locked="0"/>
    </xf>
    <xf numFmtId="49" fontId="49" fillId="11" borderId="57" xfId="3" applyNumberFormat="1" applyFont="1" applyFill="1" applyBorder="1" applyAlignment="1" applyProtection="1">
      <alignment horizontal="center" vertical="center" shrinkToFit="1"/>
      <protection locked="0"/>
    </xf>
    <xf numFmtId="0" fontId="147" fillId="0" borderId="0" xfId="0" applyFont="1" applyAlignment="1">
      <alignment horizontal="center" vertical="center"/>
    </xf>
    <xf numFmtId="49" fontId="63" fillId="3" borderId="191" xfId="3" applyNumberFormat="1" applyFont="1" applyFill="1" applyBorder="1" applyAlignment="1" applyProtection="1">
      <alignment horizontal="center" vertical="center"/>
      <protection locked="0"/>
    </xf>
    <xf numFmtId="49" fontId="63" fillId="3" borderId="192" xfId="3" applyNumberFormat="1" applyFont="1" applyFill="1" applyBorder="1" applyAlignment="1" applyProtection="1">
      <alignment horizontal="center" vertical="center"/>
      <protection locked="0"/>
    </xf>
    <xf numFmtId="49" fontId="30" fillId="7" borderId="45" xfId="3" applyNumberFormat="1" applyFont="1" applyFill="1" applyBorder="1" applyAlignment="1" applyProtection="1">
      <alignment horizontal="center" vertical="center"/>
      <protection locked="0"/>
    </xf>
    <xf numFmtId="49" fontId="30" fillId="7" borderId="6" xfId="3" applyNumberFormat="1" applyFont="1" applyFill="1" applyBorder="1" applyAlignment="1" applyProtection="1">
      <alignment horizontal="center" vertical="center"/>
      <protection locked="0"/>
    </xf>
    <xf numFmtId="49" fontId="30" fillId="7" borderId="45" xfId="3" applyNumberFormat="1" applyFont="1" applyFill="1" applyBorder="1" applyAlignment="1" applyProtection="1">
      <alignment horizontal="center" vertical="center" shrinkToFit="1"/>
      <protection locked="0"/>
    </xf>
    <xf numFmtId="49" fontId="30" fillId="7" borderId="6" xfId="3" applyNumberFormat="1" applyFont="1" applyFill="1" applyBorder="1" applyAlignment="1" applyProtection="1">
      <alignment horizontal="center" vertical="center" shrinkToFit="1"/>
      <protection locked="0"/>
    </xf>
    <xf numFmtId="49" fontId="142" fillId="33" borderId="45" xfId="3" applyNumberFormat="1" applyFont="1" applyFill="1" applyBorder="1" applyAlignment="1" applyProtection="1">
      <alignment horizontal="center" vertical="center"/>
      <protection locked="0"/>
    </xf>
    <xf numFmtId="49" fontId="142" fillId="33" borderId="6" xfId="3" applyNumberFormat="1" applyFont="1" applyFill="1" applyBorder="1" applyAlignment="1" applyProtection="1">
      <alignment horizontal="center" vertical="center"/>
      <protection locked="0"/>
    </xf>
    <xf numFmtId="49" fontId="142" fillId="8" borderId="71" xfId="3" applyNumberFormat="1" applyFont="1" applyFill="1" applyBorder="1" applyAlignment="1" applyProtection="1">
      <alignment horizontal="center" vertical="center"/>
      <protection locked="0"/>
    </xf>
    <xf numFmtId="49" fontId="142" fillId="8" borderId="44" xfId="3" applyNumberFormat="1" applyFont="1" applyFill="1" applyBorder="1" applyAlignment="1" applyProtection="1">
      <alignment horizontal="center" vertical="center"/>
      <protection locked="0"/>
    </xf>
    <xf numFmtId="49" fontId="74" fillId="11" borderId="127" xfId="3" applyNumberFormat="1" applyFont="1" applyFill="1" applyBorder="1" applyAlignment="1" applyProtection="1">
      <alignment horizontal="center" vertical="center"/>
      <protection locked="0"/>
    </xf>
    <xf numFmtId="49" fontId="74" fillId="11" borderId="94" xfId="3" applyNumberFormat="1" applyFont="1" applyFill="1" applyBorder="1" applyAlignment="1" applyProtection="1">
      <alignment horizontal="center" vertical="center"/>
      <protection locked="0"/>
    </xf>
    <xf numFmtId="49" fontId="173" fillId="2" borderId="36" xfId="3" applyNumberFormat="1" applyFont="1" applyFill="1" applyBorder="1" applyAlignment="1" applyProtection="1">
      <alignment horizontal="center" vertical="center"/>
      <protection locked="0"/>
    </xf>
    <xf numFmtId="49" fontId="173" fillId="2" borderId="11" xfId="3" applyNumberFormat="1" applyFont="1" applyFill="1" applyBorder="1" applyAlignment="1" applyProtection="1">
      <alignment horizontal="center" vertical="center"/>
      <protection locked="0"/>
    </xf>
    <xf numFmtId="49" fontId="57" fillId="6" borderId="42" xfId="3" applyNumberFormat="1" applyFont="1" applyFill="1" applyBorder="1" applyAlignment="1" applyProtection="1">
      <alignment horizontal="center" vertical="center"/>
      <protection locked="0"/>
    </xf>
    <xf numFmtId="49" fontId="57" fillId="6" borderId="11" xfId="3" applyNumberFormat="1" applyFont="1" applyFill="1" applyBorder="1" applyAlignment="1" applyProtection="1">
      <alignment horizontal="center" vertical="center"/>
      <protection locked="0"/>
    </xf>
    <xf numFmtId="49" fontId="68" fillId="6" borderId="42" xfId="3" applyNumberFormat="1" applyFont="1" applyFill="1" applyBorder="1" applyAlignment="1" applyProtection="1">
      <alignment horizontal="center" vertical="center"/>
      <protection locked="0"/>
    </xf>
    <xf numFmtId="49" fontId="68" fillId="6" borderId="11" xfId="3" applyNumberFormat="1" applyFont="1" applyFill="1" applyBorder="1" applyAlignment="1" applyProtection="1">
      <alignment horizontal="center" vertical="center"/>
      <protection locked="0"/>
    </xf>
    <xf numFmtId="38" fontId="60" fillId="0" borderId="42" xfId="1" applyFont="1" applyFill="1" applyBorder="1" applyAlignment="1">
      <alignment horizontal="center" vertical="center" shrinkToFit="1"/>
    </xf>
    <xf numFmtId="38" fontId="60" fillId="0" borderId="11" xfId="1" applyFont="1" applyFill="1" applyBorder="1" applyAlignment="1">
      <alignment horizontal="center" vertical="center" shrinkToFit="1"/>
    </xf>
    <xf numFmtId="49" fontId="149" fillId="0" borderId="68" xfId="3" applyNumberFormat="1" applyFont="1" applyBorder="1" applyAlignment="1" applyProtection="1">
      <alignment horizontal="center" vertical="center"/>
      <protection locked="0"/>
    </xf>
    <xf numFmtId="49" fontId="149" fillId="0" borderId="69" xfId="3" applyNumberFormat="1" applyFont="1" applyBorder="1" applyAlignment="1" applyProtection="1">
      <alignment horizontal="center" vertical="center"/>
      <protection locked="0"/>
    </xf>
    <xf numFmtId="49" fontId="45" fillId="29" borderId="99" xfId="0" applyNumberFormat="1" applyFont="1" applyFill="1" applyBorder="1" applyAlignment="1">
      <alignment horizontal="center" vertical="center" textRotation="255" wrapText="1" shrinkToFit="1"/>
    </xf>
    <xf numFmtId="49" fontId="45" fillId="29" borderId="21" xfId="0" applyNumberFormat="1" applyFont="1" applyFill="1" applyBorder="1" applyAlignment="1">
      <alignment horizontal="center" vertical="center" textRotation="255" wrapText="1" shrinkToFit="1"/>
    </xf>
    <xf numFmtId="49" fontId="45" fillId="29" borderId="90" xfId="0" applyNumberFormat="1" applyFont="1" applyFill="1" applyBorder="1" applyAlignment="1">
      <alignment horizontal="center" vertical="center" textRotation="255" wrapText="1" shrinkToFit="1"/>
    </xf>
    <xf numFmtId="38" fontId="175" fillId="0" borderId="35" xfId="1" applyFont="1" applyFill="1" applyBorder="1" applyAlignment="1" applyProtection="1">
      <alignment horizontal="center" vertical="center" textRotation="255"/>
      <protection locked="0"/>
    </xf>
    <xf numFmtId="38" fontId="175" fillId="0" borderId="21" xfId="1" applyFont="1" applyFill="1" applyBorder="1" applyAlignment="1" applyProtection="1">
      <alignment horizontal="center" vertical="center" textRotation="255"/>
      <protection locked="0"/>
    </xf>
    <xf numFmtId="38" fontId="175" fillId="0" borderId="70" xfId="1" applyFont="1" applyFill="1" applyBorder="1" applyAlignment="1" applyProtection="1">
      <alignment horizontal="center" vertical="center" textRotation="255"/>
      <protection locked="0"/>
    </xf>
    <xf numFmtId="49" fontId="149" fillId="0" borderId="42" xfId="3" applyNumberFormat="1" applyFont="1" applyBorder="1" applyAlignment="1" applyProtection="1">
      <alignment horizontal="center" vertical="center"/>
      <protection locked="0"/>
    </xf>
    <xf numFmtId="49" fontId="149" fillId="0" borderId="11" xfId="3" applyNumberFormat="1" applyFont="1" applyBorder="1" applyAlignment="1" applyProtection="1">
      <alignment horizontal="center" vertical="center"/>
      <protection locked="0"/>
    </xf>
    <xf numFmtId="49" fontId="55" fillId="2" borderId="36" xfId="3" applyNumberFormat="1" applyFont="1" applyFill="1" applyBorder="1" applyAlignment="1" applyProtection="1">
      <alignment horizontal="center" vertical="center"/>
      <protection locked="0"/>
    </xf>
    <xf numFmtId="49" fontId="42" fillId="0" borderId="101" xfId="3" applyNumberFormat="1" applyFont="1" applyBorder="1" applyAlignment="1" applyProtection="1">
      <alignment horizontal="center" vertical="center"/>
      <protection locked="0"/>
    </xf>
    <xf numFmtId="49" fontId="70" fillId="11" borderId="51" xfId="3" applyNumberFormat="1" applyFont="1" applyFill="1" applyBorder="1" applyAlignment="1" applyProtection="1">
      <alignment horizontal="center" vertical="center"/>
      <protection locked="0"/>
    </xf>
    <xf numFmtId="49" fontId="142" fillId="6" borderId="71" xfId="3" applyNumberFormat="1" applyFont="1" applyFill="1" applyBorder="1" applyAlignment="1" applyProtection="1">
      <alignment horizontal="center" vertical="center"/>
      <protection locked="0"/>
    </xf>
    <xf numFmtId="49" fontId="142" fillId="6" borderId="44" xfId="3" applyNumberFormat="1" applyFont="1" applyFill="1" applyBorder="1" applyAlignment="1" applyProtection="1">
      <alignment horizontal="center" vertical="center"/>
      <protection locked="0"/>
    </xf>
    <xf numFmtId="38" fontId="175" fillId="29" borderId="197" xfId="1" applyFont="1" applyFill="1" applyBorder="1" applyAlignment="1" applyProtection="1">
      <alignment horizontal="center" vertical="center" textRotation="255"/>
      <protection locked="0"/>
    </xf>
    <xf numFmtId="38" fontId="175" fillId="29" borderId="21" xfId="1" applyFont="1" applyFill="1" applyBorder="1" applyAlignment="1" applyProtection="1">
      <alignment horizontal="center" vertical="center" textRotation="255"/>
      <protection locked="0"/>
    </xf>
    <xf numFmtId="38" fontId="175" fillId="29" borderId="103" xfId="1" applyFont="1" applyFill="1" applyBorder="1" applyAlignment="1" applyProtection="1">
      <alignment horizontal="center" vertical="center" textRotation="255"/>
      <protection locked="0"/>
    </xf>
    <xf numFmtId="49" fontId="142" fillId="6" borderId="42" xfId="3" applyNumberFormat="1" applyFont="1" applyFill="1" applyBorder="1" applyAlignment="1" applyProtection="1">
      <alignment horizontal="center" vertical="center"/>
      <protection locked="0"/>
    </xf>
    <xf numFmtId="49" fontId="142" fillId="6" borderId="11" xfId="3" applyNumberFormat="1" applyFont="1" applyFill="1" applyBorder="1" applyAlignment="1" applyProtection="1">
      <alignment horizontal="center" vertical="center"/>
      <protection locked="0"/>
    </xf>
    <xf numFmtId="49" fontId="70" fillId="11" borderId="68" xfId="3" applyNumberFormat="1" applyFont="1" applyFill="1" applyBorder="1" applyAlignment="1" applyProtection="1">
      <alignment horizontal="center" vertical="center"/>
      <protection locked="0"/>
    </xf>
    <xf numFmtId="49" fontId="70" fillId="11" borderId="95" xfId="3" applyNumberFormat="1" applyFont="1" applyFill="1" applyBorder="1" applyAlignment="1" applyProtection="1">
      <alignment horizontal="center" vertical="center"/>
      <protection locked="0"/>
    </xf>
    <xf numFmtId="49" fontId="42" fillId="0" borderId="40" xfId="3" applyNumberFormat="1" applyFont="1" applyBorder="1" applyAlignment="1" applyProtection="1">
      <alignment horizontal="center" vertical="center"/>
      <protection locked="0"/>
    </xf>
    <xf numFmtId="49" fontId="30" fillId="0" borderId="50" xfId="3" applyNumberFormat="1" applyFont="1" applyBorder="1" applyAlignment="1" applyProtection="1">
      <alignment horizontal="center" vertical="center"/>
      <protection locked="0"/>
    </xf>
    <xf numFmtId="49" fontId="30" fillId="0" borderId="51" xfId="3" applyNumberFormat="1" applyFont="1" applyBorder="1" applyAlignment="1" applyProtection="1">
      <alignment horizontal="center" vertical="center"/>
      <protection locked="0"/>
    </xf>
    <xf numFmtId="49" fontId="70" fillId="11" borderId="87" xfId="3" applyNumberFormat="1" applyFont="1" applyFill="1" applyBorder="1" applyAlignment="1" applyProtection="1">
      <alignment horizontal="center" vertical="center"/>
      <protection locked="0"/>
    </xf>
    <xf numFmtId="49" fontId="70" fillId="11" borderId="111" xfId="3" applyNumberFormat="1" applyFont="1" applyFill="1" applyBorder="1" applyAlignment="1" applyProtection="1">
      <alignment horizontal="center" vertical="center"/>
      <protection locked="0"/>
    </xf>
    <xf numFmtId="49" fontId="30" fillId="29" borderId="68" xfId="3" applyNumberFormat="1" applyFont="1" applyFill="1" applyBorder="1" applyAlignment="1" applyProtection="1">
      <alignment horizontal="center" vertical="center"/>
      <protection locked="0"/>
    </xf>
    <xf numFmtId="49" fontId="30" fillId="29" borderId="69" xfId="3" applyNumberFormat="1" applyFont="1" applyFill="1" applyBorder="1" applyAlignment="1" applyProtection="1">
      <alignment horizontal="center" vertical="center"/>
      <protection locked="0"/>
    </xf>
    <xf numFmtId="49" fontId="28" fillId="0" borderId="108" xfId="0" applyNumberFormat="1" applyFont="1" applyBorder="1" applyAlignment="1">
      <alignment horizontal="center" vertical="center" textRotation="255" wrapText="1" shrinkToFit="1"/>
    </xf>
    <xf numFmtId="0" fontId="42" fillId="8" borderId="68" xfId="0" applyFont="1" applyFill="1" applyBorder="1" applyAlignment="1">
      <alignment horizontal="center" vertical="center" shrinkToFit="1"/>
    </xf>
    <xf numFmtId="0" fontId="42" fillId="8" borderId="69" xfId="0" applyFont="1" applyFill="1" applyBorder="1" applyAlignment="1">
      <alignment horizontal="center" vertical="center" shrinkToFit="1"/>
    </xf>
    <xf numFmtId="38" fontId="32" fillId="0" borderId="35" xfId="1" applyFont="1" applyFill="1" applyBorder="1" applyAlignment="1" applyProtection="1">
      <alignment horizontal="center" vertical="center"/>
      <protection locked="0"/>
    </xf>
    <xf numFmtId="38" fontId="32" fillId="0" borderId="21" xfId="1" applyFont="1" applyFill="1" applyBorder="1" applyAlignment="1" applyProtection="1">
      <alignment horizontal="center" vertical="center"/>
      <protection locked="0"/>
    </xf>
    <xf numFmtId="38" fontId="32" fillId="0" borderId="70" xfId="1" applyFont="1" applyFill="1" applyBorder="1" applyAlignment="1" applyProtection="1">
      <alignment horizontal="center" vertical="center"/>
      <protection locked="0"/>
    </xf>
    <xf numFmtId="38" fontId="32" fillId="0" borderId="35" xfId="1" applyFont="1" applyFill="1" applyBorder="1" applyAlignment="1" applyProtection="1">
      <alignment horizontal="center" vertical="center" textRotation="255"/>
      <protection locked="0"/>
    </xf>
    <xf numFmtId="38" fontId="32" fillId="0" borderId="21" xfId="1" applyFont="1" applyFill="1" applyBorder="1" applyAlignment="1" applyProtection="1">
      <alignment horizontal="center" vertical="center" textRotation="255"/>
      <protection locked="0"/>
    </xf>
    <xf numFmtId="38" fontId="32" fillId="0" borderId="70" xfId="1" applyFont="1" applyFill="1" applyBorder="1" applyAlignment="1" applyProtection="1">
      <alignment horizontal="center" vertical="center" textRotation="255"/>
      <protection locked="0"/>
    </xf>
    <xf numFmtId="49" fontId="70" fillId="11" borderId="16" xfId="3" applyNumberFormat="1" applyFont="1" applyFill="1" applyBorder="1" applyAlignment="1" applyProtection="1">
      <alignment horizontal="center" vertical="center"/>
      <protection locked="0"/>
    </xf>
    <xf numFmtId="49" fontId="70" fillId="11" borderId="107" xfId="3" applyNumberFormat="1" applyFont="1" applyFill="1" applyBorder="1" applyAlignment="1" applyProtection="1">
      <alignment horizontal="center" vertical="center"/>
      <protection locked="0"/>
    </xf>
    <xf numFmtId="49" fontId="27" fillId="0" borderId="73" xfId="0" applyNumberFormat="1" applyFont="1" applyBorder="1" applyAlignment="1" applyProtection="1">
      <alignment horizontal="center" vertical="center"/>
      <protection locked="0"/>
    </xf>
    <xf numFmtId="49" fontId="27" fillId="0" borderId="86" xfId="0" applyNumberFormat="1" applyFont="1" applyBorder="1" applyAlignment="1" applyProtection="1">
      <alignment horizontal="center" vertical="center"/>
      <protection locked="0"/>
    </xf>
    <xf numFmtId="0" fontId="17" fillId="0" borderId="92" xfId="3" applyFont="1" applyBorder="1" applyAlignment="1" applyProtection="1">
      <alignment horizontal="center" vertical="center" wrapText="1"/>
      <protection locked="0"/>
    </xf>
    <xf numFmtId="0" fontId="17" fillId="0" borderId="94" xfId="3" applyFont="1" applyBorder="1" applyAlignment="1" applyProtection="1">
      <alignment horizontal="center" vertical="center" wrapText="1"/>
      <protection locked="0"/>
    </xf>
    <xf numFmtId="38" fontId="47" fillId="0" borderId="93" xfId="1" applyFont="1" applyFill="1" applyBorder="1" applyAlignment="1" applyProtection="1">
      <alignment horizontal="center" vertical="center" wrapText="1"/>
      <protection locked="0"/>
    </xf>
    <xf numFmtId="38" fontId="47" fillId="0" borderId="90" xfId="1" applyFont="1" applyFill="1" applyBorder="1" applyAlignment="1" applyProtection="1">
      <alignment horizontal="center" vertical="center" wrapText="1"/>
      <protection locked="0"/>
    </xf>
    <xf numFmtId="49" fontId="70" fillId="0" borderId="12" xfId="3" applyNumberFormat="1" applyFont="1" applyBorder="1" applyAlignment="1" applyProtection="1">
      <alignment horizontal="center" vertical="center"/>
      <protection locked="0"/>
    </xf>
    <xf numFmtId="49" fontId="28" fillId="0" borderId="37" xfId="0" applyNumberFormat="1" applyFont="1" applyBorder="1" applyAlignment="1">
      <alignment horizontal="center" vertical="center" textRotation="255" wrapText="1" shrinkToFit="1"/>
    </xf>
    <xf numFmtId="49" fontId="28" fillId="0" borderId="38" xfId="0" applyNumberFormat="1" applyFont="1" applyBorder="1" applyAlignment="1">
      <alignment horizontal="center" vertical="center" textRotation="255" wrapText="1" shrinkToFit="1"/>
    </xf>
    <xf numFmtId="49" fontId="28" fillId="0" borderId="39" xfId="0" applyNumberFormat="1" applyFont="1" applyBorder="1" applyAlignment="1">
      <alignment horizontal="center" vertical="center" textRotation="255" wrapText="1" shrinkToFit="1"/>
    </xf>
    <xf numFmtId="0" fontId="42" fillId="0" borderId="162" xfId="0" applyFont="1" applyBorder="1" applyAlignment="1">
      <alignment horizontal="center" vertical="center" shrinkToFit="1"/>
    </xf>
    <xf numFmtId="49" fontId="69" fillId="11" borderId="127" xfId="3" applyNumberFormat="1" applyFont="1" applyFill="1" applyBorder="1" applyAlignment="1" applyProtection="1">
      <alignment horizontal="center" vertical="center"/>
      <protection locked="0"/>
    </xf>
    <xf numFmtId="49" fontId="69" fillId="11" borderId="133" xfId="3" applyNumberFormat="1" applyFont="1" applyFill="1" applyBorder="1" applyAlignment="1" applyProtection="1">
      <alignment horizontal="center" vertical="center"/>
      <protection locked="0"/>
    </xf>
    <xf numFmtId="49" fontId="68" fillId="0" borderId="68" xfId="3" applyNumberFormat="1" applyFont="1" applyBorder="1" applyAlignment="1" applyProtection="1">
      <alignment horizontal="center" vertical="center"/>
      <protection locked="0"/>
    </xf>
    <xf numFmtId="49" fontId="68" fillId="0" borderId="69" xfId="3" applyNumberFormat="1" applyFont="1" applyBorder="1" applyAlignment="1" applyProtection="1">
      <alignment horizontal="center" vertical="center"/>
      <protection locked="0"/>
    </xf>
    <xf numFmtId="49" fontId="47" fillId="0" borderId="30" xfId="3" applyNumberFormat="1" applyFont="1" applyBorder="1" applyAlignment="1" applyProtection="1">
      <alignment horizontal="center" vertical="center"/>
      <protection locked="0"/>
    </xf>
    <xf numFmtId="49" fontId="47" fillId="0" borderId="41" xfId="3" applyNumberFormat="1" applyFont="1" applyBorder="1" applyAlignment="1" applyProtection="1">
      <alignment horizontal="center" vertical="center"/>
      <protection locked="0"/>
    </xf>
    <xf numFmtId="0" fontId="0" fillId="0" borderId="79" xfId="0" applyBorder="1" applyAlignment="1">
      <alignment horizontal="center" vertical="center" textRotation="255" wrapText="1" shrinkToFit="1"/>
    </xf>
    <xf numFmtId="0" fontId="0" fillId="0" borderId="86" xfId="0" applyBorder="1" applyAlignment="1">
      <alignment horizontal="center" vertical="center" textRotation="255" wrapText="1" shrinkToFit="1"/>
    </xf>
    <xf numFmtId="49" fontId="28" fillId="0" borderId="37" xfId="0" applyNumberFormat="1" applyFont="1" applyBorder="1" applyAlignment="1">
      <alignment horizontal="center" vertical="center" wrapText="1" shrinkToFit="1"/>
    </xf>
    <xf numFmtId="49" fontId="28" fillId="0" borderId="39" xfId="0" applyNumberFormat="1" applyFont="1" applyBorder="1" applyAlignment="1">
      <alignment horizontal="center" vertical="center" wrapText="1" shrinkToFit="1"/>
    </xf>
    <xf numFmtId="49" fontId="30" fillId="0" borderId="34" xfId="3" applyNumberFormat="1" applyFont="1" applyBorder="1" applyAlignment="1" applyProtection="1">
      <alignment horizontal="center" vertical="center"/>
      <protection locked="0"/>
    </xf>
    <xf numFmtId="49" fontId="30" fillId="0" borderId="182" xfId="3" applyNumberFormat="1" applyFont="1" applyBorder="1" applyAlignment="1" applyProtection="1">
      <alignment horizontal="center" vertical="center"/>
      <protection locked="0"/>
    </xf>
    <xf numFmtId="49" fontId="30" fillId="0" borderId="19" xfId="3" applyNumberFormat="1" applyFont="1" applyBorder="1" applyAlignment="1" applyProtection="1">
      <alignment horizontal="center" vertical="center"/>
      <protection locked="0"/>
    </xf>
    <xf numFmtId="49" fontId="59" fillId="0" borderId="16" xfId="3" applyNumberFormat="1" applyFont="1" applyBorder="1" applyAlignment="1" applyProtection="1">
      <alignment horizontal="center" vertical="center"/>
      <protection locked="0"/>
    </xf>
    <xf numFmtId="49" fontId="59" fillId="0" borderId="107" xfId="3" applyNumberFormat="1" applyFont="1" applyBorder="1" applyAlignment="1" applyProtection="1">
      <alignment horizontal="center" vertical="center"/>
      <protection locked="0"/>
    </xf>
    <xf numFmtId="49" fontId="59" fillId="0" borderId="15" xfId="3" applyNumberFormat="1" applyFont="1" applyBorder="1" applyAlignment="1" applyProtection="1">
      <alignment horizontal="center" vertical="center"/>
      <protection locked="0"/>
    </xf>
    <xf numFmtId="49" fontId="28" fillId="0" borderId="38" xfId="0" applyNumberFormat="1" applyFont="1" applyBorder="1" applyAlignment="1">
      <alignment horizontal="center" vertical="center" wrapText="1" shrinkToFit="1"/>
    </xf>
    <xf numFmtId="49" fontId="59" fillId="0" borderId="42" xfId="3" applyNumberFormat="1" applyFont="1" applyBorder="1" applyAlignment="1" applyProtection="1">
      <alignment horizontal="center" vertical="center"/>
      <protection locked="0"/>
    </xf>
    <xf numFmtId="49" fontId="27" fillId="2" borderId="79" xfId="0" applyNumberFormat="1" applyFont="1" applyFill="1" applyBorder="1" applyAlignment="1" applyProtection="1">
      <alignment horizontal="center" vertical="center"/>
      <protection locked="0"/>
    </xf>
    <xf numFmtId="49" fontId="17" fillId="2" borderId="126" xfId="3" applyNumberFormat="1" applyFont="1" applyFill="1" applyBorder="1" applyAlignment="1" applyProtection="1">
      <alignment horizontal="center" vertical="center"/>
      <protection locked="0"/>
    </xf>
    <xf numFmtId="49" fontId="17" fillId="2" borderId="92" xfId="3" applyNumberFormat="1" applyFont="1" applyFill="1" applyBorder="1" applyAlignment="1" applyProtection="1">
      <alignment horizontal="center" vertical="center"/>
      <protection locked="0"/>
    </xf>
    <xf numFmtId="49" fontId="17" fillId="2" borderId="181" xfId="3" applyNumberFormat="1" applyFont="1" applyFill="1" applyBorder="1" applyAlignment="1" applyProtection="1">
      <alignment horizontal="center" vertical="center"/>
      <protection locked="0"/>
    </xf>
    <xf numFmtId="49" fontId="17" fillId="2" borderId="131" xfId="3" applyNumberFormat="1" applyFont="1" applyFill="1" applyBorder="1" applyAlignment="1" applyProtection="1">
      <alignment horizontal="center" vertical="center"/>
      <protection locked="0"/>
    </xf>
    <xf numFmtId="49" fontId="17" fillId="2" borderId="2" xfId="3" applyNumberFormat="1" applyFont="1" applyFill="1" applyBorder="1" applyAlignment="1" applyProtection="1">
      <alignment horizontal="center" vertical="center"/>
      <protection locked="0"/>
    </xf>
    <xf numFmtId="49" fontId="17" fillId="2" borderId="158" xfId="3" applyNumberFormat="1" applyFont="1" applyFill="1" applyBorder="1" applyAlignment="1" applyProtection="1">
      <alignment horizontal="center" vertical="center"/>
      <protection locked="0"/>
    </xf>
    <xf numFmtId="0" fontId="119" fillId="0" borderId="126" xfId="0" applyFont="1" applyBorder="1" applyAlignment="1">
      <alignment horizontal="center" vertical="center" wrapText="1"/>
    </xf>
    <xf numFmtId="0" fontId="119" fillId="0" borderId="64" xfId="0" applyFont="1" applyBorder="1" applyAlignment="1">
      <alignment horizontal="center" vertical="center" wrapText="1"/>
    </xf>
    <xf numFmtId="0" fontId="17" fillId="2" borderId="0" xfId="3" applyFont="1" applyFill="1" applyAlignment="1" applyProtection="1">
      <alignment horizontal="center" vertical="center" wrapText="1"/>
      <protection locked="0"/>
    </xf>
    <xf numFmtId="38" fontId="47" fillId="2" borderId="21" xfId="1" applyFont="1" applyFill="1" applyBorder="1" applyAlignment="1" applyProtection="1">
      <alignment horizontal="center" vertical="center" wrapText="1"/>
      <protection locked="0"/>
    </xf>
    <xf numFmtId="0" fontId="40" fillId="0" borderId="64" xfId="0" applyFont="1" applyBorder="1" applyAlignment="1">
      <alignment horizontal="center" vertical="center" wrapText="1"/>
    </xf>
    <xf numFmtId="49" fontId="34" fillId="0" borderId="16" xfId="3" applyNumberFormat="1" applyFont="1" applyBorder="1" applyAlignment="1" applyProtection="1">
      <alignment horizontal="center" vertical="center"/>
      <protection locked="0"/>
    </xf>
    <xf numFmtId="49" fontId="34" fillId="0" borderId="15" xfId="3" applyNumberFormat="1" applyFont="1" applyBorder="1" applyAlignment="1" applyProtection="1">
      <alignment horizontal="center" vertical="center"/>
      <protection locked="0"/>
    </xf>
    <xf numFmtId="49" fontId="143" fillId="0" borderId="34" xfId="3" applyNumberFormat="1" applyFont="1" applyBorder="1" applyAlignment="1" applyProtection="1">
      <alignment horizontal="center" vertical="center"/>
      <protection locked="0"/>
    </xf>
    <xf numFmtId="49" fontId="143" fillId="0" borderId="19" xfId="3" applyNumberFormat="1" applyFont="1" applyBorder="1" applyAlignment="1" applyProtection="1">
      <alignment horizontal="center" vertical="center"/>
      <protection locked="0"/>
    </xf>
    <xf numFmtId="0" fontId="97" fillId="0" borderId="0" xfId="2" applyFont="1" applyAlignment="1">
      <alignment horizontal="right" vertical="center" shrinkToFit="1"/>
    </xf>
    <xf numFmtId="0" fontId="101" fillId="0" borderId="30" xfId="2" applyFont="1" applyBorder="1" applyAlignment="1">
      <alignment horizontal="center" shrinkToFit="1"/>
    </xf>
    <xf numFmtId="0" fontId="101" fillId="0" borderId="41" xfId="2" applyFont="1" applyBorder="1" applyAlignment="1">
      <alignment horizontal="center" shrinkToFit="1"/>
    </xf>
    <xf numFmtId="0" fontId="102" fillId="0" borderId="30" xfId="2" applyFont="1" applyBorder="1" applyAlignment="1">
      <alignment horizontal="center" shrinkToFit="1"/>
    </xf>
    <xf numFmtId="0" fontId="102" fillId="0" borderId="41" xfId="2" applyFont="1" applyBorder="1" applyAlignment="1">
      <alignment horizontal="center" shrinkToFit="1"/>
    </xf>
    <xf numFmtId="14" fontId="100" fillId="0" borderId="30" xfId="2" applyNumberFormat="1" applyFont="1" applyBorder="1" applyAlignment="1">
      <alignment horizontal="center" shrinkToFit="1"/>
    </xf>
    <xf numFmtId="14" fontId="100" fillId="0" borderId="41" xfId="2" applyNumberFormat="1" applyFont="1" applyBorder="1" applyAlignment="1">
      <alignment horizontal="center" shrinkToFit="1"/>
    </xf>
    <xf numFmtId="14" fontId="100" fillId="0" borderId="142" xfId="2" applyNumberFormat="1" applyFont="1" applyBorder="1" applyAlignment="1">
      <alignment horizontal="center" shrinkToFit="1"/>
    </xf>
    <xf numFmtId="189" fontId="103" fillId="0" borderId="30" xfId="2" applyNumberFormat="1" applyFont="1" applyBorder="1" applyAlignment="1">
      <alignment horizontal="center" vertical="center" shrinkToFit="1"/>
    </xf>
    <xf numFmtId="189" fontId="103" fillId="0" borderId="41" xfId="2" applyNumberFormat="1" applyFont="1" applyBorder="1" applyAlignment="1">
      <alignment horizontal="center" vertical="center" shrinkToFit="1"/>
    </xf>
    <xf numFmtId="0" fontId="107" fillId="0" borderId="48" xfId="2" applyFont="1" applyBorder="1" applyAlignment="1">
      <alignment horizontal="center" vertical="center" shrinkToFit="1"/>
    </xf>
    <xf numFmtId="0" fontId="107" fillId="0" borderId="49" xfId="2" applyFont="1" applyBorder="1" applyAlignment="1">
      <alignment horizontal="center" vertical="center" shrinkToFit="1"/>
    </xf>
    <xf numFmtId="0" fontId="107" fillId="0" borderId="64" xfId="2" applyFont="1" applyBorder="1" applyAlignment="1">
      <alignment horizontal="center" vertical="center" shrinkToFit="1"/>
    </xf>
    <xf numFmtId="0" fontId="107" fillId="0" borderId="20" xfId="2" applyFont="1" applyBorder="1" applyAlignment="1">
      <alignment horizontal="center" vertical="center" shrinkToFit="1"/>
    </xf>
    <xf numFmtId="0" fontId="107" fillId="0" borderId="131" xfId="2" applyFont="1" applyBorder="1" applyAlignment="1">
      <alignment horizontal="center" vertical="center" shrinkToFit="1"/>
    </xf>
    <xf numFmtId="0" fontId="107" fillId="0" borderId="158" xfId="2" applyFont="1" applyBorder="1" applyAlignment="1">
      <alignment horizontal="center" vertical="center" shrinkToFit="1"/>
    </xf>
    <xf numFmtId="0" fontId="108" fillId="0" borderId="48" xfId="2" applyFont="1" applyBorder="1" applyAlignment="1">
      <alignment horizontal="center" vertical="center" shrinkToFit="1"/>
    </xf>
    <xf numFmtId="0" fontId="108" fillId="0" borderId="49" xfId="2" applyFont="1" applyBorder="1" applyAlignment="1">
      <alignment horizontal="center" vertical="center" shrinkToFit="1"/>
    </xf>
    <xf numFmtId="0" fontId="108" fillId="0" borderId="64" xfId="2" applyFont="1" applyBorder="1" applyAlignment="1">
      <alignment horizontal="center" vertical="center" shrinkToFit="1"/>
    </xf>
    <xf numFmtId="0" fontId="108" fillId="0" borderId="20" xfId="2" applyFont="1" applyBorder="1" applyAlignment="1">
      <alignment horizontal="center" vertical="center" shrinkToFit="1"/>
    </xf>
    <xf numFmtId="0" fontId="108" fillId="0" borderId="131" xfId="2" applyFont="1" applyBorder="1" applyAlignment="1">
      <alignment horizontal="center" vertical="center" shrinkToFit="1"/>
    </xf>
    <xf numFmtId="0" fontId="108" fillId="0" borderId="158" xfId="2" applyFont="1" applyBorder="1" applyAlignment="1">
      <alignment horizontal="center" vertical="center" shrinkToFit="1"/>
    </xf>
    <xf numFmtId="14" fontId="100" fillId="0" borderId="159" xfId="2" applyNumberFormat="1" applyFont="1" applyBorder="1" applyAlignment="1">
      <alignment horizontal="center" shrinkToFit="1"/>
    </xf>
    <xf numFmtId="14" fontId="100" fillId="0" borderId="160" xfId="2" applyNumberFormat="1" applyFont="1" applyBorder="1" applyAlignment="1">
      <alignment horizontal="center" shrinkToFit="1"/>
    </xf>
    <xf numFmtId="14" fontId="100" fillId="0" borderId="161" xfId="2" applyNumberFormat="1" applyFont="1" applyBorder="1" applyAlignment="1">
      <alignment horizontal="center" shrinkToFit="1"/>
    </xf>
    <xf numFmtId="0" fontId="103" fillId="0" borderId="18" xfId="2" applyFont="1" applyBorder="1" applyAlignment="1">
      <alignment horizontal="center" vertical="center"/>
    </xf>
    <xf numFmtId="0" fontId="131" fillId="0" borderId="64" xfId="2" applyFont="1" applyBorder="1" applyAlignment="1">
      <alignment horizontal="center" vertical="center"/>
    </xf>
    <xf numFmtId="0" fontId="131" fillId="0" borderId="20" xfId="2" applyFont="1" applyBorder="1" applyAlignment="1">
      <alignment horizontal="center" vertical="center"/>
    </xf>
    <xf numFmtId="0" fontId="131" fillId="0" borderId="50" xfId="2" applyFont="1" applyBorder="1" applyAlignment="1">
      <alignment horizontal="center" vertical="center"/>
    </xf>
    <xf numFmtId="0" fontId="131" fillId="0" borderId="51" xfId="2" applyFont="1" applyBorder="1" applyAlignment="1">
      <alignment horizontal="center" vertical="center"/>
    </xf>
    <xf numFmtId="14" fontId="100" fillId="0" borderId="31" xfId="2" applyNumberFormat="1" applyFont="1" applyBorder="1" applyAlignment="1">
      <alignment horizontal="center" shrinkToFit="1"/>
    </xf>
    <xf numFmtId="14" fontId="100" fillId="0" borderId="57" xfId="2" applyNumberFormat="1" applyFont="1" applyBorder="1" applyAlignment="1">
      <alignment horizontal="center" shrinkToFit="1"/>
    </xf>
    <xf numFmtId="14" fontId="103" fillId="0" borderId="31" xfId="2" applyNumberFormat="1" applyFont="1" applyBorder="1" applyAlignment="1">
      <alignment horizontal="center" vertical="center" shrinkToFit="1"/>
    </xf>
    <xf numFmtId="14" fontId="103" fillId="0" borderId="57" xfId="2" applyNumberFormat="1" applyFont="1" applyBorder="1" applyAlignment="1">
      <alignment horizontal="center" vertical="center" shrinkToFit="1"/>
    </xf>
    <xf numFmtId="0" fontId="113" fillId="0" borderId="0" xfId="2" applyFont="1" applyAlignment="1">
      <alignment shrinkToFit="1"/>
    </xf>
    <xf numFmtId="0" fontId="117" fillId="0" borderId="31" xfId="2" applyFont="1" applyBorder="1" applyAlignment="1">
      <alignment horizontal="center" vertical="center" shrinkToFit="1"/>
    </xf>
    <xf numFmtId="0" fontId="117" fillId="0" borderId="137" xfId="2" applyFont="1" applyBorder="1" applyAlignment="1">
      <alignment horizontal="center" vertical="center" shrinkToFit="1"/>
    </xf>
    <xf numFmtId="0" fontId="113" fillId="0" borderId="37" xfId="2" applyFont="1" applyBorder="1" applyAlignment="1">
      <alignment horizontal="center" vertical="center" wrapText="1" shrinkToFit="1"/>
    </xf>
    <xf numFmtId="0" fontId="113" fillId="0" borderId="38" xfId="2" applyFont="1" applyBorder="1" applyAlignment="1">
      <alignment horizontal="center" vertical="center" wrapText="1" shrinkToFit="1"/>
    </xf>
    <xf numFmtId="0" fontId="113" fillId="0" borderId="39" xfId="2" applyFont="1" applyBorder="1" applyAlignment="1">
      <alignment horizontal="center" vertical="center" wrapText="1" shrinkToFit="1"/>
    </xf>
    <xf numFmtId="0" fontId="99" fillId="0" borderId="4" xfId="2" applyFont="1" applyBorder="1" applyAlignment="1">
      <alignment horizontal="center" vertical="center"/>
    </xf>
    <xf numFmtId="0" fontId="99" fillId="0" borderId="70" xfId="2" applyFont="1" applyBorder="1" applyAlignment="1">
      <alignment horizontal="center" vertical="center"/>
    </xf>
    <xf numFmtId="0" fontId="99" fillId="0" borderId="162" xfId="2" applyFont="1" applyBorder="1" applyAlignment="1">
      <alignment horizontal="center" vertical="center" shrinkToFit="1"/>
    </xf>
    <xf numFmtId="0" fontId="99" fillId="0" borderId="50" xfId="2" applyFont="1" applyBorder="1" applyAlignment="1">
      <alignment horizontal="center" vertical="center" shrinkToFit="1"/>
    </xf>
    <xf numFmtId="0" fontId="106" fillId="0" borderId="99" xfId="2" applyFont="1" applyBorder="1" applyAlignment="1">
      <alignment horizontal="center" vertical="center"/>
    </xf>
    <xf numFmtId="0" fontId="106" fillId="0" borderId="70" xfId="2" applyFont="1" applyBorder="1" applyAlignment="1">
      <alignment horizontal="center" vertical="center"/>
    </xf>
    <xf numFmtId="0" fontId="99" fillId="0" borderId="48" xfId="2" applyFont="1" applyBorder="1" applyAlignment="1">
      <alignment horizontal="center" vertical="center" shrinkToFit="1"/>
    </xf>
    <xf numFmtId="0" fontId="99" fillId="0" borderId="30" xfId="2" applyFont="1" applyBorder="1" applyAlignment="1">
      <alignment horizontal="center" vertical="center"/>
    </xf>
    <xf numFmtId="0" fontId="99" fillId="0" borderId="142" xfId="2" applyFont="1" applyBorder="1" applyAlignment="1">
      <alignment horizontal="center" vertical="center"/>
    </xf>
    <xf numFmtId="0" fontId="104" fillId="0" borderId="50" xfId="2" applyFont="1" applyBorder="1" applyAlignment="1">
      <alignment horizontal="center" vertical="center" shrinkToFit="1"/>
    </xf>
    <xf numFmtId="0" fontId="104" fillId="0" borderId="51" xfId="2" applyFont="1" applyBorder="1" applyAlignment="1">
      <alignment horizontal="center" vertical="center" shrinkToFit="1"/>
    </xf>
    <xf numFmtId="0" fontId="99" fillId="0" borderId="99" xfId="2" applyFont="1" applyBorder="1" applyAlignment="1">
      <alignment horizontal="center" vertical="center" shrinkToFit="1"/>
    </xf>
    <xf numFmtId="0" fontId="113" fillId="0" borderId="37" xfId="2" applyFont="1" applyBorder="1" applyAlignment="1">
      <alignment horizontal="center" vertical="center"/>
    </xf>
    <xf numFmtId="0" fontId="113" fillId="0" borderId="38" xfId="2" applyFont="1" applyBorder="1" applyAlignment="1">
      <alignment horizontal="center" vertical="center"/>
    </xf>
    <xf numFmtId="0" fontId="113" fillId="0" borderId="39" xfId="2" applyFont="1" applyBorder="1" applyAlignment="1">
      <alignment horizontal="center" vertical="center"/>
    </xf>
    <xf numFmtId="0" fontId="99" fillId="0" borderId="21" xfId="2" applyFont="1" applyBorder="1" applyAlignment="1">
      <alignment horizontal="center" vertical="center"/>
    </xf>
    <xf numFmtId="0" fontId="99" fillId="0" borderId="27" xfId="2" applyFont="1" applyBorder="1" applyAlignment="1">
      <alignment horizontal="center" vertical="center"/>
    </xf>
    <xf numFmtId="0" fontId="99" fillId="0" borderId="162" xfId="2" applyFont="1" applyBorder="1" applyAlignment="1">
      <alignment horizontal="center" vertical="center"/>
    </xf>
    <xf numFmtId="0" fontId="99" fillId="0" borderId="167" xfId="2" applyFont="1" applyBorder="1" applyAlignment="1">
      <alignment horizontal="center" vertical="center"/>
    </xf>
    <xf numFmtId="0" fontId="99" fillId="0" borderId="64" xfId="2" applyFont="1" applyBorder="1" applyAlignment="1">
      <alignment horizontal="center" vertical="center"/>
    </xf>
    <xf numFmtId="0" fontId="99" fillId="0" borderId="0" xfId="2" applyFont="1" applyAlignment="1">
      <alignment horizontal="center" vertical="center"/>
    </xf>
    <xf numFmtId="0" fontId="99" fillId="0" borderId="131" xfId="2" applyFont="1" applyBorder="1" applyAlignment="1">
      <alignment horizontal="center" vertical="center"/>
    </xf>
    <xf numFmtId="0" fontId="99" fillId="0" borderId="2" xfId="2" applyFont="1" applyBorder="1" applyAlignment="1">
      <alignment horizontal="center" vertical="center"/>
    </xf>
    <xf numFmtId="178" fontId="99" fillId="0" borderId="29" xfId="2" applyNumberFormat="1" applyFont="1" applyBorder="1" applyAlignment="1">
      <alignment horizontal="center"/>
    </xf>
    <xf numFmtId="178" fontId="99" fillId="0" borderId="60" xfId="2" applyNumberFormat="1" applyFont="1" applyBorder="1" applyAlignment="1">
      <alignment horizontal="center"/>
    </xf>
    <xf numFmtId="178" fontId="99" fillId="0" borderId="61" xfId="2" applyNumberFormat="1" applyFont="1" applyBorder="1" applyAlignment="1">
      <alignment horizontal="center"/>
    </xf>
    <xf numFmtId="0" fontId="111" fillId="0" borderId="30" xfId="2" applyFont="1" applyBorder="1" applyAlignment="1">
      <alignment horizontal="center" vertical="center"/>
    </xf>
    <xf numFmtId="0" fontId="111" fillId="0" borderId="142" xfId="2" applyFont="1" applyBorder="1" applyAlignment="1">
      <alignment horizontal="center" vertical="center"/>
    </xf>
    <xf numFmtId="0" fontId="97" fillId="3" borderId="147" xfId="2" applyFont="1" applyFill="1" applyBorder="1" applyAlignment="1">
      <alignment horizontal="center" vertical="center" wrapText="1" shrinkToFit="1"/>
    </xf>
    <xf numFmtId="0" fontId="97" fillId="3" borderId="141" xfId="2" applyFont="1" applyFill="1" applyBorder="1" applyAlignment="1">
      <alignment horizontal="center" vertical="center" wrapText="1" shrinkToFit="1"/>
    </xf>
    <xf numFmtId="0" fontId="97" fillId="3" borderId="139" xfId="2" applyFont="1" applyFill="1" applyBorder="1" applyAlignment="1">
      <alignment horizontal="center" vertical="center" wrapText="1" shrinkToFit="1"/>
    </xf>
    <xf numFmtId="0" fontId="126" fillId="0" borderId="4" xfId="2" applyFont="1" applyBorder="1" applyAlignment="1">
      <alignment horizontal="center" vertical="center" shrinkToFit="1"/>
    </xf>
    <xf numFmtId="0" fontId="126" fillId="0" borderId="70" xfId="2" applyFont="1" applyBorder="1" applyAlignment="1">
      <alignment horizontal="center" vertical="center" shrinkToFit="1"/>
    </xf>
    <xf numFmtId="0" fontId="117" fillId="0" borderId="146" xfId="2" applyFont="1" applyBorder="1" applyAlignment="1">
      <alignment horizontal="center" vertical="center" shrinkToFit="1"/>
    </xf>
    <xf numFmtId="0" fontId="117" fillId="0" borderId="18" xfId="2" applyFont="1" applyBorder="1" applyAlignment="1">
      <alignment horizontal="center" vertical="center" shrinkToFit="1"/>
    </xf>
    <xf numFmtId="0" fontId="126" fillId="0" borderId="99" xfId="2" applyFont="1" applyBorder="1" applyAlignment="1">
      <alignment horizontal="center" vertical="center" shrinkToFit="1"/>
    </xf>
    <xf numFmtId="0" fontId="105" fillId="0" borderId="30" xfId="2" applyFont="1" applyBorder="1" applyAlignment="1">
      <alignment horizontal="center" vertical="center" shrinkToFit="1"/>
    </xf>
    <xf numFmtId="0" fontId="105" fillId="0" borderId="142" xfId="2" applyFont="1" applyBorder="1" applyAlignment="1">
      <alignment horizontal="center" vertical="center" shrinkToFit="1"/>
    </xf>
    <xf numFmtId="0" fontId="128" fillId="0" borderId="30" xfId="2" applyFont="1" applyBorder="1" applyAlignment="1">
      <alignment horizontal="center" vertical="center"/>
    </xf>
    <xf numFmtId="0" fontId="128" fillId="0" borderId="142" xfId="2" applyFont="1" applyBorder="1" applyAlignment="1">
      <alignment horizontal="center" vertical="center"/>
    </xf>
    <xf numFmtId="0" fontId="128" fillId="0" borderId="41" xfId="2" applyFont="1" applyBorder="1" applyAlignment="1">
      <alignment horizontal="center" vertical="center"/>
    </xf>
    <xf numFmtId="0" fontId="104" fillId="0" borderId="99" xfId="2" applyFont="1" applyBorder="1" applyAlignment="1">
      <alignment horizontal="center" vertical="center" shrinkToFit="1"/>
    </xf>
    <xf numFmtId="0" fontId="103" fillId="0" borderId="30" xfId="2" applyFont="1" applyBorder="1" applyAlignment="1">
      <alignment horizontal="center" vertical="center" shrinkToFit="1"/>
    </xf>
    <xf numFmtId="0" fontId="103" fillId="0" borderId="41" xfId="2" applyFont="1" applyBorder="1" applyAlignment="1">
      <alignment horizontal="center" vertical="center" shrinkToFit="1"/>
    </xf>
    <xf numFmtId="0" fontId="105" fillId="0" borderId="146" xfId="2" applyFont="1" applyBorder="1" applyAlignment="1">
      <alignment horizontal="center" vertical="center" shrinkToFit="1"/>
    </xf>
    <xf numFmtId="0" fontId="105" fillId="0" borderId="18" xfId="2" applyFont="1" applyBorder="1" applyAlignment="1">
      <alignment horizontal="center" vertical="center" shrinkToFit="1"/>
    </xf>
    <xf numFmtId="0" fontId="105" fillId="0" borderId="4" xfId="2" applyFont="1" applyBorder="1" applyAlignment="1">
      <alignment horizontal="center" vertical="center" shrinkToFit="1"/>
    </xf>
    <xf numFmtId="0" fontId="105" fillId="0" borderId="70" xfId="2" applyFont="1" applyBorder="1" applyAlignment="1">
      <alignment horizontal="center" vertical="center" shrinkToFit="1"/>
    </xf>
    <xf numFmtId="0" fontId="110" fillId="0" borderId="0" xfId="2" applyFont="1" applyAlignment="1">
      <alignment horizontal="center" vertical="center" shrinkToFit="1"/>
    </xf>
    <xf numFmtId="0" fontId="105" fillId="22" borderId="18" xfId="2" applyFont="1" applyFill="1" applyBorder="1" applyAlignment="1">
      <alignment horizontal="center" vertical="center" shrinkToFit="1"/>
    </xf>
    <xf numFmtId="0" fontId="105" fillId="22" borderId="99" xfId="2" applyFont="1" applyFill="1" applyBorder="1" applyAlignment="1">
      <alignment horizontal="center" vertical="center" shrinkToFit="1"/>
    </xf>
    <xf numFmtId="0" fontId="105" fillId="22" borderId="70" xfId="2" applyFont="1" applyFill="1" applyBorder="1" applyAlignment="1">
      <alignment horizontal="center" vertical="center" shrinkToFit="1"/>
    </xf>
    <xf numFmtId="0" fontId="105" fillId="0" borderId="50" xfId="2" applyFont="1" applyBorder="1" applyAlignment="1">
      <alignment horizontal="center" vertical="center" shrinkToFit="1"/>
    </xf>
    <xf numFmtId="0" fontId="105" fillId="0" borderId="51" xfId="2" applyFont="1" applyBorder="1" applyAlignment="1">
      <alignment horizontal="center" vertical="center" shrinkToFit="1"/>
    </xf>
    <xf numFmtId="0" fontId="105" fillId="0" borderId="64" xfId="2" applyFont="1" applyBorder="1" applyAlignment="1">
      <alignment horizontal="center" vertical="center" shrinkToFit="1"/>
    </xf>
    <xf numFmtId="0" fontId="105" fillId="0" borderId="20" xfId="2" applyFont="1" applyBorder="1" applyAlignment="1">
      <alignment horizontal="center" vertical="center" shrinkToFit="1"/>
    </xf>
    <xf numFmtId="0" fontId="105" fillId="0" borderId="21" xfId="2" applyFont="1" applyBorder="1" applyAlignment="1">
      <alignment horizontal="center" vertical="center" shrinkToFit="1"/>
    </xf>
    <xf numFmtId="0" fontId="105" fillId="0" borderId="37" xfId="2" applyFont="1" applyBorder="1" applyAlignment="1">
      <alignment horizontal="center" vertical="center" shrinkToFit="1"/>
    </xf>
    <xf numFmtId="0" fontId="105" fillId="0" borderId="38" xfId="2" applyFont="1" applyBorder="1" applyAlignment="1">
      <alignment horizontal="center" vertical="center" shrinkToFit="1"/>
    </xf>
    <xf numFmtId="0" fontId="105" fillId="0" borderId="39" xfId="2" applyFont="1" applyBorder="1" applyAlignment="1">
      <alignment horizontal="center" vertical="center" shrinkToFit="1"/>
    </xf>
    <xf numFmtId="0" fontId="105" fillId="0" borderId="27" xfId="2" applyFont="1" applyBorder="1" applyAlignment="1">
      <alignment horizontal="center" vertical="center" shrinkToFit="1"/>
    </xf>
    <xf numFmtId="0" fontId="105" fillId="0" borderId="162" xfId="2" applyFont="1" applyBorder="1" applyAlignment="1">
      <alignment horizontal="center" vertical="center" shrinkToFit="1"/>
    </xf>
    <xf numFmtId="0" fontId="105" fillId="0" borderId="1" xfId="2" applyFont="1" applyBorder="1" applyAlignment="1">
      <alignment horizontal="center" vertical="center" shrinkToFit="1"/>
    </xf>
    <xf numFmtId="0" fontId="105" fillId="0" borderId="0" xfId="2" applyFont="1" applyAlignment="1">
      <alignment horizontal="center" vertical="center" shrinkToFit="1"/>
    </xf>
    <xf numFmtId="0" fontId="105" fillId="0" borderId="131" xfId="2" applyFont="1" applyBorder="1" applyAlignment="1">
      <alignment horizontal="center" vertical="center" shrinkToFit="1"/>
    </xf>
    <xf numFmtId="0" fontId="105" fillId="0" borderId="2" xfId="2" applyFont="1" applyBorder="1" applyAlignment="1">
      <alignment horizontal="center" vertical="center" shrinkToFit="1"/>
    </xf>
    <xf numFmtId="0" fontId="105" fillId="0" borderId="48" xfId="2" applyFont="1" applyBorder="1" applyAlignment="1">
      <alignment horizontal="center" vertical="center" shrinkToFit="1"/>
    </xf>
    <xf numFmtId="0" fontId="105" fillId="0" borderId="49" xfId="2" applyFont="1" applyBorder="1" applyAlignment="1">
      <alignment horizontal="center" vertical="center" shrinkToFit="1"/>
    </xf>
    <xf numFmtId="0" fontId="105" fillId="0" borderId="99" xfId="2" applyFont="1" applyBorder="1" applyAlignment="1">
      <alignment horizontal="center" vertical="center" shrinkToFit="1"/>
    </xf>
    <xf numFmtId="0" fontId="97" fillId="0" borderId="18" xfId="2" applyFont="1" applyBorder="1" applyAlignment="1">
      <alignment horizontal="center" shrinkToFit="1"/>
    </xf>
    <xf numFmtId="0" fontId="105" fillId="22" borderId="21" xfId="2" applyFont="1" applyFill="1" applyBorder="1" applyAlignment="1">
      <alignment horizontal="center" vertical="center" shrinkToFit="1"/>
    </xf>
    <xf numFmtId="0" fontId="105" fillId="0" borderId="41" xfId="2" applyFont="1" applyBorder="1" applyAlignment="1">
      <alignment horizontal="center" vertical="center" shrinkToFit="1"/>
    </xf>
    <xf numFmtId="0" fontId="113" fillId="7" borderId="70" xfId="2" applyFont="1" applyFill="1" applyBorder="1" applyAlignment="1">
      <alignment horizontal="center" vertical="center" wrapText="1" shrinkToFit="1"/>
    </xf>
    <xf numFmtId="0" fontId="113" fillId="7" borderId="18" xfId="2" applyFont="1" applyFill="1" applyBorder="1" applyAlignment="1">
      <alignment horizontal="center" vertical="center" wrapText="1" shrinkToFit="1"/>
    </xf>
    <xf numFmtId="0" fontId="117" fillId="0" borderId="21" xfId="2" applyFont="1" applyBorder="1" applyAlignment="1">
      <alignment horizontal="center" vertical="center" shrinkToFit="1"/>
    </xf>
    <xf numFmtId="0" fontId="117" fillId="0" borderId="70" xfId="2" applyFont="1" applyBorder="1" applyAlignment="1">
      <alignment horizontal="center" vertical="center" shrinkToFit="1"/>
    </xf>
    <xf numFmtId="0" fontId="117" fillId="0" borderId="99" xfId="2" applyFont="1" applyBorder="1" applyAlignment="1">
      <alignment horizontal="center" vertical="center" shrinkToFit="1"/>
    </xf>
    <xf numFmtId="0" fontId="99" fillId="0" borderId="41" xfId="2" applyFont="1" applyBorder="1" applyAlignment="1">
      <alignment horizontal="center" vertical="center"/>
    </xf>
    <xf numFmtId="0" fontId="97" fillId="0" borderId="18" xfId="2" applyFont="1" applyBorder="1" applyAlignment="1">
      <alignment horizontal="center" vertical="center" shrinkToFit="1"/>
    </xf>
    <xf numFmtId="0" fontId="117" fillId="0" borderId="30" xfId="2" applyFont="1" applyBorder="1" applyAlignment="1">
      <alignment horizontal="center" vertical="center" shrinkToFit="1"/>
    </xf>
    <xf numFmtId="0" fontId="117" fillId="0" borderId="142" xfId="2" applyFont="1" applyBorder="1" applyAlignment="1">
      <alignment horizontal="center" vertical="center" shrinkToFit="1"/>
    </xf>
    <xf numFmtId="0" fontId="99" fillId="0" borderId="20" xfId="2" applyFont="1" applyBorder="1" applyAlignment="1">
      <alignment horizontal="center" vertical="center"/>
    </xf>
    <xf numFmtId="0" fontId="99" fillId="0" borderId="158" xfId="2" applyFont="1" applyBorder="1" applyAlignment="1">
      <alignment horizontal="center" vertical="center"/>
    </xf>
    <xf numFmtId="49" fontId="70" fillId="11" borderId="31" xfId="3" applyNumberFormat="1" applyFont="1" applyFill="1" applyBorder="1" applyAlignment="1" applyProtection="1">
      <alignment horizontal="center" vertical="center"/>
      <protection locked="0"/>
    </xf>
    <xf numFmtId="49" fontId="70" fillId="11" borderId="57" xfId="3" applyNumberFormat="1" applyFont="1" applyFill="1" applyBorder="1" applyAlignment="1" applyProtection="1">
      <alignment horizontal="center" vertical="center"/>
      <protection locked="0"/>
    </xf>
    <xf numFmtId="49" fontId="30" fillId="0" borderId="77" xfId="3" applyNumberFormat="1" applyFont="1" applyBorder="1" applyAlignment="1" applyProtection="1">
      <alignment horizontal="center" vertical="center"/>
      <protection locked="0"/>
    </xf>
    <xf numFmtId="49" fontId="49" fillId="11" borderId="30" xfId="3" applyNumberFormat="1" applyFont="1" applyFill="1" applyBorder="1" applyAlignment="1" applyProtection="1">
      <alignment horizontal="center" vertical="center" shrinkToFit="1"/>
      <protection locked="0"/>
    </xf>
    <xf numFmtId="49" fontId="49" fillId="11" borderId="41" xfId="3" applyNumberFormat="1" applyFont="1" applyFill="1" applyBorder="1" applyAlignment="1" applyProtection="1">
      <alignment horizontal="center" vertical="center" shrinkToFit="1"/>
      <protection locked="0"/>
    </xf>
    <xf numFmtId="49" fontId="45" fillId="0" borderId="108" xfId="0" applyNumberFormat="1" applyFont="1" applyBorder="1" applyAlignment="1">
      <alignment horizontal="center" vertical="center" textRotation="255" wrapText="1" shrinkToFit="1"/>
    </xf>
    <xf numFmtId="49" fontId="45" fillId="0" borderId="79" xfId="0" applyNumberFormat="1" applyFont="1" applyBorder="1" applyAlignment="1">
      <alignment horizontal="center" vertical="center" textRotation="255" wrapText="1" shrinkToFit="1"/>
    </xf>
    <xf numFmtId="49" fontId="45" fillId="0" borderId="86" xfId="0" applyNumberFormat="1" applyFont="1" applyBorder="1" applyAlignment="1">
      <alignment horizontal="center" vertical="center" textRotation="255" wrapText="1" shrinkToFit="1"/>
    </xf>
    <xf numFmtId="0" fontId="43" fillId="0" borderId="30" xfId="0" applyFont="1" applyBorder="1" applyAlignment="1">
      <alignment horizontal="center" vertical="center"/>
    </xf>
    <xf numFmtId="0" fontId="43" fillId="0" borderId="41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81" fontId="43" fillId="0" borderId="30" xfId="0" applyNumberFormat="1" applyFont="1" applyBorder="1" applyAlignment="1">
      <alignment horizontal="center" vertical="center"/>
    </xf>
    <xf numFmtId="181" fontId="43" fillId="0" borderId="41" xfId="0" applyNumberFormat="1" applyFont="1" applyBorder="1" applyAlignment="1">
      <alignment horizontal="center" vertical="center"/>
    </xf>
    <xf numFmtId="0" fontId="43" fillId="0" borderId="48" xfId="0" applyFont="1" applyBorder="1" applyAlignment="1">
      <alignment horizontal="center" vertical="center"/>
    </xf>
    <xf numFmtId="0" fontId="43" fillId="0" borderId="49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43" fillId="0" borderId="50" xfId="0" applyFont="1" applyBorder="1" applyAlignment="1">
      <alignment horizontal="center" vertical="center"/>
    </xf>
    <xf numFmtId="0" fontId="43" fillId="0" borderId="51" xfId="0" applyFont="1" applyBorder="1" applyAlignment="1">
      <alignment horizontal="center" vertical="center"/>
    </xf>
    <xf numFmtId="49" fontId="45" fillId="7" borderId="99" xfId="0" applyNumberFormat="1" applyFont="1" applyFill="1" applyBorder="1" applyAlignment="1">
      <alignment vertical="center" textRotation="255" wrapText="1" shrinkToFit="1"/>
    </xf>
    <xf numFmtId="49" fontId="45" fillId="7" borderId="21" xfId="0" applyNumberFormat="1" applyFont="1" applyFill="1" applyBorder="1" applyAlignment="1">
      <alignment vertical="center" textRotation="255" wrapText="1" shrinkToFit="1"/>
    </xf>
    <xf numFmtId="49" fontId="45" fillId="0" borderId="21" xfId="0" applyNumberFormat="1" applyFont="1" applyBorder="1" applyAlignment="1">
      <alignment vertical="center" textRotation="255" wrapText="1" shrinkToFit="1"/>
    </xf>
    <xf numFmtId="49" fontId="45" fillId="7" borderId="90" xfId="0" applyNumberFormat="1" applyFont="1" applyFill="1" applyBorder="1" applyAlignment="1">
      <alignment vertical="center" textRotation="255" wrapText="1" shrinkToFit="1"/>
    </xf>
    <xf numFmtId="49" fontId="28" fillId="8" borderId="73" xfId="0" applyNumberFormat="1" applyFont="1" applyFill="1" applyBorder="1" applyAlignment="1">
      <alignment horizontal="center" vertical="center" textRotation="255" shrinkToFit="1"/>
    </xf>
    <xf numFmtId="49" fontId="28" fillId="8" borderId="79" xfId="0" applyNumberFormat="1" applyFont="1" applyFill="1" applyBorder="1" applyAlignment="1">
      <alignment horizontal="center" vertical="center" textRotation="255" shrinkToFit="1"/>
    </xf>
    <xf numFmtId="49" fontId="28" fillId="8" borderId="86" xfId="0" applyNumberFormat="1" applyFont="1" applyFill="1" applyBorder="1" applyAlignment="1">
      <alignment horizontal="center" vertical="center" textRotation="255" shrinkToFit="1"/>
    </xf>
    <xf numFmtId="49" fontId="41" fillId="0" borderId="68" xfId="3" applyNumberFormat="1" applyFont="1" applyBorder="1" applyAlignment="1" applyProtection="1">
      <alignment horizontal="center" vertical="center"/>
      <protection locked="0"/>
    </xf>
    <xf numFmtId="49" fontId="41" fillId="0" borderId="69" xfId="3" applyNumberFormat="1" applyFont="1" applyBorder="1" applyAlignment="1" applyProtection="1">
      <alignment horizontal="center" vertical="center"/>
      <protection locked="0"/>
    </xf>
    <xf numFmtId="49" fontId="95" fillId="11" borderId="50" xfId="3" applyNumberFormat="1" applyFont="1" applyFill="1" applyBorder="1" applyAlignment="1" applyProtection="1">
      <alignment horizontal="center" vertical="center" shrinkToFit="1"/>
      <protection locked="0"/>
    </xf>
    <xf numFmtId="49" fontId="95" fillId="11" borderId="51" xfId="3" applyNumberFormat="1" applyFont="1" applyFill="1" applyBorder="1" applyAlignment="1" applyProtection="1">
      <alignment horizontal="center" vertical="center" shrinkToFit="1"/>
      <protection locked="0"/>
    </xf>
    <xf numFmtId="49" fontId="41" fillId="0" borderId="45" xfId="3" applyNumberFormat="1" applyFont="1" applyBorder="1" applyAlignment="1" applyProtection="1">
      <alignment horizontal="center" vertical="center"/>
      <protection locked="0"/>
    </xf>
    <xf numFmtId="49" fontId="41" fillId="0" borderId="6" xfId="3" applyNumberFormat="1" applyFont="1" applyBorder="1" applyAlignment="1" applyProtection="1">
      <alignment horizontal="center" vertical="center"/>
      <protection locked="0"/>
    </xf>
    <xf numFmtId="49" fontId="94" fillId="11" borderId="87" xfId="3" applyNumberFormat="1" applyFont="1" applyFill="1" applyBorder="1" applyAlignment="1" applyProtection="1">
      <alignment horizontal="center" vertical="center"/>
      <protection locked="0"/>
    </xf>
    <xf numFmtId="49" fontId="94" fillId="11" borderId="88" xfId="3" applyNumberFormat="1" applyFont="1" applyFill="1" applyBorder="1" applyAlignment="1" applyProtection="1">
      <alignment horizontal="center" vertical="center"/>
      <protection locked="0"/>
    </xf>
    <xf numFmtId="38" fontId="92" fillId="0" borderId="45" xfId="1" applyFont="1" applyFill="1" applyBorder="1" applyAlignment="1">
      <alignment horizontal="center" vertical="center" shrinkToFit="1"/>
    </xf>
    <xf numFmtId="38" fontId="92" fillId="0" borderId="6" xfId="1" applyFont="1" applyFill="1" applyBorder="1" applyAlignment="1">
      <alignment horizontal="center" vertical="center" shrinkToFit="1"/>
    </xf>
    <xf numFmtId="49" fontId="30" fillId="7" borderId="46" xfId="3" applyNumberFormat="1" applyFont="1" applyFill="1" applyBorder="1" applyAlignment="1" applyProtection="1">
      <alignment horizontal="center" vertical="center" shrinkToFit="1"/>
      <protection locked="0"/>
    </xf>
    <xf numFmtId="49" fontId="30" fillId="7" borderId="47" xfId="3" applyNumberFormat="1" applyFont="1" applyFill="1" applyBorder="1" applyAlignment="1" applyProtection="1">
      <alignment horizontal="center" vertical="center" shrinkToFit="1"/>
      <protection locked="0"/>
    </xf>
    <xf numFmtId="49" fontId="12" fillId="2" borderId="62" xfId="3" applyNumberFormat="1" applyFont="1" applyFill="1" applyBorder="1" applyAlignment="1">
      <alignment horizontal="center" vertical="center"/>
    </xf>
    <xf numFmtId="49" fontId="12" fillId="2" borderId="0" xfId="3" applyNumberFormat="1" applyFont="1" applyFill="1" applyAlignment="1">
      <alignment horizontal="center" vertical="center"/>
    </xf>
    <xf numFmtId="49" fontId="27" fillId="2" borderId="37" xfId="0" applyNumberFormat="1" applyFont="1" applyFill="1" applyBorder="1" applyAlignment="1" applyProtection="1">
      <alignment horizontal="center" vertical="center"/>
      <protection locked="0"/>
    </xf>
    <xf numFmtId="49" fontId="27" fillId="2" borderId="39" xfId="0" applyNumberFormat="1" applyFont="1" applyFill="1" applyBorder="1" applyAlignment="1" applyProtection="1">
      <alignment horizontal="center" vertical="center"/>
      <protection locked="0"/>
    </xf>
    <xf numFmtId="0" fontId="17" fillId="2" borderId="54" xfId="3" applyFont="1" applyFill="1" applyBorder="1" applyAlignment="1" applyProtection="1">
      <alignment horizontal="center" vertical="center" wrapText="1"/>
      <protection locked="0"/>
    </xf>
    <xf numFmtId="0" fontId="17" fillId="2" borderId="55" xfId="3" applyFont="1" applyFill="1" applyBorder="1" applyAlignment="1" applyProtection="1">
      <alignment horizontal="center" vertical="center" wrapText="1"/>
      <protection locked="0"/>
    </xf>
    <xf numFmtId="38" fontId="47" fillId="2" borderId="1" xfId="1" applyFont="1" applyFill="1" applyBorder="1" applyAlignment="1" applyProtection="1">
      <alignment horizontal="center" vertical="center" wrapText="1"/>
      <protection locked="0"/>
    </xf>
    <xf numFmtId="38" fontId="47" fillId="2" borderId="2" xfId="1" applyFont="1" applyFill="1" applyBorder="1" applyAlignment="1" applyProtection="1">
      <alignment horizontal="center" vertical="center" wrapText="1"/>
      <protection locked="0"/>
    </xf>
    <xf numFmtId="0" fontId="40" fillId="0" borderId="56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178" fontId="19" fillId="0" borderId="0" xfId="0" applyNumberFormat="1" applyFont="1" applyAlignment="1" applyProtection="1">
      <alignment horizontal="center" vertical="center"/>
      <protection locked="0"/>
    </xf>
    <xf numFmtId="49" fontId="38" fillId="2" borderId="16" xfId="3" applyNumberFormat="1" applyFont="1" applyFill="1" applyBorder="1" applyAlignment="1" applyProtection="1">
      <alignment horizontal="center" vertical="center"/>
      <protection locked="0"/>
    </xf>
    <xf numFmtId="49" fontId="38" fillId="2" borderId="15" xfId="3" applyNumberFormat="1" applyFont="1" applyFill="1" applyBorder="1" applyAlignment="1" applyProtection="1">
      <alignment horizontal="center" vertical="center"/>
      <protection locked="0"/>
    </xf>
    <xf numFmtId="49" fontId="30" fillId="3" borderId="36" xfId="3" applyNumberFormat="1" applyFont="1" applyFill="1" applyBorder="1" applyAlignment="1" applyProtection="1">
      <alignment horizontal="center" vertical="center"/>
      <protection locked="0"/>
    </xf>
    <xf numFmtId="49" fontId="30" fillId="3" borderId="11" xfId="3" applyNumberFormat="1" applyFont="1" applyFill="1" applyBorder="1" applyAlignment="1" applyProtection="1">
      <alignment horizontal="center" vertical="center"/>
      <protection locked="0"/>
    </xf>
    <xf numFmtId="178" fontId="27" fillId="2" borderId="52" xfId="3" applyNumberFormat="1" applyFont="1" applyFill="1" applyBorder="1" applyAlignment="1" applyProtection="1">
      <alignment horizontal="center" vertical="center" wrapText="1"/>
      <protection locked="0"/>
    </xf>
    <xf numFmtId="178" fontId="27" fillId="2" borderId="53" xfId="3" applyNumberFormat="1" applyFont="1" applyFill="1" applyBorder="1" applyAlignment="1" applyProtection="1">
      <alignment horizontal="center" vertical="center" wrapText="1"/>
      <protection locked="0"/>
    </xf>
    <xf numFmtId="49" fontId="30" fillId="0" borderId="42" xfId="3" applyNumberFormat="1" applyFont="1" applyBorder="1" applyAlignment="1" applyProtection="1">
      <alignment horizontal="center" vertical="center"/>
      <protection locked="0"/>
    </xf>
    <xf numFmtId="49" fontId="30" fillId="0" borderId="11" xfId="3" applyNumberFormat="1" applyFont="1" applyBorder="1" applyAlignment="1" applyProtection="1">
      <alignment horizontal="center" vertical="center"/>
      <protection locked="0"/>
    </xf>
    <xf numFmtId="49" fontId="30" fillId="3" borderId="43" xfId="3" applyNumberFormat="1" applyFont="1" applyFill="1" applyBorder="1" applyAlignment="1" applyProtection="1">
      <alignment horizontal="center" vertical="center"/>
      <protection locked="0"/>
    </xf>
    <xf numFmtId="49" fontId="30" fillId="3" borderId="44" xfId="3" applyNumberFormat="1" applyFont="1" applyFill="1" applyBorder="1" applyAlignment="1" applyProtection="1">
      <alignment horizontal="center" vertical="center"/>
      <protection locked="0"/>
    </xf>
    <xf numFmtId="49" fontId="30" fillId="0" borderId="45" xfId="3" applyNumberFormat="1" applyFont="1" applyBorder="1" applyAlignment="1" applyProtection="1">
      <alignment horizontal="center" vertical="center"/>
      <protection locked="0"/>
    </xf>
    <xf numFmtId="49" fontId="30" fillId="4" borderId="46" xfId="3" applyNumberFormat="1" applyFont="1" applyFill="1" applyBorder="1" applyAlignment="1" applyProtection="1">
      <alignment horizontal="center" vertical="center"/>
      <protection locked="0"/>
    </xf>
    <xf numFmtId="49" fontId="30" fillId="4" borderId="47" xfId="3" applyNumberFormat="1" applyFont="1" applyFill="1" applyBorder="1" applyAlignment="1" applyProtection="1">
      <alignment horizontal="center" vertical="center"/>
      <protection locked="0"/>
    </xf>
    <xf numFmtId="49" fontId="30" fillId="0" borderId="36" xfId="3" applyNumberFormat="1" applyFont="1" applyBorder="1" applyAlignment="1" applyProtection="1">
      <alignment horizontal="center" vertical="center"/>
      <protection locked="0"/>
    </xf>
    <xf numFmtId="49" fontId="30" fillId="2" borderId="36" xfId="3" applyNumberFormat="1" applyFont="1" applyFill="1" applyBorder="1" applyAlignment="1" applyProtection="1">
      <alignment horizontal="center" vertical="center"/>
      <protection locked="0"/>
    </xf>
    <xf numFmtId="49" fontId="30" fillId="2" borderId="11" xfId="3" applyNumberFormat="1" applyFont="1" applyFill="1" applyBorder="1" applyAlignment="1" applyProtection="1">
      <alignment horizontal="center" vertical="center"/>
      <protection locked="0"/>
    </xf>
    <xf numFmtId="49" fontId="16" fillId="0" borderId="36" xfId="3" applyNumberFormat="1" applyFont="1" applyBorder="1" applyAlignment="1" applyProtection="1">
      <alignment horizontal="center" vertical="center" wrapText="1"/>
      <protection locked="0"/>
    </xf>
    <xf numFmtId="49" fontId="16" fillId="0" borderId="11" xfId="3" applyNumberFormat="1" applyFont="1" applyBorder="1" applyAlignment="1" applyProtection="1">
      <alignment horizontal="center" vertical="center" wrapText="1"/>
      <protection locked="0"/>
    </xf>
    <xf numFmtId="49" fontId="12" fillId="0" borderId="59" xfId="3" applyNumberFormat="1" applyFont="1" applyBorder="1" applyAlignment="1">
      <alignment horizontal="center" vertical="center"/>
    </xf>
    <xf numFmtId="49" fontId="12" fillId="0" borderId="60" xfId="3" applyNumberFormat="1" applyFont="1" applyBorder="1" applyAlignment="1">
      <alignment horizontal="center" vertical="center"/>
    </xf>
    <xf numFmtId="49" fontId="12" fillId="0" borderId="29" xfId="3" applyNumberFormat="1" applyFont="1" applyBorder="1" applyAlignment="1">
      <alignment horizontal="center" vertical="center"/>
    </xf>
    <xf numFmtId="49" fontId="12" fillId="0" borderId="61" xfId="3" applyNumberFormat="1" applyFont="1" applyBorder="1" applyAlignment="1">
      <alignment horizontal="center" vertical="center"/>
    </xf>
    <xf numFmtId="49" fontId="12" fillId="0" borderId="62" xfId="3" applyNumberFormat="1" applyFont="1" applyBorder="1" applyAlignment="1">
      <alignment horizontal="center" vertical="center"/>
    </xf>
    <xf numFmtId="49" fontId="12" fillId="0" borderId="0" xfId="3" applyNumberFormat="1" applyFont="1" applyAlignment="1">
      <alignment horizontal="center" vertical="center"/>
    </xf>
  </cellXfs>
  <cellStyles count="41">
    <cellStyle name="_x0001_" xfId="12" xr:uid="{00000000-0005-0000-0000-000000000000}"/>
    <cellStyle name="=C:\WINNT35\SYSTEM32\COMMAND.COM" xfId="13" xr:uid="{00000000-0005-0000-0000-000001000000}"/>
    <cellStyle name="Calc Currency (0)" xfId="14" xr:uid="{00000000-0005-0000-0000-000002000000}"/>
    <cellStyle name="Header1" xfId="15" xr:uid="{00000000-0005-0000-0000-000003000000}"/>
    <cellStyle name="Header2" xfId="16" xr:uid="{00000000-0005-0000-0000-000004000000}"/>
    <cellStyle name="Moeda [0]_aola" xfId="17" xr:uid="{00000000-0005-0000-0000-000005000000}"/>
    <cellStyle name="Moeda_aola" xfId="18" xr:uid="{00000000-0005-0000-0000-000006000000}"/>
    <cellStyle name="Normal_#18-Internet" xfId="19" xr:uid="{00000000-0005-0000-0000-000007000000}"/>
    <cellStyle name="Separador de milhares [0]_Person" xfId="20" xr:uid="{00000000-0005-0000-0000-000008000000}"/>
    <cellStyle name="Separador de milhares_Person" xfId="21" xr:uid="{00000000-0005-0000-0000-000009000000}"/>
    <cellStyle name="Standard_Frontal Airbag Blatt 1" xfId="22" xr:uid="{00000000-0005-0000-0000-00000A000000}"/>
    <cellStyle name="スタイル 1" xfId="23" xr:uid="{00000000-0005-0000-0000-00000B000000}"/>
    <cellStyle name="スタイル 2" xfId="24" xr:uid="{00000000-0005-0000-0000-00000C000000}"/>
    <cellStyle name="スタイル 3" xfId="25" xr:uid="{00000000-0005-0000-0000-00000D000000}"/>
    <cellStyle name="スタイル 4" xfId="26" xr:uid="{00000000-0005-0000-0000-00000E000000}"/>
    <cellStyle name="スタイル 5" xfId="27" xr:uid="{00000000-0005-0000-0000-00000F000000}"/>
    <cellStyle name="スタイル 6" xfId="28" xr:uid="{00000000-0005-0000-0000-000010000000}"/>
    <cellStyle name="スタイル 7" xfId="29" xr:uid="{00000000-0005-0000-0000-000011000000}"/>
    <cellStyle name="パーセント" xfId="5" builtinId="5"/>
    <cellStyle name="パーセント 2" xfId="6" xr:uid="{00000000-0005-0000-0000-000013000000}"/>
    <cellStyle name="パーセント 3" xfId="37" xr:uid="{E2569D8F-D492-42E0-8BBE-7A671BDA01EC}"/>
    <cellStyle name="_x001d__x000c_聯#_x000d_棄V_x0001__x0016_%;9_x0007__x0001__x0001_" xfId="30" xr:uid="{00000000-0005-0000-0000-000014000000}"/>
    <cellStyle name="_x001d__x000c_聯#_x000d_棄V_x0001__x0016_%;9_x000f__x0001__x0001_" xfId="31" xr:uid="{00000000-0005-0000-0000-000015000000}"/>
    <cellStyle name="警告文 2" xfId="38" xr:uid="{3475E61E-E74A-4ED4-8279-B1A84D10C71E}"/>
    <cellStyle name="桁区切り" xfId="1" builtinId="6"/>
    <cellStyle name="桁区切り 2" xfId="4" xr:uid="{00000000-0005-0000-0000-000017000000}"/>
    <cellStyle name="桁区切り 3" xfId="10" xr:uid="{00000000-0005-0000-0000-000018000000}"/>
    <cellStyle name="桁区切り 3 2" xfId="33" xr:uid="{00000000-0005-0000-0000-000019000000}"/>
    <cellStyle name="桁区切り 4" xfId="40" xr:uid="{5272E534-F367-4239-A8E0-F4437C379097}"/>
    <cellStyle name="標準" xfId="0" builtinId="0"/>
    <cellStyle name="標準 2" xfId="2" xr:uid="{00000000-0005-0000-0000-00001B000000}"/>
    <cellStyle name="標準 3" xfId="9" xr:uid="{00000000-0005-0000-0000-00001C000000}"/>
    <cellStyle name="標準 3 2" xfId="32" xr:uid="{00000000-0005-0000-0000-00001D000000}"/>
    <cellStyle name="標準 4" xfId="34" xr:uid="{00000000-0005-0000-0000-00001E000000}"/>
    <cellStyle name="標準 4 2" xfId="35" xr:uid="{00000000-0005-0000-0000-00001F000000}"/>
    <cellStyle name="標準 5" xfId="36" xr:uid="{A32E266C-DD2C-4913-9450-8DFA053DB33F}"/>
    <cellStyle name="標準 6" xfId="39" xr:uid="{5C258708-3D3B-4ADB-A378-18499B53A5B5}"/>
    <cellStyle name="標準_9月76下ﾊﾞﾗｼ" xfId="8" xr:uid="{00000000-0005-0000-0000-000020000000}"/>
    <cellStyle name="標準_FRM中子実績報告改廃89期5月xls" xfId="7" xr:uid="{00000000-0005-0000-0000-000021000000}"/>
    <cellStyle name="標準_Mss" xfId="3" xr:uid="{00000000-0005-0000-0000-000022000000}"/>
    <cellStyle name="標準_原紙　 ＭＦL 鋳造実績管理" xfId="11" xr:uid="{00000000-0005-0000-0000-000023000000}"/>
  </cellStyles>
  <dxfs count="659"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rgb="FFFFFFD5"/>
        </patternFill>
      </fill>
    </dxf>
    <dxf>
      <fill>
        <patternFill>
          <bgColor rgb="FFFFFFCC"/>
        </patternFill>
      </fill>
    </dxf>
    <dxf>
      <font>
        <color auto="1"/>
      </font>
    </dxf>
    <dxf>
      <font>
        <color rgb="FFFF0000"/>
      </font>
    </dxf>
    <dxf>
      <font>
        <b val="0"/>
        <i val="0"/>
        <color auto="1"/>
      </font>
    </dxf>
    <dxf>
      <font>
        <b val="0"/>
        <i val="0"/>
        <color rgb="FFFF0000"/>
      </font>
    </dxf>
    <dxf>
      <font>
        <color auto="1"/>
      </font>
      <fill>
        <patternFill>
          <bgColor rgb="FFCCECFF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rgb="FFCCECFF"/>
        </patternFill>
      </fill>
    </dxf>
    <dxf>
      <font>
        <color auto="1"/>
      </font>
      <fill>
        <patternFill>
          <bgColor rgb="FFCCECFF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rgb="FFCCECFF"/>
        </patternFill>
      </fill>
    </dxf>
    <dxf>
      <font>
        <color auto="1"/>
      </font>
      <fill>
        <patternFill>
          <bgColor rgb="FFCCECFF"/>
        </patternFill>
      </fill>
    </dxf>
    <dxf>
      <font>
        <color auto="1"/>
      </font>
      <fill>
        <patternFill>
          <bgColor rgb="FFCCECFF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rgb="FFCCECFF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rgb="FFCCECFF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rgb="FFCCECFF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ont>
        <color auto="1"/>
      </font>
    </dxf>
    <dxf>
      <font>
        <color rgb="FFFF0000"/>
      </font>
    </dxf>
    <dxf>
      <font>
        <b val="0"/>
        <i val="0"/>
        <color auto="1"/>
      </font>
    </dxf>
    <dxf>
      <font>
        <b val="0"/>
        <i val="0"/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  <fill>
        <patternFill>
          <bgColor rgb="FFFFFFD5"/>
        </patternFill>
      </fill>
    </dxf>
    <dxf>
      <fill>
        <patternFill>
          <bgColor rgb="FFFFFFCC"/>
        </patternFill>
      </fill>
    </dxf>
    <dxf>
      <font>
        <b val="0"/>
        <i val="0"/>
        <color auto="1"/>
      </font>
    </dxf>
    <dxf>
      <font>
        <b val="0"/>
        <i val="0"/>
        <color rgb="FFFF0000"/>
      </font>
    </dxf>
    <dxf>
      <font>
        <color auto="1"/>
      </font>
      <fill>
        <patternFill>
          <bgColor rgb="FFCCECFF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66FFFF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0066FF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7" tint="0.59996337778862885"/>
        </patternFill>
      </fill>
    </dxf>
    <dxf>
      <fill>
        <patternFill>
          <bgColor rgb="FF0066FF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>
          <bgColor rgb="FF0066FF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99CC"/>
        </patternFill>
      </fill>
    </dxf>
    <dxf>
      <fill>
        <patternFill>
          <bgColor rgb="FF66FFFF"/>
        </patternFill>
      </fill>
    </dxf>
    <dxf>
      <fill>
        <patternFill>
          <bgColor rgb="FF0066FF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99CC"/>
        </patternFill>
      </fill>
    </dxf>
    <dxf>
      <fill>
        <patternFill>
          <bgColor rgb="FF66FFFF"/>
        </patternFill>
      </fill>
    </dxf>
    <dxf>
      <fill>
        <patternFill>
          <bgColor rgb="FF0066FF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FF99CC"/>
        </patternFill>
      </fill>
    </dxf>
    <dxf>
      <fill>
        <patternFill>
          <bgColor rgb="FF66FFFF"/>
        </patternFill>
      </fill>
    </dxf>
    <dxf>
      <fill>
        <patternFill>
          <bgColor rgb="FF0066FF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66FFFF"/>
        </patternFill>
      </fill>
    </dxf>
    <dxf>
      <font>
        <color theme="0"/>
      </font>
      <fill>
        <patternFill>
          <bgColor rgb="FF0066FF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FF99CC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7" tint="0.59996337778862885"/>
        </patternFill>
      </fill>
    </dxf>
    <dxf>
      <fill>
        <patternFill>
          <bgColor rgb="FF0066FF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7" tint="0.59996337778862885"/>
        </patternFill>
      </fill>
    </dxf>
    <dxf>
      <fill>
        <patternFill>
          <bgColor rgb="FF0066FF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7" tint="0.59996337778862885"/>
        </patternFill>
      </fill>
    </dxf>
    <dxf>
      <fill>
        <patternFill>
          <bgColor rgb="FF0066FF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7" tint="0.59996337778862885"/>
        </patternFill>
      </fill>
    </dxf>
    <dxf>
      <fill>
        <patternFill>
          <bgColor rgb="FF0066FF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0066FF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7" tint="0.59996337778862885"/>
        </patternFill>
      </fill>
    </dxf>
    <dxf>
      <fill>
        <patternFill>
          <bgColor rgb="FF0066FF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99CC"/>
        </patternFill>
      </fill>
    </dxf>
    <dxf>
      <fill>
        <patternFill>
          <bgColor rgb="FF66FFFF"/>
        </patternFill>
      </fill>
    </dxf>
    <dxf>
      <fill>
        <patternFill>
          <bgColor rgb="FF0066FF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99CC"/>
        </patternFill>
      </fill>
    </dxf>
    <dxf>
      <fill>
        <patternFill>
          <bgColor rgb="FF66FFFF"/>
        </patternFill>
      </fill>
    </dxf>
    <dxf>
      <fill>
        <patternFill>
          <bgColor rgb="FF0066FF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99CC"/>
        </patternFill>
      </fill>
    </dxf>
    <dxf>
      <fill>
        <patternFill>
          <bgColor rgb="FF66FFFF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rgb="FF0066FF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7" tint="0.59996337778862885"/>
        </patternFill>
      </fill>
    </dxf>
    <dxf>
      <fill>
        <patternFill>
          <bgColor rgb="FF0066FF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66FFFF"/>
        </patternFill>
      </fill>
    </dxf>
    <dxf>
      <fill>
        <patternFill>
          <bgColor rgb="FF0066FF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99CC"/>
        </patternFill>
      </fill>
    </dxf>
    <dxf>
      <fill>
        <patternFill>
          <bgColor rgb="FF0066FF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7" tint="0.59996337778862885"/>
        </patternFill>
      </fill>
    </dxf>
    <dxf>
      <fill>
        <patternFill>
          <bgColor rgb="FFFFC000"/>
        </patternFill>
      </fill>
    </dxf>
    <dxf>
      <fill>
        <patternFill>
          <bgColor rgb="FF0066FF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rgb="FF0066FF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7" tint="0.59996337778862885"/>
        </patternFill>
      </fill>
    </dxf>
    <dxf>
      <fill>
        <patternFill>
          <bgColor rgb="FF0066FF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7" tint="0.59996337778862885"/>
        </patternFill>
      </fill>
    </dxf>
    <dxf>
      <fill>
        <patternFill>
          <bgColor rgb="FF0066FF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99CC"/>
        </patternFill>
      </fill>
    </dxf>
    <dxf>
      <fill>
        <patternFill>
          <bgColor rgb="FF66FFFF"/>
        </patternFill>
      </fill>
    </dxf>
    <dxf>
      <fill>
        <patternFill>
          <bgColor rgb="FF0066FF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99CC"/>
        </patternFill>
      </fill>
    </dxf>
    <dxf>
      <fill>
        <patternFill>
          <bgColor rgb="FF66FFFF"/>
        </patternFill>
      </fill>
    </dxf>
    <dxf>
      <fill>
        <patternFill>
          <bgColor rgb="FF0066FF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</dxf>
    <dxf>
      <fill>
        <patternFill>
          <bgColor rgb="FF0066FF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99CC"/>
        </patternFill>
      </fill>
    </dxf>
    <dxf>
      <fill>
        <patternFill>
          <bgColor rgb="FF66FFFF"/>
        </patternFill>
      </fill>
    </dxf>
    <dxf>
      <fill>
        <patternFill>
          <bgColor rgb="FF0066FF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0066FF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7" tint="0.59996337778862885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99CC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66FFFF"/>
        </patternFill>
      </fill>
    </dxf>
    <dxf>
      <fill>
        <patternFill>
          <bgColor rgb="FF0066FF"/>
        </patternFill>
      </fill>
    </dxf>
    <dxf>
      <fill>
        <patternFill>
          <bgColor theme="7" tint="0.59996337778862885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7" tint="0.59996337778862885"/>
        </patternFill>
      </fill>
    </dxf>
    <dxf>
      <fill>
        <patternFill>
          <bgColor rgb="FF0066FF"/>
        </patternFill>
      </fill>
    </dxf>
    <dxf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theme="6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rgb="FF9C0006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b val="0"/>
        <i val="0"/>
        <color auto="1"/>
      </font>
    </dxf>
    <dxf>
      <font>
        <b val="0"/>
        <i val="0"/>
        <color rgb="FFFF0000"/>
      </font>
    </dxf>
    <dxf>
      <font>
        <color auto="1"/>
      </font>
    </dxf>
    <dxf>
      <font>
        <color rgb="FFFF0000"/>
      </font>
    </dxf>
    <dxf>
      <font>
        <b val="0"/>
        <i val="0"/>
        <color auto="1"/>
      </font>
    </dxf>
    <dxf>
      <font>
        <b val="0"/>
        <i val="0"/>
        <color rgb="FFFF0000"/>
      </font>
    </dxf>
    <dxf>
      <font>
        <color auto="1"/>
      </font>
      <fill>
        <patternFill>
          <bgColor rgb="FFFFFFD5"/>
        </patternFill>
      </fill>
    </dxf>
    <dxf>
      <fill>
        <patternFill>
          <bgColor rgb="FFFFFFCC"/>
        </patternFill>
      </fill>
    </dxf>
    <dxf>
      <font>
        <color auto="1"/>
      </font>
      <fill>
        <patternFill>
          <bgColor rgb="FFCCECFF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rgb="FFFFFFD5"/>
        </patternFill>
      </fill>
    </dxf>
    <dxf>
      <fill>
        <patternFill>
          <bgColor rgb="FFFFFFCC"/>
        </patternFill>
      </fill>
    </dxf>
    <dxf>
      <font>
        <color theme="0"/>
      </font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numFmt numFmtId="6" formatCode="#,##0;[Red]\-#,##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numFmt numFmtId="30" formatCode="@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numFmt numFmtId="30" formatCode="@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/>
      </border>
    </dxf>
    <dxf>
      <numFmt numFmtId="0" formatCode="General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/>
      </border>
    </dxf>
    <dxf>
      <numFmt numFmtId="0" formatCode="General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/>
      </border>
    </dxf>
    <dxf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outline="0">
        <top style="thin">
          <color theme="0" tint="-0.34998626667073579"/>
        </top>
      </border>
    </dxf>
    <dxf>
      <border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outline="0">
        <bottom style="thin">
          <color theme="0" tint="-0.34998626667073579"/>
        </bottom>
      </border>
    </dxf>
    <dxf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  <dxf>
      <numFmt numFmtId="0" formatCode="General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</dxfs>
  <tableStyles count="0" defaultTableStyle="TableStyleMedium2" defaultPivotStyle="PivotStyleLight16"/>
  <colors>
    <mruColors>
      <color rgb="FF00FF00"/>
      <color rgb="FFFFCCFF"/>
      <color rgb="FF0000FF"/>
      <color rgb="FF33CC33"/>
      <color rgb="FF00CC00"/>
      <color rgb="FFFFFF99"/>
      <color rgb="FFFFFFCC"/>
      <color rgb="FFCCFFFF"/>
      <color rgb="FF0099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7.xml"/><Relationship Id="rId47" Type="http://schemas.openxmlformats.org/officeDocument/2006/relationships/externalLink" Target="externalLinks/externalLink12.xml"/><Relationship Id="rId50" Type="http://schemas.openxmlformats.org/officeDocument/2006/relationships/externalLink" Target="externalLinks/externalLink15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externalLink" Target="externalLinks/externalLink10.xml"/><Relationship Id="rId53" Type="http://schemas.openxmlformats.org/officeDocument/2006/relationships/sharedStrings" Target="sharedStrings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8.xml"/><Relationship Id="rId48" Type="http://schemas.openxmlformats.org/officeDocument/2006/relationships/externalLink" Target="externalLinks/externalLink13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46" Type="http://schemas.openxmlformats.org/officeDocument/2006/relationships/externalLink" Target="externalLinks/externalLink1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6.xml"/><Relationship Id="rId54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49" Type="http://schemas.openxmlformats.org/officeDocument/2006/relationships/externalLink" Target="externalLinks/externalLink14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9.xml"/><Relationship Id="rId5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予実</a:t>
            </a:r>
          </a:p>
        </c:rich>
      </c:tx>
      <c:layout>
        <c:manualLayout>
          <c:xMode val="edge"/>
          <c:yMode val="edge"/>
          <c:x val="0.49491848602671085"/>
          <c:y val="2.9019498919829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689314746129433E-2"/>
          <c:y val="9.6369047725462828E-2"/>
          <c:w val="0.82035592790038403"/>
          <c:h val="0.787399320923390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進捗管理_仕上げ!$E$3</c:f>
              <c:strCache>
                <c:ptCount val="1"/>
                <c:pt idx="0">
                  <c:v>仕上げ計画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進捗管理_仕上げ!$AT$23:$BX$23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730</c:v>
                </c:pt>
                <c:pt idx="6">
                  <c:v>786</c:v>
                </c:pt>
                <c:pt idx="7">
                  <c:v>742</c:v>
                </c:pt>
                <c:pt idx="8">
                  <c:v>0</c:v>
                </c:pt>
                <c:pt idx="9">
                  <c:v>0</c:v>
                </c:pt>
                <c:pt idx="10">
                  <c:v>922</c:v>
                </c:pt>
                <c:pt idx="11">
                  <c:v>642</c:v>
                </c:pt>
                <c:pt idx="12">
                  <c:v>864</c:v>
                </c:pt>
                <c:pt idx="13">
                  <c:v>872</c:v>
                </c:pt>
                <c:pt idx="14">
                  <c:v>768</c:v>
                </c:pt>
                <c:pt idx="15">
                  <c:v>168</c:v>
                </c:pt>
                <c:pt idx="16">
                  <c:v>150</c:v>
                </c:pt>
                <c:pt idx="17">
                  <c:v>664</c:v>
                </c:pt>
                <c:pt idx="18">
                  <c:v>676</c:v>
                </c:pt>
                <c:pt idx="19">
                  <c:v>612</c:v>
                </c:pt>
                <c:pt idx="20">
                  <c:v>520</c:v>
                </c:pt>
                <c:pt idx="21">
                  <c:v>528</c:v>
                </c:pt>
                <c:pt idx="22">
                  <c:v>200</c:v>
                </c:pt>
                <c:pt idx="23">
                  <c:v>118</c:v>
                </c:pt>
                <c:pt idx="24">
                  <c:v>696</c:v>
                </c:pt>
                <c:pt idx="25">
                  <c:v>712</c:v>
                </c:pt>
                <c:pt idx="26">
                  <c:v>604</c:v>
                </c:pt>
                <c:pt idx="27">
                  <c:v>464</c:v>
                </c:pt>
                <c:pt idx="28">
                  <c:v>428</c:v>
                </c:pt>
                <c:pt idx="29">
                  <c:v>54</c:v>
                </c:pt>
                <c:pt idx="30">
                  <c:v>54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進捗管理_仕上げ!#REF!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E1D1-4911-8FF6-26BEA3372619}"/>
            </c:ext>
          </c:extLst>
        </c:ser>
        <c:ser>
          <c:idx val="1"/>
          <c:order val="1"/>
          <c:tx>
            <c:strRef>
              <c:f>進捗管理_仕上げ!$AR$25</c:f>
              <c:strCache>
                <c:ptCount val="1"/>
                <c:pt idx="0">
                  <c:v>仕上げ合格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進捗管理_仕上げ!$AT$45:$BX$45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24</c:v>
                </c:pt>
                <c:pt idx="5">
                  <c:v>354</c:v>
                </c:pt>
                <c:pt idx="6">
                  <c:v>628</c:v>
                </c:pt>
                <c:pt idx="7">
                  <c:v>383</c:v>
                </c:pt>
                <c:pt idx="8">
                  <c:v>136</c:v>
                </c:pt>
                <c:pt idx="9">
                  <c:v>88</c:v>
                </c:pt>
                <c:pt idx="10">
                  <c:v>496</c:v>
                </c:pt>
                <c:pt idx="11">
                  <c:v>386</c:v>
                </c:pt>
                <c:pt idx="12">
                  <c:v>444</c:v>
                </c:pt>
                <c:pt idx="13">
                  <c:v>404</c:v>
                </c:pt>
                <c:pt idx="14">
                  <c:v>311</c:v>
                </c:pt>
                <c:pt idx="15">
                  <c:v>128</c:v>
                </c:pt>
                <c:pt idx="16">
                  <c:v>32</c:v>
                </c:pt>
                <c:pt idx="17">
                  <c:v>530</c:v>
                </c:pt>
                <c:pt idx="18">
                  <c:v>432</c:v>
                </c:pt>
                <c:pt idx="19">
                  <c:v>484</c:v>
                </c:pt>
                <c:pt idx="20">
                  <c:v>410</c:v>
                </c:pt>
                <c:pt idx="21">
                  <c:v>654</c:v>
                </c:pt>
                <c:pt idx="22">
                  <c:v>224</c:v>
                </c:pt>
                <c:pt idx="23">
                  <c:v>142</c:v>
                </c:pt>
                <c:pt idx="24">
                  <c:v>780</c:v>
                </c:pt>
                <c:pt idx="25">
                  <c:v>800</c:v>
                </c:pt>
                <c:pt idx="26">
                  <c:v>600</c:v>
                </c:pt>
                <c:pt idx="27">
                  <c:v>500</c:v>
                </c:pt>
                <c:pt idx="28">
                  <c:v>464</c:v>
                </c:pt>
                <c:pt idx="29">
                  <c:v>54</c:v>
                </c:pt>
                <c:pt idx="3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D1-4911-8FF6-26BEA3372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5823"/>
        <c:axId val="5824383"/>
      </c:barChart>
      <c:catAx>
        <c:axId val="582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4383"/>
        <c:crosses val="autoZero"/>
        <c:auto val="1"/>
        <c:lblAlgn val="ctr"/>
        <c:lblOffset val="100"/>
        <c:noMultiLvlLbl val="0"/>
      </c:catAx>
      <c:valAx>
        <c:axId val="5824383"/>
        <c:scaling>
          <c:orientation val="minMax"/>
          <c:max val="1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5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94846218560548"/>
          <c:y val="5.1741911385786217E-2"/>
          <c:w val="0.12051535359684534"/>
          <c:h val="0.286121820078233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予実</a:t>
            </a:r>
          </a:p>
        </c:rich>
      </c:tx>
      <c:layout>
        <c:manualLayout>
          <c:xMode val="edge"/>
          <c:yMode val="edge"/>
          <c:x val="0.49491848602671085"/>
          <c:y val="2.9019498919829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689314746129433E-2"/>
          <c:y val="9.6369047725462828E-2"/>
          <c:w val="0.82035592790038403"/>
          <c:h val="0.787399320923390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見える化2!$BJ$5</c:f>
              <c:strCache>
                <c:ptCount val="1"/>
                <c:pt idx="0">
                  <c:v>仕上げ計画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見える化2!$BL$25:$CP$25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730</c:v>
                </c:pt>
                <c:pt idx="6">
                  <c:v>786</c:v>
                </c:pt>
                <c:pt idx="7">
                  <c:v>742</c:v>
                </c:pt>
                <c:pt idx="8">
                  <c:v>0</c:v>
                </c:pt>
                <c:pt idx="9">
                  <c:v>0</c:v>
                </c:pt>
                <c:pt idx="10">
                  <c:v>922</c:v>
                </c:pt>
                <c:pt idx="11">
                  <c:v>642</c:v>
                </c:pt>
                <c:pt idx="12">
                  <c:v>864</c:v>
                </c:pt>
                <c:pt idx="13">
                  <c:v>872</c:v>
                </c:pt>
                <c:pt idx="14">
                  <c:v>768</c:v>
                </c:pt>
                <c:pt idx="15">
                  <c:v>168</c:v>
                </c:pt>
                <c:pt idx="16">
                  <c:v>150</c:v>
                </c:pt>
                <c:pt idx="17">
                  <c:v>664</c:v>
                </c:pt>
                <c:pt idx="18">
                  <c:v>676</c:v>
                </c:pt>
                <c:pt idx="19">
                  <c:v>612</c:v>
                </c:pt>
                <c:pt idx="20">
                  <c:v>520</c:v>
                </c:pt>
                <c:pt idx="21">
                  <c:v>528</c:v>
                </c:pt>
                <c:pt idx="22">
                  <c:v>200</c:v>
                </c:pt>
                <c:pt idx="23">
                  <c:v>118</c:v>
                </c:pt>
                <c:pt idx="24">
                  <c:v>696</c:v>
                </c:pt>
                <c:pt idx="25">
                  <c:v>712</c:v>
                </c:pt>
                <c:pt idx="26">
                  <c:v>604</c:v>
                </c:pt>
                <c:pt idx="27">
                  <c:v>464</c:v>
                </c:pt>
                <c:pt idx="28">
                  <c:v>428</c:v>
                </c:pt>
                <c:pt idx="29">
                  <c:v>54</c:v>
                </c:pt>
                <c:pt idx="3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E7-47CE-AB61-9B2BA9E72498}"/>
            </c:ext>
          </c:extLst>
        </c:ser>
        <c:ser>
          <c:idx val="1"/>
          <c:order val="1"/>
          <c:tx>
            <c:strRef>
              <c:f>見える化2!$BJ$27</c:f>
              <c:strCache>
                <c:ptCount val="1"/>
                <c:pt idx="0">
                  <c:v>仕上げ合格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見える化2!$BL$47:$CP$47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24</c:v>
                </c:pt>
                <c:pt idx="5">
                  <c:v>354</c:v>
                </c:pt>
                <c:pt idx="6">
                  <c:v>628</c:v>
                </c:pt>
                <c:pt idx="7">
                  <c:v>383</c:v>
                </c:pt>
                <c:pt idx="8">
                  <c:v>136</c:v>
                </c:pt>
                <c:pt idx="9">
                  <c:v>88</c:v>
                </c:pt>
                <c:pt idx="10">
                  <c:v>496</c:v>
                </c:pt>
                <c:pt idx="11">
                  <c:v>386</c:v>
                </c:pt>
                <c:pt idx="12">
                  <c:v>444</c:v>
                </c:pt>
                <c:pt idx="13">
                  <c:v>404</c:v>
                </c:pt>
                <c:pt idx="14">
                  <c:v>311</c:v>
                </c:pt>
                <c:pt idx="15">
                  <c:v>128</c:v>
                </c:pt>
                <c:pt idx="16">
                  <c:v>32</c:v>
                </c:pt>
                <c:pt idx="17">
                  <c:v>530</c:v>
                </c:pt>
                <c:pt idx="18">
                  <c:v>432</c:v>
                </c:pt>
                <c:pt idx="19">
                  <c:v>484</c:v>
                </c:pt>
                <c:pt idx="20">
                  <c:v>410</c:v>
                </c:pt>
                <c:pt idx="21">
                  <c:v>654</c:v>
                </c:pt>
                <c:pt idx="22">
                  <c:v>224</c:v>
                </c:pt>
                <c:pt idx="23">
                  <c:v>142</c:v>
                </c:pt>
                <c:pt idx="24">
                  <c:v>780</c:v>
                </c:pt>
                <c:pt idx="25">
                  <c:v>800</c:v>
                </c:pt>
                <c:pt idx="26">
                  <c:v>600</c:v>
                </c:pt>
                <c:pt idx="27">
                  <c:v>500</c:v>
                </c:pt>
                <c:pt idx="28">
                  <c:v>464</c:v>
                </c:pt>
                <c:pt idx="29">
                  <c:v>54</c:v>
                </c:pt>
                <c:pt idx="3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E7-47CE-AB61-9B2BA9E72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5823"/>
        <c:axId val="5824383"/>
      </c:barChart>
      <c:catAx>
        <c:axId val="582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4383"/>
        <c:crosses val="autoZero"/>
        <c:auto val="1"/>
        <c:lblAlgn val="ctr"/>
        <c:lblOffset val="100"/>
        <c:noMultiLvlLbl val="0"/>
      </c:catAx>
      <c:valAx>
        <c:axId val="5824383"/>
        <c:scaling>
          <c:orientation val="minMax"/>
          <c:max val="1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5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94846218560548"/>
          <c:y val="5.1741911385786217E-2"/>
          <c:w val="0.12051535359684534"/>
          <c:h val="7.4308878995936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見える化2!$BJ$49</c:f>
          <c:strCache>
            <c:ptCount val="1"/>
            <c:pt idx="0">
              <c:v>差異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689314746129433E-2"/>
          <c:y val="9.6369047725462828E-2"/>
          <c:w val="0.82035592790038403"/>
          <c:h val="0.787399320923390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見える化2!$BK$51</c:f>
              <c:strCache>
                <c:ptCount val="1"/>
                <c:pt idx="0">
                  <c:v>MKC_PB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見える化2!$BL$51:$CP$51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-36</c:v>
                </c:pt>
                <c:pt idx="13">
                  <c:v>36</c:v>
                </c:pt>
                <c:pt idx="14">
                  <c:v>-48</c:v>
                </c:pt>
                <c:pt idx="15">
                  <c:v>0</c:v>
                </c:pt>
                <c:pt idx="16">
                  <c:v>0</c:v>
                </c:pt>
                <c:pt idx="17">
                  <c:v>12</c:v>
                </c:pt>
                <c:pt idx="18">
                  <c:v>24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D-4319-93A7-89286748F44A}"/>
            </c:ext>
          </c:extLst>
        </c:ser>
        <c:ser>
          <c:idx val="1"/>
          <c:order val="1"/>
          <c:tx>
            <c:strRef>
              <c:f>見える化2!$BK$52</c:f>
              <c:strCache>
                <c:ptCount val="1"/>
                <c:pt idx="0">
                  <c:v>MKC_FF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見える化2!$BL$52:$CP$52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-32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-32</c:v>
                </c:pt>
                <c:pt idx="11">
                  <c:v>0</c:v>
                </c:pt>
                <c:pt idx="12">
                  <c:v>-32</c:v>
                </c:pt>
                <c:pt idx="13">
                  <c:v>32</c:v>
                </c:pt>
                <c:pt idx="14">
                  <c:v>-64</c:v>
                </c:pt>
                <c:pt idx="15">
                  <c:v>-32</c:v>
                </c:pt>
                <c:pt idx="16">
                  <c:v>-32</c:v>
                </c:pt>
                <c:pt idx="17">
                  <c:v>-32</c:v>
                </c:pt>
                <c:pt idx="18">
                  <c:v>0</c:v>
                </c:pt>
                <c:pt idx="19">
                  <c:v>32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D-4319-93A7-89286748F44A}"/>
            </c:ext>
          </c:extLst>
        </c:ser>
        <c:ser>
          <c:idx val="2"/>
          <c:order val="2"/>
          <c:tx>
            <c:strRef>
              <c:f>見える化2!$BK$53</c:f>
              <c:strCache>
                <c:ptCount val="1"/>
                <c:pt idx="0">
                  <c:v>MKC_FL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見える化2!$BL$53:$CP$53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-18</c:v>
                </c:pt>
                <c:pt idx="7">
                  <c:v>-18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-18</c:v>
                </c:pt>
                <c:pt idx="16">
                  <c:v>0</c:v>
                </c:pt>
                <c:pt idx="17">
                  <c:v>0</c:v>
                </c:pt>
                <c:pt idx="18">
                  <c:v>18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0D-4319-93A7-89286748F44A}"/>
            </c:ext>
          </c:extLst>
        </c:ser>
        <c:ser>
          <c:idx val="3"/>
          <c:order val="3"/>
          <c:tx>
            <c:strRef>
              <c:f>見える化2!$BK$54</c:f>
              <c:strCache>
                <c:ptCount val="1"/>
                <c:pt idx="0">
                  <c:v>MKC_MPR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見える化2!$BL$54:$CP$54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-108</c:v>
                </c:pt>
                <c:pt idx="18">
                  <c:v>0</c:v>
                </c:pt>
                <c:pt idx="19">
                  <c:v>-108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0D-4319-93A7-89286748F44A}"/>
            </c:ext>
          </c:extLst>
        </c:ser>
        <c:ser>
          <c:idx val="4"/>
          <c:order val="4"/>
          <c:tx>
            <c:strRef>
              <c:f>見える化2!$BK$55</c:f>
              <c:strCache>
                <c:ptCount val="1"/>
                <c:pt idx="0">
                  <c:v>MKC_MPL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見える化2!$BL$55:$CP$55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-108</c:v>
                </c:pt>
                <c:pt idx="11">
                  <c:v>108</c:v>
                </c:pt>
                <c:pt idx="12">
                  <c:v>-108</c:v>
                </c:pt>
                <c:pt idx="13">
                  <c:v>0</c:v>
                </c:pt>
                <c:pt idx="14">
                  <c:v>-108</c:v>
                </c:pt>
                <c:pt idx="15">
                  <c:v>0</c:v>
                </c:pt>
                <c:pt idx="16">
                  <c:v>0</c:v>
                </c:pt>
                <c:pt idx="17">
                  <c:v>108</c:v>
                </c:pt>
                <c:pt idx="18">
                  <c:v>-108</c:v>
                </c:pt>
                <c:pt idx="19">
                  <c:v>108</c:v>
                </c:pt>
                <c:pt idx="20">
                  <c:v>-108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0D-4319-93A7-89286748F44A}"/>
            </c:ext>
          </c:extLst>
        </c:ser>
        <c:ser>
          <c:idx val="5"/>
          <c:order val="5"/>
          <c:tx>
            <c:strRef>
              <c:f>見える化2!$BK$56</c:f>
              <c:strCache>
                <c:ptCount val="1"/>
                <c:pt idx="0">
                  <c:v>MKC_SWA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見える化2!$BL$56:$CP$56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-48</c:v>
                </c:pt>
                <c:pt idx="6">
                  <c:v>72</c:v>
                </c:pt>
                <c:pt idx="7">
                  <c:v>-48</c:v>
                </c:pt>
                <c:pt idx="8">
                  <c:v>0</c:v>
                </c:pt>
                <c:pt idx="9">
                  <c:v>0</c:v>
                </c:pt>
                <c:pt idx="10">
                  <c:v>-48</c:v>
                </c:pt>
                <c:pt idx="11">
                  <c:v>-48</c:v>
                </c:pt>
                <c:pt idx="12">
                  <c:v>24</c:v>
                </c:pt>
                <c:pt idx="13">
                  <c:v>-48</c:v>
                </c:pt>
                <c:pt idx="14">
                  <c:v>-48</c:v>
                </c:pt>
                <c:pt idx="15">
                  <c:v>0</c:v>
                </c:pt>
                <c:pt idx="16">
                  <c:v>0</c:v>
                </c:pt>
                <c:pt idx="17">
                  <c:v>-24</c:v>
                </c:pt>
                <c:pt idx="18">
                  <c:v>0</c:v>
                </c:pt>
                <c:pt idx="19">
                  <c:v>0</c:v>
                </c:pt>
                <c:pt idx="20">
                  <c:v>24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0D-4319-93A7-89286748F44A}"/>
            </c:ext>
          </c:extLst>
        </c:ser>
        <c:ser>
          <c:idx val="6"/>
          <c:order val="6"/>
          <c:tx>
            <c:strRef>
              <c:f>見える化2!$BK$57</c:f>
              <c:strCache>
                <c:ptCount val="1"/>
                <c:pt idx="0">
                  <c:v>MKR_HP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見える化2!$BL$57:$CP$57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-60</c:v>
                </c:pt>
                <c:pt idx="14">
                  <c:v>-59</c:v>
                </c:pt>
                <c:pt idx="15">
                  <c:v>0</c:v>
                </c:pt>
                <c:pt idx="16">
                  <c:v>0</c:v>
                </c:pt>
                <c:pt idx="17">
                  <c:v>59</c:v>
                </c:pt>
                <c:pt idx="18">
                  <c:v>-60</c:v>
                </c:pt>
                <c:pt idx="19">
                  <c:v>-60</c:v>
                </c:pt>
                <c:pt idx="20">
                  <c:v>60</c:v>
                </c:pt>
                <c:pt idx="21">
                  <c:v>60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0D-4319-93A7-89286748F44A}"/>
            </c:ext>
          </c:extLst>
        </c:ser>
        <c:ser>
          <c:idx val="7"/>
          <c:order val="7"/>
          <c:tx>
            <c:strRef>
              <c:f>見える化2!$BK$58</c:f>
              <c:strCache>
                <c:ptCount val="1"/>
                <c:pt idx="0">
                  <c:v>MKR_PB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見える化2!$BL$58:$CP$58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-24</c:v>
                </c:pt>
                <c:pt idx="13">
                  <c:v>-24</c:v>
                </c:pt>
                <c:pt idx="14">
                  <c:v>-48</c:v>
                </c:pt>
                <c:pt idx="15">
                  <c:v>0</c:v>
                </c:pt>
                <c:pt idx="16">
                  <c:v>0</c:v>
                </c:pt>
                <c:pt idx="17">
                  <c:v>-45</c:v>
                </c:pt>
                <c:pt idx="18">
                  <c:v>-72</c:v>
                </c:pt>
                <c:pt idx="19">
                  <c:v>-48</c:v>
                </c:pt>
                <c:pt idx="20">
                  <c:v>-48</c:v>
                </c:pt>
                <c:pt idx="21">
                  <c:v>48</c:v>
                </c:pt>
                <c:pt idx="22">
                  <c:v>24</c:v>
                </c:pt>
                <c:pt idx="23">
                  <c:v>24</c:v>
                </c:pt>
                <c:pt idx="24">
                  <c:v>48</c:v>
                </c:pt>
                <c:pt idx="25">
                  <c:v>72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0D-4319-93A7-89286748F44A}"/>
            </c:ext>
          </c:extLst>
        </c:ser>
        <c:ser>
          <c:idx val="8"/>
          <c:order val="8"/>
          <c:tx>
            <c:strRef>
              <c:f>見える化2!$BK$59</c:f>
              <c:strCache>
                <c:ptCount val="1"/>
                <c:pt idx="0">
                  <c:v>MLC_RC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見える化2!$BL$59:$CP$59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24</c:v>
                </c:pt>
                <c:pt idx="5">
                  <c:v>-160</c:v>
                </c:pt>
                <c:pt idx="6">
                  <c:v>-64</c:v>
                </c:pt>
                <c:pt idx="7">
                  <c:v>-93</c:v>
                </c:pt>
                <c:pt idx="8">
                  <c:v>64</c:v>
                </c:pt>
                <c:pt idx="9">
                  <c:v>64</c:v>
                </c:pt>
                <c:pt idx="10">
                  <c:v>-64</c:v>
                </c:pt>
                <c:pt idx="11">
                  <c:v>-64</c:v>
                </c:pt>
                <c:pt idx="12">
                  <c:v>-64</c:v>
                </c:pt>
                <c:pt idx="13">
                  <c:v>-96</c:v>
                </c:pt>
                <c:pt idx="14">
                  <c:v>32</c:v>
                </c:pt>
                <c:pt idx="15">
                  <c:v>64</c:v>
                </c:pt>
                <c:pt idx="16">
                  <c:v>-32</c:v>
                </c:pt>
                <c:pt idx="17">
                  <c:v>-128</c:v>
                </c:pt>
                <c:pt idx="18">
                  <c:v>-4</c:v>
                </c:pt>
                <c:pt idx="19">
                  <c:v>-32</c:v>
                </c:pt>
                <c:pt idx="20">
                  <c:v>-32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70D-4319-93A7-89286748F44A}"/>
            </c:ext>
          </c:extLst>
        </c:ser>
        <c:ser>
          <c:idx val="9"/>
          <c:order val="9"/>
          <c:tx>
            <c:strRef>
              <c:f>見える化2!$BK$60</c:f>
              <c:strCache>
                <c:ptCount val="1"/>
                <c:pt idx="0">
                  <c:v>MLT_SWA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見える化2!$BL$60:$CP$60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-72</c:v>
                </c:pt>
                <c:pt idx="7">
                  <c:v>-72</c:v>
                </c:pt>
                <c:pt idx="8">
                  <c:v>72</c:v>
                </c:pt>
                <c:pt idx="9">
                  <c:v>0</c:v>
                </c:pt>
                <c:pt idx="10">
                  <c:v>-90</c:v>
                </c:pt>
                <c:pt idx="11">
                  <c:v>-90</c:v>
                </c:pt>
                <c:pt idx="12">
                  <c:v>0</c:v>
                </c:pt>
                <c:pt idx="13">
                  <c:v>-36</c:v>
                </c:pt>
                <c:pt idx="14">
                  <c:v>-54</c:v>
                </c:pt>
                <c:pt idx="15">
                  <c:v>-54</c:v>
                </c:pt>
                <c:pt idx="16">
                  <c:v>-54</c:v>
                </c:pt>
                <c:pt idx="17">
                  <c:v>0</c:v>
                </c:pt>
                <c:pt idx="18">
                  <c:v>18</c:v>
                </c:pt>
                <c:pt idx="19">
                  <c:v>0</c:v>
                </c:pt>
                <c:pt idx="20">
                  <c:v>54</c:v>
                </c:pt>
                <c:pt idx="21">
                  <c:v>18</c:v>
                </c:pt>
                <c:pt idx="22">
                  <c:v>0</c:v>
                </c:pt>
                <c:pt idx="23">
                  <c:v>0</c:v>
                </c:pt>
                <c:pt idx="24">
                  <c:v>36</c:v>
                </c:pt>
                <c:pt idx="25">
                  <c:v>36</c:v>
                </c:pt>
                <c:pt idx="26">
                  <c:v>36</c:v>
                </c:pt>
                <c:pt idx="27">
                  <c:v>36</c:v>
                </c:pt>
                <c:pt idx="28">
                  <c:v>36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70D-4319-93A7-89286748F44A}"/>
            </c:ext>
          </c:extLst>
        </c:ser>
        <c:ser>
          <c:idx val="10"/>
          <c:order val="10"/>
          <c:tx>
            <c:strRef>
              <c:f>見える化2!$BK$61</c:f>
              <c:strCache>
                <c:ptCount val="1"/>
                <c:pt idx="0">
                  <c:v>MLF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見える化2!$BL$61:$CP$61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-60</c:v>
                </c:pt>
                <c:pt idx="6">
                  <c:v>-80</c:v>
                </c:pt>
                <c:pt idx="7">
                  <c:v>-80</c:v>
                </c:pt>
                <c:pt idx="8">
                  <c:v>0</c:v>
                </c:pt>
                <c:pt idx="9">
                  <c:v>0</c:v>
                </c:pt>
                <c:pt idx="10">
                  <c:v>-60</c:v>
                </c:pt>
                <c:pt idx="11">
                  <c:v>-120</c:v>
                </c:pt>
                <c:pt idx="12">
                  <c:v>-120</c:v>
                </c:pt>
                <c:pt idx="13">
                  <c:v>-120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-40</c:v>
                </c:pt>
                <c:pt idx="25">
                  <c:v>-40</c:v>
                </c:pt>
                <c:pt idx="26">
                  <c:v>-40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0D-4319-93A7-89286748F44A}"/>
            </c:ext>
          </c:extLst>
        </c:ser>
        <c:ser>
          <c:idx val="11"/>
          <c:order val="11"/>
          <c:tx>
            <c:strRef>
              <c:f>見える化2!$BK$62</c:f>
              <c:strCache>
                <c:ptCount val="1"/>
                <c:pt idx="0">
                  <c:v>MFJ_PB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見える化2!$BL$62:$CP$62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-72</c:v>
                </c:pt>
                <c:pt idx="6">
                  <c:v>-48</c:v>
                </c:pt>
                <c:pt idx="7">
                  <c:v>-48</c:v>
                </c:pt>
                <c:pt idx="8">
                  <c:v>0</c:v>
                </c:pt>
                <c:pt idx="9">
                  <c:v>24</c:v>
                </c:pt>
                <c:pt idx="10">
                  <c:v>-24</c:v>
                </c:pt>
                <c:pt idx="11">
                  <c:v>-24</c:v>
                </c:pt>
                <c:pt idx="12">
                  <c:v>0</c:v>
                </c:pt>
                <c:pt idx="13">
                  <c:v>-72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70D-4319-93A7-89286748F44A}"/>
            </c:ext>
          </c:extLst>
        </c:ser>
        <c:ser>
          <c:idx val="12"/>
          <c:order val="12"/>
          <c:tx>
            <c:strRef>
              <c:f>見える化2!$BK$63</c:f>
              <c:strCache>
                <c:ptCount val="1"/>
                <c:pt idx="0">
                  <c:v>MFL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見える化2!$BL$63:$CP$63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-60</c:v>
                </c:pt>
                <c:pt idx="13">
                  <c:v>-80</c:v>
                </c:pt>
                <c:pt idx="14">
                  <c:v>-60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-60</c:v>
                </c:pt>
                <c:pt idx="19">
                  <c:v>-20</c:v>
                </c:pt>
                <c:pt idx="20">
                  <c:v>-60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70D-4319-93A7-89286748F44A}"/>
            </c:ext>
          </c:extLst>
        </c:ser>
        <c:ser>
          <c:idx val="13"/>
          <c:order val="13"/>
          <c:tx>
            <c:strRef>
              <c:f>見える化2!$BK$64</c:f>
              <c:strCache>
                <c:ptCount val="1"/>
                <c:pt idx="0">
                  <c:v>MLM_HP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見える化2!$BL$64:$CP$64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-36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70D-4319-93A7-89286748F44A}"/>
            </c:ext>
          </c:extLst>
        </c:ser>
        <c:ser>
          <c:idx val="14"/>
          <c:order val="14"/>
          <c:tx>
            <c:strRef>
              <c:f>見える化2!$BK$65</c:f>
              <c:strCache>
                <c:ptCount val="1"/>
                <c:pt idx="0">
                  <c:v>MLM_SWA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見える化2!$BL$65:$CP$65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70D-4319-93A7-89286748F44A}"/>
            </c:ext>
          </c:extLst>
        </c:ser>
        <c:ser>
          <c:idx val="15"/>
          <c:order val="15"/>
          <c:tx>
            <c:strRef>
              <c:f>見える化2!$BK$66</c:f>
              <c:strCache>
                <c:ptCount val="1"/>
                <c:pt idx="0">
                  <c:v>MKJ_SWA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見える化2!$BL$66:$CP$66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70D-4319-93A7-89286748F44A}"/>
            </c:ext>
          </c:extLst>
        </c:ser>
        <c:ser>
          <c:idx val="16"/>
          <c:order val="16"/>
          <c:tx>
            <c:strRef>
              <c:f>見える化2!$BK$67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見える化2!$BL$67:$CP$67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70D-4319-93A7-89286748F44A}"/>
            </c:ext>
          </c:extLst>
        </c:ser>
        <c:ser>
          <c:idx val="17"/>
          <c:order val="17"/>
          <c:tx>
            <c:strRef>
              <c:f>見える化2!$BK$68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見える化2!$BL$68:$CP$68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70D-4319-93A7-89286748F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5823"/>
        <c:axId val="5824383"/>
      </c:barChart>
      <c:scatterChart>
        <c:scatterStyle val="lineMarker"/>
        <c:varyColors val="0"/>
        <c:ser>
          <c:idx val="18"/>
          <c:order val="18"/>
          <c:tx>
            <c:strRef>
              <c:f>見える化2!$BK$69</c:f>
              <c:strCache>
                <c:ptCount val="1"/>
                <c:pt idx="0">
                  <c:v>合計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xVal>
          <c:yVal>
            <c:numRef>
              <c:f>見える化2!$BL$69:$CP$69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24</c:v>
                </c:pt>
                <c:pt idx="5">
                  <c:v>-376</c:v>
                </c:pt>
                <c:pt idx="6">
                  <c:v>-158</c:v>
                </c:pt>
                <c:pt idx="7">
                  <c:v>-359</c:v>
                </c:pt>
                <c:pt idx="8">
                  <c:v>136</c:v>
                </c:pt>
                <c:pt idx="9">
                  <c:v>88</c:v>
                </c:pt>
                <c:pt idx="10">
                  <c:v>-426</c:v>
                </c:pt>
                <c:pt idx="11">
                  <c:v>-256</c:v>
                </c:pt>
                <c:pt idx="12">
                  <c:v>-420</c:v>
                </c:pt>
                <c:pt idx="13">
                  <c:v>-468</c:v>
                </c:pt>
                <c:pt idx="14">
                  <c:v>-457</c:v>
                </c:pt>
                <c:pt idx="15">
                  <c:v>-40</c:v>
                </c:pt>
                <c:pt idx="16">
                  <c:v>-118</c:v>
                </c:pt>
                <c:pt idx="17">
                  <c:v>-134</c:v>
                </c:pt>
                <c:pt idx="18">
                  <c:v>-244</c:v>
                </c:pt>
                <c:pt idx="19">
                  <c:v>-128</c:v>
                </c:pt>
                <c:pt idx="20">
                  <c:v>-110</c:v>
                </c:pt>
                <c:pt idx="21">
                  <c:v>126</c:v>
                </c:pt>
                <c:pt idx="22">
                  <c:v>24</c:v>
                </c:pt>
                <c:pt idx="23">
                  <c:v>24</c:v>
                </c:pt>
                <c:pt idx="24">
                  <c:v>84</c:v>
                </c:pt>
                <c:pt idx="25">
                  <c:v>88</c:v>
                </c:pt>
                <c:pt idx="26">
                  <c:v>-4</c:v>
                </c:pt>
                <c:pt idx="27">
                  <c:v>36</c:v>
                </c:pt>
                <c:pt idx="28">
                  <c:v>36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070D-4319-93A7-89286748F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7347888"/>
        <c:axId val="1107347408"/>
      </c:scatterChart>
      <c:catAx>
        <c:axId val="582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4383"/>
        <c:crosses val="autoZero"/>
        <c:auto val="1"/>
        <c:lblAlgn val="ctr"/>
        <c:lblOffset val="100"/>
        <c:noMultiLvlLbl val="0"/>
      </c:catAx>
      <c:valAx>
        <c:axId val="5824383"/>
        <c:scaling>
          <c:orientation val="minMax"/>
          <c:max val="200"/>
          <c:min val="-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5823"/>
        <c:crosses val="autoZero"/>
        <c:crossBetween val="between"/>
      </c:valAx>
      <c:valAx>
        <c:axId val="1107347408"/>
        <c:scaling>
          <c:orientation val="minMax"/>
          <c:max val="200"/>
          <c:min val="-500"/>
        </c:scaling>
        <c:delete val="0"/>
        <c:axPos val="r"/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07347888"/>
        <c:crosses val="max"/>
        <c:crossBetween val="midCat"/>
      </c:valAx>
      <c:valAx>
        <c:axId val="110734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7347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94846218560548"/>
          <c:y val="5.1741911385786217E-2"/>
          <c:w val="9.9472957609067977E-2"/>
          <c:h val="0.917965932546433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見える化2!$W$5</c:f>
          <c:strCache>
            <c:ptCount val="1"/>
            <c:pt idx="0">
              <c:v>仕上げ計画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689314746129433E-2"/>
          <c:y val="9.6369047725462828E-2"/>
          <c:w val="0.82035592790038403"/>
          <c:h val="0.787399320923390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見える化2!$BK$77</c:f>
              <c:strCache>
                <c:ptCount val="1"/>
                <c:pt idx="0">
                  <c:v>MKC_PB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見える化2!$BL$77:$CP$77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7.2</c:v>
                </c:pt>
                <c:pt idx="7">
                  <c:v>7.2</c:v>
                </c:pt>
                <c:pt idx="8">
                  <c:v>0</c:v>
                </c:pt>
                <c:pt idx="9">
                  <c:v>0</c:v>
                </c:pt>
                <c:pt idx="10">
                  <c:v>18</c:v>
                </c:pt>
                <c:pt idx="11">
                  <c:v>18</c:v>
                </c:pt>
                <c:pt idx="12">
                  <c:v>18</c:v>
                </c:pt>
                <c:pt idx="13">
                  <c:v>21.6</c:v>
                </c:pt>
                <c:pt idx="14">
                  <c:v>21.6</c:v>
                </c:pt>
                <c:pt idx="15">
                  <c:v>0</c:v>
                </c:pt>
                <c:pt idx="16">
                  <c:v>0</c:v>
                </c:pt>
                <c:pt idx="17">
                  <c:v>7.2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14.4</c:v>
                </c:pt>
                <c:pt idx="25">
                  <c:v>14.4</c:v>
                </c:pt>
                <c:pt idx="26">
                  <c:v>14.4</c:v>
                </c:pt>
                <c:pt idx="27">
                  <c:v>10.8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BB-4109-9264-130DBBFC1F34}"/>
            </c:ext>
          </c:extLst>
        </c:ser>
        <c:ser>
          <c:idx val="1"/>
          <c:order val="1"/>
          <c:tx>
            <c:strRef>
              <c:f>見える化2!$BK$78</c:f>
              <c:strCache>
                <c:ptCount val="1"/>
                <c:pt idx="0">
                  <c:v>MKC_FF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見える化2!$BL$78:$CP$78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19.2</c:v>
                </c:pt>
                <c:pt idx="6">
                  <c:v>28.8</c:v>
                </c:pt>
                <c:pt idx="7">
                  <c:v>28.8</c:v>
                </c:pt>
                <c:pt idx="8">
                  <c:v>0</c:v>
                </c:pt>
                <c:pt idx="9">
                  <c:v>0</c:v>
                </c:pt>
                <c:pt idx="10">
                  <c:v>28.8</c:v>
                </c:pt>
                <c:pt idx="11">
                  <c:v>19.2</c:v>
                </c:pt>
                <c:pt idx="12">
                  <c:v>28.8</c:v>
                </c:pt>
                <c:pt idx="13">
                  <c:v>19.2</c:v>
                </c:pt>
                <c:pt idx="14">
                  <c:v>28.8</c:v>
                </c:pt>
                <c:pt idx="15">
                  <c:v>9.6</c:v>
                </c:pt>
                <c:pt idx="16">
                  <c:v>9.6</c:v>
                </c:pt>
                <c:pt idx="17">
                  <c:v>19.2</c:v>
                </c:pt>
                <c:pt idx="18">
                  <c:v>19.2</c:v>
                </c:pt>
                <c:pt idx="19">
                  <c:v>19.2</c:v>
                </c:pt>
                <c:pt idx="20">
                  <c:v>19.2</c:v>
                </c:pt>
                <c:pt idx="21">
                  <c:v>19.2</c:v>
                </c:pt>
                <c:pt idx="22">
                  <c:v>0</c:v>
                </c:pt>
                <c:pt idx="23">
                  <c:v>0</c:v>
                </c:pt>
                <c:pt idx="24">
                  <c:v>28.8</c:v>
                </c:pt>
                <c:pt idx="25">
                  <c:v>28.8</c:v>
                </c:pt>
                <c:pt idx="26">
                  <c:v>28.8</c:v>
                </c:pt>
                <c:pt idx="27">
                  <c:v>28.8</c:v>
                </c:pt>
                <c:pt idx="28">
                  <c:v>28.8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BB-4109-9264-130DBBFC1F34}"/>
            </c:ext>
          </c:extLst>
        </c:ser>
        <c:ser>
          <c:idx val="2"/>
          <c:order val="2"/>
          <c:tx>
            <c:strRef>
              <c:f>見える化2!$BK$79</c:f>
              <c:strCache>
                <c:ptCount val="1"/>
                <c:pt idx="0">
                  <c:v>MKC_FL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見える化2!$BL$79:$CP$79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10.8</c:v>
                </c:pt>
                <c:pt idx="6">
                  <c:v>10.8</c:v>
                </c:pt>
                <c:pt idx="7">
                  <c:v>10.8</c:v>
                </c:pt>
                <c:pt idx="8">
                  <c:v>0</c:v>
                </c:pt>
                <c:pt idx="9">
                  <c:v>0</c:v>
                </c:pt>
                <c:pt idx="10">
                  <c:v>10.8</c:v>
                </c:pt>
                <c:pt idx="11">
                  <c:v>10.8</c:v>
                </c:pt>
                <c:pt idx="12">
                  <c:v>5.4</c:v>
                </c:pt>
                <c:pt idx="13">
                  <c:v>5.4</c:v>
                </c:pt>
                <c:pt idx="14">
                  <c:v>5.4</c:v>
                </c:pt>
                <c:pt idx="15">
                  <c:v>5.4</c:v>
                </c:pt>
                <c:pt idx="16">
                  <c:v>0</c:v>
                </c:pt>
                <c:pt idx="17">
                  <c:v>5.4</c:v>
                </c:pt>
                <c:pt idx="18">
                  <c:v>5.4</c:v>
                </c:pt>
                <c:pt idx="19">
                  <c:v>5.4</c:v>
                </c:pt>
                <c:pt idx="20">
                  <c:v>5.4</c:v>
                </c:pt>
                <c:pt idx="21">
                  <c:v>5.4</c:v>
                </c:pt>
                <c:pt idx="22">
                  <c:v>5.4</c:v>
                </c:pt>
                <c:pt idx="23">
                  <c:v>0</c:v>
                </c:pt>
                <c:pt idx="24">
                  <c:v>5.4</c:v>
                </c:pt>
                <c:pt idx="25">
                  <c:v>5.4</c:v>
                </c:pt>
                <c:pt idx="26">
                  <c:v>5.4</c:v>
                </c:pt>
                <c:pt idx="27">
                  <c:v>5.4</c:v>
                </c:pt>
                <c:pt idx="28">
                  <c:v>5.4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BB-4109-9264-130DBBFC1F34}"/>
            </c:ext>
          </c:extLst>
        </c:ser>
        <c:ser>
          <c:idx val="3"/>
          <c:order val="3"/>
          <c:tx>
            <c:strRef>
              <c:f>見える化2!$BK$80</c:f>
              <c:strCache>
                <c:ptCount val="1"/>
                <c:pt idx="0">
                  <c:v>MKC_MPR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見える化2!$BL$80:$CP$80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32.4</c:v>
                </c:pt>
                <c:pt idx="11">
                  <c:v>0</c:v>
                </c:pt>
                <c:pt idx="12">
                  <c:v>0</c:v>
                </c:pt>
                <c:pt idx="13">
                  <c:v>32.4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32.4</c:v>
                </c:pt>
                <c:pt idx="18">
                  <c:v>0</c:v>
                </c:pt>
                <c:pt idx="19">
                  <c:v>32.4</c:v>
                </c:pt>
                <c:pt idx="20">
                  <c:v>0</c:v>
                </c:pt>
                <c:pt idx="21">
                  <c:v>32.4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32.4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BB-4109-9264-130DBBFC1F34}"/>
            </c:ext>
          </c:extLst>
        </c:ser>
        <c:ser>
          <c:idx val="4"/>
          <c:order val="4"/>
          <c:tx>
            <c:strRef>
              <c:f>見える化2!$BK$81</c:f>
              <c:strCache>
                <c:ptCount val="1"/>
                <c:pt idx="0">
                  <c:v>MKC_MPL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見える化2!$BL$81:$CP$81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32.4</c:v>
                </c:pt>
                <c:pt idx="11">
                  <c:v>0</c:v>
                </c:pt>
                <c:pt idx="12">
                  <c:v>32.4</c:v>
                </c:pt>
                <c:pt idx="13">
                  <c:v>0</c:v>
                </c:pt>
                <c:pt idx="14">
                  <c:v>32.4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32.4</c:v>
                </c:pt>
                <c:pt idx="19">
                  <c:v>0</c:v>
                </c:pt>
                <c:pt idx="20">
                  <c:v>32.4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32.4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BB-4109-9264-130DBBFC1F34}"/>
            </c:ext>
          </c:extLst>
        </c:ser>
        <c:ser>
          <c:idx val="5"/>
          <c:order val="5"/>
          <c:tx>
            <c:strRef>
              <c:f>見える化2!$BK$82</c:f>
              <c:strCache>
                <c:ptCount val="1"/>
                <c:pt idx="0">
                  <c:v>MKC_SWA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見える化2!$BL$82:$CP$82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14.4</c:v>
                </c:pt>
                <c:pt idx="6">
                  <c:v>14.4</c:v>
                </c:pt>
                <c:pt idx="7">
                  <c:v>14.4</c:v>
                </c:pt>
                <c:pt idx="8">
                  <c:v>0</c:v>
                </c:pt>
                <c:pt idx="9">
                  <c:v>0</c:v>
                </c:pt>
                <c:pt idx="10">
                  <c:v>14.4</c:v>
                </c:pt>
                <c:pt idx="11">
                  <c:v>14.4</c:v>
                </c:pt>
                <c:pt idx="12">
                  <c:v>14.4</c:v>
                </c:pt>
                <c:pt idx="13">
                  <c:v>14.4</c:v>
                </c:pt>
                <c:pt idx="14">
                  <c:v>14.4</c:v>
                </c:pt>
                <c:pt idx="15">
                  <c:v>0</c:v>
                </c:pt>
                <c:pt idx="16">
                  <c:v>0</c:v>
                </c:pt>
                <c:pt idx="17">
                  <c:v>7.2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14.4</c:v>
                </c:pt>
                <c:pt idx="26">
                  <c:v>14.4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BB-4109-9264-130DBBFC1F34}"/>
            </c:ext>
          </c:extLst>
        </c:ser>
        <c:ser>
          <c:idx val="6"/>
          <c:order val="6"/>
          <c:tx>
            <c:strRef>
              <c:f>見える化2!$BK$83</c:f>
              <c:strCache>
                <c:ptCount val="1"/>
                <c:pt idx="0">
                  <c:v>MKR_HP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見える化2!$BL$83:$CP$83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</c:v>
                </c:pt>
                <c:pt idx="14">
                  <c:v>18</c:v>
                </c:pt>
                <c:pt idx="15">
                  <c:v>0</c:v>
                </c:pt>
                <c:pt idx="16">
                  <c:v>0</c:v>
                </c:pt>
                <c:pt idx="17">
                  <c:v>18</c:v>
                </c:pt>
                <c:pt idx="18">
                  <c:v>36</c:v>
                </c:pt>
                <c:pt idx="19">
                  <c:v>18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BB-4109-9264-130DBBFC1F34}"/>
            </c:ext>
          </c:extLst>
        </c:ser>
        <c:ser>
          <c:idx val="7"/>
          <c:order val="7"/>
          <c:tx>
            <c:strRef>
              <c:f>見える化2!$BK$84</c:f>
              <c:strCache>
                <c:ptCount val="1"/>
                <c:pt idx="0">
                  <c:v>MKR_PB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見える化2!$BL$84:$CP$84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7.2</c:v>
                </c:pt>
                <c:pt idx="13">
                  <c:v>7.2</c:v>
                </c:pt>
                <c:pt idx="14">
                  <c:v>14.4</c:v>
                </c:pt>
                <c:pt idx="15">
                  <c:v>0</c:v>
                </c:pt>
                <c:pt idx="16">
                  <c:v>0</c:v>
                </c:pt>
                <c:pt idx="17">
                  <c:v>21.6</c:v>
                </c:pt>
                <c:pt idx="18">
                  <c:v>21.6</c:v>
                </c:pt>
                <c:pt idx="19">
                  <c:v>14.4</c:v>
                </c:pt>
                <c:pt idx="20">
                  <c:v>14.4</c:v>
                </c:pt>
                <c:pt idx="21">
                  <c:v>7.2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BB-4109-9264-130DBBFC1F34}"/>
            </c:ext>
          </c:extLst>
        </c:ser>
        <c:ser>
          <c:idx val="8"/>
          <c:order val="8"/>
          <c:tx>
            <c:strRef>
              <c:f>見える化2!$BK$85</c:f>
              <c:strCache>
                <c:ptCount val="1"/>
                <c:pt idx="0">
                  <c:v>MLC_RC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見える化2!$BL$85:$CP$85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57.6</c:v>
                </c:pt>
                <c:pt idx="6">
                  <c:v>48</c:v>
                </c:pt>
                <c:pt idx="7">
                  <c:v>48</c:v>
                </c:pt>
                <c:pt idx="8">
                  <c:v>0</c:v>
                </c:pt>
                <c:pt idx="9">
                  <c:v>0</c:v>
                </c:pt>
                <c:pt idx="10">
                  <c:v>48</c:v>
                </c:pt>
                <c:pt idx="11">
                  <c:v>38.4</c:v>
                </c:pt>
                <c:pt idx="12">
                  <c:v>48</c:v>
                </c:pt>
                <c:pt idx="13">
                  <c:v>38.4</c:v>
                </c:pt>
                <c:pt idx="14">
                  <c:v>48</c:v>
                </c:pt>
                <c:pt idx="15">
                  <c:v>19.2</c:v>
                </c:pt>
                <c:pt idx="16">
                  <c:v>19.2</c:v>
                </c:pt>
                <c:pt idx="17">
                  <c:v>48</c:v>
                </c:pt>
                <c:pt idx="18">
                  <c:v>48</c:v>
                </c:pt>
                <c:pt idx="19">
                  <c:v>48</c:v>
                </c:pt>
                <c:pt idx="20">
                  <c:v>38.4</c:v>
                </c:pt>
                <c:pt idx="21">
                  <c:v>48</c:v>
                </c:pt>
                <c:pt idx="22">
                  <c:v>38.4</c:v>
                </c:pt>
                <c:pt idx="23">
                  <c:v>19.2</c:v>
                </c:pt>
                <c:pt idx="24">
                  <c:v>57.6</c:v>
                </c:pt>
                <c:pt idx="25">
                  <c:v>48</c:v>
                </c:pt>
                <c:pt idx="26">
                  <c:v>48</c:v>
                </c:pt>
                <c:pt idx="27">
                  <c:v>48</c:v>
                </c:pt>
                <c:pt idx="28">
                  <c:v>48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BB-4109-9264-130DBBFC1F34}"/>
            </c:ext>
          </c:extLst>
        </c:ser>
        <c:ser>
          <c:idx val="9"/>
          <c:order val="9"/>
          <c:tx>
            <c:strRef>
              <c:f>見える化2!$BK$86</c:f>
              <c:strCache>
                <c:ptCount val="1"/>
                <c:pt idx="0">
                  <c:v>MLT_SWA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見える化2!$BL$86:$CP$86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27</c:v>
                </c:pt>
                <c:pt idx="8">
                  <c:v>0</c:v>
                </c:pt>
                <c:pt idx="9">
                  <c:v>0</c:v>
                </c:pt>
                <c:pt idx="10">
                  <c:v>27</c:v>
                </c:pt>
                <c:pt idx="11">
                  <c:v>27</c:v>
                </c:pt>
                <c:pt idx="12">
                  <c:v>16.2</c:v>
                </c:pt>
                <c:pt idx="13">
                  <c:v>16.2</c:v>
                </c:pt>
                <c:pt idx="14">
                  <c:v>16.2</c:v>
                </c:pt>
                <c:pt idx="15">
                  <c:v>16.2</c:v>
                </c:pt>
                <c:pt idx="16">
                  <c:v>16.2</c:v>
                </c:pt>
                <c:pt idx="17">
                  <c:v>16.2</c:v>
                </c:pt>
                <c:pt idx="18">
                  <c:v>16.2</c:v>
                </c:pt>
                <c:pt idx="19">
                  <c:v>16.2</c:v>
                </c:pt>
                <c:pt idx="20">
                  <c:v>16.2</c:v>
                </c:pt>
                <c:pt idx="21">
                  <c:v>16.2</c:v>
                </c:pt>
                <c:pt idx="22">
                  <c:v>16.2</c:v>
                </c:pt>
                <c:pt idx="23">
                  <c:v>16.2</c:v>
                </c:pt>
                <c:pt idx="24">
                  <c:v>16.2</c:v>
                </c:pt>
                <c:pt idx="25">
                  <c:v>16.2</c:v>
                </c:pt>
                <c:pt idx="26">
                  <c:v>16.2</c:v>
                </c:pt>
                <c:pt idx="27">
                  <c:v>16.2</c:v>
                </c:pt>
                <c:pt idx="28">
                  <c:v>16.2</c:v>
                </c:pt>
                <c:pt idx="29">
                  <c:v>16.2</c:v>
                </c:pt>
                <c:pt idx="30">
                  <c:v>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2BB-4109-9264-130DBBFC1F34}"/>
            </c:ext>
          </c:extLst>
        </c:ser>
        <c:ser>
          <c:idx val="10"/>
          <c:order val="10"/>
          <c:tx>
            <c:strRef>
              <c:f>見える化2!$BK$87</c:f>
              <c:strCache>
                <c:ptCount val="1"/>
                <c:pt idx="0">
                  <c:v>MLF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見える化2!$BL$87:$CP$87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36</c:v>
                </c:pt>
                <c:pt idx="6">
                  <c:v>36</c:v>
                </c:pt>
                <c:pt idx="7">
                  <c:v>36</c:v>
                </c:pt>
                <c:pt idx="8">
                  <c:v>0</c:v>
                </c:pt>
                <c:pt idx="9">
                  <c:v>0</c:v>
                </c:pt>
                <c:pt idx="10">
                  <c:v>36</c:v>
                </c:pt>
                <c:pt idx="11">
                  <c:v>36</c:v>
                </c:pt>
                <c:pt idx="12">
                  <c:v>36</c:v>
                </c:pt>
                <c:pt idx="13">
                  <c:v>36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24</c:v>
                </c:pt>
                <c:pt idx="25">
                  <c:v>24</c:v>
                </c:pt>
                <c:pt idx="26">
                  <c:v>24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BB-4109-9264-130DBBFC1F34}"/>
            </c:ext>
          </c:extLst>
        </c:ser>
        <c:ser>
          <c:idx val="11"/>
          <c:order val="11"/>
          <c:tx>
            <c:strRef>
              <c:f>見える化2!$BK$88</c:f>
              <c:strCache>
                <c:ptCount val="1"/>
                <c:pt idx="0">
                  <c:v>MFJ_PB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見える化2!$BL$88:$CP$88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28.8</c:v>
                </c:pt>
                <c:pt idx="6">
                  <c:v>28.8</c:v>
                </c:pt>
                <c:pt idx="7">
                  <c:v>28.8</c:v>
                </c:pt>
                <c:pt idx="8">
                  <c:v>0</c:v>
                </c:pt>
                <c:pt idx="9">
                  <c:v>0</c:v>
                </c:pt>
                <c:pt idx="10">
                  <c:v>28.8</c:v>
                </c:pt>
                <c:pt idx="11">
                  <c:v>28.8</c:v>
                </c:pt>
                <c:pt idx="12">
                  <c:v>28.8</c:v>
                </c:pt>
                <c:pt idx="13">
                  <c:v>28.8</c:v>
                </c:pt>
                <c:pt idx="14">
                  <c:v>7.2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2BB-4109-9264-130DBBFC1F34}"/>
            </c:ext>
          </c:extLst>
        </c:ser>
        <c:ser>
          <c:idx val="12"/>
          <c:order val="12"/>
          <c:tx>
            <c:strRef>
              <c:f>見える化2!$BK$89</c:f>
              <c:strCache>
                <c:ptCount val="1"/>
                <c:pt idx="0">
                  <c:v>MFL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見える化2!$BL$89:$CP$89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24</c:v>
                </c:pt>
                <c:pt idx="13">
                  <c:v>24</c:v>
                </c:pt>
                <c:pt idx="14">
                  <c:v>24</c:v>
                </c:pt>
                <c:pt idx="15">
                  <c:v>0</c:v>
                </c:pt>
                <c:pt idx="16">
                  <c:v>0</c:v>
                </c:pt>
                <c:pt idx="17">
                  <c:v>24</c:v>
                </c:pt>
                <c:pt idx="18">
                  <c:v>24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0</c:v>
                </c:pt>
                <c:pt idx="23">
                  <c:v>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2BB-4109-9264-130DBBFC1F34}"/>
            </c:ext>
          </c:extLst>
        </c:ser>
        <c:ser>
          <c:idx val="13"/>
          <c:order val="13"/>
          <c:tx>
            <c:strRef>
              <c:f>見える化2!$BK$90</c:f>
              <c:strCache>
                <c:ptCount val="1"/>
                <c:pt idx="0">
                  <c:v>MLM_HP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見える化2!$BL$90:$CP$90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32.4</c:v>
                </c:pt>
                <c:pt idx="6">
                  <c:v>21.6</c:v>
                </c:pt>
                <c:pt idx="7">
                  <c:v>21.6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2BB-4109-9264-130DBBFC1F34}"/>
            </c:ext>
          </c:extLst>
        </c:ser>
        <c:ser>
          <c:idx val="14"/>
          <c:order val="14"/>
          <c:tx>
            <c:strRef>
              <c:f>見える化2!$BK$91</c:f>
              <c:strCache>
                <c:ptCount val="1"/>
                <c:pt idx="0">
                  <c:v>MLM_SWA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見える化2!$BL$91:$CP$91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19.8</c:v>
                </c:pt>
                <c:pt idx="6">
                  <c:v>13.2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2BB-4109-9264-130DBBFC1F34}"/>
            </c:ext>
          </c:extLst>
        </c:ser>
        <c:ser>
          <c:idx val="15"/>
          <c:order val="15"/>
          <c:tx>
            <c:strRef>
              <c:f>見える化2!$BK$92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見える化2!$BL$92:$CP$92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2BB-4109-9264-130DBBFC1F34}"/>
            </c:ext>
          </c:extLst>
        </c:ser>
        <c:ser>
          <c:idx val="16"/>
          <c:order val="16"/>
          <c:tx>
            <c:strRef>
              <c:f>見える化2!$BK$93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見える化2!$BL$93:$CP$93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2BB-4109-9264-130DBBFC1F34}"/>
            </c:ext>
          </c:extLst>
        </c:ser>
        <c:ser>
          <c:idx val="17"/>
          <c:order val="17"/>
          <c:tx>
            <c:strRef>
              <c:f>見える化2!$BK$94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見える化2!$BL$94:$CP$94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2BB-4109-9264-130DBBFC1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5823"/>
        <c:axId val="5824383"/>
      </c:barChart>
      <c:scatterChart>
        <c:scatterStyle val="lineMarker"/>
        <c:varyColors val="0"/>
        <c:ser>
          <c:idx val="18"/>
          <c:order val="18"/>
          <c:tx>
            <c:strRef>
              <c:f>見える化2!$BK$95</c:f>
              <c:strCache>
                <c:ptCount val="1"/>
                <c:pt idx="0">
                  <c:v>合計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xVal>
          <c:yVal>
            <c:numRef>
              <c:f>見える化2!$BL$95:$CP$95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219.00000000000003</c:v>
                </c:pt>
                <c:pt idx="6">
                  <c:v>235.79999999999998</c:v>
                </c:pt>
                <c:pt idx="7">
                  <c:v>222.6</c:v>
                </c:pt>
                <c:pt idx="8">
                  <c:v>0</c:v>
                </c:pt>
                <c:pt idx="9">
                  <c:v>0</c:v>
                </c:pt>
                <c:pt idx="10">
                  <c:v>276.60000000000002</c:v>
                </c:pt>
                <c:pt idx="11">
                  <c:v>192.60000000000002</c:v>
                </c:pt>
                <c:pt idx="12">
                  <c:v>259.2</c:v>
                </c:pt>
                <c:pt idx="13">
                  <c:v>261.60000000000002</c:v>
                </c:pt>
                <c:pt idx="14">
                  <c:v>230.39999999999998</c:v>
                </c:pt>
                <c:pt idx="15">
                  <c:v>50.400000000000006</c:v>
                </c:pt>
                <c:pt idx="16">
                  <c:v>45</c:v>
                </c:pt>
                <c:pt idx="17">
                  <c:v>199.2</c:v>
                </c:pt>
                <c:pt idx="18">
                  <c:v>202.79999999999998</c:v>
                </c:pt>
                <c:pt idx="19">
                  <c:v>183.6</c:v>
                </c:pt>
                <c:pt idx="20">
                  <c:v>156</c:v>
                </c:pt>
                <c:pt idx="21">
                  <c:v>158.4</c:v>
                </c:pt>
                <c:pt idx="22">
                  <c:v>60</c:v>
                </c:pt>
                <c:pt idx="23">
                  <c:v>35.4</c:v>
                </c:pt>
                <c:pt idx="24">
                  <c:v>208.79999999999998</c:v>
                </c:pt>
                <c:pt idx="25">
                  <c:v>213.6</c:v>
                </c:pt>
                <c:pt idx="26">
                  <c:v>181.2</c:v>
                </c:pt>
                <c:pt idx="27">
                  <c:v>139.19999999999999</c:v>
                </c:pt>
                <c:pt idx="28">
                  <c:v>128.4</c:v>
                </c:pt>
                <c:pt idx="29">
                  <c:v>16.2</c:v>
                </c:pt>
                <c:pt idx="30">
                  <c:v>16.2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62BB-4109-9264-130DBBFC1F34}"/>
            </c:ext>
          </c:extLst>
        </c:ser>
        <c:ser>
          <c:idx val="19"/>
          <c:order val="19"/>
          <c:tx>
            <c:strRef>
              <c:f>見える化2!$AE$77</c:f>
              <c:strCache>
                <c:ptCount val="1"/>
                <c:pt idx="0">
                  <c:v>1s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2">
                    <a:lumMod val="8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見える化2!$AG$76:$AH$76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見える化2!$AG$77:$AH$77</c:f>
              <c:numCache>
                <c:formatCode>0.0</c:formatCode>
                <c:ptCount val="2"/>
                <c:pt idx="0">
                  <c:v>65.835000000000008</c:v>
                </c:pt>
                <c:pt idx="1">
                  <c:v>65.835000000000008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62BB-4109-9264-130DBBFC1F34}"/>
            </c:ext>
          </c:extLst>
        </c:ser>
        <c:ser>
          <c:idx val="20"/>
          <c:order val="20"/>
          <c:tx>
            <c:strRef>
              <c:f>見える化2!$AE$78</c:f>
              <c:strCache>
                <c:ptCount val="1"/>
                <c:pt idx="0">
                  <c:v>2s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>
                    <a:lumMod val="8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見える化2!$AG$76:$AH$76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見える化2!$AG$78:$AH$78</c:f>
              <c:numCache>
                <c:formatCode>0.0</c:formatCode>
                <c:ptCount val="2"/>
                <c:pt idx="0">
                  <c:v>146.77500000000001</c:v>
                </c:pt>
                <c:pt idx="1">
                  <c:v>146.77500000000001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62BB-4109-9264-130DBBFC1F34}"/>
            </c:ext>
          </c:extLst>
        </c:ser>
        <c:ser>
          <c:idx val="21"/>
          <c:order val="21"/>
          <c:tx>
            <c:strRef>
              <c:f>見える化2!$AE$79</c:f>
              <c:strCache>
                <c:ptCount val="1"/>
                <c:pt idx="0">
                  <c:v>3s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4">
                    <a:lumMod val="8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見える化2!$AG$76:$AH$76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見える化2!$AG$79:$AH$79</c:f>
              <c:numCache>
                <c:formatCode>0.0</c:formatCode>
                <c:ptCount val="2"/>
                <c:pt idx="0">
                  <c:v>194.655</c:v>
                </c:pt>
                <c:pt idx="1">
                  <c:v>194.655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62BB-4109-9264-130DBBFC1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7347888"/>
        <c:axId val="1107347408"/>
      </c:scatterChart>
      <c:catAx>
        <c:axId val="582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4383"/>
        <c:crosses val="autoZero"/>
        <c:auto val="1"/>
        <c:lblAlgn val="ctr"/>
        <c:lblOffset val="100"/>
        <c:noMultiLvlLbl val="0"/>
      </c:catAx>
      <c:valAx>
        <c:axId val="5824383"/>
        <c:scaling>
          <c:orientation val="minMax"/>
          <c:max val="4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5823"/>
        <c:crosses val="autoZero"/>
        <c:crossBetween val="between"/>
      </c:valAx>
      <c:valAx>
        <c:axId val="1107347408"/>
        <c:scaling>
          <c:orientation val="minMax"/>
          <c:max val="40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07347888"/>
        <c:crosses val="max"/>
        <c:crossBetween val="midCat"/>
      </c:valAx>
      <c:valAx>
        <c:axId val="110734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7347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94846218560548"/>
          <c:y val="1.62065571018312E-2"/>
          <c:w val="0.12051539514424173"/>
          <c:h val="0.983793442898168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見える化2!$BJ$97</c:f>
          <c:strCache>
            <c:ptCount val="1"/>
            <c:pt idx="0">
              <c:v>仕上げ合格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689314746129433E-2"/>
          <c:y val="9.6369047725462828E-2"/>
          <c:w val="0.82035592790038403"/>
          <c:h val="0.787399320923390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見える化2!$BK$77</c:f>
              <c:strCache>
                <c:ptCount val="1"/>
                <c:pt idx="0">
                  <c:v>MKC_PB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見える化2!$BL$77:$CP$77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7.2</c:v>
                </c:pt>
                <c:pt idx="7">
                  <c:v>7.2</c:v>
                </c:pt>
                <c:pt idx="8">
                  <c:v>0</c:v>
                </c:pt>
                <c:pt idx="9">
                  <c:v>0</c:v>
                </c:pt>
                <c:pt idx="10">
                  <c:v>18</c:v>
                </c:pt>
                <c:pt idx="11">
                  <c:v>18</c:v>
                </c:pt>
                <c:pt idx="12">
                  <c:v>18</c:v>
                </c:pt>
                <c:pt idx="13">
                  <c:v>21.6</c:v>
                </c:pt>
                <c:pt idx="14">
                  <c:v>21.6</c:v>
                </c:pt>
                <c:pt idx="15">
                  <c:v>0</c:v>
                </c:pt>
                <c:pt idx="16">
                  <c:v>0</c:v>
                </c:pt>
                <c:pt idx="17">
                  <c:v>7.2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14.4</c:v>
                </c:pt>
                <c:pt idx="25">
                  <c:v>14.4</c:v>
                </c:pt>
                <c:pt idx="26">
                  <c:v>14.4</c:v>
                </c:pt>
                <c:pt idx="27">
                  <c:v>10.8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98-41BA-90B1-4B86E20E9986}"/>
            </c:ext>
          </c:extLst>
        </c:ser>
        <c:ser>
          <c:idx val="1"/>
          <c:order val="1"/>
          <c:tx>
            <c:strRef>
              <c:f>見える化2!$BK$78</c:f>
              <c:strCache>
                <c:ptCount val="1"/>
                <c:pt idx="0">
                  <c:v>MKC_FF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見える化2!$BL$78:$CP$78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19.2</c:v>
                </c:pt>
                <c:pt idx="6">
                  <c:v>28.8</c:v>
                </c:pt>
                <c:pt idx="7">
                  <c:v>28.8</c:v>
                </c:pt>
                <c:pt idx="8">
                  <c:v>0</c:v>
                </c:pt>
                <c:pt idx="9">
                  <c:v>0</c:v>
                </c:pt>
                <c:pt idx="10">
                  <c:v>28.8</c:v>
                </c:pt>
                <c:pt idx="11">
                  <c:v>19.2</c:v>
                </c:pt>
                <c:pt idx="12">
                  <c:v>28.8</c:v>
                </c:pt>
                <c:pt idx="13">
                  <c:v>19.2</c:v>
                </c:pt>
                <c:pt idx="14">
                  <c:v>28.8</c:v>
                </c:pt>
                <c:pt idx="15">
                  <c:v>9.6</c:v>
                </c:pt>
                <c:pt idx="16">
                  <c:v>9.6</c:v>
                </c:pt>
                <c:pt idx="17">
                  <c:v>19.2</c:v>
                </c:pt>
                <c:pt idx="18">
                  <c:v>19.2</c:v>
                </c:pt>
                <c:pt idx="19">
                  <c:v>19.2</c:v>
                </c:pt>
                <c:pt idx="20">
                  <c:v>19.2</c:v>
                </c:pt>
                <c:pt idx="21">
                  <c:v>19.2</c:v>
                </c:pt>
                <c:pt idx="22">
                  <c:v>0</c:v>
                </c:pt>
                <c:pt idx="23">
                  <c:v>0</c:v>
                </c:pt>
                <c:pt idx="24">
                  <c:v>28.8</c:v>
                </c:pt>
                <c:pt idx="25">
                  <c:v>28.8</c:v>
                </c:pt>
                <c:pt idx="26">
                  <c:v>28.8</c:v>
                </c:pt>
                <c:pt idx="27">
                  <c:v>28.8</c:v>
                </c:pt>
                <c:pt idx="28">
                  <c:v>28.8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98-41BA-90B1-4B86E20E9986}"/>
            </c:ext>
          </c:extLst>
        </c:ser>
        <c:ser>
          <c:idx val="2"/>
          <c:order val="2"/>
          <c:tx>
            <c:strRef>
              <c:f>見える化2!$BK$79</c:f>
              <c:strCache>
                <c:ptCount val="1"/>
                <c:pt idx="0">
                  <c:v>MKC_FL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見える化2!$BL$79:$CP$79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10.8</c:v>
                </c:pt>
                <c:pt idx="6">
                  <c:v>10.8</c:v>
                </c:pt>
                <c:pt idx="7">
                  <c:v>10.8</c:v>
                </c:pt>
                <c:pt idx="8">
                  <c:v>0</c:v>
                </c:pt>
                <c:pt idx="9">
                  <c:v>0</c:v>
                </c:pt>
                <c:pt idx="10">
                  <c:v>10.8</c:v>
                </c:pt>
                <c:pt idx="11">
                  <c:v>10.8</c:v>
                </c:pt>
                <c:pt idx="12">
                  <c:v>5.4</c:v>
                </c:pt>
                <c:pt idx="13">
                  <c:v>5.4</c:v>
                </c:pt>
                <c:pt idx="14">
                  <c:v>5.4</c:v>
                </c:pt>
                <c:pt idx="15">
                  <c:v>5.4</c:v>
                </c:pt>
                <c:pt idx="16">
                  <c:v>0</c:v>
                </c:pt>
                <c:pt idx="17">
                  <c:v>5.4</c:v>
                </c:pt>
                <c:pt idx="18">
                  <c:v>5.4</c:v>
                </c:pt>
                <c:pt idx="19">
                  <c:v>5.4</c:v>
                </c:pt>
                <c:pt idx="20">
                  <c:v>5.4</c:v>
                </c:pt>
                <c:pt idx="21">
                  <c:v>5.4</c:v>
                </c:pt>
                <c:pt idx="22">
                  <c:v>5.4</c:v>
                </c:pt>
                <c:pt idx="23">
                  <c:v>0</c:v>
                </c:pt>
                <c:pt idx="24">
                  <c:v>5.4</c:v>
                </c:pt>
                <c:pt idx="25">
                  <c:v>5.4</c:v>
                </c:pt>
                <c:pt idx="26">
                  <c:v>5.4</c:v>
                </c:pt>
                <c:pt idx="27">
                  <c:v>5.4</c:v>
                </c:pt>
                <c:pt idx="28">
                  <c:v>5.4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98-41BA-90B1-4B86E20E9986}"/>
            </c:ext>
          </c:extLst>
        </c:ser>
        <c:ser>
          <c:idx val="3"/>
          <c:order val="3"/>
          <c:tx>
            <c:strRef>
              <c:f>見える化2!$BK$80</c:f>
              <c:strCache>
                <c:ptCount val="1"/>
                <c:pt idx="0">
                  <c:v>MKC_MPR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見える化2!$BL$80:$CP$80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32.4</c:v>
                </c:pt>
                <c:pt idx="11">
                  <c:v>0</c:v>
                </c:pt>
                <c:pt idx="12">
                  <c:v>0</c:v>
                </c:pt>
                <c:pt idx="13">
                  <c:v>32.4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32.4</c:v>
                </c:pt>
                <c:pt idx="18">
                  <c:v>0</c:v>
                </c:pt>
                <c:pt idx="19">
                  <c:v>32.4</c:v>
                </c:pt>
                <c:pt idx="20">
                  <c:v>0</c:v>
                </c:pt>
                <c:pt idx="21">
                  <c:v>32.4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32.4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98-41BA-90B1-4B86E20E9986}"/>
            </c:ext>
          </c:extLst>
        </c:ser>
        <c:ser>
          <c:idx val="4"/>
          <c:order val="4"/>
          <c:tx>
            <c:strRef>
              <c:f>見える化2!$BK$81</c:f>
              <c:strCache>
                <c:ptCount val="1"/>
                <c:pt idx="0">
                  <c:v>MKC_MPL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見える化2!$BL$81:$CP$81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32.4</c:v>
                </c:pt>
                <c:pt idx="11">
                  <c:v>0</c:v>
                </c:pt>
                <c:pt idx="12">
                  <c:v>32.4</c:v>
                </c:pt>
                <c:pt idx="13">
                  <c:v>0</c:v>
                </c:pt>
                <c:pt idx="14">
                  <c:v>32.4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32.4</c:v>
                </c:pt>
                <c:pt idx="19">
                  <c:v>0</c:v>
                </c:pt>
                <c:pt idx="20">
                  <c:v>32.4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32.4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98-41BA-90B1-4B86E20E9986}"/>
            </c:ext>
          </c:extLst>
        </c:ser>
        <c:ser>
          <c:idx val="5"/>
          <c:order val="5"/>
          <c:tx>
            <c:strRef>
              <c:f>見える化2!$BK$82</c:f>
              <c:strCache>
                <c:ptCount val="1"/>
                <c:pt idx="0">
                  <c:v>MKC_SWA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見える化2!$BL$82:$CP$82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14.4</c:v>
                </c:pt>
                <c:pt idx="6">
                  <c:v>14.4</c:v>
                </c:pt>
                <c:pt idx="7">
                  <c:v>14.4</c:v>
                </c:pt>
                <c:pt idx="8">
                  <c:v>0</c:v>
                </c:pt>
                <c:pt idx="9">
                  <c:v>0</c:v>
                </c:pt>
                <c:pt idx="10">
                  <c:v>14.4</c:v>
                </c:pt>
                <c:pt idx="11">
                  <c:v>14.4</c:v>
                </c:pt>
                <c:pt idx="12">
                  <c:v>14.4</c:v>
                </c:pt>
                <c:pt idx="13">
                  <c:v>14.4</c:v>
                </c:pt>
                <c:pt idx="14">
                  <c:v>14.4</c:v>
                </c:pt>
                <c:pt idx="15">
                  <c:v>0</c:v>
                </c:pt>
                <c:pt idx="16">
                  <c:v>0</c:v>
                </c:pt>
                <c:pt idx="17">
                  <c:v>7.2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14.4</c:v>
                </c:pt>
                <c:pt idx="26">
                  <c:v>14.4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98-41BA-90B1-4B86E20E9986}"/>
            </c:ext>
          </c:extLst>
        </c:ser>
        <c:ser>
          <c:idx val="6"/>
          <c:order val="6"/>
          <c:tx>
            <c:strRef>
              <c:f>見える化2!$BK$83</c:f>
              <c:strCache>
                <c:ptCount val="1"/>
                <c:pt idx="0">
                  <c:v>MKR_HP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見える化2!$BL$83:$CP$83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</c:v>
                </c:pt>
                <c:pt idx="14">
                  <c:v>18</c:v>
                </c:pt>
                <c:pt idx="15">
                  <c:v>0</c:v>
                </c:pt>
                <c:pt idx="16">
                  <c:v>0</c:v>
                </c:pt>
                <c:pt idx="17">
                  <c:v>18</c:v>
                </c:pt>
                <c:pt idx="18">
                  <c:v>36</c:v>
                </c:pt>
                <c:pt idx="19">
                  <c:v>18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98-41BA-90B1-4B86E20E9986}"/>
            </c:ext>
          </c:extLst>
        </c:ser>
        <c:ser>
          <c:idx val="7"/>
          <c:order val="7"/>
          <c:tx>
            <c:strRef>
              <c:f>見える化2!$BK$84</c:f>
              <c:strCache>
                <c:ptCount val="1"/>
                <c:pt idx="0">
                  <c:v>MKR_PB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見える化2!$BL$84:$CP$84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7.2</c:v>
                </c:pt>
                <c:pt idx="13">
                  <c:v>7.2</c:v>
                </c:pt>
                <c:pt idx="14">
                  <c:v>14.4</c:v>
                </c:pt>
                <c:pt idx="15">
                  <c:v>0</c:v>
                </c:pt>
                <c:pt idx="16">
                  <c:v>0</c:v>
                </c:pt>
                <c:pt idx="17">
                  <c:v>21.6</c:v>
                </c:pt>
                <c:pt idx="18">
                  <c:v>21.6</c:v>
                </c:pt>
                <c:pt idx="19">
                  <c:v>14.4</c:v>
                </c:pt>
                <c:pt idx="20">
                  <c:v>14.4</c:v>
                </c:pt>
                <c:pt idx="21">
                  <c:v>7.2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98-41BA-90B1-4B86E20E9986}"/>
            </c:ext>
          </c:extLst>
        </c:ser>
        <c:ser>
          <c:idx val="8"/>
          <c:order val="8"/>
          <c:tx>
            <c:strRef>
              <c:f>見える化2!$BK$85</c:f>
              <c:strCache>
                <c:ptCount val="1"/>
                <c:pt idx="0">
                  <c:v>MLC_RC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見える化2!$BL$85:$CP$85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57.6</c:v>
                </c:pt>
                <c:pt idx="6">
                  <c:v>48</c:v>
                </c:pt>
                <c:pt idx="7">
                  <c:v>48</c:v>
                </c:pt>
                <c:pt idx="8">
                  <c:v>0</c:v>
                </c:pt>
                <c:pt idx="9">
                  <c:v>0</c:v>
                </c:pt>
                <c:pt idx="10">
                  <c:v>48</c:v>
                </c:pt>
                <c:pt idx="11">
                  <c:v>38.4</c:v>
                </c:pt>
                <c:pt idx="12">
                  <c:v>48</c:v>
                </c:pt>
                <c:pt idx="13">
                  <c:v>38.4</c:v>
                </c:pt>
                <c:pt idx="14">
                  <c:v>48</c:v>
                </c:pt>
                <c:pt idx="15">
                  <c:v>19.2</c:v>
                </c:pt>
                <c:pt idx="16">
                  <c:v>19.2</c:v>
                </c:pt>
                <c:pt idx="17">
                  <c:v>48</c:v>
                </c:pt>
                <c:pt idx="18">
                  <c:v>48</c:v>
                </c:pt>
                <c:pt idx="19">
                  <c:v>48</c:v>
                </c:pt>
                <c:pt idx="20">
                  <c:v>38.4</c:v>
                </c:pt>
                <c:pt idx="21">
                  <c:v>48</c:v>
                </c:pt>
                <c:pt idx="22">
                  <c:v>38.4</c:v>
                </c:pt>
                <c:pt idx="23">
                  <c:v>19.2</c:v>
                </c:pt>
                <c:pt idx="24">
                  <c:v>57.6</c:v>
                </c:pt>
                <c:pt idx="25">
                  <c:v>48</c:v>
                </c:pt>
                <c:pt idx="26">
                  <c:v>48</c:v>
                </c:pt>
                <c:pt idx="27">
                  <c:v>48</c:v>
                </c:pt>
                <c:pt idx="28">
                  <c:v>48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98-41BA-90B1-4B86E20E9986}"/>
            </c:ext>
          </c:extLst>
        </c:ser>
        <c:ser>
          <c:idx val="9"/>
          <c:order val="9"/>
          <c:tx>
            <c:strRef>
              <c:f>見える化2!$BK$86</c:f>
              <c:strCache>
                <c:ptCount val="1"/>
                <c:pt idx="0">
                  <c:v>MLT_SWA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見える化2!$BL$86:$CP$86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27</c:v>
                </c:pt>
                <c:pt idx="8">
                  <c:v>0</c:v>
                </c:pt>
                <c:pt idx="9">
                  <c:v>0</c:v>
                </c:pt>
                <c:pt idx="10">
                  <c:v>27</c:v>
                </c:pt>
                <c:pt idx="11">
                  <c:v>27</c:v>
                </c:pt>
                <c:pt idx="12">
                  <c:v>16.2</c:v>
                </c:pt>
                <c:pt idx="13">
                  <c:v>16.2</c:v>
                </c:pt>
                <c:pt idx="14">
                  <c:v>16.2</c:v>
                </c:pt>
                <c:pt idx="15">
                  <c:v>16.2</c:v>
                </c:pt>
                <c:pt idx="16">
                  <c:v>16.2</c:v>
                </c:pt>
                <c:pt idx="17">
                  <c:v>16.2</c:v>
                </c:pt>
                <c:pt idx="18">
                  <c:v>16.2</c:v>
                </c:pt>
                <c:pt idx="19">
                  <c:v>16.2</c:v>
                </c:pt>
                <c:pt idx="20">
                  <c:v>16.2</c:v>
                </c:pt>
                <c:pt idx="21">
                  <c:v>16.2</c:v>
                </c:pt>
                <c:pt idx="22">
                  <c:v>16.2</c:v>
                </c:pt>
                <c:pt idx="23">
                  <c:v>16.2</c:v>
                </c:pt>
                <c:pt idx="24">
                  <c:v>16.2</c:v>
                </c:pt>
                <c:pt idx="25">
                  <c:v>16.2</c:v>
                </c:pt>
                <c:pt idx="26">
                  <c:v>16.2</c:v>
                </c:pt>
                <c:pt idx="27">
                  <c:v>16.2</c:v>
                </c:pt>
                <c:pt idx="28">
                  <c:v>16.2</c:v>
                </c:pt>
                <c:pt idx="29">
                  <c:v>16.2</c:v>
                </c:pt>
                <c:pt idx="30">
                  <c:v>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398-41BA-90B1-4B86E20E9986}"/>
            </c:ext>
          </c:extLst>
        </c:ser>
        <c:ser>
          <c:idx val="10"/>
          <c:order val="10"/>
          <c:tx>
            <c:strRef>
              <c:f>見える化2!$BK$87</c:f>
              <c:strCache>
                <c:ptCount val="1"/>
                <c:pt idx="0">
                  <c:v>MLF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見える化2!$BL$87:$CP$87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36</c:v>
                </c:pt>
                <c:pt idx="6">
                  <c:v>36</c:v>
                </c:pt>
                <c:pt idx="7">
                  <c:v>36</c:v>
                </c:pt>
                <c:pt idx="8">
                  <c:v>0</c:v>
                </c:pt>
                <c:pt idx="9">
                  <c:v>0</c:v>
                </c:pt>
                <c:pt idx="10">
                  <c:v>36</c:v>
                </c:pt>
                <c:pt idx="11">
                  <c:v>36</c:v>
                </c:pt>
                <c:pt idx="12">
                  <c:v>36</c:v>
                </c:pt>
                <c:pt idx="13">
                  <c:v>36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24</c:v>
                </c:pt>
                <c:pt idx="25">
                  <c:v>24</c:v>
                </c:pt>
                <c:pt idx="26">
                  <c:v>24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98-41BA-90B1-4B86E20E9986}"/>
            </c:ext>
          </c:extLst>
        </c:ser>
        <c:ser>
          <c:idx val="11"/>
          <c:order val="11"/>
          <c:tx>
            <c:strRef>
              <c:f>見える化2!$BK$88</c:f>
              <c:strCache>
                <c:ptCount val="1"/>
                <c:pt idx="0">
                  <c:v>MFJ_PB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見える化2!$BL$88:$CP$88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28.8</c:v>
                </c:pt>
                <c:pt idx="6">
                  <c:v>28.8</c:v>
                </c:pt>
                <c:pt idx="7">
                  <c:v>28.8</c:v>
                </c:pt>
                <c:pt idx="8">
                  <c:v>0</c:v>
                </c:pt>
                <c:pt idx="9">
                  <c:v>0</c:v>
                </c:pt>
                <c:pt idx="10">
                  <c:v>28.8</c:v>
                </c:pt>
                <c:pt idx="11">
                  <c:v>28.8</c:v>
                </c:pt>
                <c:pt idx="12">
                  <c:v>28.8</c:v>
                </c:pt>
                <c:pt idx="13">
                  <c:v>28.8</c:v>
                </c:pt>
                <c:pt idx="14">
                  <c:v>7.2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98-41BA-90B1-4B86E20E9986}"/>
            </c:ext>
          </c:extLst>
        </c:ser>
        <c:ser>
          <c:idx val="12"/>
          <c:order val="12"/>
          <c:tx>
            <c:strRef>
              <c:f>見える化2!$BK$89</c:f>
              <c:strCache>
                <c:ptCount val="1"/>
                <c:pt idx="0">
                  <c:v>MFL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見える化2!$BL$89:$CP$89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24</c:v>
                </c:pt>
                <c:pt idx="13">
                  <c:v>24</c:v>
                </c:pt>
                <c:pt idx="14">
                  <c:v>24</c:v>
                </c:pt>
                <c:pt idx="15">
                  <c:v>0</c:v>
                </c:pt>
                <c:pt idx="16">
                  <c:v>0</c:v>
                </c:pt>
                <c:pt idx="17">
                  <c:v>24</c:v>
                </c:pt>
                <c:pt idx="18">
                  <c:v>24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0</c:v>
                </c:pt>
                <c:pt idx="23">
                  <c:v>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398-41BA-90B1-4B86E20E9986}"/>
            </c:ext>
          </c:extLst>
        </c:ser>
        <c:ser>
          <c:idx val="13"/>
          <c:order val="13"/>
          <c:tx>
            <c:strRef>
              <c:f>見える化2!$BK$90</c:f>
              <c:strCache>
                <c:ptCount val="1"/>
                <c:pt idx="0">
                  <c:v>MLM_HP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見える化2!$BL$90:$CP$90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32.4</c:v>
                </c:pt>
                <c:pt idx="6">
                  <c:v>21.6</c:v>
                </c:pt>
                <c:pt idx="7">
                  <c:v>21.6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398-41BA-90B1-4B86E20E9986}"/>
            </c:ext>
          </c:extLst>
        </c:ser>
        <c:ser>
          <c:idx val="14"/>
          <c:order val="14"/>
          <c:tx>
            <c:strRef>
              <c:f>見える化2!$BK$91</c:f>
              <c:strCache>
                <c:ptCount val="1"/>
                <c:pt idx="0">
                  <c:v>MLM_SWA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見える化2!$BL$91:$CP$91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19.8</c:v>
                </c:pt>
                <c:pt idx="6">
                  <c:v>13.2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98-41BA-90B1-4B86E20E9986}"/>
            </c:ext>
          </c:extLst>
        </c:ser>
        <c:ser>
          <c:idx val="15"/>
          <c:order val="15"/>
          <c:tx>
            <c:strRef>
              <c:f>見える化2!$BK$92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見える化2!$BL$92:$CP$92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398-41BA-90B1-4B86E20E9986}"/>
            </c:ext>
          </c:extLst>
        </c:ser>
        <c:ser>
          <c:idx val="16"/>
          <c:order val="16"/>
          <c:tx>
            <c:strRef>
              <c:f>見える化2!$BK$93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見える化2!$BL$93:$CP$93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398-41BA-90B1-4B86E20E9986}"/>
            </c:ext>
          </c:extLst>
        </c:ser>
        <c:ser>
          <c:idx val="17"/>
          <c:order val="17"/>
          <c:tx>
            <c:strRef>
              <c:f>見える化2!$BK$94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見える化2!$BL$94:$CP$94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398-41BA-90B1-4B86E20E9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5823"/>
        <c:axId val="5824383"/>
      </c:barChart>
      <c:scatterChart>
        <c:scatterStyle val="lineMarker"/>
        <c:varyColors val="0"/>
        <c:ser>
          <c:idx val="18"/>
          <c:order val="18"/>
          <c:tx>
            <c:strRef>
              <c:f>見える化2!$BK$95</c:f>
              <c:strCache>
                <c:ptCount val="1"/>
                <c:pt idx="0">
                  <c:v>合計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xVal>
          <c:yVal>
            <c:numRef>
              <c:f>見える化2!$BL$95:$CP$95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219.00000000000003</c:v>
                </c:pt>
                <c:pt idx="6">
                  <c:v>235.79999999999998</c:v>
                </c:pt>
                <c:pt idx="7">
                  <c:v>222.6</c:v>
                </c:pt>
                <c:pt idx="8">
                  <c:v>0</c:v>
                </c:pt>
                <c:pt idx="9">
                  <c:v>0</c:v>
                </c:pt>
                <c:pt idx="10">
                  <c:v>276.60000000000002</c:v>
                </c:pt>
                <c:pt idx="11">
                  <c:v>192.60000000000002</c:v>
                </c:pt>
                <c:pt idx="12">
                  <c:v>259.2</c:v>
                </c:pt>
                <c:pt idx="13">
                  <c:v>261.60000000000002</c:v>
                </c:pt>
                <c:pt idx="14">
                  <c:v>230.39999999999998</c:v>
                </c:pt>
                <c:pt idx="15">
                  <c:v>50.400000000000006</c:v>
                </c:pt>
                <c:pt idx="16">
                  <c:v>45</c:v>
                </c:pt>
                <c:pt idx="17">
                  <c:v>199.2</c:v>
                </c:pt>
                <c:pt idx="18">
                  <c:v>202.79999999999998</c:v>
                </c:pt>
                <c:pt idx="19">
                  <c:v>183.6</c:v>
                </c:pt>
                <c:pt idx="20">
                  <c:v>156</c:v>
                </c:pt>
                <c:pt idx="21">
                  <c:v>158.4</c:v>
                </c:pt>
                <c:pt idx="22">
                  <c:v>60</c:v>
                </c:pt>
                <c:pt idx="23">
                  <c:v>35.4</c:v>
                </c:pt>
                <c:pt idx="24">
                  <c:v>208.79999999999998</c:v>
                </c:pt>
                <c:pt idx="25">
                  <c:v>213.6</c:v>
                </c:pt>
                <c:pt idx="26">
                  <c:v>181.2</c:v>
                </c:pt>
                <c:pt idx="27">
                  <c:v>139.19999999999999</c:v>
                </c:pt>
                <c:pt idx="28">
                  <c:v>128.4</c:v>
                </c:pt>
                <c:pt idx="29">
                  <c:v>16.2</c:v>
                </c:pt>
                <c:pt idx="30">
                  <c:v>16.2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6398-41BA-90B1-4B86E20E9986}"/>
            </c:ext>
          </c:extLst>
        </c:ser>
        <c:ser>
          <c:idx val="19"/>
          <c:order val="19"/>
          <c:tx>
            <c:strRef>
              <c:f>見える化2!$AE$77</c:f>
              <c:strCache>
                <c:ptCount val="1"/>
                <c:pt idx="0">
                  <c:v>1s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2">
                    <a:lumMod val="8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見える化2!$AG$76:$AH$76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見える化2!$AG$77:$AH$77</c:f>
              <c:numCache>
                <c:formatCode>0.0</c:formatCode>
                <c:ptCount val="2"/>
                <c:pt idx="0">
                  <c:v>65.835000000000008</c:v>
                </c:pt>
                <c:pt idx="1">
                  <c:v>65.835000000000008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6398-41BA-90B1-4B86E20E9986}"/>
            </c:ext>
          </c:extLst>
        </c:ser>
        <c:ser>
          <c:idx val="20"/>
          <c:order val="20"/>
          <c:tx>
            <c:strRef>
              <c:f>見える化2!$AE$78</c:f>
              <c:strCache>
                <c:ptCount val="1"/>
                <c:pt idx="0">
                  <c:v>2s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>
                    <a:lumMod val="8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見える化2!$AG$76:$AH$76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見える化2!$AG$78:$AH$78</c:f>
              <c:numCache>
                <c:formatCode>0.0</c:formatCode>
                <c:ptCount val="2"/>
                <c:pt idx="0">
                  <c:v>146.77500000000001</c:v>
                </c:pt>
                <c:pt idx="1">
                  <c:v>146.77500000000001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6398-41BA-90B1-4B86E20E9986}"/>
            </c:ext>
          </c:extLst>
        </c:ser>
        <c:ser>
          <c:idx val="21"/>
          <c:order val="21"/>
          <c:tx>
            <c:strRef>
              <c:f>見える化2!$AE$79</c:f>
              <c:strCache>
                <c:ptCount val="1"/>
                <c:pt idx="0">
                  <c:v>3s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4">
                    <a:lumMod val="8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見える化2!$AG$76:$AH$76</c:f>
              <c:numCache>
                <c:formatCode>General</c:formatCode>
                <c:ptCount val="2"/>
                <c:pt idx="0">
                  <c:v>1</c:v>
                </c:pt>
                <c:pt idx="1">
                  <c:v>31</c:v>
                </c:pt>
              </c:numCache>
            </c:numRef>
          </c:xVal>
          <c:yVal>
            <c:numRef>
              <c:f>見える化2!$AG$79:$AH$79</c:f>
              <c:numCache>
                <c:formatCode>0.0</c:formatCode>
                <c:ptCount val="2"/>
                <c:pt idx="0">
                  <c:v>194.655</c:v>
                </c:pt>
                <c:pt idx="1">
                  <c:v>194.655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6398-41BA-90B1-4B86E20E9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7347888"/>
        <c:axId val="1107347408"/>
      </c:scatterChart>
      <c:catAx>
        <c:axId val="582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4383"/>
        <c:crosses val="autoZero"/>
        <c:auto val="1"/>
        <c:lblAlgn val="ctr"/>
        <c:lblOffset val="100"/>
        <c:noMultiLvlLbl val="0"/>
      </c:catAx>
      <c:valAx>
        <c:axId val="5824383"/>
        <c:scaling>
          <c:orientation val="minMax"/>
          <c:max val="4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5823"/>
        <c:crosses val="autoZero"/>
        <c:crossBetween val="between"/>
      </c:valAx>
      <c:valAx>
        <c:axId val="1107347408"/>
        <c:scaling>
          <c:orientation val="minMax"/>
          <c:max val="40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07347888"/>
        <c:crosses val="max"/>
        <c:crossBetween val="midCat"/>
      </c:valAx>
      <c:valAx>
        <c:axId val="110734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7347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94846218560548"/>
          <c:y val="1.62065571018312E-2"/>
          <c:w val="0.12051539514424173"/>
          <c:h val="0.983793442898168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予実</a:t>
            </a:r>
          </a:p>
        </c:rich>
      </c:tx>
      <c:layout>
        <c:manualLayout>
          <c:xMode val="edge"/>
          <c:yMode val="edge"/>
          <c:x val="0.49491848602671085"/>
          <c:y val="2.9019498919829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689314746129433E-2"/>
          <c:y val="9.6369047725462828E-2"/>
          <c:w val="0.82035592790038403"/>
          <c:h val="0.787399320923390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見える化2!$BJ$5</c:f>
              <c:strCache>
                <c:ptCount val="1"/>
                <c:pt idx="0">
                  <c:v>仕上げ計画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見える化2!$BL$95:$CP$95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219.00000000000003</c:v>
                </c:pt>
                <c:pt idx="6">
                  <c:v>235.79999999999998</c:v>
                </c:pt>
                <c:pt idx="7">
                  <c:v>222.6</c:v>
                </c:pt>
                <c:pt idx="8">
                  <c:v>0</c:v>
                </c:pt>
                <c:pt idx="9">
                  <c:v>0</c:v>
                </c:pt>
                <c:pt idx="10">
                  <c:v>276.60000000000002</c:v>
                </c:pt>
                <c:pt idx="11">
                  <c:v>192.60000000000002</c:v>
                </c:pt>
                <c:pt idx="12">
                  <c:v>259.2</c:v>
                </c:pt>
                <c:pt idx="13">
                  <c:v>261.60000000000002</c:v>
                </c:pt>
                <c:pt idx="14">
                  <c:v>230.39999999999998</c:v>
                </c:pt>
                <c:pt idx="15">
                  <c:v>50.400000000000006</c:v>
                </c:pt>
                <c:pt idx="16">
                  <c:v>45</c:v>
                </c:pt>
                <c:pt idx="17">
                  <c:v>199.2</c:v>
                </c:pt>
                <c:pt idx="18">
                  <c:v>202.79999999999998</c:v>
                </c:pt>
                <c:pt idx="19">
                  <c:v>183.6</c:v>
                </c:pt>
                <c:pt idx="20">
                  <c:v>156</c:v>
                </c:pt>
                <c:pt idx="21">
                  <c:v>158.4</c:v>
                </c:pt>
                <c:pt idx="22">
                  <c:v>60</c:v>
                </c:pt>
                <c:pt idx="23">
                  <c:v>35.4</c:v>
                </c:pt>
                <c:pt idx="24">
                  <c:v>208.79999999999998</c:v>
                </c:pt>
                <c:pt idx="25">
                  <c:v>213.6</c:v>
                </c:pt>
                <c:pt idx="26">
                  <c:v>181.2</c:v>
                </c:pt>
                <c:pt idx="27">
                  <c:v>139.19999999999999</c:v>
                </c:pt>
                <c:pt idx="28">
                  <c:v>128.4</c:v>
                </c:pt>
                <c:pt idx="29">
                  <c:v>16.2</c:v>
                </c:pt>
                <c:pt idx="30">
                  <c:v>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F7-4E08-B981-781DA1C50367}"/>
            </c:ext>
          </c:extLst>
        </c:ser>
        <c:ser>
          <c:idx val="1"/>
          <c:order val="1"/>
          <c:tx>
            <c:strRef>
              <c:f>見える化2!$BJ$27</c:f>
              <c:strCache>
                <c:ptCount val="1"/>
                <c:pt idx="0">
                  <c:v>仕上げ合格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見える化2!$BL$117:$CP$117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7.2</c:v>
                </c:pt>
                <c:pt idx="5">
                  <c:v>106.2</c:v>
                </c:pt>
                <c:pt idx="6">
                  <c:v>188.39999999999998</c:v>
                </c:pt>
                <c:pt idx="7">
                  <c:v>114.9</c:v>
                </c:pt>
                <c:pt idx="8">
                  <c:v>40.799999999999997</c:v>
                </c:pt>
                <c:pt idx="9">
                  <c:v>26.4</c:v>
                </c:pt>
                <c:pt idx="10">
                  <c:v>148.80000000000001</c:v>
                </c:pt>
                <c:pt idx="11">
                  <c:v>115.80000000000001</c:v>
                </c:pt>
                <c:pt idx="12">
                  <c:v>133.19999999999999</c:v>
                </c:pt>
                <c:pt idx="13">
                  <c:v>121.2</c:v>
                </c:pt>
                <c:pt idx="14">
                  <c:v>93.300000000000011</c:v>
                </c:pt>
                <c:pt idx="15">
                  <c:v>38.4</c:v>
                </c:pt>
                <c:pt idx="16">
                  <c:v>9.6</c:v>
                </c:pt>
                <c:pt idx="17">
                  <c:v>159</c:v>
                </c:pt>
                <c:pt idx="18">
                  <c:v>129.6</c:v>
                </c:pt>
                <c:pt idx="19">
                  <c:v>145.19999999999999</c:v>
                </c:pt>
                <c:pt idx="20">
                  <c:v>123</c:v>
                </c:pt>
                <c:pt idx="21">
                  <c:v>196.2</c:v>
                </c:pt>
                <c:pt idx="22">
                  <c:v>67.2</c:v>
                </c:pt>
                <c:pt idx="23">
                  <c:v>42.599999999999994</c:v>
                </c:pt>
                <c:pt idx="24">
                  <c:v>234</c:v>
                </c:pt>
                <c:pt idx="25">
                  <c:v>240</c:v>
                </c:pt>
                <c:pt idx="26">
                  <c:v>180</c:v>
                </c:pt>
                <c:pt idx="27">
                  <c:v>150</c:v>
                </c:pt>
                <c:pt idx="28">
                  <c:v>139.19999999999999</c:v>
                </c:pt>
                <c:pt idx="29">
                  <c:v>16.2</c:v>
                </c:pt>
                <c:pt idx="30">
                  <c:v>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F7-4E08-B981-781DA1C50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5823"/>
        <c:axId val="5824383"/>
      </c:barChart>
      <c:catAx>
        <c:axId val="582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4383"/>
        <c:crosses val="autoZero"/>
        <c:auto val="1"/>
        <c:lblAlgn val="ctr"/>
        <c:lblOffset val="100"/>
        <c:noMultiLvlLbl val="0"/>
      </c:catAx>
      <c:valAx>
        <c:axId val="5824383"/>
        <c:scaling>
          <c:orientation val="minMax"/>
          <c:max val="4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5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94846218560548"/>
          <c:y val="5.1741911385786217E-2"/>
          <c:w val="0.12051538384237663"/>
          <c:h val="7.427876579314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見える化2!$BJ$49</c:f>
          <c:strCache>
            <c:ptCount val="1"/>
            <c:pt idx="0">
              <c:v>差異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689314746129433E-2"/>
          <c:y val="9.6369047725462828E-2"/>
          <c:w val="0.82035592790038403"/>
          <c:h val="0.787399320923390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見える化2!$BK$121</c:f>
              <c:strCache>
                <c:ptCount val="1"/>
                <c:pt idx="0">
                  <c:v>MKC_PB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見える化2!$BL$121:$CP$121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-7.2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-10.8</c:v>
                </c:pt>
                <c:pt idx="13">
                  <c:v>10.799999999999997</c:v>
                </c:pt>
                <c:pt idx="14">
                  <c:v>-14.400000000000002</c:v>
                </c:pt>
                <c:pt idx="15">
                  <c:v>0</c:v>
                </c:pt>
                <c:pt idx="16">
                  <c:v>0</c:v>
                </c:pt>
                <c:pt idx="17">
                  <c:v>3.6000000000000005</c:v>
                </c:pt>
                <c:pt idx="18">
                  <c:v>7.2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DD-4025-BEEE-42372763576B}"/>
            </c:ext>
          </c:extLst>
        </c:ser>
        <c:ser>
          <c:idx val="1"/>
          <c:order val="1"/>
          <c:tx>
            <c:strRef>
              <c:f>見える化2!$BK$122</c:f>
              <c:strCache>
                <c:ptCount val="1"/>
                <c:pt idx="0">
                  <c:v>MKC_FF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見える化2!$BL$122:$CP$122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-9.6000000000000014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-9.6000000000000014</c:v>
                </c:pt>
                <c:pt idx="11">
                  <c:v>0</c:v>
                </c:pt>
                <c:pt idx="12">
                  <c:v>-9.6000000000000014</c:v>
                </c:pt>
                <c:pt idx="13">
                  <c:v>9.6000000000000014</c:v>
                </c:pt>
                <c:pt idx="14">
                  <c:v>-19.200000000000003</c:v>
                </c:pt>
                <c:pt idx="15">
                  <c:v>-9.6</c:v>
                </c:pt>
                <c:pt idx="16">
                  <c:v>-9.6</c:v>
                </c:pt>
                <c:pt idx="17">
                  <c:v>-9.6</c:v>
                </c:pt>
                <c:pt idx="18">
                  <c:v>0</c:v>
                </c:pt>
                <c:pt idx="19">
                  <c:v>9.6000000000000014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DD-4025-BEEE-42372763576B}"/>
            </c:ext>
          </c:extLst>
        </c:ser>
        <c:ser>
          <c:idx val="2"/>
          <c:order val="2"/>
          <c:tx>
            <c:strRef>
              <c:f>見える化2!$BK$123</c:f>
              <c:strCache>
                <c:ptCount val="1"/>
                <c:pt idx="0">
                  <c:v>MKC_FL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見える化2!$BL$123:$CP$123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-5.4</c:v>
                </c:pt>
                <c:pt idx="7">
                  <c:v>-5.4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-5.4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-5.4</c:v>
                </c:pt>
                <c:pt idx="16">
                  <c:v>0</c:v>
                </c:pt>
                <c:pt idx="17">
                  <c:v>0</c:v>
                </c:pt>
                <c:pt idx="18">
                  <c:v>5.4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DD-4025-BEEE-42372763576B}"/>
            </c:ext>
          </c:extLst>
        </c:ser>
        <c:ser>
          <c:idx val="3"/>
          <c:order val="3"/>
          <c:tx>
            <c:strRef>
              <c:f>見える化2!$BK$124</c:f>
              <c:strCache>
                <c:ptCount val="1"/>
                <c:pt idx="0">
                  <c:v>MKC_MPR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見える化2!$BL$124:$CP$124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-32.4</c:v>
                </c:pt>
                <c:pt idx="18">
                  <c:v>0</c:v>
                </c:pt>
                <c:pt idx="19">
                  <c:v>-32.4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DD-4025-BEEE-42372763576B}"/>
            </c:ext>
          </c:extLst>
        </c:ser>
        <c:ser>
          <c:idx val="4"/>
          <c:order val="4"/>
          <c:tx>
            <c:strRef>
              <c:f>見える化2!$BK$125</c:f>
              <c:strCache>
                <c:ptCount val="1"/>
                <c:pt idx="0">
                  <c:v>MKC_MPL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見える化2!$BL$125:$CP$125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32.4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-32.4</c:v>
                </c:pt>
                <c:pt idx="11">
                  <c:v>32.4</c:v>
                </c:pt>
                <c:pt idx="12">
                  <c:v>-32.4</c:v>
                </c:pt>
                <c:pt idx="13">
                  <c:v>0</c:v>
                </c:pt>
                <c:pt idx="14">
                  <c:v>-32.4</c:v>
                </c:pt>
                <c:pt idx="15">
                  <c:v>0</c:v>
                </c:pt>
                <c:pt idx="16">
                  <c:v>0</c:v>
                </c:pt>
                <c:pt idx="17">
                  <c:v>32.4</c:v>
                </c:pt>
                <c:pt idx="18">
                  <c:v>-32.4</c:v>
                </c:pt>
                <c:pt idx="19">
                  <c:v>32.4</c:v>
                </c:pt>
                <c:pt idx="20">
                  <c:v>-32.4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DD-4025-BEEE-42372763576B}"/>
            </c:ext>
          </c:extLst>
        </c:ser>
        <c:ser>
          <c:idx val="5"/>
          <c:order val="5"/>
          <c:tx>
            <c:strRef>
              <c:f>見える化2!$BK$126</c:f>
              <c:strCache>
                <c:ptCount val="1"/>
                <c:pt idx="0">
                  <c:v>MKC_SWA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見える化2!$BL$126:$CP$126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-14.4</c:v>
                </c:pt>
                <c:pt idx="6">
                  <c:v>21.6</c:v>
                </c:pt>
                <c:pt idx="7">
                  <c:v>-14.4</c:v>
                </c:pt>
                <c:pt idx="8">
                  <c:v>0</c:v>
                </c:pt>
                <c:pt idx="9">
                  <c:v>0</c:v>
                </c:pt>
                <c:pt idx="10">
                  <c:v>-14.4</c:v>
                </c:pt>
                <c:pt idx="11">
                  <c:v>-14.4</c:v>
                </c:pt>
                <c:pt idx="12">
                  <c:v>7.2000000000000011</c:v>
                </c:pt>
                <c:pt idx="13">
                  <c:v>-14.4</c:v>
                </c:pt>
                <c:pt idx="14">
                  <c:v>-14.4</c:v>
                </c:pt>
                <c:pt idx="15">
                  <c:v>0</c:v>
                </c:pt>
                <c:pt idx="16">
                  <c:v>0</c:v>
                </c:pt>
                <c:pt idx="17">
                  <c:v>-7.2</c:v>
                </c:pt>
                <c:pt idx="18">
                  <c:v>0</c:v>
                </c:pt>
                <c:pt idx="19">
                  <c:v>0</c:v>
                </c:pt>
                <c:pt idx="20">
                  <c:v>7.2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DD-4025-BEEE-42372763576B}"/>
            </c:ext>
          </c:extLst>
        </c:ser>
        <c:ser>
          <c:idx val="6"/>
          <c:order val="6"/>
          <c:tx>
            <c:strRef>
              <c:f>見える化2!$BK$127</c:f>
              <c:strCache>
                <c:ptCount val="1"/>
                <c:pt idx="0">
                  <c:v>MKR_HP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見える化2!$BL$127:$CP$127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-18</c:v>
                </c:pt>
                <c:pt idx="14">
                  <c:v>-17.7</c:v>
                </c:pt>
                <c:pt idx="15">
                  <c:v>0</c:v>
                </c:pt>
                <c:pt idx="16">
                  <c:v>0</c:v>
                </c:pt>
                <c:pt idx="17">
                  <c:v>17.700000000000003</c:v>
                </c:pt>
                <c:pt idx="18">
                  <c:v>-18</c:v>
                </c:pt>
                <c:pt idx="19">
                  <c:v>-18</c:v>
                </c:pt>
                <c:pt idx="20">
                  <c:v>18</c:v>
                </c:pt>
                <c:pt idx="21">
                  <c:v>18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DD-4025-BEEE-42372763576B}"/>
            </c:ext>
          </c:extLst>
        </c:ser>
        <c:ser>
          <c:idx val="7"/>
          <c:order val="7"/>
          <c:tx>
            <c:strRef>
              <c:f>見える化2!$BK$128</c:f>
              <c:strCache>
                <c:ptCount val="1"/>
                <c:pt idx="0">
                  <c:v>MKR_PB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見える化2!$BL$128:$CP$128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-7.2</c:v>
                </c:pt>
                <c:pt idx="13">
                  <c:v>-7.2</c:v>
                </c:pt>
                <c:pt idx="14">
                  <c:v>-14.4</c:v>
                </c:pt>
                <c:pt idx="15">
                  <c:v>0</c:v>
                </c:pt>
                <c:pt idx="16">
                  <c:v>0</c:v>
                </c:pt>
                <c:pt idx="17">
                  <c:v>-13.500000000000002</c:v>
                </c:pt>
                <c:pt idx="18">
                  <c:v>-21.6</c:v>
                </c:pt>
                <c:pt idx="19">
                  <c:v>-14.4</c:v>
                </c:pt>
                <c:pt idx="20">
                  <c:v>-14.4</c:v>
                </c:pt>
                <c:pt idx="21">
                  <c:v>14.400000000000002</c:v>
                </c:pt>
                <c:pt idx="22">
                  <c:v>7.2</c:v>
                </c:pt>
                <c:pt idx="23">
                  <c:v>7.2</c:v>
                </c:pt>
                <c:pt idx="24">
                  <c:v>14.4</c:v>
                </c:pt>
                <c:pt idx="25">
                  <c:v>21.6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ADD-4025-BEEE-42372763576B}"/>
            </c:ext>
          </c:extLst>
        </c:ser>
        <c:ser>
          <c:idx val="8"/>
          <c:order val="8"/>
          <c:tx>
            <c:strRef>
              <c:f>見える化2!$BK$129</c:f>
              <c:strCache>
                <c:ptCount val="1"/>
                <c:pt idx="0">
                  <c:v>MLC_RC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見える化2!$BL$129:$CP$129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7.2</c:v>
                </c:pt>
                <c:pt idx="5">
                  <c:v>-48</c:v>
                </c:pt>
                <c:pt idx="6">
                  <c:v>-19.2</c:v>
                </c:pt>
                <c:pt idx="7">
                  <c:v>-27.9</c:v>
                </c:pt>
                <c:pt idx="8">
                  <c:v>19.2</c:v>
                </c:pt>
                <c:pt idx="9">
                  <c:v>19.2</c:v>
                </c:pt>
                <c:pt idx="10">
                  <c:v>-19.2</c:v>
                </c:pt>
                <c:pt idx="11">
                  <c:v>-19.2</c:v>
                </c:pt>
                <c:pt idx="12">
                  <c:v>-19.2</c:v>
                </c:pt>
                <c:pt idx="13">
                  <c:v>-28.799999999999997</c:v>
                </c:pt>
                <c:pt idx="14">
                  <c:v>9.6000000000000014</c:v>
                </c:pt>
                <c:pt idx="15">
                  <c:v>19.2</c:v>
                </c:pt>
                <c:pt idx="16">
                  <c:v>-9.6</c:v>
                </c:pt>
                <c:pt idx="17">
                  <c:v>-38.4</c:v>
                </c:pt>
                <c:pt idx="18">
                  <c:v>-1.2000000000000028</c:v>
                </c:pt>
                <c:pt idx="19">
                  <c:v>-9.6000000000000014</c:v>
                </c:pt>
                <c:pt idx="20">
                  <c:v>-9.5999999999999979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ADD-4025-BEEE-42372763576B}"/>
            </c:ext>
          </c:extLst>
        </c:ser>
        <c:ser>
          <c:idx val="9"/>
          <c:order val="9"/>
          <c:tx>
            <c:strRef>
              <c:f>見える化2!$BK$130</c:f>
              <c:strCache>
                <c:ptCount val="1"/>
                <c:pt idx="0">
                  <c:v>MLT_SWA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見える化2!$BL$130:$CP$130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-21.6</c:v>
                </c:pt>
                <c:pt idx="7">
                  <c:v>-21.6</c:v>
                </c:pt>
                <c:pt idx="8">
                  <c:v>21.6</c:v>
                </c:pt>
                <c:pt idx="9">
                  <c:v>0</c:v>
                </c:pt>
                <c:pt idx="10">
                  <c:v>-27</c:v>
                </c:pt>
                <c:pt idx="11">
                  <c:v>-27</c:v>
                </c:pt>
                <c:pt idx="12">
                  <c:v>0</c:v>
                </c:pt>
                <c:pt idx="13">
                  <c:v>-10.799999999999999</c:v>
                </c:pt>
                <c:pt idx="14">
                  <c:v>-16.2</c:v>
                </c:pt>
                <c:pt idx="15">
                  <c:v>-16.2</c:v>
                </c:pt>
                <c:pt idx="16">
                  <c:v>-16.2</c:v>
                </c:pt>
                <c:pt idx="17">
                  <c:v>0</c:v>
                </c:pt>
                <c:pt idx="18">
                  <c:v>5.4000000000000021</c:v>
                </c:pt>
                <c:pt idx="19">
                  <c:v>0</c:v>
                </c:pt>
                <c:pt idx="20">
                  <c:v>16.2</c:v>
                </c:pt>
                <c:pt idx="21">
                  <c:v>5.4000000000000021</c:v>
                </c:pt>
                <c:pt idx="22">
                  <c:v>0</c:v>
                </c:pt>
                <c:pt idx="23">
                  <c:v>0</c:v>
                </c:pt>
                <c:pt idx="24">
                  <c:v>10.8</c:v>
                </c:pt>
                <c:pt idx="25">
                  <c:v>10.8</c:v>
                </c:pt>
                <c:pt idx="26">
                  <c:v>10.8</c:v>
                </c:pt>
                <c:pt idx="27">
                  <c:v>10.8</c:v>
                </c:pt>
                <c:pt idx="28">
                  <c:v>10.8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ADD-4025-BEEE-42372763576B}"/>
            </c:ext>
          </c:extLst>
        </c:ser>
        <c:ser>
          <c:idx val="10"/>
          <c:order val="10"/>
          <c:tx>
            <c:strRef>
              <c:f>見える化2!$BK$131</c:f>
              <c:strCache>
                <c:ptCount val="1"/>
                <c:pt idx="0">
                  <c:v>MLF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見える化2!$BL$131:$CP$131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-18</c:v>
                </c:pt>
                <c:pt idx="6">
                  <c:v>-24</c:v>
                </c:pt>
                <c:pt idx="7">
                  <c:v>-24</c:v>
                </c:pt>
                <c:pt idx="8">
                  <c:v>0</c:v>
                </c:pt>
                <c:pt idx="9">
                  <c:v>0</c:v>
                </c:pt>
                <c:pt idx="10">
                  <c:v>-18</c:v>
                </c:pt>
                <c:pt idx="11">
                  <c:v>-36</c:v>
                </c:pt>
                <c:pt idx="12">
                  <c:v>-36</c:v>
                </c:pt>
                <c:pt idx="13">
                  <c:v>-36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-12</c:v>
                </c:pt>
                <c:pt idx="25">
                  <c:v>-12</c:v>
                </c:pt>
                <c:pt idx="26">
                  <c:v>-12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DD-4025-BEEE-42372763576B}"/>
            </c:ext>
          </c:extLst>
        </c:ser>
        <c:ser>
          <c:idx val="11"/>
          <c:order val="11"/>
          <c:tx>
            <c:strRef>
              <c:f>見える化2!$BK$132</c:f>
              <c:strCache>
                <c:ptCount val="1"/>
                <c:pt idx="0">
                  <c:v>MFJ_PB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見える化2!$BL$132:$CP$132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-21.6</c:v>
                </c:pt>
                <c:pt idx="6">
                  <c:v>-14.4</c:v>
                </c:pt>
                <c:pt idx="7">
                  <c:v>-14.4</c:v>
                </c:pt>
                <c:pt idx="8">
                  <c:v>0</c:v>
                </c:pt>
                <c:pt idx="9">
                  <c:v>7.2</c:v>
                </c:pt>
                <c:pt idx="10">
                  <c:v>-7.1999999999999993</c:v>
                </c:pt>
                <c:pt idx="11">
                  <c:v>-7.1999999999999993</c:v>
                </c:pt>
                <c:pt idx="12">
                  <c:v>0</c:v>
                </c:pt>
                <c:pt idx="13">
                  <c:v>-21.6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7.2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ADD-4025-BEEE-42372763576B}"/>
            </c:ext>
          </c:extLst>
        </c:ser>
        <c:ser>
          <c:idx val="12"/>
          <c:order val="12"/>
          <c:tx>
            <c:strRef>
              <c:f>見える化2!$BK$133</c:f>
              <c:strCache>
                <c:ptCount val="1"/>
                <c:pt idx="0">
                  <c:v>MFL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見える化2!$BL$133:$CP$133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-18</c:v>
                </c:pt>
                <c:pt idx="13">
                  <c:v>-24</c:v>
                </c:pt>
                <c:pt idx="14">
                  <c:v>-18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-18</c:v>
                </c:pt>
                <c:pt idx="19">
                  <c:v>-6</c:v>
                </c:pt>
                <c:pt idx="20">
                  <c:v>-18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12</c:v>
                </c:pt>
                <c:pt idx="25">
                  <c:v>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ADD-4025-BEEE-42372763576B}"/>
            </c:ext>
          </c:extLst>
        </c:ser>
        <c:ser>
          <c:idx val="13"/>
          <c:order val="13"/>
          <c:tx>
            <c:strRef>
              <c:f>見える化2!$BK$134</c:f>
              <c:strCache>
                <c:ptCount val="1"/>
                <c:pt idx="0">
                  <c:v>MLM_HP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見える化2!$BL$134:$CP$134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-10.799999999999997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ADD-4025-BEEE-42372763576B}"/>
            </c:ext>
          </c:extLst>
        </c:ser>
        <c:ser>
          <c:idx val="14"/>
          <c:order val="14"/>
          <c:tx>
            <c:strRef>
              <c:f>見える化2!$BK$135</c:f>
              <c:strCache>
                <c:ptCount val="1"/>
                <c:pt idx="0">
                  <c:v>MLM_SWA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見える化2!$BL$135:$CP$135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ADD-4025-BEEE-42372763576B}"/>
            </c:ext>
          </c:extLst>
        </c:ser>
        <c:ser>
          <c:idx val="15"/>
          <c:order val="15"/>
          <c:tx>
            <c:strRef>
              <c:f>見える化2!$BK$136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見える化2!$BL$136:$CP$136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ADD-4025-BEEE-42372763576B}"/>
            </c:ext>
          </c:extLst>
        </c:ser>
        <c:ser>
          <c:idx val="16"/>
          <c:order val="16"/>
          <c:tx>
            <c:strRef>
              <c:f>見える化2!$BK$137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見える化2!$BL$137:$CP$137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ADD-4025-BEEE-42372763576B}"/>
            </c:ext>
          </c:extLst>
        </c:ser>
        <c:ser>
          <c:idx val="17"/>
          <c:order val="17"/>
          <c:tx>
            <c:strRef>
              <c:f>見える化2!$BK$138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見える化2!$BL$138:$CP$138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ADD-4025-BEEE-423727635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5823"/>
        <c:axId val="5824383"/>
      </c:barChart>
      <c:scatterChart>
        <c:scatterStyle val="lineMarker"/>
        <c:varyColors val="0"/>
        <c:ser>
          <c:idx val="18"/>
          <c:order val="18"/>
          <c:tx>
            <c:strRef>
              <c:f>見える化2!$BK$139</c:f>
              <c:strCache>
                <c:ptCount val="1"/>
                <c:pt idx="0">
                  <c:v>合計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xVal>
          <c:yVal>
            <c:numRef>
              <c:f>見える化2!$BL$139:$CP$139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7.2</c:v>
                </c:pt>
                <c:pt idx="5">
                  <c:v>-112.8</c:v>
                </c:pt>
                <c:pt idx="6">
                  <c:v>-47.4</c:v>
                </c:pt>
                <c:pt idx="7">
                  <c:v>-107.70000000000002</c:v>
                </c:pt>
                <c:pt idx="8">
                  <c:v>40.799999999999997</c:v>
                </c:pt>
                <c:pt idx="9">
                  <c:v>26.4</c:v>
                </c:pt>
                <c:pt idx="10">
                  <c:v>-127.8</c:v>
                </c:pt>
                <c:pt idx="11">
                  <c:v>-76.8</c:v>
                </c:pt>
                <c:pt idx="12">
                  <c:v>-126</c:v>
                </c:pt>
                <c:pt idx="13">
                  <c:v>-140.4</c:v>
                </c:pt>
                <c:pt idx="14">
                  <c:v>-137.10000000000002</c:v>
                </c:pt>
                <c:pt idx="15">
                  <c:v>-12</c:v>
                </c:pt>
                <c:pt idx="16">
                  <c:v>-35.4</c:v>
                </c:pt>
                <c:pt idx="17">
                  <c:v>-40.199999999999996</c:v>
                </c:pt>
                <c:pt idx="18">
                  <c:v>-73.2</c:v>
                </c:pt>
                <c:pt idx="19">
                  <c:v>-38.4</c:v>
                </c:pt>
                <c:pt idx="20">
                  <c:v>-33</c:v>
                </c:pt>
                <c:pt idx="21">
                  <c:v>37.800000000000011</c:v>
                </c:pt>
                <c:pt idx="22">
                  <c:v>7.2</c:v>
                </c:pt>
                <c:pt idx="23">
                  <c:v>7.2</c:v>
                </c:pt>
                <c:pt idx="24">
                  <c:v>25.200000000000003</c:v>
                </c:pt>
                <c:pt idx="25">
                  <c:v>26.400000000000006</c:v>
                </c:pt>
                <c:pt idx="26">
                  <c:v>-1.1999999999999993</c:v>
                </c:pt>
                <c:pt idx="27">
                  <c:v>10.8</c:v>
                </c:pt>
                <c:pt idx="28">
                  <c:v>10.8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AADD-4025-BEEE-423727635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7347888"/>
        <c:axId val="1107347408"/>
      </c:scatterChart>
      <c:catAx>
        <c:axId val="582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4383"/>
        <c:crosses val="autoZero"/>
        <c:auto val="1"/>
        <c:lblAlgn val="ctr"/>
        <c:lblOffset val="100"/>
        <c:noMultiLvlLbl val="0"/>
      </c:catAx>
      <c:valAx>
        <c:axId val="5824383"/>
        <c:scaling>
          <c:orientation val="minMax"/>
          <c:max val="5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5823"/>
        <c:crosses val="autoZero"/>
        <c:crossBetween val="between"/>
      </c:valAx>
      <c:valAx>
        <c:axId val="1107347408"/>
        <c:scaling>
          <c:orientation val="minMax"/>
          <c:max val="50"/>
          <c:min val="-100"/>
        </c:scaling>
        <c:delete val="0"/>
        <c:axPos val="r"/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07347888"/>
        <c:crosses val="max"/>
        <c:crossBetween val="midCat"/>
      </c:valAx>
      <c:valAx>
        <c:axId val="110734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7347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94846218560548"/>
          <c:y val="5.1741911385786217E-2"/>
          <c:w val="9.9472957609067977E-2"/>
          <c:h val="0.917965932546433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負荷</a:t>
            </a:r>
          </a:p>
        </c:rich>
      </c:tx>
      <c:layout>
        <c:manualLayout>
          <c:xMode val="edge"/>
          <c:yMode val="edge"/>
          <c:x val="0.49491848602671085"/>
          <c:y val="2.9019498919829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689314746129433E-2"/>
          <c:y val="9.6369047725462828E-2"/>
          <c:w val="0.82035592790038403"/>
          <c:h val="0.787399320923390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見える化2!$BJ$5</c:f>
              <c:strCache>
                <c:ptCount val="1"/>
                <c:pt idx="0">
                  <c:v>仕上げ計画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見える化2!$Y$125:$BC$125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219.00000000000003</c:v>
                </c:pt>
                <c:pt idx="6">
                  <c:v>235.79999999999998</c:v>
                </c:pt>
                <c:pt idx="7">
                  <c:v>222.6</c:v>
                </c:pt>
                <c:pt idx="8">
                  <c:v>0</c:v>
                </c:pt>
                <c:pt idx="9">
                  <c:v>0</c:v>
                </c:pt>
                <c:pt idx="10">
                  <c:v>276.60000000000002</c:v>
                </c:pt>
                <c:pt idx="11">
                  <c:v>192.60000000000002</c:v>
                </c:pt>
                <c:pt idx="12">
                  <c:v>259.2</c:v>
                </c:pt>
                <c:pt idx="13">
                  <c:v>261.60000000000002</c:v>
                </c:pt>
                <c:pt idx="14">
                  <c:v>230.39999999999998</c:v>
                </c:pt>
                <c:pt idx="15">
                  <c:v>50.400000000000006</c:v>
                </c:pt>
                <c:pt idx="16">
                  <c:v>45</c:v>
                </c:pt>
                <c:pt idx="17">
                  <c:v>199.2</c:v>
                </c:pt>
                <c:pt idx="18">
                  <c:v>202.79999999999998</c:v>
                </c:pt>
                <c:pt idx="19">
                  <c:v>183.6</c:v>
                </c:pt>
                <c:pt idx="20">
                  <c:v>156</c:v>
                </c:pt>
                <c:pt idx="21">
                  <c:v>158.4</c:v>
                </c:pt>
                <c:pt idx="22">
                  <c:v>60</c:v>
                </c:pt>
                <c:pt idx="23">
                  <c:v>35.4</c:v>
                </c:pt>
                <c:pt idx="24">
                  <c:v>208.79999999999998</c:v>
                </c:pt>
                <c:pt idx="25">
                  <c:v>213.6</c:v>
                </c:pt>
                <c:pt idx="26">
                  <c:v>181.2</c:v>
                </c:pt>
                <c:pt idx="27">
                  <c:v>139.19999999999999</c:v>
                </c:pt>
                <c:pt idx="28">
                  <c:v>128.4</c:v>
                </c:pt>
                <c:pt idx="29">
                  <c:v>16.2</c:v>
                </c:pt>
                <c:pt idx="30">
                  <c:v>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AC-435F-9A39-A3D6C9FD40EB}"/>
            </c:ext>
          </c:extLst>
        </c:ser>
        <c:ser>
          <c:idx val="1"/>
          <c:order val="1"/>
          <c:tx>
            <c:strRef>
              <c:f>見える化2!$W$124</c:f>
              <c:strCache>
                <c:ptCount val="1"/>
                <c:pt idx="0">
                  <c:v>稼働時間/一日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見える化2!$Y$124:$BC$124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194.655</c:v>
                </c:pt>
                <c:pt idx="6">
                  <c:v>194.655</c:v>
                </c:pt>
                <c:pt idx="7">
                  <c:v>194.655</c:v>
                </c:pt>
                <c:pt idx="8">
                  <c:v>0</c:v>
                </c:pt>
                <c:pt idx="9">
                  <c:v>0</c:v>
                </c:pt>
                <c:pt idx="10">
                  <c:v>194.655</c:v>
                </c:pt>
                <c:pt idx="11">
                  <c:v>194.655</c:v>
                </c:pt>
                <c:pt idx="12">
                  <c:v>194.655</c:v>
                </c:pt>
                <c:pt idx="13">
                  <c:v>194.655</c:v>
                </c:pt>
                <c:pt idx="14">
                  <c:v>194.655</c:v>
                </c:pt>
                <c:pt idx="15">
                  <c:v>0</c:v>
                </c:pt>
                <c:pt idx="16">
                  <c:v>0</c:v>
                </c:pt>
                <c:pt idx="17">
                  <c:v>194.655</c:v>
                </c:pt>
                <c:pt idx="18">
                  <c:v>194.655</c:v>
                </c:pt>
                <c:pt idx="19">
                  <c:v>194.655</c:v>
                </c:pt>
                <c:pt idx="20">
                  <c:v>194.655</c:v>
                </c:pt>
                <c:pt idx="21">
                  <c:v>194.655</c:v>
                </c:pt>
                <c:pt idx="22">
                  <c:v>0</c:v>
                </c:pt>
                <c:pt idx="23">
                  <c:v>0</c:v>
                </c:pt>
                <c:pt idx="24">
                  <c:v>194.655</c:v>
                </c:pt>
                <c:pt idx="25">
                  <c:v>194.655</c:v>
                </c:pt>
                <c:pt idx="26">
                  <c:v>194.655</c:v>
                </c:pt>
                <c:pt idx="27">
                  <c:v>194.655</c:v>
                </c:pt>
                <c:pt idx="28">
                  <c:v>194.655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AC-435F-9A39-A3D6C9FD4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5823"/>
        <c:axId val="5824383"/>
      </c:barChart>
      <c:scatterChart>
        <c:scatterStyle val="lineMarker"/>
        <c:varyColors val="0"/>
        <c:ser>
          <c:idx val="2"/>
          <c:order val="2"/>
          <c:tx>
            <c:strRef>
              <c:f>見える化2!$X$127</c:f>
              <c:strCache>
                <c:ptCount val="1"/>
                <c:pt idx="0">
                  <c:v>負荷率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numFmt formatCode="0%;\-0%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yVal>
            <c:numRef>
              <c:f>見える化2!$Y$127:$BC$127</c:f>
              <c:numCache>
                <c:formatCode>0%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1.1250674269862064</c:v>
                </c:pt>
                <c:pt idx="6">
                  <c:v>1.2113739693303536</c:v>
                </c:pt>
                <c:pt idx="7">
                  <c:v>1.1435616860599522</c:v>
                </c:pt>
                <c:pt idx="8">
                  <c:v>0</c:v>
                </c:pt>
                <c:pt idx="9">
                  <c:v>0</c:v>
                </c:pt>
                <c:pt idx="10">
                  <c:v>1.4209755721661401</c:v>
                </c:pt>
                <c:pt idx="11">
                  <c:v>0.98944286044540353</c:v>
                </c:pt>
                <c:pt idx="12">
                  <c:v>1.3315866533097016</c:v>
                </c:pt>
                <c:pt idx="13">
                  <c:v>1.3439161593588658</c:v>
                </c:pt>
                <c:pt idx="14">
                  <c:v>1.1836325807197348</c:v>
                </c:pt>
                <c:pt idx="15">
                  <c:v>0</c:v>
                </c:pt>
                <c:pt idx="16">
                  <c:v>0</c:v>
                </c:pt>
                <c:pt idx="17">
                  <c:v>1.023349002080604</c:v>
                </c:pt>
                <c:pt idx="18">
                  <c:v>1.04184326115435</c:v>
                </c:pt>
                <c:pt idx="19">
                  <c:v>0.94320721276103869</c:v>
                </c:pt>
                <c:pt idx="20">
                  <c:v>0.80141789319565382</c:v>
                </c:pt>
                <c:pt idx="21">
                  <c:v>0.81374739924481776</c:v>
                </c:pt>
                <c:pt idx="22">
                  <c:v>0</c:v>
                </c:pt>
                <c:pt idx="23">
                  <c:v>0</c:v>
                </c:pt>
                <c:pt idx="24">
                  <c:v>1.0726670262772597</c:v>
                </c:pt>
                <c:pt idx="25">
                  <c:v>1.0973260383755876</c:v>
                </c:pt>
                <c:pt idx="26">
                  <c:v>0.93087770671187475</c:v>
                </c:pt>
                <c:pt idx="27">
                  <c:v>0.71511135085150646</c:v>
                </c:pt>
                <c:pt idx="28">
                  <c:v>0.65962857363026894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FAC-435F-9A39-A3D6C9FD4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2591407"/>
        <c:axId val="392590927"/>
      </c:scatterChart>
      <c:catAx>
        <c:axId val="582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4383"/>
        <c:crosses val="autoZero"/>
        <c:auto val="1"/>
        <c:lblAlgn val="ctr"/>
        <c:lblOffset val="100"/>
        <c:noMultiLvlLbl val="0"/>
      </c:catAx>
      <c:valAx>
        <c:axId val="5824383"/>
        <c:scaling>
          <c:orientation val="minMax"/>
          <c:max val="400"/>
          <c:min val="0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5823"/>
        <c:crosses val="autoZero"/>
        <c:crossBetween val="between"/>
      </c:valAx>
      <c:valAx>
        <c:axId val="392590927"/>
        <c:scaling>
          <c:orientation val="minMax"/>
          <c:max val="2.5"/>
          <c:min val="-3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2591407"/>
        <c:crosses val="max"/>
        <c:crossBetween val="midCat"/>
      </c:valAx>
      <c:valAx>
        <c:axId val="3925914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25909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90888488824056446"/>
          <c:y val="6.6626949656768172E-2"/>
          <c:w val="9.102253866255125E-2"/>
          <c:h val="0.236281880657882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見える化2!$W$126</c:f>
          <c:strCache>
            <c:ptCount val="1"/>
            <c:pt idx="0">
              <c:v>過不足</c:v>
            </c:pt>
          </c:strCache>
        </c:strRef>
      </c:tx>
      <c:layout>
        <c:manualLayout>
          <c:xMode val="edge"/>
          <c:yMode val="edge"/>
          <c:x val="0.49491848602671085"/>
          <c:y val="2.9019498919829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689314746129433E-2"/>
          <c:y val="9.6369047725462828E-2"/>
          <c:w val="0.82035592790038403"/>
          <c:h val="0.787399320923390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見える化2!$W$126</c:f>
              <c:strCache>
                <c:ptCount val="1"/>
                <c:pt idx="0">
                  <c:v>過不足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見える化2!$Y$126:$BC$126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-24.345000000000027</c:v>
                </c:pt>
                <c:pt idx="6">
                  <c:v>-41.144999999999982</c:v>
                </c:pt>
                <c:pt idx="7">
                  <c:v>-27.944999999999993</c:v>
                </c:pt>
                <c:pt idx="8">
                  <c:v>0</c:v>
                </c:pt>
                <c:pt idx="9">
                  <c:v>0</c:v>
                </c:pt>
                <c:pt idx="10">
                  <c:v>-81.945000000000022</c:v>
                </c:pt>
                <c:pt idx="11">
                  <c:v>2.0549999999999784</c:v>
                </c:pt>
                <c:pt idx="12">
                  <c:v>-64.544999999999987</c:v>
                </c:pt>
                <c:pt idx="13">
                  <c:v>-66.945000000000022</c:v>
                </c:pt>
                <c:pt idx="14">
                  <c:v>-35.744999999999976</c:v>
                </c:pt>
                <c:pt idx="15">
                  <c:v>-50.400000000000006</c:v>
                </c:pt>
                <c:pt idx="16">
                  <c:v>-45</c:v>
                </c:pt>
                <c:pt idx="17">
                  <c:v>-4.5449999999999875</c:v>
                </c:pt>
                <c:pt idx="18">
                  <c:v>-8.1449999999999818</c:v>
                </c:pt>
                <c:pt idx="19">
                  <c:v>11.055000000000007</c:v>
                </c:pt>
                <c:pt idx="20">
                  <c:v>38.655000000000001</c:v>
                </c:pt>
                <c:pt idx="21">
                  <c:v>36.254999999999995</c:v>
                </c:pt>
                <c:pt idx="22">
                  <c:v>-60</c:v>
                </c:pt>
                <c:pt idx="23">
                  <c:v>-35.4</c:v>
                </c:pt>
                <c:pt idx="24">
                  <c:v>-14.144999999999982</c:v>
                </c:pt>
                <c:pt idx="25">
                  <c:v>-18.944999999999993</c:v>
                </c:pt>
                <c:pt idx="26">
                  <c:v>13.455000000000013</c:v>
                </c:pt>
                <c:pt idx="27">
                  <c:v>55.455000000000013</c:v>
                </c:pt>
                <c:pt idx="28">
                  <c:v>66.254999999999995</c:v>
                </c:pt>
                <c:pt idx="29">
                  <c:v>-16.2</c:v>
                </c:pt>
                <c:pt idx="30">
                  <c:v>-16.2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97-498D-8B33-7E085BAB0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5823"/>
        <c:axId val="5824383"/>
      </c:barChart>
      <c:catAx>
        <c:axId val="582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4383"/>
        <c:crosses val="autoZero"/>
        <c:auto val="1"/>
        <c:lblAlgn val="ctr"/>
        <c:lblOffset val="100"/>
        <c:noMultiLvlLbl val="0"/>
      </c:catAx>
      <c:valAx>
        <c:axId val="5824383"/>
        <c:scaling>
          <c:orientation val="minMax"/>
          <c:max val="50"/>
          <c:min val="-100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5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90888484801418346"/>
          <c:y val="6.662690825687366E-2"/>
          <c:w val="9.102253866255125E-2"/>
          <c:h val="0.236281880657882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見える化2!$W$128</c:f>
          <c:strCache>
            <c:ptCount val="1"/>
            <c:pt idx="0">
              <c:v>不足人数</c:v>
            </c:pt>
          </c:strCache>
        </c:strRef>
      </c:tx>
      <c:layout>
        <c:manualLayout>
          <c:xMode val="edge"/>
          <c:yMode val="edge"/>
          <c:x val="0.49491848602671085"/>
          <c:y val="2.9019498919829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689314746129433E-2"/>
          <c:y val="9.6369047725462828E-2"/>
          <c:w val="0.82035592790038403"/>
          <c:h val="0.787399320923390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見える化2!$W$128</c:f>
              <c:strCache>
                <c:ptCount val="1"/>
                <c:pt idx="0">
                  <c:v>不足人数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numFmt formatCode="0.0;[Red]\-0.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見える化2!$Y$128:$BC$128</c:f>
              <c:numCache>
                <c:formatCode>#,##0.0;[Red]\-#,##0.0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-1.1093643198906369</c:v>
                </c:pt>
                <c:pt idx="6">
                  <c:v>-1.8749145591250846</c:v>
                </c:pt>
                <c:pt idx="7">
                  <c:v>-1.2734107997265889</c:v>
                </c:pt>
                <c:pt idx="8">
                  <c:v>0</c:v>
                </c:pt>
                <c:pt idx="9">
                  <c:v>0</c:v>
                </c:pt>
                <c:pt idx="10">
                  <c:v>-3.7341079972658928</c:v>
                </c:pt>
                <c:pt idx="11">
                  <c:v>9.3643198906355821E-2</c:v>
                </c:pt>
                <c:pt idx="12">
                  <c:v>-2.9412166780587827</c:v>
                </c:pt>
                <c:pt idx="13">
                  <c:v>-3.0505809979494201</c:v>
                </c:pt>
                <c:pt idx="14">
                  <c:v>-1.6288448393711541</c:v>
                </c:pt>
                <c:pt idx="15">
                  <c:v>-2.2966507177033497</c:v>
                </c:pt>
                <c:pt idx="16">
                  <c:v>-2.0505809979494192</c:v>
                </c:pt>
                <c:pt idx="17">
                  <c:v>-0.20710868079289074</c:v>
                </c:pt>
                <c:pt idx="18">
                  <c:v>-0.37115516062884402</c:v>
                </c:pt>
                <c:pt idx="19">
                  <c:v>0.50375939849624085</c:v>
                </c:pt>
                <c:pt idx="20">
                  <c:v>1.7614490772385509</c:v>
                </c:pt>
                <c:pt idx="21">
                  <c:v>1.6520847573479149</c:v>
                </c:pt>
                <c:pt idx="22">
                  <c:v>-2.7341079972658919</c:v>
                </c:pt>
                <c:pt idx="23">
                  <c:v>-1.6131237183868763</c:v>
                </c:pt>
                <c:pt idx="24">
                  <c:v>-0.64456596035543323</c:v>
                </c:pt>
                <c:pt idx="25">
                  <c:v>-0.86329460013670511</c:v>
                </c:pt>
                <c:pt idx="26">
                  <c:v>0.61312371838687685</c:v>
                </c:pt>
                <c:pt idx="27">
                  <c:v>2.5269993164730011</c:v>
                </c:pt>
                <c:pt idx="28">
                  <c:v>3.0191387559808609</c:v>
                </c:pt>
                <c:pt idx="29">
                  <c:v>-0.73820915926179076</c:v>
                </c:pt>
                <c:pt idx="30">
                  <c:v>-0.73820915926179076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37-41BB-B143-313A3C2E6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5823"/>
        <c:axId val="5824383"/>
      </c:barChart>
      <c:catAx>
        <c:axId val="582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4383"/>
        <c:crosses val="autoZero"/>
        <c:auto val="1"/>
        <c:lblAlgn val="ctr"/>
        <c:lblOffset val="100"/>
        <c:noMultiLvlLbl val="0"/>
      </c:catAx>
      <c:valAx>
        <c:axId val="5824383"/>
        <c:scaling>
          <c:orientation val="minMax"/>
          <c:max val="3"/>
          <c:min val="-10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5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90888484801418346"/>
          <c:y val="6.662690825687366E-2"/>
          <c:w val="9.102253866255125E-2"/>
          <c:h val="0.236281880657882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'在庫 (2)'!$AH$115</c:f>
          <c:strCache>
            <c:ptCount val="1"/>
            <c:pt idx="0">
              <c:v>総在庫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2.5550802928577865E-2"/>
          <c:y val="7.697103597200626E-2"/>
          <c:w val="0.79266229594922566"/>
          <c:h val="0.84984699509362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'在庫 (2)'!$AM$117</c:f>
              <c:strCache>
                <c:ptCount val="1"/>
                <c:pt idx="0">
                  <c:v>完成品在庫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'在庫 (2)'!$AO$117:$BS$117</c:f>
              <c:numCache>
                <c:formatCode>General</c:formatCode>
                <c:ptCount val="31"/>
                <c:pt idx="0">
                  <c:v>486</c:v>
                </c:pt>
                <c:pt idx="1">
                  <c:v>486</c:v>
                </c:pt>
                <c:pt idx="2">
                  <c:v>486</c:v>
                </c:pt>
                <c:pt idx="3">
                  <c:v>486</c:v>
                </c:pt>
                <c:pt idx="4">
                  <c:v>486</c:v>
                </c:pt>
                <c:pt idx="5">
                  <c:v>391.5</c:v>
                </c:pt>
                <c:pt idx="6">
                  <c:v>477</c:v>
                </c:pt>
                <c:pt idx="7">
                  <c:v>459</c:v>
                </c:pt>
                <c:pt idx="8">
                  <c:v>624</c:v>
                </c:pt>
                <c:pt idx="9">
                  <c:v>690</c:v>
                </c:pt>
                <c:pt idx="10">
                  <c:v>544.5</c:v>
                </c:pt>
                <c:pt idx="11">
                  <c:v>447</c:v>
                </c:pt>
                <c:pt idx="12">
                  <c:v>447</c:v>
                </c:pt>
                <c:pt idx="13">
                  <c:v>504</c:v>
                </c:pt>
                <c:pt idx="14">
                  <c:v>477</c:v>
                </c:pt>
                <c:pt idx="15">
                  <c:v>525</c:v>
                </c:pt>
                <c:pt idx="16">
                  <c:v>549</c:v>
                </c:pt>
                <c:pt idx="17">
                  <c:v>564</c:v>
                </c:pt>
                <c:pt idx="18">
                  <c:v>429</c:v>
                </c:pt>
                <c:pt idx="19">
                  <c:v>471</c:v>
                </c:pt>
                <c:pt idx="20">
                  <c:v>543</c:v>
                </c:pt>
                <c:pt idx="21">
                  <c:v>606</c:v>
                </c:pt>
                <c:pt idx="22">
                  <c:v>733.5</c:v>
                </c:pt>
                <c:pt idx="23">
                  <c:v>840</c:v>
                </c:pt>
                <c:pt idx="24">
                  <c:v>946.5</c:v>
                </c:pt>
                <c:pt idx="25">
                  <c:v>1074</c:v>
                </c:pt>
                <c:pt idx="26">
                  <c:v>894</c:v>
                </c:pt>
                <c:pt idx="27">
                  <c:v>849</c:v>
                </c:pt>
                <c:pt idx="28">
                  <c:v>781.5</c:v>
                </c:pt>
                <c:pt idx="29">
                  <c:v>846</c:v>
                </c:pt>
                <c:pt idx="30">
                  <c:v>886.5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10-44FD-8841-12C2B8A8C390}"/>
            </c:ext>
          </c:extLst>
        </c:ser>
        <c:ser>
          <c:idx val="1"/>
          <c:order val="1"/>
          <c:tx>
            <c:strRef>
              <c:f>'在庫 (2)'!$AM$118</c:f>
              <c:strCache>
                <c:ptCount val="1"/>
                <c:pt idx="0">
                  <c:v>ＧＤＣ仕掛在庫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'在庫 (2)'!$AO$118:$BS$118</c:f>
              <c:numCache>
                <c:formatCode>General</c:formatCode>
                <c:ptCount val="31"/>
                <c:pt idx="0">
                  <c:v>2453.25</c:v>
                </c:pt>
                <c:pt idx="1">
                  <c:v>2453.25</c:v>
                </c:pt>
                <c:pt idx="2">
                  <c:v>2453.25</c:v>
                </c:pt>
                <c:pt idx="3">
                  <c:v>2453.25</c:v>
                </c:pt>
                <c:pt idx="4">
                  <c:v>2472</c:v>
                </c:pt>
                <c:pt idx="5">
                  <c:v>2556.75</c:v>
                </c:pt>
                <c:pt idx="6">
                  <c:v>2429.25</c:v>
                </c:pt>
                <c:pt idx="7">
                  <c:v>2683.5</c:v>
                </c:pt>
                <c:pt idx="8">
                  <c:v>2529.75</c:v>
                </c:pt>
                <c:pt idx="9">
                  <c:v>2458.5</c:v>
                </c:pt>
                <c:pt idx="10">
                  <c:v>2663.25</c:v>
                </c:pt>
                <c:pt idx="11">
                  <c:v>2394</c:v>
                </c:pt>
                <c:pt idx="12">
                  <c:v>2520.75</c:v>
                </c:pt>
                <c:pt idx="13">
                  <c:v>2634.75</c:v>
                </c:pt>
                <c:pt idx="14">
                  <c:v>2942.25</c:v>
                </c:pt>
                <c:pt idx="15">
                  <c:v>2832.75</c:v>
                </c:pt>
                <c:pt idx="16">
                  <c:v>2808.75</c:v>
                </c:pt>
                <c:pt idx="17">
                  <c:v>2899.5</c:v>
                </c:pt>
                <c:pt idx="18">
                  <c:v>3126.75</c:v>
                </c:pt>
                <c:pt idx="19">
                  <c:v>3247.5</c:v>
                </c:pt>
                <c:pt idx="20">
                  <c:v>3417.75</c:v>
                </c:pt>
                <c:pt idx="21">
                  <c:v>3390.75</c:v>
                </c:pt>
                <c:pt idx="22">
                  <c:v>3222.75</c:v>
                </c:pt>
                <c:pt idx="23">
                  <c:v>3116.25</c:v>
                </c:pt>
                <c:pt idx="24">
                  <c:v>3185.25</c:v>
                </c:pt>
                <c:pt idx="25">
                  <c:v>3099.75</c:v>
                </c:pt>
                <c:pt idx="26">
                  <c:v>3147.75</c:v>
                </c:pt>
                <c:pt idx="27">
                  <c:v>3009.75</c:v>
                </c:pt>
                <c:pt idx="28">
                  <c:v>2829.75</c:v>
                </c:pt>
                <c:pt idx="29">
                  <c:v>2765.25</c:v>
                </c:pt>
                <c:pt idx="30">
                  <c:v>2724.75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10-44FD-8841-12C2B8A8C390}"/>
            </c:ext>
          </c:extLst>
        </c:ser>
        <c:ser>
          <c:idx val="2"/>
          <c:order val="2"/>
          <c:tx>
            <c:strRef>
              <c:f>'在庫 (2)'!$AM$119</c:f>
              <c:strCache>
                <c:ptCount val="1"/>
                <c:pt idx="0">
                  <c:v>メーカー在庫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'在庫 (2)'!$AO$119:$BS$119</c:f>
              <c:numCache>
                <c:formatCode>General</c:formatCode>
                <c:ptCount val="31"/>
                <c:pt idx="0">
                  <c:v>1870.5</c:v>
                </c:pt>
                <c:pt idx="1">
                  <c:v>1870.5</c:v>
                </c:pt>
                <c:pt idx="2">
                  <c:v>1870.5</c:v>
                </c:pt>
                <c:pt idx="3">
                  <c:v>1870.5</c:v>
                </c:pt>
                <c:pt idx="4">
                  <c:v>1870.5</c:v>
                </c:pt>
                <c:pt idx="5">
                  <c:v>1680</c:v>
                </c:pt>
                <c:pt idx="6">
                  <c:v>1897.5</c:v>
                </c:pt>
                <c:pt idx="7">
                  <c:v>1592.25</c:v>
                </c:pt>
                <c:pt idx="8">
                  <c:v>1592.25</c:v>
                </c:pt>
                <c:pt idx="9">
                  <c:v>1592.25</c:v>
                </c:pt>
                <c:pt idx="10">
                  <c:v>1926</c:v>
                </c:pt>
                <c:pt idx="11">
                  <c:v>2589.75</c:v>
                </c:pt>
                <c:pt idx="12">
                  <c:v>2477.25</c:v>
                </c:pt>
                <c:pt idx="13">
                  <c:v>2456.25</c:v>
                </c:pt>
                <c:pt idx="14">
                  <c:v>2368.5</c:v>
                </c:pt>
                <c:pt idx="15">
                  <c:v>2368.5</c:v>
                </c:pt>
                <c:pt idx="16">
                  <c:v>2368.5</c:v>
                </c:pt>
                <c:pt idx="17">
                  <c:v>2668.5</c:v>
                </c:pt>
                <c:pt idx="18">
                  <c:v>2664</c:v>
                </c:pt>
                <c:pt idx="19">
                  <c:v>2418</c:v>
                </c:pt>
                <c:pt idx="20">
                  <c:v>2142</c:v>
                </c:pt>
                <c:pt idx="21">
                  <c:v>2229</c:v>
                </c:pt>
                <c:pt idx="22">
                  <c:v>2229</c:v>
                </c:pt>
                <c:pt idx="23">
                  <c:v>2229</c:v>
                </c:pt>
                <c:pt idx="24">
                  <c:v>1942.5</c:v>
                </c:pt>
                <c:pt idx="25">
                  <c:v>2029.5</c:v>
                </c:pt>
                <c:pt idx="26">
                  <c:v>1965</c:v>
                </c:pt>
                <c:pt idx="27">
                  <c:v>2058</c:v>
                </c:pt>
                <c:pt idx="28">
                  <c:v>1890</c:v>
                </c:pt>
                <c:pt idx="29">
                  <c:v>1890</c:v>
                </c:pt>
                <c:pt idx="30">
                  <c:v>1890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10-44FD-8841-12C2B8A8C390}"/>
            </c:ext>
          </c:extLst>
        </c:ser>
        <c:ser>
          <c:idx val="3"/>
          <c:order val="3"/>
          <c:tx>
            <c:strRef>
              <c:f>'在庫 (2)'!$AM$120</c:f>
              <c:strCache>
                <c:ptCount val="1"/>
                <c:pt idx="0">
                  <c:v>鋳造領域在庫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'在庫 (2)'!$AO$120:$BS$120</c:f>
              <c:numCache>
                <c:formatCode>General</c:formatCode>
                <c:ptCount val="31"/>
                <c:pt idx="0">
                  <c:v>2757.75</c:v>
                </c:pt>
                <c:pt idx="1">
                  <c:v>2757.75</c:v>
                </c:pt>
                <c:pt idx="2">
                  <c:v>2757.75</c:v>
                </c:pt>
                <c:pt idx="3">
                  <c:v>2757.75</c:v>
                </c:pt>
                <c:pt idx="4">
                  <c:v>2757.75</c:v>
                </c:pt>
                <c:pt idx="5">
                  <c:v>3021.75</c:v>
                </c:pt>
                <c:pt idx="6">
                  <c:v>2916.75</c:v>
                </c:pt>
                <c:pt idx="7">
                  <c:v>3027.75</c:v>
                </c:pt>
                <c:pt idx="8">
                  <c:v>3322.5</c:v>
                </c:pt>
                <c:pt idx="9">
                  <c:v>3636</c:v>
                </c:pt>
                <c:pt idx="10">
                  <c:v>2954.25</c:v>
                </c:pt>
                <c:pt idx="11">
                  <c:v>2331</c:v>
                </c:pt>
                <c:pt idx="12">
                  <c:v>2334.75</c:v>
                </c:pt>
                <c:pt idx="13">
                  <c:v>2340</c:v>
                </c:pt>
                <c:pt idx="14">
                  <c:v>2125.5</c:v>
                </c:pt>
                <c:pt idx="15">
                  <c:v>2445.75</c:v>
                </c:pt>
                <c:pt idx="16">
                  <c:v>2792.25</c:v>
                </c:pt>
                <c:pt idx="17">
                  <c:v>2280.75</c:v>
                </c:pt>
                <c:pt idx="18">
                  <c:v>1944</c:v>
                </c:pt>
                <c:pt idx="19">
                  <c:v>2131.5</c:v>
                </c:pt>
                <c:pt idx="20">
                  <c:v>2281.5</c:v>
                </c:pt>
                <c:pt idx="21">
                  <c:v>2188.5</c:v>
                </c:pt>
                <c:pt idx="22">
                  <c:v>2623.5</c:v>
                </c:pt>
                <c:pt idx="23">
                  <c:v>3088.5</c:v>
                </c:pt>
                <c:pt idx="24">
                  <c:v>3126</c:v>
                </c:pt>
                <c:pt idx="25">
                  <c:v>2742</c:v>
                </c:pt>
                <c:pt idx="26">
                  <c:v>2676</c:v>
                </c:pt>
                <c:pt idx="27">
                  <c:v>2713.5</c:v>
                </c:pt>
                <c:pt idx="28">
                  <c:v>3171</c:v>
                </c:pt>
                <c:pt idx="29">
                  <c:v>3636</c:v>
                </c:pt>
                <c:pt idx="30">
                  <c:v>3891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10-44FD-8841-12C2B8A8C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3603120"/>
        <c:axId val="933633360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'在庫 (2)'!$AM$121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'在庫 (2)'!$AO$121:$BS$121</c15:sqref>
                        </c15:formulaRef>
                      </c:ext>
                    </c:extLst>
                    <c:numCache>
                      <c:formatCode>#,##0_);[Red]\(#,##0\)</c:formatCode>
                      <c:ptCount val="3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2F10-44FD-8841-12C2B8A8C39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(2)'!$AM$122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(2)'!$AO$122:$BS$122</c15:sqref>
                        </c15:formulaRef>
                      </c:ext>
                    </c:extLst>
                    <c:numCache>
                      <c:formatCode>#,##0_);[Red]\(#,##0\)</c:formatCode>
                      <c:ptCount val="3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F10-44FD-8841-12C2B8A8C39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(2)'!$AM$123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(2)'!$AO$123:$BS$123</c15:sqref>
                        </c15:formulaRef>
                      </c:ext>
                    </c:extLst>
                    <c:numCache>
                      <c:formatCode>#,##0_);[Red]\(#,##0\)</c:formatCode>
                      <c:ptCount val="3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F10-44FD-8841-12C2B8A8C390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(2)'!$AM$124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(2)'!$AO$124:$BS$124</c15:sqref>
                        </c15:formulaRef>
                      </c:ext>
                    </c:extLst>
                    <c:numCache>
                      <c:formatCode>#,##0_);[Red]\(#,##0\)</c:formatCode>
                      <c:ptCount val="3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F10-44FD-8841-12C2B8A8C39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(2)'!$AM$125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(2)'!$AO$125:$BS$125</c15:sqref>
                        </c15:formulaRef>
                      </c:ext>
                    </c:extLst>
                    <c:numCache>
                      <c:formatCode>General</c:formatCode>
                      <c:ptCount val="3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F10-44FD-8841-12C2B8A8C390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(2)'!$AM$126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(2)'!$AO$126:$BS$126</c15:sqref>
                        </c15:formulaRef>
                      </c:ext>
                    </c:extLst>
                    <c:numCache>
                      <c:formatCode>General</c:formatCode>
                      <c:ptCount val="3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2F10-44FD-8841-12C2B8A8C39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(2)'!$AM$127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(2)'!$AO$127:$BS$127</c15:sqref>
                        </c15:formulaRef>
                      </c:ext>
                    </c:extLst>
                    <c:numCache>
                      <c:formatCode>General</c:formatCode>
                      <c:ptCount val="3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2F10-44FD-8841-12C2B8A8C390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(2)'!$AM$128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(2)'!$AO$128:$BS$128</c15:sqref>
                        </c15:formulaRef>
                      </c:ext>
                    </c:extLst>
                    <c:numCache>
                      <c:formatCode>General</c:formatCode>
                      <c:ptCount val="3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2F10-44FD-8841-12C2B8A8C390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(2)'!$AM$129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(2)'!$AO$129:$BS$129</c15:sqref>
                        </c15:formulaRef>
                      </c:ext>
                    </c:extLst>
                    <c:numCache>
                      <c:formatCode>General</c:formatCode>
                      <c:ptCount val="3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2F10-44FD-8841-12C2B8A8C390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(2)'!$AM$130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(2)'!$AO$130:$BS$130</c15:sqref>
                        </c15:formulaRef>
                      </c:ext>
                    </c:extLst>
                    <c:numCache>
                      <c:formatCode>General</c:formatCode>
                      <c:ptCount val="3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2F10-44FD-8841-12C2B8A8C390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(2)'!$AM$131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(2)'!$AO$131:$BS$131</c15:sqref>
                        </c15:formulaRef>
                      </c:ext>
                    </c:extLst>
                    <c:numCache>
                      <c:formatCode>General</c:formatCode>
                      <c:ptCount val="3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2F10-44FD-8841-12C2B8A8C390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(2)'!$AM$132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(2)'!$AO$132:$BS$132</c15:sqref>
                        </c15:formulaRef>
                      </c:ext>
                    </c:extLst>
                    <c:numCache>
                      <c:formatCode>General</c:formatCode>
                      <c:ptCount val="3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2F10-44FD-8841-12C2B8A8C390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(2)'!$AM$133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(2)'!$AO$133:$BS$133</c15:sqref>
                        </c15:formulaRef>
                      </c:ext>
                    </c:extLst>
                    <c:numCache>
                      <c:formatCode>General</c:formatCode>
                      <c:ptCount val="3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2F10-44FD-8841-12C2B8A8C390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(2)'!$AM$134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'在庫 (2)'!$AO$134:$BS$134</c15:sqref>
                        </c15:formulaRef>
                      </c:ext>
                    </c:extLst>
                    <c:numCache>
                      <c:formatCode>General</c:formatCode>
                      <c:ptCount val="3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2F10-44FD-8841-12C2B8A8C39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18"/>
          <c:order val="18"/>
          <c:tx>
            <c:strRef>
              <c:f>'在庫 (2)'!$AM$135</c:f>
              <c:strCache>
                <c:ptCount val="1"/>
                <c:pt idx="0">
                  <c:v>トータル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dLbls>
            <c:numFmt formatCode="#,##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'在庫 (2)'!$AO$135:$BS$135</c:f>
              <c:numCache>
                <c:formatCode>General</c:formatCode>
                <c:ptCount val="31"/>
                <c:pt idx="0">
                  <c:v>7567.5</c:v>
                </c:pt>
                <c:pt idx="1">
                  <c:v>7567.5</c:v>
                </c:pt>
                <c:pt idx="2">
                  <c:v>7567.5</c:v>
                </c:pt>
                <c:pt idx="3">
                  <c:v>7567.5</c:v>
                </c:pt>
                <c:pt idx="4">
                  <c:v>7586.25</c:v>
                </c:pt>
                <c:pt idx="5">
                  <c:v>7650</c:v>
                </c:pt>
                <c:pt idx="6">
                  <c:v>7720.5</c:v>
                </c:pt>
                <c:pt idx="7">
                  <c:v>7762.5</c:v>
                </c:pt>
                <c:pt idx="8">
                  <c:v>8068.5</c:v>
                </c:pt>
                <c:pt idx="9">
                  <c:v>8376.75</c:v>
                </c:pt>
                <c:pt idx="10">
                  <c:v>8088</c:v>
                </c:pt>
                <c:pt idx="11">
                  <c:v>7761.75</c:v>
                </c:pt>
                <c:pt idx="12">
                  <c:v>7779.75</c:v>
                </c:pt>
                <c:pt idx="13">
                  <c:v>7935</c:v>
                </c:pt>
                <c:pt idx="14">
                  <c:v>7913.25</c:v>
                </c:pt>
                <c:pt idx="15">
                  <c:v>8172</c:v>
                </c:pt>
                <c:pt idx="16">
                  <c:v>8518.5</c:v>
                </c:pt>
                <c:pt idx="17">
                  <c:v>8412.75</c:v>
                </c:pt>
                <c:pt idx="18">
                  <c:v>8163.75</c:v>
                </c:pt>
                <c:pt idx="19">
                  <c:v>8268</c:v>
                </c:pt>
                <c:pt idx="20">
                  <c:v>8384.25</c:v>
                </c:pt>
                <c:pt idx="21">
                  <c:v>8414.25</c:v>
                </c:pt>
                <c:pt idx="22">
                  <c:v>8808.75</c:v>
                </c:pt>
                <c:pt idx="23">
                  <c:v>9273.75</c:v>
                </c:pt>
                <c:pt idx="24">
                  <c:v>9200.25</c:v>
                </c:pt>
                <c:pt idx="25">
                  <c:v>8945.25</c:v>
                </c:pt>
                <c:pt idx="26">
                  <c:v>8682.75</c:v>
                </c:pt>
                <c:pt idx="27">
                  <c:v>8630.25</c:v>
                </c:pt>
                <c:pt idx="28">
                  <c:v>8672.25</c:v>
                </c:pt>
                <c:pt idx="29">
                  <c:v>9137.25</c:v>
                </c:pt>
                <c:pt idx="30">
                  <c:v>9392.25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10-44FD-8841-12C2B8A8C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246623"/>
        <c:axId val="1723246143"/>
      </c:lineChart>
      <c:catAx>
        <c:axId val="9336031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3633360"/>
        <c:crosses val="autoZero"/>
        <c:auto val="1"/>
        <c:lblAlgn val="ctr"/>
        <c:lblOffset val="100"/>
        <c:noMultiLvlLbl val="0"/>
      </c:catAx>
      <c:valAx>
        <c:axId val="93363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3603120"/>
        <c:crosses val="autoZero"/>
        <c:crossBetween val="between"/>
      </c:valAx>
      <c:valAx>
        <c:axId val="1723246143"/>
        <c:scaling>
          <c:orientation val="minMax"/>
        </c:scaling>
        <c:delete val="0"/>
        <c:axPos val="r"/>
        <c:numFmt formatCode="#,##0_ ;[Red]\-#,##0\ 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23246623"/>
        <c:crosses val="max"/>
        <c:crossBetween val="between"/>
      </c:valAx>
      <c:catAx>
        <c:axId val="1723246623"/>
        <c:scaling>
          <c:orientation val="minMax"/>
        </c:scaling>
        <c:delete val="1"/>
        <c:axPos val="b"/>
        <c:majorTickMark val="out"/>
        <c:minorTickMark val="none"/>
        <c:tickLblPos val="nextTo"/>
        <c:crossAx val="17232461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9498603339104987"/>
          <c:y val="0.12806070833793473"/>
          <c:w val="0.10079097284338175"/>
          <c:h val="0.378596642717258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3.2379888249944581E-2"/>
          <c:y val="0.11692489972064218"/>
          <c:w val="0.84031208843510807"/>
          <c:h val="0.779388063942596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進捗管理_仕上げ!$AS$49</c:f>
              <c:strCache>
                <c:ptCount val="1"/>
                <c:pt idx="0">
                  <c:v>MKC_PB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進捗管理_仕上げ!$AT$49:$BX$49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-36</c:v>
                </c:pt>
                <c:pt idx="13">
                  <c:v>36</c:v>
                </c:pt>
                <c:pt idx="14">
                  <c:v>-48</c:v>
                </c:pt>
                <c:pt idx="15">
                  <c:v>0</c:v>
                </c:pt>
                <c:pt idx="16">
                  <c:v>0</c:v>
                </c:pt>
                <c:pt idx="17">
                  <c:v>12</c:v>
                </c:pt>
                <c:pt idx="18">
                  <c:v>24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E8-4360-BC77-010AF4C4C3D4}"/>
            </c:ext>
          </c:extLst>
        </c:ser>
        <c:ser>
          <c:idx val="2"/>
          <c:order val="1"/>
          <c:tx>
            <c:strRef>
              <c:f>進捗管理_仕上げ!$AS$50</c:f>
              <c:strCache>
                <c:ptCount val="1"/>
                <c:pt idx="0">
                  <c:v>MKC_FF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進捗管理_仕上げ!$AT$50:$BX$50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-32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-32</c:v>
                </c:pt>
                <c:pt idx="11">
                  <c:v>0</c:v>
                </c:pt>
                <c:pt idx="12">
                  <c:v>-32</c:v>
                </c:pt>
                <c:pt idx="13">
                  <c:v>32</c:v>
                </c:pt>
                <c:pt idx="14">
                  <c:v>-64</c:v>
                </c:pt>
                <c:pt idx="15">
                  <c:v>-32</c:v>
                </c:pt>
                <c:pt idx="16">
                  <c:v>-32</c:v>
                </c:pt>
                <c:pt idx="17">
                  <c:v>-32</c:v>
                </c:pt>
                <c:pt idx="18">
                  <c:v>0</c:v>
                </c:pt>
                <c:pt idx="19">
                  <c:v>32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E8-4360-BC77-010AF4C4C3D4}"/>
            </c:ext>
          </c:extLst>
        </c:ser>
        <c:ser>
          <c:idx val="3"/>
          <c:order val="2"/>
          <c:tx>
            <c:strRef>
              <c:f>進捗管理_仕上げ!$AS$51</c:f>
              <c:strCache>
                <c:ptCount val="1"/>
                <c:pt idx="0">
                  <c:v>MKC_FL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進捗管理_仕上げ!$AT$51:$BX$51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-18</c:v>
                </c:pt>
                <c:pt idx="7">
                  <c:v>-18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-18</c:v>
                </c:pt>
                <c:pt idx="16">
                  <c:v>0</c:v>
                </c:pt>
                <c:pt idx="17">
                  <c:v>0</c:v>
                </c:pt>
                <c:pt idx="18">
                  <c:v>18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E8-4360-BC77-010AF4C4C3D4}"/>
            </c:ext>
          </c:extLst>
        </c:ser>
        <c:ser>
          <c:idx val="4"/>
          <c:order val="3"/>
          <c:tx>
            <c:strRef>
              <c:f>進捗管理_仕上げ!$AS$52</c:f>
              <c:strCache>
                <c:ptCount val="1"/>
                <c:pt idx="0">
                  <c:v>MKC_MPR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進捗管理_仕上げ!$AT$52:$BX$52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-108</c:v>
                </c:pt>
                <c:pt idx="18">
                  <c:v>0</c:v>
                </c:pt>
                <c:pt idx="19">
                  <c:v>-108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E8-4360-BC77-010AF4C4C3D4}"/>
            </c:ext>
          </c:extLst>
        </c:ser>
        <c:ser>
          <c:idx val="5"/>
          <c:order val="4"/>
          <c:tx>
            <c:strRef>
              <c:f>進捗管理_仕上げ!$AS$53</c:f>
              <c:strCache>
                <c:ptCount val="1"/>
                <c:pt idx="0">
                  <c:v>MKC_MPL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進捗管理_仕上げ!$AT$53:$BX$53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-108</c:v>
                </c:pt>
                <c:pt idx="11">
                  <c:v>108</c:v>
                </c:pt>
                <c:pt idx="12">
                  <c:v>-108</c:v>
                </c:pt>
                <c:pt idx="13">
                  <c:v>0</c:v>
                </c:pt>
                <c:pt idx="14">
                  <c:v>-108</c:v>
                </c:pt>
                <c:pt idx="15">
                  <c:v>0</c:v>
                </c:pt>
                <c:pt idx="16">
                  <c:v>0</c:v>
                </c:pt>
                <c:pt idx="17">
                  <c:v>108</c:v>
                </c:pt>
                <c:pt idx="18">
                  <c:v>-108</c:v>
                </c:pt>
                <c:pt idx="19">
                  <c:v>108</c:v>
                </c:pt>
                <c:pt idx="20">
                  <c:v>-108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E8-4360-BC77-010AF4C4C3D4}"/>
            </c:ext>
          </c:extLst>
        </c:ser>
        <c:ser>
          <c:idx val="6"/>
          <c:order val="5"/>
          <c:tx>
            <c:strRef>
              <c:f>進捗管理_仕上げ!$AS$54</c:f>
              <c:strCache>
                <c:ptCount val="1"/>
                <c:pt idx="0">
                  <c:v>MKC_SWA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進捗管理_仕上げ!$AT$54:$BX$54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-48</c:v>
                </c:pt>
                <c:pt idx="6">
                  <c:v>72</c:v>
                </c:pt>
                <c:pt idx="7">
                  <c:v>-48</c:v>
                </c:pt>
                <c:pt idx="8">
                  <c:v>0</c:v>
                </c:pt>
                <c:pt idx="9">
                  <c:v>0</c:v>
                </c:pt>
                <c:pt idx="10">
                  <c:v>-48</c:v>
                </c:pt>
                <c:pt idx="11">
                  <c:v>-48</c:v>
                </c:pt>
                <c:pt idx="12">
                  <c:v>24</c:v>
                </c:pt>
                <c:pt idx="13">
                  <c:v>-48</c:v>
                </c:pt>
                <c:pt idx="14">
                  <c:v>-48</c:v>
                </c:pt>
                <c:pt idx="15">
                  <c:v>0</c:v>
                </c:pt>
                <c:pt idx="16">
                  <c:v>0</c:v>
                </c:pt>
                <c:pt idx="17">
                  <c:v>-24</c:v>
                </c:pt>
                <c:pt idx="18">
                  <c:v>0</c:v>
                </c:pt>
                <c:pt idx="19">
                  <c:v>0</c:v>
                </c:pt>
                <c:pt idx="20">
                  <c:v>24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E8-4360-BC77-010AF4C4C3D4}"/>
            </c:ext>
          </c:extLst>
        </c:ser>
        <c:ser>
          <c:idx val="7"/>
          <c:order val="6"/>
          <c:tx>
            <c:strRef>
              <c:f>進捗管理_仕上げ!$AS$55</c:f>
              <c:strCache>
                <c:ptCount val="1"/>
                <c:pt idx="0">
                  <c:v>MKR_HP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進捗管理_仕上げ!$AT$55:$BX$55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-60</c:v>
                </c:pt>
                <c:pt idx="14">
                  <c:v>-59</c:v>
                </c:pt>
                <c:pt idx="15">
                  <c:v>0</c:v>
                </c:pt>
                <c:pt idx="16">
                  <c:v>0</c:v>
                </c:pt>
                <c:pt idx="17">
                  <c:v>59</c:v>
                </c:pt>
                <c:pt idx="18">
                  <c:v>-60</c:v>
                </c:pt>
                <c:pt idx="19">
                  <c:v>-60</c:v>
                </c:pt>
                <c:pt idx="20">
                  <c:v>60</c:v>
                </c:pt>
                <c:pt idx="21">
                  <c:v>60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E8-4360-BC77-010AF4C4C3D4}"/>
            </c:ext>
          </c:extLst>
        </c:ser>
        <c:ser>
          <c:idx val="8"/>
          <c:order val="7"/>
          <c:tx>
            <c:strRef>
              <c:f>進捗管理_仕上げ!$AS$56</c:f>
              <c:strCache>
                <c:ptCount val="1"/>
                <c:pt idx="0">
                  <c:v>MKR_PB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進捗管理_仕上げ!$AT$56:$BX$56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-24</c:v>
                </c:pt>
                <c:pt idx="13">
                  <c:v>-24</c:v>
                </c:pt>
                <c:pt idx="14">
                  <c:v>-48</c:v>
                </c:pt>
                <c:pt idx="15">
                  <c:v>0</c:v>
                </c:pt>
                <c:pt idx="16">
                  <c:v>0</c:v>
                </c:pt>
                <c:pt idx="17">
                  <c:v>-45</c:v>
                </c:pt>
                <c:pt idx="18">
                  <c:v>-72</c:v>
                </c:pt>
                <c:pt idx="19">
                  <c:v>-48</c:v>
                </c:pt>
                <c:pt idx="20">
                  <c:v>-48</c:v>
                </c:pt>
                <c:pt idx="21">
                  <c:v>48</c:v>
                </c:pt>
                <c:pt idx="22">
                  <c:v>24</c:v>
                </c:pt>
                <c:pt idx="23">
                  <c:v>24</c:v>
                </c:pt>
                <c:pt idx="24">
                  <c:v>48</c:v>
                </c:pt>
                <c:pt idx="25">
                  <c:v>72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E8-4360-BC77-010AF4C4C3D4}"/>
            </c:ext>
          </c:extLst>
        </c:ser>
        <c:ser>
          <c:idx val="9"/>
          <c:order val="8"/>
          <c:tx>
            <c:strRef>
              <c:f>進捗管理_仕上げ!$AS$57</c:f>
              <c:strCache>
                <c:ptCount val="1"/>
                <c:pt idx="0">
                  <c:v>MLC_RC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進捗管理_仕上げ!$AT$57:$BX$57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24</c:v>
                </c:pt>
                <c:pt idx="5">
                  <c:v>-160</c:v>
                </c:pt>
                <c:pt idx="6">
                  <c:v>-64</c:v>
                </c:pt>
                <c:pt idx="7">
                  <c:v>-93</c:v>
                </c:pt>
                <c:pt idx="8">
                  <c:v>64</c:v>
                </c:pt>
                <c:pt idx="9">
                  <c:v>64</c:v>
                </c:pt>
                <c:pt idx="10">
                  <c:v>-64</c:v>
                </c:pt>
                <c:pt idx="11">
                  <c:v>-64</c:v>
                </c:pt>
                <c:pt idx="12">
                  <c:v>-64</c:v>
                </c:pt>
                <c:pt idx="13">
                  <c:v>-96</c:v>
                </c:pt>
                <c:pt idx="14">
                  <c:v>32</c:v>
                </c:pt>
                <c:pt idx="15">
                  <c:v>64</c:v>
                </c:pt>
                <c:pt idx="16">
                  <c:v>-32</c:v>
                </c:pt>
                <c:pt idx="17">
                  <c:v>-128</c:v>
                </c:pt>
                <c:pt idx="18">
                  <c:v>-4</c:v>
                </c:pt>
                <c:pt idx="19">
                  <c:v>-32</c:v>
                </c:pt>
                <c:pt idx="20">
                  <c:v>-32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DE8-4360-BC77-010AF4C4C3D4}"/>
            </c:ext>
          </c:extLst>
        </c:ser>
        <c:ser>
          <c:idx val="10"/>
          <c:order val="9"/>
          <c:tx>
            <c:strRef>
              <c:f>進捗管理_仕上げ!$AS$58</c:f>
              <c:strCache>
                <c:ptCount val="1"/>
                <c:pt idx="0">
                  <c:v>MLT_SWA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E8-4360-BC77-010AF4C4C3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進捗管理_仕上げ!$AT$58:$BX$58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-72</c:v>
                </c:pt>
                <c:pt idx="7">
                  <c:v>-72</c:v>
                </c:pt>
                <c:pt idx="8">
                  <c:v>72</c:v>
                </c:pt>
                <c:pt idx="9">
                  <c:v>0</c:v>
                </c:pt>
                <c:pt idx="10">
                  <c:v>-90</c:v>
                </c:pt>
                <c:pt idx="11">
                  <c:v>-90</c:v>
                </c:pt>
                <c:pt idx="12">
                  <c:v>0</c:v>
                </c:pt>
                <c:pt idx="13">
                  <c:v>-36</c:v>
                </c:pt>
                <c:pt idx="14">
                  <c:v>-54</c:v>
                </c:pt>
                <c:pt idx="15">
                  <c:v>-54</c:v>
                </c:pt>
                <c:pt idx="16">
                  <c:v>-54</c:v>
                </c:pt>
                <c:pt idx="17">
                  <c:v>0</c:v>
                </c:pt>
                <c:pt idx="18">
                  <c:v>18</c:v>
                </c:pt>
                <c:pt idx="19">
                  <c:v>0</c:v>
                </c:pt>
                <c:pt idx="20">
                  <c:v>54</c:v>
                </c:pt>
                <c:pt idx="21">
                  <c:v>18</c:v>
                </c:pt>
                <c:pt idx="22">
                  <c:v>0</c:v>
                </c:pt>
                <c:pt idx="23">
                  <c:v>0</c:v>
                </c:pt>
                <c:pt idx="24">
                  <c:v>36</c:v>
                </c:pt>
                <c:pt idx="25">
                  <c:v>36</c:v>
                </c:pt>
                <c:pt idx="26">
                  <c:v>36</c:v>
                </c:pt>
                <c:pt idx="27">
                  <c:v>36</c:v>
                </c:pt>
                <c:pt idx="28">
                  <c:v>36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E8-4360-BC77-010AF4C4C3D4}"/>
            </c:ext>
          </c:extLst>
        </c:ser>
        <c:ser>
          <c:idx val="11"/>
          <c:order val="10"/>
          <c:tx>
            <c:strRef>
              <c:f>進捗管理_仕上げ!$AS$59</c:f>
              <c:strCache>
                <c:ptCount val="1"/>
                <c:pt idx="0">
                  <c:v>MLF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進捗管理_仕上げ!$AT$59:$BX$59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-60</c:v>
                </c:pt>
                <c:pt idx="6">
                  <c:v>-80</c:v>
                </c:pt>
                <c:pt idx="7">
                  <c:v>-80</c:v>
                </c:pt>
                <c:pt idx="8">
                  <c:v>0</c:v>
                </c:pt>
                <c:pt idx="9">
                  <c:v>0</c:v>
                </c:pt>
                <c:pt idx="10">
                  <c:v>-60</c:v>
                </c:pt>
                <c:pt idx="11">
                  <c:v>-120</c:v>
                </c:pt>
                <c:pt idx="12">
                  <c:v>-120</c:v>
                </c:pt>
                <c:pt idx="13">
                  <c:v>-120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-40</c:v>
                </c:pt>
                <c:pt idx="25">
                  <c:v>-40</c:v>
                </c:pt>
                <c:pt idx="26">
                  <c:v>-40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DE8-4360-BC77-010AF4C4C3D4}"/>
            </c:ext>
          </c:extLst>
        </c:ser>
        <c:ser>
          <c:idx val="12"/>
          <c:order val="11"/>
          <c:tx>
            <c:strRef>
              <c:f>進捗管理_仕上げ!$AS$60</c:f>
              <c:strCache>
                <c:ptCount val="1"/>
                <c:pt idx="0">
                  <c:v>MFJ_PB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進捗管理_仕上げ!$AT$60:$BX$60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-72</c:v>
                </c:pt>
                <c:pt idx="6">
                  <c:v>-48</c:v>
                </c:pt>
                <c:pt idx="7">
                  <c:v>-48</c:v>
                </c:pt>
                <c:pt idx="8">
                  <c:v>0</c:v>
                </c:pt>
                <c:pt idx="9">
                  <c:v>24</c:v>
                </c:pt>
                <c:pt idx="10">
                  <c:v>-24</c:v>
                </c:pt>
                <c:pt idx="11">
                  <c:v>-24</c:v>
                </c:pt>
                <c:pt idx="12">
                  <c:v>0</c:v>
                </c:pt>
                <c:pt idx="13">
                  <c:v>-72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DE8-4360-BC77-010AF4C4C3D4}"/>
            </c:ext>
          </c:extLst>
        </c:ser>
        <c:ser>
          <c:idx val="13"/>
          <c:order val="12"/>
          <c:tx>
            <c:strRef>
              <c:f>進捗管理_仕上げ!$AS$61</c:f>
              <c:strCache>
                <c:ptCount val="1"/>
                <c:pt idx="0">
                  <c:v>MFL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進捗管理_仕上げ!$AT$61:$BX$61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-60</c:v>
                </c:pt>
                <c:pt idx="13">
                  <c:v>-80</c:v>
                </c:pt>
                <c:pt idx="14">
                  <c:v>-60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-60</c:v>
                </c:pt>
                <c:pt idx="19">
                  <c:v>-20</c:v>
                </c:pt>
                <c:pt idx="20">
                  <c:v>-60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DE8-4360-BC77-010AF4C4C3D4}"/>
            </c:ext>
          </c:extLst>
        </c:ser>
        <c:ser>
          <c:idx val="14"/>
          <c:order val="13"/>
          <c:tx>
            <c:strRef>
              <c:f>進捗管理_仕上げ!$AS$62</c:f>
              <c:strCache>
                <c:ptCount val="1"/>
                <c:pt idx="0">
                  <c:v>MLM_HP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進捗管理_仕上げ!$AT$62:$BX$62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-36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DE8-4360-BC77-010AF4C4C3D4}"/>
            </c:ext>
          </c:extLst>
        </c:ser>
        <c:ser>
          <c:idx val="15"/>
          <c:order val="14"/>
          <c:tx>
            <c:strRef>
              <c:f>進捗管理_仕上げ!$AS$63</c:f>
              <c:strCache>
                <c:ptCount val="1"/>
                <c:pt idx="0">
                  <c:v>MLM_SWA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進捗管理_仕上げ!$AT$63:$BX$63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DE8-4360-BC77-010AF4C4C3D4}"/>
            </c:ext>
          </c:extLst>
        </c:ser>
        <c:ser>
          <c:idx val="16"/>
          <c:order val="15"/>
          <c:tx>
            <c:strRef>
              <c:f>進捗管理_仕上げ!$AS$64</c:f>
              <c:strCache>
                <c:ptCount val="1"/>
                <c:pt idx="0">
                  <c:v>MKJ_SWA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進捗管理_仕上げ!$AT$64:$BX$64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DE8-4360-BC77-010AF4C4C3D4}"/>
            </c:ext>
          </c:extLst>
        </c:ser>
        <c:ser>
          <c:idx val="17"/>
          <c:order val="16"/>
          <c:tx>
            <c:strRef>
              <c:f>進捗管理_仕上げ!$AS$65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進捗管理_仕上げ!$AT$65:$BX$65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DE8-4360-BC77-010AF4C4C3D4}"/>
            </c:ext>
          </c:extLst>
        </c:ser>
        <c:ser>
          <c:idx val="18"/>
          <c:order val="17"/>
          <c:tx>
            <c:strRef>
              <c:f>進捗管理_仕上げ!$AS$66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進捗管理_仕上げ!$AT$66:$BX$66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DE8-4360-BC77-010AF4C4C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4510063"/>
        <c:axId val="1074511503"/>
      </c:barChart>
      <c:catAx>
        <c:axId val="10745100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74511503"/>
        <c:crosses val="autoZero"/>
        <c:auto val="1"/>
        <c:lblAlgn val="ctr"/>
        <c:lblOffset val="100"/>
        <c:noMultiLvlLbl val="0"/>
      </c:catAx>
      <c:valAx>
        <c:axId val="1074511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74510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90182522917237151"/>
          <c:y val="8.8245593866130456E-2"/>
          <c:w val="8.854072943968494E-2"/>
          <c:h val="0.88114579364155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集計!$BB$6</c:f>
              <c:strCache>
                <c:ptCount val="1"/>
                <c:pt idx="0">
                  <c:v>仕上げ計画</c:v>
                </c:pt>
              </c:strCache>
            </c:strRef>
          </c:tx>
          <c:spPr>
            <a:solidFill>
              <a:schemeClr val="accent1"/>
            </a:solidFill>
            <a:ln w="28575">
              <a:noFill/>
            </a:ln>
            <a:effectLst/>
          </c:spPr>
          <c:invertIfNegative val="0"/>
          <c:cat>
            <c:numRef>
              <c:f>集計!$BC$5:$CG$5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集計!$BC$6:$CG$6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148</c:v>
                </c:pt>
                <c:pt idx="6">
                  <c:v>204</c:v>
                </c:pt>
                <c:pt idx="7">
                  <c:v>204</c:v>
                </c:pt>
                <c:pt idx="8">
                  <c:v>0</c:v>
                </c:pt>
                <c:pt idx="9">
                  <c:v>0</c:v>
                </c:pt>
                <c:pt idx="10">
                  <c:v>456</c:v>
                </c:pt>
                <c:pt idx="11">
                  <c:v>208</c:v>
                </c:pt>
                <c:pt idx="12">
                  <c:v>354</c:v>
                </c:pt>
                <c:pt idx="13">
                  <c:v>394</c:v>
                </c:pt>
                <c:pt idx="14">
                  <c:v>450</c:v>
                </c:pt>
                <c:pt idx="15">
                  <c:v>50</c:v>
                </c:pt>
                <c:pt idx="16">
                  <c:v>32</c:v>
                </c:pt>
                <c:pt idx="17">
                  <c:v>370</c:v>
                </c:pt>
                <c:pt idx="18">
                  <c:v>382</c:v>
                </c:pt>
                <c:pt idx="19">
                  <c:v>298</c:v>
                </c:pt>
                <c:pt idx="20">
                  <c:v>238</c:v>
                </c:pt>
                <c:pt idx="21">
                  <c:v>214</c:v>
                </c:pt>
                <c:pt idx="22">
                  <c:v>18</c:v>
                </c:pt>
                <c:pt idx="23">
                  <c:v>0</c:v>
                </c:pt>
                <c:pt idx="24">
                  <c:v>270</c:v>
                </c:pt>
                <c:pt idx="25">
                  <c:v>318</c:v>
                </c:pt>
                <c:pt idx="26">
                  <c:v>210</c:v>
                </c:pt>
                <c:pt idx="27">
                  <c:v>150</c:v>
                </c:pt>
                <c:pt idx="28">
                  <c:v>114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F-4100-849D-AA1DA460F053}"/>
            </c:ext>
          </c:extLst>
        </c:ser>
        <c:ser>
          <c:idx val="1"/>
          <c:order val="1"/>
          <c:tx>
            <c:strRef>
              <c:f>集計!$BB$7</c:f>
              <c:strCache>
                <c:ptCount val="1"/>
                <c:pt idx="0">
                  <c:v>仕上げ合格</c:v>
                </c:pt>
              </c:strCache>
            </c:strRef>
          </c:tx>
          <c:spPr>
            <a:solidFill>
              <a:schemeClr val="accent5"/>
            </a:solidFill>
            <a:ln w="28575">
              <a:noFill/>
            </a:ln>
            <a:effectLst/>
          </c:spPr>
          <c:invertIfNegative val="0"/>
          <c:cat>
            <c:numRef>
              <c:f>集計!$BC$5:$CG$5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集計!$BC$7:$CG$7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100</c:v>
                </c:pt>
                <c:pt idx="6">
                  <c:v>310</c:v>
                </c:pt>
                <c:pt idx="7">
                  <c:v>138</c:v>
                </c:pt>
                <c:pt idx="8">
                  <c:v>0</c:v>
                </c:pt>
                <c:pt idx="9">
                  <c:v>0</c:v>
                </c:pt>
                <c:pt idx="10">
                  <c:v>268</c:v>
                </c:pt>
                <c:pt idx="11">
                  <c:v>250</c:v>
                </c:pt>
                <c:pt idx="12">
                  <c:v>178</c:v>
                </c:pt>
                <c:pt idx="13">
                  <c:v>330</c:v>
                </c:pt>
                <c:pt idx="14">
                  <c:v>75</c:v>
                </c:pt>
                <c:pt idx="15">
                  <c:v>0</c:v>
                </c:pt>
                <c:pt idx="16">
                  <c:v>0</c:v>
                </c:pt>
                <c:pt idx="17">
                  <c:v>340</c:v>
                </c:pt>
                <c:pt idx="18">
                  <c:v>184</c:v>
                </c:pt>
                <c:pt idx="19">
                  <c:v>222</c:v>
                </c:pt>
                <c:pt idx="20">
                  <c:v>166</c:v>
                </c:pt>
                <c:pt idx="21">
                  <c:v>322</c:v>
                </c:pt>
                <c:pt idx="22">
                  <c:v>42</c:v>
                </c:pt>
                <c:pt idx="23">
                  <c:v>24</c:v>
                </c:pt>
                <c:pt idx="24">
                  <c:v>318</c:v>
                </c:pt>
                <c:pt idx="25">
                  <c:v>390</c:v>
                </c:pt>
                <c:pt idx="26">
                  <c:v>210</c:v>
                </c:pt>
                <c:pt idx="27">
                  <c:v>150</c:v>
                </c:pt>
                <c:pt idx="28">
                  <c:v>114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AF-4100-849D-AA1DA460F053}"/>
            </c:ext>
          </c:extLst>
        </c:ser>
        <c:ser>
          <c:idx val="2"/>
          <c:order val="2"/>
          <c:tx>
            <c:strRef>
              <c:f>集計!$BB$8</c:f>
              <c:strCache>
                <c:ptCount val="1"/>
                <c:pt idx="0">
                  <c:v>良品計画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  <a:effectLst/>
          </c:spPr>
          <c:invertIfNegative val="0"/>
          <c:cat>
            <c:numRef>
              <c:f>集計!$BC$5:$CG$5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集計!$BC$8:$CG$8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140</c:v>
                </c:pt>
                <c:pt idx="9">
                  <c:v>140</c:v>
                </c:pt>
                <c:pt idx="10">
                  <c:v>140</c:v>
                </c:pt>
                <c:pt idx="11">
                  <c:v>130</c:v>
                </c:pt>
                <c:pt idx="12">
                  <c:v>150</c:v>
                </c:pt>
                <c:pt idx="13">
                  <c:v>180</c:v>
                </c:pt>
                <c:pt idx="14">
                  <c:v>270</c:v>
                </c:pt>
                <c:pt idx="15">
                  <c:v>340</c:v>
                </c:pt>
                <c:pt idx="16">
                  <c:v>360</c:v>
                </c:pt>
                <c:pt idx="17">
                  <c:v>180</c:v>
                </c:pt>
                <c:pt idx="18">
                  <c:v>110</c:v>
                </c:pt>
                <c:pt idx="19">
                  <c:v>160</c:v>
                </c:pt>
                <c:pt idx="20">
                  <c:v>180</c:v>
                </c:pt>
                <c:pt idx="21">
                  <c:v>160</c:v>
                </c:pt>
                <c:pt idx="22">
                  <c:v>0</c:v>
                </c:pt>
                <c:pt idx="23">
                  <c:v>210</c:v>
                </c:pt>
                <c:pt idx="24">
                  <c:v>150</c:v>
                </c:pt>
                <c:pt idx="25">
                  <c:v>170</c:v>
                </c:pt>
                <c:pt idx="26">
                  <c:v>490</c:v>
                </c:pt>
                <c:pt idx="27">
                  <c:v>410</c:v>
                </c:pt>
                <c:pt idx="28">
                  <c:v>210</c:v>
                </c:pt>
                <c:pt idx="29">
                  <c:v>160</c:v>
                </c:pt>
                <c:pt idx="3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AF-4100-849D-AA1DA460F053}"/>
            </c:ext>
          </c:extLst>
        </c:ser>
        <c:ser>
          <c:idx val="3"/>
          <c:order val="3"/>
          <c:tx>
            <c:strRef>
              <c:f>集計!$BB$9</c:f>
              <c:strCache>
                <c:ptCount val="1"/>
                <c:pt idx="0">
                  <c:v>良品実績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8575">
              <a:noFill/>
            </a:ln>
            <a:effectLst/>
          </c:spPr>
          <c:invertIfNegative val="0"/>
          <c:cat>
            <c:numRef>
              <c:f>集計!$BC$5:$CG$5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集計!$BC$9:$CG$9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-2</c:v>
                </c:pt>
                <c:pt idx="6">
                  <c:v>-19</c:v>
                </c:pt>
                <c:pt idx="7">
                  <c:v>-4</c:v>
                </c:pt>
                <c:pt idx="8">
                  <c:v>114</c:v>
                </c:pt>
                <c:pt idx="9">
                  <c:v>126</c:v>
                </c:pt>
                <c:pt idx="10">
                  <c:v>88</c:v>
                </c:pt>
                <c:pt idx="11">
                  <c:v>56</c:v>
                </c:pt>
                <c:pt idx="12">
                  <c:v>112</c:v>
                </c:pt>
                <c:pt idx="13">
                  <c:v>168</c:v>
                </c:pt>
                <c:pt idx="14">
                  <c:v>140</c:v>
                </c:pt>
                <c:pt idx="15">
                  <c:v>310</c:v>
                </c:pt>
                <c:pt idx="16">
                  <c:v>379</c:v>
                </c:pt>
                <c:pt idx="17">
                  <c:v>284</c:v>
                </c:pt>
                <c:pt idx="18">
                  <c:v>65</c:v>
                </c:pt>
                <c:pt idx="19">
                  <c:v>163</c:v>
                </c:pt>
                <c:pt idx="20">
                  <c:v>167</c:v>
                </c:pt>
                <c:pt idx="21">
                  <c:v>160</c:v>
                </c:pt>
                <c:pt idx="22">
                  <c:v>0</c:v>
                </c:pt>
                <c:pt idx="23">
                  <c:v>210</c:v>
                </c:pt>
                <c:pt idx="24">
                  <c:v>150</c:v>
                </c:pt>
                <c:pt idx="25">
                  <c:v>170</c:v>
                </c:pt>
                <c:pt idx="26">
                  <c:v>490</c:v>
                </c:pt>
                <c:pt idx="27">
                  <c:v>410</c:v>
                </c:pt>
                <c:pt idx="28">
                  <c:v>210</c:v>
                </c:pt>
                <c:pt idx="29">
                  <c:v>160</c:v>
                </c:pt>
                <c:pt idx="3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AF-4100-849D-AA1DA460F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5598400"/>
        <c:axId val="965572960"/>
      </c:barChart>
      <c:scatterChart>
        <c:scatterStyle val="lineMarker"/>
        <c:varyColors val="0"/>
        <c:ser>
          <c:idx val="4"/>
          <c:order val="4"/>
          <c:tx>
            <c:strRef>
              <c:f>集計!$BB$10</c:f>
              <c:strCache>
                <c:ptCount val="1"/>
                <c:pt idx="0">
                  <c:v>仕上げ計画累積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集計!$BC$5:$CG$5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xVal>
          <c:yVal>
            <c:numRef>
              <c:f>集計!$BC$10:$CG$10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148</c:v>
                </c:pt>
                <c:pt idx="6">
                  <c:v>352</c:v>
                </c:pt>
                <c:pt idx="7">
                  <c:v>556</c:v>
                </c:pt>
                <c:pt idx="8">
                  <c:v>556</c:v>
                </c:pt>
                <c:pt idx="9">
                  <c:v>556</c:v>
                </c:pt>
                <c:pt idx="10">
                  <c:v>1012</c:v>
                </c:pt>
                <c:pt idx="11">
                  <c:v>1220</c:v>
                </c:pt>
                <c:pt idx="12">
                  <c:v>1574</c:v>
                </c:pt>
                <c:pt idx="13">
                  <c:v>1968</c:v>
                </c:pt>
                <c:pt idx="14">
                  <c:v>2418</c:v>
                </c:pt>
                <c:pt idx="15">
                  <c:v>2468</c:v>
                </c:pt>
                <c:pt idx="16">
                  <c:v>2500</c:v>
                </c:pt>
                <c:pt idx="17">
                  <c:v>2870</c:v>
                </c:pt>
                <c:pt idx="18">
                  <c:v>3252</c:v>
                </c:pt>
                <c:pt idx="19">
                  <c:v>3550</c:v>
                </c:pt>
                <c:pt idx="20">
                  <c:v>3788</c:v>
                </c:pt>
                <c:pt idx="21">
                  <c:v>4002</c:v>
                </c:pt>
                <c:pt idx="22">
                  <c:v>4020</c:v>
                </c:pt>
                <c:pt idx="23">
                  <c:v>4020</c:v>
                </c:pt>
                <c:pt idx="24">
                  <c:v>4290</c:v>
                </c:pt>
                <c:pt idx="25">
                  <c:v>4608</c:v>
                </c:pt>
                <c:pt idx="26">
                  <c:v>4818</c:v>
                </c:pt>
                <c:pt idx="27">
                  <c:v>4968</c:v>
                </c:pt>
                <c:pt idx="28">
                  <c:v>5082</c:v>
                </c:pt>
                <c:pt idx="29">
                  <c:v>5082</c:v>
                </c:pt>
                <c:pt idx="30">
                  <c:v>5082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CAF-4100-849D-AA1DA460F053}"/>
            </c:ext>
          </c:extLst>
        </c:ser>
        <c:ser>
          <c:idx val="5"/>
          <c:order val="5"/>
          <c:tx>
            <c:strRef>
              <c:f>集計!$BB$11</c:f>
              <c:strCache>
                <c:ptCount val="1"/>
                <c:pt idx="0">
                  <c:v>仕上げ合格累積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集計!$BC$5:$CG$5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xVal>
          <c:yVal>
            <c:numRef>
              <c:f>集計!$BC$11:$CG$11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100</c:v>
                </c:pt>
                <c:pt idx="6">
                  <c:v>410</c:v>
                </c:pt>
                <c:pt idx="7">
                  <c:v>548</c:v>
                </c:pt>
                <c:pt idx="8">
                  <c:v>548</c:v>
                </c:pt>
                <c:pt idx="9">
                  <c:v>548</c:v>
                </c:pt>
                <c:pt idx="10">
                  <c:v>816</c:v>
                </c:pt>
                <c:pt idx="11">
                  <c:v>1066</c:v>
                </c:pt>
                <c:pt idx="12">
                  <c:v>1244</c:v>
                </c:pt>
                <c:pt idx="13">
                  <c:v>1574</c:v>
                </c:pt>
                <c:pt idx="14">
                  <c:v>1649</c:v>
                </c:pt>
                <c:pt idx="15">
                  <c:v>1649</c:v>
                </c:pt>
                <c:pt idx="16">
                  <c:v>1649</c:v>
                </c:pt>
                <c:pt idx="17">
                  <c:v>1989</c:v>
                </c:pt>
                <c:pt idx="18">
                  <c:v>2173</c:v>
                </c:pt>
                <c:pt idx="19">
                  <c:v>2395</c:v>
                </c:pt>
                <c:pt idx="20">
                  <c:v>2561</c:v>
                </c:pt>
                <c:pt idx="21">
                  <c:v>2883</c:v>
                </c:pt>
                <c:pt idx="22">
                  <c:v>2925</c:v>
                </c:pt>
                <c:pt idx="23">
                  <c:v>2949</c:v>
                </c:pt>
                <c:pt idx="24">
                  <c:v>3267</c:v>
                </c:pt>
                <c:pt idx="25">
                  <c:v>3657</c:v>
                </c:pt>
                <c:pt idx="26">
                  <c:v>3867</c:v>
                </c:pt>
                <c:pt idx="27">
                  <c:v>4017</c:v>
                </c:pt>
                <c:pt idx="28">
                  <c:v>4131</c:v>
                </c:pt>
                <c:pt idx="29">
                  <c:v>4131</c:v>
                </c:pt>
                <c:pt idx="30">
                  <c:v>4131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CAF-4100-849D-AA1DA460F053}"/>
            </c:ext>
          </c:extLst>
        </c:ser>
        <c:ser>
          <c:idx val="6"/>
          <c:order val="6"/>
          <c:tx>
            <c:strRef>
              <c:f>集計!$BB$12</c:f>
              <c:strCache>
                <c:ptCount val="1"/>
                <c:pt idx="0">
                  <c:v>良品計画累積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集計!$BC$5:$CG$5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xVal>
          <c:yVal>
            <c:numRef>
              <c:f>集計!$BC$12:$CG$12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140</c:v>
                </c:pt>
                <c:pt idx="9">
                  <c:v>280</c:v>
                </c:pt>
                <c:pt idx="10">
                  <c:v>420</c:v>
                </c:pt>
                <c:pt idx="11">
                  <c:v>550</c:v>
                </c:pt>
                <c:pt idx="12">
                  <c:v>700</c:v>
                </c:pt>
                <c:pt idx="13">
                  <c:v>880</c:v>
                </c:pt>
                <c:pt idx="14">
                  <c:v>1150</c:v>
                </c:pt>
                <c:pt idx="15">
                  <c:v>1490</c:v>
                </c:pt>
                <c:pt idx="16">
                  <c:v>1850</c:v>
                </c:pt>
                <c:pt idx="17">
                  <c:v>2030</c:v>
                </c:pt>
                <c:pt idx="18">
                  <c:v>2140</c:v>
                </c:pt>
                <c:pt idx="19">
                  <c:v>2300</c:v>
                </c:pt>
                <c:pt idx="20">
                  <c:v>2480</c:v>
                </c:pt>
                <c:pt idx="21">
                  <c:v>2640</c:v>
                </c:pt>
                <c:pt idx="22">
                  <c:v>2640</c:v>
                </c:pt>
                <c:pt idx="23">
                  <c:v>2850</c:v>
                </c:pt>
                <c:pt idx="24">
                  <c:v>3000</c:v>
                </c:pt>
                <c:pt idx="25">
                  <c:v>3170</c:v>
                </c:pt>
                <c:pt idx="26">
                  <c:v>3660</c:v>
                </c:pt>
                <c:pt idx="27">
                  <c:v>4070</c:v>
                </c:pt>
                <c:pt idx="28">
                  <c:v>4280</c:v>
                </c:pt>
                <c:pt idx="29">
                  <c:v>4440</c:v>
                </c:pt>
                <c:pt idx="30">
                  <c:v>4540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CAF-4100-849D-AA1DA460F053}"/>
            </c:ext>
          </c:extLst>
        </c:ser>
        <c:ser>
          <c:idx val="7"/>
          <c:order val="7"/>
          <c:tx>
            <c:strRef>
              <c:f>集計!$BB$13</c:f>
              <c:strCache>
                <c:ptCount val="1"/>
                <c:pt idx="0">
                  <c:v>良品実績累積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集計!$BC$5:$CG$5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xVal>
          <c:yVal>
            <c:numRef>
              <c:f>集計!$BC$13:$CG$13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-2</c:v>
                </c:pt>
                <c:pt idx="6">
                  <c:v>-21</c:v>
                </c:pt>
                <c:pt idx="7">
                  <c:v>-25</c:v>
                </c:pt>
                <c:pt idx="8">
                  <c:v>89</c:v>
                </c:pt>
                <c:pt idx="9">
                  <c:v>215</c:v>
                </c:pt>
                <c:pt idx="10">
                  <c:v>303</c:v>
                </c:pt>
                <c:pt idx="11">
                  <c:v>359</c:v>
                </c:pt>
                <c:pt idx="12">
                  <c:v>471</c:v>
                </c:pt>
                <c:pt idx="13">
                  <c:v>639</c:v>
                </c:pt>
                <c:pt idx="14">
                  <c:v>779</c:v>
                </c:pt>
                <c:pt idx="15">
                  <c:v>1089</c:v>
                </c:pt>
                <c:pt idx="16">
                  <c:v>1468</c:v>
                </c:pt>
                <c:pt idx="17">
                  <c:v>1752</c:v>
                </c:pt>
                <c:pt idx="18">
                  <c:v>1817</c:v>
                </c:pt>
                <c:pt idx="19">
                  <c:v>1980</c:v>
                </c:pt>
                <c:pt idx="20">
                  <c:v>2147</c:v>
                </c:pt>
                <c:pt idx="21">
                  <c:v>2307</c:v>
                </c:pt>
                <c:pt idx="22">
                  <c:v>2307</c:v>
                </c:pt>
                <c:pt idx="23">
                  <c:v>2517</c:v>
                </c:pt>
                <c:pt idx="24">
                  <c:v>2667</c:v>
                </c:pt>
                <c:pt idx="25">
                  <c:v>2837</c:v>
                </c:pt>
                <c:pt idx="26">
                  <c:v>3327</c:v>
                </c:pt>
                <c:pt idx="27">
                  <c:v>3737</c:v>
                </c:pt>
                <c:pt idx="28">
                  <c:v>3947</c:v>
                </c:pt>
                <c:pt idx="29">
                  <c:v>4107</c:v>
                </c:pt>
                <c:pt idx="30">
                  <c:v>4207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CAF-4100-849D-AA1DA460F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5612800"/>
        <c:axId val="965625760"/>
      </c:scatterChart>
      <c:catAx>
        <c:axId val="965598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65572960"/>
        <c:crosses val="autoZero"/>
        <c:auto val="1"/>
        <c:lblAlgn val="ctr"/>
        <c:lblOffset val="100"/>
        <c:noMultiLvlLbl val="0"/>
      </c:catAx>
      <c:valAx>
        <c:axId val="96557296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65598400"/>
        <c:crosses val="autoZero"/>
        <c:crossBetween val="between"/>
      </c:valAx>
      <c:valAx>
        <c:axId val="965625760"/>
        <c:scaling>
          <c:orientation val="minMax"/>
          <c:min val="-20000"/>
        </c:scaling>
        <c:delete val="0"/>
        <c:axPos val="r"/>
        <c:numFmt formatCode="#,##0_);[Red]\(#,##0\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65612800"/>
        <c:crosses val="max"/>
        <c:crossBetween val="midCat"/>
      </c:valAx>
      <c:valAx>
        <c:axId val="96561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5625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集計!$BB$15</c:f>
              <c:strCache>
                <c:ptCount val="1"/>
                <c:pt idx="0">
                  <c:v>仕上げ計画達成率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集計!$BC$5:$CG$5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集計!$BC$15:$CG$15</c:f>
              <c:numCache>
                <c:formatCode>0%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0.67567567567567566</c:v>
                </c:pt>
                <c:pt idx="6">
                  <c:v>1.5196078431372548</c:v>
                </c:pt>
                <c:pt idx="7">
                  <c:v>0.67647058823529416</c:v>
                </c:pt>
                <c:pt idx="8">
                  <c:v>0</c:v>
                </c:pt>
                <c:pt idx="9">
                  <c:v>0</c:v>
                </c:pt>
                <c:pt idx="10">
                  <c:v>0.58771929824561409</c:v>
                </c:pt>
                <c:pt idx="11">
                  <c:v>1.2019230769230769</c:v>
                </c:pt>
                <c:pt idx="12">
                  <c:v>0.50282485875706218</c:v>
                </c:pt>
                <c:pt idx="13">
                  <c:v>0.8375634517766497</c:v>
                </c:pt>
                <c:pt idx="14">
                  <c:v>0.16666666666666666</c:v>
                </c:pt>
                <c:pt idx="15">
                  <c:v>0</c:v>
                </c:pt>
                <c:pt idx="16">
                  <c:v>0</c:v>
                </c:pt>
                <c:pt idx="17">
                  <c:v>0.91891891891891897</c:v>
                </c:pt>
                <c:pt idx="18">
                  <c:v>0.48167539267015708</c:v>
                </c:pt>
                <c:pt idx="19">
                  <c:v>0.74496644295302017</c:v>
                </c:pt>
                <c:pt idx="20">
                  <c:v>0.69747899159663862</c:v>
                </c:pt>
                <c:pt idx="21">
                  <c:v>1.5046728971962617</c:v>
                </c:pt>
                <c:pt idx="22">
                  <c:v>2.3333333333333335</c:v>
                </c:pt>
                <c:pt idx="23">
                  <c:v>0</c:v>
                </c:pt>
                <c:pt idx="24">
                  <c:v>1.1777777777777778</c:v>
                </c:pt>
                <c:pt idx="25">
                  <c:v>1.2264150943396226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C-4A86-882B-237F54291D4D}"/>
            </c:ext>
          </c:extLst>
        </c:ser>
        <c:ser>
          <c:idx val="2"/>
          <c:order val="1"/>
          <c:tx>
            <c:strRef>
              <c:f>集計!$BB$16</c:f>
              <c:strCache>
                <c:ptCount val="1"/>
                <c:pt idx="0">
                  <c:v>鋳造計画達成率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集計!$BC$5:$CG$5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集計!$BC$16:$CG$16</c:f>
              <c:numCache>
                <c:formatCode>0%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0.81428571428571428</c:v>
                </c:pt>
                <c:pt idx="9">
                  <c:v>0.9</c:v>
                </c:pt>
                <c:pt idx="10">
                  <c:v>0.62857142857142856</c:v>
                </c:pt>
                <c:pt idx="11">
                  <c:v>0.43076923076923079</c:v>
                </c:pt>
                <c:pt idx="12">
                  <c:v>0.7466666666666667</c:v>
                </c:pt>
                <c:pt idx="13">
                  <c:v>0.93333333333333335</c:v>
                </c:pt>
                <c:pt idx="14">
                  <c:v>0.51851851851851849</c:v>
                </c:pt>
                <c:pt idx="15">
                  <c:v>0.91176470588235292</c:v>
                </c:pt>
                <c:pt idx="16">
                  <c:v>1.0527777777777778</c:v>
                </c:pt>
                <c:pt idx="17">
                  <c:v>1.5777777777777777</c:v>
                </c:pt>
                <c:pt idx="18">
                  <c:v>0.59090909090909094</c:v>
                </c:pt>
                <c:pt idx="19">
                  <c:v>1.01875</c:v>
                </c:pt>
                <c:pt idx="20">
                  <c:v>0.92777777777777781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CC-4A86-882B-237F54291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5598400"/>
        <c:axId val="965572960"/>
      </c:barChart>
      <c:catAx>
        <c:axId val="965598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65572960"/>
        <c:crosses val="autoZero"/>
        <c:auto val="1"/>
        <c:lblAlgn val="ctr"/>
        <c:lblOffset val="100"/>
        <c:noMultiLvlLbl val="0"/>
      </c:catAx>
      <c:valAx>
        <c:axId val="9655729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6559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集計!$BB$14</c:f>
              <c:strCache>
                <c:ptCount val="1"/>
                <c:pt idx="0">
                  <c:v>仕上げvs良品実績</c:v>
                </c:pt>
              </c:strCache>
            </c:strRef>
          </c:tx>
          <c:spPr>
            <a:solidFill>
              <a:schemeClr val="accent1"/>
            </a:solidFill>
            <a:ln w="28575">
              <a:noFill/>
            </a:ln>
            <a:effectLst/>
          </c:spPr>
          <c:invertIfNegative val="0"/>
          <c:cat>
            <c:numRef>
              <c:f>集計!$BC$5:$CG$5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集計!$BC$14:$CG$14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102</c:v>
                </c:pt>
                <c:pt idx="6">
                  <c:v>431</c:v>
                </c:pt>
                <c:pt idx="7">
                  <c:v>573</c:v>
                </c:pt>
                <c:pt idx="8">
                  <c:v>459</c:v>
                </c:pt>
                <c:pt idx="9">
                  <c:v>333</c:v>
                </c:pt>
                <c:pt idx="10">
                  <c:v>513</c:v>
                </c:pt>
                <c:pt idx="11">
                  <c:v>707</c:v>
                </c:pt>
                <c:pt idx="12">
                  <c:v>773</c:v>
                </c:pt>
                <c:pt idx="13">
                  <c:v>935</c:v>
                </c:pt>
                <c:pt idx="14">
                  <c:v>870</c:v>
                </c:pt>
                <c:pt idx="15">
                  <c:v>560</c:v>
                </c:pt>
                <c:pt idx="16">
                  <c:v>181</c:v>
                </c:pt>
                <c:pt idx="17">
                  <c:v>237</c:v>
                </c:pt>
                <c:pt idx="18">
                  <c:v>356</c:v>
                </c:pt>
                <c:pt idx="19">
                  <c:v>415</c:v>
                </c:pt>
                <c:pt idx="20">
                  <c:v>414</c:v>
                </c:pt>
                <c:pt idx="21">
                  <c:v>576</c:v>
                </c:pt>
                <c:pt idx="22">
                  <c:v>618</c:v>
                </c:pt>
                <c:pt idx="23">
                  <c:v>432</c:v>
                </c:pt>
                <c:pt idx="24">
                  <c:v>600</c:v>
                </c:pt>
                <c:pt idx="25">
                  <c:v>820</c:v>
                </c:pt>
                <c:pt idx="26">
                  <c:v>540</c:v>
                </c:pt>
                <c:pt idx="27">
                  <c:v>280</c:v>
                </c:pt>
                <c:pt idx="28">
                  <c:v>184</c:v>
                </c:pt>
                <c:pt idx="29">
                  <c:v>24</c:v>
                </c:pt>
                <c:pt idx="30">
                  <c:v>-76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1-447D-802F-93C6F1639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5598400"/>
        <c:axId val="965572960"/>
      </c:barChart>
      <c:valAx>
        <c:axId val="965598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65572960"/>
        <c:crosses val="autoZero"/>
        <c:crossBetween val="midCat"/>
      </c:valAx>
      <c:valAx>
        <c:axId val="965572960"/>
        <c:scaling>
          <c:orientation val="minMax"/>
          <c:max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65598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集計!$CT$6</c:f>
              <c:strCache>
                <c:ptCount val="1"/>
                <c:pt idx="0">
                  <c:v>MKC_PB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集計!$EJ$6:$FN$6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24</c:v>
                </c:pt>
                <c:pt idx="8">
                  <c:v>0</c:v>
                </c:pt>
                <c:pt idx="9">
                  <c:v>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72</c:v>
                </c:pt>
                <c:pt idx="14">
                  <c:v>72</c:v>
                </c:pt>
                <c:pt idx="15">
                  <c:v>0</c:v>
                </c:pt>
                <c:pt idx="16">
                  <c:v>0</c:v>
                </c:pt>
                <c:pt idx="17">
                  <c:v>24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48</c:v>
                </c:pt>
                <c:pt idx="25">
                  <c:v>48</c:v>
                </c:pt>
                <c:pt idx="26">
                  <c:v>48</c:v>
                </c:pt>
                <c:pt idx="27">
                  <c:v>36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07-4BA2-B840-9A22FFF6A068}"/>
            </c:ext>
          </c:extLst>
        </c:ser>
        <c:ser>
          <c:idx val="1"/>
          <c:order val="1"/>
          <c:tx>
            <c:strRef>
              <c:f>集計!$CT$7</c:f>
              <c:strCache>
                <c:ptCount val="1"/>
                <c:pt idx="0">
                  <c:v>MKC_FF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集計!$EJ$7:$FN$7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64</c:v>
                </c:pt>
                <c:pt idx="6">
                  <c:v>96</c:v>
                </c:pt>
                <c:pt idx="7">
                  <c:v>96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64</c:v>
                </c:pt>
                <c:pt idx="12">
                  <c:v>96</c:v>
                </c:pt>
                <c:pt idx="13">
                  <c:v>64</c:v>
                </c:pt>
                <c:pt idx="14">
                  <c:v>96</c:v>
                </c:pt>
                <c:pt idx="15">
                  <c:v>32</c:v>
                </c:pt>
                <c:pt idx="16">
                  <c:v>32</c:v>
                </c:pt>
                <c:pt idx="17">
                  <c:v>64</c:v>
                </c:pt>
                <c:pt idx="18">
                  <c:v>64</c:v>
                </c:pt>
                <c:pt idx="19">
                  <c:v>64</c:v>
                </c:pt>
                <c:pt idx="20">
                  <c:v>64</c:v>
                </c:pt>
                <c:pt idx="21">
                  <c:v>64</c:v>
                </c:pt>
                <c:pt idx="22">
                  <c:v>0</c:v>
                </c:pt>
                <c:pt idx="23">
                  <c:v>0</c:v>
                </c:pt>
                <c:pt idx="24">
                  <c:v>96</c:v>
                </c:pt>
                <c:pt idx="25">
                  <c:v>96</c:v>
                </c:pt>
                <c:pt idx="26">
                  <c:v>96</c:v>
                </c:pt>
                <c:pt idx="27">
                  <c:v>96</c:v>
                </c:pt>
                <c:pt idx="28">
                  <c:v>96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07-4BA2-B840-9A22FFF6A068}"/>
            </c:ext>
          </c:extLst>
        </c:ser>
        <c:ser>
          <c:idx val="2"/>
          <c:order val="2"/>
          <c:tx>
            <c:strRef>
              <c:f>集計!$CT$8</c:f>
              <c:strCache>
                <c:ptCount val="1"/>
                <c:pt idx="0">
                  <c:v>MKC_FL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集計!$EJ$8:$FN$8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36</c:v>
                </c:pt>
                <c:pt idx="6">
                  <c:v>36</c:v>
                </c:pt>
                <c:pt idx="7">
                  <c:v>36</c:v>
                </c:pt>
                <c:pt idx="8">
                  <c:v>0</c:v>
                </c:pt>
                <c:pt idx="9">
                  <c:v>0</c:v>
                </c:pt>
                <c:pt idx="10">
                  <c:v>36</c:v>
                </c:pt>
                <c:pt idx="11">
                  <c:v>36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0</c:v>
                </c:pt>
                <c:pt idx="17">
                  <c:v>18</c:v>
                </c:pt>
                <c:pt idx="18">
                  <c:v>18</c:v>
                </c:pt>
                <c:pt idx="19">
                  <c:v>18</c:v>
                </c:pt>
                <c:pt idx="20">
                  <c:v>18</c:v>
                </c:pt>
                <c:pt idx="21">
                  <c:v>18</c:v>
                </c:pt>
                <c:pt idx="22">
                  <c:v>18</c:v>
                </c:pt>
                <c:pt idx="23">
                  <c:v>0</c:v>
                </c:pt>
                <c:pt idx="24">
                  <c:v>18</c:v>
                </c:pt>
                <c:pt idx="25">
                  <c:v>18</c:v>
                </c:pt>
                <c:pt idx="26">
                  <c:v>18</c:v>
                </c:pt>
                <c:pt idx="27">
                  <c:v>18</c:v>
                </c:pt>
                <c:pt idx="28">
                  <c:v>18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07-4BA2-B840-9A22FFF6A068}"/>
            </c:ext>
          </c:extLst>
        </c:ser>
        <c:ser>
          <c:idx val="3"/>
          <c:order val="3"/>
          <c:tx>
            <c:strRef>
              <c:f>集計!$CT$9</c:f>
              <c:strCache>
                <c:ptCount val="1"/>
                <c:pt idx="0">
                  <c:v>MKC_MPR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集計!$EJ$9:$FN$9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108</c:v>
                </c:pt>
                <c:pt idx="11">
                  <c:v>0</c:v>
                </c:pt>
                <c:pt idx="12">
                  <c:v>0</c:v>
                </c:pt>
                <c:pt idx="13">
                  <c:v>108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108</c:v>
                </c:pt>
                <c:pt idx="18">
                  <c:v>0</c:v>
                </c:pt>
                <c:pt idx="19">
                  <c:v>108</c:v>
                </c:pt>
                <c:pt idx="20">
                  <c:v>0</c:v>
                </c:pt>
                <c:pt idx="21">
                  <c:v>108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108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07-4BA2-B840-9A22FFF6A068}"/>
            </c:ext>
          </c:extLst>
        </c:ser>
        <c:ser>
          <c:idx val="4"/>
          <c:order val="4"/>
          <c:tx>
            <c:strRef>
              <c:f>集計!$CT$10</c:f>
              <c:strCache>
                <c:ptCount val="1"/>
                <c:pt idx="0">
                  <c:v>MKC_MPL</c:v>
                </c:pt>
              </c:strCache>
            </c:strRef>
          </c:tx>
          <c:invertIfNegative val="0"/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集計!$EJ$10:$FN$10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108</c:v>
                </c:pt>
                <c:pt idx="11">
                  <c:v>0</c:v>
                </c:pt>
                <c:pt idx="12">
                  <c:v>108</c:v>
                </c:pt>
                <c:pt idx="13">
                  <c:v>0</c:v>
                </c:pt>
                <c:pt idx="14">
                  <c:v>108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108</c:v>
                </c:pt>
                <c:pt idx="19">
                  <c:v>0</c:v>
                </c:pt>
                <c:pt idx="20">
                  <c:v>108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108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07-4BA2-B840-9A22FFF6A068}"/>
            </c:ext>
          </c:extLst>
        </c:ser>
        <c:ser>
          <c:idx val="5"/>
          <c:order val="5"/>
          <c:tx>
            <c:strRef>
              <c:f>集計!$CT$11</c:f>
              <c:strCache>
                <c:ptCount val="1"/>
                <c:pt idx="0">
                  <c:v>MKC_SWA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集計!$EJ$11:$FN$11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48</c:v>
                </c:pt>
                <c:pt idx="6">
                  <c:v>48</c:v>
                </c:pt>
                <c:pt idx="7">
                  <c:v>48</c:v>
                </c:pt>
                <c:pt idx="8">
                  <c:v>0</c:v>
                </c:pt>
                <c:pt idx="9">
                  <c:v>0</c:v>
                </c:pt>
                <c:pt idx="10">
                  <c:v>48</c:v>
                </c:pt>
                <c:pt idx="11">
                  <c:v>48</c:v>
                </c:pt>
                <c:pt idx="12">
                  <c:v>48</c:v>
                </c:pt>
                <c:pt idx="13">
                  <c:v>48</c:v>
                </c:pt>
                <c:pt idx="14">
                  <c:v>48</c:v>
                </c:pt>
                <c:pt idx="15">
                  <c:v>0</c:v>
                </c:pt>
                <c:pt idx="16">
                  <c:v>0</c:v>
                </c:pt>
                <c:pt idx="17">
                  <c:v>24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48</c:v>
                </c:pt>
                <c:pt idx="26">
                  <c:v>48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07-4BA2-B840-9A22FFF6A068}"/>
            </c:ext>
          </c:extLst>
        </c:ser>
        <c:ser>
          <c:idx val="6"/>
          <c:order val="6"/>
          <c:tx>
            <c:strRef>
              <c:f>集計!$CT$12</c:f>
              <c:strCache>
                <c:ptCount val="1"/>
                <c:pt idx="0">
                  <c:v>MKR_HP</c:v>
                </c:pt>
              </c:strCache>
            </c:strRef>
          </c:tx>
          <c:invertIfNegative val="0"/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集計!$EJ$12:$FN$12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60</c:v>
                </c:pt>
                <c:pt idx="14">
                  <c:v>60</c:v>
                </c:pt>
                <c:pt idx="15">
                  <c:v>0</c:v>
                </c:pt>
                <c:pt idx="16">
                  <c:v>0</c:v>
                </c:pt>
                <c:pt idx="17">
                  <c:v>60</c:v>
                </c:pt>
                <c:pt idx="18">
                  <c:v>120</c:v>
                </c:pt>
                <c:pt idx="19">
                  <c:v>60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07-4BA2-B840-9A22FFF6A068}"/>
            </c:ext>
          </c:extLst>
        </c:ser>
        <c:ser>
          <c:idx val="7"/>
          <c:order val="7"/>
          <c:tx>
            <c:strRef>
              <c:f>集計!$CT$13</c:f>
              <c:strCache>
                <c:ptCount val="1"/>
                <c:pt idx="0">
                  <c:v>MKR_PB</c:v>
                </c:pt>
              </c:strCache>
            </c:strRef>
          </c:tx>
          <c:invertIfNegative val="0"/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集計!$EJ$13:$FN$13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24</c:v>
                </c:pt>
                <c:pt idx="13">
                  <c:v>24</c:v>
                </c:pt>
                <c:pt idx="14">
                  <c:v>48</c:v>
                </c:pt>
                <c:pt idx="15">
                  <c:v>0</c:v>
                </c:pt>
                <c:pt idx="16">
                  <c:v>0</c:v>
                </c:pt>
                <c:pt idx="17">
                  <c:v>72</c:v>
                </c:pt>
                <c:pt idx="18">
                  <c:v>72</c:v>
                </c:pt>
                <c:pt idx="19">
                  <c:v>48</c:v>
                </c:pt>
                <c:pt idx="20">
                  <c:v>48</c:v>
                </c:pt>
                <c:pt idx="21">
                  <c:v>24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07-4BA2-B840-9A22FFF6A068}"/>
            </c:ext>
          </c:extLst>
        </c:ser>
        <c:ser>
          <c:idx val="8"/>
          <c:order val="8"/>
          <c:tx>
            <c:strRef>
              <c:f>集計!$CT$14</c:f>
              <c:strCache>
                <c:ptCount val="1"/>
                <c:pt idx="0">
                  <c:v>MKR_PB</c:v>
                </c:pt>
              </c:strCache>
            </c:strRef>
          </c:tx>
          <c:invertIfNegative val="0"/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集計!$EJ$14:$FN$14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192</c:v>
                </c:pt>
                <c:pt idx="6">
                  <c:v>160</c:v>
                </c:pt>
                <c:pt idx="7">
                  <c:v>160</c:v>
                </c:pt>
                <c:pt idx="8">
                  <c:v>0</c:v>
                </c:pt>
                <c:pt idx="9">
                  <c:v>0</c:v>
                </c:pt>
                <c:pt idx="10">
                  <c:v>160</c:v>
                </c:pt>
                <c:pt idx="11">
                  <c:v>128</c:v>
                </c:pt>
                <c:pt idx="12">
                  <c:v>160</c:v>
                </c:pt>
                <c:pt idx="13">
                  <c:v>128</c:v>
                </c:pt>
                <c:pt idx="14">
                  <c:v>160</c:v>
                </c:pt>
                <c:pt idx="15">
                  <c:v>64</c:v>
                </c:pt>
                <c:pt idx="16">
                  <c:v>64</c:v>
                </c:pt>
                <c:pt idx="17">
                  <c:v>160</c:v>
                </c:pt>
                <c:pt idx="18">
                  <c:v>160</c:v>
                </c:pt>
                <c:pt idx="19">
                  <c:v>160</c:v>
                </c:pt>
                <c:pt idx="20">
                  <c:v>128</c:v>
                </c:pt>
                <c:pt idx="21">
                  <c:v>160</c:v>
                </c:pt>
                <c:pt idx="22">
                  <c:v>128</c:v>
                </c:pt>
                <c:pt idx="23">
                  <c:v>64</c:v>
                </c:pt>
                <c:pt idx="24">
                  <c:v>192</c:v>
                </c:pt>
                <c:pt idx="25">
                  <c:v>160</c:v>
                </c:pt>
                <c:pt idx="26">
                  <c:v>160</c:v>
                </c:pt>
                <c:pt idx="27">
                  <c:v>160</c:v>
                </c:pt>
                <c:pt idx="28">
                  <c:v>160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07-4BA2-B840-9A22FFF6A068}"/>
            </c:ext>
          </c:extLst>
        </c:ser>
        <c:ser>
          <c:idx val="9"/>
          <c:order val="9"/>
          <c:tx>
            <c:strRef>
              <c:f>集計!$CT$15</c:f>
              <c:strCache>
                <c:ptCount val="1"/>
                <c:pt idx="0">
                  <c:v>MLC_RC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集計!$EJ$15:$FN$15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</c:v>
                </c:pt>
                <c:pt idx="7">
                  <c:v>90</c:v>
                </c:pt>
                <c:pt idx="8">
                  <c:v>0</c:v>
                </c:pt>
                <c:pt idx="9">
                  <c:v>0</c:v>
                </c:pt>
                <c:pt idx="10">
                  <c:v>90</c:v>
                </c:pt>
                <c:pt idx="11">
                  <c:v>90</c:v>
                </c:pt>
                <c:pt idx="12">
                  <c:v>54</c:v>
                </c:pt>
                <c:pt idx="13">
                  <c:v>54</c:v>
                </c:pt>
                <c:pt idx="14">
                  <c:v>54</c:v>
                </c:pt>
                <c:pt idx="15">
                  <c:v>54</c:v>
                </c:pt>
                <c:pt idx="16">
                  <c:v>54</c:v>
                </c:pt>
                <c:pt idx="17">
                  <c:v>54</c:v>
                </c:pt>
                <c:pt idx="18">
                  <c:v>54</c:v>
                </c:pt>
                <c:pt idx="19">
                  <c:v>54</c:v>
                </c:pt>
                <c:pt idx="20">
                  <c:v>54</c:v>
                </c:pt>
                <c:pt idx="21">
                  <c:v>54</c:v>
                </c:pt>
                <c:pt idx="22">
                  <c:v>54</c:v>
                </c:pt>
                <c:pt idx="23">
                  <c:v>54</c:v>
                </c:pt>
                <c:pt idx="24">
                  <c:v>54</c:v>
                </c:pt>
                <c:pt idx="25">
                  <c:v>54</c:v>
                </c:pt>
                <c:pt idx="26">
                  <c:v>54</c:v>
                </c:pt>
                <c:pt idx="27">
                  <c:v>54</c:v>
                </c:pt>
                <c:pt idx="28">
                  <c:v>54</c:v>
                </c:pt>
                <c:pt idx="29">
                  <c:v>54</c:v>
                </c:pt>
                <c:pt idx="3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07-4BA2-B840-9A22FFF6A068}"/>
            </c:ext>
          </c:extLst>
        </c:ser>
        <c:ser>
          <c:idx val="10"/>
          <c:order val="10"/>
          <c:tx>
            <c:strRef>
              <c:f>集計!$CT$16</c:f>
              <c:strCache>
                <c:ptCount val="1"/>
                <c:pt idx="0">
                  <c:v>MLT_SWA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集計!$EJ$16:$FN$16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120</c:v>
                </c:pt>
                <c:pt idx="6">
                  <c:v>120</c:v>
                </c:pt>
                <c:pt idx="7">
                  <c:v>120</c:v>
                </c:pt>
                <c:pt idx="8">
                  <c:v>0</c:v>
                </c:pt>
                <c:pt idx="9">
                  <c:v>0</c:v>
                </c:pt>
                <c:pt idx="10">
                  <c:v>120</c:v>
                </c:pt>
                <c:pt idx="11">
                  <c:v>120</c:v>
                </c:pt>
                <c:pt idx="12">
                  <c:v>120</c:v>
                </c:pt>
                <c:pt idx="13">
                  <c:v>120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507-4BA2-B840-9A22FFF6A068}"/>
            </c:ext>
          </c:extLst>
        </c:ser>
        <c:ser>
          <c:idx val="11"/>
          <c:order val="11"/>
          <c:tx>
            <c:strRef>
              <c:f>集計!$CT$17</c:f>
              <c:strCache>
                <c:ptCount val="1"/>
                <c:pt idx="0">
                  <c:v>MLF</c:v>
                </c:pt>
              </c:strCache>
            </c:strRef>
          </c:tx>
          <c:invertIfNegative val="0"/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集計!$EJ$17:$FN$17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96</c:v>
                </c:pt>
                <c:pt idx="6">
                  <c:v>96</c:v>
                </c:pt>
                <c:pt idx="7">
                  <c:v>96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96</c:v>
                </c:pt>
                <c:pt idx="12">
                  <c:v>96</c:v>
                </c:pt>
                <c:pt idx="13">
                  <c:v>96</c:v>
                </c:pt>
                <c:pt idx="14">
                  <c:v>24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507-4BA2-B840-9A22FFF6A068}"/>
            </c:ext>
          </c:extLst>
        </c:ser>
        <c:ser>
          <c:idx val="12"/>
          <c:order val="12"/>
          <c:tx>
            <c:strRef>
              <c:f>集計!$CT$18</c:f>
              <c:strCache>
                <c:ptCount val="1"/>
                <c:pt idx="0">
                  <c:v>MFJ_PB</c:v>
                </c:pt>
              </c:strCache>
            </c:strRef>
          </c:tx>
          <c:invertIfNegative val="0"/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集計!$EJ$18:$FN$18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0</c:v>
                </c:pt>
                <c:pt idx="16">
                  <c:v>0</c:v>
                </c:pt>
                <c:pt idx="17">
                  <c:v>80</c:v>
                </c:pt>
                <c:pt idx="18">
                  <c:v>80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0</c:v>
                </c:pt>
                <c:pt idx="23">
                  <c:v>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07-4BA2-B840-9A22FFF6A068}"/>
            </c:ext>
          </c:extLst>
        </c:ser>
        <c:ser>
          <c:idx val="13"/>
          <c:order val="13"/>
          <c:tx>
            <c:strRef>
              <c:f>集計!$CT$19</c:f>
              <c:strCache>
                <c:ptCount val="1"/>
                <c:pt idx="0">
                  <c:v>MFJ_PB</c:v>
                </c:pt>
              </c:strCache>
            </c:strRef>
          </c:tx>
          <c:invertIfNegative val="0"/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集計!$EJ$19:$FN$19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108</c:v>
                </c:pt>
                <c:pt idx="6">
                  <c:v>72</c:v>
                </c:pt>
                <c:pt idx="7">
                  <c:v>72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507-4BA2-B840-9A22FFF6A068}"/>
            </c:ext>
          </c:extLst>
        </c:ser>
        <c:ser>
          <c:idx val="14"/>
          <c:order val="14"/>
          <c:tx>
            <c:strRef>
              <c:f>集計!$CT$20</c:f>
              <c:strCache>
                <c:ptCount val="1"/>
                <c:pt idx="0">
                  <c:v>MFL</c:v>
                </c:pt>
              </c:strCache>
            </c:strRef>
          </c:tx>
          <c:invertIfNegative val="0"/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集計!$EJ$20:$FN$20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66</c:v>
                </c:pt>
                <c:pt idx="6">
                  <c:v>44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507-4BA2-B840-9A22FFF6A068}"/>
            </c:ext>
          </c:extLst>
        </c:ser>
        <c:ser>
          <c:idx val="15"/>
          <c:order val="15"/>
          <c:tx>
            <c:strRef>
              <c:f>集計!$CT$21</c:f>
              <c:strCache>
                <c:ptCount val="1"/>
                <c:pt idx="0">
                  <c:v>MLM_HP</c:v>
                </c:pt>
              </c:strCache>
            </c:strRef>
          </c:tx>
          <c:invertIfNegative val="0"/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集計!$EJ$21:$FN$21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507-4BA2-B840-9A22FFF6A068}"/>
            </c:ext>
          </c:extLst>
        </c:ser>
        <c:ser>
          <c:idx val="16"/>
          <c:order val="16"/>
          <c:tx>
            <c:strRef>
              <c:f>集計!$CT$22</c:f>
              <c:strCache>
                <c:ptCount val="1"/>
                <c:pt idx="0">
                  <c:v>MLM_SWA</c:v>
                </c:pt>
              </c:strCache>
            </c:strRef>
          </c:tx>
          <c:invertIfNegative val="0"/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集計!$EJ$22:$FN$22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10-1507-4BA2-B840-9A22FFF6A068}"/>
            </c:ext>
          </c:extLst>
        </c:ser>
        <c:ser>
          <c:idx val="17"/>
          <c:order val="17"/>
          <c:tx>
            <c:strRef>
              <c:f>集計!$CT$23</c:f>
              <c:strCache>
                <c:ptCount val="1"/>
                <c:pt idx="0">
                  <c:v>MLM_SWA</c:v>
                </c:pt>
              </c:strCache>
            </c:strRef>
          </c:tx>
          <c:invertIfNegative val="0"/>
          <c:cat>
            <c:numRef>
              <c:f>集計!$EJ$5:$FN$5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集計!$EJ$23:$FN$23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11-1507-4BA2-B840-9A22FFF6A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9098239"/>
        <c:axId val="1969094879"/>
      </c:barChart>
      <c:catAx>
        <c:axId val="1969098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9094879"/>
        <c:crosses val="autoZero"/>
        <c:auto val="1"/>
        <c:lblAlgn val="ctr"/>
        <c:lblOffset val="100"/>
        <c:noMultiLvlLbl val="0"/>
      </c:catAx>
      <c:valAx>
        <c:axId val="1969094879"/>
        <c:scaling>
          <c:orientation val="minMax"/>
          <c:max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9098239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44399872471339"/>
          <c:y val="3.418015810078899E-2"/>
          <c:w val="0.12031174958704366"/>
          <c:h val="0.89364828394179407"/>
        </c:manualLayout>
      </c:layout>
      <c:overlay val="0"/>
      <c:txPr>
        <a:bodyPr/>
        <a:lstStyle/>
        <a:p>
          <a:pPr>
            <a:defRPr sz="1600"/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379888249944581E-2"/>
          <c:y val="0.11692489972064218"/>
          <c:w val="0.84031208843510807"/>
          <c:h val="0.77938806394259652"/>
        </c:manualLayout>
      </c:layout>
      <c:lineChart>
        <c:grouping val="standard"/>
        <c:varyColors val="0"/>
        <c:ser>
          <c:idx val="0"/>
          <c:order val="0"/>
          <c:tx>
            <c:strRef>
              <c:f>進捗管理_仕上げ!$AR$47</c:f>
              <c:strCache>
                <c:ptCount val="1"/>
                <c:pt idx="0">
                  <c:v>仕上げ差異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進捗管理_仕上げ!$AT$68:$BX$68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24</c:v>
                </c:pt>
                <c:pt idx="5">
                  <c:v>-352</c:v>
                </c:pt>
                <c:pt idx="6">
                  <c:v>-510</c:v>
                </c:pt>
                <c:pt idx="7">
                  <c:v>-869</c:v>
                </c:pt>
                <c:pt idx="8">
                  <c:v>-733</c:v>
                </c:pt>
                <c:pt idx="9">
                  <c:v>-645</c:v>
                </c:pt>
                <c:pt idx="10">
                  <c:v>-1071</c:v>
                </c:pt>
                <c:pt idx="11">
                  <c:v>-1327</c:v>
                </c:pt>
                <c:pt idx="12">
                  <c:v>-1747</c:v>
                </c:pt>
                <c:pt idx="13">
                  <c:v>-2215</c:v>
                </c:pt>
                <c:pt idx="14">
                  <c:v>-2672</c:v>
                </c:pt>
                <c:pt idx="15">
                  <c:v>-2712</c:v>
                </c:pt>
                <c:pt idx="16">
                  <c:v>-2830</c:v>
                </c:pt>
                <c:pt idx="17">
                  <c:v>-2964</c:v>
                </c:pt>
                <c:pt idx="18">
                  <c:v>-3208</c:v>
                </c:pt>
                <c:pt idx="19">
                  <c:v>-3336</c:v>
                </c:pt>
                <c:pt idx="20">
                  <c:v>-3446</c:v>
                </c:pt>
                <c:pt idx="21">
                  <c:v>-3320</c:v>
                </c:pt>
                <c:pt idx="22">
                  <c:v>-3296</c:v>
                </c:pt>
                <c:pt idx="23">
                  <c:v>-3272</c:v>
                </c:pt>
                <c:pt idx="24">
                  <c:v>-3188</c:v>
                </c:pt>
                <c:pt idx="25">
                  <c:v>-3100</c:v>
                </c:pt>
                <c:pt idx="26">
                  <c:v>-3104</c:v>
                </c:pt>
                <c:pt idx="27">
                  <c:v>-3068</c:v>
                </c:pt>
                <c:pt idx="28">
                  <c:v>-3032</c:v>
                </c:pt>
                <c:pt idx="29">
                  <c:v>-3032</c:v>
                </c:pt>
                <c:pt idx="30">
                  <c:v>-3032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7-4426-80A8-7211A0051B5B}"/>
            </c:ext>
          </c:extLst>
        </c:ser>
        <c:ser>
          <c:idx val="1"/>
          <c:order val="1"/>
          <c:tx>
            <c:strRef>
              <c:f>進捗管理_仕上げ!$AR$25</c:f>
              <c:strCache>
                <c:ptCount val="1"/>
                <c:pt idx="0">
                  <c:v>仕上げ合格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進捗管理_仕上げ!$AT$46:$BX$46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24</c:v>
                </c:pt>
                <c:pt idx="5">
                  <c:v>378</c:v>
                </c:pt>
                <c:pt idx="6">
                  <c:v>1006</c:v>
                </c:pt>
                <c:pt idx="7">
                  <c:v>1389</c:v>
                </c:pt>
                <c:pt idx="8">
                  <c:v>1525</c:v>
                </c:pt>
                <c:pt idx="9">
                  <c:v>1613</c:v>
                </c:pt>
                <c:pt idx="10">
                  <c:v>2109</c:v>
                </c:pt>
                <c:pt idx="11">
                  <c:v>2495</c:v>
                </c:pt>
                <c:pt idx="12">
                  <c:v>2939</c:v>
                </c:pt>
                <c:pt idx="13">
                  <c:v>3343</c:v>
                </c:pt>
                <c:pt idx="14">
                  <c:v>3654</c:v>
                </c:pt>
                <c:pt idx="15">
                  <c:v>3782</c:v>
                </c:pt>
                <c:pt idx="16">
                  <c:v>3814</c:v>
                </c:pt>
                <c:pt idx="17">
                  <c:v>4344</c:v>
                </c:pt>
                <c:pt idx="18">
                  <c:v>4776</c:v>
                </c:pt>
                <c:pt idx="19">
                  <c:v>5260</c:v>
                </c:pt>
                <c:pt idx="20">
                  <c:v>5670</c:v>
                </c:pt>
                <c:pt idx="21">
                  <c:v>6324</c:v>
                </c:pt>
                <c:pt idx="22">
                  <c:v>6548</c:v>
                </c:pt>
                <c:pt idx="23">
                  <c:v>6690</c:v>
                </c:pt>
                <c:pt idx="24">
                  <c:v>7470</c:v>
                </c:pt>
                <c:pt idx="25">
                  <c:v>8270</c:v>
                </c:pt>
                <c:pt idx="26">
                  <c:v>8870</c:v>
                </c:pt>
                <c:pt idx="27">
                  <c:v>9370</c:v>
                </c:pt>
                <c:pt idx="28">
                  <c:v>9834</c:v>
                </c:pt>
                <c:pt idx="29">
                  <c:v>9888</c:v>
                </c:pt>
                <c:pt idx="3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7-4426-80A8-7211A0051B5B}"/>
            </c:ext>
          </c:extLst>
        </c:ser>
        <c:ser>
          <c:idx val="2"/>
          <c:order val="2"/>
          <c:tx>
            <c:strRef>
              <c:f>進捗管理_仕上げ!$AR$3</c:f>
              <c:strCache>
                <c:ptCount val="1"/>
                <c:pt idx="0">
                  <c:v>仕上げ計画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進捗管理_仕上げ!$AT$24:$BX$24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730</c:v>
                </c:pt>
                <c:pt idx="6">
                  <c:v>1516</c:v>
                </c:pt>
                <c:pt idx="7">
                  <c:v>2258</c:v>
                </c:pt>
                <c:pt idx="8">
                  <c:v>2258</c:v>
                </c:pt>
                <c:pt idx="9">
                  <c:v>2258</c:v>
                </c:pt>
                <c:pt idx="10">
                  <c:v>3180</c:v>
                </c:pt>
                <c:pt idx="11">
                  <c:v>3822</c:v>
                </c:pt>
                <c:pt idx="12">
                  <c:v>4686</c:v>
                </c:pt>
                <c:pt idx="13">
                  <c:v>5558</c:v>
                </c:pt>
                <c:pt idx="14">
                  <c:v>6326</c:v>
                </c:pt>
                <c:pt idx="15">
                  <c:v>6494</c:v>
                </c:pt>
                <c:pt idx="16">
                  <c:v>6644</c:v>
                </c:pt>
                <c:pt idx="17">
                  <c:v>7308</c:v>
                </c:pt>
                <c:pt idx="18">
                  <c:v>7984</c:v>
                </c:pt>
                <c:pt idx="19">
                  <c:v>8596</c:v>
                </c:pt>
                <c:pt idx="20">
                  <c:v>9116</c:v>
                </c:pt>
                <c:pt idx="21">
                  <c:v>9644</c:v>
                </c:pt>
                <c:pt idx="22">
                  <c:v>9844</c:v>
                </c:pt>
                <c:pt idx="23">
                  <c:v>9962</c:v>
                </c:pt>
                <c:pt idx="24">
                  <c:v>10658</c:v>
                </c:pt>
                <c:pt idx="25">
                  <c:v>11370</c:v>
                </c:pt>
                <c:pt idx="26">
                  <c:v>11974</c:v>
                </c:pt>
                <c:pt idx="27">
                  <c:v>12438</c:v>
                </c:pt>
                <c:pt idx="28">
                  <c:v>12866</c:v>
                </c:pt>
                <c:pt idx="29">
                  <c:v>12920</c:v>
                </c:pt>
                <c:pt idx="30">
                  <c:v>12974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7-4426-80A8-7211A0051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4510063"/>
        <c:axId val="1074511503"/>
      </c:lineChart>
      <c:catAx>
        <c:axId val="10745100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74511503"/>
        <c:crosses val="autoZero"/>
        <c:auto val="1"/>
        <c:lblAlgn val="ctr"/>
        <c:lblOffset val="100"/>
        <c:noMultiLvlLbl val="0"/>
      </c:catAx>
      <c:valAx>
        <c:axId val="1074511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74510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90182522917237151"/>
          <c:y val="8.8245593866130456E-2"/>
          <c:w val="9.8174765868950964E-2"/>
          <c:h val="0.25263974938280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予実</a:t>
            </a:r>
          </a:p>
        </c:rich>
      </c:tx>
      <c:layout>
        <c:manualLayout>
          <c:xMode val="edge"/>
          <c:yMode val="edge"/>
          <c:x val="0.49491848602671085"/>
          <c:y val="2.9019498919829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689314746129433E-2"/>
          <c:y val="9.6369047725462828E-2"/>
          <c:w val="0.82035592790038403"/>
          <c:h val="0.787399320923390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進捗管理_鋳造!$E$3</c:f>
              <c:strCache>
                <c:ptCount val="1"/>
                <c:pt idx="0">
                  <c:v>良品計画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進捗管理_鋳造!$AT$23:$BX$23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600</c:v>
                </c:pt>
                <c:pt idx="6">
                  <c:v>630</c:v>
                </c:pt>
                <c:pt idx="7">
                  <c:v>580</c:v>
                </c:pt>
                <c:pt idx="8">
                  <c:v>490</c:v>
                </c:pt>
                <c:pt idx="9">
                  <c:v>510</c:v>
                </c:pt>
                <c:pt idx="10">
                  <c:v>540</c:v>
                </c:pt>
                <c:pt idx="11">
                  <c:v>470</c:v>
                </c:pt>
                <c:pt idx="12">
                  <c:v>600</c:v>
                </c:pt>
                <c:pt idx="13">
                  <c:v>660</c:v>
                </c:pt>
                <c:pt idx="14">
                  <c:v>580</c:v>
                </c:pt>
                <c:pt idx="15">
                  <c:v>520</c:v>
                </c:pt>
                <c:pt idx="16">
                  <c:v>570</c:v>
                </c:pt>
                <c:pt idx="17">
                  <c:v>550</c:v>
                </c:pt>
                <c:pt idx="18">
                  <c:v>350</c:v>
                </c:pt>
                <c:pt idx="19">
                  <c:v>570</c:v>
                </c:pt>
                <c:pt idx="20">
                  <c:v>600</c:v>
                </c:pt>
                <c:pt idx="21">
                  <c:v>610</c:v>
                </c:pt>
                <c:pt idx="22">
                  <c:v>580</c:v>
                </c:pt>
                <c:pt idx="23">
                  <c:v>620</c:v>
                </c:pt>
                <c:pt idx="24">
                  <c:v>540</c:v>
                </c:pt>
                <c:pt idx="25">
                  <c:v>290</c:v>
                </c:pt>
                <c:pt idx="26">
                  <c:v>490</c:v>
                </c:pt>
                <c:pt idx="27">
                  <c:v>490</c:v>
                </c:pt>
                <c:pt idx="28">
                  <c:v>610</c:v>
                </c:pt>
                <c:pt idx="29">
                  <c:v>620</c:v>
                </c:pt>
                <c:pt idx="30">
                  <c:v>340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進捗管理_鋳造!#REF!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04E0-4FB7-9852-6ECB76F37EB1}"/>
            </c:ext>
          </c:extLst>
        </c:ser>
        <c:ser>
          <c:idx val="1"/>
          <c:order val="1"/>
          <c:tx>
            <c:strRef>
              <c:f>進捗管理_鋳造!$AR$25</c:f>
              <c:strCache>
                <c:ptCount val="1"/>
                <c:pt idx="0">
                  <c:v>良品実績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進捗管理_鋳造!$AT$45:$BX$45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566</c:v>
                </c:pt>
                <c:pt idx="6">
                  <c:v>654</c:v>
                </c:pt>
                <c:pt idx="7">
                  <c:v>464</c:v>
                </c:pt>
                <c:pt idx="8">
                  <c:v>424</c:v>
                </c:pt>
                <c:pt idx="9">
                  <c:v>444</c:v>
                </c:pt>
                <c:pt idx="10">
                  <c:v>310</c:v>
                </c:pt>
                <c:pt idx="11">
                  <c:v>363</c:v>
                </c:pt>
                <c:pt idx="12">
                  <c:v>593</c:v>
                </c:pt>
                <c:pt idx="13">
                  <c:v>618</c:v>
                </c:pt>
                <c:pt idx="14">
                  <c:v>385</c:v>
                </c:pt>
                <c:pt idx="15">
                  <c:v>431</c:v>
                </c:pt>
                <c:pt idx="16">
                  <c:v>501</c:v>
                </c:pt>
                <c:pt idx="17">
                  <c:v>421</c:v>
                </c:pt>
                <c:pt idx="18">
                  <c:v>289</c:v>
                </c:pt>
                <c:pt idx="19">
                  <c:v>650</c:v>
                </c:pt>
                <c:pt idx="20">
                  <c:v>498</c:v>
                </c:pt>
                <c:pt idx="21">
                  <c:v>610</c:v>
                </c:pt>
                <c:pt idx="22">
                  <c:v>580</c:v>
                </c:pt>
                <c:pt idx="23">
                  <c:v>620</c:v>
                </c:pt>
                <c:pt idx="24">
                  <c:v>540</c:v>
                </c:pt>
                <c:pt idx="25">
                  <c:v>290</c:v>
                </c:pt>
                <c:pt idx="26">
                  <c:v>490</c:v>
                </c:pt>
                <c:pt idx="27">
                  <c:v>490</c:v>
                </c:pt>
                <c:pt idx="28">
                  <c:v>610</c:v>
                </c:pt>
                <c:pt idx="29">
                  <c:v>620</c:v>
                </c:pt>
                <c:pt idx="30">
                  <c:v>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E0-4FB7-9852-6ECB76F37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5823"/>
        <c:axId val="5824383"/>
      </c:barChart>
      <c:catAx>
        <c:axId val="582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4383"/>
        <c:crosses val="autoZero"/>
        <c:auto val="1"/>
        <c:lblAlgn val="ctr"/>
        <c:lblOffset val="100"/>
        <c:noMultiLvlLbl val="0"/>
      </c:catAx>
      <c:valAx>
        <c:axId val="5824383"/>
        <c:scaling>
          <c:orientation val="minMax"/>
          <c:max val="1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5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94846218560548"/>
          <c:y val="5.1741911385786217E-2"/>
          <c:w val="0.12051535359684534"/>
          <c:h val="0.286121820078233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379888249944581E-2"/>
          <c:y val="0.11692489972064218"/>
          <c:w val="0.84031208843510807"/>
          <c:h val="0.779388063942596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進捗管理_鋳造!$AS$49</c:f>
              <c:strCache>
                <c:ptCount val="1"/>
                <c:pt idx="0">
                  <c:v>MKC_PB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進捗管理_鋳造!$AT$49:$BX$49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-28</c:v>
                </c:pt>
                <c:pt idx="16">
                  <c:v>-4</c:v>
                </c:pt>
                <c:pt idx="17">
                  <c:v>-10</c:v>
                </c:pt>
                <c:pt idx="18">
                  <c:v>-43</c:v>
                </c:pt>
                <c:pt idx="19">
                  <c:v>-31</c:v>
                </c:pt>
                <c:pt idx="20">
                  <c:v>-23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7D-4E66-B92C-07528EF5E3BC}"/>
            </c:ext>
          </c:extLst>
        </c:ser>
        <c:ser>
          <c:idx val="2"/>
          <c:order val="1"/>
          <c:tx>
            <c:strRef>
              <c:f>進捗管理_鋳造!$AS$50</c:f>
              <c:strCache>
                <c:ptCount val="1"/>
                <c:pt idx="0">
                  <c:v>MKC_FF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進捗管理_鋳造!$AT$50:$BX$50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-90</c:v>
                </c:pt>
                <c:pt idx="15">
                  <c:v>12</c:v>
                </c:pt>
                <c:pt idx="16">
                  <c:v>24</c:v>
                </c:pt>
                <c:pt idx="17">
                  <c:v>117</c:v>
                </c:pt>
                <c:pt idx="18">
                  <c:v>-1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7D-4E66-B92C-07528EF5E3BC}"/>
            </c:ext>
          </c:extLst>
        </c:ser>
        <c:ser>
          <c:idx val="3"/>
          <c:order val="2"/>
          <c:tx>
            <c:strRef>
              <c:f>進捗管理_鋳造!$AS$51</c:f>
              <c:strCache>
                <c:ptCount val="1"/>
                <c:pt idx="0">
                  <c:v>MKC_FL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7D-4E66-B92C-07528EF5E3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進捗管理_鋳造!$AT$51:$BX$51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-15</c:v>
                </c:pt>
                <c:pt idx="13">
                  <c:v>-4</c:v>
                </c:pt>
                <c:pt idx="14">
                  <c:v>-39</c:v>
                </c:pt>
                <c:pt idx="15">
                  <c:v>-1</c:v>
                </c:pt>
                <c:pt idx="16">
                  <c:v>-1</c:v>
                </c:pt>
                <c:pt idx="17">
                  <c:v>0</c:v>
                </c:pt>
                <c:pt idx="18">
                  <c:v>-1</c:v>
                </c:pt>
                <c:pt idx="19">
                  <c:v>34</c:v>
                </c:pt>
                <c:pt idx="20">
                  <c:v>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7D-4E66-B92C-07528EF5E3BC}"/>
            </c:ext>
          </c:extLst>
        </c:ser>
        <c:ser>
          <c:idx val="4"/>
          <c:order val="3"/>
          <c:tx>
            <c:strRef>
              <c:f>進捗管理_鋳造!$AS$52</c:f>
              <c:strCache>
                <c:ptCount val="1"/>
                <c:pt idx="0">
                  <c:v>MKC_MPR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進捗管理_鋳造!$AT$52:$BX$52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-10</c:v>
                </c:pt>
                <c:pt idx="7">
                  <c:v>-4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7D-4E66-B92C-07528EF5E3BC}"/>
            </c:ext>
          </c:extLst>
        </c:ser>
        <c:ser>
          <c:idx val="5"/>
          <c:order val="4"/>
          <c:tx>
            <c:strRef>
              <c:f>進捗管理_鋳造!$AS$53</c:f>
              <c:strCache>
                <c:ptCount val="1"/>
                <c:pt idx="0">
                  <c:v>MKC_MPL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進捗管理_鋳造!$AT$53:$BX$53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-2</c:v>
                </c:pt>
                <c:pt idx="6">
                  <c:v>-9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-6</c:v>
                </c:pt>
                <c:pt idx="13">
                  <c:v>0</c:v>
                </c:pt>
                <c:pt idx="14">
                  <c:v>0</c:v>
                </c:pt>
                <c:pt idx="15">
                  <c:v>-12</c:v>
                </c:pt>
                <c:pt idx="16">
                  <c:v>0</c:v>
                </c:pt>
                <c:pt idx="17">
                  <c:v>-1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7D-4E66-B92C-07528EF5E3BC}"/>
            </c:ext>
          </c:extLst>
        </c:ser>
        <c:ser>
          <c:idx val="6"/>
          <c:order val="5"/>
          <c:tx>
            <c:strRef>
              <c:f>進捗管理_鋳造!$AS$54</c:f>
              <c:strCache>
                <c:ptCount val="1"/>
                <c:pt idx="0">
                  <c:v>MKC_SWA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進捗管理_鋳造!$AT$54:$BX$54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-26</c:v>
                </c:pt>
                <c:pt idx="9">
                  <c:v>-14</c:v>
                </c:pt>
                <c:pt idx="10">
                  <c:v>21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7D-4E66-B92C-07528EF5E3BC}"/>
            </c:ext>
          </c:extLst>
        </c:ser>
        <c:ser>
          <c:idx val="7"/>
          <c:order val="6"/>
          <c:tx>
            <c:strRef>
              <c:f>進捗管理_鋳造!$AS$55</c:f>
              <c:strCache>
                <c:ptCount val="1"/>
                <c:pt idx="0">
                  <c:v>MKR_HP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進捗管理_鋳造!$AT$55:$BX$55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-1</c:v>
                </c:pt>
                <c:pt idx="15">
                  <c:v>-1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-1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67D-4E66-B92C-07528EF5E3BC}"/>
            </c:ext>
          </c:extLst>
        </c:ser>
        <c:ser>
          <c:idx val="8"/>
          <c:order val="7"/>
          <c:tx>
            <c:strRef>
              <c:f>進捗管理_鋳造!$AS$56</c:f>
              <c:strCache>
                <c:ptCount val="1"/>
                <c:pt idx="0">
                  <c:v>MKR_PB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進捗管理_鋳造!$AT$56:$BX$56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-71</c:v>
                </c:pt>
                <c:pt idx="11">
                  <c:v>-74</c:v>
                </c:pt>
                <c:pt idx="12">
                  <c:v>-14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7D-4E66-B92C-07528EF5E3BC}"/>
            </c:ext>
          </c:extLst>
        </c:ser>
        <c:ser>
          <c:idx val="9"/>
          <c:order val="8"/>
          <c:tx>
            <c:strRef>
              <c:f>進捗管理_鋳造!$AS$57</c:f>
              <c:strCache>
                <c:ptCount val="1"/>
                <c:pt idx="0">
                  <c:v>MLC_RC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進捗管理_鋳造!$AT$57:$BX$57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-24</c:v>
                </c:pt>
                <c:pt idx="6">
                  <c:v>36</c:v>
                </c:pt>
                <c:pt idx="7">
                  <c:v>4</c:v>
                </c:pt>
                <c:pt idx="8">
                  <c:v>6</c:v>
                </c:pt>
                <c:pt idx="9">
                  <c:v>0</c:v>
                </c:pt>
                <c:pt idx="10">
                  <c:v>-80</c:v>
                </c:pt>
                <c:pt idx="11">
                  <c:v>6</c:v>
                </c:pt>
                <c:pt idx="12">
                  <c:v>20</c:v>
                </c:pt>
                <c:pt idx="13">
                  <c:v>39</c:v>
                </c:pt>
                <c:pt idx="14">
                  <c:v>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-4</c:v>
                </c:pt>
                <c:pt idx="19">
                  <c:v>29</c:v>
                </c:pt>
                <c:pt idx="20">
                  <c:v>22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67D-4E66-B92C-07528EF5E3BC}"/>
            </c:ext>
          </c:extLst>
        </c:ser>
        <c:ser>
          <c:idx val="10"/>
          <c:order val="9"/>
          <c:tx>
            <c:strRef>
              <c:f>進捗管理_鋳造!$AS$58</c:f>
              <c:strCache>
                <c:ptCount val="1"/>
                <c:pt idx="0">
                  <c:v>MLT_SWA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進捗管理_鋳造!$AT$58:$BX$58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-6</c:v>
                </c:pt>
                <c:pt idx="7">
                  <c:v>0</c:v>
                </c:pt>
                <c:pt idx="8">
                  <c:v>-1</c:v>
                </c:pt>
                <c:pt idx="9">
                  <c:v>-8</c:v>
                </c:pt>
                <c:pt idx="10">
                  <c:v>2</c:v>
                </c:pt>
                <c:pt idx="11">
                  <c:v>-23</c:v>
                </c:pt>
                <c:pt idx="12">
                  <c:v>11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-83</c:v>
                </c:pt>
                <c:pt idx="17">
                  <c:v>8</c:v>
                </c:pt>
                <c:pt idx="18">
                  <c:v>-32</c:v>
                </c:pt>
                <c:pt idx="19">
                  <c:v>50</c:v>
                </c:pt>
                <c:pt idx="20">
                  <c:v>-30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67D-4E66-B92C-07528EF5E3BC}"/>
            </c:ext>
          </c:extLst>
        </c:ser>
        <c:ser>
          <c:idx val="11"/>
          <c:order val="10"/>
          <c:tx>
            <c:strRef>
              <c:f>進捗管理_鋳造!$AS$59</c:f>
              <c:strCache>
                <c:ptCount val="1"/>
                <c:pt idx="0">
                  <c:v>MLF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進捗管理_鋳造!$AT$59:$BX$59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7D-4E66-B92C-07528EF5E3BC}"/>
            </c:ext>
          </c:extLst>
        </c:ser>
        <c:ser>
          <c:idx val="12"/>
          <c:order val="11"/>
          <c:tx>
            <c:strRef>
              <c:f>進捗管理_鋳造!$AS$60</c:f>
              <c:strCache>
                <c:ptCount val="1"/>
                <c:pt idx="0">
                  <c:v>MFJ_PB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進捗管理_鋳造!$AT$60:$BX$60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-95</c:v>
                </c:pt>
                <c:pt idx="8">
                  <c:v>-26</c:v>
                </c:pt>
                <c:pt idx="9">
                  <c:v>-9</c:v>
                </c:pt>
                <c:pt idx="10">
                  <c:v>-107</c:v>
                </c:pt>
                <c:pt idx="11">
                  <c:v>0</c:v>
                </c:pt>
                <c:pt idx="12">
                  <c:v>0</c:v>
                </c:pt>
                <c:pt idx="13">
                  <c:v>-69</c:v>
                </c:pt>
                <c:pt idx="14">
                  <c:v>-73</c:v>
                </c:pt>
                <c:pt idx="15">
                  <c:v>-59</c:v>
                </c:pt>
                <c:pt idx="16">
                  <c:v>-5</c:v>
                </c:pt>
                <c:pt idx="17">
                  <c:v>-122</c:v>
                </c:pt>
                <c:pt idx="18">
                  <c:v>0</c:v>
                </c:pt>
                <c:pt idx="19">
                  <c:v>0</c:v>
                </c:pt>
                <c:pt idx="20">
                  <c:v>-81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67D-4E66-B92C-07528EF5E3BC}"/>
            </c:ext>
          </c:extLst>
        </c:ser>
        <c:ser>
          <c:idx val="13"/>
          <c:order val="12"/>
          <c:tx>
            <c:strRef>
              <c:f>進捗管理_鋳造!$AS$61</c:f>
              <c:strCache>
                <c:ptCount val="1"/>
                <c:pt idx="0">
                  <c:v>MFL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進捗管理_鋳造!$AT$61:$BX$61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-10</c:v>
                </c:pt>
                <c:pt idx="6">
                  <c:v>0</c:v>
                </c:pt>
                <c:pt idx="7">
                  <c:v>-21</c:v>
                </c:pt>
                <c:pt idx="8">
                  <c:v>-14</c:v>
                </c:pt>
                <c:pt idx="9">
                  <c:v>-9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67D-4E66-B92C-07528EF5E3BC}"/>
            </c:ext>
          </c:extLst>
        </c:ser>
        <c:ser>
          <c:idx val="14"/>
          <c:order val="13"/>
          <c:tx>
            <c:strRef>
              <c:f>進捗管理_鋳造!$AS$62</c:f>
              <c:strCache>
                <c:ptCount val="1"/>
                <c:pt idx="0">
                  <c:v>MLM_HP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進捗管理_鋳造!$AT$62:$BX$62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-119</c:v>
                </c:pt>
                <c:pt idx="18">
                  <c:v>20</c:v>
                </c:pt>
                <c:pt idx="19">
                  <c:v>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7D-4E66-B92C-07528EF5E3BC}"/>
            </c:ext>
          </c:extLst>
        </c:ser>
        <c:ser>
          <c:idx val="15"/>
          <c:order val="14"/>
          <c:tx>
            <c:strRef>
              <c:f>進捗管理_鋳造!$AS$63</c:f>
              <c:strCache>
                <c:ptCount val="1"/>
                <c:pt idx="0">
                  <c:v>MLM_SWA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進捗管理_鋳造!$AT$63:$BX$63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-5</c:v>
                </c:pt>
                <c:pt idx="9">
                  <c:v>-26</c:v>
                </c:pt>
                <c:pt idx="10">
                  <c:v>8</c:v>
                </c:pt>
                <c:pt idx="11">
                  <c:v>-16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67D-4E66-B92C-07528EF5E3BC}"/>
            </c:ext>
          </c:extLst>
        </c:ser>
        <c:ser>
          <c:idx val="16"/>
          <c:order val="15"/>
          <c:tx>
            <c:strRef>
              <c:f>進捗管理_鋳造!$AS$64</c:f>
              <c:strCache>
                <c:ptCount val="1"/>
                <c:pt idx="0">
                  <c:v>MKJ_SWA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進捗管理_鋳造!$AT$64:$BX$64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67D-4E66-B92C-07528EF5E3BC}"/>
            </c:ext>
          </c:extLst>
        </c:ser>
        <c:ser>
          <c:idx val="17"/>
          <c:order val="16"/>
          <c:tx>
            <c:strRef>
              <c:f>進捗管理_鋳造!$AS$65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進捗管理_鋳造!$AT$65:$BX$65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7D-4E66-B92C-07528EF5E3BC}"/>
            </c:ext>
          </c:extLst>
        </c:ser>
        <c:ser>
          <c:idx val="18"/>
          <c:order val="17"/>
          <c:tx>
            <c:strRef>
              <c:f>進捗管理_鋳造!$AS$66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進捗管理_鋳造!$AT$66:$BX$66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67D-4E66-B92C-07528EF5E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4510063"/>
        <c:axId val="1074511503"/>
      </c:barChart>
      <c:lineChart>
        <c:grouping val="stacked"/>
        <c:varyColors val="0"/>
        <c:ser>
          <c:idx val="0"/>
          <c:order val="18"/>
          <c:tx>
            <c:strRef>
              <c:f>進捗管理_鋳造!$AS$67</c:f>
              <c:strCache>
                <c:ptCount val="1"/>
                <c:pt idx="0">
                  <c:v>合計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進捗管理_鋳造!$AT$67:$BX$67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-34</c:v>
                </c:pt>
                <c:pt idx="6">
                  <c:v>24</c:v>
                </c:pt>
                <c:pt idx="7">
                  <c:v>-116</c:v>
                </c:pt>
                <c:pt idx="8">
                  <c:v>-66</c:v>
                </c:pt>
                <c:pt idx="9">
                  <c:v>-66</c:v>
                </c:pt>
                <c:pt idx="10">
                  <c:v>-230</c:v>
                </c:pt>
                <c:pt idx="11">
                  <c:v>-107</c:v>
                </c:pt>
                <c:pt idx="12">
                  <c:v>-7</c:v>
                </c:pt>
                <c:pt idx="13">
                  <c:v>-42</c:v>
                </c:pt>
                <c:pt idx="14">
                  <c:v>-195</c:v>
                </c:pt>
                <c:pt idx="15">
                  <c:v>-89</c:v>
                </c:pt>
                <c:pt idx="16">
                  <c:v>-69</c:v>
                </c:pt>
                <c:pt idx="17">
                  <c:v>-129</c:v>
                </c:pt>
                <c:pt idx="18">
                  <c:v>-61</c:v>
                </c:pt>
                <c:pt idx="19">
                  <c:v>80</c:v>
                </c:pt>
                <c:pt idx="20">
                  <c:v>-102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67D-4E66-B92C-07528EF5E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185599"/>
        <c:axId val="1890169759"/>
      </c:lineChart>
      <c:catAx>
        <c:axId val="10745100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74511503"/>
        <c:crosses val="autoZero"/>
        <c:auto val="1"/>
        <c:lblAlgn val="ctr"/>
        <c:lblOffset val="100"/>
        <c:noMultiLvlLbl val="0"/>
      </c:catAx>
      <c:valAx>
        <c:axId val="1074511503"/>
        <c:scaling>
          <c:orientation val="minMax"/>
          <c:max val="150"/>
          <c:min val="-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74510063"/>
        <c:crosses val="autoZero"/>
        <c:crossBetween val="between"/>
        <c:majorUnit val="50"/>
      </c:valAx>
      <c:valAx>
        <c:axId val="1890169759"/>
        <c:scaling>
          <c:orientation val="minMax"/>
          <c:max val="20"/>
          <c:min val="-160"/>
        </c:scaling>
        <c:delete val="0"/>
        <c:axPos val="r"/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90185599"/>
        <c:crosses val="max"/>
        <c:crossBetween val="between"/>
      </c:valAx>
      <c:catAx>
        <c:axId val="1890185599"/>
        <c:scaling>
          <c:orientation val="minMax"/>
        </c:scaling>
        <c:delete val="1"/>
        <c:axPos val="b"/>
        <c:majorTickMark val="out"/>
        <c:minorTickMark val="none"/>
        <c:tickLblPos val="nextTo"/>
        <c:crossAx val="18901697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90182522917237151"/>
          <c:y val="8.8245593866130456E-2"/>
          <c:w val="9.8174779526317105E-2"/>
          <c:h val="0.88225626563496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379888249944581E-2"/>
          <c:y val="0.11692489972064218"/>
          <c:w val="0.84031208843510807"/>
          <c:h val="0.77938806394259652"/>
        </c:manualLayout>
      </c:layout>
      <c:lineChart>
        <c:grouping val="standard"/>
        <c:varyColors val="0"/>
        <c:ser>
          <c:idx val="0"/>
          <c:order val="0"/>
          <c:tx>
            <c:strRef>
              <c:f>進捗管理_鋳造!$AR$47</c:f>
              <c:strCache>
                <c:ptCount val="1"/>
                <c:pt idx="0">
                  <c:v>鋳造差異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進捗管理_鋳造!$AT$68:$BX$68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-34</c:v>
                </c:pt>
                <c:pt idx="6">
                  <c:v>-10</c:v>
                </c:pt>
                <c:pt idx="7">
                  <c:v>-126</c:v>
                </c:pt>
                <c:pt idx="8">
                  <c:v>-192</c:v>
                </c:pt>
                <c:pt idx="9">
                  <c:v>-258</c:v>
                </c:pt>
                <c:pt idx="10">
                  <c:v>-488</c:v>
                </c:pt>
                <c:pt idx="11">
                  <c:v>-595</c:v>
                </c:pt>
                <c:pt idx="12">
                  <c:v>-602</c:v>
                </c:pt>
                <c:pt idx="13">
                  <c:v>-644</c:v>
                </c:pt>
                <c:pt idx="14">
                  <c:v>-839</c:v>
                </c:pt>
                <c:pt idx="15">
                  <c:v>-928</c:v>
                </c:pt>
                <c:pt idx="16">
                  <c:v>-997</c:v>
                </c:pt>
                <c:pt idx="17">
                  <c:v>-1126</c:v>
                </c:pt>
                <c:pt idx="18">
                  <c:v>-1187</c:v>
                </c:pt>
                <c:pt idx="19">
                  <c:v>-1107</c:v>
                </c:pt>
                <c:pt idx="20">
                  <c:v>-1209</c:v>
                </c:pt>
                <c:pt idx="21">
                  <c:v>-1209</c:v>
                </c:pt>
                <c:pt idx="22">
                  <c:v>-1209</c:v>
                </c:pt>
                <c:pt idx="23">
                  <c:v>-1209</c:v>
                </c:pt>
                <c:pt idx="24">
                  <c:v>-1209</c:v>
                </c:pt>
                <c:pt idx="25">
                  <c:v>-1209</c:v>
                </c:pt>
                <c:pt idx="26">
                  <c:v>-1209</c:v>
                </c:pt>
                <c:pt idx="27">
                  <c:v>-1209</c:v>
                </c:pt>
                <c:pt idx="28">
                  <c:v>-1209</c:v>
                </c:pt>
                <c:pt idx="29">
                  <c:v>-1209</c:v>
                </c:pt>
                <c:pt idx="30">
                  <c:v>-1209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4-4982-A59A-322C682AE0F4}"/>
            </c:ext>
          </c:extLst>
        </c:ser>
        <c:ser>
          <c:idx val="1"/>
          <c:order val="1"/>
          <c:tx>
            <c:strRef>
              <c:f>進捗管理_鋳造!$AR$25</c:f>
              <c:strCache>
                <c:ptCount val="1"/>
                <c:pt idx="0">
                  <c:v>良品実績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進捗管理_鋳造!$AT$46:$BX$46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566</c:v>
                </c:pt>
                <c:pt idx="6">
                  <c:v>1220</c:v>
                </c:pt>
                <c:pt idx="7">
                  <c:v>1684</c:v>
                </c:pt>
                <c:pt idx="8">
                  <c:v>2108</c:v>
                </c:pt>
                <c:pt idx="9">
                  <c:v>2552</c:v>
                </c:pt>
                <c:pt idx="10">
                  <c:v>2862</c:v>
                </c:pt>
                <c:pt idx="11">
                  <c:v>3225</c:v>
                </c:pt>
                <c:pt idx="12">
                  <c:v>3818</c:v>
                </c:pt>
                <c:pt idx="13">
                  <c:v>4436</c:v>
                </c:pt>
                <c:pt idx="14">
                  <c:v>4821</c:v>
                </c:pt>
                <c:pt idx="15">
                  <c:v>5252</c:v>
                </c:pt>
                <c:pt idx="16">
                  <c:v>5753</c:v>
                </c:pt>
                <c:pt idx="17">
                  <c:v>6174</c:v>
                </c:pt>
                <c:pt idx="18">
                  <c:v>6463</c:v>
                </c:pt>
                <c:pt idx="19">
                  <c:v>7113</c:v>
                </c:pt>
                <c:pt idx="20">
                  <c:v>7611</c:v>
                </c:pt>
                <c:pt idx="21">
                  <c:v>8221</c:v>
                </c:pt>
                <c:pt idx="22">
                  <c:v>8801</c:v>
                </c:pt>
                <c:pt idx="23">
                  <c:v>9421</c:v>
                </c:pt>
                <c:pt idx="24">
                  <c:v>9961</c:v>
                </c:pt>
                <c:pt idx="25">
                  <c:v>10251</c:v>
                </c:pt>
                <c:pt idx="26">
                  <c:v>10741</c:v>
                </c:pt>
                <c:pt idx="27">
                  <c:v>11231</c:v>
                </c:pt>
                <c:pt idx="28">
                  <c:v>11841</c:v>
                </c:pt>
                <c:pt idx="29">
                  <c:v>12461</c:v>
                </c:pt>
                <c:pt idx="30">
                  <c:v>12801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14-4982-A59A-322C682AE0F4}"/>
            </c:ext>
          </c:extLst>
        </c:ser>
        <c:ser>
          <c:idx val="2"/>
          <c:order val="2"/>
          <c:tx>
            <c:strRef>
              <c:f>進捗管理_鋳造!$AR$3</c:f>
              <c:strCache>
                <c:ptCount val="1"/>
                <c:pt idx="0">
                  <c:v>良品計画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進捗管理_鋳造!$AT$24:$BX$24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600</c:v>
                </c:pt>
                <c:pt idx="6">
                  <c:v>1230</c:v>
                </c:pt>
                <c:pt idx="7">
                  <c:v>1810</c:v>
                </c:pt>
                <c:pt idx="8">
                  <c:v>2300</c:v>
                </c:pt>
                <c:pt idx="9">
                  <c:v>2810</c:v>
                </c:pt>
                <c:pt idx="10">
                  <c:v>3350</c:v>
                </c:pt>
                <c:pt idx="11">
                  <c:v>3820</c:v>
                </c:pt>
                <c:pt idx="12">
                  <c:v>4420</c:v>
                </c:pt>
                <c:pt idx="13">
                  <c:v>5080</c:v>
                </c:pt>
                <c:pt idx="14">
                  <c:v>5660</c:v>
                </c:pt>
                <c:pt idx="15">
                  <c:v>6180</c:v>
                </c:pt>
                <c:pt idx="16">
                  <c:v>6750</c:v>
                </c:pt>
                <c:pt idx="17">
                  <c:v>7300</c:v>
                </c:pt>
                <c:pt idx="18">
                  <c:v>7650</c:v>
                </c:pt>
                <c:pt idx="19">
                  <c:v>8220</c:v>
                </c:pt>
                <c:pt idx="20">
                  <c:v>8820</c:v>
                </c:pt>
                <c:pt idx="21">
                  <c:v>9430</c:v>
                </c:pt>
                <c:pt idx="22">
                  <c:v>10010</c:v>
                </c:pt>
                <c:pt idx="23">
                  <c:v>10630</c:v>
                </c:pt>
                <c:pt idx="24">
                  <c:v>11170</c:v>
                </c:pt>
                <c:pt idx="25">
                  <c:v>11460</c:v>
                </c:pt>
                <c:pt idx="26">
                  <c:v>11950</c:v>
                </c:pt>
                <c:pt idx="27">
                  <c:v>12440</c:v>
                </c:pt>
                <c:pt idx="28">
                  <c:v>13050</c:v>
                </c:pt>
                <c:pt idx="29">
                  <c:v>13670</c:v>
                </c:pt>
                <c:pt idx="30">
                  <c:v>14010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14-4982-A59A-322C682AE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4510063"/>
        <c:axId val="1074511503"/>
      </c:lineChart>
      <c:catAx>
        <c:axId val="10745100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74511503"/>
        <c:crosses val="autoZero"/>
        <c:auto val="1"/>
        <c:lblAlgn val="ctr"/>
        <c:lblOffset val="100"/>
        <c:noMultiLvlLbl val="0"/>
      </c:catAx>
      <c:valAx>
        <c:axId val="1074511503"/>
        <c:scaling>
          <c:orientation val="minMax"/>
          <c:max val="145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74510063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90182522917237151"/>
          <c:y val="8.8245593866130456E-2"/>
          <c:w val="9.8174765868950964E-2"/>
          <c:h val="0.25263974938280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379888249944581E-2"/>
          <c:y val="0.11692489972064218"/>
          <c:w val="0.84031208843510807"/>
          <c:h val="0.77938806394259652"/>
        </c:manualLayout>
      </c:layout>
      <c:lineChart>
        <c:grouping val="standard"/>
        <c:varyColors val="0"/>
        <c:ser>
          <c:idx val="0"/>
          <c:order val="0"/>
          <c:tx>
            <c:strRef>
              <c:f>進捗管理_鋳造!$AR$47</c:f>
              <c:strCache>
                <c:ptCount val="1"/>
                <c:pt idx="0">
                  <c:v>鋳造差異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進捗管理_鋳造!$AT$68:$BX$68</c:f>
              <c:numCache>
                <c:formatCode>#,##0_);[Red]\(#,##0\)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-34</c:v>
                </c:pt>
                <c:pt idx="6">
                  <c:v>-10</c:v>
                </c:pt>
                <c:pt idx="7">
                  <c:v>-126</c:v>
                </c:pt>
                <c:pt idx="8">
                  <c:v>-192</c:v>
                </c:pt>
                <c:pt idx="9">
                  <c:v>-258</c:v>
                </c:pt>
                <c:pt idx="10">
                  <c:v>-488</c:v>
                </c:pt>
                <c:pt idx="11">
                  <c:v>-595</c:v>
                </c:pt>
                <c:pt idx="12">
                  <c:v>-602</c:v>
                </c:pt>
                <c:pt idx="13">
                  <c:v>-644</c:v>
                </c:pt>
                <c:pt idx="14">
                  <c:v>-839</c:v>
                </c:pt>
                <c:pt idx="15">
                  <c:v>-928</c:v>
                </c:pt>
                <c:pt idx="16">
                  <c:v>-997</c:v>
                </c:pt>
                <c:pt idx="17">
                  <c:v>-1126</c:v>
                </c:pt>
                <c:pt idx="18">
                  <c:v>-1187</c:v>
                </c:pt>
                <c:pt idx="19">
                  <c:v>-1107</c:v>
                </c:pt>
                <c:pt idx="20">
                  <c:v>-1209</c:v>
                </c:pt>
                <c:pt idx="21">
                  <c:v>-1209</c:v>
                </c:pt>
                <c:pt idx="22">
                  <c:v>-1209</c:v>
                </c:pt>
                <c:pt idx="23">
                  <c:v>-1209</c:v>
                </c:pt>
                <c:pt idx="24">
                  <c:v>-1209</c:v>
                </c:pt>
                <c:pt idx="25">
                  <c:v>-1209</c:v>
                </c:pt>
                <c:pt idx="26">
                  <c:v>-1209</c:v>
                </c:pt>
                <c:pt idx="27">
                  <c:v>-1209</c:v>
                </c:pt>
                <c:pt idx="28">
                  <c:v>-1209</c:v>
                </c:pt>
                <c:pt idx="29">
                  <c:v>-1209</c:v>
                </c:pt>
                <c:pt idx="30">
                  <c:v>-1209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4-4982-A59A-322C682AE0F4}"/>
            </c:ext>
          </c:extLst>
        </c:ser>
        <c:ser>
          <c:idx val="1"/>
          <c:order val="1"/>
          <c:tx>
            <c:strRef>
              <c:f>進捗管理_鋳造!$AR$25</c:f>
              <c:strCache>
                <c:ptCount val="1"/>
                <c:pt idx="0">
                  <c:v>良品実績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進捗管理_鋳造!$AT$46:$BX$46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566</c:v>
                </c:pt>
                <c:pt idx="6">
                  <c:v>1220</c:v>
                </c:pt>
                <c:pt idx="7">
                  <c:v>1684</c:v>
                </c:pt>
                <c:pt idx="8">
                  <c:v>2108</c:v>
                </c:pt>
                <c:pt idx="9">
                  <c:v>2552</c:v>
                </c:pt>
                <c:pt idx="10">
                  <c:v>2862</c:v>
                </c:pt>
                <c:pt idx="11">
                  <c:v>3225</c:v>
                </c:pt>
                <c:pt idx="12">
                  <c:v>3818</c:v>
                </c:pt>
                <c:pt idx="13">
                  <c:v>4436</c:v>
                </c:pt>
                <c:pt idx="14">
                  <c:v>4821</c:v>
                </c:pt>
                <c:pt idx="15">
                  <c:v>5252</c:v>
                </c:pt>
                <c:pt idx="16">
                  <c:v>5753</c:v>
                </c:pt>
                <c:pt idx="17">
                  <c:v>6174</c:v>
                </c:pt>
                <c:pt idx="18">
                  <c:v>6463</c:v>
                </c:pt>
                <c:pt idx="19">
                  <c:v>7113</c:v>
                </c:pt>
                <c:pt idx="20">
                  <c:v>7611</c:v>
                </c:pt>
                <c:pt idx="21">
                  <c:v>8221</c:v>
                </c:pt>
                <c:pt idx="22">
                  <c:v>8801</c:v>
                </c:pt>
                <c:pt idx="23">
                  <c:v>9421</c:v>
                </c:pt>
                <c:pt idx="24">
                  <c:v>9961</c:v>
                </c:pt>
                <c:pt idx="25">
                  <c:v>10251</c:v>
                </c:pt>
                <c:pt idx="26">
                  <c:v>10741</c:v>
                </c:pt>
                <c:pt idx="27">
                  <c:v>11231</c:v>
                </c:pt>
                <c:pt idx="28">
                  <c:v>11841</c:v>
                </c:pt>
                <c:pt idx="29">
                  <c:v>12461</c:v>
                </c:pt>
                <c:pt idx="30">
                  <c:v>12801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14-4982-A59A-322C682AE0F4}"/>
            </c:ext>
          </c:extLst>
        </c:ser>
        <c:ser>
          <c:idx val="2"/>
          <c:order val="2"/>
          <c:tx>
            <c:strRef>
              <c:f>進捗管理_鋳造!$AR$3</c:f>
              <c:strCache>
                <c:ptCount val="1"/>
                <c:pt idx="0">
                  <c:v>良品計画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進捗管理_鋳造!$AT$24:$BX$24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600</c:v>
                </c:pt>
                <c:pt idx="6">
                  <c:v>1230</c:v>
                </c:pt>
                <c:pt idx="7">
                  <c:v>1810</c:v>
                </c:pt>
                <c:pt idx="8">
                  <c:v>2300</c:v>
                </c:pt>
                <c:pt idx="9">
                  <c:v>2810</c:v>
                </c:pt>
                <c:pt idx="10">
                  <c:v>3350</c:v>
                </c:pt>
                <c:pt idx="11">
                  <c:v>3820</c:v>
                </c:pt>
                <c:pt idx="12">
                  <c:v>4420</c:v>
                </c:pt>
                <c:pt idx="13">
                  <c:v>5080</c:v>
                </c:pt>
                <c:pt idx="14">
                  <c:v>5660</c:v>
                </c:pt>
                <c:pt idx="15">
                  <c:v>6180</c:v>
                </c:pt>
                <c:pt idx="16">
                  <c:v>6750</c:v>
                </c:pt>
                <c:pt idx="17">
                  <c:v>7300</c:v>
                </c:pt>
                <c:pt idx="18">
                  <c:v>7650</c:v>
                </c:pt>
                <c:pt idx="19">
                  <c:v>8220</c:v>
                </c:pt>
                <c:pt idx="20">
                  <c:v>8820</c:v>
                </c:pt>
                <c:pt idx="21">
                  <c:v>9430</c:v>
                </c:pt>
                <c:pt idx="22">
                  <c:v>10010</c:v>
                </c:pt>
                <c:pt idx="23">
                  <c:v>10630</c:v>
                </c:pt>
                <c:pt idx="24">
                  <c:v>11170</c:v>
                </c:pt>
                <c:pt idx="25">
                  <c:v>11460</c:v>
                </c:pt>
                <c:pt idx="26">
                  <c:v>11950</c:v>
                </c:pt>
                <c:pt idx="27">
                  <c:v>12440</c:v>
                </c:pt>
                <c:pt idx="28">
                  <c:v>13050</c:v>
                </c:pt>
                <c:pt idx="29">
                  <c:v>13670</c:v>
                </c:pt>
                <c:pt idx="30">
                  <c:v>14010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14-4982-A59A-322C682AE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4510063"/>
        <c:axId val="1074511503"/>
      </c:lineChart>
      <c:catAx>
        <c:axId val="10745100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74511503"/>
        <c:crosses val="autoZero"/>
        <c:auto val="1"/>
        <c:lblAlgn val="ctr"/>
        <c:lblOffset val="100"/>
        <c:noMultiLvlLbl val="0"/>
      </c:catAx>
      <c:valAx>
        <c:axId val="1074511503"/>
        <c:scaling>
          <c:orientation val="minMax"/>
          <c:max val="145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74510063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90182522917237151"/>
          <c:y val="8.8245593866130456E-2"/>
          <c:w val="9.8174765868950964E-2"/>
          <c:h val="0.25263974938280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見える化2!$W$5</c:f>
          <c:strCache>
            <c:ptCount val="1"/>
            <c:pt idx="0">
              <c:v>仕上げ計画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689314746129433E-2"/>
          <c:y val="9.6369047725462828E-2"/>
          <c:w val="0.82035592790038403"/>
          <c:h val="0.787399320923390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見える化2!$BK$7</c:f>
              <c:strCache>
                <c:ptCount val="1"/>
                <c:pt idx="0">
                  <c:v>MKC_PB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見える化2!$BL$7:$CP$7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24</c:v>
                </c:pt>
                <c:pt idx="8">
                  <c:v>0</c:v>
                </c:pt>
                <c:pt idx="9">
                  <c:v>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72</c:v>
                </c:pt>
                <c:pt idx="14">
                  <c:v>72</c:v>
                </c:pt>
                <c:pt idx="15">
                  <c:v>0</c:v>
                </c:pt>
                <c:pt idx="16">
                  <c:v>0</c:v>
                </c:pt>
                <c:pt idx="17">
                  <c:v>24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48</c:v>
                </c:pt>
                <c:pt idx="25">
                  <c:v>48</c:v>
                </c:pt>
                <c:pt idx="26">
                  <c:v>48</c:v>
                </c:pt>
                <c:pt idx="27">
                  <c:v>36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A2-417E-A967-CD35AD66BA1D}"/>
            </c:ext>
          </c:extLst>
        </c:ser>
        <c:ser>
          <c:idx val="1"/>
          <c:order val="1"/>
          <c:tx>
            <c:strRef>
              <c:f>見える化2!$BK$8</c:f>
              <c:strCache>
                <c:ptCount val="1"/>
                <c:pt idx="0">
                  <c:v>MKC_FF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見える化2!$BL$8:$CP$8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64</c:v>
                </c:pt>
                <c:pt idx="6">
                  <c:v>96</c:v>
                </c:pt>
                <c:pt idx="7">
                  <c:v>96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64</c:v>
                </c:pt>
                <c:pt idx="12">
                  <c:v>96</c:v>
                </c:pt>
                <c:pt idx="13">
                  <c:v>64</c:v>
                </c:pt>
                <c:pt idx="14">
                  <c:v>96</c:v>
                </c:pt>
                <c:pt idx="15">
                  <c:v>32</c:v>
                </c:pt>
                <c:pt idx="16">
                  <c:v>32</c:v>
                </c:pt>
                <c:pt idx="17">
                  <c:v>64</c:v>
                </c:pt>
                <c:pt idx="18">
                  <c:v>64</c:v>
                </c:pt>
                <c:pt idx="19">
                  <c:v>64</c:v>
                </c:pt>
                <c:pt idx="20">
                  <c:v>64</c:v>
                </c:pt>
                <c:pt idx="21">
                  <c:v>64</c:v>
                </c:pt>
                <c:pt idx="22">
                  <c:v>0</c:v>
                </c:pt>
                <c:pt idx="23">
                  <c:v>0</c:v>
                </c:pt>
                <c:pt idx="24">
                  <c:v>96</c:v>
                </c:pt>
                <c:pt idx="25">
                  <c:v>96</c:v>
                </c:pt>
                <c:pt idx="26">
                  <c:v>96</c:v>
                </c:pt>
                <c:pt idx="27">
                  <c:v>96</c:v>
                </c:pt>
                <c:pt idx="28">
                  <c:v>96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A2-417E-A967-CD35AD66BA1D}"/>
            </c:ext>
          </c:extLst>
        </c:ser>
        <c:ser>
          <c:idx val="2"/>
          <c:order val="2"/>
          <c:tx>
            <c:strRef>
              <c:f>見える化2!$BK$9</c:f>
              <c:strCache>
                <c:ptCount val="1"/>
                <c:pt idx="0">
                  <c:v>MKC_FL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見える化2!$BL$9:$CP$9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36</c:v>
                </c:pt>
                <c:pt idx="6">
                  <c:v>36</c:v>
                </c:pt>
                <c:pt idx="7">
                  <c:v>36</c:v>
                </c:pt>
                <c:pt idx="8">
                  <c:v>0</c:v>
                </c:pt>
                <c:pt idx="9">
                  <c:v>0</c:v>
                </c:pt>
                <c:pt idx="10">
                  <c:v>36</c:v>
                </c:pt>
                <c:pt idx="11">
                  <c:v>36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0</c:v>
                </c:pt>
                <c:pt idx="17">
                  <c:v>18</c:v>
                </c:pt>
                <c:pt idx="18">
                  <c:v>18</c:v>
                </c:pt>
                <c:pt idx="19">
                  <c:v>18</c:v>
                </c:pt>
                <c:pt idx="20">
                  <c:v>18</c:v>
                </c:pt>
                <c:pt idx="21">
                  <c:v>18</c:v>
                </c:pt>
                <c:pt idx="22">
                  <c:v>18</c:v>
                </c:pt>
                <c:pt idx="23">
                  <c:v>0</c:v>
                </c:pt>
                <c:pt idx="24">
                  <c:v>18</c:v>
                </c:pt>
                <c:pt idx="25">
                  <c:v>18</c:v>
                </c:pt>
                <c:pt idx="26">
                  <c:v>18</c:v>
                </c:pt>
                <c:pt idx="27">
                  <c:v>18</c:v>
                </c:pt>
                <c:pt idx="28">
                  <c:v>18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A2-417E-A967-CD35AD66BA1D}"/>
            </c:ext>
          </c:extLst>
        </c:ser>
        <c:ser>
          <c:idx val="3"/>
          <c:order val="3"/>
          <c:tx>
            <c:strRef>
              <c:f>見える化2!$BK$10</c:f>
              <c:strCache>
                <c:ptCount val="1"/>
                <c:pt idx="0">
                  <c:v>MKC_MPR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見える化2!$BL$10:$CP$10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108</c:v>
                </c:pt>
                <c:pt idx="11">
                  <c:v>0</c:v>
                </c:pt>
                <c:pt idx="12">
                  <c:v>0</c:v>
                </c:pt>
                <c:pt idx="13">
                  <c:v>108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108</c:v>
                </c:pt>
                <c:pt idx="18">
                  <c:v>0</c:v>
                </c:pt>
                <c:pt idx="19">
                  <c:v>108</c:v>
                </c:pt>
                <c:pt idx="20">
                  <c:v>0</c:v>
                </c:pt>
                <c:pt idx="21">
                  <c:v>108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108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A2-417E-A967-CD35AD66BA1D}"/>
            </c:ext>
          </c:extLst>
        </c:ser>
        <c:ser>
          <c:idx val="4"/>
          <c:order val="4"/>
          <c:tx>
            <c:strRef>
              <c:f>見える化2!$BK$11</c:f>
              <c:strCache>
                <c:ptCount val="1"/>
                <c:pt idx="0">
                  <c:v>MKC_MPL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見える化2!$BL$11:$CP$11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108</c:v>
                </c:pt>
                <c:pt idx="11">
                  <c:v>0</c:v>
                </c:pt>
                <c:pt idx="12">
                  <c:v>108</c:v>
                </c:pt>
                <c:pt idx="13">
                  <c:v>0</c:v>
                </c:pt>
                <c:pt idx="14">
                  <c:v>108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108</c:v>
                </c:pt>
                <c:pt idx="19">
                  <c:v>0</c:v>
                </c:pt>
                <c:pt idx="20">
                  <c:v>108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108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A2-417E-A967-CD35AD66BA1D}"/>
            </c:ext>
          </c:extLst>
        </c:ser>
        <c:ser>
          <c:idx val="5"/>
          <c:order val="5"/>
          <c:tx>
            <c:strRef>
              <c:f>見える化2!$BK$12</c:f>
              <c:strCache>
                <c:ptCount val="1"/>
                <c:pt idx="0">
                  <c:v>MKC_SWA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見える化2!$BL$12:$CP$12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48</c:v>
                </c:pt>
                <c:pt idx="6">
                  <c:v>48</c:v>
                </c:pt>
                <c:pt idx="7">
                  <c:v>48</c:v>
                </c:pt>
                <c:pt idx="8">
                  <c:v>0</c:v>
                </c:pt>
                <c:pt idx="9">
                  <c:v>0</c:v>
                </c:pt>
                <c:pt idx="10">
                  <c:v>48</c:v>
                </c:pt>
                <c:pt idx="11">
                  <c:v>48</c:v>
                </c:pt>
                <c:pt idx="12">
                  <c:v>48</c:v>
                </c:pt>
                <c:pt idx="13">
                  <c:v>48</c:v>
                </c:pt>
                <c:pt idx="14">
                  <c:v>48</c:v>
                </c:pt>
                <c:pt idx="15">
                  <c:v>0</c:v>
                </c:pt>
                <c:pt idx="16">
                  <c:v>0</c:v>
                </c:pt>
                <c:pt idx="17">
                  <c:v>24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48</c:v>
                </c:pt>
                <c:pt idx="26">
                  <c:v>48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A2-417E-A967-CD35AD66BA1D}"/>
            </c:ext>
          </c:extLst>
        </c:ser>
        <c:ser>
          <c:idx val="6"/>
          <c:order val="6"/>
          <c:tx>
            <c:strRef>
              <c:f>見える化2!$BK$13</c:f>
              <c:strCache>
                <c:ptCount val="1"/>
                <c:pt idx="0">
                  <c:v>MKR_HP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見える化2!$BL$13:$CP$13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60</c:v>
                </c:pt>
                <c:pt idx="14">
                  <c:v>60</c:v>
                </c:pt>
                <c:pt idx="15">
                  <c:v>0</c:v>
                </c:pt>
                <c:pt idx="16">
                  <c:v>0</c:v>
                </c:pt>
                <c:pt idx="17">
                  <c:v>60</c:v>
                </c:pt>
                <c:pt idx="18">
                  <c:v>120</c:v>
                </c:pt>
                <c:pt idx="19">
                  <c:v>60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A2-417E-A967-CD35AD66BA1D}"/>
            </c:ext>
          </c:extLst>
        </c:ser>
        <c:ser>
          <c:idx val="7"/>
          <c:order val="7"/>
          <c:tx>
            <c:strRef>
              <c:f>見える化2!$BK$14</c:f>
              <c:strCache>
                <c:ptCount val="1"/>
                <c:pt idx="0">
                  <c:v>MKR_PB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見える化2!$BL$14:$CP$14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24</c:v>
                </c:pt>
                <c:pt idx="13">
                  <c:v>24</c:v>
                </c:pt>
                <c:pt idx="14">
                  <c:v>48</c:v>
                </c:pt>
                <c:pt idx="15">
                  <c:v>0</c:v>
                </c:pt>
                <c:pt idx="16">
                  <c:v>0</c:v>
                </c:pt>
                <c:pt idx="17">
                  <c:v>72</c:v>
                </c:pt>
                <c:pt idx="18">
                  <c:v>72</c:v>
                </c:pt>
                <c:pt idx="19">
                  <c:v>48</c:v>
                </c:pt>
                <c:pt idx="20">
                  <c:v>48</c:v>
                </c:pt>
                <c:pt idx="21">
                  <c:v>24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2A2-417E-A967-CD35AD66BA1D}"/>
            </c:ext>
          </c:extLst>
        </c:ser>
        <c:ser>
          <c:idx val="8"/>
          <c:order val="8"/>
          <c:tx>
            <c:strRef>
              <c:f>見える化2!$BK$15</c:f>
              <c:strCache>
                <c:ptCount val="1"/>
                <c:pt idx="0">
                  <c:v>MLC_RC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見える化2!$BL$15:$CP$15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192</c:v>
                </c:pt>
                <c:pt idx="6">
                  <c:v>160</c:v>
                </c:pt>
                <c:pt idx="7">
                  <c:v>160</c:v>
                </c:pt>
                <c:pt idx="8">
                  <c:v>0</c:v>
                </c:pt>
                <c:pt idx="9">
                  <c:v>0</c:v>
                </c:pt>
                <c:pt idx="10">
                  <c:v>160</c:v>
                </c:pt>
                <c:pt idx="11">
                  <c:v>128</c:v>
                </c:pt>
                <c:pt idx="12">
                  <c:v>160</c:v>
                </c:pt>
                <c:pt idx="13">
                  <c:v>128</c:v>
                </c:pt>
                <c:pt idx="14">
                  <c:v>160</c:v>
                </c:pt>
                <c:pt idx="15">
                  <c:v>64</c:v>
                </c:pt>
                <c:pt idx="16">
                  <c:v>64</c:v>
                </c:pt>
                <c:pt idx="17">
                  <c:v>160</c:v>
                </c:pt>
                <c:pt idx="18">
                  <c:v>160</c:v>
                </c:pt>
                <c:pt idx="19">
                  <c:v>160</c:v>
                </c:pt>
                <c:pt idx="20">
                  <c:v>128</c:v>
                </c:pt>
                <c:pt idx="21">
                  <c:v>160</c:v>
                </c:pt>
                <c:pt idx="22">
                  <c:v>128</c:v>
                </c:pt>
                <c:pt idx="23">
                  <c:v>64</c:v>
                </c:pt>
                <c:pt idx="24">
                  <c:v>192</c:v>
                </c:pt>
                <c:pt idx="25">
                  <c:v>160</c:v>
                </c:pt>
                <c:pt idx="26">
                  <c:v>160</c:v>
                </c:pt>
                <c:pt idx="27">
                  <c:v>160</c:v>
                </c:pt>
                <c:pt idx="28">
                  <c:v>160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A2-417E-A967-CD35AD66BA1D}"/>
            </c:ext>
          </c:extLst>
        </c:ser>
        <c:ser>
          <c:idx val="9"/>
          <c:order val="9"/>
          <c:tx>
            <c:strRef>
              <c:f>見える化2!$BK$16</c:f>
              <c:strCache>
                <c:ptCount val="1"/>
                <c:pt idx="0">
                  <c:v>MLT_SWA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見える化2!$BL$16:$CP$16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</c:v>
                </c:pt>
                <c:pt idx="7">
                  <c:v>90</c:v>
                </c:pt>
                <c:pt idx="8">
                  <c:v>0</c:v>
                </c:pt>
                <c:pt idx="9">
                  <c:v>0</c:v>
                </c:pt>
                <c:pt idx="10">
                  <c:v>90</c:v>
                </c:pt>
                <c:pt idx="11">
                  <c:v>90</c:v>
                </c:pt>
                <c:pt idx="12">
                  <c:v>54</c:v>
                </c:pt>
                <c:pt idx="13">
                  <c:v>54</c:v>
                </c:pt>
                <c:pt idx="14">
                  <c:v>54</c:v>
                </c:pt>
                <c:pt idx="15">
                  <c:v>54</c:v>
                </c:pt>
                <c:pt idx="16">
                  <c:v>54</c:v>
                </c:pt>
                <c:pt idx="17">
                  <c:v>54</c:v>
                </c:pt>
                <c:pt idx="18">
                  <c:v>54</c:v>
                </c:pt>
                <c:pt idx="19">
                  <c:v>54</c:v>
                </c:pt>
                <c:pt idx="20">
                  <c:v>54</c:v>
                </c:pt>
                <c:pt idx="21">
                  <c:v>54</c:v>
                </c:pt>
                <c:pt idx="22">
                  <c:v>54</c:v>
                </c:pt>
                <c:pt idx="23">
                  <c:v>54</c:v>
                </c:pt>
                <c:pt idx="24">
                  <c:v>54</c:v>
                </c:pt>
                <c:pt idx="25">
                  <c:v>54</c:v>
                </c:pt>
                <c:pt idx="26">
                  <c:v>54</c:v>
                </c:pt>
                <c:pt idx="27">
                  <c:v>54</c:v>
                </c:pt>
                <c:pt idx="28">
                  <c:v>54</c:v>
                </c:pt>
                <c:pt idx="29">
                  <c:v>54</c:v>
                </c:pt>
                <c:pt idx="3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2A2-417E-A967-CD35AD66BA1D}"/>
            </c:ext>
          </c:extLst>
        </c:ser>
        <c:ser>
          <c:idx val="10"/>
          <c:order val="10"/>
          <c:tx>
            <c:strRef>
              <c:f>見える化2!$BK$17</c:f>
              <c:strCache>
                <c:ptCount val="1"/>
                <c:pt idx="0">
                  <c:v>MLF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見える化2!$BL$17:$CP$17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120</c:v>
                </c:pt>
                <c:pt idx="6">
                  <c:v>120</c:v>
                </c:pt>
                <c:pt idx="7">
                  <c:v>120</c:v>
                </c:pt>
                <c:pt idx="8">
                  <c:v>0</c:v>
                </c:pt>
                <c:pt idx="9">
                  <c:v>0</c:v>
                </c:pt>
                <c:pt idx="10">
                  <c:v>120</c:v>
                </c:pt>
                <c:pt idx="11">
                  <c:v>120</c:v>
                </c:pt>
                <c:pt idx="12">
                  <c:v>120</c:v>
                </c:pt>
                <c:pt idx="13">
                  <c:v>120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A2-417E-A967-CD35AD66BA1D}"/>
            </c:ext>
          </c:extLst>
        </c:ser>
        <c:ser>
          <c:idx val="11"/>
          <c:order val="11"/>
          <c:tx>
            <c:strRef>
              <c:f>見える化2!$BK$18</c:f>
              <c:strCache>
                <c:ptCount val="1"/>
                <c:pt idx="0">
                  <c:v>MFJ_PB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見える化2!$BL$18:$CP$18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96</c:v>
                </c:pt>
                <c:pt idx="6">
                  <c:v>96</c:v>
                </c:pt>
                <c:pt idx="7">
                  <c:v>96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96</c:v>
                </c:pt>
                <c:pt idx="12">
                  <c:v>96</c:v>
                </c:pt>
                <c:pt idx="13">
                  <c:v>96</c:v>
                </c:pt>
                <c:pt idx="14">
                  <c:v>24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2A2-417E-A967-CD35AD66BA1D}"/>
            </c:ext>
          </c:extLst>
        </c:ser>
        <c:ser>
          <c:idx val="12"/>
          <c:order val="12"/>
          <c:tx>
            <c:strRef>
              <c:f>見える化2!$BK$19</c:f>
              <c:strCache>
                <c:ptCount val="1"/>
                <c:pt idx="0">
                  <c:v>MFL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見える化2!$BL$19:$CP$19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0</c:v>
                </c:pt>
                <c:pt idx="16">
                  <c:v>0</c:v>
                </c:pt>
                <c:pt idx="17">
                  <c:v>80</c:v>
                </c:pt>
                <c:pt idx="18">
                  <c:v>80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0</c:v>
                </c:pt>
                <c:pt idx="23">
                  <c:v>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2A2-417E-A967-CD35AD66BA1D}"/>
            </c:ext>
          </c:extLst>
        </c:ser>
        <c:ser>
          <c:idx val="13"/>
          <c:order val="13"/>
          <c:tx>
            <c:strRef>
              <c:f>見える化2!$BK$20</c:f>
              <c:strCache>
                <c:ptCount val="1"/>
                <c:pt idx="0">
                  <c:v>MLM_HP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見える化2!$BL$20:$CP$20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108</c:v>
                </c:pt>
                <c:pt idx="6">
                  <c:v>72</c:v>
                </c:pt>
                <c:pt idx="7">
                  <c:v>72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2A2-417E-A967-CD35AD66BA1D}"/>
            </c:ext>
          </c:extLst>
        </c:ser>
        <c:ser>
          <c:idx val="14"/>
          <c:order val="14"/>
          <c:tx>
            <c:strRef>
              <c:f>見える化2!$BK$21</c:f>
              <c:strCache>
                <c:ptCount val="1"/>
                <c:pt idx="0">
                  <c:v>MLM_SWA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見える化2!$BL$21:$CP$21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66</c:v>
                </c:pt>
                <c:pt idx="6">
                  <c:v>44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2A2-417E-A967-CD35AD66BA1D}"/>
            </c:ext>
          </c:extLst>
        </c:ser>
        <c:ser>
          <c:idx val="15"/>
          <c:order val="15"/>
          <c:tx>
            <c:strRef>
              <c:f>見える化2!$BK$22</c:f>
              <c:strCache>
                <c:ptCount val="1"/>
                <c:pt idx="0">
                  <c:v>MKJ_SWA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見える化2!$BL$22:$CP$22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2A2-417E-A967-CD35AD66BA1D}"/>
            </c:ext>
          </c:extLst>
        </c:ser>
        <c:ser>
          <c:idx val="16"/>
          <c:order val="16"/>
          <c:tx>
            <c:strRef>
              <c:f>見える化2!$BK$23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見える化2!$BL$23:$CP$23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2A2-417E-A967-CD35AD66BA1D}"/>
            </c:ext>
          </c:extLst>
        </c:ser>
        <c:ser>
          <c:idx val="17"/>
          <c:order val="17"/>
          <c:tx>
            <c:strRef>
              <c:f>見える化2!$BK$24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見える化2!$BL$24:$CP$24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2A2-417E-A967-CD35AD66B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5823"/>
        <c:axId val="5824383"/>
      </c:barChart>
      <c:scatterChart>
        <c:scatterStyle val="lineMarker"/>
        <c:varyColors val="0"/>
        <c:ser>
          <c:idx val="18"/>
          <c:order val="18"/>
          <c:tx>
            <c:strRef>
              <c:f>見える化2!$BK$25</c:f>
              <c:strCache>
                <c:ptCount val="1"/>
                <c:pt idx="0">
                  <c:v>合計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xVal>
          <c:yVal>
            <c:numRef>
              <c:f>見える化2!$BL$25:$CP$25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730</c:v>
                </c:pt>
                <c:pt idx="6">
                  <c:v>786</c:v>
                </c:pt>
                <c:pt idx="7">
                  <c:v>742</c:v>
                </c:pt>
                <c:pt idx="8">
                  <c:v>0</c:v>
                </c:pt>
                <c:pt idx="9">
                  <c:v>0</c:v>
                </c:pt>
                <c:pt idx="10">
                  <c:v>922</c:v>
                </c:pt>
                <c:pt idx="11">
                  <c:v>642</c:v>
                </c:pt>
                <c:pt idx="12">
                  <c:v>864</c:v>
                </c:pt>
                <c:pt idx="13">
                  <c:v>872</c:v>
                </c:pt>
                <c:pt idx="14">
                  <c:v>768</c:v>
                </c:pt>
                <c:pt idx="15">
                  <c:v>168</c:v>
                </c:pt>
                <c:pt idx="16">
                  <c:v>150</c:v>
                </c:pt>
                <c:pt idx="17">
                  <c:v>664</c:v>
                </c:pt>
                <c:pt idx="18">
                  <c:v>676</c:v>
                </c:pt>
                <c:pt idx="19">
                  <c:v>612</c:v>
                </c:pt>
                <c:pt idx="20">
                  <c:v>520</c:v>
                </c:pt>
                <c:pt idx="21">
                  <c:v>528</c:v>
                </c:pt>
                <c:pt idx="22">
                  <c:v>200</c:v>
                </c:pt>
                <c:pt idx="23">
                  <c:v>118</c:v>
                </c:pt>
                <c:pt idx="24">
                  <c:v>696</c:v>
                </c:pt>
                <c:pt idx="25">
                  <c:v>712</c:v>
                </c:pt>
                <c:pt idx="26">
                  <c:v>604</c:v>
                </c:pt>
                <c:pt idx="27">
                  <c:v>464</c:v>
                </c:pt>
                <c:pt idx="28">
                  <c:v>428</c:v>
                </c:pt>
                <c:pt idx="29">
                  <c:v>54</c:v>
                </c:pt>
                <c:pt idx="30">
                  <c:v>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92A2-417E-A967-CD35AD66B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7347888"/>
        <c:axId val="1107347408"/>
      </c:scatterChart>
      <c:catAx>
        <c:axId val="582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4383"/>
        <c:crosses val="autoZero"/>
        <c:auto val="1"/>
        <c:lblAlgn val="ctr"/>
        <c:lblOffset val="100"/>
        <c:noMultiLvlLbl val="0"/>
      </c:catAx>
      <c:valAx>
        <c:axId val="5824383"/>
        <c:scaling>
          <c:orientation val="minMax"/>
          <c:max val="1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5823"/>
        <c:crosses val="autoZero"/>
        <c:crossBetween val="between"/>
      </c:valAx>
      <c:valAx>
        <c:axId val="1107347408"/>
        <c:scaling>
          <c:orientation val="minMax"/>
          <c:max val="120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07347888"/>
        <c:crosses val="max"/>
        <c:crossBetween val="midCat"/>
      </c:valAx>
      <c:valAx>
        <c:axId val="110734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7347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94846218560548"/>
          <c:y val="5.1741911385786217E-2"/>
          <c:w val="9.9472957609067977E-2"/>
          <c:h val="0.917965932546433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見える化2!$W$27</c:f>
          <c:strCache>
            <c:ptCount val="1"/>
            <c:pt idx="0">
              <c:v>仕上げ合格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689314746129433E-2"/>
          <c:y val="9.6369047725462828E-2"/>
          <c:w val="0.82035592790038403"/>
          <c:h val="0.787399320923390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見える化2!$BK$29</c:f>
              <c:strCache>
                <c:ptCount val="1"/>
                <c:pt idx="0">
                  <c:v>MKC_PB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見える化2!$BL$29:$CP$29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24</c:v>
                </c:pt>
                <c:pt idx="8">
                  <c:v>0</c:v>
                </c:pt>
                <c:pt idx="9">
                  <c:v>0</c:v>
                </c:pt>
                <c:pt idx="10">
                  <c:v>60</c:v>
                </c:pt>
                <c:pt idx="11">
                  <c:v>60</c:v>
                </c:pt>
                <c:pt idx="12">
                  <c:v>24</c:v>
                </c:pt>
                <c:pt idx="13">
                  <c:v>108</c:v>
                </c:pt>
                <c:pt idx="14">
                  <c:v>24</c:v>
                </c:pt>
                <c:pt idx="15">
                  <c:v>0</c:v>
                </c:pt>
                <c:pt idx="16">
                  <c:v>0</c:v>
                </c:pt>
                <c:pt idx="17">
                  <c:v>36</c:v>
                </c:pt>
                <c:pt idx="18">
                  <c:v>24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48</c:v>
                </c:pt>
                <c:pt idx="25">
                  <c:v>48</c:v>
                </c:pt>
                <c:pt idx="26">
                  <c:v>48</c:v>
                </c:pt>
                <c:pt idx="27">
                  <c:v>36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B-4AD8-A3A5-0F7C569D038F}"/>
            </c:ext>
          </c:extLst>
        </c:ser>
        <c:ser>
          <c:idx val="1"/>
          <c:order val="1"/>
          <c:tx>
            <c:strRef>
              <c:f>見える化2!$BK$30</c:f>
              <c:strCache>
                <c:ptCount val="1"/>
                <c:pt idx="0">
                  <c:v>MKC_FF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見える化2!$BL$30:$CP$30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64</c:v>
                </c:pt>
                <c:pt idx="6">
                  <c:v>64</c:v>
                </c:pt>
                <c:pt idx="7">
                  <c:v>96</c:v>
                </c:pt>
                <c:pt idx="8">
                  <c:v>0</c:v>
                </c:pt>
                <c:pt idx="9">
                  <c:v>0</c:v>
                </c:pt>
                <c:pt idx="10">
                  <c:v>64</c:v>
                </c:pt>
                <c:pt idx="11">
                  <c:v>64</c:v>
                </c:pt>
                <c:pt idx="12">
                  <c:v>64</c:v>
                </c:pt>
                <c:pt idx="13">
                  <c:v>96</c:v>
                </c:pt>
                <c:pt idx="14">
                  <c:v>32</c:v>
                </c:pt>
                <c:pt idx="15">
                  <c:v>0</c:v>
                </c:pt>
                <c:pt idx="16">
                  <c:v>0</c:v>
                </c:pt>
                <c:pt idx="17">
                  <c:v>32</c:v>
                </c:pt>
                <c:pt idx="18">
                  <c:v>64</c:v>
                </c:pt>
                <c:pt idx="19">
                  <c:v>96</c:v>
                </c:pt>
                <c:pt idx="20">
                  <c:v>64</c:v>
                </c:pt>
                <c:pt idx="21">
                  <c:v>64</c:v>
                </c:pt>
                <c:pt idx="22">
                  <c:v>0</c:v>
                </c:pt>
                <c:pt idx="23">
                  <c:v>0</c:v>
                </c:pt>
                <c:pt idx="24">
                  <c:v>96</c:v>
                </c:pt>
                <c:pt idx="25">
                  <c:v>96</c:v>
                </c:pt>
                <c:pt idx="26">
                  <c:v>96</c:v>
                </c:pt>
                <c:pt idx="27">
                  <c:v>96</c:v>
                </c:pt>
                <c:pt idx="28">
                  <c:v>96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B-4AD8-A3A5-0F7C569D038F}"/>
            </c:ext>
          </c:extLst>
        </c:ser>
        <c:ser>
          <c:idx val="2"/>
          <c:order val="2"/>
          <c:tx>
            <c:strRef>
              <c:f>見える化2!$BK$31</c:f>
              <c:strCache>
                <c:ptCount val="1"/>
                <c:pt idx="0">
                  <c:v>MKC_FL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見える化2!$BL$31:$CP$31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36</c:v>
                </c:pt>
                <c:pt idx="6">
                  <c:v>18</c:v>
                </c:pt>
                <c:pt idx="7">
                  <c:v>18</c:v>
                </c:pt>
                <c:pt idx="8">
                  <c:v>0</c:v>
                </c:pt>
                <c:pt idx="9">
                  <c:v>0</c:v>
                </c:pt>
                <c:pt idx="10">
                  <c:v>36</c:v>
                </c:pt>
                <c:pt idx="11">
                  <c:v>18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0</c:v>
                </c:pt>
                <c:pt idx="16">
                  <c:v>0</c:v>
                </c:pt>
                <c:pt idx="17">
                  <c:v>18</c:v>
                </c:pt>
                <c:pt idx="18">
                  <c:v>36</c:v>
                </c:pt>
                <c:pt idx="19">
                  <c:v>18</c:v>
                </c:pt>
                <c:pt idx="20">
                  <c:v>18</c:v>
                </c:pt>
                <c:pt idx="21">
                  <c:v>18</c:v>
                </c:pt>
                <c:pt idx="22">
                  <c:v>18</c:v>
                </c:pt>
                <c:pt idx="23">
                  <c:v>0</c:v>
                </c:pt>
                <c:pt idx="24">
                  <c:v>18</c:v>
                </c:pt>
                <c:pt idx="25">
                  <c:v>18</c:v>
                </c:pt>
                <c:pt idx="26">
                  <c:v>18</c:v>
                </c:pt>
                <c:pt idx="27">
                  <c:v>18</c:v>
                </c:pt>
                <c:pt idx="28">
                  <c:v>18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3B-4AD8-A3A5-0F7C569D038F}"/>
            </c:ext>
          </c:extLst>
        </c:ser>
        <c:ser>
          <c:idx val="3"/>
          <c:order val="3"/>
          <c:tx>
            <c:strRef>
              <c:f>見える化2!$BK$32</c:f>
              <c:strCache>
                <c:ptCount val="1"/>
                <c:pt idx="0">
                  <c:v>MKC_MPR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見える化2!$BL$32:$CP$32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108</c:v>
                </c:pt>
                <c:pt idx="11">
                  <c:v>0</c:v>
                </c:pt>
                <c:pt idx="12">
                  <c:v>0</c:v>
                </c:pt>
                <c:pt idx="13">
                  <c:v>108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108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108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3B-4AD8-A3A5-0F7C569D038F}"/>
            </c:ext>
          </c:extLst>
        </c:ser>
        <c:ser>
          <c:idx val="4"/>
          <c:order val="4"/>
          <c:tx>
            <c:strRef>
              <c:f>見える化2!$BK$33</c:f>
              <c:strCache>
                <c:ptCount val="1"/>
                <c:pt idx="0">
                  <c:v>MKC_MPL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見える化2!$BL$33:$CP$33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108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108</c:v>
                </c:pt>
                <c:pt idx="18">
                  <c:v>0</c:v>
                </c:pt>
                <c:pt idx="19">
                  <c:v>108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108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3B-4AD8-A3A5-0F7C569D038F}"/>
            </c:ext>
          </c:extLst>
        </c:ser>
        <c:ser>
          <c:idx val="5"/>
          <c:order val="5"/>
          <c:tx>
            <c:strRef>
              <c:f>見える化2!$BK$34</c:f>
              <c:strCache>
                <c:ptCount val="1"/>
                <c:pt idx="0">
                  <c:v>MKC_SWA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見える化2!$BL$34:$CP$34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48</c:v>
                </c:pt>
                <c:pt idx="26">
                  <c:v>48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83B-4AD8-A3A5-0F7C569D038F}"/>
            </c:ext>
          </c:extLst>
        </c:ser>
        <c:ser>
          <c:idx val="6"/>
          <c:order val="6"/>
          <c:tx>
            <c:strRef>
              <c:f>見える化2!$BK$35</c:f>
              <c:strCache>
                <c:ptCount val="1"/>
                <c:pt idx="0">
                  <c:v>MKR_HP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見える化2!$BL$35:$CP$35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119</c:v>
                </c:pt>
                <c:pt idx="18">
                  <c:v>60</c:v>
                </c:pt>
                <c:pt idx="19">
                  <c:v>0</c:v>
                </c:pt>
                <c:pt idx="20">
                  <c:v>60</c:v>
                </c:pt>
                <c:pt idx="21">
                  <c:v>60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3B-4AD8-A3A5-0F7C569D038F}"/>
            </c:ext>
          </c:extLst>
        </c:ser>
        <c:ser>
          <c:idx val="7"/>
          <c:order val="7"/>
          <c:tx>
            <c:strRef>
              <c:f>見える化2!$BK$36</c:f>
              <c:strCache>
                <c:ptCount val="1"/>
                <c:pt idx="0">
                  <c:v>MKR_PB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見える化2!$BL$36:$CP$36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72</c:v>
                </c:pt>
                <c:pt idx="22">
                  <c:v>24</c:v>
                </c:pt>
                <c:pt idx="23">
                  <c:v>24</c:v>
                </c:pt>
                <c:pt idx="24">
                  <c:v>48</c:v>
                </c:pt>
                <c:pt idx="25">
                  <c:v>72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83B-4AD8-A3A5-0F7C569D038F}"/>
            </c:ext>
          </c:extLst>
        </c:ser>
        <c:ser>
          <c:idx val="8"/>
          <c:order val="8"/>
          <c:tx>
            <c:strRef>
              <c:f>見える化2!$BK$37</c:f>
              <c:strCache>
                <c:ptCount val="1"/>
                <c:pt idx="0">
                  <c:v>MLC_RC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見える化2!$BL$37:$CP$37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24</c:v>
                </c:pt>
                <c:pt idx="5">
                  <c:v>32</c:v>
                </c:pt>
                <c:pt idx="6">
                  <c:v>96</c:v>
                </c:pt>
                <c:pt idx="7">
                  <c:v>67</c:v>
                </c:pt>
                <c:pt idx="8">
                  <c:v>64</c:v>
                </c:pt>
                <c:pt idx="9">
                  <c:v>64</c:v>
                </c:pt>
                <c:pt idx="10">
                  <c:v>96</c:v>
                </c:pt>
                <c:pt idx="11">
                  <c:v>64</c:v>
                </c:pt>
                <c:pt idx="12">
                  <c:v>96</c:v>
                </c:pt>
                <c:pt idx="13">
                  <c:v>32</c:v>
                </c:pt>
                <c:pt idx="14">
                  <c:v>192</c:v>
                </c:pt>
                <c:pt idx="15">
                  <c:v>128</c:v>
                </c:pt>
                <c:pt idx="16">
                  <c:v>32</c:v>
                </c:pt>
                <c:pt idx="17">
                  <c:v>32</c:v>
                </c:pt>
                <c:pt idx="18">
                  <c:v>156</c:v>
                </c:pt>
                <c:pt idx="19">
                  <c:v>128</c:v>
                </c:pt>
                <c:pt idx="20">
                  <c:v>96</c:v>
                </c:pt>
                <c:pt idx="21">
                  <c:v>160</c:v>
                </c:pt>
                <c:pt idx="22">
                  <c:v>128</c:v>
                </c:pt>
                <c:pt idx="23">
                  <c:v>64</c:v>
                </c:pt>
                <c:pt idx="24">
                  <c:v>192</c:v>
                </c:pt>
                <c:pt idx="25">
                  <c:v>160</c:v>
                </c:pt>
                <c:pt idx="26">
                  <c:v>160</c:v>
                </c:pt>
                <c:pt idx="27">
                  <c:v>160</c:v>
                </c:pt>
                <c:pt idx="28">
                  <c:v>160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83B-4AD8-A3A5-0F7C569D038F}"/>
            </c:ext>
          </c:extLst>
        </c:ser>
        <c:ser>
          <c:idx val="9"/>
          <c:order val="9"/>
          <c:tx>
            <c:strRef>
              <c:f>見える化2!$BK$38</c:f>
              <c:strCache>
                <c:ptCount val="1"/>
                <c:pt idx="0">
                  <c:v>MLT_SWA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見える化2!$BL$38:$CP$38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</c:v>
                </c:pt>
                <c:pt idx="7">
                  <c:v>18</c:v>
                </c:pt>
                <c:pt idx="8">
                  <c:v>72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</c:v>
                </c:pt>
                <c:pt idx="13">
                  <c:v>18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54</c:v>
                </c:pt>
                <c:pt idx="18">
                  <c:v>72</c:v>
                </c:pt>
                <c:pt idx="19">
                  <c:v>54</c:v>
                </c:pt>
                <c:pt idx="20">
                  <c:v>108</c:v>
                </c:pt>
                <c:pt idx="21">
                  <c:v>72</c:v>
                </c:pt>
                <c:pt idx="22">
                  <c:v>54</c:v>
                </c:pt>
                <c:pt idx="23">
                  <c:v>54</c:v>
                </c:pt>
                <c:pt idx="24">
                  <c:v>90</c:v>
                </c:pt>
                <c:pt idx="25">
                  <c:v>90</c:v>
                </c:pt>
                <c:pt idx="26">
                  <c:v>90</c:v>
                </c:pt>
                <c:pt idx="27">
                  <c:v>90</c:v>
                </c:pt>
                <c:pt idx="28">
                  <c:v>90</c:v>
                </c:pt>
                <c:pt idx="29">
                  <c:v>54</c:v>
                </c:pt>
                <c:pt idx="3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3B-4AD8-A3A5-0F7C569D038F}"/>
            </c:ext>
          </c:extLst>
        </c:ser>
        <c:ser>
          <c:idx val="10"/>
          <c:order val="10"/>
          <c:tx>
            <c:strRef>
              <c:f>見える化2!$BK$39</c:f>
              <c:strCache>
                <c:ptCount val="1"/>
                <c:pt idx="0">
                  <c:v>MLF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見える化2!$BL$39:$CP$39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60</c:v>
                </c:pt>
                <c:pt idx="6">
                  <c:v>40</c:v>
                </c:pt>
                <c:pt idx="7">
                  <c:v>40</c:v>
                </c:pt>
                <c:pt idx="8">
                  <c:v>0</c:v>
                </c:pt>
                <c:pt idx="9">
                  <c:v>0</c:v>
                </c:pt>
                <c:pt idx="10">
                  <c:v>60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40</c:v>
                </c:pt>
                <c:pt idx="25">
                  <c:v>40</c:v>
                </c:pt>
                <c:pt idx="26">
                  <c:v>40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3B-4AD8-A3A5-0F7C569D038F}"/>
            </c:ext>
          </c:extLst>
        </c:ser>
        <c:ser>
          <c:idx val="11"/>
          <c:order val="11"/>
          <c:tx>
            <c:strRef>
              <c:f>見える化2!$BK$40</c:f>
              <c:strCache>
                <c:ptCount val="1"/>
                <c:pt idx="0">
                  <c:v>MFJ_PB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見える化2!$BL$40:$CP$40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24</c:v>
                </c:pt>
                <c:pt idx="6">
                  <c:v>48</c:v>
                </c:pt>
                <c:pt idx="7">
                  <c:v>48</c:v>
                </c:pt>
                <c:pt idx="8">
                  <c:v>0</c:v>
                </c:pt>
                <c:pt idx="9">
                  <c:v>24</c:v>
                </c:pt>
                <c:pt idx="10">
                  <c:v>72</c:v>
                </c:pt>
                <c:pt idx="11">
                  <c:v>72</c:v>
                </c:pt>
                <c:pt idx="12">
                  <c:v>96</c:v>
                </c:pt>
                <c:pt idx="13">
                  <c:v>24</c:v>
                </c:pt>
                <c:pt idx="14">
                  <c:v>24</c:v>
                </c:pt>
                <c:pt idx="15">
                  <c:v>0</c:v>
                </c:pt>
                <c:pt idx="16">
                  <c:v>0</c:v>
                </c:pt>
                <c:pt idx="17">
                  <c:v>24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83B-4AD8-A3A5-0F7C569D038F}"/>
            </c:ext>
          </c:extLst>
        </c:ser>
        <c:ser>
          <c:idx val="12"/>
          <c:order val="12"/>
          <c:tx>
            <c:strRef>
              <c:f>見える化2!$BK$41</c:f>
              <c:strCache>
                <c:ptCount val="1"/>
                <c:pt idx="0">
                  <c:v>MFL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見える化2!$BL$41:$CP$41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</c:v>
                </c:pt>
                <c:pt idx="13">
                  <c:v>0</c:v>
                </c:pt>
                <c:pt idx="14">
                  <c:v>20</c:v>
                </c:pt>
                <c:pt idx="15">
                  <c:v>0</c:v>
                </c:pt>
                <c:pt idx="16">
                  <c:v>0</c:v>
                </c:pt>
                <c:pt idx="17">
                  <c:v>80</c:v>
                </c:pt>
                <c:pt idx="18">
                  <c:v>20</c:v>
                </c:pt>
                <c:pt idx="19">
                  <c:v>80</c:v>
                </c:pt>
                <c:pt idx="20">
                  <c:v>40</c:v>
                </c:pt>
                <c:pt idx="21">
                  <c:v>100</c:v>
                </c:pt>
                <c:pt idx="22">
                  <c:v>0</c:v>
                </c:pt>
                <c:pt idx="23">
                  <c:v>0</c:v>
                </c:pt>
                <c:pt idx="24">
                  <c:v>140</c:v>
                </c:pt>
                <c:pt idx="25">
                  <c:v>120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83B-4AD8-A3A5-0F7C569D038F}"/>
            </c:ext>
          </c:extLst>
        </c:ser>
        <c:ser>
          <c:idx val="13"/>
          <c:order val="13"/>
          <c:tx>
            <c:strRef>
              <c:f>見える化2!$BK$42</c:f>
              <c:strCache>
                <c:ptCount val="1"/>
                <c:pt idx="0">
                  <c:v>MLM_HP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見える化2!$BL$42:$CP$42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83B-4AD8-A3A5-0F7C569D038F}"/>
            </c:ext>
          </c:extLst>
        </c:ser>
        <c:ser>
          <c:idx val="14"/>
          <c:order val="14"/>
          <c:tx>
            <c:strRef>
              <c:f>見える化2!$BK$43</c:f>
              <c:strCache>
                <c:ptCount val="1"/>
                <c:pt idx="0">
                  <c:v>MLM_SWA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見える化2!$BL$43:$CP$43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66</c:v>
                </c:pt>
                <c:pt idx="6">
                  <c:v>44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83B-4AD8-A3A5-0F7C569D038F}"/>
            </c:ext>
          </c:extLst>
        </c:ser>
        <c:ser>
          <c:idx val="15"/>
          <c:order val="15"/>
          <c:tx>
            <c:strRef>
              <c:f>見える化2!$BK$44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見える化2!$BL$44:$CP$44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83B-4AD8-A3A5-0F7C569D038F}"/>
            </c:ext>
          </c:extLst>
        </c:ser>
        <c:ser>
          <c:idx val="16"/>
          <c:order val="16"/>
          <c:tx>
            <c:strRef>
              <c:f>見える化2!$BK$45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見える化2!$BL$45:$CP$45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83B-4AD8-A3A5-0F7C569D038F}"/>
            </c:ext>
          </c:extLst>
        </c:ser>
        <c:ser>
          <c:idx val="17"/>
          <c:order val="17"/>
          <c:tx>
            <c:strRef>
              <c:f>見える化2!$BK$46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見える化2!$BL$46:$CP$46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83B-4AD8-A3A5-0F7C569D0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5823"/>
        <c:axId val="5824383"/>
      </c:barChart>
      <c:scatterChart>
        <c:scatterStyle val="lineMarker"/>
        <c:varyColors val="0"/>
        <c:ser>
          <c:idx val="18"/>
          <c:order val="18"/>
          <c:tx>
            <c:strRef>
              <c:f>見える化2!$BK$47</c:f>
              <c:strCache>
                <c:ptCount val="1"/>
                <c:pt idx="0">
                  <c:v>合計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見える化2!$BL$6:$CP$6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xVal>
          <c:yVal>
            <c:numRef>
              <c:f>見える化2!$BL$47:$CP$47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24</c:v>
                </c:pt>
                <c:pt idx="5">
                  <c:v>354</c:v>
                </c:pt>
                <c:pt idx="6">
                  <c:v>628</c:v>
                </c:pt>
                <c:pt idx="7">
                  <c:v>383</c:v>
                </c:pt>
                <c:pt idx="8">
                  <c:v>136</c:v>
                </c:pt>
                <c:pt idx="9">
                  <c:v>88</c:v>
                </c:pt>
                <c:pt idx="10">
                  <c:v>496</c:v>
                </c:pt>
                <c:pt idx="11">
                  <c:v>386</c:v>
                </c:pt>
                <c:pt idx="12">
                  <c:v>444</c:v>
                </c:pt>
                <c:pt idx="13">
                  <c:v>404</c:v>
                </c:pt>
                <c:pt idx="14">
                  <c:v>311</c:v>
                </c:pt>
                <c:pt idx="15">
                  <c:v>128</c:v>
                </c:pt>
                <c:pt idx="16">
                  <c:v>32</c:v>
                </c:pt>
                <c:pt idx="17">
                  <c:v>530</c:v>
                </c:pt>
                <c:pt idx="18">
                  <c:v>432</c:v>
                </c:pt>
                <c:pt idx="19">
                  <c:v>484</c:v>
                </c:pt>
                <c:pt idx="20">
                  <c:v>410</c:v>
                </c:pt>
                <c:pt idx="21">
                  <c:v>654</c:v>
                </c:pt>
                <c:pt idx="22">
                  <c:v>224</c:v>
                </c:pt>
                <c:pt idx="23">
                  <c:v>142</c:v>
                </c:pt>
                <c:pt idx="24">
                  <c:v>780</c:v>
                </c:pt>
                <c:pt idx="25">
                  <c:v>800</c:v>
                </c:pt>
                <c:pt idx="26">
                  <c:v>600</c:v>
                </c:pt>
                <c:pt idx="27">
                  <c:v>500</c:v>
                </c:pt>
                <c:pt idx="28">
                  <c:v>464</c:v>
                </c:pt>
                <c:pt idx="29">
                  <c:v>54</c:v>
                </c:pt>
                <c:pt idx="30">
                  <c:v>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F83B-4AD8-A3A5-0F7C569D0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7347888"/>
        <c:axId val="1107347408"/>
      </c:scatterChart>
      <c:catAx>
        <c:axId val="582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4383"/>
        <c:crosses val="autoZero"/>
        <c:auto val="1"/>
        <c:lblAlgn val="ctr"/>
        <c:lblOffset val="100"/>
        <c:noMultiLvlLbl val="0"/>
      </c:catAx>
      <c:valAx>
        <c:axId val="5824383"/>
        <c:scaling>
          <c:orientation val="minMax"/>
          <c:max val="1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25823"/>
        <c:crosses val="autoZero"/>
        <c:crossBetween val="between"/>
      </c:valAx>
      <c:valAx>
        <c:axId val="1107347408"/>
        <c:scaling>
          <c:orientation val="minMax"/>
          <c:max val="120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07347888"/>
        <c:crosses val="max"/>
        <c:crossBetween val="midCat"/>
      </c:valAx>
      <c:valAx>
        <c:axId val="110734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7347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94846218560548"/>
          <c:y val="5.1741911385786217E-2"/>
          <c:w val="9.9472957609067977E-2"/>
          <c:h val="0.917965932546433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9.png"/><Relationship Id="rId4" Type="http://schemas.openxmlformats.org/officeDocument/2006/relationships/image" Target="../media/image1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9.png"/><Relationship Id="rId4" Type="http://schemas.openxmlformats.org/officeDocument/2006/relationships/image" Target="../media/image10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9.png"/><Relationship Id="rId4" Type="http://schemas.openxmlformats.org/officeDocument/2006/relationships/image" Target="../media/image10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9.png"/><Relationship Id="rId4" Type="http://schemas.openxmlformats.org/officeDocument/2006/relationships/image" Target="../media/image10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9.png"/><Relationship Id="rId4" Type="http://schemas.openxmlformats.org/officeDocument/2006/relationships/image" Target="../media/image10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gi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gi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gif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9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9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9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9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9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9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4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279028</xdr:colOff>
      <xdr:row>24</xdr:row>
      <xdr:rowOff>71746</xdr:rowOff>
    </xdr:from>
    <xdr:to>
      <xdr:col>97</xdr:col>
      <xdr:colOff>308343</xdr:colOff>
      <xdr:row>44</xdr:row>
      <xdr:rowOff>102916</xdr:rowOff>
    </xdr:to>
    <xdr:graphicFrame macro="">
      <xdr:nvGraphicFramePr>
        <xdr:cNvPr id="2" name="グラフ 8">
          <a:extLst>
            <a:ext uri="{FF2B5EF4-FFF2-40B4-BE49-F238E27FC236}">
              <a16:creationId xmlns:a16="http://schemas.microsoft.com/office/drawing/2014/main" id="{67E9E7EF-3DA5-4FC1-88E0-5E4042727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77</xdr:col>
      <xdr:colOff>315912</xdr:colOff>
      <xdr:row>45</xdr:row>
      <xdr:rowOff>161129</xdr:rowOff>
    </xdr:from>
    <xdr:to>
      <xdr:col>97</xdr:col>
      <xdr:colOff>333374</xdr:colOff>
      <xdr:row>67</xdr:row>
      <xdr:rowOff>95248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F099488D-5309-4EA0-A046-029FC4F50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98</xdr:col>
      <xdr:colOff>350837</xdr:colOff>
      <xdr:row>23</xdr:row>
      <xdr:rowOff>77714</xdr:rowOff>
    </xdr:from>
    <xdr:to>
      <xdr:col>118</xdr:col>
      <xdr:colOff>374649</xdr:colOff>
      <xdr:row>44</xdr:row>
      <xdr:rowOff>143162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941C4471-1DDC-4F88-84A9-F9175BB7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283633</xdr:colOff>
      <xdr:row>7</xdr:row>
      <xdr:rowOff>423334</xdr:rowOff>
    </xdr:from>
    <xdr:to>
      <xdr:col>1</xdr:col>
      <xdr:colOff>1175185</xdr:colOff>
      <xdr:row>9</xdr:row>
      <xdr:rowOff>96964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842433" y="2836334"/>
          <a:ext cx="891552" cy="58803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kumimoji="1" lang="ja-JP" altLang="en-US" sz="2400" b="1">
              <a:solidFill>
                <a:srgbClr val="FF0000"/>
              </a:solidFill>
            </a:rPr>
            <a:t>完了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429856</xdr:colOff>
      <xdr:row>0</xdr:row>
      <xdr:rowOff>36285</xdr:rowOff>
    </xdr:from>
    <xdr:to>
      <xdr:col>12</xdr:col>
      <xdr:colOff>231054</xdr:colOff>
      <xdr:row>3</xdr:row>
      <xdr:rowOff>141377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86797C4-DDBA-4589-918B-83C770898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7999" y="36285"/>
          <a:ext cx="1629358" cy="69473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70</xdr:col>
      <xdr:colOff>419100</xdr:colOff>
      <xdr:row>33</xdr:row>
      <xdr:rowOff>392431</xdr:rowOff>
    </xdr:from>
    <xdr:to>
      <xdr:col>71</xdr:col>
      <xdr:colOff>38100</xdr:colOff>
      <xdr:row>33</xdr:row>
      <xdr:rowOff>438150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6163CC3-31A3-4745-A466-373FFF189382}"/>
            </a:ext>
          </a:extLst>
        </xdr:cNvPr>
        <xdr:cNvSpPr txBox="1"/>
      </xdr:nvSpPr>
      <xdr:spPr>
        <a:xfrm>
          <a:off x="30601920" y="18802351"/>
          <a:ext cx="53340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42</xdr:col>
      <xdr:colOff>387927</xdr:colOff>
      <xdr:row>42</xdr:row>
      <xdr:rowOff>38100</xdr:rowOff>
    </xdr:from>
    <xdr:to>
      <xdr:col>58</xdr:col>
      <xdr:colOff>38100</xdr:colOff>
      <xdr:row>42</xdr:row>
      <xdr:rowOff>1291590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76AA475-FD96-4ECB-9C82-762609FC5DE4}"/>
            </a:ext>
          </a:extLst>
        </xdr:cNvPr>
        <xdr:cNvSpPr/>
      </xdr:nvSpPr>
      <xdr:spPr>
        <a:xfrm>
          <a:off x="18409227" y="22128480"/>
          <a:ext cx="6599613" cy="1253490"/>
        </a:xfrm>
        <a:prstGeom prst="rect">
          <a:avLst/>
        </a:prstGeom>
        <a:solidFill>
          <a:srgbClr val="FF0066">
            <a:alpha val="18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30480</xdr:colOff>
      <xdr:row>42</xdr:row>
      <xdr:rowOff>30480</xdr:rowOff>
    </xdr:from>
    <xdr:to>
      <xdr:col>42</xdr:col>
      <xdr:colOff>419100</xdr:colOff>
      <xdr:row>42</xdr:row>
      <xdr:rowOff>1276350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F2F6465-1A77-4E51-B3FC-4E97A8BD99A0}"/>
            </a:ext>
          </a:extLst>
        </xdr:cNvPr>
        <xdr:cNvSpPr/>
      </xdr:nvSpPr>
      <xdr:spPr>
        <a:xfrm>
          <a:off x="9799320" y="22120860"/>
          <a:ext cx="8641080" cy="1245870"/>
        </a:xfrm>
        <a:prstGeom prst="rect">
          <a:avLst/>
        </a:prstGeom>
        <a:solidFill>
          <a:srgbClr val="66FFFF">
            <a:alpha val="18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107</xdr:col>
      <xdr:colOff>171450</xdr:colOff>
      <xdr:row>32</xdr:row>
      <xdr:rowOff>453390</xdr:rowOff>
    </xdr:from>
    <xdr:to>
      <xdr:col>110</xdr:col>
      <xdr:colOff>49530</xdr:colOff>
      <xdr:row>34</xdr:row>
      <xdr:rowOff>228600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7272DD6-8B23-4B59-8278-4D094D99B84D}"/>
            </a:ext>
          </a:extLst>
        </xdr:cNvPr>
        <xdr:cNvSpPr/>
      </xdr:nvSpPr>
      <xdr:spPr>
        <a:xfrm>
          <a:off x="48367950" y="17872710"/>
          <a:ext cx="1729740" cy="1322070"/>
        </a:xfrm>
        <a:prstGeom prst="rect">
          <a:avLst/>
        </a:prstGeom>
        <a:solidFill>
          <a:srgbClr val="0000FF">
            <a:alpha val="18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107</xdr:col>
      <xdr:colOff>575310</xdr:colOff>
      <xdr:row>6</xdr:row>
      <xdr:rowOff>180872</xdr:rowOff>
    </xdr:from>
    <xdr:ext cx="784860" cy="769826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49E19EB-82A4-4DEE-A330-94BF67DE945C}"/>
            </a:ext>
          </a:extLst>
        </xdr:cNvPr>
        <xdr:cNvSpPr txBox="1"/>
      </xdr:nvSpPr>
      <xdr:spPr>
        <a:xfrm>
          <a:off x="48771810" y="3335552"/>
          <a:ext cx="784860" cy="76982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en-US" altLang="ja-JP" sz="3200" kern="1200" baseline="0">
              <a:latin typeface="Meiryo UI" panose="020B0604030504040204" pitchFamily="50" charset="-128"/>
              <a:ea typeface="Meiryo UI" panose="020B0604030504040204" pitchFamily="50" charset="-128"/>
            </a:rPr>
            <a:t>#2</a:t>
          </a:r>
        </a:p>
      </xdr:txBody>
    </xdr:sp>
    <xdr:clientData/>
  </xdr:oneCellAnchor>
  <xdr:oneCellAnchor>
    <xdr:from>
      <xdr:col>111</xdr:col>
      <xdr:colOff>365760</xdr:colOff>
      <xdr:row>9</xdr:row>
      <xdr:rowOff>257072</xdr:rowOff>
    </xdr:from>
    <xdr:ext cx="784860" cy="769826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634F5B6-F776-4F90-8412-7DC17D6EFA6E}"/>
            </a:ext>
          </a:extLst>
        </xdr:cNvPr>
        <xdr:cNvSpPr txBox="1"/>
      </xdr:nvSpPr>
      <xdr:spPr>
        <a:xfrm>
          <a:off x="51031140" y="6048272"/>
          <a:ext cx="784860" cy="76982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en-US" altLang="ja-JP" sz="3200" kern="1200" baseline="0">
              <a:latin typeface="Meiryo UI" panose="020B0604030504040204" pitchFamily="50" charset="-128"/>
              <a:ea typeface="Meiryo UI" panose="020B0604030504040204" pitchFamily="50" charset="-128"/>
            </a:rPr>
            <a:t>#1</a:t>
          </a:r>
        </a:p>
      </xdr:txBody>
    </xdr:sp>
    <xdr:clientData/>
  </xdr:oneCellAnchor>
  <xdr:oneCellAnchor>
    <xdr:from>
      <xdr:col>5</xdr:col>
      <xdr:colOff>57150</xdr:colOff>
      <xdr:row>6</xdr:row>
      <xdr:rowOff>34290</xdr:rowOff>
    </xdr:from>
    <xdr:ext cx="6572250" cy="230733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351EECC-3597-49B5-8BD7-5A3BE61C3D69}"/>
            </a:ext>
          </a:extLst>
        </xdr:cNvPr>
        <xdr:cNvSpPr txBox="1"/>
      </xdr:nvSpPr>
      <xdr:spPr>
        <a:xfrm>
          <a:off x="2000250" y="3158490"/>
          <a:ext cx="6572250" cy="2307336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8000" kern="1200"/>
            <a:t>ゴールデンウイーク</a:t>
          </a:r>
        </a:p>
      </xdr:txBody>
    </xdr:sp>
    <xdr:clientData/>
  </xdr:oneCellAnchor>
  <xdr:twoCellAnchor editAs="oneCell">
    <xdr:from>
      <xdr:col>22</xdr:col>
      <xdr:colOff>121920</xdr:colOff>
      <xdr:row>68</xdr:row>
      <xdr:rowOff>119341</xdr:rowOff>
    </xdr:from>
    <xdr:to>
      <xdr:col>32</xdr:col>
      <xdr:colOff>0</xdr:colOff>
      <xdr:row>113</xdr:row>
      <xdr:rowOff>34814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65ACC40A-B92D-40F3-B8A2-2DCE0D19A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56420" y="32557681"/>
          <a:ext cx="4221480" cy="10545373"/>
        </a:xfrm>
        <a:prstGeom prst="rect">
          <a:avLst/>
        </a:prstGeom>
      </xdr:spPr>
    </xdr:pic>
    <xdr:clientData/>
  </xdr:twoCellAnchor>
  <xdr:twoCellAnchor>
    <xdr:from>
      <xdr:col>58</xdr:col>
      <xdr:colOff>49530</xdr:colOff>
      <xdr:row>41</xdr:row>
      <xdr:rowOff>971550</xdr:rowOff>
    </xdr:from>
    <xdr:to>
      <xdr:col>67</xdr:col>
      <xdr:colOff>0</xdr:colOff>
      <xdr:row>43</xdr:row>
      <xdr:rowOff>57150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82934C51-22AE-4013-9371-B81B9A0DBD1E}"/>
            </a:ext>
          </a:extLst>
        </xdr:cNvPr>
        <xdr:cNvSpPr/>
      </xdr:nvSpPr>
      <xdr:spPr>
        <a:xfrm>
          <a:off x="25020270" y="22071330"/>
          <a:ext cx="3859530" cy="1394460"/>
        </a:xfrm>
        <a:prstGeom prst="rect">
          <a:avLst/>
        </a:prstGeom>
        <a:solidFill>
          <a:srgbClr val="66FFFF">
            <a:alpha val="18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45720</xdr:colOff>
      <xdr:row>41</xdr:row>
      <xdr:rowOff>969818</xdr:rowOff>
    </xdr:from>
    <xdr:to>
      <xdr:col>83</xdr:col>
      <xdr:colOff>0</xdr:colOff>
      <xdr:row>42</xdr:row>
      <xdr:rowOff>1310640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31ED5FBC-D24C-4A26-835E-6BD185D5CAB6}"/>
            </a:ext>
          </a:extLst>
        </xdr:cNvPr>
        <xdr:cNvSpPr/>
      </xdr:nvSpPr>
      <xdr:spPr>
        <a:xfrm>
          <a:off x="28925520" y="22069598"/>
          <a:ext cx="6888480" cy="1331422"/>
        </a:xfrm>
        <a:prstGeom prst="rect">
          <a:avLst/>
        </a:prstGeom>
        <a:solidFill>
          <a:srgbClr val="FF0066">
            <a:alpha val="18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83</xdr:col>
      <xdr:colOff>68580</xdr:colOff>
      <xdr:row>41</xdr:row>
      <xdr:rowOff>914400</xdr:rowOff>
    </xdr:from>
    <xdr:to>
      <xdr:col>92</xdr:col>
      <xdr:colOff>60960</xdr:colOff>
      <xdr:row>43</xdr:row>
      <xdr:rowOff>19050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1803FFB2-F1FB-4E2B-B0A6-D3EB4A8D4322}"/>
            </a:ext>
          </a:extLst>
        </xdr:cNvPr>
        <xdr:cNvSpPr/>
      </xdr:nvSpPr>
      <xdr:spPr>
        <a:xfrm>
          <a:off x="35882580" y="22014180"/>
          <a:ext cx="3901440" cy="1413510"/>
        </a:xfrm>
        <a:prstGeom prst="rect">
          <a:avLst/>
        </a:prstGeom>
        <a:solidFill>
          <a:srgbClr val="66FFFF">
            <a:alpha val="18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1</xdr:row>
      <xdr:rowOff>47625</xdr:rowOff>
    </xdr:from>
    <xdr:to>
      <xdr:col>3</xdr:col>
      <xdr:colOff>381000</xdr:colOff>
      <xdr:row>3</xdr:row>
      <xdr:rowOff>47625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657225" y="263525"/>
          <a:ext cx="9429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508000</xdr:colOff>
      <xdr:row>1</xdr:row>
      <xdr:rowOff>22696</xdr:rowOff>
    </xdr:from>
    <xdr:to>
      <xdr:col>22</xdr:col>
      <xdr:colOff>119043</xdr:colOff>
      <xdr:row>3</xdr:row>
      <xdr:rowOff>205645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11461750" y="232246"/>
          <a:ext cx="6164243" cy="1116399"/>
          <a:chOff x="13311188" y="214312"/>
          <a:chExt cx="6786543" cy="1023938"/>
        </a:xfrm>
      </xdr:grpSpPr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/>
        </xdr:nvSpPr>
        <xdr:spPr>
          <a:xfrm>
            <a:off x="13311188" y="214312"/>
            <a:ext cx="6786543" cy="1023938"/>
          </a:xfrm>
          <a:prstGeom prst="rect">
            <a:avLst/>
          </a:prstGeom>
          <a:noFill/>
          <a:ln>
            <a:solidFill>
              <a:srgbClr val="0000F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2000"/>
              <a:t>仕掛在庫＝月末在庫＋当日納入－当日合格－当日不良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/>
        </xdr:nvSpPr>
        <xdr:spPr>
          <a:xfrm>
            <a:off x="13673643" y="729514"/>
            <a:ext cx="5982409" cy="335052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en-US" altLang="ja-JP" sz="1600"/>
              <a:t>※</a:t>
            </a:r>
            <a:r>
              <a:rPr kumimoji="1" lang="ja-JP" altLang="en-US" sz="1600"/>
              <a:t>メーカー不良返却は（　）で記入し、鋳造実績で差し引く。</a:t>
            </a:r>
          </a:p>
        </xdr:txBody>
      </xdr:sp>
    </xdr:grpSp>
    <xdr:clientData/>
  </xdr:twoCellAnchor>
  <xdr:oneCellAnchor>
    <xdr:from>
      <xdr:col>22</xdr:col>
      <xdr:colOff>468293</xdr:colOff>
      <xdr:row>1</xdr:row>
      <xdr:rowOff>22244</xdr:rowOff>
    </xdr:from>
    <xdr:ext cx="3565409" cy="1066959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8375293" y="244494"/>
          <a:ext cx="3565409" cy="1066959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180000" tIns="0" rIns="252000" bIns="0" rtlCol="0" anchor="ctr" anchorCtr="0">
          <a:spAutoFit/>
        </a:bodyPr>
        <a:lstStyle/>
        <a:p>
          <a:r>
            <a:rPr kumimoji="1" lang="ja-JP" altLang="en-US" sz="1600"/>
            <a:t>記入者　</a:t>
          </a:r>
          <a:endParaRPr kumimoji="1" lang="en-US" altLang="ja-JP" sz="1600"/>
        </a:p>
        <a:p>
          <a:r>
            <a:rPr kumimoji="1" lang="ja-JP" altLang="en-US" sz="1600"/>
            <a:t>月末在庫：</a:t>
          </a:r>
          <a:r>
            <a:rPr kumimoji="1" lang="en-US" altLang="ja-JP" sz="1600"/>
            <a:t>T/L</a:t>
          </a:r>
          <a:r>
            <a:rPr kumimoji="1" lang="ja-JP" altLang="en-US" sz="1600"/>
            <a:t>・仕上げ</a:t>
          </a:r>
          <a:r>
            <a:rPr kumimoji="1" lang="en-US" altLang="ja-JP" sz="1600"/>
            <a:t>/</a:t>
          </a:r>
          <a:r>
            <a:rPr kumimoji="1" lang="ja-JP" altLang="en-US" sz="1600"/>
            <a:t>勤務リーダー</a:t>
          </a:r>
          <a:endParaRPr kumimoji="1" lang="en-US" altLang="ja-JP" sz="1600"/>
        </a:p>
        <a:p>
          <a:r>
            <a:rPr kumimoji="1" lang="ja-JP" altLang="en-US" sz="1600"/>
            <a:t>メーカー支給記入：勤務リーダー</a:t>
          </a:r>
          <a:endParaRPr kumimoji="1" lang="en-US" altLang="ja-JP" sz="1600"/>
        </a:p>
        <a:p>
          <a:r>
            <a:rPr kumimoji="1" lang="ja-JP" altLang="en-US" sz="1600"/>
            <a:t>納入記入：仕上げリーダー</a:t>
          </a:r>
        </a:p>
      </xdr:txBody>
    </xdr:sp>
    <xdr:clientData/>
  </xdr:oneCellAnchor>
  <xdr:twoCellAnchor>
    <xdr:from>
      <xdr:col>4</xdr:col>
      <xdr:colOff>714375</xdr:colOff>
      <xdr:row>78</xdr:row>
      <xdr:rowOff>104558</xdr:rowOff>
    </xdr:from>
    <xdr:to>
      <xdr:col>6</xdr:col>
      <xdr:colOff>148304</xdr:colOff>
      <xdr:row>80</xdr:row>
      <xdr:rowOff>6570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E7728F8D-EA2D-451F-8880-623F7A112B7E}"/>
            </a:ext>
          </a:extLst>
        </xdr:cNvPr>
        <xdr:cNvSpPr/>
      </xdr:nvSpPr>
      <xdr:spPr bwMode="auto">
        <a:xfrm>
          <a:off x="3429000" y="26044308"/>
          <a:ext cx="1005554" cy="664012"/>
        </a:xfrm>
        <a:prstGeom prst="wedgeRoundRectCallout">
          <a:avLst>
            <a:gd name="adj1" fmla="val 58698"/>
            <a:gd name="adj2" fmla="val 12379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none" lIns="18288" tIns="0" rIns="0" bIns="0" rtlCol="0" anchor="ctr" upright="1">
          <a:spAutoFit/>
        </a:bodyPr>
        <a:lstStyle/>
        <a:p>
          <a:pPr algn="l"/>
          <a:r>
            <a:rPr kumimoji="1" lang="ja-JP" altLang="en-US" sz="1800"/>
            <a:t>今月の</a:t>
          </a:r>
          <a:endParaRPr kumimoji="1" lang="en-US" altLang="ja-JP" sz="1800"/>
        </a:p>
        <a:p>
          <a:pPr algn="l"/>
          <a:r>
            <a:rPr kumimoji="1" lang="ja-JP" altLang="en-US" sz="1800"/>
            <a:t>計画台数</a:t>
          </a:r>
        </a:p>
      </xdr:txBody>
    </xdr:sp>
    <xdr:clientData/>
  </xdr:twoCellAnchor>
  <xdr:twoCellAnchor>
    <xdr:from>
      <xdr:col>4</xdr:col>
      <xdr:colOff>714375</xdr:colOff>
      <xdr:row>35</xdr:row>
      <xdr:rowOff>199808</xdr:rowOff>
    </xdr:from>
    <xdr:to>
      <xdr:col>6</xdr:col>
      <xdr:colOff>148304</xdr:colOff>
      <xdr:row>37</xdr:row>
      <xdr:rowOff>101820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A411F0C1-B477-44EC-8B3E-BE9A76C51074}"/>
            </a:ext>
          </a:extLst>
        </xdr:cNvPr>
        <xdr:cNvSpPr/>
      </xdr:nvSpPr>
      <xdr:spPr bwMode="auto">
        <a:xfrm>
          <a:off x="3429000" y="13074433"/>
          <a:ext cx="1005554" cy="664012"/>
        </a:xfrm>
        <a:prstGeom prst="wedgeRoundRectCallout">
          <a:avLst>
            <a:gd name="adj1" fmla="val 58698"/>
            <a:gd name="adj2" fmla="val 12379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none" lIns="18288" tIns="0" rIns="0" bIns="0" rtlCol="0" anchor="ctr" upright="1">
          <a:spAutoFit/>
        </a:bodyPr>
        <a:lstStyle/>
        <a:p>
          <a:pPr algn="l"/>
          <a:r>
            <a:rPr kumimoji="1" lang="ja-JP" altLang="en-US" sz="1800"/>
            <a:t>今月の</a:t>
          </a:r>
          <a:endParaRPr kumimoji="1" lang="en-US" altLang="ja-JP" sz="1800"/>
        </a:p>
        <a:p>
          <a:pPr algn="l"/>
          <a:r>
            <a:rPr kumimoji="1" lang="ja-JP" altLang="en-US" sz="1800"/>
            <a:t>計画台数</a:t>
          </a:r>
        </a:p>
      </xdr:txBody>
    </xdr:sp>
    <xdr:clientData/>
  </xdr:twoCellAnchor>
  <xdr:twoCellAnchor>
    <xdr:from>
      <xdr:col>4</xdr:col>
      <xdr:colOff>714375</xdr:colOff>
      <xdr:row>113</xdr:row>
      <xdr:rowOff>136308</xdr:rowOff>
    </xdr:from>
    <xdr:to>
      <xdr:col>6</xdr:col>
      <xdr:colOff>148304</xdr:colOff>
      <xdr:row>115</xdr:row>
      <xdr:rowOff>38320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CD6E5298-536E-4995-AF51-6AE2518190BE}"/>
            </a:ext>
          </a:extLst>
        </xdr:cNvPr>
        <xdr:cNvSpPr/>
      </xdr:nvSpPr>
      <xdr:spPr bwMode="auto">
        <a:xfrm>
          <a:off x="3429000" y="39141183"/>
          <a:ext cx="1005554" cy="664012"/>
        </a:xfrm>
        <a:prstGeom prst="wedgeRoundRectCallout">
          <a:avLst>
            <a:gd name="adj1" fmla="val 58698"/>
            <a:gd name="adj2" fmla="val 12379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none" lIns="18288" tIns="0" rIns="0" bIns="0" rtlCol="0" anchor="ctr" upright="1">
          <a:spAutoFit/>
        </a:bodyPr>
        <a:lstStyle/>
        <a:p>
          <a:pPr algn="l"/>
          <a:r>
            <a:rPr kumimoji="1" lang="ja-JP" altLang="en-US" sz="1800"/>
            <a:t>今月の</a:t>
          </a:r>
          <a:endParaRPr kumimoji="1" lang="en-US" altLang="ja-JP" sz="1800"/>
        </a:p>
        <a:p>
          <a:pPr algn="l"/>
          <a:r>
            <a:rPr kumimoji="1" lang="ja-JP" altLang="en-US" sz="1800"/>
            <a:t>計画台数</a:t>
          </a:r>
        </a:p>
      </xdr:txBody>
    </xdr:sp>
    <xdr:clientData/>
  </xdr:twoCellAnchor>
  <xdr:twoCellAnchor>
    <xdr:from>
      <xdr:col>36</xdr:col>
      <xdr:colOff>0</xdr:colOff>
      <xdr:row>40</xdr:row>
      <xdr:rowOff>686</xdr:rowOff>
    </xdr:from>
    <xdr:to>
      <xdr:col>37</xdr:col>
      <xdr:colOff>589232</xdr:colOff>
      <xdr:row>40</xdr:row>
      <xdr:rowOff>332692</xdr:rowOff>
    </xdr:to>
    <xdr:sp macro="" textlink="">
      <xdr:nvSpPr>
        <xdr:cNvPr id="14" name="吹き出し: 角を丸めた四角形 13">
          <a:extLst>
            <a:ext uri="{FF2B5EF4-FFF2-40B4-BE49-F238E27FC236}">
              <a16:creationId xmlns:a16="http://schemas.microsoft.com/office/drawing/2014/main" id="{0BE5F3FA-C6C7-485A-A6D7-AE54991F1D22}"/>
            </a:ext>
          </a:extLst>
        </xdr:cNvPr>
        <xdr:cNvSpPr/>
      </xdr:nvSpPr>
      <xdr:spPr bwMode="auto">
        <a:xfrm>
          <a:off x="29686250" y="14780311"/>
          <a:ext cx="1430607" cy="332006"/>
        </a:xfrm>
        <a:prstGeom prst="wedgeRoundRectCallout">
          <a:avLst>
            <a:gd name="adj1" fmla="val 76404"/>
            <a:gd name="adj2" fmla="val -11767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none" lIns="18288" tIns="0" rIns="0" bIns="0" rtlCol="0" anchor="ctr" upright="1">
          <a:spAutoFit/>
        </a:bodyPr>
        <a:lstStyle/>
        <a:p>
          <a:pPr algn="l"/>
          <a:r>
            <a:rPr kumimoji="1" lang="ja-JP" altLang="en-US" sz="1800"/>
            <a:t>現在の出来高</a:t>
          </a:r>
        </a:p>
      </xdr:txBody>
    </xdr:sp>
    <xdr:clientData/>
  </xdr:twoCellAnchor>
  <xdr:twoCellAnchor editAs="oneCell">
    <xdr:from>
      <xdr:col>35</xdr:col>
      <xdr:colOff>762000</xdr:colOff>
      <xdr:row>82</xdr:row>
      <xdr:rowOff>254000</xdr:rowOff>
    </xdr:from>
    <xdr:to>
      <xdr:col>38</xdr:col>
      <xdr:colOff>201211</xdr:colOff>
      <xdr:row>84</xdr:row>
      <xdr:rowOff>217487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C537057-EC98-4D31-A006-5A91E13E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606875" y="27717750"/>
          <a:ext cx="1956986" cy="725487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117</xdr:row>
      <xdr:rowOff>269875</xdr:rowOff>
    </xdr:from>
    <xdr:to>
      <xdr:col>38</xdr:col>
      <xdr:colOff>274236</xdr:colOff>
      <xdr:row>119</xdr:row>
      <xdr:rowOff>239712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2E9243F-51A2-4945-9197-6B043728A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686250" y="40798750"/>
          <a:ext cx="1956986" cy="72548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47626</xdr:colOff>
      <xdr:row>1</xdr:row>
      <xdr:rowOff>47626</xdr:rowOff>
    </xdr:from>
    <xdr:to>
      <xdr:col>3</xdr:col>
      <xdr:colOff>381001</xdr:colOff>
      <xdr:row>3</xdr:row>
      <xdr:rowOff>47626</xdr:rowOff>
    </xdr:to>
    <xdr:pic>
      <xdr:nvPicPr>
        <xdr:cNvPr id="6" name="図 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676276" y="263526"/>
          <a:ext cx="9620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31</xdr:col>
      <xdr:colOff>0</xdr:colOff>
      <xdr:row>3</xdr:row>
      <xdr:rowOff>63500</xdr:rowOff>
    </xdr:from>
    <xdr:to>
      <xdr:col>31</xdr:col>
      <xdr:colOff>0</xdr:colOff>
      <xdr:row>125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0478A30-A068-465E-8D44-31DE36398319}"/>
            </a:ext>
          </a:extLst>
        </xdr:cNvPr>
        <xdr:cNvCxnSpPr/>
      </xdr:nvCxnSpPr>
      <xdr:spPr bwMode="auto">
        <a:xfrm>
          <a:off x="25542875" y="1206500"/>
          <a:ext cx="0" cy="41767125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38100" cap="flat" cmpd="sng" algn="ctr">
          <a:solidFill>
            <a:srgbClr val="0000FF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 editAs="oneCell">
    <xdr:from>
      <xdr:col>14</xdr:col>
      <xdr:colOff>730250</xdr:colOff>
      <xdr:row>0</xdr:row>
      <xdr:rowOff>174625</xdr:rowOff>
    </xdr:from>
    <xdr:to>
      <xdr:col>27</xdr:col>
      <xdr:colOff>58929</xdr:colOff>
      <xdr:row>3</xdr:row>
      <xdr:rowOff>140940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F89A350-646E-4139-A5EA-17585132A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69750" y="174625"/>
          <a:ext cx="10266554" cy="111566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36</xdr:row>
      <xdr:rowOff>47625</xdr:rowOff>
    </xdr:from>
    <xdr:to>
      <xdr:col>6</xdr:col>
      <xdr:colOff>255506</xdr:colOff>
      <xdr:row>39</xdr:row>
      <xdr:rowOff>142220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1DEFCA2-2589-4312-B4D0-FABC6963F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49625" y="11398250"/>
          <a:ext cx="1261981" cy="1237595"/>
        </a:xfrm>
        <a:prstGeom prst="rect">
          <a:avLst/>
        </a:prstGeom>
      </xdr:spPr>
    </xdr:pic>
    <xdr:clientData/>
  </xdr:twoCellAnchor>
  <xdr:twoCellAnchor editAs="oneCell">
    <xdr:from>
      <xdr:col>4</xdr:col>
      <xdr:colOff>650875</xdr:colOff>
      <xdr:row>77</xdr:row>
      <xdr:rowOff>79375</xdr:rowOff>
    </xdr:from>
    <xdr:to>
      <xdr:col>6</xdr:col>
      <xdr:colOff>341231</xdr:colOff>
      <xdr:row>80</xdr:row>
      <xdr:rowOff>173970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C2E8C37-80B1-460D-AAB9-3FBC9A38B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9000" y="24765000"/>
          <a:ext cx="1261981" cy="1237595"/>
        </a:xfrm>
        <a:prstGeom prst="rect">
          <a:avLst/>
        </a:prstGeom>
      </xdr:spPr>
    </xdr:pic>
    <xdr:clientData/>
  </xdr:twoCellAnchor>
  <xdr:twoCellAnchor editAs="oneCell">
    <xdr:from>
      <xdr:col>4</xdr:col>
      <xdr:colOff>603250</xdr:colOff>
      <xdr:row>112</xdr:row>
      <xdr:rowOff>95250</xdr:rowOff>
    </xdr:from>
    <xdr:to>
      <xdr:col>6</xdr:col>
      <xdr:colOff>293606</xdr:colOff>
      <xdr:row>115</xdr:row>
      <xdr:rowOff>189845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123BA08-71B5-4208-B220-160CA9E57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81375" y="38115875"/>
          <a:ext cx="1261981" cy="1237595"/>
        </a:xfrm>
        <a:prstGeom prst="rect">
          <a:avLst/>
        </a:prstGeom>
      </xdr:spPr>
    </xdr:pic>
    <xdr:clientData/>
  </xdr:twoCellAnchor>
  <xdr:twoCellAnchor editAs="oneCell">
    <xdr:from>
      <xdr:col>35</xdr:col>
      <xdr:colOff>809625</xdr:colOff>
      <xdr:row>40</xdr:row>
      <xdr:rowOff>222250</xdr:rowOff>
    </xdr:from>
    <xdr:to>
      <xdr:col>38</xdr:col>
      <xdr:colOff>236136</xdr:colOff>
      <xdr:row>42</xdr:row>
      <xdr:rowOff>179387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DCC6A1BE-79A9-4D09-84EB-6E76CB607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718000" y="13096875"/>
          <a:ext cx="1956986" cy="725487"/>
        </a:xfrm>
        <a:prstGeom prst="rect">
          <a:avLst/>
        </a:prstGeom>
      </xdr:spPr>
    </xdr:pic>
    <xdr:clientData/>
  </xdr:twoCellAnchor>
  <xdr:twoCellAnchor editAs="oneCell">
    <xdr:from>
      <xdr:col>35</xdr:col>
      <xdr:colOff>762000</xdr:colOff>
      <xdr:row>81</xdr:row>
      <xdr:rowOff>269875</xdr:rowOff>
    </xdr:from>
    <xdr:to>
      <xdr:col>38</xdr:col>
      <xdr:colOff>201211</xdr:colOff>
      <xdr:row>83</xdr:row>
      <xdr:rowOff>239712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8679EA8F-DDEE-45AC-8395-128C68A73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670375" y="26479500"/>
          <a:ext cx="1956986" cy="725487"/>
        </a:xfrm>
        <a:prstGeom prst="rect">
          <a:avLst/>
        </a:prstGeom>
      </xdr:spPr>
    </xdr:pic>
    <xdr:clientData/>
  </xdr:twoCellAnchor>
  <xdr:twoCellAnchor editAs="oneCell">
    <xdr:from>
      <xdr:col>35</xdr:col>
      <xdr:colOff>762000</xdr:colOff>
      <xdr:row>116</xdr:row>
      <xdr:rowOff>222250</xdr:rowOff>
    </xdr:from>
    <xdr:to>
      <xdr:col>38</xdr:col>
      <xdr:colOff>201211</xdr:colOff>
      <xdr:row>118</xdr:row>
      <xdr:rowOff>179387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4A318933-9402-4944-8837-686D36940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670375" y="39766875"/>
          <a:ext cx="1956986" cy="72548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1</xdr:row>
      <xdr:rowOff>47625</xdr:rowOff>
    </xdr:from>
    <xdr:to>
      <xdr:col>3</xdr:col>
      <xdr:colOff>381000</xdr:colOff>
      <xdr:row>3</xdr:row>
      <xdr:rowOff>44450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657225" y="263525"/>
          <a:ext cx="9429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825500</xdr:colOff>
      <xdr:row>2</xdr:row>
      <xdr:rowOff>523875</xdr:rowOff>
    </xdr:from>
    <xdr:to>
      <xdr:col>30</xdr:col>
      <xdr:colOff>825500</xdr:colOff>
      <xdr:row>115</xdr:row>
      <xdr:rowOff>95250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90E99C15-EDEF-45F8-BDE0-2C7C14D85D39}"/>
            </a:ext>
          </a:extLst>
        </xdr:cNvPr>
        <xdr:cNvCxnSpPr/>
      </xdr:nvCxnSpPr>
      <xdr:spPr bwMode="auto">
        <a:xfrm>
          <a:off x="25463500" y="1063625"/>
          <a:ext cx="0" cy="41767125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38100" cap="flat" cmpd="sng" algn="ctr">
          <a:solidFill>
            <a:srgbClr val="0000FF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 editAs="oneCell">
    <xdr:from>
      <xdr:col>15</xdr:col>
      <xdr:colOff>95250</xdr:colOff>
      <xdr:row>1</xdr:row>
      <xdr:rowOff>0</xdr:rowOff>
    </xdr:from>
    <xdr:to>
      <xdr:col>27</xdr:col>
      <xdr:colOff>265304</xdr:colOff>
      <xdr:row>3</xdr:row>
      <xdr:rowOff>198090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BFA8CA8-40BE-4C4A-9E29-681974CCB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12625" y="222250"/>
          <a:ext cx="10266554" cy="1115665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714375</xdr:colOff>
      <xdr:row>70</xdr:row>
      <xdr:rowOff>190500</xdr:rowOff>
    </xdr:from>
    <xdr:to>
      <xdr:col>6</xdr:col>
      <xdr:colOff>407906</xdr:colOff>
      <xdr:row>73</xdr:row>
      <xdr:rowOff>285095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4DED0A2-E81A-4478-977A-134155462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9000" y="26050875"/>
          <a:ext cx="1261981" cy="1237595"/>
        </a:xfrm>
        <a:prstGeom prst="rect">
          <a:avLst/>
        </a:prstGeom>
      </xdr:spPr>
    </xdr:pic>
    <xdr:clientData/>
  </xdr:twoCellAnchor>
  <xdr:twoCellAnchor editAs="oneCell">
    <xdr:from>
      <xdr:col>4</xdr:col>
      <xdr:colOff>555625</xdr:colOff>
      <xdr:row>30</xdr:row>
      <xdr:rowOff>15875</xdr:rowOff>
    </xdr:from>
    <xdr:to>
      <xdr:col>6</xdr:col>
      <xdr:colOff>245981</xdr:colOff>
      <xdr:row>33</xdr:row>
      <xdr:rowOff>107295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052A9D3-239A-4096-90DA-E2F906E09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70250" y="11064875"/>
          <a:ext cx="1261981" cy="1237595"/>
        </a:xfrm>
        <a:prstGeom prst="rect">
          <a:avLst/>
        </a:prstGeom>
      </xdr:spPr>
    </xdr:pic>
    <xdr:clientData/>
  </xdr:twoCellAnchor>
  <xdr:twoCellAnchor editAs="oneCell">
    <xdr:from>
      <xdr:col>36</xdr:col>
      <xdr:colOff>31750</xdr:colOff>
      <xdr:row>34</xdr:row>
      <xdr:rowOff>206375</xdr:rowOff>
    </xdr:from>
    <xdr:to>
      <xdr:col>38</xdr:col>
      <xdr:colOff>305986</xdr:colOff>
      <xdr:row>36</xdr:row>
      <xdr:rowOff>169862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C41B8DF-6C39-4C32-A14B-9B84D504D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718000" y="12779375"/>
          <a:ext cx="1956986" cy="725487"/>
        </a:xfrm>
        <a:prstGeom prst="rect">
          <a:avLst/>
        </a:prstGeom>
      </xdr:spPr>
    </xdr:pic>
    <xdr:clientData/>
  </xdr:twoCellAnchor>
  <xdr:twoCellAnchor editAs="oneCell">
    <xdr:from>
      <xdr:col>36</xdr:col>
      <xdr:colOff>15875</xdr:colOff>
      <xdr:row>74</xdr:row>
      <xdr:rowOff>238125</xdr:rowOff>
    </xdr:from>
    <xdr:to>
      <xdr:col>38</xdr:col>
      <xdr:colOff>293286</xdr:colOff>
      <xdr:row>76</xdr:row>
      <xdr:rowOff>198437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B07679A-FB01-4EEB-92A6-9FAE7C2CA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702125" y="27622500"/>
          <a:ext cx="1956986" cy="72548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47626</xdr:colOff>
      <xdr:row>1</xdr:row>
      <xdr:rowOff>47626</xdr:rowOff>
    </xdr:from>
    <xdr:to>
      <xdr:col>3</xdr:col>
      <xdr:colOff>381001</xdr:colOff>
      <xdr:row>3</xdr:row>
      <xdr:rowOff>47626</xdr:rowOff>
    </xdr:to>
    <xdr:pic>
      <xdr:nvPicPr>
        <xdr:cNvPr id="5" name="図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676276" y="263526"/>
          <a:ext cx="9620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825500</xdr:colOff>
      <xdr:row>2</xdr:row>
      <xdr:rowOff>523875</xdr:rowOff>
    </xdr:from>
    <xdr:to>
      <xdr:col>30</xdr:col>
      <xdr:colOff>825500</xdr:colOff>
      <xdr:row>154</xdr:row>
      <xdr:rowOff>31750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E3CD633-C488-4E4B-94B8-A94D85375DA5}"/>
            </a:ext>
          </a:extLst>
        </xdr:cNvPr>
        <xdr:cNvCxnSpPr/>
      </xdr:nvCxnSpPr>
      <xdr:spPr bwMode="auto">
        <a:xfrm>
          <a:off x="25542875" y="1063625"/>
          <a:ext cx="0" cy="41767125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38100" cap="flat" cmpd="sng" algn="ctr">
          <a:solidFill>
            <a:srgbClr val="0000FF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 editAs="oneCell">
    <xdr:from>
      <xdr:col>15</xdr:col>
      <xdr:colOff>381000</xdr:colOff>
      <xdr:row>0</xdr:row>
      <xdr:rowOff>127000</xdr:rowOff>
    </xdr:from>
    <xdr:to>
      <xdr:col>27</xdr:col>
      <xdr:colOff>551054</xdr:colOff>
      <xdr:row>3</xdr:row>
      <xdr:rowOff>106015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BBB8FA8-4A5B-4C64-9DD7-3B4E28490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77750" y="127000"/>
          <a:ext cx="10266554" cy="1115665"/>
        </a:xfrm>
        <a:prstGeom prst="rect">
          <a:avLst/>
        </a:prstGeom>
      </xdr:spPr>
    </xdr:pic>
    <xdr:clientData/>
  </xdr:twoCellAnchor>
  <xdr:twoCellAnchor editAs="oneCell">
    <xdr:from>
      <xdr:col>4</xdr:col>
      <xdr:colOff>682625</xdr:colOff>
      <xdr:row>38</xdr:row>
      <xdr:rowOff>95250</xdr:rowOff>
    </xdr:from>
    <xdr:to>
      <xdr:col>6</xdr:col>
      <xdr:colOff>350756</xdr:colOff>
      <xdr:row>41</xdr:row>
      <xdr:rowOff>202545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701DEFD-2D4B-4665-8E2F-334F96185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60750" y="11176000"/>
          <a:ext cx="1261981" cy="1237595"/>
        </a:xfrm>
        <a:prstGeom prst="rect">
          <a:avLst/>
        </a:prstGeom>
      </xdr:spPr>
    </xdr:pic>
    <xdr:clientData/>
  </xdr:twoCellAnchor>
  <xdr:twoCellAnchor editAs="oneCell">
    <xdr:from>
      <xdr:col>4</xdr:col>
      <xdr:colOff>619125</xdr:colOff>
      <xdr:row>101</xdr:row>
      <xdr:rowOff>142875</xdr:rowOff>
    </xdr:from>
    <xdr:to>
      <xdr:col>6</xdr:col>
      <xdr:colOff>293606</xdr:colOff>
      <xdr:row>104</xdr:row>
      <xdr:rowOff>237470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9155EB7-000B-4F31-8289-FC70A1D90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97250" y="24288750"/>
          <a:ext cx="1261981" cy="1237595"/>
        </a:xfrm>
        <a:prstGeom prst="rect">
          <a:avLst/>
        </a:prstGeom>
      </xdr:spPr>
    </xdr:pic>
    <xdr:clientData/>
  </xdr:twoCellAnchor>
  <xdr:twoCellAnchor editAs="oneCell">
    <xdr:from>
      <xdr:col>35</xdr:col>
      <xdr:colOff>777875</xdr:colOff>
      <xdr:row>105</xdr:row>
      <xdr:rowOff>269875</xdr:rowOff>
    </xdr:from>
    <xdr:to>
      <xdr:col>38</xdr:col>
      <xdr:colOff>210736</xdr:colOff>
      <xdr:row>107</xdr:row>
      <xdr:rowOff>239712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1122483-93C3-4EEA-9581-ECA9B3DF4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702125" y="25939750"/>
          <a:ext cx="1956986" cy="725487"/>
        </a:xfrm>
        <a:prstGeom prst="rect">
          <a:avLst/>
        </a:prstGeom>
      </xdr:spPr>
    </xdr:pic>
    <xdr:clientData/>
  </xdr:twoCellAnchor>
  <xdr:twoCellAnchor editAs="oneCell">
    <xdr:from>
      <xdr:col>36</xdr:col>
      <xdr:colOff>15875</xdr:colOff>
      <xdr:row>42</xdr:row>
      <xdr:rowOff>222250</xdr:rowOff>
    </xdr:from>
    <xdr:to>
      <xdr:col>38</xdr:col>
      <xdr:colOff>296461</xdr:colOff>
      <xdr:row>44</xdr:row>
      <xdr:rowOff>195262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D9124EC-AA1F-4314-9F17-2189C8C4A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781500" y="12827000"/>
          <a:ext cx="1956986" cy="725487"/>
        </a:xfrm>
        <a:prstGeom prst="rect">
          <a:avLst/>
        </a:prstGeom>
      </xdr:spPr>
    </xdr:pic>
    <xdr:clientData/>
  </xdr:twoCellAnchor>
  <xdr:oneCellAnchor>
    <xdr:from>
      <xdr:col>9</xdr:col>
      <xdr:colOff>400050</xdr:colOff>
      <xdr:row>51</xdr:row>
      <xdr:rowOff>57150</xdr:rowOff>
    </xdr:from>
    <xdr:ext cx="4613764" cy="425822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EC70164-C46E-A69D-7488-35685732AA7D}"/>
            </a:ext>
          </a:extLst>
        </xdr:cNvPr>
        <xdr:cNvSpPr txBox="1"/>
      </xdr:nvSpPr>
      <xdr:spPr>
        <a:xfrm>
          <a:off x="7277100" y="2990850"/>
          <a:ext cx="4613764" cy="425822"/>
        </a:xfrm>
        <a:prstGeom prst="rect">
          <a:avLst/>
        </a:prstGeom>
        <a:solidFill>
          <a:srgbClr val="00B0F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2000" kern="1200"/>
            <a:t>4</a:t>
          </a:r>
          <a:r>
            <a:rPr kumimoji="1" lang="ja-JP" altLang="en-US" sz="2000" kern="1200"/>
            <a:t>月不足分を計画に反映し</a:t>
          </a:r>
          <a:r>
            <a:rPr kumimoji="1" lang="en-US" altLang="ja-JP" sz="2000" kern="1200"/>
            <a:t>MA</a:t>
          </a:r>
          <a:r>
            <a:rPr kumimoji="1" lang="ja-JP" altLang="en-US" sz="2000" kern="1200"/>
            <a:t>に提出する</a:t>
          </a: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47627</xdr:colOff>
      <xdr:row>1</xdr:row>
      <xdr:rowOff>47626</xdr:rowOff>
    </xdr:from>
    <xdr:to>
      <xdr:col>3</xdr:col>
      <xdr:colOff>429685</xdr:colOff>
      <xdr:row>3</xdr:row>
      <xdr:rowOff>47626</xdr:rowOff>
    </xdr:to>
    <xdr:pic>
      <xdr:nvPicPr>
        <xdr:cNvPr id="5" name="図 1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676277" y="263526"/>
          <a:ext cx="1004358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31</xdr:col>
      <xdr:colOff>15875</xdr:colOff>
      <xdr:row>3</xdr:row>
      <xdr:rowOff>63500</xdr:rowOff>
    </xdr:from>
    <xdr:to>
      <xdr:col>31</xdr:col>
      <xdr:colOff>15875</xdr:colOff>
      <xdr:row>200</xdr:row>
      <xdr:rowOff>111125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E08A189-5C41-4265-BDEF-AC0576FC40AD}"/>
            </a:ext>
          </a:extLst>
        </xdr:cNvPr>
        <xdr:cNvCxnSpPr/>
      </xdr:nvCxnSpPr>
      <xdr:spPr bwMode="auto">
        <a:xfrm>
          <a:off x="25558750" y="1206500"/>
          <a:ext cx="0" cy="41767125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38100" cap="flat" cmpd="sng" algn="ctr">
          <a:solidFill>
            <a:srgbClr val="0000FF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 editAs="oneCell">
    <xdr:from>
      <xdr:col>14</xdr:col>
      <xdr:colOff>698500</xdr:colOff>
      <xdr:row>0</xdr:row>
      <xdr:rowOff>206375</xdr:rowOff>
    </xdr:from>
    <xdr:to>
      <xdr:col>27</xdr:col>
      <xdr:colOff>27179</xdr:colOff>
      <xdr:row>3</xdr:row>
      <xdr:rowOff>179040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2F0F9F8-2ABF-4577-A5A2-3A1DC032D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38000" y="206375"/>
          <a:ext cx="10266554" cy="1115665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714375</xdr:colOff>
      <xdr:row>86</xdr:row>
      <xdr:rowOff>63500</xdr:rowOff>
    </xdr:from>
    <xdr:to>
      <xdr:col>6</xdr:col>
      <xdr:colOff>245981</xdr:colOff>
      <xdr:row>89</xdr:row>
      <xdr:rowOff>199370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114B4E6-C04F-45C9-96E2-34C0E9CB4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60750" y="24082375"/>
          <a:ext cx="1261981" cy="1237595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714375</xdr:colOff>
      <xdr:row>43</xdr:row>
      <xdr:rowOff>31750</xdr:rowOff>
    </xdr:from>
    <xdr:to>
      <xdr:col>6</xdr:col>
      <xdr:colOff>245981</xdr:colOff>
      <xdr:row>46</xdr:row>
      <xdr:rowOff>173970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7D18671-CDA7-4849-A8A6-30B0CE001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60750" y="11271250"/>
          <a:ext cx="1261981" cy="1237595"/>
        </a:xfrm>
        <a:prstGeom prst="rect">
          <a:avLst/>
        </a:prstGeom>
      </xdr:spPr>
    </xdr:pic>
    <xdr:clientData/>
  </xdr:twoCellAnchor>
  <xdr:twoCellAnchor editAs="oneCell">
    <xdr:from>
      <xdr:col>4</xdr:col>
      <xdr:colOff>825500</xdr:colOff>
      <xdr:row>126</xdr:row>
      <xdr:rowOff>47625</xdr:rowOff>
    </xdr:from>
    <xdr:to>
      <xdr:col>6</xdr:col>
      <xdr:colOff>350756</xdr:colOff>
      <xdr:row>129</xdr:row>
      <xdr:rowOff>189845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6DC7090-F331-4188-BD9A-289917E14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71875" y="36845875"/>
          <a:ext cx="1261981" cy="1237595"/>
        </a:xfrm>
        <a:prstGeom prst="rect">
          <a:avLst/>
        </a:prstGeom>
      </xdr:spPr>
    </xdr:pic>
    <xdr:clientData/>
  </xdr:twoCellAnchor>
  <xdr:twoCellAnchor editAs="oneCell">
    <xdr:from>
      <xdr:col>35</xdr:col>
      <xdr:colOff>762000</xdr:colOff>
      <xdr:row>130</xdr:row>
      <xdr:rowOff>269875</xdr:rowOff>
    </xdr:from>
    <xdr:to>
      <xdr:col>38</xdr:col>
      <xdr:colOff>201211</xdr:colOff>
      <xdr:row>132</xdr:row>
      <xdr:rowOff>265112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25A8164-BA6F-485A-B285-BA186EFCE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670375" y="38528625"/>
          <a:ext cx="1956986" cy="725487"/>
        </a:xfrm>
        <a:prstGeom prst="rect">
          <a:avLst/>
        </a:prstGeom>
      </xdr:spPr>
    </xdr:pic>
    <xdr:clientData/>
  </xdr:twoCellAnchor>
  <xdr:twoCellAnchor editAs="oneCell">
    <xdr:from>
      <xdr:col>35</xdr:col>
      <xdr:colOff>762000</xdr:colOff>
      <xdr:row>90</xdr:row>
      <xdr:rowOff>301625</xdr:rowOff>
    </xdr:from>
    <xdr:to>
      <xdr:col>38</xdr:col>
      <xdr:colOff>201211</xdr:colOff>
      <xdr:row>92</xdr:row>
      <xdr:rowOff>296862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F2908A4D-CDBB-4A6F-A558-174AAF236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670375" y="25781000"/>
          <a:ext cx="1956986" cy="725487"/>
        </a:xfrm>
        <a:prstGeom prst="rect">
          <a:avLst/>
        </a:prstGeom>
      </xdr:spPr>
    </xdr:pic>
    <xdr:clientData/>
  </xdr:twoCellAnchor>
  <xdr:twoCellAnchor editAs="oneCell">
    <xdr:from>
      <xdr:col>35</xdr:col>
      <xdr:colOff>777875</xdr:colOff>
      <xdr:row>47</xdr:row>
      <xdr:rowOff>238125</xdr:rowOff>
    </xdr:from>
    <xdr:to>
      <xdr:col>38</xdr:col>
      <xdr:colOff>210736</xdr:colOff>
      <xdr:row>49</xdr:row>
      <xdr:rowOff>239712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9991D49E-FE60-4C69-8AF7-E53566D4C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686250" y="12938125"/>
          <a:ext cx="1956986" cy="72548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1</xdr:row>
      <xdr:rowOff>47625</xdr:rowOff>
    </xdr:from>
    <xdr:to>
      <xdr:col>3</xdr:col>
      <xdr:colOff>381000</xdr:colOff>
      <xdr:row>3</xdr:row>
      <xdr:rowOff>44450</xdr:rowOff>
    </xdr:to>
    <xdr:pic>
      <xdr:nvPicPr>
        <xdr:cNvPr id="5" name="図 1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657225" y="263525"/>
          <a:ext cx="9620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269875</xdr:colOff>
      <xdr:row>0</xdr:row>
      <xdr:rowOff>142875</xdr:rowOff>
    </xdr:from>
    <xdr:to>
      <xdr:col>27</xdr:col>
      <xdr:colOff>439929</xdr:colOff>
      <xdr:row>3</xdr:row>
      <xdr:rowOff>115540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95C882E-D5BA-4AC3-8CDD-011B40159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34875" y="142875"/>
          <a:ext cx="10266554" cy="1115665"/>
        </a:xfrm>
        <a:prstGeom prst="rect">
          <a:avLst/>
        </a:prstGeom>
      </xdr:spPr>
    </xdr:pic>
    <xdr:clientData/>
  </xdr:twoCellAnchor>
  <xdr:twoCellAnchor editAs="oneCell">
    <xdr:from>
      <xdr:col>4</xdr:col>
      <xdr:colOff>603250</xdr:colOff>
      <xdr:row>30</xdr:row>
      <xdr:rowOff>31750</xdr:rowOff>
    </xdr:from>
    <xdr:to>
      <xdr:col>6</xdr:col>
      <xdr:colOff>245981</xdr:colOff>
      <xdr:row>33</xdr:row>
      <xdr:rowOff>123170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1B8EA8F-D1B9-4D0D-B911-09A2B6BCB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49625" y="11382375"/>
          <a:ext cx="1261981" cy="1237595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65</xdr:row>
      <xdr:rowOff>95250</xdr:rowOff>
    </xdr:from>
    <xdr:to>
      <xdr:col>6</xdr:col>
      <xdr:colOff>163431</xdr:colOff>
      <xdr:row>68</xdr:row>
      <xdr:rowOff>189845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F902CEF-A25A-42DF-AE35-422924E55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70250" y="24780875"/>
          <a:ext cx="1261981" cy="1237595"/>
        </a:xfrm>
        <a:prstGeom prst="rect">
          <a:avLst/>
        </a:prstGeom>
      </xdr:spPr>
    </xdr:pic>
    <xdr:clientData/>
  </xdr:twoCellAnchor>
  <xdr:twoCellAnchor editAs="oneCell">
    <xdr:from>
      <xdr:col>4</xdr:col>
      <xdr:colOff>539750</xdr:colOff>
      <xdr:row>100</xdr:row>
      <xdr:rowOff>63500</xdr:rowOff>
    </xdr:from>
    <xdr:to>
      <xdr:col>6</xdr:col>
      <xdr:colOff>179306</xdr:colOff>
      <xdr:row>103</xdr:row>
      <xdr:rowOff>161270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EDA0EAA-A33F-42CB-8DF4-1ABAD18CD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86125" y="38084125"/>
          <a:ext cx="1261981" cy="1237595"/>
        </a:xfrm>
        <a:prstGeom prst="rect">
          <a:avLst/>
        </a:prstGeom>
      </xdr:spPr>
    </xdr:pic>
    <xdr:clientData/>
  </xdr:twoCellAnchor>
  <xdr:twoCellAnchor editAs="oneCell">
    <xdr:from>
      <xdr:col>4</xdr:col>
      <xdr:colOff>587375</xdr:colOff>
      <xdr:row>135</xdr:row>
      <xdr:rowOff>142875</xdr:rowOff>
    </xdr:from>
    <xdr:to>
      <xdr:col>6</xdr:col>
      <xdr:colOff>230106</xdr:colOff>
      <xdr:row>138</xdr:row>
      <xdr:rowOff>240645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5DF033C-9846-447E-833B-B084A328A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33750" y="51498500"/>
          <a:ext cx="1261981" cy="1237595"/>
        </a:xfrm>
        <a:prstGeom prst="rect">
          <a:avLst/>
        </a:prstGeom>
      </xdr:spPr>
    </xdr:pic>
    <xdr:clientData/>
  </xdr:twoCellAnchor>
  <xdr:twoCellAnchor editAs="oneCell">
    <xdr:from>
      <xdr:col>35</xdr:col>
      <xdr:colOff>746125</xdr:colOff>
      <xdr:row>139</xdr:row>
      <xdr:rowOff>206375</xdr:rowOff>
    </xdr:from>
    <xdr:to>
      <xdr:col>38</xdr:col>
      <xdr:colOff>182161</xdr:colOff>
      <xdr:row>141</xdr:row>
      <xdr:rowOff>169862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B3985E4-7299-457F-B6C0-5333D46B6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638625" y="53086000"/>
          <a:ext cx="1956986" cy="725487"/>
        </a:xfrm>
        <a:prstGeom prst="rect">
          <a:avLst/>
        </a:prstGeom>
      </xdr:spPr>
    </xdr:pic>
    <xdr:clientData/>
  </xdr:twoCellAnchor>
  <xdr:twoCellAnchor editAs="oneCell">
    <xdr:from>
      <xdr:col>35</xdr:col>
      <xdr:colOff>793750</xdr:colOff>
      <xdr:row>104</xdr:row>
      <xdr:rowOff>285750</xdr:rowOff>
    </xdr:from>
    <xdr:to>
      <xdr:col>38</xdr:col>
      <xdr:colOff>226611</xdr:colOff>
      <xdr:row>106</xdr:row>
      <xdr:rowOff>249237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FDF01917-0FF1-4D85-A6B3-8C649B9EB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686250" y="39830375"/>
          <a:ext cx="1956986" cy="725487"/>
        </a:xfrm>
        <a:prstGeom prst="rect">
          <a:avLst/>
        </a:prstGeom>
      </xdr:spPr>
    </xdr:pic>
    <xdr:clientData/>
  </xdr:twoCellAnchor>
  <xdr:twoCellAnchor editAs="oneCell">
    <xdr:from>
      <xdr:col>35</xdr:col>
      <xdr:colOff>746125</xdr:colOff>
      <xdr:row>69</xdr:row>
      <xdr:rowOff>269875</xdr:rowOff>
    </xdr:from>
    <xdr:to>
      <xdr:col>38</xdr:col>
      <xdr:colOff>182161</xdr:colOff>
      <xdr:row>71</xdr:row>
      <xdr:rowOff>236537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983D2F48-FD8F-4D57-A50D-C12B5C85E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638625" y="26479500"/>
          <a:ext cx="1956986" cy="725487"/>
        </a:xfrm>
        <a:prstGeom prst="rect">
          <a:avLst/>
        </a:prstGeom>
      </xdr:spPr>
    </xdr:pic>
    <xdr:clientData/>
  </xdr:twoCellAnchor>
  <xdr:twoCellAnchor editAs="oneCell">
    <xdr:from>
      <xdr:col>36</xdr:col>
      <xdr:colOff>15875</xdr:colOff>
      <xdr:row>34</xdr:row>
      <xdr:rowOff>206375</xdr:rowOff>
    </xdr:from>
    <xdr:to>
      <xdr:col>38</xdr:col>
      <xdr:colOff>293286</xdr:colOff>
      <xdr:row>36</xdr:row>
      <xdr:rowOff>169862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748C77ED-7F5E-4998-B22B-1EE90E1ED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749750" y="13081000"/>
          <a:ext cx="1956986" cy="72548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1074737</xdr:colOff>
      <xdr:row>3</xdr:row>
      <xdr:rowOff>44450</xdr:rowOff>
    </xdr:to>
    <xdr:pic>
      <xdr:nvPicPr>
        <xdr:cNvPr id="3" name="図 1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733425" y="381000"/>
          <a:ext cx="1023937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92363</xdr:colOff>
      <xdr:row>1</xdr:row>
      <xdr:rowOff>92364</xdr:rowOff>
    </xdr:from>
    <xdr:to>
      <xdr:col>26</xdr:col>
      <xdr:colOff>706917</xdr:colOff>
      <xdr:row>3</xdr:row>
      <xdr:rowOff>276022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4329707-52FC-42EC-BD85-02CF29613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38727" y="427182"/>
          <a:ext cx="10266554" cy="11156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279028</xdr:colOff>
      <xdr:row>24</xdr:row>
      <xdr:rowOff>71746</xdr:rowOff>
    </xdr:from>
    <xdr:to>
      <xdr:col>97</xdr:col>
      <xdr:colOff>308343</xdr:colOff>
      <xdr:row>44</xdr:row>
      <xdr:rowOff>102916</xdr:rowOff>
    </xdr:to>
    <xdr:graphicFrame macro="">
      <xdr:nvGraphicFramePr>
        <xdr:cNvPr id="2" name="グラフ 8">
          <a:extLst>
            <a:ext uri="{FF2B5EF4-FFF2-40B4-BE49-F238E27FC236}">
              <a16:creationId xmlns:a16="http://schemas.microsoft.com/office/drawing/2014/main" id="{F396E37B-6185-4367-8E9E-B72FEEBD3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77</xdr:col>
      <xdr:colOff>315912</xdr:colOff>
      <xdr:row>45</xdr:row>
      <xdr:rowOff>161129</xdr:rowOff>
    </xdr:from>
    <xdr:to>
      <xdr:col>97</xdr:col>
      <xdr:colOff>333374</xdr:colOff>
      <xdr:row>67</xdr:row>
      <xdr:rowOff>95248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3C35A3C-AA23-4127-A25F-59D0DD2BA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97</xdr:col>
      <xdr:colOff>469120</xdr:colOff>
      <xdr:row>24</xdr:row>
      <xdr:rowOff>62836</xdr:rowOff>
    </xdr:from>
    <xdr:to>
      <xdr:col>117</xdr:col>
      <xdr:colOff>492933</xdr:colOff>
      <xdr:row>45</xdr:row>
      <xdr:rowOff>125731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06E4C03-689D-40B4-9530-70E25C8C2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78</xdr:col>
      <xdr:colOff>124114</xdr:colOff>
      <xdr:row>46</xdr:row>
      <xdr:rowOff>74468</xdr:rowOff>
    </xdr:from>
    <xdr:to>
      <xdr:col>81</xdr:col>
      <xdr:colOff>489307</xdr:colOff>
      <xdr:row>47</xdr:row>
      <xdr:rowOff>158842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9B73A93-4AFB-472A-9356-24F8DA30865F}"/>
            </a:ext>
          </a:extLst>
        </xdr:cNvPr>
        <xdr:cNvSpPr/>
      </xdr:nvSpPr>
      <xdr:spPr bwMode="auto">
        <a:xfrm>
          <a:off x="48549214" y="8837468"/>
          <a:ext cx="2193993" cy="29392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none" lIns="18288" tIns="0" rIns="0" bIns="0" rtlCol="0" anchor="ctr" upright="1">
          <a:spAutoFit/>
        </a:bodyPr>
        <a:lstStyle/>
        <a:p>
          <a:pPr algn="l"/>
          <a:r>
            <a:rPr kumimoji="1" lang="ja-JP" altLang="en-US" sz="1800"/>
            <a:t>機種別予実差異</a:t>
          </a:r>
          <a:r>
            <a:rPr kumimoji="1" lang="en-US" altLang="ja-JP" sz="1800"/>
            <a:t>_</a:t>
          </a:r>
          <a:r>
            <a:rPr kumimoji="1" lang="ja-JP" altLang="en-US" sz="1800"/>
            <a:t>累計</a:t>
          </a:r>
        </a:p>
      </xdr:txBody>
    </xdr:sp>
    <xdr:clientData/>
  </xdr:twoCellAnchor>
  <xdr:twoCellAnchor>
    <xdr:from>
      <xdr:col>102</xdr:col>
      <xdr:colOff>0</xdr:colOff>
      <xdr:row>99</xdr:row>
      <xdr:rowOff>9044</xdr:rowOff>
    </xdr:from>
    <xdr:to>
      <xdr:col>104</xdr:col>
      <xdr:colOff>179643</xdr:colOff>
      <xdr:row>100</xdr:row>
      <xdr:rowOff>146913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803ACBAF-F440-4E72-A735-EB871BBCD383}"/>
            </a:ext>
          </a:extLst>
        </xdr:cNvPr>
        <xdr:cNvSpPr/>
      </xdr:nvSpPr>
      <xdr:spPr bwMode="auto">
        <a:xfrm>
          <a:off x="63055500" y="18297044"/>
          <a:ext cx="1398843" cy="30931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none" lIns="18288" tIns="0" rIns="0" bIns="0" rtlCol="0" anchor="ctr" upright="1">
          <a:spAutoFit/>
        </a:bodyPr>
        <a:lstStyle/>
        <a:p>
          <a:pPr algn="l"/>
          <a:r>
            <a:rPr kumimoji="1" lang="ja-JP" altLang="en-US" sz="1800"/>
            <a:t>在庫推移計画</a:t>
          </a:r>
        </a:p>
      </xdr:txBody>
    </xdr:sp>
    <xdr:clientData/>
  </xdr:twoCellAnchor>
  <xdr:twoCellAnchor>
    <xdr:from>
      <xdr:col>115</xdr:col>
      <xdr:colOff>143350</xdr:colOff>
      <xdr:row>97</xdr:row>
      <xdr:rowOff>63822</xdr:rowOff>
    </xdr:from>
    <xdr:to>
      <xdr:col>118</xdr:col>
      <xdr:colOff>591520</xdr:colOff>
      <xdr:row>100</xdr:row>
      <xdr:rowOff>144095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482B2E98-822B-43C8-9044-BFB2C4B9D936}"/>
            </a:ext>
          </a:extLst>
        </xdr:cNvPr>
        <xdr:cNvSpPr/>
      </xdr:nvSpPr>
      <xdr:spPr bwMode="auto">
        <a:xfrm>
          <a:off x="71123650" y="18008922"/>
          <a:ext cx="2276970" cy="59462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none" lIns="18288" tIns="0" rIns="0" bIns="0" rtlCol="0" anchor="ctr" upright="1">
          <a:spAutoFit/>
        </a:bodyPr>
        <a:lstStyle/>
        <a:p>
          <a:pPr algn="l"/>
          <a:r>
            <a:rPr kumimoji="1" lang="ja-JP" altLang="en-US" sz="1800"/>
            <a:t>月末在庫計画</a:t>
          </a:r>
          <a:r>
            <a:rPr kumimoji="1" lang="en-US" altLang="ja-JP" sz="1800"/>
            <a:t>13,481</a:t>
          </a:r>
          <a:r>
            <a:rPr kumimoji="1" lang="ja-JP" altLang="en-US" sz="1800"/>
            <a:t>個</a:t>
          </a:r>
          <a:endParaRPr kumimoji="1" lang="en-US" altLang="ja-JP" sz="1800"/>
        </a:p>
        <a:p>
          <a:pPr algn="l"/>
          <a:r>
            <a:rPr kumimoji="1" lang="ja-JP" altLang="en-US" sz="1800"/>
            <a:t>月末在庫実績</a:t>
          </a:r>
          <a:r>
            <a:rPr kumimoji="1" lang="en-US" altLang="ja-JP" sz="1800"/>
            <a:t>10,326</a:t>
          </a:r>
          <a:r>
            <a:rPr kumimoji="1" lang="ja-JP" altLang="en-US" sz="1800"/>
            <a:t>個</a:t>
          </a:r>
        </a:p>
      </xdr:txBody>
    </xdr:sp>
    <xdr:clientData/>
  </xdr:twoCellAnchor>
  <xdr:twoCellAnchor>
    <xdr:from>
      <xdr:col>98</xdr:col>
      <xdr:colOff>162214</xdr:colOff>
      <xdr:row>24</xdr:row>
      <xdr:rowOff>190500</xdr:rowOff>
    </xdr:from>
    <xdr:to>
      <xdr:col>101</xdr:col>
      <xdr:colOff>334919</xdr:colOff>
      <xdr:row>26</xdr:row>
      <xdr:rowOff>84375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FDBBCC4E-3D25-4CC2-A9A2-E65C3F94DB0A}"/>
            </a:ext>
          </a:extLst>
        </xdr:cNvPr>
        <xdr:cNvSpPr/>
      </xdr:nvSpPr>
      <xdr:spPr bwMode="auto">
        <a:xfrm>
          <a:off x="60779314" y="4743450"/>
          <a:ext cx="2001505" cy="293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none" lIns="18288" tIns="0" rIns="0" bIns="0" rtlCol="0" anchor="ctr" upright="1">
          <a:spAutoFit/>
        </a:bodyPr>
        <a:lstStyle/>
        <a:p>
          <a:pPr algn="l"/>
          <a:r>
            <a:rPr kumimoji="1" lang="ja-JP" altLang="en-US" sz="1800"/>
            <a:t>鋳造生産実績　累計</a:t>
          </a:r>
        </a:p>
      </xdr:txBody>
    </xdr:sp>
    <xdr:clientData/>
  </xdr:twoCellAnchor>
  <xdr:twoCellAnchor>
    <xdr:from>
      <xdr:col>98</xdr:col>
      <xdr:colOff>473139</xdr:colOff>
      <xdr:row>30</xdr:row>
      <xdr:rowOff>12360</xdr:rowOff>
    </xdr:from>
    <xdr:to>
      <xdr:col>103</xdr:col>
      <xdr:colOff>389848</xdr:colOff>
      <xdr:row>41</xdr:row>
      <xdr:rowOff>141476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D3BF6B6E-8BAF-483C-A6AE-4CF13F8C1AC0}"/>
            </a:ext>
          </a:extLst>
        </xdr:cNvPr>
        <xdr:cNvGrpSpPr/>
      </xdr:nvGrpSpPr>
      <xdr:grpSpPr>
        <a:xfrm>
          <a:off x="61090239" y="5727360"/>
          <a:ext cx="2964709" cy="2224616"/>
          <a:chOff x="2223324" y="361208"/>
          <a:chExt cx="2955996" cy="4012848"/>
        </a:xfrm>
      </xdr:grpSpPr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0AFFB729-2985-075D-218A-712946971DBC}"/>
              </a:ext>
            </a:extLst>
          </xdr:cNvPr>
          <xdr:cNvCxnSpPr/>
        </xdr:nvCxnSpPr>
        <xdr:spPr bwMode="auto">
          <a:xfrm>
            <a:off x="5179320" y="489834"/>
            <a:ext cx="0" cy="3884222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E1" mc:Ignorable="a14" a14:legacySpreadsheetColorIndex="80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53640926-AAD7-44D8-BBD7-CCE9431645EC}">
              <a14:shadowObscured xmlns:a14="http://schemas.microsoft.com/office/drawing/2010/main" val="1"/>
            </a:ext>
          </a:extLst>
        </xdr:spPr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6105AF1E-6358-4E06-CA02-6C72949820B3}"/>
              </a:ext>
            </a:extLst>
          </xdr:cNvPr>
          <xdr:cNvCxnSpPr/>
        </xdr:nvCxnSpPr>
        <xdr:spPr bwMode="auto">
          <a:xfrm>
            <a:off x="2223324" y="361208"/>
            <a:ext cx="0" cy="3884222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E1" mc:Ignorable="a14" a14:legacySpreadsheetColorIndex="80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53640926-AAD7-44D8-BBD7-CCE9431645EC}">
              <a14:shadowObscured xmlns:a14="http://schemas.microsoft.com/office/drawing/2010/main" val="1"/>
            </a:ext>
          </a:extLst>
        </xdr:spPr>
      </xdr:cxn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366EAFD0-EA6A-583D-BE87-FE95DCC2B39C}"/>
              </a:ext>
            </a:extLst>
          </xdr:cNvPr>
          <xdr:cNvCxnSpPr/>
        </xdr:nvCxnSpPr>
        <xdr:spPr bwMode="auto">
          <a:xfrm>
            <a:off x="2257960" y="1585026"/>
            <a:ext cx="2836562" cy="0"/>
          </a:xfrm>
          <a:prstGeom prst="straightConnector1">
            <a:avLst/>
          </a:prstGeom>
          <a:solidFill>
            <a:srgbClr xmlns:mc="http://schemas.openxmlformats.org/markup-compatibility/2006" xmlns:a14="http://schemas.microsoft.com/office/drawing/2010/main" val="FFFFE1" mc:Ignorable="a14" a14:legacySpreadsheetColorIndex="80"/>
          </a:solidFill>
          <a:ln w="9525" cap="flat" cmpd="sng" algn="ctr">
            <a:solidFill>
              <a:srgbClr val="000000"/>
            </a:solidFill>
            <a:prstDash val="solid"/>
            <a:round/>
            <a:headEnd type="triangle"/>
            <a:tailEnd type="triangle"/>
          </a:ln>
          <a:effectLst/>
          <a:extLst>
            <a:ext uri="{53640926-AAD7-44D8-BBD7-CCE9431645EC}">
              <a14:shadowObscured xmlns:a14="http://schemas.microsoft.com/office/drawing/2010/main" val="1"/>
            </a:ext>
          </a:extLst>
        </xdr:spPr>
      </xdr:cxnSp>
    </xdr:grpSp>
    <xdr:clientData/>
  </xdr:twoCellAnchor>
  <xdr:oneCellAnchor>
    <xdr:from>
      <xdr:col>100</xdr:col>
      <xdr:colOff>415637</xdr:colOff>
      <xdr:row>34</xdr:row>
      <xdr:rowOff>41563</xdr:rowOff>
    </xdr:from>
    <xdr:ext cx="559512" cy="342786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635CE6E-A0B5-4405-B717-6513761E1FFE}"/>
            </a:ext>
          </a:extLst>
        </xdr:cNvPr>
        <xdr:cNvSpPr txBox="1"/>
      </xdr:nvSpPr>
      <xdr:spPr>
        <a:xfrm>
          <a:off x="62248473" y="6622472"/>
          <a:ext cx="559512" cy="342786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/>
            <a:t>-258</a:t>
          </a:r>
          <a:endParaRPr kumimoji="1" lang="ja-JP" altLang="en-US" sz="1600" kern="1200"/>
        </a:p>
      </xdr:txBody>
    </xdr:sp>
    <xdr:clientData/>
  </xdr:oneCellAnchor>
  <xdr:twoCellAnchor>
    <xdr:from>
      <xdr:col>97</xdr:col>
      <xdr:colOff>344718</xdr:colOff>
      <xdr:row>22</xdr:row>
      <xdr:rowOff>117966</xdr:rowOff>
    </xdr:from>
    <xdr:to>
      <xdr:col>117</xdr:col>
      <xdr:colOff>371706</xdr:colOff>
      <xdr:row>43</xdr:row>
      <xdr:rowOff>174512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10B46980-AB55-086C-3699-AF5D84A09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98</xdr:col>
      <xdr:colOff>319255</xdr:colOff>
      <xdr:row>28</xdr:row>
      <xdr:rowOff>59161</xdr:rowOff>
    </xdr:from>
    <xdr:to>
      <xdr:col>107</xdr:col>
      <xdr:colOff>152053</xdr:colOff>
      <xdr:row>40</xdr:row>
      <xdr:rowOff>56378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148C9E42-079E-CB38-3084-77201FB02D92}"/>
            </a:ext>
          </a:extLst>
        </xdr:cNvPr>
        <xdr:cNvGrpSpPr/>
      </xdr:nvGrpSpPr>
      <xdr:grpSpPr>
        <a:xfrm>
          <a:off x="60936355" y="5393161"/>
          <a:ext cx="5319198" cy="2283217"/>
          <a:chOff x="2223324" y="361208"/>
          <a:chExt cx="5297892" cy="4127640"/>
        </a:xfrm>
      </xdr:grpSpPr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5BA89A80-7527-B95D-0150-529C725A9DCA}"/>
              </a:ext>
            </a:extLst>
          </xdr:cNvPr>
          <xdr:cNvCxnSpPr/>
        </xdr:nvCxnSpPr>
        <xdr:spPr bwMode="auto">
          <a:xfrm>
            <a:off x="7521216" y="604626"/>
            <a:ext cx="0" cy="3884222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E1" mc:Ignorable="a14" a14:legacySpreadsheetColorIndex="80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53640926-AAD7-44D8-BBD7-CCE9431645EC}">
              <a14:shadowObscured xmlns:a14="http://schemas.microsoft.com/office/drawing/2010/main" val="1"/>
            </a:ext>
          </a:extLst>
        </xdr:spPr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4F17A905-0A2B-23EE-0A55-0E59AB9B140E}"/>
              </a:ext>
            </a:extLst>
          </xdr:cNvPr>
          <xdr:cNvCxnSpPr/>
        </xdr:nvCxnSpPr>
        <xdr:spPr bwMode="auto">
          <a:xfrm>
            <a:off x="2223324" y="361208"/>
            <a:ext cx="0" cy="3884222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E1" mc:Ignorable="a14" a14:legacySpreadsheetColorIndex="80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53640926-AAD7-44D8-BBD7-CCE9431645EC}">
              <a14:shadowObscured xmlns:a14="http://schemas.microsoft.com/office/drawing/2010/main" val="1"/>
            </a:ext>
          </a:extLst>
        </xdr:spPr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E8F84769-5F42-C283-C927-B089656B485E}"/>
              </a:ext>
            </a:extLst>
          </xdr:cNvPr>
          <xdr:cNvCxnSpPr/>
        </xdr:nvCxnSpPr>
        <xdr:spPr bwMode="auto">
          <a:xfrm>
            <a:off x="2257960" y="1585026"/>
            <a:ext cx="5220233" cy="0"/>
          </a:xfrm>
          <a:prstGeom prst="straightConnector1">
            <a:avLst/>
          </a:prstGeom>
          <a:solidFill>
            <a:srgbClr xmlns:mc="http://schemas.openxmlformats.org/markup-compatibility/2006" xmlns:a14="http://schemas.microsoft.com/office/drawing/2010/main" val="FFFFE1" mc:Ignorable="a14" a14:legacySpreadsheetColorIndex="80"/>
          </a:solidFill>
          <a:ln w="9525" cap="flat" cmpd="sng" algn="ctr">
            <a:solidFill>
              <a:srgbClr val="000000"/>
            </a:solidFill>
            <a:prstDash val="solid"/>
            <a:round/>
            <a:headEnd type="triangle"/>
            <a:tailEnd type="triangle"/>
          </a:ln>
          <a:effectLst/>
          <a:extLst>
            <a:ext uri="{53640926-AAD7-44D8-BBD7-CCE9431645EC}">
              <a14:shadowObscured xmlns:a14="http://schemas.microsoft.com/office/drawing/2010/main" val="1"/>
            </a:ext>
          </a:extLst>
        </xdr:spPr>
      </xdr:cxnSp>
    </xdr:grpSp>
    <xdr:clientData/>
  </xdr:twoCellAnchor>
  <xdr:twoCellAnchor>
    <xdr:from>
      <xdr:col>98</xdr:col>
      <xdr:colOff>346364</xdr:colOff>
      <xdr:row>28</xdr:row>
      <xdr:rowOff>14838</xdr:rowOff>
    </xdr:from>
    <xdr:to>
      <xdr:col>116</xdr:col>
      <xdr:colOff>34636</xdr:colOff>
      <xdr:row>28</xdr:row>
      <xdr:rowOff>14838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75C403A-918B-9670-D4A8-1D595DA221E3}"/>
            </a:ext>
          </a:extLst>
        </xdr:cNvPr>
        <xdr:cNvCxnSpPr/>
      </xdr:nvCxnSpPr>
      <xdr:spPr bwMode="auto">
        <a:xfrm>
          <a:off x="60958021" y="5490352"/>
          <a:ext cx="10661072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>
    <xdr:from>
      <xdr:col>100</xdr:col>
      <xdr:colOff>484909</xdr:colOff>
      <xdr:row>28</xdr:row>
      <xdr:rowOff>68580</xdr:rowOff>
    </xdr:from>
    <xdr:to>
      <xdr:col>115</xdr:col>
      <xdr:colOff>91440</xdr:colOff>
      <xdr:row>39</xdr:row>
      <xdr:rowOff>121227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9F51B953-1C0B-9EBE-327A-6383BDCE889C}"/>
            </a:ext>
          </a:extLst>
        </xdr:cNvPr>
        <xdr:cNvCxnSpPr/>
      </xdr:nvCxnSpPr>
      <xdr:spPr bwMode="auto">
        <a:xfrm flipV="1">
          <a:off x="62321209" y="5433060"/>
          <a:ext cx="8750531" cy="2148147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>
    <xdr:from>
      <xdr:col>114</xdr:col>
      <xdr:colOff>600900</xdr:colOff>
      <xdr:row>25</xdr:row>
      <xdr:rowOff>161990</xdr:rowOff>
    </xdr:from>
    <xdr:to>
      <xdr:col>116</xdr:col>
      <xdr:colOff>246552</xdr:colOff>
      <xdr:row>27</xdr:row>
      <xdr:rowOff>140831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189BBE0E-E7C7-0E5D-53EB-A8C167312FEA}"/>
            </a:ext>
          </a:extLst>
        </xdr:cNvPr>
        <xdr:cNvSpPr/>
      </xdr:nvSpPr>
      <xdr:spPr bwMode="auto">
        <a:xfrm>
          <a:off x="70966157" y="5049676"/>
          <a:ext cx="864852" cy="37072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none" lIns="18288" tIns="0" rIns="0" bIns="0" rtlCol="0" anchor="ctr" upright="1">
          <a:spAutoFit/>
        </a:bodyPr>
        <a:lstStyle/>
        <a:p>
          <a:pPr algn="l"/>
          <a:r>
            <a:rPr kumimoji="1" lang="ja-JP" altLang="en-US" sz="1100"/>
            <a:t>出来高目標値</a:t>
          </a:r>
          <a:endParaRPr kumimoji="1" lang="en-US" altLang="ja-JP" sz="1100"/>
        </a:p>
        <a:p>
          <a:pPr algn="l"/>
          <a:r>
            <a:rPr kumimoji="1" lang="en-US" altLang="ja-JP" sz="1100"/>
            <a:t>11460</a:t>
          </a:r>
          <a:r>
            <a:rPr kumimoji="1" lang="ja-JP" altLang="en-US" sz="1100"/>
            <a:t>台</a:t>
          </a:r>
        </a:p>
      </xdr:txBody>
    </xdr:sp>
    <xdr:clientData/>
  </xdr:twoCellAnchor>
  <xdr:twoCellAnchor>
    <xdr:from>
      <xdr:col>98</xdr:col>
      <xdr:colOff>350529</xdr:colOff>
      <xdr:row>23</xdr:row>
      <xdr:rowOff>99342</xdr:rowOff>
    </xdr:from>
    <xdr:to>
      <xdr:col>101</xdr:col>
      <xdr:colOff>386855</xdr:colOff>
      <xdr:row>24</xdr:row>
      <xdr:rowOff>203482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EC2A6E8E-E8D7-1924-AFE8-037730496584}"/>
            </a:ext>
          </a:extLst>
        </xdr:cNvPr>
        <xdr:cNvSpPr/>
      </xdr:nvSpPr>
      <xdr:spPr bwMode="auto">
        <a:xfrm>
          <a:off x="60962186" y="4573371"/>
          <a:ext cx="1865126" cy="30008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none" lIns="18288" tIns="0" rIns="0" bIns="0" rtlCol="0" anchor="ctr" upright="1">
          <a:spAutoFit/>
        </a:bodyPr>
        <a:lstStyle/>
        <a:p>
          <a:pPr algn="l"/>
          <a:r>
            <a:rPr kumimoji="1" lang="ja-JP" altLang="en-US" sz="1800"/>
            <a:t>鋳造生産実績累計</a:t>
          </a:r>
          <a:endParaRPr kumimoji="1" lang="en-US" altLang="ja-JP" sz="18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2</xdr:col>
      <xdr:colOff>381000</xdr:colOff>
      <xdr:row>3</xdr:row>
      <xdr:rowOff>44450</xdr:rowOff>
    </xdr:to>
    <xdr:pic>
      <xdr:nvPicPr>
        <xdr:cNvPr id="5" name="図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733425" y="276225"/>
          <a:ext cx="10191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530162</xdr:colOff>
      <xdr:row>1</xdr:row>
      <xdr:rowOff>34837</xdr:rowOff>
    </xdr:from>
    <xdr:to>
      <xdr:col>26</xdr:col>
      <xdr:colOff>608268</xdr:colOff>
      <xdr:row>3</xdr:row>
      <xdr:rowOff>125153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1A4DFFD-3509-4DEF-87D5-F83EF6836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36537" y="368212"/>
          <a:ext cx="9333231" cy="101424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169472</xdr:colOff>
      <xdr:row>0</xdr:row>
      <xdr:rowOff>0</xdr:rowOff>
    </xdr:from>
    <xdr:to>
      <xdr:col>2</xdr:col>
      <xdr:colOff>238283</xdr:colOff>
      <xdr:row>2</xdr:row>
      <xdr:rowOff>211771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372" y="0"/>
          <a:ext cx="662536" cy="68802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492224</xdr:colOff>
      <xdr:row>0</xdr:row>
      <xdr:rowOff>224519</xdr:rowOff>
    </xdr:from>
    <xdr:to>
      <xdr:col>3</xdr:col>
      <xdr:colOff>140589</xdr:colOff>
      <xdr:row>1</xdr:row>
      <xdr:rowOff>200883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381000" y="224519"/>
          <a:ext cx="0" cy="204964"/>
        </a:xfrm>
        <a:prstGeom prst="triangle">
          <a:avLst/>
        </a:prstGeom>
        <a:solidFill>
          <a:sysClr val="window" lastClr="FFFFFF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overflow" horzOverflow="overflow" bIns="108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</a:rPr>
            <a:t>1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</a:endParaRPr>
        </a:p>
      </xdr:txBody>
    </xdr:sp>
    <xdr:clientData/>
  </xdr:twoCellAnchor>
  <xdr:twoCellAnchor editAs="oneCell">
    <xdr:from>
      <xdr:col>4</xdr:col>
      <xdr:colOff>45769</xdr:colOff>
      <xdr:row>0</xdr:row>
      <xdr:rowOff>0</xdr:rowOff>
    </xdr:from>
    <xdr:to>
      <xdr:col>4</xdr:col>
      <xdr:colOff>696182</xdr:colOff>
      <xdr:row>2</xdr:row>
      <xdr:rowOff>219028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69" y="0"/>
          <a:ext cx="650413" cy="682578"/>
        </a:xfrm>
        <a:prstGeom prst="rect">
          <a:avLst/>
        </a:prstGeom>
      </xdr:spPr>
    </xdr:pic>
    <xdr:clientData/>
  </xdr:twoCellAnchor>
  <xdr:twoCellAnchor>
    <xdr:from>
      <xdr:col>8</xdr:col>
      <xdr:colOff>173181</xdr:colOff>
      <xdr:row>221</xdr:row>
      <xdr:rowOff>34636</xdr:rowOff>
    </xdr:from>
    <xdr:to>
      <xdr:col>38</xdr:col>
      <xdr:colOff>311726</xdr:colOff>
      <xdr:row>224</xdr:row>
      <xdr:rowOff>62097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4221306" y="34353211"/>
          <a:ext cx="12130520" cy="713261"/>
        </a:xfrm>
        <a:prstGeom prst="roundRect">
          <a:avLst/>
        </a:prstGeom>
        <a:solidFill>
          <a:sysClr val="window" lastClr="FFFFFF">
            <a:lumMod val="95000"/>
            <a:alpha val="50000"/>
          </a:sysClr>
        </a:solidFill>
        <a:ln w="9525" cap="flat" cmpd="sng" algn="ctr">
          <a:noFill/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HM</a:t>
          </a:r>
          <a:r>
            <a:rPr kumimoji="1" lang="ja-JP" altLang="en-US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内対応の為発注無し（負荷状況により発注有り）</a:t>
          </a:r>
        </a:p>
      </xdr:txBody>
    </xdr:sp>
    <xdr:clientData/>
  </xdr:twoCellAnchor>
  <xdr:oneCellAnchor>
    <xdr:from>
      <xdr:col>12</xdr:col>
      <xdr:colOff>10885</xdr:colOff>
      <xdr:row>42</xdr:row>
      <xdr:rowOff>163287</xdr:rowOff>
    </xdr:from>
    <xdr:ext cx="4844339" cy="32573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30F111A-F3F9-4A78-81E9-6A7477067657}"/>
            </a:ext>
          </a:extLst>
        </xdr:cNvPr>
        <xdr:cNvSpPr txBox="1"/>
      </xdr:nvSpPr>
      <xdr:spPr>
        <a:xfrm>
          <a:off x="5094514" y="8262258"/>
          <a:ext cx="4844339" cy="32573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kern="1200"/>
            <a:t>磨き完成までお願い致します。（溶接</a:t>
          </a:r>
          <a:r>
            <a:rPr kumimoji="1" lang="en-US" altLang="ja-JP" sz="1400" kern="1200"/>
            <a:t>/</a:t>
          </a:r>
          <a:r>
            <a:rPr kumimoji="1" lang="ja-JP" altLang="en-US" sz="1400" kern="1200"/>
            <a:t>ショットは</a:t>
          </a:r>
          <a:r>
            <a:rPr kumimoji="1" lang="en-US" altLang="ja-JP" sz="1400" kern="1200"/>
            <a:t>DC</a:t>
          </a:r>
          <a:r>
            <a:rPr kumimoji="1" lang="ja-JP" altLang="en-US" sz="1400" kern="1200"/>
            <a:t>で行います）</a:t>
          </a:r>
          <a:endParaRPr kumimoji="1" lang="en-US" altLang="ja-JP" sz="1400" kern="1200"/>
        </a:p>
      </xdr:txBody>
    </xdr:sp>
    <xdr:clientData/>
  </xdr:oneCellAnchor>
  <xdr:twoCellAnchor>
    <xdr:from>
      <xdr:col>8</xdr:col>
      <xdr:colOff>32657</xdr:colOff>
      <xdr:row>5</xdr:row>
      <xdr:rowOff>21771</xdr:rowOff>
    </xdr:from>
    <xdr:to>
      <xdr:col>27</xdr:col>
      <xdr:colOff>337457</xdr:colOff>
      <xdr:row>102</xdr:row>
      <xdr:rowOff>206829</xdr:rowOff>
    </xdr:to>
    <xdr:sp macro="" textlink="">
      <xdr:nvSpPr>
        <xdr:cNvPr id="23" name="正方形/長方形 5">
          <a:extLst>
            <a:ext uri="{FF2B5EF4-FFF2-40B4-BE49-F238E27FC236}">
              <a16:creationId xmlns:a16="http://schemas.microsoft.com/office/drawing/2014/main" id="{CFF35963-1377-46D2-65DA-FC221C2363E8}"/>
            </a:ext>
          </a:extLst>
        </xdr:cNvPr>
        <xdr:cNvSpPr/>
      </xdr:nvSpPr>
      <xdr:spPr bwMode="auto">
        <a:xfrm>
          <a:off x="3646714" y="1175657"/>
          <a:ext cx="7336972" cy="2006237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>
            <a:alpha val="66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none" lIns="18288" tIns="0" rIns="0" bIns="0" rtlCol="0" anchor="ctr" upright="1">
          <a:noAutofit/>
        </a:bodyPr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169472</xdr:colOff>
      <xdr:row>0</xdr:row>
      <xdr:rowOff>0</xdr:rowOff>
    </xdr:from>
    <xdr:to>
      <xdr:col>2</xdr:col>
      <xdr:colOff>143033</xdr:colOff>
      <xdr:row>2</xdr:row>
      <xdr:rowOff>211771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372" y="0"/>
          <a:ext cx="653011" cy="68802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2</xdr:col>
      <xdr:colOff>381000</xdr:colOff>
      <xdr:row>3</xdr:row>
      <xdr:rowOff>47625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657225" y="263525"/>
          <a:ext cx="9620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730250</xdr:colOff>
      <xdr:row>0</xdr:row>
      <xdr:rowOff>190500</xdr:rowOff>
    </xdr:from>
    <xdr:to>
      <xdr:col>26</xdr:col>
      <xdr:colOff>58929</xdr:colOff>
      <xdr:row>3</xdr:row>
      <xdr:rowOff>163165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44E252B-3AA3-404F-9E75-55E16ECDE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34750" y="190500"/>
          <a:ext cx="10266554" cy="111566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1</xdr:row>
      <xdr:rowOff>47626</xdr:rowOff>
    </xdr:from>
    <xdr:to>
      <xdr:col>2</xdr:col>
      <xdr:colOff>381001</xdr:colOff>
      <xdr:row>3</xdr:row>
      <xdr:rowOff>47626</xdr:rowOff>
    </xdr:to>
    <xdr:pic>
      <xdr:nvPicPr>
        <xdr:cNvPr id="6" name="図 1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676276" y="263526"/>
          <a:ext cx="9620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158750</xdr:colOff>
      <xdr:row>0</xdr:row>
      <xdr:rowOff>158750</xdr:rowOff>
    </xdr:from>
    <xdr:to>
      <xdr:col>26</xdr:col>
      <xdr:colOff>328804</xdr:colOff>
      <xdr:row>3</xdr:row>
      <xdr:rowOff>131415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F0ED6E3-B10A-469F-83DC-D2C9A60D7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36375" y="158750"/>
          <a:ext cx="10266554" cy="111566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2</xdr:col>
      <xdr:colOff>381000</xdr:colOff>
      <xdr:row>3</xdr:row>
      <xdr:rowOff>47625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657225" y="263525"/>
          <a:ext cx="9429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330200</xdr:colOff>
      <xdr:row>1</xdr:row>
      <xdr:rowOff>76200</xdr:rowOff>
    </xdr:from>
    <xdr:to>
      <xdr:col>26</xdr:col>
      <xdr:colOff>538354</xdr:colOff>
      <xdr:row>3</xdr:row>
      <xdr:rowOff>252065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54798E7-BDA5-4396-AA42-F60F7321F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60200" y="304800"/>
          <a:ext cx="10266554" cy="111566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4</xdr:row>
      <xdr:rowOff>85725</xdr:rowOff>
    </xdr:from>
    <xdr:to>
      <xdr:col>43</xdr:col>
      <xdr:colOff>771525</xdr:colOff>
      <xdr:row>5</xdr:row>
      <xdr:rowOff>180975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38947725" y="1562100"/>
          <a:ext cx="685800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 editAs="oneCell">
    <xdr:from>
      <xdr:col>1</xdr:col>
      <xdr:colOff>47626</xdr:colOff>
      <xdr:row>1</xdr:row>
      <xdr:rowOff>47626</xdr:rowOff>
    </xdr:from>
    <xdr:to>
      <xdr:col>2</xdr:col>
      <xdr:colOff>476251</xdr:colOff>
      <xdr:row>3</xdr:row>
      <xdr:rowOff>47626</xdr:rowOff>
    </xdr:to>
    <xdr:pic>
      <xdr:nvPicPr>
        <xdr:cNvPr id="8" name="図 1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733426" y="276226"/>
          <a:ext cx="10191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396875</xdr:colOff>
      <xdr:row>1</xdr:row>
      <xdr:rowOff>0</xdr:rowOff>
    </xdr:from>
    <xdr:to>
      <xdr:col>26</xdr:col>
      <xdr:colOff>566929</xdr:colOff>
      <xdr:row>3</xdr:row>
      <xdr:rowOff>194915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AE5EB29-92F9-4080-825D-FBFF227E7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90375" y="222250"/>
          <a:ext cx="10266554" cy="111566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4</xdr:row>
      <xdr:rowOff>85725</xdr:rowOff>
    </xdr:from>
    <xdr:to>
      <xdr:col>43</xdr:col>
      <xdr:colOff>771525</xdr:colOff>
      <xdr:row>5</xdr:row>
      <xdr:rowOff>180975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34832925" y="1539875"/>
          <a:ext cx="68580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>
    <xdr:from>
      <xdr:col>43</xdr:col>
      <xdr:colOff>76200</xdr:colOff>
      <xdr:row>49</xdr:row>
      <xdr:rowOff>0</xdr:rowOff>
    </xdr:from>
    <xdr:to>
      <xdr:col>43</xdr:col>
      <xdr:colOff>762000</xdr:colOff>
      <xdr:row>49</xdr:row>
      <xdr:rowOff>314325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34823400" y="15386050"/>
          <a:ext cx="6858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>
    <xdr:from>
      <xdr:col>43</xdr:col>
      <xdr:colOff>104775</xdr:colOff>
      <xdr:row>50</xdr:row>
      <xdr:rowOff>38100</xdr:rowOff>
    </xdr:from>
    <xdr:to>
      <xdr:col>43</xdr:col>
      <xdr:colOff>790575</xdr:colOff>
      <xdr:row>50</xdr:row>
      <xdr:rowOff>352425</xdr:rowOff>
    </xdr:to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34851975" y="15811500"/>
          <a:ext cx="6858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 editAs="oneCell">
    <xdr:from>
      <xdr:col>1</xdr:col>
      <xdr:colOff>47626</xdr:colOff>
      <xdr:row>1</xdr:row>
      <xdr:rowOff>47626</xdr:rowOff>
    </xdr:from>
    <xdr:to>
      <xdr:col>2</xdr:col>
      <xdr:colOff>381001</xdr:colOff>
      <xdr:row>3</xdr:row>
      <xdr:rowOff>47626</xdr:rowOff>
    </xdr:to>
    <xdr:pic>
      <xdr:nvPicPr>
        <xdr:cNvPr id="8" name="図 1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676276" y="263526"/>
          <a:ext cx="9620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174625</xdr:colOff>
      <xdr:row>1</xdr:row>
      <xdr:rowOff>15875</xdr:rowOff>
    </xdr:from>
    <xdr:to>
      <xdr:col>26</xdr:col>
      <xdr:colOff>344679</xdr:colOff>
      <xdr:row>3</xdr:row>
      <xdr:rowOff>210790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7F1C756-3BDE-47ED-834E-63315828A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68125" y="238125"/>
          <a:ext cx="10266554" cy="111566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47627</xdr:colOff>
      <xdr:row>1</xdr:row>
      <xdr:rowOff>47626</xdr:rowOff>
    </xdr:from>
    <xdr:to>
      <xdr:col>3</xdr:col>
      <xdr:colOff>423335</xdr:colOff>
      <xdr:row>3</xdr:row>
      <xdr:rowOff>47626</xdr:rowOff>
    </xdr:to>
    <xdr:pic>
      <xdr:nvPicPr>
        <xdr:cNvPr id="10" name="図 1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735544" y="285751"/>
          <a:ext cx="1063624" cy="9260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31</xdr:col>
      <xdr:colOff>0</xdr:colOff>
      <xdr:row>3</xdr:row>
      <xdr:rowOff>31750</xdr:rowOff>
    </xdr:from>
    <xdr:to>
      <xdr:col>31</xdr:col>
      <xdr:colOff>0</xdr:colOff>
      <xdr:row>147</xdr:row>
      <xdr:rowOff>127000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9D73F8FD-A186-409D-ACCE-45DAD91F0ED5}"/>
            </a:ext>
          </a:extLst>
        </xdr:cNvPr>
        <xdr:cNvCxnSpPr/>
      </xdr:nvCxnSpPr>
      <xdr:spPr bwMode="auto">
        <a:xfrm>
          <a:off x="25574625" y="1174750"/>
          <a:ext cx="0" cy="41767125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38100" cap="flat" cmpd="sng" algn="ctr">
          <a:solidFill>
            <a:srgbClr val="0000FF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 editAs="oneCell">
    <xdr:from>
      <xdr:col>15</xdr:col>
      <xdr:colOff>127000</xdr:colOff>
      <xdr:row>0</xdr:row>
      <xdr:rowOff>158750</xdr:rowOff>
    </xdr:from>
    <xdr:to>
      <xdr:col>27</xdr:col>
      <xdr:colOff>297054</xdr:colOff>
      <xdr:row>3</xdr:row>
      <xdr:rowOff>131415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1EC76D2-4688-4E8A-913F-14CD56CA2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39625" y="158750"/>
          <a:ext cx="10266554" cy="11156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507385</xdr:colOff>
      <xdr:row>4</xdr:row>
      <xdr:rowOff>9649</xdr:rowOff>
    </xdr:from>
    <xdr:to>
      <xdr:col>21</xdr:col>
      <xdr:colOff>416709</xdr:colOff>
      <xdr:row>24</xdr:row>
      <xdr:rowOff>124236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62D927F-2E03-431B-B193-FD6D3BE9F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513735</xdr:colOff>
      <xdr:row>25</xdr:row>
      <xdr:rowOff>200148</xdr:rowOff>
    </xdr:from>
    <xdr:to>
      <xdr:col>21</xdr:col>
      <xdr:colOff>413534</xdr:colOff>
      <xdr:row>46</xdr:row>
      <xdr:rowOff>83249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86A3FFC-B9C0-4585-9F8A-A11181E2C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445453</xdr:colOff>
      <xdr:row>38</xdr:row>
      <xdr:rowOff>173055</xdr:rowOff>
    </xdr:from>
    <xdr:to>
      <xdr:col>43</xdr:col>
      <xdr:colOff>250868</xdr:colOff>
      <xdr:row>59</xdr:row>
      <xdr:rowOff>61600</xdr:rowOff>
    </xdr:to>
    <xdr:graphicFrame macro="">
      <xdr:nvGraphicFramePr>
        <xdr:cNvPr id="4" name="グラフ 8">
          <a:extLst>
            <a:ext uri="{FF2B5EF4-FFF2-40B4-BE49-F238E27FC236}">
              <a16:creationId xmlns:a16="http://schemas.microsoft.com/office/drawing/2014/main" id="{AD56E05C-1218-4B53-8AF3-D2205377E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1370448</xdr:colOff>
      <xdr:row>47</xdr:row>
      <xdr:rowOff>107742</xdr:rowOff>
    </xdr:from>
    <xdr:to>
      <xdr:col>42</xdr:col>
      <xdr:colOff>103910</xdr:colOff>
      <xdr:row>68</xdr:row>
      <xdr:rowOff>30222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827CC472-F2CB-47D6-A1F2-9E7696021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216324</xdr:colOff>
      <xdr:row>0</xdr:row>
      <xdr:rowOff>189101</xdr:rowOff>
    </xdr:from>
    <xdr:to>
      <xdr:col>7</xdr:col>
      <xdr:colOff>326571</xdr:colOff>
      <xdr:row>3</xdr:row>
      <xdr:rowOff>136300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E0C45BCE-0A9B-44E8-85E9-B459DAD1E547}"/>
            </a:ext>
          </a:extLst>
        </xdr:cNvPr>
        <xdr:cNvSpPr/>
      </xdr:nvSpPr>
      <xdr:spPr bwMode="auto">
        <a:xfrm>
          <a:off x="1448224" y="189101"/>
          <a:ext cx="3189997" cy="4234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square" lIns="18288" tIns="0" rIns="0" bIns="0" rtlCol="0" anchor="ctr" upright="1">
          <a:spAutoFit/>
        </a:bodyPr>
        <a:lstStyle/>
        <a:p>
          <a:pPr algn="l"/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</a:rPr>
            <a:t>  台数</a:t>
          </a:r>
        </a:p>
      </xdr:txBody>
    </xdr:sp>
    <xdr:clientData/>
  </xdr:twoCellAnchor>
  <xdr:twoCellAnchor>
    <xdr:from>
      <xdr:col>2</xdr:col>
      <xdr:colOff>216324</xdr:colOff>
      <xdr:row>71</xdr:row>
      <xdr:rowOff>1776</xdr:rowOff>
    </xdr:from>
    <xdr:to>
      <xdr:col>7</xdr:col>
      <xdr:colOff>326571</xdr:colOff>
      <xdr:row>73</xdr:row>
      <xdr:rowOff>49709</xdr:rowOff>
    </xdr:to>
    <xdr:sp macro="" textlink="">
      <xdr:nvSpPr>
        <xdr:cNvPr id="7" name="正方形/長方形 13">
          <a:extLst>
            <a:ext uri="{FF2B5EF4-FFF2-40B4-BE49-F238E27FC236}">
              <a16:creationId xmlns:a16="http://schemas.microsoft.com/office/drawing/2014/main" id="{6BF1A735-8755-4DC6-926C-D39F0DD310BB}"/>
            </a:ext>
          </a:extLst>
        </xdr:cNvPr>
        <xdr:cNvSpPr/>
      </xdr:nvSpPr>
      <xdr:spPr bwMode="auto">
        <a:xfrm>
          <a:off x="1448224" y="13476476"/>
          <a:ext cx="3189997" cy="4289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square" lIns="18288" tIns="0" rIns="0" bIns="0" rtlCol="0" anchor="ctr" upright="1">
          <a:spAutoFit/>
        </a:bodyPr>
        <a:lstStyle/>
        <a:p>
          <a:pPr algn="l"/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</a:rPr>
            <a:t>  工数  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</a:rPr>
            <a:t>/ks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504210</xdr:colOff>
      <xdr:row>74</xdr:row>
      <xdr:rowOff>120774</xdr:rowOff>
    </xdr:from>
    <xdr:to>
      <xdr:col>21</xdr:col>
      <xdr:colOff>416709</xdr:colOff>
      <xdr:row>95</xdr:row>
      <xdr:rowOff>6761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F83EE7DD-6C1E-48C8-AF9C-5E0AB086F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507385</xdr:colOff>
      <xdr:row>96</xdr:row>
      <xdr:rowOff>34302</xdr:rowOff>
    </xdr:from>
    <xdr:to>
      <xdr:col>21</xdr:col>
      <xdr:colOff>416709</xdr:colOff>
      <xdr:row>116</xdr:row>
      <xdr:rowOff>121994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8CFDDFD4-AA4E-4E00-ACAE-64E9A8128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38</xdr:col>
      <xdr:colOff>527487</xdr:colOff>
      <xdr:row>74</xdr:row>
      <xdr:rowOff>136214</xdr:rowOff>
    </xdr:from>
    <xdr:to>
      <xdr:col>58</xdr:col>
      <xdr:colOff>551854</xdr:colOff>
      <xdr:row>95</xdr:row>
      <xdr:rowOff>17459</xdr:rowOff>
    </xdr:to>
    <xdr:graphicFrame macro="">
      <xdr:nvGraphicFramePr>
        <xdr:cNvPr id="10" name="グラフ 17">
          <a:extLst>
            <a:ext uri="{FF2B5EF4-FFF2-40B4-BE49-F238E27FC236}">
              <a16:creationId xmlns:a16="http://schemas.microsoft.com/office/drawing/2014/main" id="{13914D93-316A-4CAD-A1ED-8739D402E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424134</xdr:colOff>
      <xdr:row>97</xdr:row>
      <xdr:rowOff>163986</xdr:rowOff>
    </xdr:from>
    <xdr:to>
      <xdr:col>58</xdr:col>
      <xdr:colOff>492663</xdr:colOff>
      <xdr:row>118</xdr:row>
      <xdr:rowOff>88733</xdr:rowOff>
    </xdr:to>
    <xdr:graphicFrame macro="">
      <xdr:nvGraphicFramePr>
        <xdr:cNvPr id="11" name="グラフ 18">
          <a:extLst>
            <a:ext uri="{FF2B5EF4-FFF2-40B4-BE49-F238E27FC236}">
              <a16:creationId xmlns:a16="http://schemas.microsoft.com/office/drawing/2014/main" id="{2A30E56C-BC81-4ADA-B3BA-3BF029F44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64</xdr:col>
      <xdr:colOff>711114</xdr:colOff>
      <xdr:row>77</xdr:row>
      <xdr:rowOff>120546</xdr:rowOff>
    </xdr:from>
    <xdr:to>
      <xdr:col>80</xdr:col>
      <xdr:colOff>243157</xdr:colOff>
      <xdr:row>97</xdr:row>
      <xdr:rowOff>161449</xdr:rowOff>
    </xdr:to>
    <xdr:graphicFrame macro="">
      <xdr:nvGraphicFramePr>
        <xdr:cNvPr id="12" name="グラフ 20">
          <a:extLst>
            <a:ext uri="{FF2B5EF4-FFF2-40B4-BE49-F238E27FC236}">
              <a16:creationId xmlns:a16="http://schemas.microsoft.com/office/drawing/2014/main" id="{64D0357D-D33E-48B3-8F33-3AD7D7E82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59</xdr:col>
      <xdr:colOff>405365</xdr:colOff>
      <xdr:row>96</xdr:row>
      <xdr:rowOff>10246</xdr:rowOff>
    </xdr:from>
    <xdr:to>
      <xdr:col>75</xdr:col>
      <xdr:colOff>549400</xdr:colOff>
      <xdr:row>116</xdr:row>
      <xdr:rowOff>88424</xdr:rowOff>
    </xdr:to>
    <xdr:graphicFrame macro="">
      <xdr:nvGraphicFramePr>
        <xdr:cNvPr id="13" name="グラフ 21">
          <a:extLst>
            <a:ext uri="{FF2B5EF4-FFF2-40B4-BE49-F238E27FC236}">
              <a16:creationId xmlns:a16="http://schemas.microsoft.com/office/drawing/2014/main" id="{069740EB-C2D2-4466-917E-330A54CF0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59</xdr:col>
      <xdr:colOff>367410</xdr:colOff>
      <xdr:row>118</xdr:row>
      <xdr:rowOff>27029</xdr:rowOff>
    </xdr:from>
    <xdr:to>
      <xdr:col>76</xdr:col>
      <xdr:colOff>56988</xdr:colOff>
      <xdr:row>138</xdr:row>
      <xdr:rowOff>126071</xdr:rowOff>
    </xdr:to>
    <xdr:graphicFrame macro="">
      <xdr:nvGraphicFramePr>
        <xdr:cNvPr id="14" name="グラフ 22">
          <a:extLst>
            <a:ext uri="{FF2B5EF4-FFF2-40B4-BE49-F238E27FC236}">
              <a16:creationId xmlns:a16="http://schemas.microsoft.com/office/drawing/2014/main" id="{CD5FA091-B3B6-4763-A035-F546BFE1D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314749</xdr:colOff>
      <xdr:row>143</xdr:row>
      <xdr:rowOff>68882</xdr:rowOff>
    </xdr:from>
    <xdr:to>
      <xdr:col>7</xdr:col>
      <xdr:colOff>421821</xdr:colOff>
      <xdr:row>145</xdr:row>
      <xdr:rowOff>107290</xdr:rowOff>
    </xdr:to>
    <xdr:sp macro="" textlink="">
      <xdr:nvSpPr>
        <xdr:cNvPr id="15" name="正方形/長方形 23">
          <a:extLst>
            <a:ext uri="{FF2B5EF4-FFF2-40B4-BE49-F238E27FC236}">
              <a16:creationId xmlns:a16="http://schemas.microsoft.com/office/drawing/2014/main" id="{0BD60392-D275-48E0-94E3-31CEA60C9612}"/>
            </a:ext>
          </a:extLst>
        </xdr:cNvPr>
        <xdr:cNvSpPr/>
      </xdr:nvSpPr>
      <xdr:spPr bwMode="auto">
        <a:xfrm>
          <a:off x="1546649" y="27348482"/>
          <a:ext cx="3186822" cy="41940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square" lIns="18288" tIns="0" rIns="0" bIns="0" rtlCol="0" anchor="ctr" upright="1">
          <a:spAutoFit/>
        </a:bodyPr>
        <a:lstStyle/>
        <a:p>
          <a:pPr algn="l"/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</a:rPr>
            <a:t>コスト、工数　機種別整理 </a:t>
          </a:r>
        </a:p>
      </xdr:txBody>
    </xdr:sp>
    <xdr:clientData/>
  </xdr:twoCellAnchor>
  <xdr:twoCellAnchor>
    <xdr:from>
      <xdr:col>2</xdr:col>
      <xdr:colOff>219499</xdr:colOff>
      <xdr:row>135</xdr:row>
      <xdr:rowOff>157638</xdr:rowOff>
    </xdr:from>
    <xdr:to>
      <xdr:col>7</xdr:col>
      <xdr:colOff>326571</xdr:colOff>
      <xdr:row>138</xdr:row>
      <xdr:rowOff>5546</xdr:rowOff>
    </xdr:to>
    <xdr:sp macro="" textlink="">
      <xdr:nvSpPr>
        <xdr:cNvPr id="16" name="正方形/長方形 24">
          <a:extLst>
            <a:ext uri="{FF2B5EF4-FFF2-40B4-BE49-F238E27FC236}">
              <a16:creationId xmlns:a16="http://schemas.microsoft.com/office/drawing/2014/main" id="{DFB71B50-6DF0-41A9-9E90-C27C4976FD73}"/>
            </a:ext>
          </a:extLst>
        </xdr:cNvPr>
        <xdr:cNvSpPr/>
      </xdr:nvSpPr>
      <xdr:spPr bwMode="auto">
        <a:xfrm>
          <a:off x="1451399" y="25906888"/>
          <a:ext cx="3186822" cy="41940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square" lIns="18288" tIns="0" rIns="0" bIns="0" rtlCol="0" anchor="ctr" upright="1">
          <a:spAutoFit/>
        </a:bodyPr>
        <a:lstStyle/>
        <a:p>
          <a:pPr algn="l"/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</a:rPr>
            <a:t>負荷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</a:rPr>
            <a:t>(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</a:rPr>
            <a:t>ショット、矯正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</a:rPr>
            <a:t>)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4</xdr:row>
      <xdr:rowOff>85725</xdr:rowOff>
    </xdr:from>
    <xdr:to>
      <xdr:col>43</xdr:col>
      <xdr:colOff>771525</xdr:colOff>
      <xdr:row>5</xdr:row>
      <xdr:rowOff>180975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34858325" y="1539875"/>
          <a:ext cx="685800" cy="482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>
    <xdr:from>
      <xdr:col>43</xdr:col>
      <xdr:colOff>76200</xdr:colOff>
      <xdr:row>6</xdr:row>
      <xdr:rowOff>0</xdr:rowOff>
    </xdr:from>
    <xdr:to>
      <xdr:col>43</xdr:col>
      <xdr:colOff>762000</xdr:colOff>
      <xdr:row>6</xdr:row>
      <xdr:rowOff>314325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34848800" y="2228850"/>
          <a:ext cx="6858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>
    <xdr:from>
      <xdr:col>43</xdr:col>
      <xdr:colOff>104775</xdr:colOff>
      <xdr:row>7</xdr:row>
      <xdr:rowOff>38100</xdr:rowOff>
    </xdr:from>
    <xdr:to>
      <xdr:col>43</xdr:col>
      <xdr:colOff>790575</xdr:colOff>
      <xdr:row>7</xdr:row>
      <xdr:rowOff>352425</xdr:rowOff>
    </xdr:to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34877375" y="2628900"/>
          <a:ext cx="6858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 editAs="oneCell">
    <xdr:from>
      <xdr:col>1</xdr:col>
      <xdr:colOff>47626</xdr:colOff>
      <xdr:row>1</xdr:row>
      <xdr:rowOff>47626</xdr:rowOff>
    </xdr:from>
    <xdr:to>
      <xdr:col>2</xdr:col>
      <xdr:colOff>476251</xdr:colOff>
      <xdr:row>3</xdr:row>
      <xdr:rowOff>47626</xdr:rowOff>
    </xdr:to>
    <xdr:pic>
      <xdr:nvPicPr>
        <xdr:cNvPr id="8" name="図 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676276" y="263526"/>
          <a:ext cx="10636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333375</xdr:colOff>
      <xdr:row>0</xdr:row>
      <xdr:rowOff>142875</xdr:rowOff>
    </xdr:from>
    <xdr:to>
      <xdr:col>26</xdr:col>
      <xdr:colOff>503429</xdr:colOff>
      <xdr:row>3</xdr:row>
      <xdr:rowOff>115540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0F6BE80-4D46-49D0-B584-6B12C8B0F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95125" y="142875"/>
          <a:ext cx="10266554" cy="111566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104775</xdr:colOff>
      <xdr:row>117</xdr:row>
      <xdr:rowOff>190500</xdr:rowOff>
    </xdr:from>
    <xdr:to>
      <xdr:col>43</xdr:col>
      <xdr:colOff>561975</xdr:colOff>
      <xdr:row>117</xdr:row>
      <xdr:rowOff>295275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>
          <a:spLocks noChangeArrowheads="1"/>
        </xdr:cNvSpPr>
      </xdr:nvSpPr>
      <xdr:spPr bwMode="auto">
        <a:xfrm>
          <a:off x="34769425" y="18821400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43</xdr:col>
      <xdr:colOff>85725</xdr:colOff>
      <xdr:row>4</xdr:row>
      <xdr:rowOff>85725</xdr:rowOff>
    </xdr:from>
    <xdr:to>
      <xdr:col>43</xdr:col>
      <xdr:colOff>771525</xdr:colOff>
      <xdr:row>5</xdr:row>
      <xdr:rowOff>180975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4750375" y="1539875"/>
          <a:ext cx="52070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>
    <xdr:from>
      <xdr:col>43</xdr:col>
      <xdr:colOff>104775</xdr:colOff>
      <xdr:row>117</xdr:row>
      <xdr:rowOff>190500</xdr:rowOff>
    </xdr:from>
    <xdr:to>
      <xdr:col>43</xdr:col>
      <xdr:colOff>561975</xdr:colOff>
      <xdr:row>117</xdr:row>
      <xdr:rowOff>295275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>
          <a:spLocks noChangeArrowheads="1"/>
        </xdr:cNvSpPr>
      </xdr:nvSpPr>
      <xdr:spPr bwMode="auto">
        <a:xfrm>
          <a:off x="34769425" y="18821400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1</xdr:row>
      <xdr:rowOff>47625</xdr:rowOff>
    </xdr:from>
    <xdr:to>
      <xdr:col>2</xdr:col>
      <xdr:colOff>381000</xdr:colOff>
      <xdr:row>3</xdr:row>
      <xdr:rowOff>47625</xdr:rowOff>
    </xdr:to>
    <xdr:pic>
      <xdr:nvPicPr>
        <xdr:cNvPr id="8" name="図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t="8088" r="9859" b="15441"/>
        <a:stretch/>
      </xdr:blipFill>
      <xdr:spPr bwMode="auto">
        <a:xfrm>
          <a:off x="657225" y="263525"/>
          <a:ext cx="9620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158750</xdr:colOff>
      <xdr:row>1</xdr:row>
      <xdr:rowOff>0</xdr:rowOff>
    </xdr:from>
    <xdr:to>
      <xdr:col>26</xdr:col>
      <xdr:colOff>328804</xdr:colOff>
      <xdr:row>3</xdr:row>
      <xdr:rowOff>194915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54E16B7-93C4-4737-954A-0ED05D72B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20500" y="222250"/>
          <a:ext cx="10266554" cy="111566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828675</xdr:colOff>
      <xdr:row>12</xdr:row>
      <xdr:rowOff>161925</xdr:rowOff>
    </xdr:from>
    <xdr:to>
      <xdr:col>42</xdr:col>
      <xdr:colOff>685800</xdr:colOff>
      <xdr:row>12</xdr:row>
      <xdr:rowOff>238125</xdr:rowOff>
    </xdr:to>
    <xdr:sp macro="" textlink="">
      <xdr:nvSpPr>
        <xdr:cNvPr id="20988" name="AutoShape 1">
          <a:extLst>
            <a:ext uri="{FF2B5EF4-FFF2-40B4-BE49-F238E27FC236}">
              <a16:creationId xmlns:a16="http://schemas.microsoft.com/office/drawing/2014/main" id="{00000000-0008-0000-1A00-0000FC510000}"/>
            </a:ext>
          </a:extLst>
        </xdr:cNvPr>
        <xdr:cNvSpPr>
          <a:spLocks noChangeArrowheads="1"/>
        </xdr:cNvSpPr>
      </xdr:nvSpPr>
      <xdr:spPr bwMode="auto">
        <a:xfrm>
          <a:off x="39709725" y="4457700"/>
          <a:ext cx="0" cy="7620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23</xdr:row>
      <xdr:rowOff>190500</xdr:rowOff>
    </xdr:from>
    <xdr:to>
      <xdr:col>42</xdr:col>
      <xdr:colOff>561975</xdr:colOff>
      <xdr:row>23</xdr:row>
      <xdr:rowOff>295275</xdr:rowOff>
    </xdr:to>
    <xdr:sp macro="" textlink="">
      <xdr:nvSpPr>
        <xdr:cNvPr id="20989" name="AutoShape 2">
          <a:extLst>
            <a:ext uri="{FF2B5EF4-FFF2-40B4-BE49-F238E27FC236}">
              <a16:creationId xmlns:a16="http://schemas.microsoft.com/office/drawing/2014/main" id="{00000000-0008-0000-1A00-0000FD510000}"/>
            </a:ext>
          </a:extLst>
        </xdr:cNvPr>
        <xdr:cNvSpPr>
          <a:spLocks noChangeArrowheads="1"/>
        </xdr:cNvSpPr>
      </xdr:nvSpPr>
      <xdr:spPr bwMode="auto">
        <a:xfrm>
          <a:off x="39128700" y="8991600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34</xdr:row>
      <xdr:rowOff>190500</xdr:rowOff>
    </xdr:from>
    <xdr:to>
      <xdr:col>42</xdr:col>
      <xdr:colOff>561975</xdr:colOff>
      <xdr:row>34</xdr:row>
      <xdr:rowOff>295275</xdr:rowOff>
    </xdr:to>
    <xdr:sp macro="" textlink="">
      <xdr:nvSpPr>
        <xdr:cNvPr id="20990" name="AutoShape 3">
          <a:extLst>
            <a:ext uri="{FF2B5EF4-FFF2-40B4-BE49-F238E27FC236}">
              <a16:creationId xmlns:a16="http://schemas.microsoft.com/office/drawing/2014/main" id="{00000000-0008-0000-1A00-0000FE510000}"/>
            </a:ext>
          </a:extLst>
        </xdr:cNvPr>
        <xdr:cNvSpPr>
          <a:spLocks noChangeArrowheads="1"/>
        </xdr:cNvSpPr>
      </xdr:nvSpPr>
      <xdr:spPr bwMode="auto">
        <a:xfrm>
          <a:off x="39128700" y="13496925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45</xdr:row>
      <xdr:rowOff>190500</xdr:rowOff>
    </xdr:from>
    <xdr:to>
      <xdr:col>42</xdr:col>
      <xdr:colOff>561975</xdr:colOff>
      <xdr:row>45</xdr:row>
      <xdr:rowOff>295275</xdr:rowOff>
    </xdr:to>
    <xdr:sp macro="" textlink="">
      <xdr:nvSpPr>
        <xdr:cNvPr id="20991" name="AutoShape 4">
          <a:extLst>
            <a:ext uri="{FF2B5EF4-FFF2-40B4-BE49-F238E27FC236}">
              <a16:creationId xmlns:a16="http://schemas.microsoft.com/office/drawing/2014/main" id="{00000000-0008-0000-1A00-0000FF510000}"/>
            </a:ext>
          </a:extLst>
        </xdr:cNvPr>
        <xdr:cNvSpPr>
          <a:spLocks noChangeArrowheads="1"/>
        </xdr:cNvSpPr>
      </xdr:nvSpPr>
      <xdr:spPr bwMode="auto">
        <a:xfrm>
          <a:off x="39128700" y="18002250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56</xdr:row>
      <xdr:rowOff>190500</xdr:rowOff>
    </xdr:from>
    <xdr:to>
      <xdr:col>42</xdr:col>
      <xdr:colOff>561975</xdr:colOff>
      <xdr:row>56</xdr:row>
      <xdr:rowOff>295275</xdr:rowOff>
    </xdr:to>
    <xdr:sp macro="" textlink="">
      <xdr:nvSpPr>
        <xdr:cNvPr id="20992" name="AutoShape 5">
          <a:extLst>
            <a:ext uri="{FF2B5EF4-FFF2-40B4-BE49-F238E27FC236}">
              <a16:creationId xmlns:a16="http://schemas.microsoft.com/office/drawing/2014/main" id="{00000000-0008-0000-1A00-000000520000}"/>
            </a:ext>
          </a:extLst>
        </xdr:cNvPr>
        <xdr:cNvSpPr>
          <a:spLocks noChangeArrowheads="1"/>
        </xdr:cNvSpPr>
      </xdr:nvSpPr>
      <xdr:spPr bwMode="auto">
        <a:xfrm>
          <a:off x="39128700" y="22507575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85725</xdr:colOff>
      <xdr:row>4</xdr:row>
      <xdr:rowOff>85725</xdr:rowOff>
    </xdr:from>
    <xdr:to>
      <xdr:col>42</xdr:col>
      <xdr:colOff>771525</xdr:colOff>
      <xdr:row>5</xdr:row>
      <xdr:rowOff>180975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>
          <a:spLocks noChangeArrowheads="1"/>
        </xdr:cNvSpPr>
      </xdr:nvSpPr>
      <xdr:spPr bwMode="auto">
        <a:xfrm>
          <a:off x="38947725" y="1476375"/>
          <a:ext cx="6858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>
    <xdr:from>
      <xdr:col>42</xdr:col>
      <xdr:colOff>76200</xdr:colOff>
      <xdr:row>6</xdr:row>
      <xdr:rowOff>0</xdr:rowOff>
    </xdr:from>
    <xdr:to>
      <xdr:col>42</xdr:col>
      <xdr:colOff>762000</xdr:colOff>
      <xdr:row>6</xdr:row>
      <xdr:rowOff>314325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38938200" y="1838325"/>
          <a:ext cx="6858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>
    <xdr:from>
      <xdr:col>42</xdr:col>
      <xdr:colOff>66675</xdr:colOff>
      <xdr:row>11</xdr:row>
      <xdr:rowOff>28575</xdr:rowOff>
    </xdr:from>
    <xdr:to>
      <xdr:col>42</xdr:col>
      <xdr:colOff>752475</xdr:colOff>
      <xdr:row>11</xdr:row>
      <xdr:rowOff>342900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38928675" y="3914775"/>
          <a:ext cx="6858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>
    <xdr:from>
      <xdr:col>42</xdr:col>
      <xdr:colOff>76200</xdr:colOff>
      <xdr:row>12</xdr:row>
      <xdr:rowOff>28575</xdr:rowOff>
    </xdr:from>
    <xdr:to>
      <xdr:col>42</xdr:col>
      <xdr:colOff>762000</xdr:colOff>
      <xdr:row>12</xdr:row>
      <xdr:rowOff>342900</xdr:rowOff>
    </xdr:to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38938200" y="4324350"/>
          <a:ext cx="6858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>
    <xdr:from>
      <xdr:col>42</xdr:col>
      <xdr:colOff>104775</xdr:colOff>
      <xdr:row>7</xdr:row>
      <xdr:rowOff>38100</xdr:rowOff>
    </xdr:from>
    <xdr:to>
      <xdr:col>42</xdr:col>
      <xdr:colOff>790575</xdr:colOff>
      <xdr:row>7</xdr:row>
      <xdr:rowOff>352425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38966775" y="2286000"/>
          <a:ext cx="6858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>
    <xdr:from>
      <xdr:col>42</xdr:col>
      <xdr:colOff>104775</xdr:colOff>
      <xdr:row>12</xdr:row>
      <xdr:rowOff>190500</xdr:rowOff>
    </xdr:from>
    <xdr:to>
      <xdr:col>42</xdr:col>
      <xdr:colOff>561975</xdr:colOff>
      <xdr:row>12</xdr:row>
      <xdr:rowOff>295275</xdr:rowOff>
    </xdr:to>
    <xdr:sp macro="" textlink="">
      <xdr:nvSpPr>
        <xdr:cNvPr id="20998" name="AutoShape 1">
          <a:extLst>
            <a:ext uri="{FF2B5EF4-FFF2-40B4-BE49-F238E27FC236}">
              <a16:creationId xmlns:a16="http://schemas.microsoft.com/office/drawing/2014/main" id="{00000000-0008-0000-1A00-000006520000}"/>
            </a:ext>
          </a:extLst>
        </xdr:cNvPr>
        <xdr:cNvSpPr>
          <a:spLocks noChangeArrowheads="1"/>
        </xdr:cNvSpPr>
      </xdr:nvSpPr>
      <xdr:spPr bwMode="auto">
        <a:xfrm>
          <a:off x="39128700" y="4486275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23</xdr:row>
      <xdr:rowOff>190500</xdr:rowOff>
    </xdr:from>
    <xdr:to>
      <xdr:col>42</xdr:col>
      <xdr:colOff>561975</xdr:colOff>
      <xdr:row>23</xdr:row>
      <xdr:rowOff>295275</xdr:rowOff>
    </xdr:to>
    <xdr:sp macro="" textlink="">
      <xdr:nvSpPr>
        <xdr:cNvPr id="20999" name="AutoShape 3">
          <a:extLst>
            <a:ext uri="{FF2B5EF4-FFF2-40B4-BE49-F238E27FC236}">
              <a16:creationId xmlns:a16="http://schemas.microsoft.com/office/drawing/2014/main" id="{00000000-0008-0000-1A00-000007520000}"/>
            </a:ext>
          </a:extLst>
        </xdr:cNvPr>
        <xdr:cNvSpPr>
          <a:spLocks noChangeArrowheads="1"/>
        </xdr:cNvSpPr>
      </xdr:nvSpPr>
      <xdr:spPr bwMode="auto">
        <a:xfrm>
          <a:off x="39128700" y="8991600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34</xdr:row>
      <xdr:rowOff>190500</xdr:rowOff>
    </xdr:from>
    <xdr:to>
      <xdr:col>42</xdr:col>
      <xdr:colOff>561975</xdr:colOff>
      <xdr:row>34</xdr:row>
      <xdr:rowOff>295275</xdr:rowOff>
    </xdr:to>
    <xdr:sp macro="" textlink="">
      <xdr:nvSpPr>
        <xdr:cNvPr id="21000" name="AutoShape 4">
          <a:extLst>
            <a:ext uri="{FF2B5EF4-FFF2-40B4-BE49-F238E27FC236}">
              <a16:creationId xmlns:a16="http://schemas.microsoft.com/office/drawing/2014/main" id="{00000000-0008-0000-1A00-000008520000}"/>
            </a:ext>
          </a:extLst>
        </xdr:cNvPr>
        <xdr:cNvSpPr>
          <a:spLocks noChangeArrowheads="1"/>
        </xdr:cNvSpPr>
      </xdr:nvSpPr>
      <xdr:spPr bwMode="auto">
        <a:xfrm>
          <a:off x="39128700" y="13496925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45</xdr:row>
      <xdr:rowOff>190500</xdr:rowOff>
    </xdr:from>
    <xdr:to>
      <xdr:col>42</xdr:col>
      <xdr:colOff>561975</xdr:colOff>
      <xdr:row>45</xdr:row>
      <xdr:rowOff>295275</xdr:rowOff>
    </xdr:to>
    <xdr:sp macro="" textlink="">
      <xdr:nvSpPr>
        <xdr:cNvPr id="21001" name="AutoShape 5">
          <a:extLst>
            <a:ext uri="{FF2B5EF4-FFF2-40B4-BE49-F238E27FC236}">
              <a16:creationId xmlns:a16="http://schemas.microsoft.com/office/drawing/2014/main" id="{00000000-0008-0000-1A00-000009520000}"/>
            </a:ext>
          </a:extLst>
        </xdr:cNvPr>
        <xdr:cNvSpPr>
          <a:spLocks noChangeArrowheads="1"/>
        </xdr:cNvSpPr>
      </xdr:nvSpPr>
      <xdr:spPr bwMode="auto">
        <a:xfrm>
          <a:off x="39128700" y="18002250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56</xdr:row>
      <xdr:rowOff>190500</xdr:rowOff>
    </xdr:from>
    <xdr:to>
      <xdr:col>42</xdr:col>
      <xdr:colOff>561975</xdr:colOff>
      <xdr:row>56</xdr:row>
      <xdr:rowOff>295275</xdr:rowOff>
    </xdr:to>
    <xdr:sp macro="" textlink="">
      <xdr:nvSpPr>
        <xdr:cNvPr id="21002" name="AutoShape 6">
          <a:extLst>
            <a:ext uri="{FF2B5EF4-FFF2-40B4-BE49-F238E27FC236}">
              <a16:creationId xmlns:a16="http://schemas.microsoft.com/office/drawing/2014/main" id="{00000000-0008-0000-1A00-00000A520000}"/>
            </a:ext>
          </a:extLst>
        </xdr:cNvPr>
        <xdr:cNvSpPr>
          <a:spLocks noChangeArrowheads="1"/>
        </xdr:cNvSpPr>
      </xdr:nvSpPr>
      <xdr:spPr bwMode="auto">
        <a:xfrm>
          <a:off x="39128700" y="22507575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828675</xdr:colOff>
      <xdr:row>12</xdr:row>
      <xdr:rowOff>161925</xdr:rowOff>
    </xdr:from>
    <xdr:to>
      <xdr:col>42</xdr:col>
      <xdr:colOff>1171575</xdr:colOff>
      <xdr:row>12</xdr:row>
      <xdr:rowOff>238125</xdr:rowOff>
    </xdr:to>
    <xdr:sp macro="" textlink="">
      <xdr:nvSpPr>
        <xdr:cNvPr id="22571" name="AutoShape 1">
          <a:extLst>
            <a:ext uri="{FF2B5EF4-FFF2-40B4-BE49-F238E27FC236}">
              <a16:creationId xmlns:a16="http://schemas.microsoft.com/office/drawing/2014/main" id="{00000000-0008-0000-1B00-00002B580000}"/>
            </a:ext>
          </a:extLst>
        </xdr:cNvPr>
        <xdr:cNvSpPr>
          <a:spLocks noChangeArrowheads="1"/>
        </xdr:cNvSpPr>
      </xdr:nvSpPr>
      <xdr:spPr bwMode="auto">
        <a:xfrm>
          <a:off x="39852600" y="4476750"/>
          <a:ext cx="342900" cy="76200"/>
        </a:xfrm>
        <a:prstGeom prst="rightArrow">
          <a:avLst>
            <a:gd name="adj1" fmla="val 50000"/>
            <a:gd name="adj2" fmla="val 1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23</xdr:row>
      <xdr:rowOff>190500</xdr:rowOff>
    </xdr:from>
    <xdr:to>
      <xdr:col>42</xdr:col>
      <xdr:colOff>561975</xdr:colOff>
      <xdr:row>23</xdr:row>
      <xdr:rowOff>295275</xdr:rowOff>
    </xdr:to>
    <xdr:sp macro="" textlink="">
      <xdr:nvSpPr>
        <xdr:cNvPr id="22572" name="AutoShape 2">
          <a:extLst>
            <a:ext uri="{FF2B5EF4-FFF2-40B4-BE49-F238E27FC236}">
              <a16:creationId xmlns:a16="http://schemas.microsoft.com/office/drawing/2014/main" id="{00000000-0008-0000-1B00-00002C580000}"/>
            </a:ext>
          </a:extLst>
        </xdr:cNvPr>
        <xdr:cNvSpPr>
          <a:spLocks noChangeArrowheads="1"/>
        </xdr:cNvSpPr>
      </xdr:nvSpPr>
      <xdr:spPr bwMode="auto">
        <a:xfrm>
          <a:off x="39128700" y="9010650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34</xdr:row>
      <xdr:rowOff>190500</xdr:rowOff>
    </xdr:from>
    <xdr:to>
      <xdr:col>42</xdr:col>
      <xdr:colOff>561975</xdr:colOff>
      <xdr:row>34</xdr:row>
      <xdr:rowOff>295275</xdr:rowOff>
    </xdr:to>
    <xdr:sp macro="" textlink="">
      <xdr:nvSpPr>
        <xdr:cNvPr id="22573" name="AutoShape 3">
          <a:extLst>
            <a:ext uri="{FF2B5EF4-FFF2-40B4-BE49-F238E27FC236}">
              <a16:creationId xmlns:a16="http://schemas.microsoft.com/office/drawing/2014/main" id="{00000000-0008-0000-1B00-00002D580000}"/>
            </a:ext>
          </a:extLst>
        </xdr:cNvPr>
        <xdr:cNvSpPr>
          <a:spLocks noChangeArrowheads="1"/>
        </xdr:cNvSpPr>
      </xdr:nvSpPr>
      <xdr:spPr bwMode="auto">
        <a:xfrm>
          <a:off x="39128700" y="13515975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45</xdr:row>
      <xdr:rowOff>190500</xdr:rowOff>
    </xdr:from>
    <xdr:to>
      <xdr:col>42</xdr:col>
      <xdr:colOff>561975</xdr:colOff>
      <xdr:row>45</xdr:row>
      <xdr:rowOff>295275</xdr:rowOff>
    </xdr:to>
    <xdr:sp macro="" textlink="">
      <xdr:nvSpPr>
        <xdr:cNvPr id="22574" name="AutoShape 4">
          <a:extLst>
            <a:ext uri="{FF2B5EF4-FFF2-40B4-BE49-F238E27FC236}">
              <a16:creationId xmlns:a16="http://schemas.microsoft.com/office/drawing/2014/main" id="{00000000-0008-0000-1B00-00002E580000}"/>
            </a:ext>
          </a:extLst>
        </xdr:cNvPr>
        <xdr:cNvSpPr>
          <a:spLocks noChangeArrowheads="1"/>
        </xdr:cNvSpPr>
      </xdr:nvSpPr>
      <xdr:spPr bwMode="auto">
        <a:xfrm>
          <a:off x="39128700" y="18021300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56</xdr:row>
      <xdr:rowOff>190500</xdr:rowOff>
    </xdr:from>
    <xdr:to>
      <xdr:col>42</xdr:col>
      <xdr:colOff>561975</xdr:colOff>
      <xdr:row>56</xdr:row>
      <xdr:rowOff>295275</xdr:rowOff>
    </xdr:to>
    <xdr:sp macro="" textlink="">
      <xdr:nvSpPr>
        <xdr:cNvPr id="22575" name="AutoShape 5">
          <a:extLst>
            <a:ext uri="{FF2B5EF4-FFF2-40B4-BE49-F238E27FC236}">
              <a16:creationId xmlns:a16="http://schemas.microsoft.com/office/drawing/2014/main" id="{00000000-0008-0000-1B00-00002F580000}"/>
            </a:ext>
          </a:extLst>
        </xdr:cNvPr>
        <xdr:cNvSpPr>
          <a:spLocks noChangeArrowheads="1"/>
        </xdr:cNvSpPr>
      </xdr:nvSpPr>
      <xdr:spPr bwMode="auto">
        <a:xfrm>
          <a:off x="39128700" y="22526625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85725</xdr:colOff>
      <xdr:row>4</xdr:row>
      <xdr:rowOff>85725</xdr:rowOff>
    </xdr:from>
    <xdr:to>
      <xdr:col>42</xdr:col>
      <xdr:colOff>771525</xdr:colOff>
      <xdr:row>5</xdr:row>
      <xdr:rowOff>180975</xdr:rowOff>
    </xdr:to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id="{00000000-0008-0000-1B00-000006080000}"/>
            </a:ext>
          </a:extLst>
        </xdr:cNvPr>
        <xdr:cNvSpPr txBox="1">
          <a:spLocks noChangeArrowheads="1"/>
        </xdr:cNvSpPr>
      </xdr:nvSpPr>
      <xdr:spPr bwMode="auto">
        <a:xfrm>
          <a:off x="38947725" y="1476375"/>
          <a:ext cx="6858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>
    <xdr:from>
      <xdr:col>42</xdr:col>
      <xdr:colOff>76200</xdr:colOff>
      <xdr:row>6</xdr:row>
      <xdr:rowOff>0</xdr:rowOff>
    </xdr:from>
    <xdr:to>
      <xdr:col>42</xdr:col>
      <xdr:colOff>762000</xdr:colOff>
      <xdr:row>6</xdr:row>
      <xdr:rowOff>314325</xdr:rowOff>
    </xdr:to>
    <xdr:sp macro="" textlink="">
      <xdr:nvSpPr>
        <xdr:cNvPr id="2060" name="Text Box 12">
          <a:extLst>
            <a:ext uri="{FF2B5EF4-FFF2-40B4-BE49-F238E27FC236}">
              <a16:creationId xmlns:a16="http://schemas.microsoft.com/office/drawing/2014/main" id="{00000000-0008-0000-1B00-00000C080000}"/>
            </a:ext>
          </a:extLst>
        </xdr:cNvPr>
        <xdr:cNvSpPr txBox="1">
          <a:spLocks noChangeArrowheads="1"/>
        </xdr:cNvSpPr>
      </xdr:nvSpPr>
      <xdr:spPr bwMode="auto">
        <a:xfrm>
          <a:off x="38938200" y="1838325"/>
          <a:ext cx="6858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>
    <xdr:from>
      <xdr:col>42</xdr:col>
      <xdr:colOff>66675</xdr:colOff>
      <xdr:row>11</xdr:row>
      <xdr:rowOff>28575</xdr:rowOff>
    </xdr:from>
    <xdr:to>
      <xdr:col>42</xdr:col>
      <xdr:colOff>752475</xdr:colOff>
      <xdr:row>11</xdr:row>
      <xdr:rowOff>342900</xdr:rowOff>
    </xdr:to>
    <xdr:sp macro="" textlink="">
      <xdr:nvSpPr>
        <xdr:cNvPr id="2061" name="Text Box 13">
          <a:extLst>
            <a:ext uri="{FF2B5EF4-FFF2-40B4-BE49-F238E27FC236}">
              <a16:creationId xmlns:a16="http://schemas.microsoft.com/office/drawing/2014/main" id="{00000000-0008-0000-1B00-00000D080000}"/>
            </a:ext>
          </a:extLst>
        </xdr:cNvPr>
        <xdr:cNvSpPr txBox="1">
          <a:spLocks noChangeArrowheads="1"/>
        </xdr:cNvSpPr>
      </xdr:nvSpPr>
      <xdr:spPr bwMode="auto">
        <a:xfrm>
          <a:off x="38928675" y="3914775"/>
          <a:ext cx="6858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>
    <xdr:from>
      <xdr:col>42</xdr:col>
      <xdr:colOff>76200</xdr:colOff>
      <xdr:row>12</xdr:row>
      <xdr:rowOff>28575</xdr:rowOff>
    </xdr:from>
    <xdr:to>
      <xdr:col>42</xdr:col>
      <xdr:colOff>762000</xdr:colOff>
      <xdr:row>12</xdr:row>
      <xdr:rowOff>342900</xdr:rowOff>
    </xdr:to>
    <xdr:sp macro="" textlink="">
      <xdr:nvSpPr>
        <xdr:cNvPr id="2062" name="Text Box 14">
          <a:extLst>
            <a:ext uri="{FF2B5EF4-FFF2-40B4-BE49-F238E27FC236}">
              <a16:creationId xmlns:a16="http://schemas.microsoft.com/office/drawing/2014/main" id="{00000000-0008-0000-1B00-00000E080000}"/>
            </a:ext>
          </a:extLst>
        </xdr:cNvPr>
        <xdr:cNvSpPr txBox="1">
          <a:spLocks noChangeArrowheads="1"/>
        </xdr:cNvSpPr>
      </xdr:nvSpPr>
      <xdr:spPr bwMode="auto">
        <a:xfrm>
          <a:off x="38938200" y="4324350"/>
          <a:ext cx="6858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  <xdr:twoCellAnchor>
    <xdr:from>
      <xdr:col>42</xdr:col>
      <xdr:colOff>104775</xdr:colOff>
      <xdr:row>7</xdr:row>
      <xdr:rowOff>38100</xdr:rowOff>
    </xdr:from>
    <xdr:to>
      <xdr:col>42</xdr:col>
      <xdr:colOff>790575</xdr:colOff>
      <xdr:row>7</xdr:row>
      <xdr:rowOff>352425</xdr:rowOff>
    </xdr:to>
    <xdr:sp macro="" textlink="">
      <xdr:nvSpPr>
        <xdr:cNvPr id="2063" name="Text Box 15">
          <a:extLst>
            <a:ext uri="{FF2B5EF4-FFF2-40B4-BE49-F238E27FC236}">
              <a16:creationId xmlns:a16="http://schemas.microsoft.com/office/drawing/2014/main" id="{00000000-0008-0000-1B00-00000F080000}"/>
            </a:ext>
          </a:extLst>
        </xdr:cNvPr>
        <xdr:cNvSpPr txBox="1">
          <a:spLocks noChangeArrowheads="1"/>
        </xdr:cNvSpPr>
      </xdr:nvSpPr>
      <xdr:spPr bwMode="auto">
        <a:xfrm>
          <a:off x="38966775" y="2286000"/>
          <a:ext cx="6858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104775</xdr:colOff>
      <xdr:row>12</xdr:row>
      <xdr:rowOff>190500</xdr:rowOff>
    </xdr:from>
    <xdr:to>
      <xdr:col>42</xdr:col>
      <xdr:colOff>561975</xdr:colOff>
      <xdr:row>12</xdr:row>
      <xdr:rowOff>295275</xdr:rowOff>
    </xdr:to>
    <xdr:sp macro="" textlink="">
      <xdr:nvSpPr>
        <xdr:cNvPr id="16919" name="AutoShape 1">
          <a:extLst>
            <a:ext uri="{FF2B5EF4-FFF2-40B4-BE49-F238E27FC236}">
              <a16:creationId xmlns:a16="http://schemas.microsoft.com/office/drawing/2014/main" id="{00000000-0008-0000-1C00-000017420000}"/>
            </a:ext>
          </a:extLst>
        </xdr:cNvPr>
        <xdr:cNvSpPr>
          <a:spLocks noChangeArrowheads="1"/>
        </xdr:cNvSpPr>
      </xdr:nvSpPr>
      <xdr:spPr bwMode="auto">
        <a:xfrm>
          <a:off x="39128700" y="4486275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23</xdr:row>
      <xdr:rowOff>190500</xdr:rowOff>
    </xdr:from>
    <xdr:to>
      <xdr:col>42</xdr:col>
      <xdr:colOff>561975</xdr:colOff>
      <xdr:row>23</xdr:row>
      <xdr:rowOff>295275</xdr:rowOff>
    </xdr:to>
    <xdr:sp macro="" textlink="">
      <xdr:nvSpPr>
        <xdr:cNvPr id="16920" name="AutoShape 3">
          <a:extLst>
            <a:ext uri="{FF2B5EF4-FFF2-40B4-BE49-F238E27FC236}">
              <a16:creationId xmlns:a16="http://schemas.microsoft.com/office/drawing/2014/main" id="{00000000-0008-0000-1C00-000018420000}"/>
            </a:ext>
          </a:extLst>
        </xdr:cNvPr>
        <xdr:cNvSpPr>
          <a:spLocks noChangeArrowheads="1"/>
        </xdr:cNvSpPr>
      </xdr:nvSpPr>
      <xdr:spPr bwMode="auto">
        <a:xfrm>
          <a:off x="39128700" y="8991600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34</xdr:row>
      <xdr:rowOff>190500</xdr:rowOff>
    </xdr:from>
    <xdr:to>
      <xdr:col>42</xdr:col>
      <xdr:colOff>561975</xdr:colOff>
      <xdr:row>34</xdr:row>
      <xdr:rowOff>295275</xdr:rowOff>
    </xdr:to>
    <xdr:sp macro="" textlink="">
      <xdr:nvSpPr>
        <xdr:cNvPr id="16921" name="AutoShape 4">
          <a:extLst>
            <a:ext uri="{FF2B5EF4-FFF2-40B4-BE49-F238E27FC236}">
              <a16:creationId xmlns:a16="http://schemas.microsoft.com/office/drawing/2014/main" id="{00000000-0008-0000-1C00-000019420000}"/>
            </a:ext>
          </a:extLst>
        </xdr:cNvPr>
        <xdr:cNvSpPr>
          <a:spLocks noChangeArrowheads="1"/>
        </xdr:cNvSpPr>
      </xdr:nvSpPr>
      <xdr:spPr bwMode="auto">
        <a:xfrm>
          <a:off x="39128700" y="13496925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45</xdr:row>
      <xdr:rowOff>190500</xdr:rowOff>
    </xdr:from>
    <xdr:to>
      <xdr:col>42</xdr:col>
      <xdr:colOff>561975</xdr:colOff>
      <xdr:row>45</xdr:row>
      <xdr:rowOff>295275</xdr:rowOff>
    </xdr:to>
    <xdr:sp macro="" textlink="">
      <xdr:nvSpPr>
        <xdr:cNvPr id="16922" name="AutoShape 5">
          <a:extLst>
            <a:ext uri="{FF2B5EF4-FFF2-40B4-BE49-F238E27FC236}">
              <a16:creationId xmlns:a16="http://schemas.microsoft.com/office/drawing/2014/main" id="{00000000-0008-0000-1C00-00001A420000}"/>
            </a:ext>
          </a:extLst>
        </xdr:cNvPr>
        <xdr:cNvSpPr>
          <a:spLocks noChangeArrowheads="1"/>
        </xdr:cNvSpPr>
      </xdr:nvSpPr>
      <xdr:spPr bwMode="auto">
        <a:xfrm>
          <a:off x="39128700" y="18002250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104775</xdr:colOff>
      <xdr:row>56</xdr:row>
      <xdr:rowOff>190500</xdr:rowOff>
    </xdr:from>
    <xdr:to>
      <xdr:col>42</xdr:col>
      <xdr:colOff>561975</xdr:colOff>
      <xdr:row>56</xdr:row>
      <xdr:rowOff>295275</xdr:rowOff>
    </xdr:to>
    <xdr:sp macro="" textlink="">
      <xdr:nvSpPr>
        <xdr:cNvPr id="16923" name="AutoShape 6">
          <a:extLst>
            <a:ext uri="{FF2B5EF4-FFF2-40B4-BE49-F238E27FC236}">
              <a16:creationId xmlns:a16="http://schemas.microsoft.com/office/drawing/2014/main" id="{00000000-0008-0000-1C00-00001B420000}"/>
            </a:ext>
          </a:extLst>
        </xdr:cNvPr>
        <xdr:cNvSpPr>
          <a:spLocks noChangeArrowheads="1"/>
        </xdr:cNvSpPr>
      </xdr:nvSpPr>
      <xdr:spPr bwMode="auto">
        <a:xfrm>
          <a:off x="39128700" y="22507575"/>
          <a:ext cx="457200" cy="104775"/>
        </a:xfrm>
        <a:prstGeom prst="rightArrow">
          <a:avLst>
            <a:gd name="adj1" fmla="val 50000"/>
            <a:gd name="adj2" fmla="val 1090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0.97388</cdr:x>
      <cdr:y>0</cdr:y>
    </cdr:from>
    <cdr:to>
      <cdr:x>1</cdr:x>
      <cdr:y>0.08836</cdr:y>
    </cdr:to>
    <cdr:sp macro="" textlink="見える化2!$AD$75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D6F1A6B8-C4AD-5E83-AAB4-E9D94862855E}"/>
            </a:ext>
          </a:extLst>
        </cdr:cNvPr>
        <cdr:cNvSpPr txBox="1"/>
      </cdr:nvSpPr>
      <cdr:spPr>
        <a:xfrm xmlns:a="http://schemas.openxmlformats.org/drawingml/2006/main">
          <a:off x="11697912" y="0"/>
          <a:ext cx="313765" cy="347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D996C65-4344-458E-9F38-87AD7693FC93}" type="TxLink">
            <a:rPr lang="en-US" altLang="en-US" sz="1100" b="0" i="0" u="none" strike="noStrike" kern="1200">
              <a:solidFill>
                <a:srgbClr val="000000"/>
              </a:solidFill>
              <a:latin typeface="Meiryo UI"/>
              <a:ea typeface="Meiryo UI"/>
            </a:rPr>
            <a:pPr/>
            <a:t>3</a:t>
          </a:fld>
          <a:endParaRPr lang="ja-JP" altLang="en-US" sz="1100" kern="12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0.97388</cdr:x>
      <cdr:y>0</cdr:y>
    </cdr:from>
    <cdr:to>
      <cdr:x>1</cdr:x>
      <cdr:y>0.08836</cdr:y>
    </cdr:to>
    <cdr:sp macro="" textlink="見える化2!$AD$75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D6F1A6B8-C4AD-5E83-AAB4-E9D94862855E}"/>
            </a:ext>
          </a:extLst>
        </cdr:cNvPr>
        <cdr:cNvSpPr txBox="1"/>
      </cdr:nvSpPr>
      <cdr:spPr>
        <a:xfrm xmlns:a="http://schemas.openxmlformats.org/drawingml/2006/main">
          <a:off x="11697912" y="0"/>
          <a:ext cx="313765" cy="347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D996C65-4344-458E-9F38-87AD7693FC93}" type="TxLink">
            <a:rPr lang="en-US" altLang="en-US" sz="1100" b="0" i="0" u="none" strike="noStrike" kern="1200">
              <a:solidFill>
                <a:srgbClr val="000000"/>
              </a:solidFill>
              <a:latin typeface="Meiryo UI"/>
              <a:ea typeface="Meiryo UI"/>
            </a:rPr>
            <a:pPr/>
            <a:t>3</a:t>
          </a:fld>
          <a:endParaRPr lang="ja-JP" altLang="en-US" sz="1100" kern="12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</xdr:colOff>
          <xdr:row>27</xdr:row>
          <xdr:rowOff>68580</xdr:rowOff>
        </xdr:from>
        <xdr:to>
          <xdr:col>2</xdr:col>
          <xdr:colOff>144780</xdr:colOff>
          <xdr:row>46</xdr:row>
          <xdr:rowOff>137160</xdr:rowOff>
        </xdr:to>
        <xdr:pic>
          <xdr:nvPicPr>
            <xdr:cNvPr id="176241" name="図 6">
              <a:extLst>
                <a:ext uri="{FF2B5EF4-FFF2-40B4-BE49-F238E27FC236}">
                  <a16:creationId xmlns:a16="http://schemas.microsoft.com/office/drawing/2014/main" id="{02F6D587-18E5-A963-77AB-A1FD0C9B50F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在庫管理!$M$6:$M$29" spid="_x0000_s17654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53540" y="5288280"/>
              <a:ext cx="472440" cy="36957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11</xdr:col>
      <xdr:colOff>247322</xdr:colOff>
      <xdr:row>61</xdr:row>
      <xdr:rowOff>53809</xdr:rowOff>
    </xdr:from>
    <xdr:to>
      <xdr:col>25</xdr:col>
      <xdr:colOff>573285</xdr:colOff>
      <xdr:row>98</xdr:row>
      <xdr:rowOff>74736</xdr:rowOff>
    </xdr:to>
    <xdr:graphicFrame macro="">
      <xdr:nvGraphicFramePr>
        <xdr:cNvPr id="176208" name="グラフ 3">
          <a:extLst>
            <a:ext uri="{FF2B5EF4-FFF2-40B4-BE49-F238E27FC236}">
              <a16:creationId xmlns:a16="http://schemas.microsoft.com/office/drawing/2014/main" id="{C29AC462-63D6-5CA5-6A91-73A24A7991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351783</xdr:colOff>
      <xdr:row>20</xdr:row>
      <xdr:rowOff>42688</xdr:rowOff>
    </xdr:from>
    <xdr:to>
      <xdr:col>78</xdr:col>
      <xdr:colOff>293727</xdr:colOff>
      <xdr:row>48</xdr:row>
      <xdr:rowOff>44048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1BD2515-FDF5-4E38-A2C7-20F7FA37E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56</xdr:col>
      <xdr:colOff>351783</xdr:colOff>
      <xdr:row>50</xdr:row>
      <xdr:rowOff>27214</xdr:rowOff>
    </xdr:from>
    <xdr:to>
      <xdr:col>78</xdr:col>
      <xdr:colOff>293727</xdr:colOff>
      <xdr:row>80</xdr:row>
      <xdr:rowOff>9577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642FC18-D2AD-4052-9F6A-372F63170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56</xdr:col>
      <xdr:colOff>351783</xdr:colOff>
      <xdr:row>79</xdr:row>
      <xdr:rowOff>62646</xdr:rowOff>
    </xdr:from>
    <xdr:to>
      <xdr:col>78</xdr:col>
      <xdr:colOff>293727</xdr:colOff>
      <xdr:row>107</xdr:row>
      <xdr:rowOff>64006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999E955B-C1CD-4665-9FC9-C6D246D1F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92</xdr:col>
      <xdr:colOff>344749</xdr:colOff>
      <xdr:row>28</xdr:row>
      <xdr:rowOff>93476</xdr:rowOff>
    </xdr:from>
    <xdr:to>
      <xdr:col>116</xdr:col>
      <xdr:colOff>193343</xdr:colOff>
      <xdr:row>73</xdr:row>
      <xdr:rowOff>163949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C31E4AA4-512B-4E92-845F-1213829FF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103910</xdr:colOff>
      <xdr:row>0</xdr:row>
      <xdr:rowOff>106022</xdr:rowOff>
    </xdr:from>
    <xdr:to>
      <xdr:col>8</xdr:col>
      <xdr:colOff>367219</xdr:colOff>
      <xdr:row>2</xdr:row>
      <xdr:rowOff>119262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F4B235CC-5B40-45C9-A2EB-0B5141437EA7}"/>
            </a:ext>
          </a:extLst>
        </xdr:cNvPr>
        <xdr:cNvSpPr/>
      </xdr:nvSpPr>
      <xdr:spPr bwMode="auto">
        <a:xfrm>
          <a:off x="5761183" y="106022"/>
          <a:ext cx="898309" cy="405785"/>
        </a:xfrm>
        <a:prstGeom prst="wedgeRoundRectCallout">
          <a:avLst>
            <a:gd name="adj1" fmla="val -83610"/>
            <a:gd name="adj2" fmla="val 8159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none" lIns="18288" tIns="0" rIns="0" bIns="0" rtlCol="0" anchor="ctr" upright="1">
          <a:spAutoFit/>
        </a:bodyPr>
        <a:lstStyle/>
        <a:p>
          <a:pPr algn="l"/>
          <a:r>
            <a:rPr kumimoji="1" lang="ja-JP" altLang="en-US" sz="1100"/>
            <a:t>今月の出来高</a:t>
          </a:r>
          <a:endParaRPr kumimoji="1" lang="en-US" altLang="ja-JP" sz="1100"/>
        </a:p>
        <a:p>
          <a:pPr algn="l"/>
          <a:r>
            <a:rPr kumimoji="1" lang="ja-JP" altLang="en-US" sz="1100"/>
            <a:t>計画台数</a:t>
          </a:r>
        </a:p>
      </xdr:txBody>
    </xdr:sp>
    <xdr:clientData/>
  </xdr:twoCellAnchor>
  <xdr:twoCellAnchor editAs="oneCell">
    <xdr:from>
      <xdr:col>11</xdr:col>
      <xdr:colOff>457201</xdr:colOff>
      <xdr:row>26</xdr:row>
      <xdr:rowOff>17930</xdr:rowOff>
    </xdr:from>
    <xdr:to>
      <xdr:col>14</xdr:col>
      <xdr:colOff>88737</xdr:colOff>
      <xdr:row>46</xdr:row>
      <xdr:rowOff>12478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8A7E640-7333-F4D3-AE1A-B068ADC6A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7460" y="4912659"/>
          <a:ext cx="1523089" cy="3759725"/>
        </a:xfrm>
        <a:prstGeom prst="rect">
          <a:avLst/>
        </a:prstGeom>
      </xdr:spPr>
    </xdr:pic>
    <xdr:clientData/>
  </xdr:twoCellAnchor>
  <xdr:twoCellAnchor editAs="oneCell">
    <xdr:from>
      <xdr:col>9</xdr:col>
      <xdr:colOff>143434</xdr:colOff>
      <xdr:row>22</xdr:row>
      <xdr:rowOff>26893</xdr:rowOff>
    </xdr:from>
    <xdr:to>
      <xdr:col>11</xdr:col>
      <xdr:colOff>46332</xdr:colOff>
      <xdr:row>42</xdr:row>
      <xdr:rowOff>53195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C4BB72C-9553-921B-D15C-C08C9D7CC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80728" y="4168587"/>
          <a:ext cx="1435863" cy="379147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36287</xdr:colOff>
      <xdr:row>87</xdr:row>
      <xdr:rowOff>9071</xdr:rowOff>
    </xdr:from>
    <xdr:to>
      <xdr:col>7</xdr:col>
      <xdr:colOff>390072</xdr:colOff>
      <xdr:row>97</xdr:row>
      <xdr:rowOff>63500</xdr:rowOff>
    </xdr:to>
    <xdr:cxnSp macro="">
      <xdr:nvCxnSpPr>
        <xdr:cNvPr id="2" name="コネクタ: カギ線 1">
          <a:extLst>
            <a:ext uri="{FF2B5EF4-FFF2-40B4-BE49-F238E27FC236}">
              <a16:creationId xmlns:a16="http://schemas.microsoft.com/office/drawing/2014/main" id="{EE9F97D3-BFE9-445F-9875-D2054A7D9096}"/>
            </a:ext>
          </a:extLst>
        </xdr:cNvPr>
        <xdr:cNvCxnSpPr/>
      </xdr:nvCxnSpPr>
      <xdr:spPr bwMode="auto">
        <a:xfrm rot="5400000">
          <a:off x="4083595" y="12840063"/>
          <a:ext cx="1738449" cy="1085305"/>
        </a:xfrm>
        <a:prstGeom prst="bentConnector3">
          <a:avLst>
            <a:gd name="adj1" fmla="val 100267"/>
          </a:avLst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>
    <xdr:from>
      <xdr:col>16</xdr:col>
      <xdr:colOff>230413</xdr:colOff>
      <xdr:row>50</xdr:row>
      <xdr:rowOff>8317</xdr:rowOff>
    </xdr:from>
    <xdr:to>
      <xdr:col>18</xdr:col>
      <xdr:colOff>450820</xdr:colOff>
      <xdr:row>55</xdr:row>
      <xdr:rowOff>211209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47FA8137-9C6D-4A46-9041-70435FC7ECCE}"/>
            </a:ext>
          </a:extLst>
        </xdr:cNvPr>
        <xdr:cNvSpPr/>
      </xdr:nvSpPr>
      <xdr:spPr bwMode="auto">
        <a:xfrm>
          <a:off x="11919493" y="7856917"/>
          <a:ext cx="1790127" cy="1269692"/>
        </a:xfrm>
        <a:prstGeom prst="wedgeRoundRectCallout">
          <a:avLst>
            <a:gd name="adj1" fmla="val -58174"/>
            <a:gd name="adj2" fmla="val -20141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none" lIns="18288" tIns="0" rIns="0" bIns="0" rtlCol="0" anchor="ctr" upright="1">
          <a:spAutoFit/>
        </a:bodyPr>
        <a:lstStyle/>
        <a:p>
          <a:pPr algn="l"/>
          <a:r>
            <a:rPr kumimoji="1" lang="ja-JP" altLang="en-US" sz="1100"/>
            <a:t>当月の仕損費予算に合わせる</a:t>
          </a:r>
        </a:p>
      </xdr:txBody>
    </xdr:sp>
    <xdr:clientData/>
  </xdr:twoCellAnchor>
  <xdr:twoCellAnchor>
    <xdr:from>
      <xdr:col>9</xdr:col>
      <xdr:colOff>616857</xdr:colOff>
      <xdr:row>45</xdr:row>
      <xdr:rowOff>54430</xdr:rowOff>
    </xdr:from>
    <xdr:to>
      <xdr:col>13</xdr:col>
      <xdr:colOff>617735</xdr:colOff>
      <xdr:row>46</xdr:row>
      <xdr:rowOff>90714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CA169BDA-6144-4C81-B8FD-C62635ADE704}"/>
            </a:ext>
          </a:extLst>
        </xdr:cNvPr>
        <xdr:cNvSpPr/>
      </xdr:nvSpPr>
      <xdr:spPr bwMode="auto">
        <a:xfrm>
          <a:off x="7185297" y="6843850"/>
          <a:ext cx="2926958" cy="242024"/>
        </a:xfrm>
        <a:prstGeom prst="wedgeRoundRectCallout">
          <a:avLst>
            <a:gd name="adj1" fmla="val 43685"/>
            <a:gd name="adj2" fmla="val 8867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wrap="none" lIns="18288" tIns="0" rIns="0" bIns="0" rtlCol="0" anchor="ctr" upright="1">
          <a:noAutofit/>
        </a:bodyPr>
        <a:lstStyle/>
        <a:p>
          <a:pPr algn="l"/>
          <a:r>
            <a:rPr kumimoji="1" lang="ja-JP" altLang="en-US" sz="1100"/>
            <a:t>仕損費の合わせ方：廃却を減らし実在庫を増やす</a:t>
          </a:r>
        </a:p>
      </xdr:txBody>
    </xdr:sp>
    <xdr:clientData/>
  </xdr:twoCellAnchor>
  <xdr:twoCellAnchor editAs="oneCell">
    <xdr:from>
      <xdr:col>16</xdr:col>
      <xdr:colOff>391885</xdr:colOff>
      <xdr:row>4</xdr:row>
      <xdr:rowOff>174172</xdr:rowOff>
    </xdr:from>
    <xdr:to>
      <xdr:col>20</xdr:col>
      <xdr:colOff>447125</xdr:colOff>
      <xdr:row>5</xdr:row>
      <xdr:rowOff>189007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6F628FD-B364-43F6-8EAB-95E1148FC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80965" y="1469572"/>
          <a:ext cx="2856225" cy="34249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62</xdr:row>
      <xdr:rowOff>152400</xdr:rowOff>
    </xdr:from>
    <xdr:to>
      <xdr:col>7</xdr:col>
      <xdr:colOff>122395</xdr:colOff>
      <xdr:row>64</xdr:row>
      <xdr:rowOff>58377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B01F8B0-86FA-449C-881D-7D804D2F2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91840" y="10561320"/>
          <a:ext cx="1939130" cy="3326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01.&#37619;&#36896;&#37096;&#38272;&#20849;&#29992;\&#9632;LPDC&#12518;&#12491;&#12483;&#12488;\4R&#20986;&#26469;&#39640;\88&#26399;\H23-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SS13.&#37619;&#36896;&#37096;&#38272;&#20849;&#29992;/1_2&#9632;GDC(&#31649;&#29702;&#32773;%20&#30000;&#20013;)/1.&#20107;&#26989;&#35336;&#30011;&#31649;&#29702;/102&#26399;&#20107;&#26989;&#35336;&#30011;&#31649;&#29702;/&#9314;&#20181;&#19978;&#12370;&#35336;&#30011;/&#9632;102&#26399;-2&#26376;&#20181;&#19978;&#12370;&#35336;&#30011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S13.&#37619;&#36896;&#37096;&#38272;&#20849;&#29992;\1_2&#9632;GDC(&#31649;&#29702;&#32773;%20&#30000;&#20013;)\1.&#20107;&#26989;&#35336;&#30011;&#31649;&#29702;\103&#26399;&#20107;&#26989;&#35336;&#30011;&#31649;&#29702;\&#9313;&#37619;&#36896;&#35336;&#30011;\&#9679;5&#26376;&#12540;103&#26399;&#37619;&#36896;&#35336;&#30011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S11.&#37619;&#36896;&#37096;&#38272;&#20849;&#29992;/1_2&#9632;GDC(&#31649;&#29702;&#32773;%20&#20117;&#19978;)/1.&#20107;&#26989;&#35336;&#30011;&#31649;&#29702;/99&#26399;&#20107;&#26989;&#35336;&#30011;&#31649;&#29702;/&#9316;&#20181;&#19978;&#12370;&#35336;&#30011;/&#9632;99&#26399;-03&#26376;&#20181;&#19978;&#12370;&#35336;&#30011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SS13.&#37619;&#36896;&#37096;&#38272;&#20849;&#29992;/1_2&#9632;GDC(&#31649;&#29702;&#32773;%20&#30000;&#20013;)/1.&#20107;&#26989;&#35336;&#30011;&#31649;&#29702;/102&#26399;&#20107;&#26989;&#35336;&#30011;&#31649;&#29702;/&#9314;&#20181;&#19978;&#12370;&#35336;&#30011;/&#9632;102&#26399;-4&#26376;&#20181;&#19978;&#12370;&#35336;&#30011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SS13.&#37619;&#36896;&#37096;&#38272;&#20849;&#29992;/1_2&#9632;GDC(&#31649;&#29702;&#32773;%20&#30000;&#20013;)/1.&#20107;&#26989;&#35336;&#30011;&#31649;&#29702;/102&#26399;&#20107;&#26989;&#35336;&#30011;&#31649;&#29702;/&#9314;&#20181;&#19978;&#12370;&#35336;&#30011;/&#9632;102&#26399;-5&#26376;&#20181;&#19978;&#12370;&#35336;&#30011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gjp01818-08_GDC/Shared%20Documents/08_GDC&#20849;&#26377;/102&#26399;&#20107;&#26989;&#35336;&#30011;&#31649;&#29702;/&#9314;&#20181;&#19978;&#12370;&#35336;&#30011;/&#9632;102&#26399;-1&#26376;&#20181;&#19978;&#12370;&#35336;&#30011;%20-MLT#1#2&#36861;&#21152; &#26368;&#2603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01.&#37619;&#36896;&#37096;&#38272;&#20849;&#29992;/&#9632;LPDC&#12518;&#12491;&#12483;&#12488;/4R&#20986;&#26469;&#39640;/88&#26399;/H23-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P5&#38306;&#20418;\4R&#36861;&#36796;&#12415;&#35336;&#30011;03022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82&#26399;&#19978;&#26399;&#20107;&#35336;&#31649;&#29702;\&#29983;&#29987;&#23550;&#24540;&#26908;&#35342;\8&#26376;&#38263;&#26399;\DC&#38263;&#26399;&#36000;&#33655;&#34920;82&#19978;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82&#26399;&#19978;&#26399;&#20107;&#35336;&#31649;&#29702;/&#29983;&#29987;&#23550;&#24540;&#26908;&#35342;/8&#26376;&#38263;&#26399;/DC&#38263;&#26399;&#36000;&#33655;&#34920;82&#19978;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gjp01818-08_GDC/Shared%20Documents/08_GDC&#20849;&#26377;/102&#26399;&#20107;&#26989;&#35336;&#30011;&#31649;&#29702;/&#9314;&#20181;&#19978;&#12370;&#35336;&#30011;/&#9632;102&#26399;-2&#26376;&#20181;&#19978;&#12370;&#35336;&#30011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S11.&#37619;&#36896;&#37096;&#38272;&#20849;&#29992;/1_2&#9632;GDC(&#31649;&#29702;&#32773;%20&#20117;&#19978;)/1.&#20107;&#26989;&#35336;&#30011;&#31649;&#29702;/97&#26399;&#20107;&#26989;&#35336;&#30011;&#31649;&#29702;/&#9317;&#20181;&#19978;&#35336;&#30011;/&#20181;&#19978;&#35336;&#30011;&#12502;&#12521;&#12531;&#12463;/&#9632;97&#26399;-&#65305;&#26376;&#20181;&#19978;&#12370;&#35336;&#3001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0132120/AppData/Local/Microsoft/Windows/INetCache/Content.Outlook/FJPGU9T7/9&#26376;&#24230;&#26032;&#29983;&#29987;&#31649;&#29702;&#34920;97&#26399;(FUN&#26368;&#26032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S13.&#37619;&#36896;&#37096;&#38272;&#20849;&#29992;/1_2&#9632;GDC(&#31649;&#29702;&#32773;%20&#30000;&#20013;)/1.&#20107;&#26989;&#35336;&#30011;&#31649;&#29702;/102&#26399;&#20107;&#26989;&#35336;&#30011;&#31649;&#29702;/&#9312;&#29983;&#36009;/&#9316;8&#26376;&#29983;&#36009;/&#9632;&#9670;GDC102&#26399;&#65304;&#26376;&#26908;&#3534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Sheet1"/>
      <sheetName val="鋳造管理表)"/>
      <sheetName val="出荷管理表"/>
      <sheetName val="出荷管理表 現場用"/>
      <sheetName val="在庫管理シュミレーション"/>
      <sheetName val="在庫管理シュミレーション 10月度"/>
      <sheetName val="出来高"/>
      <sheetName val="DC内在庫"/>
      <sheetName val="鋳造計画 "/>
      <sheetName val="型別 （RS8）"/>
      <sheetName val="進度（RS8）"/>
      <sheetName val="型別（PFB） "/>
      <sheetName val="進度（PFB）"/>
      <sheetName val="進度（総合）"/>
      <sheetName val="生産実績RS8"/>
      <sheetName val="生産実績PFB"/>
      <sheetName val="圧洩れ実績（横）"/>
      <sheetName val="機種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管理ﾌｫｰﾏｯﾄ"/>
      <sheetName val="中子実績 "/>
      <sheetName val="見える化"/>
      <sheetName val="在庫管理"/>
      <sheetName val="週次用"/>
      <sheetName val="週次用 (2)"/>
      <sheetName val="MKC① "/>
      <sheetName val="MKC② "/>
      <sheetName val="MKR"/>
      <sheetName val="MKJ・MLC・MLL "/>
      <sheetName val="MLF・ピポット"/>
      <sheetName val="MLM HP・SWA "/>
      <sheetName val="払出し"/>
      <sheetName val="仕上げ計画"/>
      <sheetName val="ショット負荷"/>
      <sheetName val="委託作業費"/>
      <sheetName val="バリ取りOTR"/>
      <sheetName val="バリ取りAMC"/>
      <sheetName val="バリ取りﾄﾗｽﾄ"/>
      <sheetName val="MKC① (手書) "/>
      <sheetName val="MKC② (手書き)"/>
      <sheetName val="MKR・MKJ(手書)"/>
      <sheetName val="MFL・MFJ (手書)"/>
      <sheetName val="MLC・KOH (手書) "/>
      <sheetName val="MGE"/>
      <sheetName val="未使用"/>
      <sheetName val="未使用２"/>
      <sheetName val="GL"/>
      <sheetName val="小物R"/>
      <sheetName val="小物L"/>
    </sheetNames>
    <sheetDataSet>
      <sheetData sheetId="0"/>
      <sheetData sheetId="1"/>
      <sheetData sheetId="2"/>
      <sheetData sheetId="3">
        <row r="27">
          <cell r="V27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月 (2)"/>
      <sheetName val="5月"/>
      <sheetName val="機種情報"/>
      <sheetName val="熱処理情報"/>
    </sheetNames>
    <sheetDataSet>
      <sheetData sheetId="0"/>
      <sheetData sheetId="1" refreshError="1"/>
      <sheetData sheetId="2">
        <row r="6">
          <cell r="B6" t="str">
            <v>No</v>
          </cell>
          <cell r="C6" t="str">
            <v>機種</v>
          </cell>
          <cell r="D6" t="str">
            <v>Al重量</v>
          </cell>
          <cell r="E6" t="str">
            <v>出来高設定</v>
          </cell>
          <cell r="F6" t="str">
            <v>熱処理入り数</v>
          </cell>
          <cell r="G6" t="str">
            <v>溶体化+水没</v>
          </cell>
          <cell r="H6" t="str">
            <v>時効</v>
          </cell>
          <cell r="I6" t="str">
            <v>Total</v>
          </cell>
          <cell r="J6" t="str">
            <v>時間</v>
          </cell>
          <cell r="K6" t="str">
            <v>ゾーン数</v>
          </cell>
          <cell r="L6" t="str">
            <v>水没</v>
          </cell>
          <cell r="M6" t="str">
            <v>Total</v>
          </cell>
          <cell r="N6" t="str">
            <v>砂量(kg)</v>
          </cell>
          <cell r="O6" t="str">
            <v>中子入り数</v>
          </cell>
        </row>
        <row r="7">
          <cell r="B7">
            <v>0</v>
          </cell>
          <cell r="D7">
            <v>0</v>
          </cell>
          <cell r="E7">
            <v>0</v>
          </cell>
          <cell r="N7">
            <v>0</v>
          </cell>
        </row>
        <row r="8">
          <cell r="B8">
            <v>1</v>
          </cell>
          <cell r="C8" t="str">
            <v>MKC P/B</v>
          </cell>
          <cell r="D8">
            <v>17.5</v>
          </cell>
          <cell r="E8">
            <v>0.96</v>
          </cell>
          <cell r="F8">
            <v>12</v>
          </cell>
          <cell r="G8">
            <v>3</v>
          </cell>
          <cell r="H8">
            <v>3</v>
          </cell>
          <cell r="I8">
            <v>6</v>
          </cell>
          <cell r="J8">
            <v>0.78</v>
          </cell>
          <cell r="K8">
            <v>8</v>
          </cell>
          <cell r="L8">
            <v>0.13</v>
          </cell>
          <cell r="M8">
            <v>6.37</v>
          </cell>
          <cell r="N8">
            <v>8.9</v>
          </cell>
          <cell r="O8">
            <v>20</v>
          </cell>
        </row>
        <row r="9">
          <cell r="B9">
            <v>2</v>
          </cell>
          <cell r="C9" t="str">
            <v>MKC L/B</v>
          </cell>
          <cell r="D9">
            <v>10.5</v>
          </cell>
          <cell r="E9">
            <v>0.95</v>
          </cell>
          <cell r="F9">
            <v>12</v>
          </cell>
          <cell r="G9">
            <v>3</v>
          </cell>
          <cell r="H9">
            <v>3</v>
          </cell>
          <cell r="I9">
            <v>6</v>
          </cell>
          <cell r="J9">
            <v>0.78</v>
          </cell>
          <cell r="K9">
            <v>8</v>
          </cell>
          <cell r="L9">
            <v>0.13</v>
          </cell>
          <cell r="M9">
            <v>6.37</v>
          </cell>
          <cell r="N9">
            <v>5.9</v>
          </cell>
          <cell r="O9">
            <v>30</v>
          </cell>
        </row>
        <row r="10">
          <cell r="B10">
            <v>3</v>
          </cell>
          <cell r="C10" t="str">
            <v>MKC SWA</v>
          </cell>
          <cell r="D10">
            <v>19</v>
          </cell>
          <cell r="E10">
            <v>0.98</v>
          </cell>
          <cell r="F10">
            <v>16</v>
          </cell>
          <cell r="G10">
            <v>4</v>
          </cell>
          <cell r="H10">
            <v>3</v>
          </cell>
          <cell r="I10">
            <v>7</v>
          </cell>
          <cell r="J10">
            <v>1.1100000000000001</v>
          </cell>
          <cell r="K10">
            <v>7</v>
          </cell>
          <cell r="L10">
            <v>0.13</v>
          </cell>
          <cell r="M10">
            <v>7.9</v>
          </cell>
          <cell r="N10">
            <v>5.5</v>
          </cell>
          <cell r="O10">
            <v>20</v>
          </cell>
        </row>
        <row r="11">
          <cell r="B11">
            <v>4</v>
          </cell>
          <cell r="C11" t="str">
            <v>MKF P/B</v>
          </cell>
          <cell r="D11">
            <v>10.5</v>
          </cell>
          <cell r="E11">
            <v>0.97</v>
          </cell>
          <cell r="F11">
            <v>16</v>
          </cell>
          <cell r="G11">
            <v>3</v>
          </cell>
          <cell r="H11">
            <v>3</v>
          </cell>
          <cell r="I11">
            <v>6</v>
          </cell>
          <cell r="J11">
            <v>0.78</v>
          </cell>
          <cell r="K11">
            <v>8</v>
          </cell>
          <cell r="L11">
            <v>0.13</v>
          </cell>
          <cell r="M11">
            <v>6.37</v>
          </cell>
          <cell r="N11">
            <v>5</v>
          </cell>
          <cell r="O11">
            <v>30</v>
          </cell>
        </row>
        <row r="12">
          <cell r="B12">
            <v>5</v>
          </cell>
          <cell r="C12" t="str">
            <v>MFJ P/B</v>
          </cell>
          <cell r="D12">
            <v>9.5</v>
          </cell>
          <cell r="E12">
            <v>0.93</v>
          </cell>
          <cell r="F12">
            <v>18</v>
          </cell>
          <cell r="G12">
            <v>3</v>
          </cell>
          <cell r="H12">
            <v>3</v>
          </cell>
          <cell r="I12">
            <v>6</v>
          </cell>
          <cell r="J12">
            <v>0.78</v>
          </cell>
          <cell r="K12">
            <v>8</v>
          </cell>
          <cell r="L12">
            <v>0.13</v>
          </cell>
          <cell r="M12">
            <v>6.37</v>
          </cell>
          <cell r="N12">
            <v>4.5</v>
          </cell>
          <cell r="O12">
            <v>42</v>
          </cell>
        </row>
        <row r="13">
          <cell r="B13">
            <v>6</v>
          </cell>
          <cell r="C13" t="str">
            <v>MLF SWA</v>
          </cell>
          <cell r="D13">
            <v>13.32</v>
          </cell>
          <cell r="E13">
            <v>0.93</v>
          </cell>
          <cell r="F13">
            <v>12</v>
          </cell>
          <cell r="G13">
            <v>3</v>
          </cell>
          <cell r="H13">
            <v>3</v>
          </cell>
          <cell r="I13">
            <v>6</v>
          </cell>
          <cell r="J13">
            <v>0.78</v>
          </cell>
          <cell r="K13">
            <v>8</v>
          </cell>
          <cell r="L13">
            <v>0.13</v>
          </cell>
          <cell r="M13">
            <v>6.37</v>
          </cell>
          <cell r="N13">
            <v>8</v>
          </cell>
          <cell r="O13">
            <v>20</v>
          </cell>
        </row>
        <row r="14">
          <cell r="B14">
            <v>7</v>
          </cell>
          <cell r="C14" t="str">
            <v>MKR P/B</v>
          </cell>
          <cell r="D14">
            <v>15.8</v>
          </cell>
          <cell r="E14">
            <v>0.85</v>
          </cell>
          <cell r="F14">
            <v>18</v>
          </cell>
          <cell r="G14">
            <v>3</v>
          </cell>
          <cell r="H14">
            <v>3</v>
          </cell>
          <cell r="I14">
            <v>6</v>
          </cell>
          <cell r="J14">
            <v>0.78</v>
          </cell>
          <cell r="K14">
            <v>8</v>
          </cell>
          <cell r="L14">
            <v>0.13</v>
          </cell>
          <cell r="M14">
            <v>6.37</v>
          </cell>
          <cell r="N14">
            <v>5</v>
          </cell>
          <cell r="O14">
            <v>40</v>
          </cell>
        </row>
        <row r="15">
          <cell r="B15">
            <v>8</v>
          </cell>
          <cell r="C15" t="str">
            <v>MLL SWA</v>
          </cell>
          <cell r="D15">
            <v>13.32</v>
          </cell>
          <cell r="E15">
            <v>0.93</v>
          </cell>
          <cell r="F15">
            <v>12</v>
          </cell>
          <cell r="G15">
            <v>3</v>
          </cell>
          <cell r="H15">
            <v>3</v>
          </cell>
          <cell r="I15">
            <v>6</v>
          </cell>
          <cell r="J15">
            <v>0.78</v>
          </cell>
          <cell r="K15">
            <v>8</v>
          </cell>
          <cell r="L15">
            <v>0.13</v>
          </cell>
          <cell r="M15">
            <v>6.37</v>
          </cell>
          <cell r="N15">
            <v>8</v>
          </cell>
          <cell r="O15">
            <v>20</v>
          </cell>
        </row>
        <row r="16">
          <cell r="B16">
            <v>9</v>
          </cell>
          <cell r="C16" t="str">
            <v>MKC F/F</v>
          </cell>
          <cell r="D16">
            <v>9.3000000000000007</v>
          </cell>
          <cell r="E16">
            <v>0.97</v>
          </cell>
          <cell r="F16">
            <v>24</v>
          </cell>
          <cell r="G16">
            <v>4</v>
          </cell>
          <cell r="H16">
            <v>3</v>
          </cell>
          <cell r="I16">
            <v>7</v>
          </cell>
          <cell r="J16">
            <v>1.1100000000000001</v>
          </cell>
          <cell r="K16">
            <v>7</v>
          </cell>
          <cell r="L16">
            <v>0.13</v>
          </cell>
          <cell r="M16">
            <v>7.9</v>
          </cell>
          <cell r="N16">
            <v>3.5</v>
          </cell>
          <cell r="O16">
            <v>30</v>
          </cell>
        </row>
        <row r="17">
          <cell r="B17">
            <v>10</v>
          </cell>
          <cell r="C17" t="str">
            <v>MKJ SWA</v>
          </cell>
          <cell r="D17">
            <v>17.5</v>
          </cell>
          <cell r="E17">
            <v>0.98</v>
          </cell>
          <cell r="F17">
            <v>14</v>
          </cell>
          <cell r="G17">
            <v>4</v>
          </cell>
          <cell r="H17">
            <v>3</v>
          </cell>
          <cell r="I17">
            <v>7</v>
          </cell>
          <cell r="J17">
            <v>1.1100000000000001</v>
          </cell>
          <cell r="K17">
            <v>7</v>
          </cell>
          <cell r="L17">
            <v>0.13</v>
          </cell>
          <cell r="M17">
            <v>7.9</v>
          </cell>
          <cell r="N17">
            <v>6.3</v>
          </cell>
          <cell r="O17">
            <v>20</v>
          </cell>
        </row>
        <row r="18">
          <cell r="B18">
            <v>11</v>
          </cell>
          <cell r="C18" t="str">
            <v>MLC R/C</v>
          </cell>
          <cell r="D18">
            <v>10</v>
          </cell>
          <cell r="E18">
            <v>0.9</v>
          </cell>
          <cell r="F18">
            <v>12</v>
          </cell>
          <cell r="G18">
            <v>4</v>
          </cell>
          <cell r="H18">
            <v>3</v>
          </cell>
          <cell r="I18">
            <v>7</v>
          </cell>
          <cell r="J18">
            <v>1.1100000000000001</v>
          </cell>
          <cell r="K18">
            <v>7</v>
          </cell>
          <cell r="L18">
            <v>0.13</v>
          </cell>
          <cell r="M18">
            <v>7.9</v>
          </cell>
        </row>
        <row r="19">
          <cell r="B19">
            <v>12</v>
          </cell>
          <cell r="C19" t="str">
            <v>MKC M/P</v>
          </cell>
          <cell r="D19">
            <v>6.5</v>
          </cell>
          <cell r="E19">
            <v>0.96</v>
          </cell>
          <cell r="F19">
            <v>30</v>
          </cell>
          <cell r="G19">
            <v>4</v>
          </cell>
          <cell r="H19">
            <v>3</v>
          </cell>
          <cell r="I19">
            <v>7</v>
          </cell>
          <cell r="J19">
            <v>1.1100000000000001</v>
          </cell>
          <cell r="K19">
            <v>8</v>
          </cell>
          <cell r="L19">
            <v>0.13</v>
          </cell>
          <cell r="M19">
            <v>9.0100000000000016</v>
          </cell>
          <cell r="N19">
            <v>2</v>
          </cell>
          <cell r="O19">
            <v>120</v>
          </cell>
        </row>
        <row r="20">
          <cell r="B20">
            <v>13</v>
          </cell>
          <cell r="C20" t="str">
            <v>MCW H/P</v>
          </cell>
          <cell r="D20">
            <v>3.8</v>
          </cell>
          <cell r="E20">
            <v>0.93</v>
          </cell>
          <cell r="F20">
            <v>35</v>
          </cell>
          <cell r="G20">
            <v>3</v>
          </cell>
          <cell r="H20">
            <v>3</v>
          </cell>
          <cell r="I20">
            <v>6</v>
          </cell>
          <cell r="J20">
            <v>0.78</v>
          </cell>
          <cell r="K20">
            <v>8</v>
          </cell>
          <cell r="L20">
            <v>0.13</v>
          </cell>
          <cell r="M20">
            <v>6.37</v>
          </cell>
          <cell r="N20">
            <v>4</v>
          </cell>
          <cell r="O20">
            <v>50</v>
          </cell>
        </row>
        <row r="21">
          <cell r="B21">
            <v>14</v>
          </cell>
          <cell r="C21" t="str">
            <v>MCS H/P</v>
          </cell>
          <cell r="D21">
            <v>4.8</v>
          </cell>
          <cell r="E21">
            <v>0.93</v>
          </cell>
          <cell r="F21">
            <v>20</v>
          </cell>
          <cell r="G21">
            <v>3</v>
          </cell>
          <cell r="H21">
            <v>3</v>
          </cell>
          <cell r="I21">
            <v>6</v>
          </cell>
          <cell r="J21">
            <v>0.78</v>
          </cell>
          <cell r="K21">
            <v>8</v>
          </cell>
          <cell r="L21">
            <v>0.13</v>
          </cell>
          <cell r="M21">
            <v>6.37</v>
          </cell>
          <cell r="N21">
            <v>6</v>
          </cell>
        </row>
        <row r="22">
          <cell r="B22">
            <v>15</v>
          </cell>
          <cell r="C22" t="str">
            <v>MKR H/P</v>
          </cell>
          <cell r="D22">
            <v>6.5</v>
          </cell>
          <cell r="E22">
            <v>0.9</v>
          </cell>
          <cell r="F22">
            <v>24</v>
          </cell>
          <cell r="G22">
            <v>3</v>
          </cell>
          <cell r="H22">
            <v>3</v>
          </cell>
          <cell r="I22">
            <v>6</v>
          </cell>
          <cell r="J22">
            <v>0.78</v>
          </cell>
          <cell r="K22">
            <v>8</v>
          </cell>
          <cell r="L22">
            <v>0.13</v>
          </cell>
          <cell r="M22">
            <v>6.37</v>
          </cell>
          <cell r="N22">
            <v>6</v>
          </cell>
          <cell r="O22">
            <v>20</v>
          </cell>
        </row>
        <row r="23">
          <cell r="B23">
            <v>16</v>
          </cell>
          <cell r="C23" t="str">
            <v>MCW B/K</v>
          </cell>
          <cell r="D23">
            <v>7</v>
          </cell>
          <cell r="E23">
            <v>0.95</v>
          </cell>
          <cell r="F23">
            <v>60</v>
          </cell>
          <cell r="G23">
            <v>3</v>
          </cell>
          <cell r="H23">
            <v>3</v>
          </cell>
          <cell r="I23">
            <v>6</v>
          </cell>
          <cell r="J23">
            <v>0.78</v>
          </cell>
          <cell r="K23">
            <v>8</v>
          </cell>
          <cell r="L23">
            <v>0.13</v>
          </cell>
          <cell r="M23">
            <v>6.37</v>
          </cell>
          <cell r="N23">
            <v>2</v>
          </cell>
        </row>
        <row r="24">
          <cell r="B24">
            <v>17</v>
          </cell>
          <cell r="C24" t="str">
            <v>MLT SWA</v>
          </cell>
          <cell r="D24">
            <v>13.32</v>
          </cell>
          <cell r="E24">
            <v>0.93</v>
          </cell>
          <cell r="F24">
            <v>12</v>
          </cell>
          <cell r="G24">
            <v>3</v>
          </cell>
          <cell r="H24">
            <v>3</v>
          </cell>
          <cell r="I24">
            <v>6</v>
          </cell>
          <cell r="J24">
            <v>0.78</v>
          </cell>
          <cell r="K24">
            <v>8</v>
          </cell>
          <cell r="L24">
            <v>0.13</v>
          </cell>
          <cell r="M24">
            <v>6.37</v>
          </cell>
          <cell r="N24">
            <v>8</v>
          </cell>
          <cell r="O24">
            <v>20</v>
          </cell>
        </row>
        <row r="25">
          <cell r="B25">
            <v>18</v>
          </cell>
          <cell r="C25" t="str">
            <v>MLMSWA</v>
          </cell>
          <cell r="O25">
            <v>20</v>
          </cell>
        </row>
        <row r="26">
          <cell r="B26">
            <v>19</v>
          </cell>
          <cell r="C26" t="str">
            <v>MLMH/P</v>
          </cell>
          <cell r="O26">
            <v>60</v>
          </cell>
        </row>
      </sheetData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管理ﾌｫｰﾏｯﾄ"/>
      <sheetName val="中子実績 "/>
      <sheetName val="見える化"/>
      <sheetName val="在庫管理"/>
      <sheetName val="MKC① "/>
      <sheetName val="MKC② "/>
      <sheetName val="MKR"/>
      <sheetName val="MKJ・MLC "/>
      <sheetName val="MLF・ピポット"/>
      <sheetName val="MCW･MCS "/>
      <sheetName val="払出し"/>
      <sheetName val="仕上げ計画"/>
      <sheetName val="ショット負荷"/>
      <sheetName val="委託作業費"/>
      <sheetName val="バリ取りAMC"/>
      <sheetName val="バリ取りﾘｮｰﾋﾞ"/>
      <sheetName val="バリ取りOTR"/>
      <sheetName val="バリ取りOTR (2)"/>
      <sheetName val="バリ取りﾄﾗｽﾄ"/>
      <sheetName val="MKC① (手書) "/>
      <sheetName val="MLC (手書き)"/>
      <sheetName val="MKC② (手書き)"/>
      <sheetName val="MKR・MKJ(手書)"/>
      <sheetName val="MFL・MFJ (手書)"/>
      <sheetName val="MLC・KOH (手書) "/>
      <sheetName val="MGE"/>
      <sheetName val="未使用"/>
      <sheetName val="未使用２"/>
      <sheetName val="GL"/>
      <sheetName val="小物R"/>
      <sheetName val="小物L"/>
    </sheetNames>
    <sheetDataSet>
      <sheetData sheetId="0">
        <row r="33">
          <cell r="G33">
            <v>700</v>
          </cell>
        </row>
        <row r="40">
          <cell r="G40">
            <v>0</v>
          </cell>
        </row>
      </sheetData>
      <sheetData sheetId="1"/>
      <sheetData sheetId="2"/>
      <sheetData sheetId="3"/>
      <sheetData sheetId="4">
        <row r="37">
          <cell r="AM37">
            <v>12</v>
          </cell>
        </row>
      </sheetData>
      <sheetData sheetId="5">
        <row r="38">
          <cell r="AM38">
            <v>29</v>
          </cell>
        </row>
      </sheetData>
      <sheetData sheetId="6">
        <row r="32">
          <cell r="AM32">
            <v>27</v>
          </cell>
        </row>
      </sheetData>
      <sheetData sheetId="7">
        <row r="40">
          <cell r="AM40">
            <v>6</v>
          </cell>
        </row>
      </sheetData>
      <sheetData sheetId="8">
        <row r="32">
          <cell r="AM32">
            <v>34</v>
          </cell>
        </row>
      </sheetData>
      <sheetData sheetId="9">
        <row r="32">
          <cell r="AM3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32">
          <cell r="AM32">
            <v>0</v>
          </cell>
        </row>
      </sheetData>
      <sheetData sheetId="26"/>
      <sheetData sheetId="27"/>
      <sheetData sheetId="28"/>
      <sheetData sheetId="29"/>
      <sheetData sheetId="3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管理ﾌｫｰﾏｯﾄ"/>
      <sheetName val="中子実績 "/>
      <sheetName val="見える化"/>
      <sheetName val="在庫管理"/>
      <sheetName val="Sheet1"/>
      <sheetName val="MKC① "/>
      <sheetName val="MKC② "/>
      <sheetName val="MKR"/>
      <sheetName val="MKJ・MLC・MLL "/>
      <sheetName val="MLF・ピポット"/>
      <sheetName val="MCW･MCS "/>
      <sheetName val="払出し"/>
      <sheetName val="仕上げ計画"/>
      <sheetName val="ショット負荷"/>
      <sheetName val="委託作業費"/>
      <sheetName val="バリ取りOTR"/>
      <sheetName val="バリ取りAMC"/>
      <sheetName val="バリ取りﾄﾗｽﾄ"/>
      <sheetName val="MKC① (手書) "/>
      <sheetName val="MKC② (手書き)"/>
      <sheetName val="MKR・MKJ(手書)"/>
      <sheetName val="MFL・MFJ (手書)"/>
      <sheetName val="MLC・KOH (手書) "/>
      <sheetName val="MGE"/>
      <sheetName val="未使用"/>
      <sheetName val="未使用２"/>
      <sheetName val="GL"/>
      <sheetName val="小物R"/>
      <sheetName val="小物L"/>
    </sheetNames>
    <sheetDataSet>
      <sheetData sheetId="0">
        <row r="10">
          <cell r="G10">
            <v>0</v>
          </cell>
        </row>
      </sheetData>
      <sheetData sheetId="1"/>
      <sheetData sheetId="2"/>
      <sheetData sheetId="3">
        <row r="17">
          <cell r="I17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管理ﾌｫｰﾏｯﾄ"/>
      <sheetName val="中子実績 "/>
      <sheetName val="見える化"/>
      <sheetName val="在庫管理"/>
      <sheetName val="MKC① "/>
      <sheetName val="MKC② "/>
      <sheetName val="MKR"/>
      <sheetName val="MKJ・MLC・MLL "/>
      <sheetName val="MLF・ピポット"/>
      <sheetName val="MCW･MCS "/>
      <sheetName val="払出し"/>
      <sheetName val="仕上げ計画"/>
      <sheetName val="ショット負荷"/>
      <sheetName val="委託作業費"/>
      <sheetName val="バリ取りOTR"/>
      <sheetName val="バリ取りAMC"/>
      <sheetName val="バリ取りﾄﾗｽﾄ"/>
      <sheetName val="MKC① (手書) "/>
      <sheetName val="MKC② (手書き)"/>
      <sheetName val="MKR・MKJ(手書)"/>
      <sheetName val="MFL・MFJ (手書)"/>
      <sheetName val="MLC・KOH (手書) "/>
      <sheetName val="MGE"/>
      <sheetName val="未使用"/>
      <sheetName val="未使用２"/>
      <sheetName val="GL"/>
      <sheetName val="小物R"/>
      <sheetName val="小物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6">
          <cell r="H56"/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管理ﾌｫｰﾏｯﾄ"/>
      <sheetName val="中子実績 "/>
      <sheetName val="Sheet2"/>
      <sheetName val="見える化"/>
      <sheetName val="在庫管理"/>
      <sheetName val="週次用"/>
      <sheetName val="週次用 (2)"/>
      <sheetName val="週次用 (3)"/>
      <sheetName val="週次用 (4)"/>
      <sheetName val="週次用 (5)"/>
      <sheetName val="工程別生産実績tanaka"/>
      <sheetName val="MKC①"/>
      <sheetName val="MKC②"/>
      <sheetName val="MKR"/>
      <sheetName val="MKJ・MLC・MLT"/>
      <sheetName val="MLF・ピポット"/>
      <sheetName val="MLM HP・SWA "/>
      <sheetName val="払出し"/>
      <sheetName val="払出し (2)"/>
      <sheetName val="仕上げ計画"/>
      <sheetName val="ショット負荷"/>
      <sheetName val="委託作業費"/>
      <sheetName val="バリ取りOTR"/>
      <sheetName val="バリ取りAMC"/>
      <sheetName val="バリ取りﾄﾗｽﾄ"/>
      <sheetName val="MKC① (手書) "/>
      <sheetName val="MKC② (手書き)"/>
      <sheetName val="MKR・MKJ(手書)"/>
      <sheetName val="MFL・MFJ (手書)"/>
      <sheetName val="MLC・KOH (手書) "/>
      <sheetName val="MGE"/>
      <sheetName val="未使用"/>
      <sheetName val="未使用２"/>
      <sheetName val="GL"/>
      <sheetName val="小物R"/>
      <sheetName val="Sheet1"/>
      <sheetName val="小物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Sheet1"/>
      <sheetName val="鋳造管理表)"/>
      <sheetName val="出荷管理表"/>
      <sheetName val="出荷管理表 現場用"/>
      <sheetName val="在庫管理シュミレーション"/>
      <sheetName val="在庫管理シュミレーション 10月度"/>
      <sheetName val="出来高"/>
      <sheetName val="DC内在庫"/>
      <sheetName val="鋳造計画 "/>
      <sheetName val="型別 （RS8）"/>
      <sheetName val="進度（RS8）"/>
      <sheetName val="型別（PFB） "/>
      <sheetName val="進度（PFB）"/>
      <sheetName val="進度（総合）"/>
      <sheetName val="生産実績RS8"/>
      <sheetName val="生産実績PFB"/>
      <sheetName val="圧洩れ実績（横）"/>
      <sheetName val="機種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G"/>
      <sheetName val="AT"/>
      <sheetName val="能力推移(改)"/>
      <sheetName val="Sheet3"/>
      <sheetName val="C・４Ｒ"/>
      <sheetName val="M・４Ｒ"/>
      <sheetName val="Ｓ・４Ｒ"/>
      <sheetName val="80HM収益"/>
      <sheetName val="4R追込み計画030227"/>
      <sheetName val="長期生産"/>
      <sheetName val="DATA"/>
      <sheetName val="Sheet1"/>
      <sheetName val="Down_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計画"/>
      <sheetName val="ＤＣ負荷表"/>
      <sheetName val="出来高ﾌﾞｯｸより入力欄"/>
      <sheetName val="3S必要性ﾃﾞｰﾀｰ"/>
      <sheetName val="負荷対応ﾃﾞｰﾀｰ"/>
      <sheetName val="負荷一覧"/>
      <sheetName val="稼働率"/>
      <sheetName val="ﾗｲﾝﾃﾞｰﾀ"/>
      <sheetName val="79CH"/>
      <sheetName val="DATA"/>
      <sheetName val="MALG"/>
      <sheetName val="新ﾗｲﾝﾍﾞｰｽ"/>
      <sheetName val="新ﾗｲﾝ将来戦略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計画"/>
      <sheetName val="ＤＣ負荷表"/>
      <sheetName val="出来高ﾌﾞｯｸより入力欄"/>
      <sheetName val="3S必要性ﾃﾞｰﾀｰ"/>
      <sheetName val="負荷対応ﾃﾞｰﾀｰ"/>
      <sheetName val="負荷一覧"/>
      <sheetName val="稼働率"/>
      <sheetName val="ﾗｲﾝﾃﾞｰﾀ"/>
      <sheetName val="79CH"/>
      <sheetName val="DATA"/>
      <sheetName val="MALG"/>
      <sheetName val="新ﾗｲﾝﾍﾞｰｽ"/>
      <sheetName val="新ﾗｲﾝ将来戦略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管理ﾌｫｰﾏｯﾄ"/>
      <sheetName val="中子実績 "/>
      <sheetName val="見える化"/>
      <sheetName val="在庫管理"/>
      <sheetName val="週次用"/>
      <sheetName val="週次用 (2)"/>
      <sheetName val="週次用 (3)"/>
      <sheetName val="週次用 (4)"/>
      <sheetName val="週次用 (5)"/>
      <sheetName val="見える化2"/>
      <sheetName val="集計"/>
      <sheetName val="Sheet1"/>
      <sheetName val="在庫"/>
      <sheetName val="MKC①"/>
      <sheetName val="MKC②"/>
      <sheetName val="MKR"/>
      <sheetName val="MLC・MLT"/>
      <sheetName val="MLF・ピポット"/>
      <sheetName val="MLM_HP・SWA"/>
      <sheetName val="払出し"/>
      <sheetName val="仕上げ計画"/>
      <sheetName val="ショット負荷"/>
      <sheetName val="委託作業費"/>
      <sheetName val="バリ取りOTR"/>
      <sheetName val="バリ取りAMC"/>
      <sheetName val="バリ取りﾄﾗｽﾄ"/>
      <sheetName val="MKC① (手書) "/>
      <sheetName val="MKC② (手書き)"/>
      <sheetName val="MKR・MKJ(手書)"/>
      <sheetName val="MFL・MFJ (手書)"/>
      <sheetName val="MLC・KOH (手書) "/>
      <sheetName val="MGE"/>
      <sheetName val="未使用"/>
      <sheetName val="未使用２"/>
      <sheetName val="GL"/>
      <sheetName val="小物R"/>
      <sheetName val="小物L"/>
      <sheetName val="■102期-2月仕上げ計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M5" t="str">
            <v>検索</v>
          </cell>
          <cell r="N5" t="str">
            <v>機種・部品</v>
          </cell>
          <cell r="O5" t="str">
            <v>参照セル</v>
          </cell>
          <cell r="P5" t="str">
            <v>No.</v>
          </cell>
          <cell r="Q5" t="str">
            <v>機種名</v>
          </cell>
          <cell r="R5" t="str">
            <v>項目</v>
          </cell>
          <cell r="S5" t="str">
            <v>合計</v>
          </cell>
          <cell r="T5">
            <v>1</v>
          </cell>
          <cell r="U5">
            <v>2</v>
          </cell>
          <cell r="V5">
            <v>3</v>
          </cell>
          <cell r="W5">
            <v>4</v>
          </cell>
          <cell r="X5">
            <v>5</v>
          </cell>
          <cell r="Y5">
            <v>6</v>
          </cell>
          <cell r="Z5">
            <v>7</v>
          </cell>
          <cell r="AA5">
            <v>8</v>
          </cell>
          <cell r="AB5">
            <v>9</v>
          </cell>
          <cell r="AC5">
            <v>10</v>
          </cell>
          <cell r="AD5">
            <v>11</v>
          </cell>
          <cell r="AE5">
            <v>12</v>
          </cell>
          <cell r="AF5">
            <v>13</v>
          </cell>
          <cell r="AG5">
            <v>14</v>
          </cell>
          <cell r="AH5">
            <v>15</v>
          </cell>
          <cell r="AI5">
            <v>16</v>
          </cell>
          <cell r="AJ5">
            <v>17</v>
          </cell>
          <cell r="AK5">
            <v>18</v>
          </cell>
          <cell r="AL5">
            <v>19</v>
          </cell>
          <cell r="AM5">
            <v>20</v>
          </cell>
          <cell r="AN5">
            <v>21</v>
          </cell>
          <cell r="AO5">
            <v>22</v>
          </cell>
          <cell r="AP5">
            <v>23</v>
          </cell>
          <cell r="AQ5">
            <v>24</v>
          </cell>
          <cell r="AR5">
            <v>25</v>
          </cell>
          <cell r="AS5">
            <v>26</v>
          </cell>
          <cell r="AT5">
            <v>27</v>
          </cell>
          <cell r="AU5">
            <v>28</v>
          </cell>
          <cell r="AV5">
            <v>29</v>
          </cell>
          <cell r="AW5">
            <v>30</v>
          </cell>
          <cell r="AX5">
            <v>31</v>
          </cell>
        </row>
        <row r="7">
          <cell r="J7" t="str">
            <v>仕上げ計画</v>
          </cell>
        </row>
        <row r="8">
          <cell r="J8" t="str">
            <v>仕上げ合格</v>
          </cell>
        </row>
      </sheetData>
      <sheetData sheetId="11" refreshError="1"/>
      <sheetData sheetId="12">
        <row r="5">
          <cell r="X5" t="str">
            <v>払出計画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行計画"/>
      <sheetName val="見える化"/>
      <sheetName val="管理ﾌｫｰﾏｯﾄ"/>
      <sheetName val="中子実績 "/>
      <sheetName val="在庫管理"/>
      <sheetName val="MKC① "/>
      <sheetName val="MKC② "/>
      <sheetName val="MKR"/>
      <sheetName val="MKJ・KOH "/>
      <sheetName val="MFL・MGE"/>
      <sheetName val="MFJ"/>
      <sheetName val="MCW･MCS "/>
      <sheetName val="払出し"/>
      <sheetName val="仕上げ計画"/>
      <sheetName val="ショット負荷"/>
      <sheetName val="委託作業費"/>
      <sheetName val="バリ取りAMC"/>
      <sheetName val="バリ取りﾘｮｰﾋﾞ"/>
      <sheetName val="バリ取りOTR"/>
      <sheetName val="バリ取りﾄﾗｽﾄ"/>
      <sheetName val="MKC① (手書) "/>
      <sheetName val="MKC② (手書き)"/>
      <sheetName val="MKR (手書)"/>
      <sheetName val="MKR-HP･MKJ・KOH (手書) "/>
      <sheetName val="MFJ･MFL-PB (手書)HS2M"/>
      <sheetName val="MKR･MFJ･MFL-PB(手書)"/>
      <sheetName val="MCW･MCS (手書) "/>
      <sheetName val="GL"/>
      <sheetName val="小物R"/>
      <sheetName val="小物L"/>
    </sheetNames>
    <sheetDataSet>
      <sheetData sheetId="0">
        <row r="14">
          <cell r="O14">
            <v>950</v>
          </cell>
          <cell r="P14">
            <v>1000</v>
          </cell>
        </row>
        <row r="15">
          <cell r="O15">
            <v>1030</v>
          </cell>
          <cell r="P15">
            <v>1000</v>
          </cell>
        </row>
        <row r="16">
          <cell r="O16">
            <v>980</v>
          </cell>
          <cell r="P16">
            <v>1080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月末在庫(総)"/>
      <sheetName val="月末在庫(プー）"/>
      <sheetName val="月末在庫(実)"/>
      <sheetName val="アルミ使用計画表"/>
      <sheetName val="鋳造計画"/>
      <sheetName val="T7"/>
      <sheetName val="DC素材払出計画"/>
      <sheetName val="仕上ｼﾐｭﾚｰｼｮﾝ"/>
      <sheetName val="LPDC"/>
      <sheetName val="2-1(ア)"/>
      <sheetName val="2-1"/>
      <sheetName val="2-2"/>
      <sheetName val="2-2 (ア)"/>
      <sheetName val="2-3"/>
      <sheetName val="2-3 (ア)"/>
      <sheetName val="2-4"/>
      <sheetName val="2-5"/>
      <sheetName val="2-6"/>
      <sheetName val="GDC単"/>
      <sheetName val="5-1"/>
      <sheetName val="5-2"/>
      <sheetName val="5-3"/>
      <sheetName val="GDC複"/>
      <sheetName val="13-1"/>
      <sheetName val="13-1 (ア)"/>
      <sheetName val="13-2"/>
      <sheetName val="13-2 (ア)"/>
      <sheetName val="9月見える化"/>
      <sheetName val="HS1S出来高（FUN）"/>
      <sheetName val="出来高"/>
      <sheetName val="出来高 (日2)"/>
      <sheetName val="出来高 (日4)"/>
      <sheetName val="SP出荷"/>
      <sheetName val="熱処理稼動"/>
      <sheetName val="ショット数管理"/>
      <sheetName val="使用面積"/>
    </sheetNames>
    <sheetDataSet>
      <sheetData sheetId="0"/>
      <sheetData sheetId="1">
        <row r="7">
          <cell r="BG7">
            <v>90</v>
          </cell>
        </row>
        <row r="23">
          <cell r="BG23">
            <v>0</v>
          </cell>
          <cell r="BL23">
            <v>96</v>
          </cell>
        </row>
        <row r="24">
          <cell r="BG24">
            <v>12</v>
          </cell>
          <cell r="BL24">
            <v>1185</v>
          </cell>
        </row>
        <row r="25">
          <cell r="BG25">
            <v>92</v>
          </cell>
          <cell r="BL25">
            <v>92</v>
          </cell>
        </row>
      </sheetData>
      <sheetData sheetId="2"/>
      <sheetData sheetId="3"/>
      <sheetData sheetId="4">
        <row r="7">
          <cell r="E7"/>
        </row>
      </sheetData>
      <sheetData sheetId="5"/>
      <sheetData sheetId="6">
        <row r="6">
          <cell r="BS6"/>
        </row>
        <row r="36">
          <cell r="BS36"/>
          <cell r="BT36"/>
        </row>
        <row r="39">
          <cell r="BS39"/>
          <cell r="BT39"/>
        </row>
        <row r="42">
          <cell r="BS42"/>
          <cell r="BT42"/>
        </row>
        <row r="45">
          <cell r="BS45"/>
          <cell r="BT45"/>
        </row>
        <row r="48">
          <cell r="BS48"/>
          <cell r="BT48"/>
        </row>
        <row r="51">
          <cell r="BS51"/>
          <cell r="BT51"/>
        </row>
        <row r="54">
          <cell r="BS54"/>
          <cell r="BT54"/>
        </row>
        <row r="57">
          <cell r="BS57"/>
          <cell r="BT57"/>
        </row>
        <row r="60">
          <cell r="BS60"/>
          <cell r="BT60"/>
        </row>
      </sheetData>
      <sheetData sheetId="7">
        <row r="17">
          <cell r="BP17">
            <v>0</v>
          </cell>
        </row>
        <row r="22">
          <cell r="BP22">
            <v>0</v>
          </cell>
        </row>
        <row r="27">
          <cell r="BP27">
            <v>300</v>
          </cell>
        </row>
        <row r="35">
          <cell r="BP35"/>
        </row>
        <row r="43">
          <cell r="BP43">
            <v>0</v>
          </cell>
        </row>
        <row r="51">
          <cell r="BP51">
            <v>0</v>
          </cell>
        </row>
        <row r="59">
          <cell r="BP59"/>
        </row>
        <row r="67">
          <cell r="BP67">
            <v>0</v>
          </cell>
        </row>
        <row r="72">
          <cell r="BP72">
            <v>0</v>
          </cell>
        </row>
        <row r="75">
          <cell r="BP75"/>
        </row>
        <row r="77">
          <cell r="BP77">
            <v>0</v>
          </cell>
        </row>
        <row r="82">
          <cell r="BP82">
            <v>0</v>
          </cell>
        </row>
        <row r="83">
          <cell r="BP83">
            <v>0</v>
          </cell>
        </row>
        <row r="87">
          <cell r="BP87">
            <v>0</v>
          </cell>
        </row>
        <row r="92">
          <cell r="BP92">
            <v>0</v>
          </cell>
        </row>
        <row r="97">
          <cell r="BP97">
            <v>0</v>
          </cell>
        </row>
        <row r="102">
          <cell r="BP102">
            <v>0</v>
          </cell>
        </row>
        <row r="107">
          <cell r="BP107">
            <v>0</v>
          </cell>
        </row>
        <row r="112">
          <cell r="BP112">
            <v>0</v>
          </cell>
        </row>
      </sheetData>
      <sheetData sheetId="8">
        <row r="7">
          <cell r="H7"/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">
          <cell r="H7"/>
        </row>
      </sheetData>
      <sheetData sheetId="19"/>
      <sheetData sheetId="20"/>
      <sheetData sheetId="21"/>
      <sheetData sheetId="22">
        <row r="7">
          <cell r="H7"/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台数IP"/>
      <sheetName val="MA計画"/>
      <sheetName val="123MC"/>
      <sheetName val="4MC"/>
      <sheetName val="負荷・要員・協力要請"/>
      <sheetName val="在庫検証"/>
      <sheetName val="Sheet1"/>
      <sheetName val="MAXパレット"/>
      <sheetName val="予算データ【予算編成で更新】"/>
      <sheetName val="Sheet2"/>
      <sheetName val="MLFA"/>
      <sheetName val="ショット負荷"/>
    </sheetNames>
    <sheetDataSet>
      <sheetData sheetId="0"/>
      <sheetData sheetId="1"/>
      <sheetData sheetId="2">
        <row r="107">
          <cell r="AB107">
            <v>0</v>
          </cell>
        </row>
        <row r="109">
          <cell r="AB109">
            <v>18950.2</v>
          </cell>
        </row>
        <row r="111">
          <cell r="AB111">
            <v>22494.18</v>
          </cell>
        </row>
        <row r="113">
          <cell r="AB113"/>
        </row>
        <row r="117">
          <cell r="AB117">
            <v>0</v>
          </cell>
        </row>
        <row r="119">
          <cell r="AB119">
            <v>0</v>
          </cell>
        </row>
        <row r="121">
          <cell r="AB121">
            <v>0</v>
          </cell>
        </row>
        <row r="123">
          <cell r="AB123">
            <v>0</v>
          </cell>
        </row>
        <row r="125">
          <cell r="AB125">
            <v>1220</v>
          </cell>
        </row>
        <row r="127">
          <cell r="AB127">
            <v>830</v>
          </cell>
        </row>
        <row r="129">
          <cell r="AB129">
            <v>0</v>
          </cell>
        </row>
        <row r="131">
          <cell r="AB131">
            <v>41</v>
          </cell>
        </row>
        <row r="133">
          <cell r="AB133">
            <v>300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11375B-DBD1-4A27-91D7-C129FBA54080}" name="テーブル1" displayName="テーブル1" ref="B4:K22" totalsRowShown="0">
  <autoFilter ref="B4:K22" xr:uid="{66A1795A-A2AA-4E17-994C-DEFE3D1447D9}"/>
  <tableColumns count="10">
    <tableColumn id="1" xr3:uid="{51209DC9-3C9B-4870-ACE4-E761286FA9E7}" name="No."/>
    <tableColumn id="2" xr3:uid="{4DD25B80-F6B7-4211-82D3-89B262B8DD0E}" name="機種・部品" dataDxfId="658"/>
    <tableColumn id="7" xr3:uid="{231E8B66-24C5-42E0-8BAB-7694583EB92C}" name="シート" dataDxfId="657"/>
    <tableColumn id="8" xr3:uid="{76C15EE5-48E7-49D8-A239-EAABEB2D0D6C}" name="参照セル" dataDxfId="656"/>
    <tableColumn id="5" xr3:uid="{9F13E811-CE53-4BDF-85B7-33406E8A3FE9}" name="仕上げ工数" dataDxfId="655"/>
    <tableColumn id="9" xr3:uid="{317715C9-F488-45F9-8607-AD3B54E79D5C}" name="ショット工数" dataDxfId="654"/>
    <tableColumn id="10" xr3:uid="{C846820F-0855-4BC3-B0D0-50D3D2DC9D0B}" name="矯正工数" dataDxfId="653"/>
    <tableColumn id="3" xr3:uid="{739F7C94-B0F5-4375-8658-E19D6FF60432}" name="工程"/>
    <tableColumn id="4" xr3:uid="{F08598E7-65E6-4981-94A1-8024CD3134DF}" name="列4" dataDxfId="652"/>
    <tableColumn id="6" xr3:uid="{D8F80E31-7ED9-47C9-98EC-E880BEE3C9E8}" name="列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1B4CB0-2DF6-426D-BE10-7F5C4927AB35}" name="テーブル3" displayName="テーブル3" ref="M4:AX159" totalsRowCount="1" headerRowDxfId="651" headerRowBorderDxfId="650" tableBorderDxfId="649" totalsRowBorderDxfId="648">
  <autoFilter ref="M4:AX158" xr:uid="{77B3754C-27DA-4891-A8F9-D031EB7854B2}"/>
  <tableColumns count="38">
    <tableColumn id="1" xr3:uid="{734654E3-CBFB-469F-BF37-39565C652A62}" name="列1" dataDxfId="647" totalsRowDxfId="646">
      <calculatedColumnFormula>Q5&amp;R5</calculatedColumnFormula>
    </tableColumn>
    <tableColumn id="37" xr3:uid="{4FB4A33E-C803-455C-A3FB-AE41780C0D42}" name="列110" dataDxfId="645" totalsRowDxfId="644">
      <calculatedColumnFormula>VLOOKUP(テーブル3[[#This Row],[列3]],[6]!テーブル1[[#All],[機種・部品]:[シート]],2,FALSE)</calculatedColumnFormula>
    </tableColumn>
    <tableColumn id="38" xr3:uid="{981B3FA8-972F-45D4-BC7A-3BC649B7F268}" name="列111" dataDxfId="643" totalsRowDxfId="642">
      <calculatedColumnFormula>VLOOKUP(テーブル3[[#This Row],[列3]],[6]!テーブル1[[#All],[機種・部品]:[参照セル]],3,FALSE)</calculatedColumnFormula>
    </tableColumn>
    <tableColumn id="2" xr3:uid="{1C689A4C-4408-42D4-84F7-CE775B4F2AF7}" name="列2" dataDxfId="641" totalsRowDxfId="640"/>
    <tableColumn id="3" xr3:uid="{A20EE34E-E187-418B-AA45-1721AE392656}" name="列3" dataDxfId="639" totalsRowDxfId="638">
      <calculatedColumnFormula>OFFSET(テーブル1[[#Headers],[機種・部品]],P5,0)</calculatedColumnFormula>
    </tableColumn>
    <tableColumn id="4" xr3:uid="{7E54DAF6-D194-4A37-BCC4-646C634E7343}" name="列4" dataDxfId="637" totalsRowDxfId="636">
      <calculatedColumnFormula>R1</calculatedColumnFormula>
    </tableColumn>
    <tableColumn id="5" xr3:uid="{20B309F2-2FC1-428B-90DE-5B939FEB6741}" name="列5" dataDxfId="635" totalsRowDxfId="634">
      <calculatedColumnFormula>SUM(T5:AX5)</calculatedColumnFormula>
    </tableColumn>
    <tableColumn id="6" xr3:uid="{421C4148-3A55-4DCD-84FD-142129CE0B2A}" name="列6" dataDxfId="633" totalsRowDxfId="632">
      <calculatedColumnFormula>IFERROR(VLOOKUP($M5,'[15]MLM HP・SWA '!$F$149:$AL$176,T$5+3,FALSE),"")</calculatedColumnFormula>
    </tableColumn>
    <tableColumn id="7" xr3:uid="{929A888F-63C6-4745-914B-C6FC1FAA0763}" name="列7" dataDxfId="631" totalsRowDxfId="630">
      <calculatedColumnFormula>IFERROR(VLOOKUP($M5,'[15]MLM HP・SWA '!$F$149:$AL$176,U$5+3,FALSE),"")</calculatedColumnFormula>
    </tableColumn>
    <tableColumn id="8" xr3:uid="{29E95158-294E-4A8A-8829-621D8EB429AF}" name="列8" dataDxfId="629" totalsRowDxfId="628">
      <calculatedColumnFormula>IFERROR(VLOOKUP($M5,'[15]MLM HP・SWA '!$F$149:$AL$176,V$5+3,FALSE),"")</calculatedColumnFormula>
    </tableColumn>
    <tableColumn id="9" xr3:uid="{FAF28B45-273E-42F0-A491-A6C6CD5B1715}" name="列9" dataDxfId="627" totalsRowDxfId="626">
      <calculatedColumnFormula>IFERROR(VLOOKUP($M5,'[15]MLM HP・SWA '!$F$149:$AL$176,W$5+3,FALSE),"")</calculatedColumnFormula>
    </tableColumn>
    <tableColumn id="10" xr3:uid="{8FC51DAD-19B0-4439-ADC9-95990CF2D5A1}" name="列10" dataDxfId="625" totalsRowDxfId="624">
      <calculatedColumnFormula>IFERROR(VLOOKUP($M5,'[15]MLM HP・SWA '!$F$149:$AL$176,X$5+3,FALSE),"")</calculatedColumnFormula>
    </tableColumn>
    <tableColumn id="11" xr3:uid="{DDECC879-1AB2-4437-8656-34B3C4A2C32E}" name="列11" dataDxfId="623" totalsRowDxfId="622">
      <calculatedColumnFormula>IFERROR(VLOOKUP($M5,'[15]MLM HP・SWA '!$F$149:$AL$176,Y$5+3,FALSE),"")</calculatedColumnFormula>
    </tableColumn>
    <tableColumn id="12" xr3:uid="{3120E26C-B943-46AC-B838-41B53F12DAAE}" name="列12" dataDxfId="621" totalsRowDxfId="620">
      <calculatedColumnFormula>IFERROR(VLOOKUP($M5,'[15]MLM HP・SWA '!$F$149:$AL$176,Z$5+3,FALSE),"")</calculatedColumnFormula>
    </tableColumn>
    <tableColumn id="13" xr3:uid="{AF071CDD-91C7-4FD6-848D-35FAA24B7425}" name="列13" dataDxfId="619" totalsRowDxfId="618">
      <calculatedColumnFormula>IFERROR(VLOOKUP($M5,'[15]MLM HP・SWA '!$F$149:$AL$176,AA$5+3,FALSE),"")</calculatedColumnFormula>
    </tableColumn>
    <tableColumn id="14" xr3:uid="{9295B1E5-F47C-4001-AD94-1E3CF11D95FB}" name="列14" dataDxfId="617" totalsRowDxfId="616">
      <calculatedColumnFormula>IFERROR(VLOOKUP($M5,'[15]MLM HP・SWA '!$F$149:$AL$176,AB$5+3,FALSE),"")</calculatedColumnFormula>
    </tableColumn>
    <tableColumn id="15" xr3:uid="{614ABEAF-B0FF-4434-82BD-E90D0C56BD25}" name="列15" dataDxfId="615" totalsRowDxfId="614">
      <calculatedColumnFormula>IFERROR(VLOOKUP($M5,'[15]MLM HP・SWA '!$F$149:$AL$176,AC$5+3,FALSE),"")</calculatedColumnFormula>
    </tableColumn>
    <tableColumn id="16" xr3:uid="{F34A252A-1967-4B63-9A17-7FE709BCFCD0}" name="列16" dataDxfId="613" totalsRowDxfId="612">
      <calculatedColumnFormula>IFERROR(VLOOKUP($M5,'[15]MLM HP・SWA '!$F$149:$AL$176,AD$5+3,FALSE),"")</calculatedColumnFormula>
    </tableColumn>
    <tableColumn id="17" xr3:uid="{AE4059ED-B616-478E-946A-1415F7581444}" name="列17" dataDxfId="611" totalsRowDxfId="610">
      <calculatedColumnFormula>IFERROR(VLOOKUP($M5,'[15]MLM HP・SWA '!$F$149:$AL$176,AE$5+3,FALSE),"")</calculatedColumnFormula>
    </tableColumn>
    <tableColumn id="18" xr3:uid="{2C4A75CF-8A19-44B3-AB1C-B89FCFF31322}" name="列18" dataDxfId="609" totalsRowDxfId="608">
      <calculatedColumnFormula>IFERROR(VLOOKUP($M5,'[15]MLM HP・SWA '!$F$149:$AL$176,AF$5+3,FALSE),"")</calculatedColumnFormula>
    </tableColumn>
    <tableColumn id="19" xr3:uid="{7C7FB9E0-CD99-4260-B9BD-BB7F4E8A6633}" name="列19" dataDxfId="607" totalsRowDxfId="606">
      <calculatedColumnFormula>IFERROR(VLOOKUP($M5,'[15]MLM HP・SWA '!$F$149:$AL$176,AG$5+3,FALSE),"")</calculatedColumnFormula>
    </tableColumn>
    <tableColumn id="20" xr3:uid="{80E87CB9-CA84-47E2-8EE9-0CD43EEA84FF}" name="列20" dataDxfId="605" totalsRowDxfId="604">
      <calculatedColumnFormula>IFERROR(VLOOKUP($M5,'[15]MLM HP・SWA '!$F$149:$AL$176,AH$5+3,FALSE),"")</calculatedColumnFormula>
    </tableColumn>
    <tableColumn id="21" xr3:uid="{10663232-3317-430D-AB14-ADDAF9EFF2E0}" name="列21" dataDxfId="603" totalsRowDxfId="602">
      <calculatedColumnFormula>IFERROR(VLOOKUP($M5,'[15]MLM HP・SWA '!$F$149:$AL$176,AI$5+3,FALSE),"")</calculatedColumnFormula>
    </tableColumn>
    <tableColumn id="22" xr3:uid="{A44AB140-6B68-43B3-A400-0642634F17F8}" name="列22" dataDxfId="601" totalsRowDxfId="600">
      <calculatedColumnFormula>IFERROR(VLOOKUP($M5,'[15]MLM HP・SWA '!$F$149:$AL$176,AJ$5+3,FALSE),"")</calculatedColumnFormula>
    </tableColumn>
    <tableColumn id="23" xr3:uid="{EA5EF984-6B95-40E6-B670-900169557B78}" name="列23" dataDxfId="599" totalsRowDxfId="598">
      <calculatedColumnFormula>IFERROR(VLOOKUP($M5,'[15]MLM HP・SWA '!$F$149:$AL$176,AK$5+3,FALSE),"")</calculatedColumnFormula>
    </tableColumn>
    <tableColumn id="24" xr3:uid="{9B25CD59-5F16-4A72-B398-78B905A067B2}" name="列24" dataDxfId="597" totalsRowDxfId="596">
      <calculatedColumnFormula>IFERROR(VLOOKUP($M5,'[15]MLM HP・SWA '!$F$149:$AL$176,AL$5+3,FALSE),"")</calculatedColumnFormula>
    </tableColumn>
    <tableColumn id="25" xr3:uid="{F619EC58-A363-4C0C-8A91-736B8DE29EE1}" name="列25" dataDxfId="595" totalsRowDxfId="594">
      <calculatedColumnFormula>IFERROR(VLOOKUP($M5,'[15]MLM HP・SWA '!$F$149:$AL$176,AM$5+3,FALSE),"")</calculatedColumnFormula>
    </tableColumn>
    <tableColumn id="26" xr3:uid="{6E27080C-EC33-4F86-BD0C-A1A8A3D2184F}" name="列26" dataDxfId="593" totalsRowDxfId="592">
      <calculatedColumnFormula>IFERROR(VLOOKUP($M5,'[15]MLM HP・SWA '!$F$149:$AL$176,AN$5+3,FALSE),"")</calculatedColumnFormula>
    </tableColumn>
    <tableColumn id="27" xr3:uid="{E38E239A-A3E8-494E-9E43-AEDCD62D0026}" name="列27" dataDxfId="591" totalsRowDxfId="590">
      <calculatedColumnFormula>IFERROR(VLOOKUP($M5,'[15]MLM HP・SWA '!$F$149:$AL$176,AO$5+3,FALSE),"")</calculatedColumnFormula>
    </tableColumn>
    <tableColumn id="28" xr3:uid="{5D15344D-525E-4BE2-8205-CCB26248A26C}" name="列28" dataDxfId="589" totalsRowDxfId="588">
      <calculatedColumnFormula>IFERROR(VLOOKUP($M5,'[15]MLM HP・SWA '!$F$149:$AL$176,AP$5+3,FALSE),"")</calculatedColumnFormula>
    </tableColumn>
    <tableColumn id="29" xr3:uid="{F9951318-BBA6-437B-8A2E-FBEA6473A60E}" name="列29" dataDxfId="587" totalsRowDxfId="586">
      <calculatedColumnFormula>IFERROR(VLOOKUP($M5,'[15]MLM HP・SWA '!$F$149:$AL$176,AQ$5+3,FALSE),"")</calculatedColumnFormula>
    </tableColumn>
    <tableColumn id="30" xr3:uid="{801CCD1F-9E52-40A4-A017-55C772F1EB8E}" name="列30" dataDxfId="585" totalsRowDxfId="584">
      <calculatedColumnFormula>IFERROR(VLOOKUP($M5,'[15]MLM HP・SWA '!$F$149:$AL$176,AR$5+3,FALSE),"")</calculatedColumnFormula>
    </tableColumn>
    <tableColumn id="31" xr3:uid="{7B5C058B-4792-4947-A93D-B1F8E63B0282}" name="列31" dataDxfId="583" totalsRowDxfId="582">
      <calculatedColumnFormula>IFERROR(VLOOKUP($M5,'[15]MLM HP・SWA '!$F$149:$AL$176,AS$5+3,FALSE),"")</calculatedColumnFormula>
    </tableColumn>
    <tableColumn id="32" xr3:uid="{16EC582B-AAC3-45A9-9CCC-FD06E6A19777}" name="列32" dataDxfId="581" totalsRowDxfId="580">
      <calculatedColumnFormula>IFERROR(VLOOKUP($M5,'[15]MLM HP・SWA '!$F$149:$AL$176,AT$5+3,FALSE),"")</calculatedColumnFormula>
    </tableColumn>
    <tableColumn id="33" xr3:uid="{A38948A7-2850-4EBA-910E-5FB070A1A4FB}" name="列33" dataDxfId="579" totalsRowDxfId="578">
      <calculatedColumnFormula>IFERROR(VLOOKUP($M5,'[15]MLM HP・SWA '!$F$149:$AL$176,AU$5+3,FALSE),"")</calculatedColumnFormula>
    </tableColumn>
    <tableColumn id="34" xr3:uid="{3BBDC490-359B-4DD9-8146-36436B1B5CD4}" name="列34" dataDxfId="577" totalsRowDxfId="576">
      <calculatedColumnFormula>IFERROR(VLOOKUP($M5,'[15]MLM HP・SWA '!$F$149:$AL$176,AV$5+3,FALSE),"")</calculatedColumnFormula>
    </tableColumn>
    <tableColumn id="35" xr3:uid="{29168209-CD4F-4A3B-B929-D49882CF1C7C}" name="列35" dataDxfId="575" totalsRowDxfId="574">
      <calculatedColumnFormula>IFERROR(VLOOKUP($M5,'[15]MLM HP・SWA '!$F$149:$AL$176,AW$5+3,FALSE),"")</calculatedColumnFormula>
    </tableColumn>
    <tableColumn id="36" xr3:uid="{0E7926D2-F913-4CD5-80CE-56CA3864E7EB}" name="列36" dataDxfId="573" totalsRowDxfId="572">
      <calculatedColumnFormula>IFERROR(VLOOKUP($M5,'[15]MLM HP・SWA '!$F$149:$AL$176,AX$5+3,FALSE),"")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2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3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4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5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7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8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19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6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2926-E0A6-4B39-B3C5-36A3B8398056}">
  <sheetPr>
    <tabColor theme="4" tint="-0.249977111117893"/>
  </sheetPr>
  <dimension ref="B2:DF68"/>
  <sheetViews>
    <sheetView topLeftCell="BZ16" zoomScale="130" zoomScaleNormal="130" workbookViewId="0">
      <selection activeCell="BM45" sqref="BM45:BP45"/>
    </sheetView>
  </sheetViews>
  <sheetFormatPr defaultRowHeight="13.2"/>
  <cols>
    <col min="4" max="4" width="10.6640625" customWidth="1"/>
    <col min="5" max="5" width="19.88671875" customWidth="1"/>
    <col min="45" max="45" width="14.33203125" customWidth="1"/>
  </cols>
  <sheetData>
    <row r="2" spans="2:110" ht="13.8" thickBot="1"/>
    <row r="3" spans="2:110" ht="16.8" thickBot="1">
      <c r="B3" t="s">
        <v>0</v>
      </c>
      <c r="C3" t="s">
        <v>1</v>
      </c>
      <c r="D3" t="s">
        <v>2</v>
      </c>
      <c r="E3" s="1385" t="s">
        <v>3</v>
      </c>
      <c r="F3" s="1386"/>
      <c r="G3" s="1386"/>
      <c r="H3" s="1386"/>
      <c r="I3" s="1386"/>
      <c r="J3" s="1386"/>
      <c r="K3" s="1386"/>
      <c r="L3" s="1386"/>
      <c r="M3" s="1386"/>
      <c r="N3" s="1386"/>
      <c r="O3" s="1386"/>
      <c r="P3" s="1386"/>
      <c r="Q3" s="1386"/>
      <c r="R3" s="1386"/>
      <c r="S3" s="1386"/>
      <c r="T3" s="1386"/>
      <c r="U3" s="1386"/>
      <c r="V3" s="1386"/>
      <c r="W3" s="1386"/>
      <c r="X3" s="1386"/>
      <c r="Y3" s="1386"/>
      <c r="Z3" s="1386"/>
      <c r="AA3" s="1386"/>
      <c r="AB3" s="1386"/>
      <c r="AC3" s="1386"/>
      <c r="AD3" s="1386"/>
      <c r="AE3" s="1386"/>
      <c r="AF3" s="1386"/>
      <c r="AG3" s="1386"/>
      <c r="AH3" s="1386"/>
      <c r="AI3" s="1386"/>
      <c r="AJ3" s="1386"/>
      <c r="AK3" s="1386"/>
      <c r="AL3" s="1386"/>
      <c r="AM3" s="1386"/>
      <c r="AN3" s="1386"/>
      <c r="AO3" s="1386"/>
      <c r="AP3" s="1387"/>
      <c r="AR3" s="1396" t="str">
        <f>E3</f>
        <v>仕上げ計画</v>
      </c>
      <c r="AS3" s="1397"/>
      <c r="AT3" s="1397"/>
      <c r="AU3" s="1397"/>
      <c r="AV3" s="1397"/>
      <c r="AW3" s="1397"/>
      <c r="AX3" s="1397"/>
      <c r="AY3" s="1397"/>
      <c r="AZ3" s="1397"/>
      <c r="BA3" s="1397"/>
      <c r="BB3" s="1397"/>
      <c r="BC3" s="1397"/>
      <c r="BD3" s="1397"/>
      <c r="BE3" s="1397"/>
      <c r="BF3" s="1397"/>
      <c r="BG3" s="1397"/>
      <c r="BH3" s="1397"/>
      <c r="BI3" s="1397"/>
      <c r="BJ3" s="1397"/>
      <c r="BK3" s="1397"/>
      <c r="BL3" s="1397"/>
      <c r="BM3" s="1397"/>
      <c r="BN3" s="1397"/>
      <c r="BO3" s="1397"/>
      <c r="BP3" s="1397"/>
      <c r="BQ3" s="1397"/>
      <c r="BR3" s="1397"/>
      <c r="BS3" s="1397"/>
      <c r="BT3" s="1397"/>
      <c r="BU3" s="1397"/>
      <c r="BV3" s="1397"/>
      <c r="BW3" s="1397"/>
      <c r="BX3" s="1398"/>
      <c r="BZ3" s="1396">
        <f>AM3</f>
        <v>0</v>
      </c>
      <c r="CA3" s="1397"/>
      <c r="CB3" s="1397"/>
      <c r="CC3" s="1397"/>
      <c r="CD3" s="1397"/>
      <c r="CE3" s="1397"/>
      <c r="CF3" s="1397"/>
      <c r="CG3" s="1397"/>
      <c r="CH3" s="1397"/>
      <c r="CI3" s="1397"/>
      <c r="CJ3" s="1397"/>
      <c r="CK3" s="1397"/>
      <c r="CL3" s="1397"/>
      <c r="CM3" s="1397"/>
      <c r="CN3" s="1397"/>
      <c r="CO3" s="1397"/>
      <c r="CP3" s="1397"/>
      <c r="CQ3" s="1397"/>
      <c r="CR3" s="1397"/>
      <c r="CS3" s="1397"/>
      <c r="CT3" s="1397"/>
      <c r="CU3" s="1397"/>
      <c r="CV3" s="1397"/>
      <c r="CW3" s="1397"/>
      <c r="CX3" s="1397"/>
      <c r="CY3" s="1397"/>
      <c r="CZ3" s="1397"/>
      <c r="DA3" s="1397"/>
      <c r="DB3" s="1397"/>
      <c r="DC3" s="1397"/>
      <c r="DD3" s="1397"/>
      <c r="DE3" s="1397"/>
      <c r="DF3" s="1398"/>
    </row>
    <row r="4" spans="2:110" ht="15">
      <c r="B4" t="s">
        <v>4</v>
      </c>
      <c r="D4" t="s">
        <v>5</v>
      </c>
      <c r="E4" s="1389" t="str">
        <f>集計!M5</f>
        <v>検索</v>
      </c>
      <c r="F4" s="1389" t="str">
        <f>集計!N5</f>
        <v>機種・部品</v>
      </c>
      <c r="G4" s="1389" t="str">
        <f>集計!O5</f>
        <v>参照セル</v>
      </c>
      <c r="H4" s="1389" t="str">
        <f>集計!P5</f>
        <v>No.</v>
      </c>
      <c r="I4" s="1389" t="str">
        <f>集計!Q5</f>
        <v>機種名</v>
      </c>
      <c r="J4" s="1389" t="str">
        <f>集計!R5</f>
        <v>項目</v>
      </c>
      <c r="K4" s="1389" t="str">
        <f>集計!S5</f>
        <v>合計</v>
      </c>
      <c r="L4" s="1389">
        <f>集計!T5</f>
        <v>1</v>
      </c>
      <c r="M4" s="1389">
        <f>集計!U5</f>
        <v>2</v>
      </c>
      <c r="N4" s="1389">
        <f>集計!V5</f>
        <v>3</v>
      </c>
      <c r="O4" s="1389">
        <f>集計!W5</f>
        <v>4</v>
      </c>
      <c r="P4" s="1389">
        <f>集計!X5</f>
        <v>5</v>
      </c>
      <c r="Q4" s="1389">
        <f>集計!Y5</f>
        <v>6</v>
      </c>
      <c r="R4" s="1389">
        <f>集計!Z5</f>
        <v>7</v>
      </c>
      <c r="S4" s="1389">
        <f>集計!AA5</f>
        <v>8</v>
      </c>
      <c r="T4" s="1389">
        <f>集計!AB5</f>
        <v>9</v>
      </c>
      <c r="U4" s="1389">
        <f>集計!AC5</f>
        <v>10</v>
      </c>
      <c r="V4" s="1389">
        <f>集計!AD5</f>
        <v>11</v>
      </c>
      <c r="W4" s="1389">
        <f>集計!AE5</f>
        <v>12</v>
      </c>
      <c r="X4" s="1389">
        <f>集計!AF5</f>
        <v>13</v>
      </c>
      <c r="Y4" s="1389">
        <f>集計!AG5</f>
        <v>14</v>
      </c>
      <c r="Z4" s="1389">
        <f>集計!AH5</f>
        <v>15</v>
      </c>
      <c r="AA4" s="1389">
        <f>集計!AI5</f>
        <v>16</v>
      </c>
      <c r="AB4" s="1389">
        <f>集計!AJ5</f>
        <v>17</v>
      </c>
      <c r="AC4" s="1389">
        <f>集計!AK5</f>
        <v>18</v>
      </c>
      <c r="AD4" s="1389">
        <f>集計!AL5</f>
        <v>19</v>
      </c>
      <c r="AE4" s="1389">
        <f>集計!AM5</f>
        <v>20</v>
      </c>
      <c r="AF4" s="1389">
        <f>集計!AN5</f>
        <v>21</v>
      </c>
      <c r="AG4" s="1389">
        <f>集計!AO5</f>
        <v>22</v>
      </c>
      <c r="AH4" s="1389">
        <f>集計!AP5</f>
        <v>23</v>
      </c>
      <c r="AI4" s="1389">
        <f>集計!AQ5</f>
        <v>24</v>
      </c>
      <c r="AJ4" s="1389">
        <f>集計!AR5</f>
        <v>25</v>
      </c>
      <c r="AK4" s="1389">
        <f>集計!AS5</f>
        <v>26</v>
      </c>
      <c r="AL4" s="1389">
        <f>集計!AT5</f>
        <v>27</v>
      </c>
      <c r="AM4" s="1389">
        <f>集計!AU5</f>
        <v>28</v>
      </c>
      <c r="AN4" s="1389">
        <f>集計!AV5</f>
        <v>29</v>
      </c>
      <c r="AO4" s="1389">
        <f>集計!AW5</f>
        <v>30</v>
      </c>
      <c r="AP4" s="1389">
        <f>集計!AX5</f>
        <v>31</v>
      </c>
      <c r="AR4" s="1399" t="str">
        <f t="shared" ref="AR4:AS22" si="0">H4</f>
        <v>No.</v>
      </c>
      <c r="AS4" s="1400" t="str">
        <f t="shared" si="0"/>
        <v>機種名</v>
      </c>
      <c r="AT4" s="1400">
        <f t="shared" ref="AT4:BI19" si="1">L4</f>
        <v>1</v>
      </c>
      <c r="AU4" s="1400">
        <f t="shared" si="1"/>
        <v>2</v>
      </c>
      <c r="AV4" s="1400">
        <f t="shared" si="1"/>
        <v>3</v>
      </c>
      <c r="AW4" s="1400">
        <f t="shared" si="1"/>
        <v>4</v>
      </c>
      <c r="AX4" s="1400">
        <f t="shared" si="1"/>
        <v>5</v>
      </c>
      <c r="AY4" s="1400">
        <f t="shared" si="1"/>
        <v>6</v>
      </c>
      <c r="AZ4" s="1400">
        <f t="shared" si="1"/>
        <v>7</v>
      </c>
      <c r="BA4" s="1400">
        <f t="shared" si="1"/>
        <v>8</v>
      </c>
      <c r="BB4" s="1400">
        <f t="shared" si="1"/>
        <v>9</v>
      </c>
      <c r="BC4" s="1400">
        <f t="shared" si="1"/>
        <v>10</v>
      </c>
      <c r="BD4" s="1400">
        <f t="shared" si="1"/>
        <v>11</v>
      </c>
      <c r="BE4" s="1400">
        <f t="shared" si="1"/>
        <v>12</v>
      </c>
      <c r="BF4" s="1400">
        <f t="shared" si="1"/>
        <v>13</v>
      </c>
      <c r="BG4" s="1400">
        <f t="shared" si="1"/>
        <v>14</v>
      </c>
      <c r="BH4" s="1400">
        <f t="shared" si="1"/>
        <v>15</v>
      </c>
      <c r="BI4" s="1400">
        <f t="shared" si="1"/>
        <v>16</v>
      </c>
      <c r="BJ4" s="1400">
        <f t="shared" ref="BJ4:BX20" si="2">AB4</f>
        <v>17</v>
      </c>
      <c r="BK4" s="1400">
        <f t="shared" si="2"/>
        <v>18</v>
      </c>
      <c r="BL4" s="1400">
        <f t="shared" si="2"/>
        <v>19</v>
      </c>
      <c r="BM4" s="1400">
        <f t="shared" si="2"/>
        <v>20</v>
      </c>
      <c r="BN4" s="1400">
        <f t="shared" si="2"/>
        <v>21</v>
      </c>
      <c r="BO4" s="1400">
        <f t="shared" si="2"/>
        <v>22</v>
      </c>
      <c r="BP4" s="1400">
        <f t="shared" si="2"/>
        <v>23</v>
      </c>
      <c r="BQ4" s="1400">
        <f t="shared" si="2"/>
        <v>24</v>
      </c>
      <c r="BR4" s="1400">
        <f t="shared" si="2"/>
        <v>25</v>
      </c>
      <c r="BS4" s="1400">
        <f t="shared" si="2"/>
        <v>26</v>
      </c>
      <c r="BT4" s="1400">
        <f t="shared" si="2"/>
        <v>27</v>
      </c>
      <c r="BU4" s="1400">
        <f t="shared" si="2"/>
        <v>28</v>
      </c>
      <c r="BV4" s="1400">
        <f t="shared" si="2"/>
        <v>29</v>
      </c>
      <c r="BW4" s="1400">
        <f t="shared" si="2"/>
        <v>30</v>
      </c>
      <c r="BX4" s="1401">
        <f t="shared" si="2"/>
        <v>31</v>
      </c>
      <c r="BZ4" s="1399" t="str">
        <f>AR4</f>
        <v>No.</v>
      </c>
      <c r="CA4" s="1400" t="str">
        <f t="shared" ref="CA4:DF12" si="3">AS4</f>
        <v>機種名</v>
      </c>
      <c r="CB4" s="1400">
        <f t="shared" si="3"/>
        <v>1</v>
      </c>
      <c r="CC4" s="1400">
        <f t="shared" si="3"/>
        <v>2</v>
      </c>
      <c r="CD4" s="1400">
        <f t="shared" si="3"/>
        <v>3</v>
      </c>
      <c r="CE4" s="1400">
        <f t="shared" si="3"/>
        <v>4</v>
      </c>
      <c r="CF4" s="1400">
        <f t="shared" si="3"/>
        <v>5</v>
      </c>
      <c r="CG4" s="1400">
        <f t="shared" si="3"/>
        <v>6</v>
      </c>
      <c r="CH4" s="1400">
        <f t="shared" si="3"/>
        <v>7</v>
      </c>
      <c r="CI4" s="1400">
        <f t="shared" si="3"/>
        <v>8</v>
      </c>
      <c r="CJ4" s="1400">
        <f t="shared" si="3"/>
        <v>9</v>
      </c>
      <c r="CK4" s="1400">
        <f t="shared" si="3"/>
        <v>10</v>
      </c>
      <c r="CL4" s="1400">
        <f t="shared" si="3"/>
        <v>11</v>
      </c>
      <c r="CM4" s="1400">
        <f t="shared" si="3"/>
        <v>12</v>
      </c>
      <c r="CN4" s="1400">
        <f t="shared" si="3"/>
        <v>13</v>
      </c>
      <c r="CO4" s="1400">
        <f t="shared" si="3"/>
        <v>14</v>
      </c>
      <c r="CP4" s="1400">
        <f t="shared" si="3"/>
        <v>15</v>
      </c>
      <c r="CQ4" s="1400">
        <f t="shared" si="3"/>
        <v>16</v>
      </c>
      <c r="CR4" s="1400">
        <f t="shared" si="3"/>
        <v>17</v>
      </c>
      <c r="CS4" s="1400">
        <f t="shared" si="3"/>
        <v>18</v>
      </c>
      <c r="CT4" s="1400">
        <f t="shared" si="3"/>
        <v>19</v>
      </c>
      <c r="CU4" s="1400">
        <f t="shared" si="3"/>
        <v>20</v>
      </c>
      <c r="CV4" s="1400">
        <f t="shared" si="3"/>
        <v>21</v>
      </c>
      <c r="CW4" s="1400">
        <f t="shared" si="3"/>
        <v>22</v>
      </c>
      <c r="CX4" s="1400">
        <f t="shared" si="3"/>
        <v>23</v>
      </c>
      <c r="CY4" s="1400">
        <f t="shared" si="3"/>
        <v>24</v>
      </c>
      <c r="CZ4" s="1400">
        <f t="shared" si="3"/>
        <v>25</v>
      </c>
      <c r="DA4" s="1400">
        <f t="shared" si="3"/>
        <v>26</v>
      </c>
      <c r="DB4" s="1400">
        <f t="shared" si="3"/>
        <v>27</v>
      </c>
      <c r="DC4" s="1400">
        <f t="shared" si="3"/>
        <v>28</v>
      </c>
      <c r="DD4" s="1400">
        <f t="shared" si="3"/>
        <v>29</v>
      </c>
      <c r="DE4" s="1400">
        <f t="shared" si="3"/>
        <v>30</v>
      </c>
      <c r="DF4" s="1401">
        <f t="shared" si="3"/>
        <v>31</v>
      </c>
    </row>
    <row r="5" spans="2:110" ht="15">
      <c r="B5" t="s">
        <v>4</v>
      </c>
      <c r="D5" t="s">
        <v>6</v>
      </c>
      <c r="E5" s="1390" t="str" cm="1">
        <f t="array" aca="1" ref="E5:AP20" ca="1">_xlfn._xlws.FILTER(テーブル3[[#Data],[#Totals]],テーブル3[[#Data],[#Totals],[列4]]=$E$3,"")</f>
        <v>MKC_PB仕上げ計画</v>
      </c>
      <c r="F5" s="1391" t="str">
        <f ca="1"/>
        <v>MKC①</v>
      </c>
      <c r="G5" s="1391" t="str">
        <f ca="1"/>
        <v>$F$162:$AL$191</v>
      </c>
      <c r="H5" s="1391">
        <f ca="1"/>
        <v>1</v>
      </c>
      <c r="I5" s="1391" t="str">
        <f ca="1"/>
        <v>MKC_PB</v>
      </c>
      <c r="J5" s="1391" t="str">
        <f ca="1"/>
        <v>仕上げ計画</v>
      </c>
      <c r="K5" s="1391">
        <f ca="1"/>
        <v>576</v>
      </c>
      <c r="L5" s="1391">
        <f ca="1"/>
        <v>0</v>
      </c>
      <c r="M5" s="1391">
        <f ca="1"/>
        <v>0</v>
      </c>
      <c r="N5" s="1391">
        <f ca="1"/>
        <v>0</v>
      </c>
      <c r="O5" s="1391">
        <f ca="1"/>
        <v>0</v>
      </c>
      <c r="P5" s="1391">
        <f ca="1"/>
        <v>0</v>
      </c>
      <c r="Q5" s="1391">
        <f ca="1"/>
        <v>0</v>
      </c>
      <c r="R5" s="1391">
        <f ca="1"/>
        <v>24</v>
      </c>
      <c r="S5" s="1391">
        <f ca="1"/>
        <v>24</v>
      </c>
      <c r="T5" s="1391">
        <f ca="1"/>
        <v>0</v>
      </c>
      <c r="U5" s="1391">
        <f ca="1"/>
        <v>0</v>
      </c>
      <c r="V5" s="1391">
        <f ca="1"/>
        <v>60</v>
      </c>
      <c r="W5" s="1391">
        <f ca="1"/>
        <v>60</v>
      </c>
      <c r="X5" s="1391">
        <f ca="1"/>
        <v>60</v>
      </c>
      <c r="Y5" s="1391">
        <f ca="1"/>
        <v>72</v>
      </c>
      <c r="Z5" s="1391">
        <f ca="1"/>
        <v>72</v>
      </c>
      <c r="AA5" s="1391">
        <f ca="1"/>
        <v>0</v>
      </c>
      <c r="AB5" s="1391">
        <f ca="1"/>
        <v>0</v>
      </c>
      <c r="AC5" s="1391">
        <f ca="1"/>
        <v>24</v>
      </c>
      <c r="AD5" s="1391">
        <f ca="1"/>
        <v>0</v>
      </c>
      <c r="AE5" s="1391">
        <f ca="1"/>
        <v>0</v>
      </c>
      <c r="AF5" s="1391">
        <f ca="1"/>
        <v>0</v>
      </c>
      <c r="AG5" s="1391">
        <f ca="1"/>
        <v>0</v>
      </c>
      <c r="AH5" s="1391">
        <f ca="1"/>
        <v>0</v>
      </c>
      <c r="AI5" s="1391">
        <f ca="1"/>
        <v>0</v>
      </c>
      <c r="AJ5" s="1391">
        <f ca="1"/>
        <v>48</v>
      </c>
      <c r="AK5" s="1391">
        <f ca="1"/>
        <v>48</v>
      </c>
      <c r="AL5" s="1391">
        <f ca="1"/>
        <v>48</v>
      </c>
      <c r="AM5" s="1391">
        <f ca="1"/>
        <v>36</v>
      </c>
      <c r="AN5" s="1391">
        <f ca="1"/>
        <v>0</v>
      </c>
      <c r="AO5" s="1391">
        <f ca="1"/>
        <v>0</v>
      </c>
      <c r="AP5" s="1392">
        <f ca="1"/>
        <v>0</v>
      </c>
      <c r="AR5" s="1399">
        <f t="shared" ca="1" si="0"/>
        <v>1</v>
      </c>
      <c r="AS5" s="1400" t="str">
        <f t="shared" ca="1" si="0"/>
        <v>MKC_PB</v>
      </c>
      <c r="AT5" s="1400">
        <f t="shared" ca="1" si="1"/>
        <v>0</v>
      </c>
      <c r="AU5" s="1400">
        <f t="shared" ca="1" si="1"/>
        <v>0</v>
      </c>
      <c r="AV5" s="1400">
        <f t="shared" ca="1" si="1"/>
        <v>0</v>
      </c>
      <c r="AW5" s="1400">
        <f t="shared" ca="1" si="1"/>
        <v>0</v>
      </c>
      <c r="AX5" s="1400">
        <f t="shared" ca="1" si="1"/>
        <v>0</v>
      </c>
      <c r="AY5" s="1400">
        <f t="shared" ca="1" si="1"/>
        <v>0</v>
      </c>
      <c r="AZ5" s="1400">
        <f t="shared" ca="1" si="1"/>
        <v>24</v>
      </c>
      <c r="BA5" s="1400">
        <f t="shared" ca="1" si="1"/>
        <v>24</v>
      </c>
      <c r="BB5" s="1400">
        <f t="shared" ca="1" si="1"/>
        <v>0</v>
      </c>
      <c r="BC5" s="1400">
        <f t="shared" ca="1" si="1"/>
        <v>0</v>
      </c>
      <c r="BD5" s="1400">
        <f t="shared" ca="1" si="1"/>
        <v>60</v>
      </c>
      <c r="BE5" s="1400">
        <f t="shared" ca="1" si="1"/>
        <v>60</v>
      </c>
      <c r="BF5" s="1400">
        <f t="shared" ca="1" si="1"/>
        <v>60</v>
      </c>
      <c r="BG5" s="1400">
        <f t="shared" ca="1" si="1"/>
        <v>72</v>
      </c>
      <c r="BH5" s="1400">
        <f t="shared" ca="1" si="1"/>
        <v>72</v>
      </c>
      <c r="BI5" s="1400">
        <f t="shared" ca="1" si="1"/>
        <v>0</v>
      </c>
      <c r="BJ5" s="1400">
        <f t="shared" ca="1" si="2"/>
        <v>0</v>
      </c>
      <c r="BK5" s="1400">
        <f t="shared" ca="1" si="2"/>
        <v>24</v>
      </c>
      <c r="BL5" s="1400">
        <f t="shared" ca="1" si="2"/>
        <v>0</v>
      </c>
      <c r="BM5" s="1400">
        <f t="shared" ca="1" si="2"/>
        <v>0</v>
      </c>
      <c r="BN5" s="1400">
        <f t="shared" ca="1" si="2"/>
        <v>0</v>
      </c>
      <c r="BO5" s="1400">
        <f t="shared" ca="1" si="2"/>
        <v>0</v>
      </c>
      <c r="BP5" s="1400">
        <f t="shared" ca="1" si="2"/>
        <v>0</v>
      </c>
      <c r="BQ5" s="1400">
        <f t="shared" ca="1" si="2"/>
        <v>0</v>
      </c>
      <c r="BR5" s="1400">
        <f t="shared" ca="1" si="2"/>
        <v>48</v>
      </c>
      <c r="BS5" s="1400">
        <f t="shared" ca="1" si="2"/>
        <v>48</v>
      </c>
      <c r="BT5" s="1400">
        <f t="shared" ca="1" si="2"/>
        <v>48</v>
      </c>
      <c r="BU5" s="1400">
        <f t="shared" ca="1" si="2"/>
        <v>36</v>
      </c>
      <c r="BV5" s="1400">
        <f t="shared" ca="1" si="2"/>
        <v>0</v>
      </c>
      <c r="BW5" s="1400">
        <f t="shared" ca="1" si="2"/>
        <v>0</v>
      </c>
      <c r="BX5" s="1401">
        <f t="shared" ca="1" si="2"/>
        <v>0</v>
      </c>
      <c r="BZ5" s="1399">
        <f t="shared" ref="BZ5:BZ23" ca="1" si="4">AR5</f>
        <v>1</v>
      </c>
      <c r="CA5" s="1400">
        <f t="shared" ref="CA5:CA22" si="5">AQ5</f>
        <v>0</v>
      </c>
      <c r="CB5" s="1400">
        <f t="shared" ca="1" si="3"/>
        <v>0</v>
      </c>
      <c r="CC5" s="1400">
        <f t="shared" ca="1" si="3"/>
        <v>0</v>
      </c>
      <c r="CD5" s="1400">
        <f t="shared" ca="1" si="3"/>
        <v>0</v>
      </c>
      <c r="CE5" s="1400">
        <f t="shared" ca="1" si="3"/>
        <v>0</v>
      </c>
      <c r="CF5" s="1400">
        <f t="shared" ca="1" si="3"/>
        <v>0</v>
      </c>
      <c r="CG5" s="1400">
        <f t="shared" ca="1" si="3"/>
        <v>0</v>
      </c>
      <c r="CH5" s="1400">
        <f t="shared" ca="1" si="3"/>
        <v>24</v>
      </c>
      <c r="CI5" s="1400">
        <f t="shared" ca="1" si="3"/>
        <v>24</v>
      </c>
      <c r="CJ5" s="1400">
        <f t="shared" ca="1" si="3"/>
        <v>0</v>
      </c>
      <c r="CK5" s="1400">
        <f t="shared" ca="1" si="3"/>
        <v>0</v>
      </c>
      <c r="CL5" s="1400">
        <f t="shared" ca="1" si="3"/>
        <v>60</v>
      </c>
      <c r="CM5" s="1400">
        <f t="shared" ca="1" si="3"/>
        <v>60</v>
      </c>
      <c r="CN5" s="1400">
        <f t="shared" ca="1" si="3"/>
        <v>60</v>
      </c>
      <c r="CO5" s="1400">
        <f t="shared" ca="1" si="3"/>
        <v>72</v>
      </c>
      <c r="CP5" s="1400">
        <f t="shared" ca="1" si="3"/>
        <v>72</v>
      </c>
      <c r="CQ5" s="1400">
        <f t="shared" ca="1" si="3"/>
        <v>0</v>
      </c>
      <c r="CR5" s="1400">
        <f t="shared" ca="1" si="3"/>
        <v>0</v>
      </c>
      <c r="CS5" s="1400">
        <f t="shared" ca="1" si="3"/>
        <v>24</v>
      </c>
      <c r="CT5" s="1400">
        <f t="shared" ca="1" si="3"/>
        <v>0</v>
      </c>
      <c r="CU5" s="1400">
        <f t="shared" ca="1" si="3"/>
        <v>0</v>
      </c>
      <c r="CV5" s="1400">
        <f t="shared" ca="1" si="3"/>
        <v>0</v>
      </c>
      <c r="CW5" s="1400">
        <f t="shared" ca="1" si="3"/>
        <v>0</v>
      </c>
      <c r="CX5" s="1400">
        <f t="shared" ca="1" si="3"/>
        <v>0</v>
      </c>
      <c r="CY5" s="1400">
        <f t="shared" ca="1" si="3"/>
        <v>0</v>
      </c>
      <c r="CZ5" s="1400">
        <f t="shared" ca="1" si="3"/>
        <v>48</v>
      </c>
      <c r="DA5" s="1400">
        <f t="shared" ca="1" si="3"/>
        <v>48</v>
      </c>
      <c r="DB5" s="1400">
        <f t="shared" ca="1" si="3"/>
        <v>48</v>
      </c>
      <c r="DC5" s="1400">
        <f t="shared" ca="1" si="3"/>
        <v>36</v>
      </c>
      <c r="DD5" s="1400">
        <f t="shared" ca="1" si="3"/>
        <v>0</v>
      </c>
      <c r="DE5" s="1400">
        <f t="shared" ca="1" si="3"/>
        <v>0</v>
      </c>
      <c r="DF5" s="1401">
        <f t="shared" ca="1" si="3"/>
        <v>0</v>
      </c>
    </row>
    <row r="6" spans="2:110" ht="15">
      <c r="D6" t="s">
        <v>7</v>
      </c>
      <c r="E6" s="1390" t="str">
        <f ca="1"/>
        <v>MKC_FF仕上げ計画</v>
      </c>
      <c r="F6" s="1391" t="str">
        <f ca="1"/>
        <v>MKC①</v>
      </c>
      <c r="G6" s="1391" t="str">
        <f ca="1"/>
        <v>$F$162:$AL$191</v>
      </c>
      <c r="H6" s="1391">
        <f ca="1"/>
        <v>2</v>
      </c>
      <c r="I6" s="1391" t="str">
        <f ca="1"/>
        <v>MKC_FF</v>
      </c>
      <c r="J6" s="1391" t="str">
        <f ca="1"/>
        <v>仕上げ計画</v>
      </c>
      <c r="K6" s="1391">
        <f ca="1"/>
        <v>1536</v>
      </c>
      <c r="L6" s="1391">
        <f ca="1"/>
        <v>0</v>
      </c>
      <c r="M6" s="1391">
        <f ca="1"/>
        <v>0</v>
      </c>
      <c r="N6" s="1391">
        <f ca="1"/>
        <v>0</v>
      </c>
      <c r="O6" s="1391">
        <f ca="1"/>
        <v>0</v>
      </c>
      <c r="P6" s="1391">
        <f ca="1"/>
        <v>0</v>
      </c>
      <c r="Q6" s="1391">
        <f ca="1"/>
        <v>64</v>
      </c>
      <c r="R6" s="1391">
        <f ca="1"/>
        <v>96</v>
      </c>
      <c r="S6" s="1391">
        <f ca="1"/>
        <v>96</v>
      </c>
      <c r="T6" s="1391">
        <f ca="1"/>
        <v>0</v>
      </c>
      <c r="U6" s="1391">
        <f ca="1"/>
        <v>0</v>
      </c>
      <c r="V6" s="1391">
        <f ca="1"/>
        <v>96</v>
      </c>
      <c r="W6" s="1391">
        <f ca="1"/>
        <v>64</v>
      </c>
      <c r="X6" s="1391">
        <f ca="1"/>
        <v>96</v>
      </c>
      <c r="Y6" s="1391">
        <f ca="1"/>
        <v>64</v>
      </c>
      <c r="Z6" s="1391">
        <f ca="1"/>
        <v>96</v>
      </c>
      <c r="AA6" s="1391">
        <f ca="1"/>
        <v>32</v>
      </c>
      <c r="AB6" s="1391">
        <f ca="1"/>
        <v>32</v>
      </c>
      <c r="AC6" s="1391">
        <f ca="1"/>
        <v>64</v>
      </c>
      <c r="AD6" s="1391">
        <f ca="1"/>
        <v>64</v>
      </c>
      <c r="AE6" s="1391">
        <f ca="1"/>
        <v>64</v>
      </c>
      <c r="AF6" s="1391">
        <f ca="1"/>
        <v>64</v>
      </c>
      <c r="AG6" s="1391">
        <f ca="1"/>
        <v>64</v>
      </c>
      <c r="AH6" s="1391">
        <f ca="1"/>
        <v>0</v>
      </c>
      <c r="AI6" s="1391">
        <f ca="1"/>
        <v>0</v>
      </c>
      <c r="AJ6" s="1391">
        <f ca="1"/>
        <v>96</v>
      </c>
      <c r="AK6" s="1391">
        <f ca="1"/>
        <v>96</v>
      </c>
      <c r="AL6" s="1391">
        <f ca="1"/>
        <v>96</v>
      </c>
      <c r="AM6" s="1391">
        <f ca="1"/>
        <v>96</v>
      </c>
      <c r="AN6" s="1391">
        <f ca="1"/>
        <v>96</v>
      </c>
      <c r="AO6" s="1391">
        <f ca="1"/>
        <v>0</v>
      </c>
      <c r="AP6" s="1392">
        <f ca="1"/>
        <v>0</v>
      </c>
      <c r="AR6" s="1399">
        <f t="shared" ca="1" si="0"/>
        <v>2</v>
      </c>
      <c r="AS6" s="1400" t="str">
        <f t="shared" ca="1" si="0"/>
        <v>MKC_FF</v>
      </c>
      <c r="AT6" s="1400">
        <f t="shared" ca="1" si="1"/>
        <v>0</v>
      </c>
      <c r="AU6" s="1400">
        <f t="shared" ca="1" si="1"/>
        <v>0</v>
      </c>
      <c r="AV6" s="1400">
        <f t="shared" ca="1" si="1"/>
        <v>0</v>
      </c>
      <c r="AW6" s="1400">
        <f t="shared" ca="1" si="1"/>
        <v>0</v>
      </c>
      <c r="AX6" s="1400">
        <f t="shared" ca="1" si="1"/>
        <v>0</v>
      </c>
      <c r="AY6" s="1400">
        <f t="shared" ca="1" si="1"/>
        <v>64</v>
      </c>
      <c r="AZ6" s="1400">
        <f t="shared" ca="1" si="1"/>
        <v>96</v>
      </c>
      <c r="BA6" s="1400">
        <f t="shared" ca="1" si="1"/>
        <v>96</v>
      </c>
      <c r="BB6" s="1400">
        <f t="shared" ca="1" si="1"/>
        <v>0</v>
      </c>
      <c r="BC6" s="1400">
        <f t="shared" ca="1" si="1"/>
        <v>0</v>
      </c>
      <c r="BD6" s="1400">
        <f t="shared" ca="1" si="1"/>
        <v>96</v>
      </c>
      <c r="BE6" s="1400">
        <f t="shared" ca="1" si="1"/>
        <v>64</v>
      </c>
      <c r="BF6" s="1400">
        <f t="shared" ca="1" si="1"/>
        <v>96</v>
      </c>
      <c r="BG6" s="1400">
        <f t="shared" ca="1" si="1"/>
        <v>64</v>
      </c>
      <c r="BH6" s="1400">
        <f t="shared" ca="1" si="1"/>
        <v>96</v>
      </c>
      <c r="BI6" s="1400">
        <f t="shared" ca="1" si="1"/>
        <v>32</v>
      </c>
      <c r="BJ6" s="1400">
        <f t="shared" ca="1" si="2"/>
        <v>32</v>
      </c>
      <c r="BK6" s="1400">
        <f t="shared" ca="1" si="2"/>
        <v>64</v>
      </c>
      <c r="BL6" s="1400">
        <f t="shared" ca="1" si="2"/>
        <v>64</v>
      </c>
      <c r="BM6" s="1400">
        <f t="shared" ca="1" si="2"/>
        <v>64</v>
      </c>
      <c r="BN6" s="1400">
        <f t="shared" ca="1" si="2"/>
        <v>64</v>
      </c>
      <c r="BO6" s="1400">
        <f t="shared" ca="1" si="2"/>
        <v>64</v>
      </c>
      <c r="BP6" s="1400">
        <f t="shared" ca="1" si="2"/>
        <v>0</v>
      </c>
      <c r="BQ6" s="1400">
        <f t="shared" ca="1" si="2"/>
        <v>0</v>
      </c>
      <c r="BR6" s="1400">
        <f t="shared" ca="1" si="2"/>
        <v>96</v>
      </c>
      <c r="BS6" s="1400">
        <f t="shared" ca="1" si="2"/>
        <v>96</v>
      </c>
      <c r="BT6" s="1400">
        <f t="shared" ca="1" si="2"/>
        <v>96</v>
      </c>
      <c r="BU6" s="1400">
        <f t="shared" ca="1" si="2"/>
        <v>96</v>
      </c>
      <c r="BV6" s="1400">
        <f t="shared" ca="1" si="2"/>
        <v>96</v>
      </c>
      <c r="BW6" s="1400">
        <f t="shared" ca="1" si="2"/>
        <v>0</v>
      </c>
      <c r="BX6" s="1401">
        <f t="shared" ca="1" si="2"/>
        <v>0</v>
      </c>
      <c r="BZ6" s="1399">
        <f t="shared" ca="1" si="4"/>
        <v>2</v>
      </c>
      <c r="CA6" s="1400">
        <f t="shared" si="5"/>
        <v>0</v>
      </c>
      <c r="CB6" s="1400">
        <f t="shared" ca="1" si="3"/>
        <v>0</v>
      </c>
      <c r="CC6" s="1400">
        <f t="shared" ca="1" si="3"/>
        <v>0</v>
      </c>
      <c r="CD6" s="1400">
        <f t="shared" ca="1" si="3"/>
        <v>0</v>
      </c>
      <c r="CE6" s="1400">
        <f t="shared" ca="1" si="3"/>
        <v>0</v>
      </c>
      <c r="CF6" s="1400">
        <f t="shared" ca="1" si="3"/>
        <v>0</v>
      </c>
      <c r="CG6" s="1400">
        <f t="shared" ca="1" si="3"/>
        <v>64</v>
      </c>
      <c r="CH6" s="1400">
        <f t="shared" ca="1" si="3"/>
        <v>96</v>
      </c>
      <c r="CI6" s="1400">
        <f t="shared" ca="1" si="3"/>
        <v>96</v>
      </c>
      <c r="CJ6" s="1400">
        <f t="shared" ca="1" si="3"/>
        <v>0</v>
      </c>
      <c r="CK6" s="1400">
        <f t="shared" ca="1" si="3"/>
        <v>0</v>
      </c>
      <c r="CL6" s="1400">
        <f t="shared" ca="1" si="3"/>
        <v>96</v>
      </c>
      <c r="CM6" s="1400">
        <f t="shared" ca="1" si="3"/>
        <v>64</v>
      </c>
      <c r="CN6" s="1400">
        <f t="shared" ca="1" si="3"/>
        <v>96</v>
      </c>
      <c r="CO6" s="1400">
        <f t="shared" ca="1" si="3"/>
        <v>64</v>
      </c>
      <c r="CP6" s="1400">
        <f t="shared" ca="1" si="3"/>
        <v>96</v>
      </c>
      <c r="CQ6" s="1400">
        <f t="shared" ca="1" si="3"/>
        <v>32</v>
      </c>
      <c r="CR6" s="1400">
        <f t="shared" ca="1" si="3"/>
        <v>32</v>
      </c>
      <c r="CS6" s="1400">
        <f t="shared" ca="1" si="3"/>
        <v>64</v>
      </c>
      <c r="CT6" s="1400">
        <f t="shared" ca="1" si="3"/>
        <v>64</v>
      </c>
      <c r="CU6" s="1400">
        <f t="shared" ca="1" si="3"/>
        <v>64</v>
      </c>
      <c r="CV6" s="1400">
        <f t="shared" ca="1" si="3"/>
        <v>64</v>
      </c>
      <c r="CW6" s="1400">
        <f t="shared" ca="1" si="3"/>
        <v>64</v>
      </c>
      <c r="CX6" s="1400">
        <f t="shared" ca="1" si="3"/>
        <v>0</v>
      </c>
      <c r="CY6" s="1400">
        <f t="shared" ca="1" si="3"/>
        <v>0</v>
      </c>
      <c r="CZ6" s="1400">
        <f t="shared" ca="1" si="3"/>
        <v>96</v>
      </c>
      <c r="DA6" s="1400">
        <f t="shared" ca="1" si="3"/>
        <v>96</v>
      </c>
      <c r="DB6" s="1400">
        <f t="shared" ca="1" si="3"/>
        <v>96</v>
      </c>
      <c r="DC6" s="1400">
        <f t="shared" ca="1" si="3"/>
        <v>96</v>
      </c>
      <c r="DD6" s="1400">
        <f t="shared" ca="1" si="3"/>
        <v>96</v>
      </c>
      <c r="DE6" s="1400">
        <f t="shared" ca="1" si="3"/>
        <v>0</v>
      </c>
      <c r="DF6" s="1401">
        <f t="shared" ca="1" si="3"/>
        <v>0</v>
      </c>
    </row>
    <row r="7" spans="2:110" ht="15">
      <c r="D7" t="s">
        <v>8</v>
      </c>
      <c r="E7" s="1390" t="str">
        <f ca="1"/>
        <v>MKC_FL仕上げ計画</v>
      </c>
      <c r="F7" s="1391" t="str">
        <f ca="1"/>
        <v>MKC①</v>
      </c>
      <c r="G7" s="1391" t="str">
        <f ca="1"/>
        <v>$F$162:$AL$191</v>
      </c>
      <c r="H7" s="1391">
        <f ca="1"/>
        <v>3</v>
      </c>
      <c r="I7" s="1391" t="str">
        <f ca="1"/>
        <v>MKC_FL</v>
      </c>
      <c r="J7" s="1391" t="str">
        <f ca="1"/>
        <v>仕上げ計画</v>
      </c>
      <c r="K7" s="1391">
        <f ca="1"/>
        <v>450</v>
      </c>
      <c r="L7" s="1391">
        <f ca="1"/>
        <v>0</v>
      </c>
      <c r="M7" s="1391">
        <f ca="1"/>
        <v>0</v>
      </c>
      <c r="N7" s="1391">
        <f ca="1"/>
        <v>0</v>
      </c>
      <c r="O7" s="1391">
        <f ca="1"/>
        <v>0</v>
      </c>
      <c r="P7" s="1391">
        <f ca="1"/>
        <v>0</v>
      </c>
      <c r="Q7" s="1391">
        <f ca="1"/>
        <v>36</v>
      </c>
      <c r="R7" s="1391">
        <f ca="1"/>
        <v>36</v>
      </c>
      <c r="S7" s="1391">
        <f ca="1"/>
        <v>36</v>
      </c>
      <c r="T7" s="1391">
        <f ca="1"/>
        <v>0</v>
      </c>
      <c r="U7" s="1391">
        <f ca="1"/>
        <v>0</v>
      </c>
      <c r="V7" s="1391">
        <f ca="1"/>
        <v>36</v>
      </c>
      <c r="W7" s="1391">
        <f ca="1"/>
        <v>36</v>
      </c>
      <c r="X7" s="1391">
        <f ca="1"/>
        <v>18</v>
      </c>
      <c r="Y7" s="1391">
        <f ca="1"/>
        <v>18</v>
      </c>
      <c r="Z7" s="1391">
        <f ca="1"/>
        <v>18</v>
      </c>
      <c r="AA7" s="1391">
        <f ca="1"/>
        <v>18</v>
      </c>
      <c r="AB7" s="1391">
        <f ca="1"/>
        <v>0</v>
      </c>
      <c r="AC7" s="1391">
        <f ca="1"/>
        <v>18</v>
      </c>
      <c r="AD7" s="1391">
        <f ca="1"/>
        <v>18</v>
      </c>
      <c r="AE7" s="1391">
        <f ca="1"/>
        <v>18</v>
      </c>
      <c r="AF7" s="1391">
        <f ca="1"/>
        <v>18</v>
      </c>
      <c r="AG7" s="1391">
        <f ca="1"/>
        <v>18</v>
      </c>
      <c r="AH7" s="1391">
        <f ca="1"/>
        <v>18</v>
      </c>
      <c r="AI7" s="1391">
        <f ca="1"/>
        <v>0</v>
      </c>
      <c r="AJ7" s="1391">
        <f ca="1"/>
        <v>18</v>
      </c>
      <c r="AK7" s="1391">
        <f ca="1"/>
        <v>18</v>
      </c>
      <c r="AL7" s="1391">
        <f ca="1"/>
        <v>18</v>
      </c>
      <c r="AM7" s="1391">
        <f ca="1"/>
        <v>18</v>
      </c>
      <c r="AN7" s="1391">
        <f ca="1"/>
        <v>18</v>
      </c>
      <c r="AO7" s="1391">
        <f ca="1"/>
        <v>0</v>
      </c>
      <c r="AP7" s="1392">
        <f ca="1"/>
        <v>0</v>
      </c>
      <c r="AR7" s="1399">
        <f t="shared" ca="1" si="0"/>
        <v>3</v>
      </c>
      <c r="AS7" s="1400" t="str">
        <f t="shared" ca="1" si="0"/>
        <v>MKC_FL</v>
      </c>
      <c r="AT7" s="1400">
        <f t="shared" ca="1" si="1"/>
        <v>0</v>
      </c>
      <c r="AU7" s="1400">
        <f t="shared" ca="1" si="1"/>
        <v>0</v>
      </c>
      <c r="AV7" s="1400">
        <f t="shared" ca="1" si="1"/>
        <v>0</v>
      </c>
      <c r="AW7" s="1400">
        <f t="shared" ca="1" si="1"/>
        <v>0</v>
      </c>
      <c r="AX7" s="1400">
        <f t="shared" ca="1" si="1"/>
        <v>0</v>
      </c>
      <c r="AY7" s="1400">
        <f t="shared" ca="1" si="1"/>
        <v>36</v>
      </c>
      <c r="AZ7" s="1400">
        <f t="shared" ca="1" si="1"/>
        <v>36</v>
      </c>
      <c r="BA7" s="1400">
        <f t="shared" ca="1" si="1"/>
        <v>36</v>
      </c>
      <c r="BB7" s="1400">
        <f t="shared" ca="1" si="1"/>
        <v>0</v>
      </c>
      <c r="BC7" s="1400">
        <f t="shared" ca="1" si="1"/>
        <v>0</v>
      </c>
      <c r="BD7" s="1400">
        <f t="shared" ca="1" si="1"/>
        <v>36</v>
      </c>
      <c r="BE7" s="1400">
        <f t="shared" ca="1" si="1"/>
        <v>36</v>
      </c>
      <c r="BF7" s="1400">
        <f t="shared" ca="1" si="1"/>
        <v>18</v>
      </c>
      <c r="BG7" s="1400">
        <f t="shared" ca="1" si="1"/>
        <v>18</v>
      </c>
      <c r="BH7" s="1400">
        <f t="shared" ca="1" si="1"/>
        <v>18</v>
      </c>
      <c r="BI7" s="1400">
        <f t="shared" ca="1" si="1"/>
        <v>18</v>
      </c>
      <c r="BJ7" s="1400">
        <f t="shared" ca="1" si="2"/>
        <v>0</v>
      </c>
      <c r="BK7" s="1400">
        <f t="shared" ca="1" si="2"/>
        <v>18</v>
      </c>
      <c r="BL7" s="1400">
        <f t="shared" ca="1" si="2"/>
        <v>18</v>
      </c>
      <c r="BM7" s="1400">
        <f t="shared" ca="1" si="2"/>
        <v>18</v>
      </c>
      <c r="BN7" s="1400">
        <f t="shared" ca="1" si="2"/>
        <v>18</v>
      </c>
      <c r="BO7" s="1400">
        <f t="shared" ca="1" si="2"/>
        <v>18</v>
      </c>
      <c r="BP7" s="1400">
        <f t="shared" ca="1" si="2"/>
        <v>18</v>
      </c>
      <c r="BQ7" s="1400">
        <f t="shared" ca="1" si="2"/>
        <v>0</v>
      </c>
      <c r="BR7" s="1400">
        <f t="shared" ca="1" si="2"/>
        <v>18</v>
      </c>
      <c r="BS7" s="1400">
        <f t="shared" ca="1" si="2"/>
        <v>18</v>
      </c>
      <c r="BT7" s="1400">
        <f t="shared" ca="1" si="2"/>
        <v>18</v>
      </c>
      <c r="BU7" s="1400">
        <f t="shared" ca="1" si="2"/>
        <v>18</v>
      </c>
      <c r="BV7" s="1400">
        <f t="shared" ca="1" si="2"/>
        <v>18</v>
      </c>
      <c r="BW7" s="1400">
        <f t="shared" ca="1" si="2"/>
        <v>0</v>
      </c>
      <c r="BX7" s="1401">
        <f t="shared" ca="1" si="2"/>
        <v>0</v>
      </c>
      <c r="BZ7" s="1399">
        <f t="shared" ca="1" si="4"/>
        <v>3</v>
      </c>
      <c r="CA7" s="1400">
        <f t="shared" si="5"/>
        <v>0</v>
      </c>
      <c r="CB7" s="1400">
        <f t="shared" ca="1" si="3"/>
        <v>0</v>
      </c>
      <c r="CC7" s="1400">
        <f t="shared" ca="1" si="3"/>
        <v>0</v>
      </c>
      <c r="CD7" s="1400">
        <f t="shared" ca="1" si="3"/>
        <v>0</v>
      </c>
      <c r="CE7" s="1400">
        <f t="shared" ca="1" si="3"/>
        <v>0</v>
      </c>
      <c r="CF7" s="1400">
        <f t="shared" ca="1" si="3"/>
        <v>0</v>
      </c>
      <c r="CG7" s="1400">
        <f t="shared" ca="1" si="3"/>
        <v>36</v>
      </c>
      <c r="CH7" s="1400">
        <f t="shared" ca="1" si="3"/>
        <v>36</v>
      </c>
      <c r="CI7" s="1400">
        <f t="shared" ca="1" si="3"/>
        <v>36</v>
      </c>
      <c r="CJ7" s="1400">
        <f t="shared" ca="1" si="3"/>
        <v>0</v>
      </c>
      <c r="CK7" s="1400">
        <f t="shared" ca="1" si="3"/>
        <v>0</v>
      </c>
      <c r="CL7" s="1400">
        <f t="shared" ca="1" si="3"/>
        <v>36</v>
      </c>
      <c r="CM7" s="1400">
        <f t="shared" ca="1" si="3"/>
        <v>36</v>
      </c>
      <c r="CN7" s="1400">
        <f t="shared" ca="1" si="3"/>
        <v>18</v>
      </c>
      <c r="CO7" s="1400">
        <f t="shared" ca="1" si="3"/>
        <v>18</v>
      </c>
      <c r="CP7" s="1400">
        <f t="shared" ca="1" si="3"/>
        <v>18</v>
      </c>
      <c r="CQ7" s="1400">
        <f t="shared" ca="1" si="3"/>
        <v>18</v>
      </c>
      <c r="CR7" s="1400">
        <f t="shared" ca="1" si="3"/>
        <v>0</v>
      </c>
      <c r="CS7" s="1400">
        <f t="shared" ca="1" si="3"/>
        <v>18</v>
      </c>
      <c r="CT7" s="1400">
        <f t="shared" ca="1" si="3"/>
        <v>18</v>
      </c>
      <c r="CU7" s="1400">
        <f t="shared" ca="1" si="3"/>
        <v>18</v>
      </c>
      <c r="CV7" s="1400">
        <f t="shared" ca="1" si="3"/>
        <v>18</v>
      </c>
      <c r="CW7" s="1400">
        <f t="shared" ca="1" si="3"/>
        <v>18</v>
      </c>
      <c r="CX7" s="1400">
        <f t="shared" ca="1" si="3"/>
        <v>18</v>
      </c>
      <c r="CY7" s="1400">
        <f t="shared" ca="1" si="3"/>
        <v>0</v>
      </c>
      <c r="CZ7" s="1400">
        <f t="shared" ca="1" si="3"/>
        <v>18</v>
      </c>
      <c r="DA7" s="1400">
        <f t="shared" ca="1" si="3"/>
        <v>18</v>
      </c>
      <c r="DB7" s="1400">
        <f t="shared" ca="1" si="3"/>
        <v>18</v>
      </c>
      <c r="DC7" s="1400">
        <f t="shared" ca="1" si="3"/>
        <v>18</v>
      </c>
      <c r="DD7" s="1400">
        <f t="shared" ca="1" si="3"/>
        <v>18</v>
      </c>
      <c r="DE7" s="1400">
        <f t="shared" ca="1" si="3"/>
        <v>0</v>
      </c>
      <c r="DF7" s="1401">
        <f t="shared" ca="1" si="3"/>
        <v>0</v>
      </c>
    </row>
    <row r="8" spans="2:110" ht="15">
      <c r="E8" s="1390" t="str">
        <f ca="1"/>
        <v>MKC_MPR仕上げ計画</v>
      </c>
      <c r="F8" s="1391" t="str">
        <f ca="1"/>
        <v>MKC②</v>
      </c>
      <c r="G8" s="1391" t="str">
        <f ca="1"/>
        <v>$F$160:$AL$189</v>
      </c>
      <c r="H8" s="1391">
        <f ca="1"/>
        <v>4</v>
      </c>
      <c r="I8" s="1391" t="str">
        <f ca="1"/>
        <v>MKC_MPR</v>
      </c>
      <c r="J8" s="1391" t="str">
        <f ca="1"/>
        <v>仕上げ計画</v>
      </c>
      <c r="K8" s="1391">
        <f ca="1"/>
        <v>648</v>
      </c>
      <c r="L8" s="1391">
        <f ca="1"/>
        <v>0</v>
      </c>
      <c r="M8" s="1391">
        <f ca="1"/>
        <v>0</v>
      </c>
      <c r="N8" s="1391">
        <f ca="1"/>
        <v>0</v>
      </c>
      <c r="O8" s="1391">
        <f ca="1"/>
        <v>0</v>
      </c>
      <c r="P8" s="1391">
        <f ca="1"/>
        <v>0</v>
      </c>
      <c r="Q8" s="1391">
        <f ca="1"/>
        <v>0</v>
      </c>
      <c r="R8" s="1391">
        <f ca="1"/>
        <v>0</v>
      </c>
      <c r="S8" s="1391">
        <f ca="1"/>
        <v>0</v>
      </c>
      <c r="T8" s="1391">
        <f ca="1"/>
        <v>0</v>
      </c>
      <c r="U8" s="1391">
        <f ca="1"/>
        <v>0</v>
      </c>
      <c r="V8" s="1391">
        <f ca="1"/>
        <v>108</v>
      </c>
      <c r="W8" s="1391">
        <f ca="1"/>
        <v>0</v>
      </c>
      <c r="X8" s="1391">
        <f ca="1"/>
        <v>0</v>
      </c>
      <c r="Y8" s="1391">
        <f ca="1"/>
        <v>108</v>
      </c>
      <c r="Z8" s="1391">
        <f ca="1"/>
        <v>0</v>
      </c>
      <c r="AA8" s="1391">
        <f ca="1"/>
        <v>0</v>
      </c>
      <c r="AB8" s="1391">
        <f ca="1"/>
        <v>0</v>
      </c>
      <c r="AC8" s="1391">
        <f ca="1"/>
        <v>108</v>
      </c>
      <c r="AD8" s="1391">
        <f ca="1"/>
        <v>0</v>
      </c>
      <c r="AE8" s="1391">
        <f ca="1"/>
        <v>108</v>
      </c>
      <c r="AF8" s="1391">
        <f ca="1"/>
        <v>0</v>
      </c>
      <c r="AG8" s="1391">
        <f ca="1"/>
        <v>108</v>
      </c>
      <c r="AH8" s="1391">
        <f ca="1"/>
        <v>0</v>
      </c>
      <c r="AI8" s="1391">
        <f ca="1"/>
        <v>0</v>
      </c>
      <c r="AJ8" s="1391">
        <f ca="1"/>
        <v>0</v>
      </c>
      <c r="AK8" s="1391">
        <f ca="1"/>
        <v>108</v>
      </c>
      <c r="AL8" s="1391">
        <f ca="1"/>
        <v>0</v>
      </c>
      <c r="AM8" s="1391">
        <f ca="1"/>
        <v>0</v>
      </c>
      <c r="AN8" s="1391">
        <f ca="1"/>
        <v>0</v>
      </c>
      <c r="AO8" s="1391">
        <f ca="1"/>
        <v>0</v>
      </c>
      <c r="AP8" s="1392">
        <f ca="1"/>
        <v>0</v>
      </c>
      <c r="AR8" s="1399">
        <f t="shared" ca="1" si="0"/>
        <v>4</v>
      </c>
      <c r="AS8" s="1400" t="str">
        <f t="shared" ca="1" si="0"/>
        <v>MKC_MPR</v>
      </c>
      <c r="AT8" s="1400">
        <f t="shared" ca="1" si="1"/>
        <v>0</v>
      </c>
      <c r="AU8" s="1400">
        <f t="shared" ca="1" si="1"/>
        <v>0</v>
      </c>
      <c r="AV8" s="1400">
        <f t="shared" ca="1" si="1"/>
        <v>0</v>
      </c>
      <c r="AW8" s="1400">
        <f t="shared" ca="1" si="1"/>
        <v>0</v>
      </c>
      <c r="AX8" s="1400">
        <f t="shared" ca="1" si="1"/>
        <v>0</v>
      </c>
      <c r="AY8" s="1400">
        <f t="shared" ca="1" si="1"/>
        <v>0</v>
      </c>
      <c r="AZ8" s="1400">
        <f t="shared" ca="1" si="1"/>
        <v>0</v>
      </c>
      <c r="BA8" s="1400">
        <f t="shared" ca="1" si="1"/>
        <v>0</v>
      </c>
      <c r="BB8" s="1400">
        <f t="shared" ca="1" si="1"/>
        <v>0</v>
      </c>
      <c r="BC8" s="1400">
        <f t="shared" ca="1" si="1"/>
        <v>0</v>
      </c>
      <c r="BD8" s="1400">
        <f t="shared" ca="1" si="1"/>
        <v>108</v>
      </c>
      <c r="BE8" s="1400">
        <f t="shared" ca="1" si="1"/>
        <v>0</v>
      </c>
      <c r="BF8" s="1400">
        <f t="shared" ca="1" si="1"/>
        <v>0</v>
      </c>
      <c r="BG8" s="1400">
        <f t="shared" ca="1" si="1"/>
        <v>108</v>
      </c>
      <c r="BH8" s="1400">
        <f t="shared" ca="1" si="1"/>
        <v>0</v>
      </c>
      <c r="BI8" s="1400">
        <f t="shared" ca="1" si="1"/>
        <v>0</v>
      </c>
      <c r="BJ8" s="1400">
        <f t="shared" ca="1" si="2"/>
        <v>0</v>
      </c>
      <c r="BK8" s="1400">
        <f t="shared" ca="1" si="2"/>
        <v>108</v>
      </c>
      <c r="BL8" s="1400">
        <f t="shared" ca="1" si="2"/>
        <v>0</v>
      </c>
      <c r="BM8" s="1400">
        <f t="shared" ca="1" si="2"/>
        <v>108</v>
      </c>
      <c r="BN8" s="1400">
        <f t="shared" ca="1" si="2"/>
        <v>0</v>
      </c>
      <c r="BO8" s="1400">
        <f t="shared" ca="1" si="2"/>
        <v>108</v>
      </c>
      <c r="BP8" s="1400">
        <f t="shared" ca="1" si="2"/>
        <v>0</v>
      </c>
      <c r="BQ8" s="1400">
        <f t="shared" ca="1" si="2"/>
        <v>0</v>
      </c>
      <c r="BR8" s="1400">
        <f t="shared" ca="1" si="2"/>
        <v>0</v>
      </c>
      <c r="BS8" s="1400">
        <f t="shared" ca="1" si="2"/>
        <v>108</v>
      </c>
      <c r="BT8" s="1400">
        <f t="shared" ca="1" si="2"/>
        <v>0</v>
      </c>
      <c r="BU8" s="1400">
        <f t="shared" ca="1" si="2"/>
        <v>0</v>
      </c>
      <c r="BV8" s="1400">
        <f t="shared" ca="1" si="2"/>
        <v>0</v>
      </c>
      <c r="BW8" s="1400">
        <f t="shared" ca="1" si="2"/>
        <v>0</v>
      </c>
      <c r="BX8" s="1401">
        <f t="shared" ca="1" si="2"/>
        <v>0</v>
      </c>
      <c r="BZ8" s="1399">
        <f t="shared" ca="1" si="4"/>
        <v>4</v>
      </c>
      <c r="CA8" s="1400">
        <f t="shared" si="5"/>
        <v>0</v>
      </c>
      <c r="CB8" s="1400">
        <f t="shared" ca="1" si="3"/>
        <v>0</v>
      </c>
      <c r="CC8" s="1400">
        <f t="shared" ca="1" si="3"/>
        <v>0</v>
      </c>
      <c r="CD8" s="1400">
        <f t="shared" ca="1" si="3"/>
        <v>0</v>
      </c>
      <c r="CE8" s="1400">
        <f t="shared" ca="1" si="3"/>
        <v>0</v>
      </c>
      <c r="CF8" s="1400">
        <f t="shared" ca="1" si="3"/>
        <v>0</v>
      </c>
      <c r="CG8" s="1400">
        <f t="shared" ca="1" si="3"/>
        <v>0</v>
      </c>
      <c r="CH8" s="1400">
        <f t="shared" ca="1" si="3"/>
        <v>0</v>
      </c>
      <c r="CI8" s="1400">
        <f t="shared" ca="1" si="3"/>
        <v>0</v>
      </c>
      <c r="CJ8" s="1400">
        <f t="shared" ca="1" si="3"/>
        <v>0</v>
      </c>
      <c r="CK8" s="1400">
        <f t="shared" ca="1" si="3"/>
        <v>0</v>
      </c>
      <c r="CL8" s="1400">
        <f t="shared" ca="1" si="3"/>
        <v>108</v>
      </c>
      <c r="CM8" s="1400">
        <f t="shared" ca="1" si="3"/>
        <v>0</v>
      </c>
      <c r="CN8" s="1400">
        <f t="shared" ca="1" si="3"/>
        <v>0</v>
      </c>
      <c r="CO8" s="1400">
        <f t="shared" ca="1" si="3"/>
        <v>108</v>
      </c>
      <c r="CP8" s="1400">
        <f t="shared" ca="1" si="3"/>
        <v>0</v>
      </c>
      <c r="CQ8" s="1400">
        <f t="shared" ca="1" si="3"/>
        <v>0</v>
      </c>
      <c r="CR8" s="1400">
        <f t="shared" ca="1" si="3"/>
        <v>0</v>
      </c>
      <c r="CS8" s="1400">
        <f t="shared" ca="1" si="3"/>
        <v>108</v>
      </c>
      <c r="CT8" s="1400">
        <f t="shared" ca="1" si="3"/>
        <v>0</v>
      </c>
      <c r="CU8" s="1400">
        <f t="shared" ca="1" si="3"/>
        <v>108</v>
      </c>
      <c r="CV8" s="1400">
        <f t="shared" ca="1" si="3"/>
        <v>0</v>
      </c>
      <c r="CW8" s="1400">
        <f t="shared" ca="1" si="3"/>
        <v>108</v>
      </c>
      <c r="CX8" s="1400">
        <f t="shared" ca="1" si="3"/>
        <v>0</v>
      </c>
      <c r="CY8" s="1400">
        <f t="shared" ca="1" si="3"/>
        <v>0</v>
      </c>
      <c r="CZ8" s="1400">
        <f t="shared" ca="1" si="3"/>
        <v>0</v>
      </c>
      <c r="DA8" s="1400">
        <f t="shared" ca="1" si="3"/>
        <v>108</v>
      </c>
      <c r="DB8" s="1400">
        <f t="shared" ca="1" si="3"/>
        <v>0</v>
      </c>
      <c r="DC8" s="1400">
        <f t="shared" ca="1" si="3"/>
        <v>0</v>
      </c>
      <c r="DD8" s="1400">
        <f t="shared" ca="1" si="3"/>
        <v>0</v>
      </c>
      <c r="DE8" s="1400">
        <f t="shared" ca="1" si="3"/>
        <v>0</v>
      </c>
      <c r="DF8" s="1401">
        <f t="shared" ca="1" si="3"/>
        <v>0</v>
      </c>
    </row>
    <row r="9" spans="2:110" ht="15">
      <c r="E9" s="1390" t="str">
        <f ca="1"/>
        <v>MKC_MPL仕上げ計画</v>
      </c>
      <c r="F9" s="1391" t="str">
        <f ca="1"/>
        <v>MKC②</v>
      </c>
      <c r="G9" s="1391" t="str">
        <f ca="1"/>
        <v>$F$160:$AL$189</v>
      </c>
      <c r="H9" s="1391">
        <f ca="1"/>
        <v>5</v>
      </c>
      <c r="I9" s="1391" t="str">
        <f ca="1"/>
        <v>MKC_MPL</v>
      </c>
      <c r="J9" s="1391" t="str">
        <f ca="1"/>
        <v>仕上げ計画</v>
      </c>
      <c r="K9" s="1391">
        <f ca="1"/>
        <v>648</v>
      </c>
      <c r="L9" s="1391">
        <f ca="1"/>
        <v>0</v>
      </c>
      <c r="M9" s="1391">
        <f ca="1"/>
        <v>0</v>
      </c>
      <c r="N9" s="1391">
        <f ca="1"/>
        <v>0</v>
      </c>
      <c r="O9" s="1391">
        <f ca="1"/>
        <v>0</v>
      </c>
      <c r="P9" s="1391">
        <f ca="1"/>
        <v>0</v>
      </c>
      <c r="Q9" s="1391">
        <f ca="1"/>
        <v>0</v>
      </c>
      <c r="R9" s="1391">
        <f ca="1"/>
        <v>0</v>
      </c>
      <c r="S9" s="1391">
        <f ca="1"/>
        <v>0</v>
      </c>
      <c r="T9" s="1391">
        <f ca="1"/>
        <v>0</v>
      </c>
      <c r="U9" s="1391">
        <f ca="1"/>
        <v>0</v>
      </c>
      <c r="V9" s="1391">
        <f ca="1"/>
        <v>108</v>
      </c>
      <c r="W9" s="1391">
        <f ca="1"/>
        <v>0</v>
      </c>
      <c r="X9" s="1391">
        <f ca="1"/>
        <v>108</v>
      </c>
      <c r="Y9" s="1391">
        <f ca="1"/>
        <v>0</v>
      </c>
      <c r="Z9" s="1391">
        <f ca="1"/>
        <v>108</v>
      </c>
      <c r="AA9" s="1391">
        <f ca="1"/>
        <v>0</v>
      </c>
      <c r="AB9" s="1391">
        <f ca="1"/>
        <v>0</v>
      </c>
      <c r="AC9" s="1391">
        <f ca="1"/>
        <v>0</v>
      </c>
      <c r="AD9" s="1391">
        <f ca="1"/>
        <v>108</v>
      </c>
      <c r="AE9" s="1391">
        <f ca="1"/>
        <v>0</v>
      </c>
      <c r="AF9" s="1391">
        <f ca="1"/>
        <v>108</v>
      </c>
      <c r="AG9" s="1391">
        <f ca="1"/>
        <v>0</v>
      </c>
      <c r="AH9" s="1391">
        <f ca="1"/>
        <v>0</v>
      </c>
      <c r="AI9" s="1391">
        <f ca="1"/>
        <v>0</v>
      </c>
      <c r="AJ9" s="1391">
        <f ca="1"/>
        <v>108</v>
      </c>
      <c r="AK9" s="1391">
        <f ca="1"/>
        <v>0</v>
      </c>
      <c r="AL9" s="1391">
        <f ca="1"/>
        <v>0</v>
      </c>
      <c r="AM9" s="1391">
        <f ca="1"/>
        <v>0</v>
      </c>
      <c r="AN9" s="1391">
        <f ca="1"/>
        <v>0</v>
      </c>
      <c r="AO9" s="1391">
        <f ca="1"/>
        <v>0</v>
      </c>
      <c r="AP9" s="1392">
        <f ca="1"/>
        <v>0</v>
      </c>
      <c r="AR9" s="1399">
        <f t="shared" ca="1" si="0"/>
        <v>5</v>
      </c>
      <c r="AS9" s="1400" t="str">
        <f t="shared" ca="1" si="0"/>
        <v>MKC_MPL</v>
      </c>
      <c r="AT9" s="1400">
        <f t="shared" ca="1" si="1"/>
        <v>0</v>
      </c>
      <c r="AU9" s="1400">
        <f t="shared" ca="1" si="1"/>
        <v>0</v>
      </c>
      <c r="AV9" s="1400">
        <f t="shared" ca="1" si="1"/>
        <v>0</v>
      </c>
      <c r="AW9" s="1400">
        <f t="shared" ca="1" si="1"/>
        <v>0</v>
      </c>
      <c r="AX9" s="1400">
        <f t="shared" ca="1" si="1"/>
        <v>0</v>
      </c>
      <c r="AY9" s="1400">
        <f t="shared" ca="1" si="1"/>
        <v>0</v>
      </c>
      <c r="AZ9" s="1400">
        <f t="shared" ca="1" si="1"/>
        <v>0</v>
      </c>
      <c r="BA9" s="1400">
        <f t="shared" ca="1" si="1"/>
        <v>0</v>
      </c>
      <c r="BB9" s="1400">
        <f t="shared" ca="1" si="1"/>
        <v>0</v>
      </c>
      <c r="BC9" s="1400">
        <f t="shared" ca="1" si="1"/>
        <v>0</v>
      </c>
      <c r="BD9" s="1400">
        <f t="shared" ca="1" si="1"/>
        <v>108</v>
      </c>
      <c r="BE9" s="1400">
        <f t="shared" ca="1" si="1"/>
        <v>0</v>
      </c>
      <c r="BF9" s="1400">
        <f t="shared" ca="1" si="1"/>
        <v>108</v>
      </c>
      <c r="BG9" s="1400">
        <f t="shared" ca="1" si="1"/>
        <v>0</v>
      </c>
      <c r="BH9" s="1400">
        <f t="shared" ca="1" si="1"/>
        <v>108</v>
      </c>
      <c r="BI9" s="1400">
        <f t="shared" ca="1" si="1"/>
        <v>0</v>
      </c>
      <c r="BJ9" s="1400">
        <f t="shared" ca="1" si="2"/>
        <v>0</v>
      </c>
      <c r="BK9" s="1400">
        <f t="shared" ca="1" si="2"/>
        <v>0</v>
      </c>
      <c r="BL9" s="1400">
        <f t="shared" ca="1" si="2"/>
        <v>108</v>
      </c>
      <c r="BM9" s="1400">
        <f t="shared" ca="1" si="2"/>
        <v>0</v>
      </c>
      <c r="BN9" s="1400">
        <f t="shared" ca="1" si="2"/>
        <v>108</v>
      </c>
      <c r="BO9" s="1400">
        <f t="shared" ca="1" si="2"/>
        <v>0</v>
      </c>
      <c r="BP9" s="1400">
        <f t="shared" ca="1" si="2"/>
        <v>0</v>
      </c>
      <c r="BQ9" s="1400">
        <f t="shared" ca="1" si="2"/>
        <v>0</v>
      </c>
      <c r="BR9" s="1400">
        <f t="shared" ca="1" si="2"/>
        <v>108</v>
      </c>
      <c r="BS9" s="1400">
        <f t="shared" ca="1" si="2"/>
        <v>0</v>
      </c>
      <c r="BT9" s="1400">
        <f t="shared" ca="1" si="2"/>
        <v>0</v>
      </c>
      <c r="BU9" s="1400">
        <f t="shared" ca="1" si="2"/>
        <v>0</v>
      </c>
      <c r="BV9" s="1400">
        <f t="shared" ca="1" si="2"/>
        <v>0</v>
      </c>
      <c r="BW9" s="1400">
        <f t="shared" ca="1" si="2"/>
        <v>0</v>
      </c>
      <c r="BX9" s="1401">
        <f t="shared" ca="1" si="2"/>
        <v>0</v>
      </c>
      <c r="BZ9" s="1399">
        <f t="shared" ca="1" si="4"/>
        <v>5</v>
      </c>
      <c r="CA9" s="1400">
        <f t="shared" si="5"/>
        <v>0</v>
      </c>
      <c r="CB9" s="1400">
        <f t="shared" ca="1" si="3"/>
        <v>0</v>
      </c>
      <c r="CC9" s="1400">
        <f t="shared" ca="1" si="3"/>
        <v>0</v>
      </c>
      <c r="CD9" s="1400">
        <f t="shared" ca="1" si="3"/>
        <v>0</v>
      </c>
      <c r="CE9" s="1400">
        <f t="shared" ca="1" si="3"/>
        <v>0</v>
      </c>
      <c r="CF9" s="1400">
        <f t="shared" ca="1" si="3"/>
        <v>0</v>
      </c>
      <c r="CG9" s="1400">
        <f t="shared" ca="1" si="3"/>
        <v>0</v>
      </c>
      <c r="CH9" s="1400">
        <f t="shared" ca="1" si="3"/>
        <v>0</v>
      </c>
      <c r="CI9" s="1400">
        <f t="shared" ca="1" si="3"/>
        <v>0</v>
      </c>
      <c r="CJ9" s="1400">
        <f t="shared" ca="1" si="3"/>
        <v>0</v>
      </c>
      <c r="CK9" s="1400">
        <f t="shared" ca="1" si="3"/>
        <v>0</v>
      </c>
      <c r="CL9" s="1400">
        <f t="shared" ca="1" si="3"/>
        <v>108</v>
      </c>
      <c r="CM9" s="1400">
        <f t="shared" ca="1" si="3"/>
        <v>0</v>
      </c>
      <c r="CN9" s="1400">
        <f t="shared" ca="1" si="3"/>
        <v>108</v>
      </c>
      <c r="CO9" s="1400">
        <f t="shared" ca="1" si="3"/>
        <v>0</v>
      </c>
      <c r="CP9" s="1400">
        <f t="shared" ca="1" si="3"/>
        <v>108</v>
      </c>
      <c r="CQ9" s="1400">
        <f t="shared" ca="1" si="3"/>
        <v>0</v>
      </c>
      <c r="CR9" s="1400">
        <f t="shared" ca="1" si="3"/>
        <v>0</v>
      </c>
      <c r="CS9" s="1400">
        <f t="shared" ca="1" si="3"/>
        <v>0</v>
      </c>
      <c r="CT9" s="1400">
        <f t="shared" ca="1" si="3"/>
        <v>108</v>
      </c>
      <c r="CU9" s="1400">
        <f t="shared" ca="1" si="3"/>
        <v>0</v>
      </c>
      <c r="CV9" s="1400">
        <f t="shared" ca="1" si="3"/>
        <v>108</v>
      </c>
      <c r="CW9" s="1400">
        <f t="shared" ca="1" si="3"/>
        <v>0</v>
      </c>
      <c r="CX9" s="1400">
        <f t="shared" ca="1" si="3"/>
        <v>0</v>
      </c>
      <c r="CY9" s="1400">
        <f t="shared" ca="1" si="3"/>
        <v>0</v>
      </c>
      <c r="CZ9" s="1400">
        <f t="shared" ca="1" si="3"/>
        <v>108</v>
      </c>
      <c r="DA9" s="1400">
        <f t="shared" ca="1" si="3"/>
        <v>0</v>
      </c>
      <c r="DB9" s="1400">
        <f t="shared" ca="1" si="3"/>
        <v>0</v>
      </c>
      <c r="DC9" s="1400">
        <f t="shared" ca="1" si="3"/>
        <v>0</v>
      </c>
      <c r="DD9" s="1400">
        <f t="shared" ca="1" si="3"/>
        <v>0</v>
      </c>
      <c r="DE9" s="1400">
        <f t="shared" ca="1" si="3"/>
        <v>0</v>
      </c>
      <c r="DF9" s="1401">
        <f t="shared" ca="1" si="3"/>
        <v>0</v>
      </c>
    </row>
    <row r="10" spans="2:110" ht="15">
      <c r="E10" s="1390" t="str">
        <f ca="1"/>
        <v>MKC_SWA仕上げ計画</v>
      </c>
      <c r="F10" s="1391" t="str">
        <f ca="1"/>
        <v>MKC②</v>
      </c>
      <c r="G10" s="1391" t="str">
        <f ca="1"/>
        <v>$F$160:$AL$189</v>
      </c>
      <c r="H10" s="1391">
        <f ca="1"/>
        <v>6</v>
      </c>
      <c r="I10" s="1391" t="str">
        <f ca="1"/>
        <v>MKC_SWA</v>
      </c>
      <c r="J10" s="1391" t="str">
        <f ca="1"/>
        <v>仕上げ計画</v>
      </c>
      <c r="K10" s="1391">
        <f ca="1"/>
        <v>504</v>
      </c>
      <c r="L10" s="1391">
        <f ca="1"/>
        <v>0</v>
      </c>
      <c r="M10" s="1391">
        <f ca="1"/>
        <v>0</v>
      </c>
      <c r="N10" s="1391">
        <f ca="1"/>
        <v>0</v>
      </c>
      <c r="O10" s="1391">
        <f ca="1"/>
        <v>0</v>
      </c>
      <c r="P10" s="1391">
        <f ca="1"/>
        <v>0</v>
      </c>
      <c r="Q10" s="1391">
        <f ca="1"/>
        <v>48</v>
      </c>
      <c r="R10" s="1391">
        <f ca="1"/>
        <v>48</v>
      </c>
      <c r="S10" s="1391">
        <f ca="1"/>
        <v>48</v>
      </c>
      <c r="T10" s="1391">
        <f ca="1"/>
        <v>0</v>
      </c>
      <c r="U10" s="1391">
        <f ca="1"/>
        <v>0</v>
      </c>
      <c r="V10" s="1391">
        <f ca="1"/>
        <v>48</v>
      </c>
      <c r="W10" s="1391">
        <f ca="1"/>
        <v>48</v>
      </c>
      <c r="X10" s="1391">
        <f ca="1"/>
        <v>48</v>
      </c>
      <c r="Y10" s="1391">
        <f ca="1"/>
        <v>48</v>
      </c>
      <c r="Z10" s="1391">
        <f ca="1"/>
        <v>48</v>
      </c>
      <c r="AA10" s="1391">
        <f ca="1"/>
        <v>0</v>
      </c>
      <c r="AB10" s="1391">
        <f ca="1"/>
        <v>0</v>
      </c>
      <c r="AC10" s="1391">
        <f ca="1"/>
        <v>24</v>
      </c>
      <c r="AD10" s="1391">
        <f ca="1"/>
        <v>0</v>
      </c>
      <c r="AE10" s="1391">
        <f ca="1"/>
        <v>0</v>
      </c>
      <c r="AF10" s="1391">
        <f ca="1"/>
        <v>0</v>
      </c>
      <c r="AG10" s="1391">
        <f ca="1"/>
        <v>0</v>
      </c>
      <c r="AH10" s="1391">
        <f ca="1"/>
        <v>0</v>
      </c>
      <c r="AI10" s="1391">
        <f ca="1"/>
        <v>0</v>
      </c>
      <c r="AJ10" s="1391">
        <f ca="1"/>
        <v>0</v>
      </c>
      <c r="AK10" s="1391">
        <f ca="1"/>
        <v>48</v>
      </c>
      <c r="AL10" s="1391">
        <f ca="1"/>
        <v>48</v>
      </c>
      <c r="AM10" s="1391">
        <f ca="1"/>
        <v>0</v>
      </c>
      <c r="AN10" s="1391">
        <f ca="1"/>
        <v>0</v>
      </c>
      <c r="AO10" s="1391">
        <f ca="1"/>
        <v>0</v>
      </c>
      <c r="AP10" s="1392">
        <f ca="1"/>
        <v>0</v>
      </c>
      <c r="AR10" s="1399">
        <f t="shared" ca="1" si="0"/>
        <v>6</v>
      </c>
      <c r="AS10" s="1400" t="str">
        <f t="shared" ca="1" si="0"/>
        <v>MKC_SWA</v>
      </c>
      <c r="AT10" s="1400">
        <f t="shared" ca="1" si="1"/>
        <v>0</v>
      </c>
      <c r="AU10" s="1400">
        <f t="shared" ca="1" si="1"/>
        <v>0</v>
      </c>
      <c r="AV10" s="1400">
        <f t="shared" ca="1" si="1"/>
        <v>0</v>
      </c>
      <c r="AW10" s="1400">
        <f t="shared" ca="1" si="1"/>
        <v>0</v>
      </c>
      <c r="AX10" s="1400">
        <f t="shared" ca="1" si="1"/>
        <v>0</v>
      </c>
      <c r="AY10" s="1400">
        <f t="shared" ca="1" si="1"/>
        <v>48</v>
      </c>
      <c r="AZ10" s="1400">
        <f t="shared" ca="1" si="1"/>
        <v>48</v>
      </c>
      <c r="BA10" s="1400">
        <f t="shared" ca="1" si="1"/>
        <v>48</v>
      </c>
      <c r="BB10" s="1400">
        <f t="shared" ca="1" si="1"/>
        <v>0</v>
      </c>
      <c r="BC10" s="1400">
        <f t="shared" ca="1" si="1"/>
        <v>0</v>
      </c>
      <c r="BD10" s="1400">
        <f t="shared" ca="1" si="1"/>
        <v>48</v>
      </c>
      <c r="BE10" s="1400">
        <f t="shared" ca="1" si="1"/>
        <v>48</v>
      </c>
      <c r="BF10" s="1400">
        <f t="shared" ca="1" si="1"/>
        <v>48</v>
      </c>
      <c r="BG10" s="1400">
        <f t="shared" ca="1" si="1"/>
        <v>48</v>
      </c>
      <c r="BH10" s="1400">
        <f t="shared" ca="1" si="1"/>
        <v>48</v>
      </c>
      <c r="BI10" s="1400">
        <f t="shared" ca="1" si="1"/>
        <v>0</v>
      </c>
      <c r="BJ10" s="1400">
        <f t="shared" ca="1" si="2"/>
        <v>0</v>
      </c>
      <c r="BK10" s="1400">
        <f t="shared" ca="1" si="2"/>
        <v>24</v>
      </c>
      <c r="BL10" s="1400">
        <f t="shared" ca="1" si="2"/>
        <v>0</v>
      </c>
      <c r="BM10" s="1400">
        <f t="shared" ca="1" si="2"/>
        <v>0</v>
      </c>
      <c r="BN10" s="1400">
        <f t="shared" ca="1" si="2"/>
        <v>0</v>
      </c>
      <c r="BO10" s="1400">
        <f t="shared" ca="1" si="2"/>
        <v>0</v>
      </c>
      <c r="BP10" s="1400">
        <f t="shared" ca="1" si="2"/>
        <v>0</v>
      </c>
      <c r="BQ10" s="1400">
        <f t="shared" ca="1" si="2"/>
        <v>0</v>
      </c>
      <c r="BR10" s="1400">
        <f t="shared" ca="1" si="2"/>
        <v>0</v>
      </c>
      <c r="BS10" s="1400">
        <f t="shared" ca="1" si="2"/>
        <v>48</v>
      </c>
      <c r="BT10" s="1400">
        <f t="shared" ca="1" si="2"/>
        <v>48</v>
      </c>
      <c r="BU10" s="1400">
        <f t="shared" ca="1" si="2"/>
        <v>0</v>
      </c>
      <c r="BV10" s="1400">
        <f t="shared" ca="1" si="2"/>
        <v>0</v>
      </c>
      <c r="BW10" s="1400">
        <f t="shared" ca="1" si="2"/>
        <v>0</v>
      </c>
      <c r="BX10" s="1401">
        <f t="shared" ca="1" si="2"/>
        <v>0</v>
      </c>
      <c r="BZ10" s="1399">
        <f t="shared" ca="1" si="4"/>
        <v>6</v>
      </c>
      <c r="CA10" s="1400">
        <f t="shared" si="5"/>
        <v>0</v>
      </c>
      <c r="CB10" s="1400">
        <f t="shared" ca="1" si="3"/>
        <v>0</v>
      </c>
      <c r="CC10" s="1400">
        <f t="shared" ca="1" si="3"/>
        <v>0</v>
      </c>
      <c r="CD10" s="1400">
        <f t="shared" ca="1" si="3"/>
        <v>0</v>
      </c>
      <c r="CE10" s="1400">
        <f t="shared" ca="1" si="3"/>
        <v>0</v>
      </c>
      <c r="CF10" s="1400">
        <f t="shared" ca="1" si="3"/>
        <v>0</v>
      </c>
      <c r="CG10" s="1400">
        <f t="shared" ca="1" si="3"/>
        <v>48</v>
      </c>
      <c r="CH10" s="1400">
        <f t="shared" ca="1" si="3"/>
        <v>48</v>
      </c>
      <c r="CI10" s="1400">
        <f t="shared" ca="1" si="3"/>
        <v>48</v>
      </c>
      <c r="CJ10" s="1400">
        <f t="shared" ca="1" si="3"/>
        <v>0</v>
      </c>
      <c r="CK10" s="1400">
        <f t="shared" ca="1" si="3"/>
        <v>0</v>
      </c>
      <c r="CL10" s="1400">
        <f t="shared" ca="1" si="3"/>
        <v>48</v>
      </c>
      <c r="CM10" s="1400">
        <f t="shared" ca="1" si="3"/>
        <v>48</v>
      </c>
      <c r="CN10" s="1400">
        <f t="shared" ca="1" si="3"/>
        <v>48</v>
      </c>
      <c r="CO10" s="1400">
        <f t="shared" ca="1" si="3"/>
        <v>48</v>
      </c>
      <c r="CP10" s="1400">
        <f t="shared" ca="1" si="3"/>
        <v>48</v>
      </c>
      <c r="CQ10" s="1400">
        <f t="shared" ca="1" si="3"/>
        <v>0</v>
      </c>
      <c r="CR10" s="1400">
        <f t="shared" ca="1" si="3"/>
        <v>0</v>
      </c>
      <c r="CS10" s="1400">
        <f t="shared" ca="1" si="3"/>
        <v>24</v>
      </c>
      <c r="CT10" s="1400">
        <f t="shared" ca="1" si="3"/>
        <v>0</v>
      </c>
      <c r="CU10" s="1400">
        <f t="shared" ca="1" si="3"/>
        <v>0</v>
      </c>
      <c r="CV10" s="1400">
        <f t="shared" ca="1" si="3"/>
        <v>0</v>
      </c>
      <c r="CW10" s="1400">
        <f t="shared" ca="1" si="3"/>
        <v>0</v>
      </c>
      <c r="CX10" s="1400">
        <f t="shared" ca="1" si="3"/>
        <v>0</v>
      </c>
      <c r="CY10" s="1400">
        <f t="shared" ca="1" si="3"/>
        <v>0</v>
      </c>
      <c r="CZ10" s="1400">
        <f t="shared" ca="1" si="3"/>
        <v>0</v>
      </c>
      <c r="DA10" s="1400">
        <f t="shared" ca="1" si="3"/>
        <v>48</v>
      </c>
      <c r="DB10" s="1400">
        <f t="shared" ca="1" si="3"/>
        <v>48</v>
      </c>
      <c r="DC10" s="1400">
        <f t="shared" ca="1" si="3"/>
        <v>0</v>
      </c>
      <c r="DD10" s="1400">
        <f t="shared" ca="1" si="3"/>
        <v>0</v>
      </c>
      <c r="DE10" s="1400">
        <f t="shared" ca="1" si="3"/>
        <v>0</v>
      </c>
      <c r="DF10" s="1401">
        <f t="shared" ca="1" si="3"/>
        <v>0</v>
      </c>
    </row>
    <row r="11" spans="2:110" ht="15">
      <c r="E11" s="1390" t="str">
        <f ca="1"/>
        <v>MKR_HP仕上げ計画</v>
      </c>
      <c r="F11" s="1391" t="str">
        <f ca="1"/>
        <v>MKR</v>
      </c>
      <c r="G11" s="1391" t="str">
        <f ca="1"/>
        <v>$F$153:$AL$182</v>
      </c>
      <c r="H11" s="1391">
        <f ca="1"/>
        <v>7</v>
      </c>
      <c r="I11" s="1391" t="str">
        <f ca="1"/>
        <v>MKR_HP</v>
      </c>
      <c r="J11" s="1391" t="str">
        <f ca="1"/>
        <v>仕上げ計画</v>
      </c>
      <c r="K11" s="1391">
        <f ca="1"/>
        <v>360</v>
      </c>
      <c r="L11" s="1391">
        <f ca="1"/>
        <v>0</v>
      </c>
      <c r="M11" s="1391">
        <f ca="1"/>
        <v>0</v>
      </c>
      <c r="N11" s="1391">
        <f ca="1"/>
        <v>0</v>
      </c>
      <c r="O11" s="1391">
        <f ca="1"/>
        <v>0</v>
      </c>
      <c r="P11" s="1391">
        <f ca="1"/>
        <v>0</v>
      </c>
      <c r="Q11" s="1391">
        <f ca="1"/>
        <v>0</v>
      </c>
      <c r="R11" s="1391">
        <f ca="1"/>
        <v>0</v>
      </c>
      <c r="S11" s="1391">
        <f ca="1"/>
        <v>0</v>
      </c>
      <c r="T11" s="1391">
        <f ca="1"/>
        <v>0</v>
      </c>
      <c r="U11" s="1391">
        <f ca="1"/>
        <v>0</v>
      </c>
      <c r="V11" s="1391">
        <f ca="1"/>
        <v>0</v>
      </c>
      <c r="W11" s="1391">
        <f ca="1"/>
        <v>0</v>
      </c>
      <c r="X11" s="1391">
        <f ca="1"/>
        <v>0</v>
      </c>
      <c r="Y11" s="1391">
        <f ca="1"/>
        <v>60</v>
      </c>
      <c r="Z11" s="1391">
        <f ca="1"/>
        <v>60</v>
      </c>
      <c r="AA11" s="1391">
        <f ca="1"/>
        <v>0</v>
      </c>
      <c r="AB11" s="1391">
        <f ca="1"/>
        <v>0</v>
      </c>
      <c r="AC11" s="1391">
        <f ca="1"/>
        <v>60</v>
      </c>
      <c r="AD11" s="1391">
        <f ca="1"/>
        <v>120</v>
      </c>
      <c r="AE11" s="1391">
        <f ca="1"/>
        <v>60</v>
      </c>
      <c r="AF11" s="1391">
        <f ca="1"/>
        <v>0</v>
      </c>
      <c r="AG11" s="1391">
        <f ca="1"/>
        <v>0</v>
      </c>
      <c r="AH11" s="1391">
        <f ca="1"/>
        <v>0</v>
      </c>
      <c r="AI11" s="1391">
        <f ca="1"/>
        <v>0</v>
      </c>
      <c r="AJ11" s="1391">
        <f ca="1"/>
        <v>0</v>
      </c>
      <c r="AK11" s="1391">
        <f ca="1"/>
        <v>0</v>
      </c>
      <c r="AL11" s="1391">
        <f ca="1"/>
        <v>0</v>
      </c>
      <c r="AM11" s="1391">
        <f ca="1"/>
        <v>0</v>
      </c>
      <c r="AN11" s="1391">
        <f ca="1"/>
        <v>0</v>
      </c>
      <c r="AO11" s="1391">
        <f ca="1"/>
        <v>0</v>
      </c>
      <c r="AP11" s="1392">
        <f ca="1"/>
        <v>0</v>
      </c>
      <c r="AR11" s="1399">
        <f t="shared" ca="1" si="0"/>
        <v>7</v>
      </c>
      <c r="AS11" s="1400" t="str">
        <f t="shared" ca="1" si="0"/>
        <v>MKR_HP</v>
      </c>
      <c r="AT11" s="1400">
        <f t="shared" ca="1" si="1"/>
        <v>0</v>
      </c>
      <c r="AU11" s="1400">
        <f t="shared" ca="1" si="1"/>
        <v>0</v>
      </c>
      <c r="AV11" s="1400">
        <f t="shared" ca="1" si="1"/>
        <v>0</v>
      </c>
      <c r="AW11" s="1400">
        <f t="shared" ca="1" si="1"/>
        <v>0</v>
      </c>
      <c r="AX11" s="1400">
        <f t="shared" ca="1" si="1"/>
        <v>0</v>
      </c>
      <c r="AY11" s="1400">
        <f t="shared" ca="1" si="1"/>
        <v>0</v>
      </c>
      <c r="AZ11" s="1400">
        <f t="shared" ca="1" si="1"/>
        <v>0</v>
      </c>
      <c r="BA11" s="1400">
        <f t="shared" ca="1" si="1"/>
        <v>0</v>
      </c>
      <c r="BB11" s="1400">
        <f t="shared" ca="1" si="1"/>
        <v>0</v>
      </c>
      <c r="BC11" s="1400">
        <f t="shared" ca="1" si="1"/>
        <v>0</v>
      </c>
      <c r="BD11" s="1400">
        <f t="shared" ca="1" si="1"/>
        <v>0</v>
      </c>
      <c r="BE11" s="1400">
        <f t="shared" ca="1" si="1"/>
        <v>0</v>
      </c>
      <c r="BF11" s="1400">
        <f t="shared" ca="1" si="1"/>
        <v>0</v>
      </c>
      <c r="BG11" s="1400">
        <f t="shared" ca="1" si="1"/>
        <v>60</v>
      </c>
      <c r="BH11" s="1400">
        <f t="shared" ca="1" si="1"/>
        <v>60</v>
      </c>
      <c r="BI11" s="1400">
        <f t="shared" ca="1" si="1"/>
        <v>0</v>
      </c>
      <c r="BJ11" s="1400">
        <f t="shared" ca="1" si="2"/>
        <v>0</v>
      </c>
      <c r="BK11" s="1400">
        <f t="shared" ca="1" si="2"/>
        <v>60</v>
      </c>
      <c r="BL11" s="1400">
        <f t="shared" ca="1" si="2"/>
        <v>120</v>
      </c>
      <c r="BM11" s="1400">
        <f t="shared" ca="1" si="2"/>
        <v>60</v>
      </c>
      <c r="BN11" s="1400">
        <f t="shared" ca="1" si="2"/>
        <v>0</v>
      </c>
      <c r="BO11" s="1400">
        <f t="shared" ca="1" si="2"/>
        <v>0</v>
      </c>
      <c r="BP11" s="1400">
        <f t="shared" ca="1" si="2"/>
        <v>0</v>
      </c>
      <c r="BQ11" s="1400">
        <f t="shared" ca="1" si="2"/>
        <v>0</v>
      </c>
      <c r="BR11" s="1400">
        <f t="shared" ca="1" si="2"/>
        <v>0</v>
      </c>
      <c r="BS11" s="1400">
        <f t="shared" ca="1" si="2"/>
        <v>0</v>
      </c>
      <c r="BT11" s="1400">
        <f t="shared" ca="1" si="2"/>
        <v>0</v>
      </c>
      <c r="BU11" s="1400">
        <f t="shared" ca="1" si="2"/>
        <v>0</v>
      </c>
      <c r="BV11" s="1400">
        <f t="shared" ca="1" si="2"/>
        <v>0</v>
      </c>
      <c r="BW11" s="1400">
        <f t="shared" ca="1" si="2"/>
        <v>0</v>
      </c>
      <c r="BX11" s="1401">
        <f t="shared" ca="1" si="2"/>
        <v>0</v>
      </c>
      <c r="BZ11" s="1399">
        <f t="shared" ca="1" si="4"/>
        <v>7</v>
      </c>
      <c r="CA11" s="1400">
        <f t="shared" si="5"/>
        <v>0</v>
      </c>
      <c r="CB11" s="1400">
        <f t="shared" ca="1" si="3"/>
        <v>0</v>
      </c>
      <c r="CC11" s="1400">
        <f t="shared" ca="1" si="3"/>
        <v>0</v>
      </c>
      <c r="CD11" s="1400">
        <f t="shared" ca="1" si="3"/>
        <v>0</v>
      </c>
      <c r="CE11" s="1400">
        <f t="shared" ca="1" si="3"/>
        <v>0</v>
      </c>
      <c r="CF11" s="1400">
        <f t="shared" ca="1" si="3"/>
        <v>0</v>
      </c>
      <c r="CG11" s="1400">
        <f t="shared" ca="1" si="3"/>
        <v>0</v>
      </c>
      <c r="CH11" s="1400">
        <f t="shared" ca="1" si="3"/>
        <v>0</v>
      </c>
      <c r="CI11" s="1400">
        <f t="shared" ca="1" si="3"/>
        <v>0</v>
      </c>
      <c r="CJ11" s="1400">
        <f t="shared" ca="1" si="3"/>
        <v>0</v>
      </c>
      <c r="CK11" s="1400">
        <f t="shared" ca="1" si="3"/>
        <v>0</v>
      </c>
      <c r="CL11" s="1400">
        <f t="shared" ca="1" si="3"/>
        <v>0</v>
      </c>
      <c r="CM11" s="1400">
        <f t="shared" ca="1" si="3"/>
        <v>0</v>
      </c>
      <c r="CN11" s="1400">
        <f t="shared" ca="1" si="3"/>
        <v>0</v>
      </c>
      <c r="CO11" s="1400">
        <f t="shared" ca="1" si="3"/>
        <v>60</v>
      </c>
      <c r="CP11" s="1400">
        <f t="shared" ca="1" si="3"/>
        <v>60</v>
      </c>
      <c r="CQ11" s="1400">
        <f t="shared" ca="1" si="3"/>
        <v>0</v>
      </c>
      <c r="CR11" s="1400">
        <f t="shared" ca="1" si="3"/>
        <v>0</v>
      </c>
      <c r="CS11" s="1400">
        <f t="shared" ca="1" si="3"/>
        <v>60</v>
      </c>
      <c r="CT11" s="1400">
        <f t="shared" ca="1" si="3"/>
        <v>120</v>
      </c>
      <c r="CU11" s="1400">
        <f t="shared" ca="1" si="3"/>
        <v>60</v>
      </c>
      <c r="CV11" s="1400">
        <f t="shared" ca="1" si="3"/>
        <v>0</v>
      </c>
      <c r="CW11" s="1400">
        <f t="shared" ca="1" si="3"/>
        <v>0</v>
      </c>
      <c r="CX11" s="1400">
        <f t="shared" ca="1" si="3"/>
        <v>0</v>
      </c>
      <c r="CY11" s="1400">
        <f t="shared" ca="1" si="3"/>
        <v>0</v>
      </c>
      <c r="CZ11" s="1400">
        <f t="shared" ca="1" si="3"/>
        <v>0</v>
      </c>
      <c r="DA11" s="1400">
        <f t="shared" ca="1" si="3"/>
        <v>0</v>
      </c>
      <c r="DB11" s="1400">
        <f t="shared" ca="1" si="3"/>
        <v>0</v>
      </c>
      <c r="DC11" s="1400">
        <f t="shared" ca="1" si="3"/>
        <v>0</v>
      </c>
      <c r="DD11" s="1400">
        <f t="shared" ca="1" si="3"/>
        <v>0</v>
      </c>
      <c r="DE11" s="1400">
        <f t="shared" ca="1" si="3"/>
        <v>0</v>
      </c>
      <c r="DF11" s="1401">
        <f t="shared" ca="1" si="3"/>
        <v>0</v>
      </c>
    </row>
    <row r="12" spans="2:110" ht="15">
      <c r="E12" s="1390" t="str">
        <f ca="1"/>
        <v>MKR_PB仕上げ計画</v>
      </c>
      <c r="F12" s="1391" t="str">
        <f ca="1"/>
        <v>MKR</v>
      </c>
      <c r="G12" s="1391" t="str">
        <f ca="1"/>
        <v>$F$153:$AL$182</v>
      </c>
      <c r="H12" s="1391">
        <f ca="1"/>
        <v>8</v>
      </c>
      <c r="I12" s="1391" t="str">
        <f ca="1"/>
        <v>MKR_PB</v>
      </c>
      <c r="J12" s="1391" t="str">
        <f ca="1"/>
        <v>仕上げ計画</v>
      </c>
      <c r="K12" s="1391">
        <f ca="1"/>
        <v>360</v>
      </c>
      <c r="L12" s="1391">
        <f ca="1"/>
        <v>0</v>
      </c>
      <c r="M12" s="1391">
        <f ca="1"/>
        <v>0</v>
      </c>
      <c r="N12" s="1391">
        <f ca="1"/>
        <v>0</v>
      </c>
      <c r="O12" s="1391">
        <f ca="1"/>
        <v>0</v>
      </c>
      <c r="P12" s="1391">
        <f ca="1"/>
        <v>0</v>
      </c>
      <c r="Q12" s="1391">
        <f ca="1"/>
        <v>0</v>
      </c>
      <c r="R12" s="1391">
        <f ca="1"/>
        <v>0</v>
      </c>
      <c r="S12" s="1391">
        <f ca="1"/>
        <v>0</v>
      </c>
      <c r="T12" s="1391">
        <f ca="1"/>
        <v>0</v>
      </c>
      <c r="U12" s="1391">
        <f ca="1"/>
        <v>0</v>
      </c>
      <c r="V12" s="1391">
        <f ca="1"/>
        <v>0</v>
      </c>
      <c r="W12" s="1391">
        <f ca="1"/>
        <v>0</v>
      </c>
      <c r="X12" s="1391">
        <f ca="1"/>
        <v>24</v>
      </c>
      <c r="Y12" s="1391">
        <f ca="1"/>
        <v>24</v>
      </c>
      <c r="Z12" s="1391">
        <f ca="1"/>
        <v>48</v>
      </c>
      <c r="AA12" s="1391">
        <f ca="1"/>
        <v>0</v>
      </c>
      <c r="AB12" s="1391">
        <f ca="1"/>
        <v>0</v>
      </c>
      <c r="AC12" s="1391">
        <f ca="1"/>
        <v>72</v>
      </c>
      <c r="AD12" s="1391">
        <f ca="1"/>
        <v>72</v>
      </c>
      <c r="AE12" s="1391">
        <f ca="1"/>
        <v>48</v>
      </c>
      <c r="AF12" s="1391">
        <f ca="1"/>
        <v>48</v>
      </c>
      <c r="AG12" s="1391">
        <f ca="1"/>
        <v>24</v>
      </c>
      <c r="AH12" s="1391">
        <f ca="1"/>
        <v>0</v>
      </c>
      <c r="AI12" s="1391">
        <f ca="1"/>
        <v>0</v>
      </c>
      <c r="AJ12" s="1391">
        <f ca="1"/>
        <v>0</v>
      </c>
      <c r="AK12" s="1391">
        <f ca="1"/>
        <v>0</v>
      </c>
      <c r="AL12" s="1391">
        <f ca="1"/>
        <v>0</v>
      </c>
      <c r="AM12" s="1391">
        <f ca="1"/>
        <v>0</v>
      </c>
      <c r="AN12" s="1391">
        <f ca="1"/>
        <v>0</v>
      </c>
      <c r="AO12" s="1391">
        <f ca="1"/>
        <v>0</v>
      </c>
      <c r="AP12" s="1392">
        <f ca="1"/>
        <v>0</v>
      </c>
      <c r="AR12" s="1399">
        <f t="shared" ca="1" si="0"/>
        <v>8</v>
      </c>
      <c r="AS12" s="1400" t="str">
        <f t="shared" ca="1" si="0"/>
        <v>MKR_PB</v>
      </c>
      <c r="AT12" s="1400">
        <f t="shared" ca="1" si="1"/>
        <v>0</v>
      </c>
      <c r="AU12" s="1400">
        <f t="shared" ca="1" si="1"/>
        <v>0</v>
      </c>
      <c r="AV12" s="1400">
        <f t="shared" ca="1" si="1"/>
        <v>0</v>
      </c>
      <c r="AW12" s="1400">
        <f t="shared" ca="1" si="1"/>
        <v>0</v>
      </c>
      <c r="AX12" s="1400">
        <f t="shared" ca="1" si="1"/>
        <v>0</v>
      </c>
      <c r="AY12" s="1400">
        <f t="shared" ca="1" si="1"/>
        <v>0</v>
      </c>
      <c r="AZ12" s="1400">
        <f t="shared" ca="1" si="1"/>
        <v>0</v>
      </c>
      <c r="BA12" s="1400">
        <f t="shared" ca="1" si="1"/>
        <v>0</v>
      </c>
      <c r="BB12" s="1400">
        <f t="shared" ca="1" si="1"/>
        <v>0</v>
      </c>
      <c r="BC12" s="1400">
        <f t="shared" ca="1" si="1"/>
        <v>0</v>
      </c>
      <c r="BD12" s="1400">
        <f t="shared" ca="1" si="1"/>
        <v>0</v>
      </c>
      <c r="BE12" s="1400">
        <f t="shared" ca="1" si="1"/>
        <v>0</v>
      </c>
      <c r="BF12" s="1400">
        <f t="shared" ca="1" si="1"/>
        <v>24</v>
      </c>
      <c r="BG12" s="1400">
        <f t="shared" ca="1" si="1"/>
        <v>24</v>
      </c>
      <c r="BH12" s="1400">
        <f t="shared" ca="1" si="1"/>
        <v>48</v>
      </c>
      <c r="BI12" s="1400">
        <f t="shared" ca="1" si="1"/>
        <v>0</v>
      </c>
      <c r="BJ12" s="1400">
        <f t="shared" ca="1" si="2"/>
        <v>0</v>
      </c>
      <c r="BK12" s="1400">
        <f t="shared" ca="1" si="2"/>
        <v>72</v>
      </c>
      <c r="BL12" s="1400">
        <f t="shared" ca="1" si="2"/>
        <v>72</v>
      </c>
      <c r="BM12" s="1400">
        <f t="shared" ca="1" si="2"/>
        <v>48</v>
      </c>
      <c r="BN12" s="1400">
        <f t="shared" ca="1" si="2"/>
        <v>48</v>
      </c>
      <c r="BO12" s="1400">
        <f t="shared" ca="1" si="2"/>
        <v>24</v>
      </c>
      <c r="BP12" s="1400">
        <f t="shared" ca="1" si="2"/>
        <v>0</v>
      </c>
      <c r="BQ12" s="1400">
        <f t="shared" ca="1" si="2"/>
        <v>0</v>
      </c>
      <c r="BR12" s="1400">
        <f t="shared" ca="1" si="2"/>
        <v>0</v>
      </c>
      <c r="BS12" s="1400">
        <f t="shared" ca="1" si="2"/>
        <v>0</v>
      </c>
      <c r="BT12" s="1400">
        <f t="shared" ca="1" si="2"/>
        <v>0</v>
      </c>
      <c r="BU12" s="1400">
        <f t="shared" ca="1" si="2"/>
        <v>0</v>
      </c>
      <c r="BV12" s="1400">
        <f t="shared" ca="1" si="2"/>
        <v>0</v>
      </c>
      <c r="BW12" s="1400">
        <f t="shared" ca="1" si="2"/>
        <v>0</v>
      </c>
      <c r="BX12" s="1401">
        <f t="shared" ca="1" si="2"/>
        <v>0</v>
      </c>
      <c r="BZ12" s="1399">
        <f t="shared" ca="1" si="4"/>
        <v>8</v>
      </c>
      <c r="CA12" s="1400">
        <f t="shared" si="5"/>
        <v>0</v>
      </c>
      <c r="CB12" s="1400">
        <f t="shared" ca="1" si="3"/>
        <v>0</v>
      </c>
      <c r="CC12" s="1400">
        <f t="shared" ca="1" si="3"/>
        <v>0</v>
      </c>
      <c r="CD12" s="1400">
        <f t="shared" ca="1" si="3"/>
        <v>0</v>
      </c>
      <c r="CE12" s="1400">
        <f t="shared" ca="1" si="3"/>
        <v>0</v>
      </c>
      <c r="CF12" s="1400">
        <f t="shared" ca="1" si="3"/>
        <v>0</v>
      </c>
      <c r="CG12" s="1400">
        <f t="shared" ca="1" si="3"/>
        <v>0</v>
      </c>
      <c r="CH12" s="1400">
        <f t="shared" ref="CH12:CW12" ca="1" si="6">AZ12</f>
        <v>0</v>
      </c>
      <c r="CI12" s="1400">
        <f t="shared" ca="1" si="6"/>
        <v>0</v>
      </c>
      <c r="CJ12" s="1400">
        <f t="shared" ca="1" si="6"/>
        <v>0</v>
      </c>
      <c r="CK12" s="1400">
        <f t="shared" ca="1" si="6"/>
        <v>0</v>
      </c>
      <c r="CL12" s="1400">
        <f t="shared" ca="1" si="6"/>
        <v>0</v>
      </c>
      <c r="CM12" s="1400">
        <f t="shared" ca="1" si="6"/>
        <v>0</v>
      </c>
      <c r="CN12" s="1400">
        <f t="shared" ca="1" si="6"/>
        <v>24</v>
      </c>
      <c r="CO12" s="1400">
        <f t="shared" ca="1" si="6"/>
        <v>24</v>
      </c>
      <c r="CP12" s="1400">
        <f t="shared" ca="1" si="6"/>
        <v>48</v>
      </c>
      <c r="CQ12" s="1400">
        <f t="shared" ca="1" si="6"/>
        <v>0</v>
      </c>
      <c r="CR12" s="1400">
        <f t="shared" ca="1" si="6"/>
        <v>0</v>
      </c>
      <c r="CS12" s="1400">
        <f t="shared" ca="1" si="6"/>
        <v>72</v>
      </c>
      <c r="CT12" s="1400">
        <f t="shared" ca="1" si="6"/>
        <v>72</v>
      </c>
      <c r="CU12" s="1400">
        <f t="shared" ca="1" si="6"/>
        <v>48</v>
      </c>
      <c r="CV12" s="1400">
        <f t="shared" ca="1" si="6"/>
        <v>48</v>
      </c>
      <c r="CW12" s="1400">
        <f t="shared" ca="1" si="6"/>
        <v>24</v>
      </c>
      <c r="CX12" s="1400">
        <f t="shared" ref="CR12:DF22" ca="1" si="7">BP12</f>
        <v>0</v>
      </c>
      <c r="CY12" s="1400">
        <f t="shared" ca="1" si="7"/>
        <v>0</v>
      </c>
      <c r="CZ12" s="1400">
        <f t="shared" ca="1" si="7"/>
        <v>0</v>
      </c>
      <c r="DA12" s="1400">
        <f t="shared" ca="1" si="7"/>
        <v>0</v>
      </c>
      <c r="DB12" s="1400">
        <f t="shared" ca="1" si="7"/>
        <v>0</v>
      </c>
      <c r="DC12" s="1400">
        <f t="shared" ca="1" si="7"/>
        <v>0</v>
      </c>
      <c r="DD12" s="1400">
        <f t="shared" ca="1" si="7"/>
        <v>0</v>
      </c>
      <c r="DE12" s="1400">
        <f t="shared" ca="1" si="7"/>
        <v>0</v>
      </c>
      <c r="DF12" s="1401">
        <f t="shared" ca="1" si="7"/>
        <v>0</v>
      </c>
    </row>
    <row r="13" spans="2:110" ht="15">
      <c r="E13" s="1390" t="str">
        <f ca="1"/>
        <v>MLC_RC仕上げ計画</v>
      </c>
      <c r="F13" s="1391" t="str">
        <f ca="1"/>
        <v>MKJ・MLC・MLL</v>
      </c>
      <c r="G13" s="1391" t="str">
        <f ca="1"/>
        <v>$F$253:$AL$282</v>
      </c>
      <c r="H13" s="1391">
        <f ca="1"/>
        <v>9</v>
      </c>
      <c r="I13" s="1391" t="str">
        <f ca="1"/>
        <v>MLC_RC</v>
      </c>
      <c r="J13" s="1391" t="str">
        <f ca="1"/>
        <v>仕上げ計画</v>
      </c>
      <c r="K13" s="1391">
        <f ca="1"/>
        <v>3168</v>
      </c>
      <c r="L13" s="1391">
        <f ca="1"/>
        <v>0</v>
      </c>
      <c r="M13" s="1391">
        <f ca="1"/>
        <v>0</v>
      </c>
      <c r="N13" s="1391">
        <f ca="1"/>
        <v>0</v>
      </c>
      <c r="O13" s="1391">
        <f ca="1"/>
        <v>0</v>
      </c>
      <c r="P13" s="1391">
        <f ca="1"/>
        <v>0</v>
      </c>
      <c r="Q13" s="1391">
        <f ca="1"/>
        <v>192</v>
      </c>
      <c r="R13" s="1391">
        <f ca="1"/>
        <v>160</v>
      </c>
      <c r="S13" s="1391">
        <f ca="1"/>
        <v>160</v>
      </c>
      <c r="T13" s="1391">
        <f ca="1"/>
        <v>0</v>
      </c>
      <c r="U13" s="1391">
        <f ca="1"/>
        <v>0</v>
      </c>
      <c r="V13" s="1391">
        <f ca="1"/>
        <v>160</v>
      </c>
      <c r="W13" s="1391">
        <f ca="1"/>
        <v>128</v>
      </c>
      <c r="X13" s="1391">
        <f ca="1"/>
        <v>160</v>
      </c>
      <c r="Y13" s="1391">
        <f ca="1"/>
        <v>128</v>
      </c>
      <c r="Z13" s="1391">
        <f ca="1"/>
        <v>160</v>
      </c>
      <c r="AA13" s="1391">
        <f ca="1"/>
        <v>64</v>
      </c>
      <c r="AB13" s="1391">
        <f ca="1"/>
        <v>64</v>
      </c>
      <c r="AC13" s="1391">
        <f ca="1"/>
        <v>160</v>
      </c>
      <c r="AD13" s="1391">
        <f ca="1"/>
        <v>160</v>
      </c>
      <c r="AE13" s="1391">
        <f ca="1"/>
        <v>160</v>
      </c>
      <c r="AF13" s="1391">
        <f ca="1"/>
        <v>128</v>
      </c>
      <c r="AG13" s="1391">
        <f ca="1"/>
        <v>160</v>
      </c>
      <c r="AH13" s="1391">
        <f ca="1"/>
        <v>128</v>
      </c>
      <c r="AI13" s="1391">
        <f ca="1"/>
        <v>64</v>
      </c>
      <c r="AJ13" s="1391">
        <f ca="1"/>
        <v>192</v>
      </c>
      <c r="AK13" s="1391">
        <f ca="1"/>
        <v>160</v>
      </c>
      <c r="AL13" s="1391">
        <f ca="1"/>
        <v>160</v>
      </c>
      <c r="AM13" s="1391">
        <f ca="1"/>
        <v>160</v>
      </c>
      <c r="AN13" s="1391">
        <f ca="1"/>
        <v>160</v>
      </c>
      <c r="AO13" s="1391">
        <f ca="1"/>
        <v>0</v>
      </c>
      <c r="AP13" s="1392">
        <f ca="1"/>
        <v>0</v>
      </c>
      <c r="AR13" s="1399">
        <f t="shared" ca="1" si="0"/>
        <v>9</v>
      </c>
      <c r="AS13" s="1400" t="str">
        <f t="shared" ca="1" si="0"/>
        <v>MLC_RC</v>
      </c>
      <c r="AT13" s="1400">
        <f t="shared" ca="1" si="1"/>
        <v>0</v>
      </c>
      <c r="AU13" s="1400">
        <f t="shared" ca="1" si="1"/>
        <v>0</v>
      </c>
      <c r="AV13" s="1400">
        <f t="shared" ca="1" si="1"/>
        <v>0</v>
      </c>
      <c r="AW13" s="1400">
        <f t="shared" ca="1" si="1"/>
        <v>0</v>
      </c>
      <c r="AX13" s="1400">
        <f t="shared" ca="1" si="1"/>
        <v>0</v>
      </c>
      <c r="AY13" s="1400">
        <f t="shared" ca="1" si="1"/>
        <v>192</v>
      </c>
      <c r="AZ13" s="1400">
        <f t="shared" ca="1" si="1"/>
        <v>160</v>
      </c>
      <c r="BA13" s="1400">
        <f t="shared" ca="1" si="1"/>
        <v>160</v>
      </c>
      <c r="BB13" s="1400">
        <f t="shared" ca="1" si="1"/>
        <v>0</v>
      </c>
      <c r="BC13" s="1400">
        <f t="shared" ca="1" si="1"/>
        <v>0</v>
      </c>
      <c r="BD13" s="1400">
        <f t="shared" ca="1" si="1"/>
        <v>160</v>
      </c>
      <c r="BE13" s="1400">
        <f t="shared" ca="1" si="1"/>
        <v>128</v>
      </c>
      <c r="BF13" s="1400">
        <f t="shared" ca="1" si="1"/>
        <v>160</v>
      </c>
      <c r="BG13" s="1400">
        <f t="shared" ca="1" si="1"/>
        <v>128</v>
      </c>
      <c r="BH13" s="1400">
        <f t="shared" ca="1" si="1"/>
        <v>160</v>
      </c>
      <c r="BI13" s="1400">
        <f t="shared" ca="1" si="1"/>
        <v>64</v>
      </c>
      <c r="BJ13" s="1400">
        <f t="shared" ca="1" si="2"/>
        <v>64</v>
      </c>
      <c r="BK13" s="1400">
        <f t="shared" ca="1" si="2"/>
        <v>160</v>
      </c>
      <c r="BL13" s="1400">
        <f t="shared" ca="1" si="2"/>
        <v>160</v>
      </c>
      <c r="BM13" s="1400">
        <f t="shared" ca="1" si="2"/>
        <v>160</v>
      </c>
      <c r="BN13" s="1400">
        <f t="shared" ca="1" si="2"/>
        <v>128</v>
      </c>
      <c r="BO13" s="1400">
        <f t="shared" ca="1" si="2"/>
        <v>160</v>
      </c>
      <c r="BP13" s="1400">
        <f t="shared" ca="1" si="2"/>
        <v>128</v>
      </c>
      <c r="BQ13" s="1400">
        <f t="shared" ca="1" si="2"/>
        <v>64</v>
      </c>
      <c r="BR13" s="1400">
        <f t="shared" ca="1" si="2"/>
        <v>192</v>
      </c>
      <c r="BS13" s="1400">
        <f t="shared" ca="1" si="2"/>
        <v>160</v>
      </c>
      <c r="BT13" s="1400">
        <f t="shared" ca="1" si="2"/>
        <v>160</v>
      </c>
      <c r="BU13" s="1400">
        <f t="shared" ca="1" si="2"/>
        <v>160</v>
      </c>
      <c r="BV13" s="1400">
        <f t="shared" ca="1" si="2"/>
        <v>160</v>
      </c>
      <c r="BW13" s="1400">
        <f t="shared" ca="1" si="2"/>
        <v>0</v>
      </c>
      <c r="BX13" s="1401">
        <f t="shared" ca="1" si="2"/>
        <v>0</v>
      </c>
      <c r="BZ13" s="1399">
        <f t="shared" ca="1" si="4"/>
        <v>9</v>
      </c>
      <c r="CA13" s="1400">
        <f t="shared" si="5"/>
        <v>0</v>
      </c>
      <c r="CB13" s="1400">
        <f t="shared" ref="CB13:CQ22" ca="1" si="8">AT13</f>
        <v>0</v>
      </c>
      <c r="CC13" s="1400">
        <f t="shared" ca="1" si="8"/>
        <v>0</v>
      </c>
      <c r="CD13" s="1400">
        <f t="shared" ca="1" si="8"/>
        <v>0</v>
      </c>
      <c r="CE13" s="1400">
        <f t="shared" ca="1" si="8"/>
        <v>0</v>
      </c>
      <c r="CF13" s="1400">
        <f t="shared" ca="1" si="8"/>
        <v>0</v>
      </c>
      <c r="CG13" s="1400">
        <f t="shared" ca="1" si="8"/>
        <v>192</v>
      </c>
      <c r="CH13" s="1400">
        <f t="shared" ca="1" si="8"/>
        <v>160</v>
      </c>
      <c r="CI13" s="1400">
        <f t="shared" ca="1" si="8"/>
        <v>160</v>
      </c>
      <c r="CJ13" s="1400">
        <f t="shared" ca="1" si="8"/>
        <v>0</v>
      </c>
      <c r="CK13" s="1400">
        <f t="shared" ca="1" si="8"/>
        <v>0</v>
      </c>
      <c r="CL13" s="1400">
        <f t="shared" ca="1" si="8"/>
        <v>160</v>
      </c>
      <c r="CM13" s="1400">
        <f t="shared" ca="1" si="8"/>
        <v>128</v>
      </c>
      <c r="CN13" s="1400">
        <f t="shared" ca="1" si="8"/>
        <v>160</v>
      </c>
      <c r="CO13" s="1400">
        <f t="shared" ca="1" si="8"/>
        <v>128</v>
      </c>
      <c r="CP13" s="1400">
        <f t="shared" ca="1" si="8"/>
        <v>160</v>
      </c>
      <c r="CQ13" s="1400">
        <f t="shared" ca="1" si="8"/>
        <v>64</v>
      </c>
      <c r="CR13" s="1400">
        <f t="shared" ca="1" si="7"/>
        <v>64</v>
      </c>
      <c r="CS13" s="1400">
        <f t="shared" ca="1" si="7"/>
        <v>160</v>
      </c>
      <c r="CT13" s="1400">
        <f t="shared" ca="1" si="7"/>
        <v>160</v>
      </c>
      <c r="CU13" s="1400">
        <f t="shared" ca="1" si="7"/>
        <v>160</v>
      </c>
      <c r="CV13" s="1400">
        <f t="shared" ca="1" si="7"/>
        <v>128</v>
      </c>
      <c r="CW13" s="1400">
        <f t="shared" ca="1" si="7"/>
        <v>160</v>
      </c>
      <c r="CX13" s="1400">
        <f t="shared" ca="1" si="7"/>
        <v>128</v>
      </c>
      <c r="CY13" s="1400">
        <f t="shared" ca="1" si="7"/>
        <v>64</v>
      </c>
      <c r="CZ13" s="1400">
        <f t="shared" ca="1" si="7"/>
        <v>192</v>
      </c>
      <c r="DA13" s="1400">
        <f t="shared" ca="1" si="7"/>
        <v>160</v>
      </c>
      <c r="DB13" s="1400">
        <f t="shared" ca="1" si="7"/>
        <v>160</v>
      </c>
      <c r="DC13" s="1400">
        <f t="shared" ca="1" si="7"/>
        <v>160</v>
      </c>
      <c r="DD13" s="1400">
        <f t="shared" ca="1" si="7"/>
        <v>160</v>
      </c>
      <c r="DE13" s="1400">
        <f t="shared" ca="1" si="7"/>
        <v>0</v>
      </c>
      <c r="DF13" s="1401">
        <f t="shared" ca="1" si="7"/>
        <v>0</v>
      </c>
    </row>
    <row r="14" spans="2:110" ht="15">
      <c r="E14" s="1390" t="str">
        <f ca="1"/>
        <v>MLT_SWA仕上げ計画</v>
      </c>
      <c r="F14" s="1391" t="str">
        <f ca="1"/>
        <v>MKJ・MLC・MLL</v>
      </c>
      <c r="G14" s="1391" t="str">
        <f ca="1"/>
        <v>$F$253:$AL$282</v>
      </c>
      <c r="H14" s="1391">
        <f ca="1"/>
        <v>10</v>
      </c>
      <c r="I14" s="1391" t="str">
        <f ca="1"/>
        <v>MLT_SWA</v>
      </c>
      <c r="J14" s="1391" t="str">
        <f ca="1"/>
        <v>仕上げ計画</v>
      </c>
      <c r="K14" s="1391">
        <f ca="1"/>
        <v>1386</v>
      </c>
      <c r="L14" s="1391">
        <f ca="1"/>
        <v>0</v>
      </c>
      <c r="M14" s="1391">
        <f ca="1"/>
        <v>0</v>
      </c>
      <c r="N14" s="1391">
        <f ca="1"/>
        <v>0</v>
      </c>
      <c r="O14" s="1391">
        <f ca="1"/>
        <v>0</v>
      </c>
      <c r="P14" s="1391">
        <f ca="1"/>
        <v>0</v>
      </c>
      <c r="Q14" s="1391">
        <f ca="1"/>
        <v>0</v>
      </c>
      <c r="R14" s="1391">
        <f ca="1"/>
        <v>90</v>
      </c>
      <c r="S14" s="1391">
        <f ca="1"/>
        <v>90</v>
      </c>
      <c r="T14" s="1391">
        <f ca="1"/>
        <v>0</v>
      </c>
      <c r="U14" s="1391">
        <f ca="1"/>
        <v>0</v>
      </c>
      <c r="V14" s="1391">
        <f ca="1"/>
        <v>90</v>
      </c>
      <c r="W14" s="1391">
        <f ca="1"/>
        <v>90</v>
      </c>
      <c r="X14" s="1391">
        <f ca="1"/>
        <v>54</v>
      </c>
      <c r="Y14" s="1391">
        <f ca="1"/>
        <v>54</v>
      </c>
      <c r="Z14" s="1391">
        <f ca="1"/>
        <v>54</v>
      </c>
      <c r="AA14" s="1391">
        <f ca="1"/>
        <v>54</v>
      </c>
      <c r="AB14" s="1391">
        <f ca="1"/>
        <v>54</v>
      </c>
      <c r="AC14" s="1391">
        <f ca="1"/>
        <v>54</v>
      </c>
      <c r="AD14" s="1391">
        <f ca="1"/>
        <v>54</v>
      </c>
      <c r="AE14" s="1391">
        <f ca="1"/>
        <v>54</v>
      </c>
      <c r="AF14" s="1391">
        <f ca="1"/>
        <v>54</v>
      </c>
      <c r="AG14" s="1391">
        <f ca="1"/>
        <v>54</v>
      </c>
      <c r="AH14" s="1391">
        <f ca="1"/>
        <v>54</v>
      </c>
      <c r="AI14" s="1391">
        <f ca="1"/>
        <v>54</v>
      </c>
      <c r="AJ14" s="1391">
        <f ca="1"/>
        <v>54</v>
      </c>
      <c r="AK14" s="1391">
        <f ca="1"/>
        <v>54</v>
      </c>
      <c r="AL14" s="1391">
        <f ca="1"/>
        <v>54</v>
      </c>
      <c r="AM14" s="1391">
        <f ca="1"/>
        <v>54</v>
      </c>
      <c r="AN14" s="1391">
        <f ca="1"/>
        <v>54</v>
      </c>
      <c r="AO14" s="1391">
        <f ca="1"/>
        <v>54</v>
      </c>
      <c r="AP14" s="1392">
        <f ca="1"/>
        <v>54</v>
      </c>
      <c r="AR14" s="1399">
        <f t="shared" ca="1" si="0"/>
        <v>10</v>
      </c>
      <c r="AS14" s="1400" t="str">
        <f t="shared" ca="1" si="0"/>
        <v>MLT_SWA</v>
      </c>
      <c r="AT14" s="1400">
        <f t="shared" ca="1" si="1"/>
        <v>0</v>
      </c>
      <c r="AU14" s="1400">
        <f t="shared" ca="1" si="1"/>
        <v>0</v>
      </c>
      <c r="AV14" s="1400">
        <f t="shared" ca="1" si="1"/>
        <v>0</v>
      </c>
      <c r="AW14" s="1400">
        <f t="shared" ca="1" si="1"/>
        <v>0</v>
      </c>
      <c r="AX14" s="1400">
        <f t="shared" ca="1" si="1"/>
        <v>0</v>
      </c>
      <c r="AY14" s="1400">
        <f t="shared" ca="1" si="1"/>
        <v>0</v>
      </c>
      <c r="AZ14" s="1400">
        <f t="shared" ca="1" si="1"/>
        <v>90</v>
      </c>
      <c r="BA14" s="1400">
        <f t="shared" ca="1" si="1"/>
        <v>90</v>
      </c>
      <c r="BB14" s="1400">
        <f t="shared" ca="1" si="1"/>
        <v>0</v>
      </c>
      <c r="BC14" s="1400">
        <f t="shared" ca="1" si="1"/>
        <v>0</v>
      </c>
      <c r="BD14" s="1400">
        <f t="shared" ca="1" si="1"/>
        <v>90</v>
      </c>
      <c r="BE14" s="1400">
        <f t="shared" ca="1" si="1"/>
        <v>90</v>
      </c>
      <c r="BF14" s="1400">
        <f t="shared" ca="1" si="1"/>
        <v>54</v>
      </c>
      <c r="BG14" s="1400">
        <f t="shared" ca="1" si="1"/>
        <v>54</v>
      </c>
      <c r="BH14" s="1400">
        <f t="shared" ca="1" si="1"/>
        <v>54</v>
      </c>
      <c r="BI14" s="1400">
        <f t="shared" ca="1" si="1"/>
        <v>54</v>
      </c>
      <c r="BJ14" s="1400">
        <f t="shared" ca="1" si="2"/>
        <v>54</v>
      </c>
      <c r="BK14" s="1400">
        <f t="shared" ca="1" si="2"/>
        <v>54</v>
      </c>
      <c r="BL14" s="1400">
        <f t="shared" ca="1" si="2"/>
        <v>54</v>
      </c>
      <c r="BM14" s="1400">
        <f t="shared" ca="1" si="2"/>
        <v>54</v>
      </c>
      <c r="BN14" s="1400">
        <f t="shared" ca="1" si="2"/>
        <v>54</v>
      </c>
      <c r="BO14" s="1400">
        <f t="shared" ca="1" si="2"/>
        <v>54</v>
      </c>
      <c r="BP14" s="1400">
        <f t="shared" ca="1" si="2"/>
        <v>54</v>
      </c>
      <c r="BQ14" s="1400">
        <f t="shared" ca="1" si="2"/>
        <v>54</v>
      </c>
      <c r="BR14" s="1400">
        <f t="shared" ca="1" si="2"/>
        <v>54</v>
      </c>
      <c r="BS14" s="1400">
        <f t="shared" ca="1" si="2"/>
        <v>54</v>
      </c>
      <c r="BT14" s="1400">
        <f t="shared" ca="1" si="2"/>
        <v>54</v>
      </c>
      <c r="BU14" s="1400">
        <f t="shared" ca="1" si="2"/>
        <v>54</v>
      </c>
      <c r="BV14" s="1400">
        <f t="shared" ca="1" si="2"/>
        <v>54</v>
      </c>
      <c r="BW14" s="1400">
        <f t="shared" ca="1" si="2"/>
        <v>54</v>
      </c>
      <c r="BX14" s="1401">
        <f t="shared" ca="1" si="2"/>
        <v>54</v>
      </c>
      <c r="BZ14" s="1399">
        <f t="shared" ca="1" si="4"/>
        <v>10</v>
      </c>
      <c r="CA14" s="1400">
        <f t="shared" si="5"/>
        <v>0</v>
      </c>
      <c r="CB14" s="1400">
        <f t="shared" ca="1" si="8"/>
        <v>0</v>
      </c>
      <c r="CC14" s="1400">
        <f t="shared" ca="1" si="8"/>
        <v>0</v>
      </c>
      <c r="CD14" s="1400">
        <f t="shared" ca="1" si="8"/>
        <v>0</v>
      </c>
      <c r="CE14" s="1400">
        <f t="shared" ca="1" si="8"/>
        <v>0</v>
      </c>
      <c r="CF14" s="1400">
        <f t="shared" ca="1" si="8"/>
        <v>0</v>
      </c>
      <c r="CG14" s="1400">
        <f t="shared" ca="1" si="8"/>
        <v>0</v>
      </c>
      <c r="CH14" s="1400">
        <f t="shared" ca="1" si="8"/>
        <v>90</v>
      </c>
      <c r="CI14" s="1400">
        <f t="shared" ca="1" si="8"/>
        <v>90</v>
      </c>
      <c r="CJ14" s="1400">
        <f t="shared" ca="1" si="8"/>
        <v>0</v>
      </c>
      <c r="CK14" s="1400">
        <f t="shared" ca="1" si="8"/>
        <v>0</v>
      </c>
      <c r="CL14" s="1400">
        <f t="shared" ca="1" si="8"/>
        <v>90</v>
      </c>
      <c r="CM14" s="1400">
        <f t="shared" ca="1" si="8"/>
        <v>90</v>
      </c>
      <c r="CN14" s="1400">
        <f t="shared" ca="1" si="8"/>
        <v>54</v>
      </c>
      <c r="CO14" s="1400">
        <f t="shared" ca="1" si="8"/>
        <v>54</v>
      </c>
      <c r="CP14" s="1400">
        <f t="shared" ca="1" si="8"/>
        <v>54</v>
      </c>
      <c r="CQ14" s="1400">
        <f t="shared" ca="1" si="8"/>
        <v>54</v>
      </c>
      <c r="CR14" s="1400">
        <f t="shared" ca="1" si="7"/>
        <v>54</v>
      </c>
      <c r="CS14" s="1400">
        <f t="shared" ca="1" si="7"/>
        <v>54</v>
      </c>
      <c r="CT14" s="1400">
        <f t="shared" ca="1" si="7"/>
        <v>54</v>
      </c>
      <c r="CU14" s="1400">
        <f t="shared" ca="1" si="7"/>
        <v>54</v>
      </c>
      <c r="CV14" s="1400">
        <f t="shared" ca="1" si="7"/>
        <v>54</v>
      </c>
      <c r="CW14" s="1400">
        <f t="shared" ca="1" si="7"/>
        <v>54</v>
      </c>
      <c r="CX14" s="1400">
        <f t="shared" ca="1" si="7"/>
        <v>54</v>
      </c>
      <c r="CY14" s="1400">
        <f t="shared" ca="1" si="7"/>
        <v>54</v>
      </c>
      <c r="CZ14" s="1400">
        <f t="shared" ca="1" si="7"/>
        <v>54</v>
      </c>
      <c r="DA14" s="1400">
        <f t="shared" ca="1" si="7"/>
        <v>54</v>
      </c>
      <c r="DB14" s="1400">
        <f t="shared" ca="1" si="7"/>
        <v>54</v>
      </c>
      <c r="DC14" s="1400">
        <f t="shared" ca="1" si="7"/>
        <v>54</v>
      </c>
      <c r="DD14" s="1400">
        <f t="shared" ca="1" si="7"/>
        <v>54</v>
      </c>
      <c r="DE14" s="1400">
        <f t="shared" ca="1" si="7"/>
        <v>54</v>
      </c>
      <c r="DF14" s="1401">
        <f t="shared" ca="1" si="7"/>
        <v>54</v>
      </c>
    </row>
    <row r="15" spans="2:110" ht="15">
      <c r="E15" s="1390" t="str">
        <f ca="1"/>
        <v>MLF仕上げ計画</v>
      </c>
      <c r="F15" s="1391" t="str">
        <f ca="1"/>
        <v>MLF・ピポット</v>
      </c>
      <c r="G15" s="1391" t="str">
        <f ca="1"/>
        <v>$F$140:$AL$189</v>
      </c>
      <c r="H15" s="1391">
        <f ca="1"/>
        <v>11</v>
      </c>
      <c r="I15" s="1391" t="str">
        <f ca="1"/>
        <v>MLF</v>
      </c>
      <c r="J15" s="1391" t="str">
        <f ca="1"/>
        <v>仕上げ計画</v>
      </c>
      <c r="K15" s="1391">
        <f ca="1"/>
        <v>1080</v>
      </c>
      <c r="L15" s="1391">
        <f ca="1"/>
        <v>0</v>
      </c>
      <c r="M15" s="1391">
        <f ca="1"/>
        <v>0</v>
      </c>
      <c r="N15" s="1391">
        <f ca="1"/>
        <v>0</v>
      </c>
      <c r="O15" s="1391">
        <f ca="1"/>
        <v>0</v>
      </c>
      <c r="P15" s="1391">
        <f ca="1"/>
        <v>0</v>
      </c>
      <c r="Q15" s="1391">
        <f ca="1"/>
        <v>120</v>
      </c>
      <c r="R15" s="1391">
        <f ca="1"/>
        <v>120</v>
      </c>
      <c r="S15" s="1391">
        <f ca="1"/>
        <v>120</v>
      </c>
      <c r="T15" s="1391">
        <f ca="1"/>
        <v>0</v>
      </c>
      <c r="U15" s="1391">
        <f ca="1"/>
        <v>0</v>
      </c>
      <c r="V15" s="1391">
        <f ca="1"/>
        <v>120</v>
      </c>
      <c r="W15" s="1391">
        <f ca="1"/>
        <v>120</v>
      </c>
      <c r="X15" s="1391">
        <f ca="1"/>
        <v>120</v>
      </c>
      <c r="Y15" s="1391">
        <f ca="1"/>
        <v>120</v>
      </c>
      <c r="Z15" s="1391">
        <f ca="1"/>
        <v>0</v>
      </c>
      <c r="AA15" s="1391">
        <f ca="1"/>
        <v>0</v>
      </c>
      <c r="AB15" s="1391">
        <f ca="1"/>
        <v>0</v>
      </c>
      <c r="AC15" s="1391">
        <f ca="1"/>
        <v>0</v>
      </c>
      <c r="AD15" s="1391">
        <f ca="1"/>
        <v>0</v>
      </c>
      <c r="AE15" s="1391">
        <f ca="1"/>
        <v>0</v>
      </c>
      <c r="AF15" s="1391">
        <f ca="1"/>
        <v>0</v>
      </c>
      <c r="AG15" s="1391">
        <f ca="1"/>
        <v>0</v>
      </c>
      <c r="AH15" s="1391">
        <f ca="1"/>
        <v>0</v>
      </c>
      <c r="AI15" s="1391">
        <f ca="1"/>
        <v>0</v>
      </c>
      <c r="AJ15" s="1391">
        <f ca="1"/>
        <v>80</v>
      </c>
      <c r="AK15" s="1391">
        <f ca="1"/>
        <v>80</v>
      </c>
      <c r="AL15" s="1391">
        <f ca="1"/>
        <v>80</v>
      </c>
      <c r="AM15" s="1391">
        <f ca="1"/>
        <v>0</v>
      </c>
      <c r="AN15" s="1391">
        <f ca="1"/>
        <v>0</v>
      </c>
      <c r="AO15" s="1391">
        <f ca="1"/>
        <v>0</v>
      </c>
      <c r="AP15" s="1392">
        <f ca="1"/>
        <v>0</v>
      </c>
      <c r="AR15" s="1399">
        <f t="shared" ca="1" si="0"/>
        <v>11</v>
      </c>
      <c r="AS15" s="1400" t="str">
        <f t="shared" ca="1" si="0"/>
        <v>MLF</v>
      </c>
      <c r="AT15" s="1400">
        <f t="shared" ca="1" si="1"/>
        <v>0</v>
      </c>
      <c r="AU15" s="1400">
        <f t="shared" ca="1" si="1"/>
        <v>0</v>
      </c>
      <c r="AV15" s="1400">
        <f t="shared" ca="1" si="1"/>
        <v>0</v>
      </c>
      <c r="AW15" s="1400">
        <f t="shared" ca="1" si="1"/>
        <v>0</v>
      </c>
      <c r="AX15" s="1400">
        <f t="shared" ca="1" si="1"/>
        <v>0</v>
      </c>
      <c r="AY15" s="1400">
        <f t="shared" ca="1" si="1"/>
        <v>120</v>
      </c>
      <c r="AZ15" s="1400">
        <f t="shared" ca="1" si="1"/>
        <v>120</v>
      </c>
      <c r="BA15" s="1400">
        <f t="shared" ca="1" si="1"/>
        <v>120</v>
      </c>
      <c r="BB15" s="1400">
        <f t="shared" ca="1" si="1"/>
        <v>0</v>
      </c>
      <c r="BC15" s="1400">
        <f t="shared" ca="1" si="1"/>
        <v>0</v>
      </c>
      <c r="BD15" s="1400">
        <f t="shared" ca="1" si="1"/>
        <v>120</v>
      </c>
      <c r="BE15" s="1400">
        <f t="shared" ca="1" si="1"/>
        <v>120</v>
      </c>
      <c r="BF15" s="1400">
        <f t="shared" ca="1" si="1"/>
        <v>120</v>
      </c>
      <c r="BG15" s="1400">
        <f t="shared" ca="1" si="1"/>
        <v>120</v>
      </c>
      <c r="BH15" s="1400">
        <f t="shared" ca="1" si="1"/>
        <v>0</v>
      </c>
      <c r="BI15" s="1400">
        <f t="shared" ca="1" si="1"/>
        <v>0</v>
      </c>
      <c r="BJ15" s="1400">
        <f t="shared" ca="1" si="2"/>
        <v>0</v>
      </c>
      <c r="BK15" s="1400">
        <f t="shared" ca="1" si="2"/>
        <v>0</v>
      </c>
      <c r="BL15" s="1400">
        <f t="shared" ca="1" si="2"/>
        <v>0</v>
      </c>
      <c r="BM15" s="1400">
        <f t="shared" ca="1" si="2"/>
        <v>0</v>
      </c>
      <c r="BN15" s="1400">
        <f t="shared" ca="1" si="2"/>
        <v>0</v>
      </c>
      <c r="BO15" s="1400">
        <f t="shared" ca="1" si="2"/>
        <v>0</v>
      </c>
      <c r="BP15" s="1400">
        <f t="shared" ca="1" si="2"/>
        <v>0</v>
      </c>
      <c r="BQ15" s="1400">
        <f t="shared" ca="1" si="2"/>
        <v>0</v>
      </c>
      <c r="BR15" s="1400">
        <f t="shared" ca="1" si="2"/>
        <v>80</v>
      </c>
      <c r="BS15" s="1400">
        <f t="shared" ca="1" si="2"/>
        <v>80</v>
      </c>
      <c r="BT15" s="1400">
        <f t="shared" ca="1" si="2"/>
        <v>80</v>
      </c>
      <c r="BU15" s="1400">
        <f t="shared" ca="1" si="2"/>
        <v>0</v>
      </c>
      <c r="BV15" s="1400">
        <f t="shared" ca="1" si="2"/>
        <v>0</v>
      </c>
      <c r="BW15" s="1400">
        <f t="shared" ca="1" si="2"/>
        <v>0</v>
      </c>
      <c r="BX15" s="1401">
        <f t="shared" ca="1" si="2"/>
        <v>0</v>
      </c>
      <c r="BZ15" s="1399">
        <f t="shared" ca="1" si="4"/>
        <v>11</v>
      </c>
      <c r="CA15" s="1400">
        <f t="shared" si="5"/>
        <v>0</v>
      </c>
      <c r="CB15" s="1400">
        <f t="shared" ca="1" si="8"/>
        <v>0</v>
      </c>
      <c r="CC15" s="1400">
        <f t="shared" ca="1" si="8"/>
        <v>0</v>
      </c>
      <c r="CD15" s="1400">
        <f t="shared" ca="1" si="8"/>
        <v>0</v>
      </c>
      <c r="CE15" s="1400">
        <f t="shared" ca="1" si="8"/>
        <v>0</v>
      </c>
      <c r="CF15" s="1400">
        <f t="shared" ca="1" si="8"/>
        <v>0</v>
      </c>
      <c r="CG15" s="1400">
        <f t="shared" ca="1" si="8"/>
        <v>120</v>
      </c>
      <c r="CH15" s="1400">
        <f t="shared" ca="1" si="8"/>
        <v>120</v>
      </c>
      <c r="CI15" s="1400">
        <f t="shared" ca="1" si="8"/>
        <v>120</v>
      </c>
      <c r="CJ15" s="1400">
        <f t="shared" ca="1" si="8"/>
        <v>0</v>
      </c>
      <c r="CK15" s="1400">
        <f t="shared" ca="1" si="8"/>
        <v>0</v>
      </c>
      <c r="CL15" s="1400">
        <f t="shared" ca="1" si="8"/>
        <v>120</v>
      </c>
      <c r="CM15" s="1400">
        <f t="shared" ca="1" si="8"/>
        <v>120</v>
      </c>
      <c r="CN15" s="1400">
        <f t="shared" ca="1" si="8"/>
        <v>120</v>
      </c>
      <c r="CO15" s="1400">
        <f t="shared" ca="1" si="8"/>
        <v>120</v>
      </c>
      <c r="CP15" s="1400">
        <f t="shared" ca="1" si="8"/>
        <v>0</v>
      </c>
      <c r="CQ15" s="1400">
        <f t="shared" ca="1" si="8"/>
        <v>0</v>
      </c>
      <c r="CR15" s="1400">
        <f t="shared" ca="1" si="7"/>
        <v>0</v>
      </c>
      <c r="CS15" s="1400">
        <f t="shared" ca="1" si="7"/>
        <v>0</v>
      </c>
      <c r="CT15" s="1400">
        <f t="shared" ca="1" si="7"/>
        <v>0</v>
      </c>
      <c r="CU15" s="1400">
        <f t="shared" ca="1" si="7"/>
        <v>0</v>
      </c>
      <c r="CV15" s="1400">
        <f t="shared" ca="1" si="7"/>
        <v>0</v>
      </c>
      <c r="CW15" s="1400">
        <f t="shared" ca="1" si="7"/>
        <v>0</v>
      </c>
      <c r="CX15" s="1400">
        <f t="shared" ca="1" si="7"/>
        <v>0</v>
      </c>
      <c r="CY15" s="1400">
        <f t="shared" ca="1" si="7"/>
        <v>0</v>
      </c>
      <c r="CZ15" s="1400">
        <f t="shared" ca="1" si="7"/>
        <v>80</v>
      </c>
      <c r="DA15" s="1400">
        <f t="shared" ca="1" si="7"/>
        <v>80</v>
      </c>
      <c r="DB15" s="1400">
        <f t="shared" ca="1" si="7"/>
        <v>80</v>
      </c>
      <c r="DC15" s="1400">
        <f t="shared" ca="1" si="7"/>
        <v>0</v>
      </c>
      <c r="DD15" s="1400">
        <f t="shared" ca="1" si="7"/>
        <v>0</v>
      </c>
      <c r="DE15" s="1400">
        <f t="shared" ca="1" si="7"/>
        <v>0</v>
      </c>
      <c r="DF15" s="1401">
        <f t="shared" ca="1" si="7"/>
        <v>0</v>
      </c>
    </row>
    <row r="16" spans="2:110" ht="15">
      <c r="E16" s="1390" t="str">
        <f ca="1"/>
        <v>MFJ_PB仕上げ計画</v>
      </c>
      <c r="F16" s="1391" t="str">
        <f ca="1"/>
        <v>MLF・ピポット</v>
      </c>
      <c r="G16" s="1391" t="str">
        <f ca="1"/>
        <v>$F$140:$AL$189</v>
      </c>
      <c r="H16" s="1391">
        <f ca="1"/>
        <v>12</v>
      </c>
      <c r="I16" s="1391" t="str">
        <f ca="1"/>
        <v>MFJ_PB</v>
      </c>
      <c r="J16" s="1391" t="str">
        <f ca="1"/>
        <v>仕上げ計画</v>
      </c>
      <c r="K16" s="1391">
        <f ca="1"/>
        <v>696</v>
      </c>
      <c r="L16" s="1391">
        <f ca="1"/>
        <v>0</v>
      </c>
      <c r="M16" s="1391">
        <f ca="1"/>
        <v>0</v>
      </c>
      <c r="N16" s="1391">
        <f ca="1"/>
        <v>0</v>
      </c>
      <c r="O16" s="1391">
        <f ca="1"/>
        <v>0</v>
      </c>
      <c r="P16" s="1391">
        <f ca="1"/>
        <v>0</v>
      </c>
      <c r="Q16" s="1391">
        <f ca="1"/>
        <v>96</v>
      </c>
      <c r="R16" s="1391">
        <f ca="1"/>
        <v>96</v>
      </c>
      <c r="S16" s="1391">
        <f ca="1"/>
        <v>96</v>
      </c>
      <c r="T16" s="1391">
        <f ca="1"/>
        <v>0</v>
      </c>
      <c r="U16" s="1391">
        <f ca="1"/>
        <v>0</v>
      </c>
      <c r="V16" s="1391">
        <f ca="1"/>
        <v>96</v>
      </c>
      <c r="W16" s="1391">
        <f ca="1"/>
        <v>96</v>
      </c>
      <c r="X16" s="1391">
        <f ca="1"/>
        <v>96</v>
      </c>
      <c r="Y16" s="1391">
        <f ca="1"/>
        <v>96</v>
      </c>
      <c r="Z16" s="1391">
        <f ca="1"/>
        <v>24</v>
      </c>
      <c r="AA16" s="1391">
        <f ca="1"/>
        <v>0</v>
      </c>
      <c r="AB16" s="1391">
        <f ca="1"/>
        <v>0</v>
      </c>
      <c r="AC16" s="1391">
        <f ca="1"/>
        <v>0</v>
      </c>
      <c r="AD16" s="1391">
        <f ca="1"/>
        <v>0</v>
      </c>
      <c r="AE16" s="1391">
        <f ca="1"/>
        <v>0</v>
      </c>
      <c r="AF16" s="1391">
        <f ca="1"/>
        <v>0</v>
      </c>
      <c r="AG16" s="1391">
        <f ca="1"/>
        <v>0</v>
      </c>
      <c r="AH16" s="1391">
        <f ca="1"/>
        <v>0</v>
      </c>
      <c r="AI16" s="1391">
        <f ca="1"/>
        <v>0</v>
      </c>
      <c r="AJ16" s="1391">
        <f ca="1"/>
        <v>0</v>
      </c>
      <c r="AK16" s="1391">
        <f ca="1"/>
        <v>0</v>
      </c>
      <c r="AL16" s="1391">
        <f ca="1"/>
        <v>0</v>
      </c>
      <c r="AM16" s="1391">
        <f ca="1"/>
        <v>0</v>
      </c>
      <c r="AN16" s="1391">
        <f ca="1"/>
        <v>0</v>
      </c>
      <c r="AO16" s="1391">
        <f ca="1"/>
        <v>0</v>
      </c>
      <c r="AP16" s="1392">
        <f ca="1"/>
        <v>0</v>
      </c>
      <c r="AR16" s="1399">
        <f t="shared" ca="1" si="0"/>
        <v>12</v>
      </c>
      <c r="AS16" s="1400" t="str">
        <f t="shared" ca="1" si="0"/>
        <v>MFJ_PB</v>
      </c>
      <c r="AT16" s="1400">
        <f t="shared" ca="1" si="1"/>
        <v>0</v>
      </c>
      <c r="AU16" s="1400">
        <f t="shared" ca="1" si="1"/>
        <v>0</v>
      </c>
      <c r="AV16" s="1400">
        <f t="shared" ca="1" si="1"/>
        <v>0</v>
      </c>
      <c r="AW16" s="1400">
        <f t="shared" ca="1" si="1"/>
        <v>0</v>
      </c>
      <c r="AX16" s="1400">
        <f t="shared" ca="1" si="1"/>
        <v>0</v>
      </c>
      <c r="AY16" s="1400">
        <f t="shared" ca="1" si="1"/>
        <v>96</v>
      </c>
      <c r="AZ16" s="1400">
        <f t="shared" ca="1" si="1"/>
        <v>96</v>
      </c>
      <c r="BA16" s="1400">
        <f t="shared" ca="1" si="1"/>
        <v>96</v>
      </c>
      <c r="BB16" s="1400">
        <f t="shared" ca="1" si="1"/>
        <v>0</v>
      </c>
      <c r="BC16" s="1400">
        <f t="shared" ca="1" si="1"/>
        <v>0</v>
      </c>
      <c r="BD16" s="1400">
        <f t="shared" ca="1" si="1"/>
        <v>96</v>
      </c>
      <c r="BE16" s="1400">
        <f t="shared" ca="1" si="1"/>
        <v>96</v>
      </c>
      <c r="BF16" s="1400">
        <f t="shared" ca="1" si="1"/>
        <v>96</v>
      </c>
      <c r="BG16" s="1400">
        <f t="shared" ca="1" si="1"/>
        <v>96</v>
      </c>
      <c r="BH16" s="1400">
        <f t="shared" ca="1" si="1"/>
        <v>24</v>
      </c>
      <c r="BI16" s="1400">
        <f t="shared" ca="1" si="1"/>
        <v>0</v>
      </c>
      <c r="BJ16" s="1400">
        <f t="shared" ca="1" si="2"/>
        <v>0</v>
      </c>
      <c r="BK16" s="1400">
        <f t="shared" ca="1" si="2"/>
        <v>0</v>
      </c>
      <c r="BL16" s="1400">
        <f t="shared" ca="1" si="2"/>
        <v>0</v>
      </c>
      <c r="BM16" s="1400">
        <f t="shared" ca="1" si="2"/>
        <v>0</v>
      </c>
      <c r="BN16" s="1400">
        <f t="shared" ca="1" si="2"/>
        <v>0</v>
      </c>
      <c r="BO16" s="1400">
        <f t="shared" ca="1" si="2"/>
        <v>0</v>
      </c>
      <c r="BP16" s="1400">
        <f t="shared" ca="1" si="2"/>
        <v>0</v>
      </c>
      <c r="BQ16" s="1400">
        <f t="shared" ca="1" si="2"/>
        <v>0</v>
      </c>
      <c r="BR16" s="1400">
        <f t="shared" ca="1" si="2"/>
        <v>0</v>
      </c>
      <c r="BS16" s="1400">
        <f t="shared" ca="1" si="2"/>
        <v>0</v>
      </c>
      <c r="BT16" s="1400">
        <f t="shared" ca="1" si="2"/>
        <v>0</v>
      </c>
      <c r="BU16" s="1400">
        <f t="shared" ca="1" si="2"/>
        <v>0</v>
      </c>
      <c r="BV16" s="1400">
        <f t="shared" ca="1" si="2"/>
        <v>0</v>
      </c>
      <c r="BW16" s="1400">
        <f t="shared" ca="1" si="2"/>
        <v>0</v>
      </c>
      <c r="BX16" s="1401">
        <f t="shared" ca="1" si="2"/>
        <v>0</v>
      </c>
      <c r="BZ16" s="1399">
        <f t="shared" ca="1" si="4"/>
        <v>12</v>
      </c>
      <c r="CA16" s="1400">
        <f t="shared" si="5"/>
        <v>0</v>
      </c>
      <c r="CB16" s="1400">
        <f t="shared" ca="1" si="8"/>
        <v>0</v>
      </c>
      <c r="CC16" s="1400">
        <f t="shared" ca="1" si="8"/>
        <v>0</v>
      </c>
      <c r="CD16" s="1400">
        <f t="shared" ca="1" si="8"/>
        <v>0</v>
      </c>
      <c r="CE16" s="1400">
        <f t="shared" ca="1" si="8"/>
        <v>0</v>
      </c>
      <c r="CF16" s="1400">
        <f t="shared" ca="1" si="8"/>
        <v>0</v>
      </c>
      <c r="CG16" s="1400">
        <f t="shared" ca="1" si="8"/>
        <v>96</v>
      </c>
      <c r="CH16" s="1400">
        <f t="shared" ca="1" si="8"/>
        <v>96</v>
      </c>
      <c r="CI16" s="1400">
        <f t="shared" ca="1" si="8"/>
        <v>96</v>
      </c>
      <c r="CJ16" s="1400">
        <f t="shared" ca="1" si="8"/>
        <v>0</v>
      </c>
      <c r="CK16" s="1400">
        <f t="shared" ca="1" si="8"/>
        <v>0</v>
      </c>
      <c r="CL16" s="1400">
        <f t="shared" ca="1" si="8"/>
        <v>96</v>
      </c>
      <c r="CM16" s="1400">
        <f t="shared" ca="1" si="8"/>
        <v>96</v>
      </c>
      <c r="CN16" s="1400">
        <f t="shared" ca="1" si="8"/>
        <v>96</v>
      </c>
      <c r="CO16" s="1400">
        <f t="shared" ca="1" si="8"/>
        <v>96</v>
      </c>
      <c r="CP16" s="1400">
        <f t="shared" ca="1" si="8"/>
        <v>24</v>
      </c>
      <c r="CQ16" s="1400">
        <f t="shared" ca="1" si="8"/>
        <v>0</v>
      </c>
      <c r="CR16" s="1400">
        <f t="shared" ca="1" si="7"/>
        <v>0</v>
      </c>
      <c r="CS16" s="1400">
        <f t="shared" ca="1" si="7"/>
        <v>0</v>
      </c>
      <c r="CT16" s="1400">
        <f t="shared" ca="1" si="7"/>
        <v>0</v>
      </c>
      <c r="CU16" s="1400">
        <f t="shared" ca="1" si="7"/>
        <v>0</v>
      </c>
      <c r="CV16" s="1400">
        <f t="shared" ca="1" si="7"/>
        <v>0</v>
      </c>
      <c r="CW16" s="1400">
        <f t="shared" ca="1" si="7"/>
        <v>0</v>
      </c>
      <c r="CX16" s="1400">
        <f t="shared" ca="1" si="7"/>
        <v>0</v>
      </c>
      <c r="CY16" s="1400">
        <f t="shared" ca="1" si="7"/>
        <v>0</v>
      </c>
      <c r="CZ16" s="1400">
        <f t="shared" ca="1" si="7"/>
        <v>0</v>
      </c>
      <c r="DA16" s="1400">
        <f t="shared" ca="1" si="7"/>
        <v>0</v>
      </c>
      <c r="DB16" s="1400">
        <f t="shared" ca="1" si="7"/>
        <v>0</v>
      </c>
      <c r="DC16" s="1400">
        <f t="shared" ca="1" si="7"/>
        <v>0</v>
      </c>
      <c r="DD16" s="1400">
        <f t="shared" ca="1" si="7"/>
        <v>0</v>
      </c>
      <c r="DE16" s="1400">
        <f t="shared" ca="1" si="7"/>
        <v>0</v>
      </c>
      <c r="DF16" s="1401">
        <f t="shared" ca="1" si="7"/>
        <v>0</v>
      </c>
    </row>
    <row r="17" spans="2:110" ht="15">
      <c r="E17" s="1390" t="str">
        <f ca="1"/>
        <v>MFL仕上げ計画</v>
      </c>
      <c r="F17" s="1391" t="str">
        <f ca="1"/>
        <v>MLF・ピポット</v>
      </c>
      <c r="G17" s="1391" t="str">
        <f ca="1"/>
        <v>$F$140:$AL$189</v>
      </c>
      <c r="H17" s="1391">
        <f ca="1"/>
        <v>13</v>
      </c>
      <c r="I17" s="1391" t="str">
        <f ca="1"/>
        <v>MFL</v>
      </c>
      <c r="J17" s="1391" t="str">
        <f ca="1"/>
        <v>仕上げ計画</v>
      </c>
      <c r="K17" s="1391">
        <f ca="1"/>
        <v>1200</v>
      </c>
      <c r="L17" s="1391">
        <f ca="1"/>
        <v>0</v>
      </c>
      <c r="M17" s="1391">
        <f ca="1"/>
        <v>0</v>
      </c>
      <c r="N17" s="1391">
        <f ca="1"/>
        <v>0</v>
      </c>
      <c r="O17" s="1391">
        <f ca="1"/>
        <v>0</v>
      </c>
      <c r="P17" s="1391">
        <f ca="1"/>
        <v>0</v>
      </c>
      <c r="Q17" s="1391">
        <f ca="1"/>
        <v>0</v>
      </c>
      <c r="R17" s="1391">
        <f ca="1"/>
        <v>0</v>
      </c>
      <c r="S17" s="1391">
        <f ca="1"/>
        <v>0</v>
      </c>
      <c r="T17" s="1391">
        <f ca="1"/>
        <v>0</v>
      </c>
      <c r="U17" s="1391">
        <f ca="1"/>
        <v>0</v>
      </c>
      <c r="V17" s="1391">
        <f ca="1"/>
        <v>0</v>
      </c>
      <c r="W17" s="1391">
        <f ca="1"/>
        <v>0</v>
      </c>
      <c r="X17" s="1391">
        <f ca="1"/>
        <v>80</v>
      </c>
      <c r="Y17" s="1391">
        <f ca="1"/>
        <v>80</v>
      </c>
      <c r="Z17" s="1391">
        <f ca="1"/>
        <v>80</v>
      </c>
      <c r="AA17" s="1391">
        <f ca="1"/>
        <v>0</v>
      </c>
      <c r="AB17" s="1391">
        <f ca="1"/>
        <v>0</v>
      </c>
      <c r="AC17" s="1391">
        <f ca="1"/>
        <v>80</v>
      </c>
      <c r="AD17" s="1391">
        <f ca="1"/>
        <v>80</v>
      </c>
      <c r="AE17" s="1391">
        <f ca="1"/>
        <v>100</v>
      </c>
      <c r="AF17" s="1391">
        <f ca="1"/>
        <v>100</v>
      </c>
      <c r="AG17" s="1391">
        <f ca="1"/>
        <v>100</v>
      </c>
      <c r="AH17" s="1391">
        <f ca="1"/>
        <v>0</v>
      </c>
      <c r="AI17" s="1391">
        <f ca="1"/>
        <v>0</v>
      </c>
      <c r="AJ17" s="1391">
        <f ca="1"/>
        <v>100</v>
      </c>
      <c r="AK17" s="1391">
        <f ca="1"/>
        <v>100</v>
      </c>
      <c r="AL17" s="1391">
        <f ca="1"/>
        <v>100</v>
      </c>
      <c r="AM17" s="1391">
        <f ca="1"/>
        <v>100</v>
      </c>
      <c r="AN17" s="1391">
        <f ca="1"/>
        <v>100</v>
      </c>
      <c r="AO17" s="1391">
        <f ca="1"/>
        <v>0</v>
      </c>
      <c r="AP17" s="1392">
        <f ca="1"/>
        <v>0</v>
      </c>
      <c r="AR17" s="1399">
        <f t="shared" ca="1" si="0"/>
        <v>13</v>
      </c>
      <c r="AS17" s="1400" t="str">
        <f t="shared" ca="1" si="0"/>
        <v>MFL</v>
      </c>
      <c r="AT17" s="1400">
        <f t="shared" ca="1" si="1"/>
        <v>0</v>
      </c>
      <c r="AU17" s="1400">
        <f t="shared" ca="1" si="1"/>
        <v>0</v>
      </c>
      <c r="AV17" s="1400">
        <f t="shared" ca="1" si="1"/>
        <v>0</v>
      </c>
      <c r="AW17" s="1400">
        <f t="shared" ca="1" si="1"/>
        <v>0</v>
      </c>
      <c r="AX17" s="1400">
        <f t="shared" ca="1" si="1"/>
        <v>0</v>
      </c>
      <c r="AY17" s="1400">
        <f t="shared" ca="1" si="1"/>
        <v>0</v>
      </c>
      <c r="AZ17" s="1400">
        <f t="shared" ca="1" si="1"/>
        <v>0</v>
      </c>
      <c r="BA17" s="1400">
        <f t="shared" ca="1" si="1"/>
        <v>0</v>
      </c>
      <c r="BB17" s="1400">
        <f t="shared" ca="1" si="1"/>
        <v>0</v>
      </c>
      <c r="BC17" s="1400">
        <f t="shared" ca="1" si="1"/>
        <v>0</v>
      </c>
      <c r="BD17" s="1400">
        <f t="shared" ca="1" si="1"/>
        <v>0</v>
      </c>
      <c r="BE17" s="1400">
        <f t="shared" ca="1" si="1"/>
        <v>0</v>
      </c>
      <c r="BF17" s="1400">
        <f t="shared" ca="1" si="1"/>
        <v>80</v>
      </c>
      <c r="BG17" s="1400">
        <f t="shared" ca="1" si="1"/>
        <v>80</v>
      </c>
      <c r="BH17" s="1400">
        <f t="shared" ca="1" si="1"/>
        <v>80</v>
      </c>
      <c r="BI17" s="1400">
        <f t="shared" ca="1" si="1"/>
        <v>0</v>
      </c>
      <c r="BJ17" s="1400">
        <f t="shared" ca="1" si="2"/>
        <v>0</v>
      </c>
      <c r="BK17" s="1400">
        <f t="shared" ca="1" si="2"/>
        <v>80</v>
      </c>
      <c r="BL17" s="1400">
        <f t="shared" ca="1" si="2"/>
        <v>80</v>
      </c>
      <c r="BM17" s="1400">
        <f t="shared" ca="1" si="2"/>
        <v>100</v>
      </c>
      <c r="BN17" s="1400">
        <f t="shared" ca="1" si="2"/>
        <v>100</v>
      </c>
      <c r="BO17" s="1400">
        <f t="shared" ca="1" si="2"/>
        <v>100</v>
      </c>
      <c r="BP17" s="1400">
        <f t="shared" ca="1" si="2"/>
        <v>0</v>
      </c>
      <c r="BQ17" s="1400">
        <f t="shared" ca="1" si="2"/>
        <v>0</v>
      </c>
      <c r="BR17" s="1400">
        <f t="shared" ca="1" si="2"/>
        <v>100</v>
      </c>
      <c r="BS17" s="1400">
        <f t="shared" ca="1" si="2"/>
        <v>100</v>
      </c>
      <c r="BT17" s="1400">
        <f t="shared" ca="1" si="2"/>
        <v>100</v>
      </c>
      <c r="BU17" s="1400">
        <f t="shared" ca="1" si="2"/>
        <v>100</v>
      </c>
      <c r="BV17" s="1400">
        <f t="shared" ca="1" si="2"/>
        <v>100</v>
      </c>
      <c r="BW17" s="1400">
        <f t="shared" ca="1" si="2"/>
        <v>0</v>
      </c>
      <c r="BX17" s="1401">
        <f t="shared" ca="1" si="2"/>
        <v>0</v>
      </c>
      <c r="BZ17" s="1399">
        <f t="shared" ca="1" si="4"/>
        <v>13</v>
      </c>
      <c r="CA17" s="1400">
        <f t="shared" si="5"/>
        <v>0</v>
      </c>
      <c r="CB17" s="1400">
        <f t="shared" ca="1" si="8"/>
        <v>0</v>
      </c>
      <c r="CC17" s="1400">
        <f t="shared" ca="1" si="8"/>
        <v>0</v>
      </c>
      <c r="CD17" s="1400">
        <f t="shared" ca="1" si="8"/>
        <v>0</v>
      </c>
      <c r="CE17" s="1400">
        <f t="shared" ca="1" si="8"/>
        <v>0</v>
      </c>
      <c r="CF17" s="1400">
        <f t="shared" ca="1" si="8"/>
        <v>0</v>
      </c>
      <c r="CG17" s="1400">
        <f t="shared" ca="1" si="8"/>
        <v>0</v>
      </c>
      <c r="CH17" s="1400">
        <f t="shared" ca="1" si="8"/>
        <v>0</v>
      </c>
      <c r="CI17" s="1400">
        <f t="shared" ca="1" si="8"/>
        <v>0</v>
      </c>
      <c r="CJ17" s="1400">
        <f t="shared" ca="1" si="8"/>
        <v>0</v>
      </c>
      <c r="CK17" s="1400">
        <f t="shared" ca="1" si="8"/>
        <v>0</v>
      </c>
      <c r="CL17" s="1400">
        <f t="shared" ca="1" si="8"/>
        <v>0</v>
      </c>
      <c r="CM17" s="1400">
        <f t="shared" ca="1" si="8"/>
        <v>0</v>
      </c>
      <c r="CN17" s="1400">
        <f t="shared" ca="1" si="8"/>
        <v>80</v>
      </c>
      <c r="CO17" s="1400">
        <f t="shared" ca="1" si="8"/>
        <v>80</v>
      </c>
      <c r="CP17" s="1400">
        <f t="shared" ca="1" si="8"/>
        <v>80</v>
      </c>
      <c r="CQ17" s="1400">
        <f t="shared" ca="1" si="8"/>
        <v>0</v>
      </c>
      <c r="CR17" s="1400">
        <f t="shared" ca="1" si="7"/>
        <v>0</v>
      </c>
      <c r="CS17" s="1400">
        <f t="shared" ca="1" si="7"/>
        <v>80</v>
      </c>
      <c r="CT17" s="1400">
        <f t="shared" ca="1" si="7"/>
        <v>80</v>
      </c>
      <c r="CU17" s="1400">
        <f t="shared" ca="1" si="7"/>
        <v>100</v>
      </c>
      <c r="CV17" s="1400">
        <f t="shared" ca="1" si="7"/>
        <v>100</v>
      </c>
      <c r="CW17" s="1400">
        <f t="shared" ca="1" si="7"/>
        <v>100</v>
      </c>
      <c r="CX17" s="1400">
        <f t="shared" ca="1" si="7"/>
        <v>0</v>
      </c>
      <c r="CY17" s="1400">
        <f t="shared" ca="1" si="7"/>
        <v>0</v>
      </c>
      <c r="CZ17" s="1400">
        <f t="shared" ca="1" si="7"/>
        <v>100</v>
      </c>
      <c r="DA17" s="1400">
        <f t="shared" ca="1" si="7"/>
        <v>100</v>
      </c>
      <c r="DB17" s="1400">
        <f t="shared" ca="1" si="7"/>
        <v>100</v>
      </c>
      <c r="DC17" s="1400">
        <f t="shared" ca="1" si="7"/>
        <v>100</v>
      </c>
      <c r="DD17" s="1400">
        <f t="shared" ca="1" si="7"/>
        <v>100</v>
      </c>
      <c r="DE17" s="1400">
        <f t="shared" ca="1" si="7"/>
        <v>0</v>
      </c>
      <c r="DF17" s="1401">
        <f t="shared" ca="1" si="7"/>
        <v>0</v>
      </c>
    </row>
    <row r="18" spans="2:110" ht="15">
      <c r="E18" s="1390" t="str">
        <f ca="1"/>
        <v>MLM_HP仕上げ計画</v>
      </c>
      <c r="F18" s="1391" t="str">
        <f ca="1"/>
        <v>MLM_HP・SWA</v>
      </c>
      <c r="G18" s="1391" t="str">
        <f ca="1"/>
        <v>$F$140:$AL$188</v>
      </c>
      <c r="H18" s="1391">
        <f ca="1"/>
        <v>14</v>
      </c>
      <c r="I18" s="1391" t="str">
        <f ca="1"/>
        <v>MLM_HP</v>
      </c>
      <c r="J18" s="1391" t="str">
        <f ca="1"/>
        <v>仕上げ計画</v>
      </c>
      <c r="K18" s="1391">
        <f ca="1"/>
        <v>252</v>
      </c>
      <c r="L18" s="1391">
        <f ca="1"/>
        <v>0</v>
      </c>
      <c r="M18" s="1391">
        <f ca="1"/>
        <v>0</v>
      </c>
      <c r="N18" s="1391">
        <f ca="1"/>
        <v>0</v>
      </c>
      <c r="O18" s="1391">
        <f ca="1"/>
        <v>0</v>
      </c>
      <c r="P18" s="1391">
        <f ca="1"/>
        <v>0</v>
      </c>
      <c r="Q18" s="1391">
        <f ca="1"/>
        <v>108</v>
      </c>
      <c r="R18" s="1391">
        <f ca="1"/>
        <v>72</v>
      </c>
      <c r="S18" s="1391">
        <f ca="1"/>
        <v>72</v>
      </c>
      <c r="T18" s="1391">
        <f ca="1"/>
        <v>0</v>
      </c>
      <c r="U18" s="1391">
        <f ca="1"/>
        <v>0</v>
      </c>
      <c r="V18" s="1391">
        <f ca="1"/>
        <v>0</v>
      </c>
      <c r="W18" s="1391">
        <f ca="1"/>
        <v>0</v>
      </c>
      <c r="X18" s="1391">
        <f ca="1"/>
        <v>0</v>
      </c>
      <c r="Y18" s="1391">
        <f ca="1"/>
        <v>0</v>
      </c>
      <c r="Z18" s="1391">
        <f ca="1"/>
        <v>0</v>
      </c>
      <c r="AA18" s="1391">
        <f ca="1"/>
        <v>0</v>
      </c>
      <c r="AB18" s="1391">
        <f ca="1"/>
        <v>0</v>
      </c>
      <c r="AC18" s="1391">
        <f ca="1"/>
        <v>0</v>
      </c>
      <c r="AD18" s="1391">
        <f ca="1"/>
        <v>0</v>
      </c>
      <c r="AE18" s="1391">
        <f ca="1"/>
        <v>0</v>
      </c>
      <c r="AF18" s="1391">
        <f ca="1"/>
        <v>0</v>
      </c>
      <c r="AG18" s="1391">
        <f ca="1"/>
        <v>0</v>
      </c>
      <c r="AH18" s="1391">
        <f ca="1"/>
        <v>0</v>
      </c>
      <c r="AI18" s="1391">
        <f ca="1"/>
        <v>0</v>
      </c>
      <c r="AJ18" s="1391">
        <f ca="1"/>
        <v>0</v>
      </c>
      <c r="AK18" s="1391">
        <f ca="1"/>
        <v>0</v>
      </c>
      <c r="AL18" s="1391">
        <f ca="1"/>
        <v>0</v>
      </c>
      <c r="AM18" s="1391">
        <f ca="1"/>
        <v>0</v>
      </c>
      <c r="AN18" s="1391">
        <f ca="1"/>
        <v>0</v>
      </c>
      <c r="AO18" s="1391">
        <f ca="1"/>
        <v>0</v>
      </c>
      <c r="AP18" s="1392">
        <f ca="1"/>
        <v>0</v>
      </c>
      <c r="AR18" s="1399">
        <f t="shared" ca="1" si="0"/>
        <v>14</v>
      </c>
      <c r="AS18" s="1400" t="str">
        <f t="shared" ca="1" si="0"/>
        <v>MLM_HP</v>
      </c>
      <c r="AT18" s="1400">
        <f t="shared" ca="1" si="1"/>
        <v>0</v>
      </c>
      <c r="AU18" s="1400">
        <f t="shared" ca="1" si="1"/>
        <v>0</v>
      </c>
      <c r="AV18" s="1400">
        <f t="shared" ca="1" si="1"/>
        <v>0</v>
      </c>
      <c r="AW18" s="1400">
        <f t="shared" ca="1" si="1"/>
        <v>0</v>
      </c>
      <c r="AX18" s="1400">
        <f t="shared" ca="1" si="1"/>
        <v>0</v>
      </c>
      <c r="AY18" s="1400">
        <f t="shared" ca="1" si="1"/>
        <v>108</v>
      </c>
      <c r="AZ18" s="1400">
        <f t="shared" ca="1" si="1"/>
        <v>72</v>
      </c>
      <c r="BA18" s="1400">
        <f t="shared" ca="1" si="1"/>
        <v>72</v>
      </c>
      <c r="BB18" s="1400">
        <f t="shared" ca="1" si="1"/>
        <v>0</v>
      </c>
      <c r="BC18" s="1400">
        <f t="shared" ca="1" si="1"/>
        <v>0</v>
      </c>
      <c r="BD18" s="1400">
        <f t="shared" ca="1" si="1"/>
        <v>0</v>
      </c>
      <c r="BE18" s="1400">
        <f t="shared" ca="1" si="1"/>
        <v>0</v>
      </c>
      <c r="BF18" s="1400">
        <f t="shared" ca="1" si="1"/>
        <v>0</v>
      </c>
      <c r="BG18" s="1400">
        <f t="shared" ca="1" si="1"/>
        <v>0</v>
      </c>
      <c r="BH18" s="1400">
        <f t="shared" ca="1" si="1"/>
        <v>0</v>
      </c>
      <c r="BI18" s="1400">
        <f t="shared" ca="1" si="1"/>
        <v>0</v>
      </c>
      <c r="BJ18" s="1400">
        <f t="shared" ca="1" si="2"/>
        <v>0</v>
      </c>
      <c r="BK18" s="1400">
        <f t="shared" ca="1" si="2"/>
        <v>0</v>
      </c>
      <c r="BL18" s="1400">
        <f t="shared" ca="1" si="2"/>
        <v>0</v>
      </c>
      <c r="BM18" s="1400">
        <f t="shared" ca="1" si="2"/>
        <v>0</v>
      </c>
      <c r="BN18" s="1400">
        <f t="shared" ca="1" si="2"/>
        <v>0</v>
      </c>
      <c r="BO18" s="1400">
        <f t="shared" ca="1" si="2"/>
        <v>0</v>
      </c>
      <c r="BP18" s="1400">
        <f t="shared" ca="1" si="2"/>
        <v>0</v>
      </c>
      <c r="BQ18" s="1400">
        <f t="shared" ca="1" si="2"/>
        <v>0</v>
      </c>
      <c r="BR18" s="1400">
        <f t="shared" ca="1" si="2"/>
        <v>0</v>
      </c>
      <c r="BS18" s="1400">
        <f t="shared" ca="1" si="2"/>
        <v>0</v>
      </c>
      <c r="BT18" s="1400">
        <f t="shared" ca="1" si="2"/>
        <v>0</v>
      </c>
      <c r="BU18" s="1400">
        <f t="shared" ca="1" si="2"/>
        <v>0</v>
      </c>
      <c r="BV18" s="1400">
        <f t="shared" ca="1" si="2"/>
        <v>0</v>
      </c>
      <c r="BW18" s="1400">
        <f t="shared" ca="1" si="2"/>
        <v>0</v>
      </c>
      <c r="BX18" s="1401">
        <f t="shared" ca="1" si="2"/>
        <v>0</v>
      </c>
      <c r="BZ18" s="1399">
        <f t="shared" ca="1" si="4"/>
        <v>14</v>
      </c>
      <c r="CA18" s="1400">
        <f t="shared" si="5"/>
        <v>0</v>
      </c>
      <c r="CB18" s="1400">
        <f t="shared" ca="1" si="8"/>
        <v>0</v>
      </c>
      <c r="CC18" s="1400">
        <f t="shared" ca="1" si="8"/>
        <v>0</v>
      </c>
      <c r="CD18" s="1400">
        <f t="shared" ca="1" si="8"/>
        <v>0</v>
      </c>
      <c r="CE18" s="1400">
        <f t="shared" ca="1" si="8"/>
        <v>0</v>
      </c>
      <c r="CF18" s="1400">
        <f t="shared" ca="1" si="8"/>
        <v>0</v>
      </c>
      <c r="CG18" s="1400">
        <f t="shared" ca="1" si="8"/>
        <v>108</v>
      </c>
      <c r="CH18" s="1400">
        <f t="shared" ca="1" si="8"/>
        <v>72</v>
      </c>
      <c r="CI18" s="1400">
        <f t="shared" ca="1" si="8"/>
        <v>72</v>
      </c>
      <c r="CJ18" s="1400">
        <f t="shared" ca="1" si="8"/>
        <v>0</v>
      </c>
      <c r="CK18" s="1400">
        <f t="shared" ca="1" si="8"/>
        <v>0</v>
      </c>
      <c r="CL18" s="1400">
        <f t="shared" ca="1" si="8"/>
        <v>0</v>
      </c>
      <c r="CM18" s="1400">
        <f t="shared" ca="1" si="8"/>
        <v>0</v>
      </c>
      <c r="CN18" s="1400">
        <f t="shared" ca="1" si="8"/>
        <v>0</v>
      </c>
      <c r="CO18" s="1400">
        <f t="shared" ca="1" si="8"/>
        <v>0</v>
      </c>
      <c r="CP18" s="1400">
        <f t="shared" ca="1" si="8"/>
        <v>0</v>
      </c>
      <c r="CQ18" s="1400">
        <f t="shared" ca="1" si="8"/>
        <v>0</v>
      </c>
      <c r="CR18" s="1400">
        <f t="shared" ca="1" si="7"/>
        <v>0</v>
      </c>
      <c r="CS18" s="1400">
        <f t="shared" ca="1" si="7"/>
        <v>0</v>
      </c>
      <c r="CT18" s="1400">
        <f t="shared" ca="1" si="7"/>
        <v>0</v>
      </c>
      <c r="CU18" s="1400">
        <f t="shared" ca="1" si="7"/>
        <v>0</v>
      </c>
      <c r="CV18" s="1400">
        <f t="shared" ca="1" si="7"/>
        <v>0</v>
      </c>
      <c r="CW18" s="1400">
        <f t="shared" ca="1" si="7"/>
        <v>0</v>
      </c>
      <c r="CX18" s="1400">
        <f t="shared" ca="1" si="7"/>
        <v>0</v>
      </c>
      <c r="CY18" s="1400">
        <f t="shared" ca="1" si="7"/>
        <v>0</v>
      </c>
      <c r="CZ18" s="1400">
        <f t="shared" ca="1" si="7"/>
        <v>0</v>
      </c>
      <c r="DA18" s="1400">
        <f t="shared" ca="1" si="7"/>
        <v>0</v>
      </c>
      <c r="DB18" s="1400">
        <f t="shared" ca="1" si="7"/>
        <v>0</v>
      </c>
      <c r="DC18" s="1400">
        <f t="shared" ca="1" si="7"/>
        <v>0</v>
      </c>
      <c r="DD18" s="1400">
        <f t="shared" ca="1" si="7"/>
        <v>0</v>
      </c>
      <c r="DE18" s="1400">
        <f t="shared" ca="1" si="7"/>
        <v>0</v>
      </c>
      <c r="DF18" s="1401">
        <f t="shared" ca="1" si="7"/>
        <v>0</v>
      </c>
    </row>
    <row r="19" spans="2:110" ht="15">
      <c r="E19" s="1390" t="str">
        <f ca="1"/>
        <v>MLM_SWA仕上げ計画</v>
      </c>
      <c r="F19" s="1391" t="str">
        <f ca="1"/>
        <v>MLM_HP・SWA</v>
      </c>
      <c r="G19" s="1391" t="str">
        <f ca="1"/>
        <v>$F$140:$AL$188</v>
      </c>
      <c r="H19" s="1391">
        <f ca="1"/>
        <v>15</v>
      </c>
      <c r="I19" s="1391" t="str">
        <f ca="1"/>
        <v>MLM_SWA</v>
      </c>
      <c r="J19" s="1391" t="str">
        <f ca="1"/>
        <v>仕上げ計画</v>
      </c>
      <c r="K19" s="1391">
        <f ca="1"/>
        <v>110</v>
      </c>
      <c r="L19" s="1391">
        <f ca="1"/>
        <v>0</v>
      </c>
      <c r="M19" s="1391">
        <f ca="1"/>
        <v>0</v>
      </c>
      <c r="N19" s="1391">
        <f ca="1"/>
        <v>0</v>
      </c>
      <c r="O19" s="1391">
        <f ca="1"/>
        <v>0</v>
      </c>
      <c r="P19" s="1391">
        <f ca="1"/>
        <v>0</v>
      </c>
      <c r="Q19" s="1391">
        <f ca="1"/>
        <v>66</v>
      </c>
      <c r="R19" s="1391">
        <f ca="1"/>
        <v>44</v>
      </c>
      <c r="S19" s="1391">
        <f ca="1"/>
        <v>0</v>
      </c>
      <c r="T19" s="1391">
        <f ca="1"/>
        <v>0</v>
      </c>
      <c r="U19" s="1391">
        <f ca="1"/>
        <v>0</v>
      </c>
      <c r="V19" s="1391">
        <f ca="1"/>
        <v>0</v>
      </c>
      <c r="W19" s="1391">
        <f ca="1"/>
        <v>0</v>
      </c>
      <c r="X19" s="1391">
        <f ca="1"/>
        <v>0</v>
      </c>
      <c r="Y19" s="1391">
        <f ca="1"/>
        <v>0</v>
      </c>
      <c r="Z19" s="1391">
        <f ca="1"/>
        <v>0</v>
      </c>
      <c r="AA19" s="1391">
        <f ca="1"/>
        <v>0</v>
      </c>
      <c r="AB19" s="1391">
        <f ca="1"/>
        <v>0</v>
      </c>
      <c r="AC19" s="1391">
        <f ca="1"/>
        <v>0</v>
      </c>
      <c r="AD19" s="1391">
        <f ca="1"/>
        <v>0</v>
      </c>
      <c r="AE19" s="1391">
        <f ca="1"/>
        <v>0</v>
      </c>
      <c r="AF19" s="1391">
        <f ca="1"/>
        <v>0</v>
      </c>
      <c r="AG19" s="1391">
        <f ca="1"/>
        <v>0</v>
      </c>
      <c r="AH19" s="1391">
        <f ca="1"/>
        <v>0</v>
      </c>
      <c r="AI19" s="1391">
        <f ca="1"/>
        <v>0</v>
      </c>
      <c r="AJ19" s="1391">
        <f ca="1"/>
        <v>0</v>
      </c>
      <c r="AK19" s="1391">
        <f ca="1"/>
        <v>0</v>
      </c>
      <c r="AL19" s="1391">
        <f ca="1"/>
        <v>0</v>
      </c>
      <c r="AM19" s="1391">
        <f ca="1"/>
        <v>0</v>
      </c>
      <c r="AN19" s="1391">
        <f ca="1"/>
        <v>0</v>
      </c>
      <c r="AO19" s="1391">
        <f ca="1"/>
        <v>0</v>
      </c>
      <c r="AP19" s="1392">
        <f ca="1"/>
        <v>0</v>
      </c>
      <c r="AR19" s="1399">
        <f t="shared" ca="1" si="0"/>
        <v>15</v>
      </c>
      <c r="AS19" s="1400" t="str">
        <f t="shared" ca="1" si="0"/>
        <v>MLM_SWA</v>
      </c>
      <c r="AT19" s="1400">
        <f t="shared" ca="1" si="1"/>
        <v>0</v>
      </c>
      <c r="AU19" s="1400">
        <f t="shared" ca="1" si="1"/>
        <v>0</v>
      </c>
      <c r="AV19" s="1400">
        <f t="shared" ca="1" si="1"/>
        <v>0</v>
      </c>
      <c r="AW19" s="1400">
        <f t="shared" ca="1" si="1"/>
        <v>0</v>
      </c>
      <c r="AX19" s="1400">
        <f t="shared" ca="1" si="1"/>
        <v>0</v>
      </c>
      <c r="AY19" s="1400">
        <f t="shared" ca="1" si="1"/>
        <v>66</v>
      </c>
      <c r="AZ19" s="1400">
        <f t="shared" ca="1" si="1"/>
        <v>44</v>
      </c>
      <c r="BA19" s="1400">
        <f t="shared" ca="1" si="1"/>
        <v>0</v>
      </c>
      <c r="BB19" s="1400">
        <f t="shared" ca="1" si="1"/>
        <v>0</v>
      </c>
      <c r="BC19" s="1400">
        <f t="shared" ca="1" si="1"/>
        <v>0</v>
      </c>
      <c r="BD19" s="1400">
        <f t="shared" ca="1" si="1"/>
        <v>0</v>
      </c>
      <c r="BE19" s="1400">
        <f t="shared" ca="1" si="1"/>
        <v>0</v>
      </c>
      <c r="BF19" s="1400">
        <f t="shared" ca="1" si="1"/>
        <v>0</v>
      </c>
      <c r="BG19" s="1400">
        <f t="shared" ca="1" si="1"/>
        <v>0</v>
      </c>
      <c r="BH19" s="1400">
        <f t="shared" ca="1" si="1"/>
        <v>0</v>
      </c>
      <c r="BI19" s="1400">
        <f t="shared" ref="BI19:BX22" ca="1" si="9">AA19</f>
        <v>0</v>
      </c>
      <c r="BJ19" s="1400">
        <f t="shared" ca="1" si="2"/>
        <v>0</v>
      </c>
      <c r="BK19" s="1400">
        <f t="shared" ca="1" si="2"/>
        <v>0</v>
      </c>
      <c r="BL19" s="1400">
        <f t="shared" ca="1" si="2"/>
        <v>0</v>
      </c>
      <c r="BM19" s="1400">
        <f t="shared" ca="1" si="2"/>
        <v>0</v>
      </c>
      <c r="BN19" s="1400">
        <f t="shared" ca="1" si="2"/>
        <v>0</v>
      </c>
      <c r="BO19" s="1400">
        <f t="shared" ca="1" si="2"/>
        <v>0</v>
      </c>
      <c r="BP19" s="1400">
        <f t="shared" ca="1" si="2"/>
        <v>0</v>
      </c>
      <c r="BQ19" s="1400">
        <f t="shared" ca="1" si="2"/>
        <v>0</v>
      </c>
      <c r="BR19" s="1400">
        <f t="shared" ca="1" si="2"/>
        <v>0</v>
      </c>
      <c r="BS19" s="1400">
        <f t="shared" ca="1" si="2"/>
        <v>0</v>
      </c>
      <c r="BT19" s="1400">
        <f t="shared" ca="1" si="2"/>
        <v>0</v>
      </c>
      <c r="BU19" s="1400">
        <f t="shared" ca="1" si="2"/>
        <v>0</v>
      </c>
      <c r="BV19" s="1400">
        <f t="shared" ca="1" si="2"/>
        <v>0</v>
      </c>
      <c r="BW19" s="1400">
        <f t="shared" ca="1" si="2"/>
        <v>0</v>
      </c>
      <c r="BX19" s="1401">
        <f t="shared" ca="1" si="2"/>
        <v>0</v>
      </c>
      <c r="BZ19" s="1399">
        <f t="shared" ca="1" si="4"/>
        <v>15</v>
      </c>
      <c r="CA19" s="1400">
        <f t="shared" si="5"/>
        <v>0</v>
      </c>
      <c r="CB19" s="1400">
        <f t="shared" ca="1" si="8"/>
        <v>0</v>
      </c>
      <c r="CC19" s="1400">
        <f t="shared" ca="1" si="8"/>
        <v>0</v>
      </c>
      <c r="CD19" s="1400">
        <f t="shared" ca="1" si="8"/>
        <v>0</v>
      </c>
      <c r="CE19" s="1400">
        <f t="shared" ca="1" si="8"/>
        <v>0</v>
      </c>
      <c r="CF19" s="1400">
        <f t="shared" ca="1" si="8"/>
        <v>0</v>
      </c>
      <c r="CG19" s="1400">
        <f t="shared" ca="1" si="8"/>
        <v>66</v>
      </c>
      <c r="CH19" s="1400">
        <f t="shared" ca="1" si="8"/>
        <v>44</v>
      </c>
      <c r="CI19" s="1400">
        <f t="shared" ca="1" si="8"/>
        <v>0</v>
      </c>
      <c r="CJ19" s="1400">
        <f t="shared" ca="1" si="8"/>
        <v>0</v>
      </c>
      <c r="CK19" s="1400">
        <f t="shared" ca="1" si="8"/>
        <v>0</v>
      </c>
      <c r="CL19" s="1400">
        <f t="shared" ca="1" si="8"/>
        <v>0</v>
      </c>
      <c r="CM19" s="1400">
        <f t="shared" ca="1" si="8"/>
        <v>0</v>
      </c>
      <c r="CN19" s="1400">
        <f t="shared" ca="1" si="8"/>
        <v>0</v>
      </c>
      <c r="CO19" s="1400">
        <f t="shared" ca="1" si="8"/>
        <v>0</v>
      </c>
      <c r="CP19" s="1400">
        <f t="shared" ca="1" si="8"/>
        <v>0</v>
      </c>
      <c r="CQ19" s="1400">
        <f t="shared" ca="1" si="8"/>
        <v>0</v>
      </c>
      <c r="CR19" s="1400">
        <f t="shared" ca="1" si="7"/>
        <v>0</v>
      </c>
      <c r="CS19" s="1400">
        <f t="shared" ca="1" si="7"/>
        <v>0</v>
      </c>
      <c r="CT19" s="1400">
        <f t="shared" ca="1" si="7"/>
        <v>0</v>
      </c>
      <c r="CU19" s="1400">
        <f t="shared" ca="1" si="7"/>
        <v>0</v>
      </c>
      <c r="CV19" s="1400">
        <f t="shared" ca="1" si="7"/>
        <v>0</v>
      </c>
      <c r="CW19" s="1400">
        <f t="shared" ca="1" si="7"/>
        <v>0</v>
      </c>
      <c r="CX19" s="1400">
        <f t="shared" ca="1" si="7"/>
        <v>0</v>
      </c>
      <c r="CY19" s="1400">
        <f t="shared" ca="1" si="7"/>
        <v>0</v>
      </c>
      <c r="CZ19" s="1400">
        <f t="shared" ca="1" si="7"/>
        <v>0</v>
      </c>
      <c r="DA19" s="1400">
        <f t="shared" ca="1" si="7"/>
        <v>0</v>
      </c>
      <c r="DB19" s="1400">
        <f t="shared" ca="1" si="7"/>
        <v>0</v>
      </c>
      <c r="DC19" s="1400">
        <f t="shared" ca="1" si="7"/>
        <v>0</v>
      </c>
      <c r="DD19" s="1400">
        <f t="shared" ca="1" si="7"/>
        <v>0</v>
      </c>
      <c r="DE19" s="1400">
        <f t="shared" ca="1" si="7"/>
        <v>0</v>
      </c>
      <c r="DF19" s="1401">
        <f t="shared" ca="1" si="7"/>
        <v>0</v>
      </c>
    </row>
    <row r="20" spans="2:110" ht="15">
      <c r="E20" s="1390" t="str">
        <f ca="1"/>
        <v>MKJ_SWA仕上げ計画</v>
      </c>
      <c r="F20" s="1391" t="str">
        <f ca="1"/>
        <v>MKJ・MLC・MLL</v>
      </c>
      <c r="G20" s="1391" t="str">
        <f ca="1"/>
        <v>$F$253:$AL$282</v>
      </c>
      <c r="H20" s="1391">
        <f ca="1"/>
        <v>16</v>
      </c>
      <c r="I20" s="1391" t="str">
        <f ca="1"/>
        <v>MKJ_SWA</v>
      </c>
      <c r="J20" s="1391" t="str">
        <f ca="1"/>
        <v>仕上げ計画</v>
      </c>
      <c r="K20" s="1391">
        <f ca="1"/>
        <v>0</v>
      </c>
      <c r="L20" s="1391">
        <f ca="1"/>
        <v>0</v>
      </c>
      <c r="M20" s="1391">
        <f ca="1"/>
        <v>0</v>
      </c>
      <c r="N20" s="1391">
        <f ca="1"/>
        <v>0</v>
      </c>
      <c r="O20" s="1391">
        <f ca="1"/>
        <v>0</v>
      </c>
      <c r="P20" s="1391">
        <f ca="1"/>
        <v>0</v>
      </c>
      <c r="Q20" s="1391">
        <f ca="1"/>
        <v>0</v>
      </c>
      <c r="R20" s="1391">
        <f ca="1"/>
        <v>0</v>
      </c>
      <c r="S20" s="1391">
        <f ca="1"/>
        <v>0</v>
      </c>
      <c r="T20" s="1391">
        <f ca="1"/>
        <v>0</v>
      </c>
      <c r="U20" s="1391">
        <f ca="1"/>
        <v>0</v>
      </c>
      <c r="V20" s="1391">
        <f ca="1"/>
        <v>0</v>
      </c>
      <c r="W20" s="1391">
        <f ca="1"/>
        <v>0</v>
      </c>
      <c r="X20" s="1391">
        <f ca="1"/>
        <v>0</v>
      </c>
      <c r="Y20" s="1391">
        <f ca="1"/>
        <v>0</v>
      </c>
      <c r="Z20" s="1391">
        <f ca="1"/>
        <v>0</v>
      </c>
      <c r="AA20" s="1391">
        <f ca="1"/>
        <v>0</v>
      </c>
      <c r="AB20" s="1391">
        <f ca="1"/>
        <v>0</v>
      </c>
      <c r="AC20" s="1391">
        <f ca="1"/>
        <v>0</v>
      </c>
      <c r="AD20" s="1391">
        <f ca="1"/>
        <v>0</v>
      </c>
      <c r="AE20" s="1391">
        <f ca="1"/>
        <v>0</v>
      </c>
      <c r="AF20" s="1391">
        <f ca="1"/>
        <v>0</v>
      </c>
      <c r="AG20" s="1391">
        <f ca="1"/>
        <v>0</v>
      </c>
      <c r="AH20" s="1391">
        <f ca="1"/>
        <v>0</v>
      </c>
      <c r="AI20" s="1391">
        <f ca="1"/>
        <v>0</v>
      </c>
      <c r="AJ20" s="1391">
        <f ca="1"/>
        <v>0</v>
      </c>
      <c r="AK20" s="1391">
        <f ca="1"/>
        <v>0</v>
      </c>
      <c r="AL20" s="1391">
        <f ca="1"/>
        <v>0</v>
      </c>
      <c r="AM20" s="1391">
        <f ca="1"/>
        <v>0</v>
      </c>
      <c r="AN20" s="1391">
        <f ca="1"/>
        <v>0</v>
      </c>
      <c r="AO20" s="1391">
        <f ca="1"/>
        <v>0</v>
      </c>
      <c r="AP20" s="1392">
        <f ca="1"/>
        <v>0</v>
      </c>
      <c r="AR20" s="1399">
        <f t="shared" ca="1" si="0"/>
        <v>16</v>
      </c>
      <c r="AS20" s="1400" t="str">
        <f t="shared" ca="1" si="0"/>
        <v>MKJ_SWA</v>
      </c>
      <c r="AT20" s="1400">
        <f t="shared" ref="AT20:BH22" ca="1" si="10">L20</f>
        <v>0</v>
      </c>
      <c r="AU20" s="1400">
        <f t="shared" ca="1" si="10"/>
        <v>0</v>
      </c>
      <c r="AV20" s="1400">
        <f t="shared" ca="1" si="10"/>
        <v>0</v>
      </c>
      <c r="AW20" s="1400">
        <f t="shared" ca="1" si="10"/>
        <v>0</v>
      </c>
      <c r="AX20" s="1400">
        <f t="shared" ca="1" si="10"/>
        <v>0</v>
      </c>
      <c r="AY20" s="1400">
        <f t="shared" ca="1" si="10"/>
        <v>0</v>
      </c>
      <c r="AZ20" s="1400">
        <f t="shared" ca="1" si="10"/>
        <v>0</v>
      </c>
      <c r="BA20" s="1400">
        <f t="shared" ca="1" si="10"/>
        <v>0</v>
      </c>
      <c r="BB20" s="1400">
        <f t="shared" ca="1" si="10"/>
        <v>0</v>
      </c>
      <c r="BC20" s="1400">
        <f t="shared" ca="1" si="10"/>
        <v>0</v>
      </c>
      <c r="BD20" s="1400">
        <f t="shared" ca="1" si="10"/>
        <v>0</v>
      </c>
      <c r="BE20" s="1400">
        <f t="shared" ca="1" si="10"/>
        <v>0</v>
      </c>
      <c r="BF20" s="1400">
        <f t="shared" ca="1" si="10"/>
        <v>0</v>
      </c>
      <c r="BG20" s="1400">
        <f t="shared" ca="1" si="10"/>
        <v>0</v>
      </c>
      <c r="BH20" s="1400">
        <f t="shared" ca="1" si="10"/>
        <v>0</v>
      </c>
      <c r="BI20" s="1400">
        <f t="shared" ca="1" si="9"/>
        <v>0</v>
      </c>
      <c r="BJ20" s="1400">
        <f t="shared" ca="1" si="2"/>
        <v>0</v>
      </c>
      <c r="BK20" s="1400">
        <f t="shared" ca="1" si="2"/>
        <v>0</v>
      </c>
      <c r="BL20" s="1400">
        <f t="shared" ca="1" si="2"/>
        <v>0</v>
      </c>
      <c r="BM20" s="1400">
        <f t="shared" ca="1" si="2"/>
        <v>0</v>
      </c>
      <c r="BN20" s="1400">
        <f t="shared" ca="1" si="2"/>
        <v>0</v>
      </c>
      <c r="BO20" s="1400">
        <f t="shared" ca="1" si="2"/>
        <v>0</v>
      </c>
      <c r="BP20" s="1400">
        <f t="shared" ca="1" si="2"/>
        <v>0</v>
      </c>
      <c r="BQ20" s="1400">
        <f t="shared" ca="1" si="2"/>
        <v>0</v>
      </c>
      <c r="BR20" s="1400">
        <f t="shared" ca="1" si="2"/>
        <v>0</v>
      </c>
      <c r="BS20" s="1400">
        <f t="shared" ca="1" si="2"/>
        <v>0</v>
      </c>
      <c r="BT20" s="1400">
        <f t="shared" ca="1" si="2"/>
        <v>0</v>
      </c>
      <c r="BU20" s="1400">
        <f t="shared" ca="1" si="2"/>
        <v>0</v>
      </c>
      <c r="BV20" s="1400">
        <f t="shared" ca="1" si="2"/>
        <v>0</v>
      </c>
      <c r="BW20" s="1400">
        <f t="shared" ca="1" si="2"/>
        <v>0</v>
      </c>
      <c r="BX20" s="1401">
        <f t="shared" ca="1" si="2"/>
        <v>0</v>
      </c>
      <c r="BZ20" s="1399">
        <f t="shared" ca="1" si="4"/>
        <v>16</v>
      </c>
      <c r="CA20" s="1400">
        <f t="shared" si="5"/>
        <v>0</v>
      </c>
      <c r="CB20" s="1400">
        <f t="shared" ca="1" si="8"/>
        <v>0</v>
      </c>
      <c r="CC20" s="1400">
        <f t="shared" ca="1" si="8"/>
        <v>0</v>
      </c>
      <c r="CD20" s="1400">
        <f t="shared" ca="1" si="8"/>
        <v>0</v>
      </c>
      <c r="CE20" s="1400">
        <f t="shared" ca="1" si="8"/>
        <v>0</v>
      </c>
      <c r="CF20" s="1400">
        <f t="shared" ca="1" si="8"/>
        <v>0</v>
      </c>
      <c r="CG20" s="1400">
        <f t="shared" ca="1" si="8"/>
        <v>0</v>
      </c>
      <c r="CH20" s="1400">
        <f t="shared" ca="1" si="8"/>
        <v>0</v>
      </c>
      <c r="CI20" s="1400">
        <f t="shared" ca="1" si="8"/>
        <v>0</v>
      </c>
      <c r="CJ20" s="1400">
        <f t="shared" ca="1" si="8"/>
        <v>0</v>
      </c>
      <c r="CK20" s="1400">
        <f t="shared" ca="1" si="8"/>
        <v>0</v>
      </c>
      <c r="CL20" s="1400">
        <f t="shared" ca="1" si="8"/>
        <v>0</v>
      </c>
      <c r="CM20" s="1400">
        <f t="shared" ca="1" si="8"/>
        <v>0</v>
      </c>
      <c r="CN20" s="1400">
        <f t="shared" ca="1" si="8"/>
        <v>0</v>
      </c>
      <c r="CO20" s="1400">
        <f t="shared" ca="1" si="8"/>
        <v>0</v>
      </c>
      <c r="CP20" s="1400">
        <f t="shared" ca="1" si="8"/>
        <v>0</v>
      </c>
      <c r="CQ20" s="1400">
        <f t="shared" ca="1" si="8"/>
        <v>0</v>
      </c>
      <c r="CR20" s="1400">
        <f t="shared" ca="1" si="7"/>
        <v>0</v>
      </c>
      <c r="CS20" s="1400">
        <f t="shared" ca="1" si="7"/>
        <v>0</v>
      </c>
      <c r="CT20" s="1400">
        <f t="shared" ca="1" si="7"/>
        <v>0</v>
      </c>
      <c r="CU20" s="1400">
        <f t="shared" ca="1" si="7"/>
        <v>0</v>
      </c>
      <c r="CV20" s="1400">
        <f t="shared" ca="1" si="7"/>
        <v>0</v>
      </c>
      <c r="CW20" s="1400">
        <f t="shared" ca="1" si="7"/>
        <v>0</v>
      </c>
      <c r="CX20" s="1400">
        <f t="shared" ca="1" si="7"/>
        <v>0</v>
      </c>
      <c r="CY20" s="1400">
        <f t="shared" ca="1" si="7"/>
        <v>0</v>
      </c>
      <c r="CZ20" s="1400">
        <f t="shared" ca="1" si="7"/>
        <v>0</v>
      </c>
      <c r="DA20" s="1400">
        <f t="shared" ca="1" si="7"/>
        <v>0</v>
      </c>
      <c r="DB20" s="1400">
        <f t="shared" ca="1" si="7"/>
        <v>0</v>
      </c>
      <c r="DC20" s="1400">
        <f t="shared" ca="1" si="7"/>
        <v>0</v>
      </c>
      <c r="DD20" s="1400">
        <f t="shared" ca="1" si="7"/>
        <v>0</v>
      </c>
      <c r="DE20" s="1400">
        <f t="shared" ca="1" si="7"/>
        <v>0</v>
      </c>
      <c r="DF20" s="1401">
        <f t="shared" ca="1" si="7"/>
        <v>0</v>
      </c>
    </row>
    <row r="21" spans="2:110" ht="15">
      <c r="E21" s="1390"/>
      <c r="F21" s="1391"/>
      <c r="G21" s="1391"/>
      <c r="H21" s="1391"/>
      <c r="I21" s="1391"/>
      <c r="J21" s="1391"/>
      <c r="K21" s="1391"/>
      <c r="L21" s="1391"/>
      <c r="M21" s="1391"/>
      <c r="N21" s="1391"/>
      <c r="O21" s="1391"/>
      <c r="P21" s="1391"/>
      <c r="Q21" s="1391"/>
      <c r="R21" s="1391"/>
      <c r="S21" s="1391"/>
      <c r="T21" s="1391"/>
      <c r="U21" s="1391"/>
      <c r="V21" s="1391"/>
      <c r="W21" s="1391"/>
      <c r="X21" s="1391"/>
      <c r="Y21" s="1391"/>
      <c r="Z21" s="1391"/>
      <c r="AA21" s="1391"/>
      <c r="AB21" s="1391"/>
      <c r="AC21" s="1391"/>
      <c r="AD21" s="1391"/>
      <c r="AE21" s="1391"/>
      <c r="AF21" s="1391"/>
      <c r="AG21" s="1391"/>
      <c r="AH21" s="1391"/>
      <c r="AI21" s="1391"/>
      <c r="AJ21" s="1391"/>
      <c r="AK21" s="1391"/>
      <c r="AL21" s="1391"/>
      <c r="AM21" s="1391"/>
      <c r="AN21" s="1391"/>
      <c r="AO21" s="1391"/>
      <c r="AP21" s="1392"/>
      <c r="AR21" s="1399">
        <f t="shared" si="0"/>
        <v>0</v>
      </c>
      <c r="AS21" s="1400">
        <f t="shared" si="0"/>
        <v>0</v>
      </c>
      <c r="AT21" s="1400">
        <f t="shared" si="10"/>
        <v>0</v>
      </c>
      <c r="AU21" s="1400">
        <f t="shared" si="10"/>
        <v>0</v>
      </c>
      <c r="AV21" s="1400">
        <f t="shared" si="10"/>
        <v>0</v>
      </c>
      <c r="AW21" s="1400">
        <f t="shared" si="10"/>
        <v>0</v>
      </c>
      <c r="AX21" s="1400">
        <f t="shared" si="10"/>
        <v>0</v>
      </c>
      <c r="AY21" s="1400">
        <f t="shared" si="10"/>
        <v>0</v>
      </c>
      <c r="AZ21" s="1400">
        <f t="shared" si="10"/>
        <v>0</v>
      </c>
      <c r="BA21" s="1400">
        <f t="shared" si="10"/>
        <v>0</v>
      </c>
      <c r="BB21" s="1400">
        <f t="shared" si="10"/>
        <v>0</v>
      </c>
      <c r="BC21" s="1400">
        <f t="shared" si="10"/>
        <v>0</v>
      </c>
      <c r="BD21" s="1400">
        <f t="shared" si="10"/>
        <v>0</v>
      </c>
      <c r="BE21" s="1400">
        <f t="shared" si="10"/>
        <v>0</v>
      </c>
      <c r="BF21" s="1400">
        <f t="shared" si="10"/>
        <v>0</v>
      </c>
      <c r="BG21" s="1400">
        <f t="shared" si="10"/>
        <v>0</v>
      </c>
      <c r="BH21" s="1400">
        <f t="shared" si="10"/>
        <v>0</v>
      </c>
      <c r="BI21" s="1400">
        <f t="shared" si="9"/>
        <v>0</v>
      </c>
      <c r="BJ21" s="1400">
        <f t="shared" si="9"/>
        <v>0</v>
      </c>
      <c r="BK21" s="1400">
        <f t="shared" si="9"/>
        <v>0</v>
      </c>
      <c r="BL21" s="1400">
        <f t="shared" si="9"/>
        <v>0</v>
      </c>
      <c r="BM21" s="1400">
        <f t="shared" si="9"/>
        <v>0</v>
      </c>
      <c r="BN21" s="1400">
        <f t="shared" si="9"/>
        <v>0</v>
      </c>
      <c r="BO21" s="1400">
        <f t="shared" si="9"/>
        <v>0</v>
      </c>
      <c r="BP21" s="1400">
        <f t="shared" si="9"/>
        <v>0</v>
      </c>
      <c r="BQ21" s="1400">
        <f t="shared" si="9"/>
        <v>0</v>
      </c>
      <c r="BR21" s="1400">
        <f t="shared" si="9"/>
        <v>0</v>
      </c>
      <c r="BS21" s="1400">
        <f t="shared" si="9"/>
        <v>0</v>
      </c>
      <c r="BT21" s="1400">
        <f t="shared" si="9"/>
        <v>0</v>
      </c>
      <c r="BU21" s="1400">
        <f t="shared" si="9"/>
        <v>0</v>
      </c>
      <c r="BV21" s="1400">
        <f t="shared" si="9"/>
        <v>0</v>
      </c>
      <c r="BW21" s="1400">
        <f t="shared" si="9"/>
        <v>0</v>
      </c>
      <c r="BX21" s="1401">
        <f t="shared" si="9"/>
        <v>0</v>
      </c>
      <c r="BZ21" s="1399">
        <f t="shared" si="4"/>
        <v>0</v>
      </c>
      <c r="CA21" s="1400">
        <f t="shared" si="5"/>
        <v>0</v>
      </c>
      <c r="CB21" s="1400">
        <f t="shared" si="8"/>
        <v>0</v>
      </c>
      <c r="CC21" s="1400">
        <f t="shared" si="8"/>
        <v>0</v>
      </c>
      <c r="CD21" s="1400">
        <f t="shared" si="8"/>
        <v>0</v>
      </c>
      <c r="CE21" s="1400">
        <f t="shared" si="8"/>
        <v>0</v>
      </c>
      <c r="CF21" s="1400">
        <f t="shared" si="8"/>
        <v>0</v>
      </c>
      <c r="CG21" s="1400">
        <f t="shared" si="8"/>
        <v>0</v>
      </c>
      <c r="CH21" s="1400">
        <f t="shared" si="8"/>
        <v>0</v>
      </c>
      <c r="CI21" s="1400">
        <f t="shared" si="8"/>
        <v>0</v>
      </c>
      <c r="CJ21" s="1400">
        <f t="shared" si="8"/>
        <v>0</v>
      </c>
      <c r="CK21" s="1400">
        <f t="shared" si="8"/>
        <v>0</v>
      </c>
      <c r="CL21" s="1400">
        <f t="shared" si="8"/>
        <v>0</v>
      </c>
      <c r="CM21" s="1400">
        <f t="shared" si="8"/>
        <v>0</v>
      </c>
      <c r="CN21" s="1400">
        <f t="shared" si="8"/>
        <v>0</v>
      </c>
      <c r="CO21" s="1400">
        <f t="shared" si="8"/>
        <v>0</v>
      </c>
      <c r="CP21" s="1400">
        <f t="shared" si="8"/>
        <v>0</v>
      </c>
      <c r="CQ21" s="1400">
        <f t="shared" si="8"/>
        <v>0</v>
      </c>
      <c r="CR21" s="1400">
        <f t="shared" si="7"/>
        <v>0</v>
      </c>
      <c r="CS21" s="1400">
        <f t="shared" si="7"/>
        <v>0</v>
      </c>
      <c r="CT21" s="1400">
        <f t="shared" si="7"/>
        <v>0</v>
      </c>
      <c r="CU21" s="1400">
        <f t="shared" si="7"/>
        <v>0</v>
      </c>
      <c r="CV21" s="1400">
        <f t="shared" si="7"/>
        <v>0</v>
      </c>
      <c r="CW21" s="1400">
        <f t="shared" si="7"/>
        <v>0</v>
      </c>
      <c r="CX21" s="1400">
        <f t="shared" si="7"/>
        <v>0</v>
      </c>
      <c r="CY21" s="1400">
        <f t="shared" si="7"/>
        <v>0</v>
      </c>
      <c r="CZ21" s="1400">
        <f t="shared" si="7"/>
        <v>0</v>
      </c>
      <c r="DA21" s="1400">
        <f t="shared" si="7"/>
        <v>0</v>
      </c>
      <c r="DB21" s="1400">
        <f t="shared" si="7"/>
        <v>0</v>
      </c>
      <c r="DC21" s="1400">
        <f t="shared" si="7"/>
        <v>0</v>
      </c>
      <c r="DD21" s="1400">
        <f t="shared" si="7"/>
        <v>0</v>
      </c>
      <c r="DE21" s="1400">
        <f t="shared" si="7"/>
        <v>0</v>
      </c>
      <c r="DF21" s="1401">
        <f t="shared" si="7"/>
        <v>0</v>
      </c>
    </row>
    <row r="22" spans="2:110" ht="15.6" thickBot="1">
      <c r="B22" t="s">
        <v>9</v>
      </c>
      <c r="E22" s="1393"/>
      <c r="F22" s="1394"/>
      <c r="G22" s="1394"/>
      <c r="H22" s="1394"/>
      <c r="I22" s="1394"/>
      <c r="J22" s="1394"/>
      <c r="K22" s="1394"/>
      <c r="L22" s="1394"/>
      <c r="M22" s="1394"/>
      <c r="N22" s="1394"/>
      <c r="O22" s="1394"/>
      <c r="P22" s="1394"/>
      <c r="Q22" s="1394"/>
      <c r="R22" s="1394"/>
      <c r="S22" s="1394"/>
      <c r="T22" s="1394"/>
      <c r="U22" s="1394"/>
      <c r="V22" s="1394"/>
      <c r="W22" s="1394"/>
      <c r="X22" s="1394"/>
      <c r="Y22" s="1394"/>
      <c r="Z22" s="1394"/>
      <c r="AA22" s="1394"/>
      <c r="AB22" s="1394"/>
      <c r="AC22" s="1394"/>
      <c r="AD22" s="1394"/>
      <c r="AE22" s="1394"/>
      <c r="AF22" s="1394"/>
      <c r="AG22" s="1394"/>
      <c r="AH22" s="1394"/>
      <c r="AI22" s="1394"/>
      <c r="AJ22" s="1394"/>
      <c r="AK22" s="1394"/>
      <c r="AL22" s="1394"/>
      <c r="AM22" s="1394"/>
      <c r="AN22" s="1394"/>
      <c r="AO22" s="1394"/>
      <c r="AP22" s="1395"/>
      <c r="AR22" s="1399">
        <f t="shared" si="0"/>
        <v>0</v>
      </c>
      <c r="AS22" s="1400">
        <f t="shared" si="0"/>
        <v>0</v>
      </c>
      <c r="AT22" s="1400">
        <f t="shared" si="10"/>
        <v>0</v>
      </c>
      <c r="AU22" s="1400">
        <f t="shared" si="10"/>
        <v>0</v>
      </c>
      <c r="AV22" s="1400">
        <f t="shared" si="10"/>
        <v>0</v>
      </c>
      <c r="AW22" s="1400">
        <f t="shared" si="10"/>
        <v>0</v>
      </c>
      <c r="AX22" s="1400">
        <f t="shared" si="10"/>
        <v>0</v>
      </c>
      <c r="AY22" s="1400">
        <f t="shared" si="10"/>
        <v>0</v>
      </c>
      <c r="AZ22" s="1400">
        <f t="shared" si="10"/>
        <v>0</v>
      </c>
      <c r="BA22" s="1400">
        <f t="shared" si="10"/>
        <v>0</v>
      </c>
      <c r="BB22" s="1400">
        <f t="shared" si="10"/>
        <v>0</v>
      </c>
      <c r="BC22" s="1400">
        <f t="shared" si="10"/>
        <v>0</v>
      </c>
      <c r="BD22" s="1400">
        <f t="shared" si="10"/>
        <v>0</v>
      </c>
      <c r="BE22" s="1400">
        <f t="shared" si="10"/>
        <v>0</v>
      </c>
      <c r="BF22" s="1400">
        <f t="shared" si="10"/>
        <v>0</v>
      </c>
      <c r="BG22" s="1400">
        <f t="shared" si="10"/>
        <v>0</v>
      </c>
      <c r="BH22" s="1400">
        <f t="shared" si="10"/>
        <v>0</v>
      </c>
      <c r="BI22" s="1400">
        <f t="shared" si="9"/>
        <v>0</v>
      </c>
      <c r="BJ22" s="1400">
        <f t="shared" si="9"/>
        <v>0</v>
      </c>
      <c r="BK22" s="1400">
        <f t="shared" si="9"/>
        <v>0</v>
      </c>
      <c r="BL22" s="1400">
        <f t="shared" si="9"/>
        <v>0</v>
      </c>
      <c r="BM22" s="1400">
        <f t="shared" si="9"/>
        <v>0</v>
      </c>
      <c r="BN22" s="1400">
        <f t="shared" si="9"/>
        <v>0</v>
      </c>
      <c r="BO22" s="1400">
        <f t="shared" si="9"/>
        <v>0</v>
      </c>
      <c r="BP22" s="1400">
        <f t="shared" si="9"/>
        <v>0</v>
      </c>
      <c r="BQ22" s="1400">
        <f t="shared" si="9"/>
        <v>0</v>
      </c>
      <c r="BR22" s="1400">
        <f t="shared" si="9"/>
        <v>0</v>
      </c>
      <c r="BS22" s="1400">
        <f t="shared" si="9"/>
        <v>0</v>
      </c>
      <c r="BT22" s="1400">
        <f t="shared" si="9"/>
        <v>0</v>
      </c>
      <c r="BU22" s="1400">
        <f t="shared" si="9"/>
        <v>0</v>
      </c>
      <c r="BV22" s="1400">
        <f t="shared" si="9"/>
        <v>0</v>
      </c>
      <c r="BW22" s="1400">
        <f t="shared" si="9"/>
        <v>0</v>
      </c>
      <c r="BX22" s="1401">
        <f t="shared" si="9"/>
        <v>0</v>
      </c>
      <c r="BZ22" s="1399">
        <f t="shared" si="4"/>
        <v>0</v>
      </c>
      <c r="CA22" s="1400">
        <f t="shared" si="5"/>
        <v>0</v>
      </c>
      <c r="CB22" s="1400">
        <f t="shared" si="8"/>
        <v>0</v>
      </c>
      <c r="CC22" s="1400">
        <f t="shared" si="8"/>
        <v>0</v>
      </c>
      <c r="CD22" s="1400">
        <f t="shared" si="8"/>
        <v>0</v>
      </c>
      <c r="CE22" s="1400">
        <f t="shared" si="8"/>
        <v>0</v>
      </c>
      <c r="CF22" s="1400">
        <f t="shared" si="8"/>
        <v>0</v>
      </c>
      <c r="CG22" s="1400">
        <f t="shared" si="8"/>
        <v>0</v>
      </c>
      <c r="CH22" s="1400">
        <f t="shared" si="8"/>
        <v>0</v>
      </c>
      <c r="CI22" s="1400">
        <f t="shared" si="8"/>
        <v>0</v>
      </c>
      <c r="CJ22" s="1400">
        <f t="shared" si="8"/>
        <v>0</v>
      </c>
      <c r="CK22" s="1400">
        <f t="shared" si="8"/>
        <v>0</v>
      </c>
      <c r="CL22" s="1400">
        <f t="shared" si="8"/>
        <v>0</v>
      </c>
      <c r="CM22" s="1400">
        <f t="shared" si="8"/>
        <v>0</v>
      </c>
      <c r="CN22" s="1400">
        <f t="shared" si="8"/>
        <v>0</v>
      </c>
      <c r="CO22" s="1400">
        <f t="shared" si="8"/>
        <v>0</v>
      </c>
      <c r="CP22" s="1400">
        <f t="shared" si="8"/>
        <v>0</v>
      </c>
      <c r="CQ22" s="1400">
        <f t="shared" si="8"/>
        <v>0</v>
      </c>
      <c r="CR22" s="1400">
        <f t="shared" si="7"/>
        <v>0</v>
      </c>
      <c r="CS22" s="1400">
        <f t="shared" si="7"/>
        <v>0</v>
      </c>
      <c r="CT22" s="1400">
        <f t="shared" si="7"/>
        <v>0</v>
      </c>
      <c r="CU22" s="1400">
        <f t="shared" si="7"/>
        <v>0</v>
      </c>
      <c r="CV22" s="1400">
        <f t="shared" si="7"/>
        <v>0</v>
      </c>
      <c r="CW22" s="1400">
        <f t="shared" si="7"/>
        <v>0</v>
      </c>
      <c r="CX22" s="1400">
        <f t="shared" si="7"/>
        <v>0</v>
      </c>
      <c r="CY22" s="1400">
        <f t="shared" si="7"/>
        <v>0</v>
      </c>
      <c r="CZ22" s="1400">
        <f t="shared" si="7"/>
        <v>0</v>
      </c>
      <c r="DA22" s="1400">
        <f t="shared" si="7"/>
        <v>0</v>
      </c>
      <c r="DB22" s="1400">
        <f t="shared" si="7"/>
        <v>0</v>
      </c>
      <c r="DC22" s="1400">
        <f t="shared" si="7"/>
        <v>0</v>
      </c>
      <c r="DD22" s="1400">
        <f t="shared" si="7"/>
        <v>0</v>
      </c>
      <c r="DE22" s="1400">
        <f t="shared" si="7"/>
        <v>0</v>
      </c>
      <c r="DF22" s="1401">
        <f t="shared" si="7"/>
        <v>0</v>
      </c>
    </row>
    <row r="23" spans="2:110" ht="15.6" thickBot="1">
      <c r="E23" s="1393"/>
      <c r="F23" s="1394"/>
      <c r="G23" s="1394"/>
      <c r="H23" s="1394"/>
      <c r="I23" s="1394"/>
      <c r="J23" s="1394"/>
      <c r="K23" s="1394"/>
      <c r="L23" s="1394"/>
      <c r="M23" s="1394"/>
      <c r="N23" s="1394"/>
      <c r="O23" s="1394"/>
      <c r="P23" s="1394"/>
      <c r="Q23" s="1394"/>
      <c r="R23" s="1394"/>
      <c r="S23" s="1394"/>
      <c r="T23" s="1394"/>
      <c r="U23" s="1394"/>
      <c r="V23" s="1394"/>
      <c r="W23" s="1394"/>
      <c r="X23" s="1394"/>
      <c r="Y23" s="1394"/>
      <c r="Z23" s="1394"/>
      <c r="AA23" s="1394"/>
      <c r="AB23" s="1394"/>
      <c r="AC23" s="1394"/>
      <c r="AD23" s="1394"/>
      <c r="AE23" s="1394"/>
      <c r="AF23" s="1394"/>
      <c r="AG23" s="1394"/>
      <c r="AH23" s="1394"/>
      <c r="AI23" s="1394"/>
      <c r="AJ23" s="1394"/>
      <c r="AK23" s="1394"/>
      <c r="AL23" s="1394"/>
      <c r="AM23" s="1394"/>
      <c r="AN23" s="1394"/>
      <c r="AO23" s="1394"/>
      <c r="AP23" s="1395"/>
      <c r="AR23" s="1402"/>
      <c r="AS23" s="1403" t="s">
        <v>10</v>
      </c>
      <c r="AT23" s="1403">
        <f ca="1">SUM(AT5:AT22)</f>
        <v>0</v>
      </c>
      <c r="AU23" s="1403">
        <f t="shared" ref="AU23:BX23" ca="1" si="11">SUM(AU5:AU22)</f>
        <v>0</v>
      </c>
      <c r="AV23" s="1403">
        <f t="shared" ca="1" si="11"/>
        <v>0</v>
      </c>
      <c r="AW23" s="1403">
        <f t="shared" ca="1" si="11"/>
        <v>0</v>
      </c>
      <c r="AX23" s="1403">
        <f t="shared" ca="1" si="11"/>
        <v>0</v>
      </c>
      <c r="AY23" s="1403">
        <f t="shared" ca="1" si="11"/>
        <v>730</v>
      </c>
      <c r="AZ23" s="1403">
        <f t="shared" ca="1" si="11"/>
        <v>786</v>
      </c>
      <c r="BA23" s="1403">
        <f t="shared" ca="1" si="11"/>
        <v>742</v>
      </c>
      <c r="BB23" s="1403">
        <f t="shared" ca="1" si="11"/>
        <v>0</v>
      </c>
      <c r="BC23" s="1403">
        <f t="shared" ca="1" si="11"/>
        <v>0</v>
      </c>
      <c r="BD23" s="1403">
        <f t="shared" ca="1" si="11"/>
        <v>922</v>
      </c>
      <c r="BE23" s="1403">
        <f t="shared" ca="1" si="11"/>
        <v>642</v>
      </c>
      <c r="BF23" s="1403">
        <f t="shared" ca="1" si="11"/>
        <v>864</v>
      </c>
      <c r="BG23" s="1403">
        <f t="shared" ca="1" si="11"/>
        <v>872</v>
      </c>
      <c r="BH23" s="1403">
        <f t="shared" ca="1" si="11"/>
        <v>768</v>
      </c>
      <c r="BI23" s="1403">
        <f t="shared" ca="1" si="11"/>
        <v>168</v>
      </c>
      <c r="BJ23" s="1403">
        <f t="shared" ca="1" si="11"/>
        <v>150</v>
      </c>
      <c r="BK23" s="1403">
        <f t="shared" ca="1" si="11"/>
        <v>664</v>
      </c>
      <c r="BL23" s="1403">
        <f t="shared" ca="1" si="11"/>
        <v>676</v>
      </c>
      <c r="BM23" s="1403">
        <f t="shared" ca="1" si="11"/>
        <v>612</v>
      </c>
      <c r="BN23" s="1403">
        <f t="shared" ca="1" si="11"/>
        <v>520</v>
      </c>
      <c r="BO23" s="1403">
        <f t="shared" ca="1" si="11"/>
        <v>528</v>
      </c>
      <c r="BP23" s="1403">
        <f t="shared" ca="1" si="11"/>
        <v>200</v>
      </c>
      <c r="BQ23" s="1403">
        <f t="shared" ca="1" si="11"/>
        <v>118</v>
      </c>
      <c r="BR23" s="1403">
        <f t="shared" ca="1" si="11"/>
        <v>696</v>
      </c>
      <c r="BS23" s="1403">
        <f t="shared" ca="1" si="11"/>
        <v>712</v>
      </c>
      <c r="BT23" s="1403">
        <f t="shared" ca="1" si="11"/>
        <v>604</v>
      </c>
      <c r="BU23" s="1403">
        <f t="shared" ca="1" si="11"/>
        <v>464</v>
      </c>
      <c r="BV23" s="1403">
        <f t="shared" ca="1" si="11"/>
        <v>428</v>
      </c>
      <c r="BW23" s="1403">
        <f t="shared" ca="1" si="11"/>
        <v>54</v>
      </c>
      <c r="BX23" s="1404">
        <f t="shared" ca="1" si="11"/>
        <v>54</v>
      </c>
      <c r="BZ23" s="1402">
        <f t="shared" si="4"/>
        <v>0</v>
      </c>
      <c r="CA23" s="1403" t="s">
        <v>10</v>
      </c>
      <c r="CB23" s="1403">
        <f ca="1">SUM(CB5:CB22)</f>
        <v>0</v>
      </c>
      <c r="CC23" s="1403">
        <f t="shared" ref="CC23:DF23" ca="1" si="12">SUM(CC5:CC22)</f>
        <v>0</v>
      </c>
      <c r="CD23" s="1403">
        <f t="shared" ca="1" si="12"/>
        <v>0</v>
      </c>
      <c r="CE23" s="1403">
        <f t="shared" ca="1" si="12"/>
        <v>0</v>
      </c>
      <c r="CF23" s="1403">
        <f t="shared" ca="1" si="12"/>
        <v>0</v>
      </c>
      <c r="CG23" s="1403">
        <f t="shared" ca="1" si="12"/>
        <v>730</v>
      </c>
      <c r="CH23" s="1403">
        <f t="shared" ca="1" si="12"/>
        <v>786</v>
      </c>
      <c r="CI23" s="1403">
        <f t="shared" ca="1" si="12"/>
        <v>742</v>
      </c>
      <c r="CJ23" s="1403">
        <f t="shared" ca="1" si="12"/>
        <v>0</v>
      </c>
      <c r="CK23" s="1403">
        <f t="shared" ca="1" si="12"/>
        <v>0</v>
      </c>
      <c r="CL23" s="1403">
        <f t="shared" ca="1" si="12"/>
        <v>922</v>
      </c>
      <c r="CM23" s="1403">
        <f t="shared" ca="1" si="12"/>
        <v>642</v>
      </c>
      <c r="CN23" s="1403">
        <f t="shared" ca="1" si="12"/>
        <v>864</v>
      </c>
      <c r="CO23" s="1403">
        <f t="shared" ca="1" si="12"/>
        <v>872</v>
      </c>
      <c r="CP23" s="1403">
        <f t="shared" ca="1" si="12"/>
        <v>768</v>
      </c>
      <c r="CQ23" s="1403">
        <f t="shared" ca="1" si="12"/>
        <v>168</v>
      </c>
      <c r="CR23" s="1403">
        <f t="shared" ca="1" si="12"/>
        <v>150</v>
      </c>
      <c r="CS23" s="1403">
        <f t="shared" ca="1" si="12"/>
        <v>664</v>
      </c>
      <c r="CT23" s="1403">
        <f t="shared" ca="1" si="12"/>
        <v>676</v>
      </c>
      <c r="CU23" s="1403">
        <f t="shared" ca="1" si="12"/>
        <v>612</v>
      </c>
      <c r="CV23" s="1403">
        <f t="shared" ca="1" si="12"/>
        <v>520</v>
      </c>
      <c r="CW23" s="1403">
        <f t="shared" ca="1" si="12"/>
        <v>528</v>
      </c>
      <c r="CX23" s="1403">
        <f t="shared" ca="1" si="12"/>
        <v>200</v>
      </c>
      <c r="CY23" s="1403">
        <f t="shared" ca="1" si="12"/>
        <v>118</v>
      </c>
      <c r="CZ23" s="1403">
        <f t="shared" ca="1" si="12"/>
        <v>696</v>
      </c>
      <c r="DA23" s="1403">
        <f t="shared" ca="1" si="12"/>
        <v>712</v>
      </c>
      <c r="DB23" s="1403">
        <f t="shared" ca="1" si="12"/>
        <v>604</v>
      </c>
      <c r="DC23" s="1403">
        <f t="shared" ca="1" si="12"/>
        <v>464</v>
      </c>
      <c r="DD23" s="1403">
        <f t="shared" ca="1" si="12"/>
        <v>428</v>
      </c>
      <c r="DE23" s="1403">
        <f t="shared" ca="1" si="12"/>
        <v>54</v>
      </c>
      <c r="DF23" s="1404">
        <f t="shared" ca="1" si="12"/>
        <v>54</v>
      </c>
    </row>
    <row r="24" spans="2:110" ht="15.6" thickBot="1">
      <c r="B24" t="s">
        <v>11</v>
      </c>
      <c r="AS24" t="s">
        <v>12</v>
      </c>
      <c r="AT24" s="1400">
        <f ca="1">SUM($AT23:AT23)</f>
        <v>0</v>
      </c>
      <c r="AU24" s="1400">
        <f ca="1">SUM($AT23:AU23)</f>
        <v>0</v>
      </c>
      <c r="AV24" s="1400">
        <f ca="1">SUM($AT23:AV23)</f>
        <v>0</v>
      </c>
      <c r="AW24" s="1400">
        <f ca="1">SUM($AT23:AW23)</f>
        <v>0</v>
      </c>
      <c r="AX24" s="1400">
        <f ca="1">SUM($AT23:AX23)</f>
        <v>0</v>
      </c>
      <c r="AY24" s="1400">
        <f ca="1">SUM($AT23:AY23)</f>
        <v>730</v>
      </c>
      <c r="AZ24" s="1400">
        <f ca="1">SUM($AT23:AZ23)</f>
        <v>1516</v>
      </c>
      <c r="BA24" s="1400">
        <f ca="1">SUM($AT23:BA23)</f>
        <v>2258</v>
      </c>
      <c r="BB24" s="1400">
        <f ca="1">SUM($AT23:BB23)</f>
        <v>2258</v>
      </c>
      <c r="BC24" s="1400">
        <f ca="1">SUM($AT23:BC23)</f>
        <v>2258</v>
      </c>
      <c r="BD24" s="1400">
        <f ca="1">SUM($AT23:BD23)</f>
        <v>3180</v>
      </c>
      <c r="BE24" s="1400">
        <f ca="1">SUM($AT23:BE23)</f>
        <v>3822</v>
      </c>
      <c r="BF24" s="1400">
        <f ca="1">SUM($AT23:BF23)</f>
        <v>4686</v>
      </c>
      <c r="BG24" s="1400">
        <f ca="1">SUM($AT23:BG23)</f>
        <v>5558</v>
      </c>
      <c r="BH24" s="1400">
        <f ca="1">SUM($AT23:BH23)</f>
        <v>6326</v>
      </c>
      <c r="BI24" s="1400">
        <f ca="1">SUM($AT23:BI23)</f>
        <v>6494</v>
      </c>
      <c r="BJ24" s="1400">
        <f ca="1">SUM($AT23:BJ23)</f>
        <v>6644</v>
      </c>
      <c r="BK24" s="1400">
        <f ca="1">SUM($AT23:BK23)</f>
        <v>7308</v>
      </c>
      <c r="BL24" s="1400">
        <f ca="1">SUM($AT23:BL23)</f>
        <v>7984</v>
      </c>
      <c r="BM24" s="1400">
        <f ca="1">SUM($AT23:BM23)</f>
        <v>8596</v>
      </c>
      <c r="BN24" s="1400">
        <f ca="1">SUM($AT23:BN23)</f>
        <v>9116</v>
      </c>
      <c r="BO24" s="1400">
        <f ca="1">SUM($AT23:BO23)</f>
        <v>9644</v>
      </c>
      <c r="BP24" s="1400">
        <f ca="1">SUM($AT23:BP23)</f>
        <v>9844</v>
      </c>
      <c r="BQ24" s="1400">
        <f ca="1">SUM($AT23:BQ23)</f>
        <v>9962</v>
      </c>
      <c r="BR24" s="1400">
        <f ca="1">SUM($AT23:BR23)</f>
        <v>10658</v>
      </c>
      <c r="BS24" s="1400">
        <f ca="1">SUM($AT23:BS23)</f>
        <v>11370</v>
      </c>
      <c r="BT24" s="1400">
        <f ca="1">SUM($AT23:BT23)</f>
        <v>11974</v>
      </c>
      <c r="BU24" s="1400">
        <f ca="1">SUM($AT23:BU23)</f>
        <v>12438</v>
      </c>
      <c r="BV24" s="1400">
        <f ca="1">SUM($AT23:BV23)</f>
        <v>12866</v>
      </c>
      <c r="BW24" s="1400">
        <f ca="1">SUM($AT23:BW23)</f>
        <v>12920</v>
      </c>
      <c r="BX24" s="1400">
        <f ca="1">SUM($AT23:BX23)</f>
        <v>12974</v>
      </c>
    </row>
    <row r="25" spans="2:110" ht="16.8" thickBot="1">
      <c r="E25" s="1385" t="s">
        <v>13</v>
      </c>
      <c r="F25" s="1386"/>
      <c r="G25" s="1386"/>
      <c r="H25" s="1386"/>
      <c r="I25" s="1386"/>
      <c r="J25" s="1386"/>
      <c r="K25" s="1386"/>
      <c r="L25" s="1386"/>
      <c r="M25" s="1386"/>
      <c r="N25" s="1386"/>
      <c r="O25" s="1386"/>
      <c r="P25" s="1386"/>
      <c r="Q25" s="1386"/>
      <c r="R25" s="1386"/>
      <c r="S25" s="1386"/>
      <c r="T25" s="1386"/>
      <c r="U25" s="1386"/>
      <c r="V25" s="1386"/>
      <c r="W25" s="1386"/>
      <c r="X25" s="1386"/>
      <c r="Y25" s="1386"/>
      <c r="Z25" s="1386"/>
      <c r="AA25" s="1386"/>
      <c r="AB25" s="1386"/>
      <c r="AC25" s="1386"/>
      <c r="AD25" s="1386"/>
      <c r="AE25" s="1386"/>
      <c r="AF25" s="1386"/>
      <c r="AG25" s="1386"/>
      <c r="AH25" s="1386"/>
      <c r="AI25" s="1386"/>
      <c r="AJ25" s="1386"/>
      <c r="AK25" s="1386"/>
      <c r="AL25" s="1386"/>
      <c r="AM25" s="1386"/>
      <c r="AN25" s="1386"/>
      <c r="AO25" s="1386"/>
      <c r="AP25" s="1387"/>
      <c r="AR25" s="1396" t="str">
        <f>E25</f>
        <v>仕上げ合格</v>
      </c>
      <c r="AS25" s="1397"/>
      <c r="AT25" s="1397"/>
      <c r="AU25" s="1397"/>
      <c r="AV25" s="1397"/>
      <c r="AW25" s="1397"/>
      <c r="AX25" s="1397"/>
      <c r="AY25" s="1397"/>
      <c r="AZ25" s="1397"/>
      <c r="BA25" s="1397"/>
      <c r="BB25" s="1397"/>
      <c r="BC25" s="1397"/>
      <c r="BD25" s="1397"/>
      <c r="BE25" s="1397"/>
      <c r="BF25" s="1397"/>
      <c r="BG25" s="1397"/>
      <c r="BH25" s="1397"/>
      <c r="BI25" s="1397"/>
      <c r="BJ25" s="1397"/>
      <c r="BK25" s="1397"/>
      <c r="BL25" s="1397"/>
      <c r="BM25" s="1397"/>
      <c r="BN25" s="1397"/>
      <c r="BO25" s="1397"/>
      <c r="BP25" s="1397"/>
      <c r="BQ25" s="1397"/>
      <c r="BR25" s="1397"/>
      <c r="BS25" s="1397"/>
      <c r="BT25" s="1397"/>
      <c r="BU25" s="1397"/>
      <c r="BV25" s="1397"/>
      <c r="BW25" s="1397"/>
      <c r="BX25" s="1398"/>
    </row>
    <row r="26" spans="2:110" ht="15">
      <c r="E26" s="1389" t="str">
        <f>E4</f>
        <v>検索</v>
      </c>
      <c r="F26" s="1389" t="str">
        <f t="shared" ref="F26:AP26" si="13">F4</f>
        <v>機種・部品</v>
      </c>
      <c r="G26" s="1389" t="str">
        <f t="shared" si="13"/>
        <v>参照セル</v>
      </c>
      <c r="H26" s="1389" t="str">
        <f t="shared" si="13"/>
        <v>No.</v>
      </c>
      <c r="I26" s="1389" t="str">
        <f t="shared" si="13"/>
        <v>機種名</v>
      </c>
      <c r="J26" s="1389" t="str">
        <f t="shared" si="13"/>
        <v>項目</v>
      </c>
      <c r="K26" s="1389" t="str">
        <f t="shared" si="13"/>
        <v>合計</v>
      </c>
      <c r="L26" s="1389">
        <f t="shared" si="13"/>
        <v>1</v>
      </c>
      <c r="M26" s="1389">
        <f t="shared" si="13"/>
        <v>2</v>
      </c>
      <c r="N26" s="1389">
        <f t="shared" si="13"/>
        <v>3</v>
      </c>
      <c r="O26" s="1389">
        <f t="shared" si="13"/>
        <v>4</v>
      </c>
      <c r="P26" s="1389">
        <f t="shared" si="13"/>
        <v>5</v>
      </c>
      <c r="Q26" s="1389">
        <f t="shared" si="13"/>
        <v>6</v>
      </c>
      <c r="R26" s="1389">
        <f t="shared" si="13"/>
        <v>7</v>
      </c>
      <c r="S26" s="1389">
        <f t="shared" si="13"/>
        <v>8</v>
      </c>
      <c r="T26" s="1389">
        <f t="shared" si="13"/>
        <v>9</v>
      </c>
      <c r="U26" s="1389">
        <f t="shared" si="13"/>
        <v>10</v>
      </c>
      <c r="V26" s="1389">
        <f t="shared" si="13"/>
        <v>11</v>
      </c>
      <c r="W26" s="1389">
        <f t="shared" si="13"/>
        <v>12</v>
      </c>
      <c r="X26" s="1389">
        <f t="shared" si="13"/>
        <v>13</v>
      </c>
      <c r="Y26" s="1389">
        <f t="shared" si="13"/>
        <v>14</v>
      </c>
      <c r="Z26" s="1389">
        <f t="shared" si="13"/>
        <v>15</v>
      </c>
      <c r="AA26" s="1389">
        <f t="shared" si="13"/>
        <v>16</v>
      </c>
      <c r="AB26" s="1389">
        <f t="shared" si="13"/>
        <v>17</v>
      </c>
      <c r="AC26" s="1389">
        <f t="shared" si="13"/>
        <v>18</v>
      </c>
      <c r="AD26" s="1389">
        <f t="shared" si="13"/>
        <v>19</v>
      </c>
      <c r="AE26" s="1389">
        <f t="shared" si="13"/>
        <v>20</v>
      </c>
      <c r="AF26" s="1389">
        <f t="shared" si="13"/>
        <v>21</v>
      </c>
      <c r="AG26" s="1389">
        <f t="shared" si="13"/>
        <v>22</v>
      </c>
      <c r="AH26" s="1389">
        <f t="shared" si="13"/>
        <v>23</v>
      </c>
      <c r="AI26" s="1389">
        <f t="shared" si="13"/>
        <v>24</v>
      </c>
      <c r="AJ26" s="1389">
        <f t="shared" si="13"/>
        <v>25</v>
      </c>
      <c r="AK26" s="1389">
        <f t="shared" si="13"/>
        <v>26</v>
      </c>
      <c r="AL26" s="1389">
        <f t="shared" si="13"/>
        <v>27</v>
      </c>
      <c r="AM26" s="1389">
        <f t="shared" si="13"/>
        <v>28</v>
      </c>
      <c r="AN26" s="1389">
        <f t="shared" si="13"/>
        <v>29</v>
      </c>
      <c r="AO26" s="1389">
        <f t="shared" si="13"/>
        <v>30</v>
      </c>
      <c r="AP26" s="1389">
        <f t="shared" si="13"/>
        <v>31</v>
      </c>
      <c r="AR26" s="1399" t="str">
        <f t="shared" ref="AR26:AS44" si="14">H26</f>
        <v>No.</v>
      </c>
      <c r="AS26" s="1400" t="str">
        <f t="shared" si="14"/>
        <v>機種名</v>
      </c>
      <c r="AT26" s="1400">
        <f t="shared" ref="AT26:BI41" si="15">L26</f>
        <v>1</v>
      </c>
      <c r="AU26" s="1400">
        <f t="shared" si="15"/>
        <v>2</v>
      </c>
      <c r="AV26" s="1400">
        <f t="shared" si="15"/>
        <v>3</v>
      </c>
      <c r="AW26" s="1400">
        <f t="shared" si="15"/>
        <v>4</v>
      </c>
      <c r="AX26" s="1400">
        <f t="shared" si="15"/>
        <v>5</v>
      </c>
      <c r="AY26" s="1400">
        <f t="shared" si="15"/>
        <v>6</v>
      </c>
      <c r="AZ26" s="1400">
        <f t="shared" si="15"/>
        <v>7</v>
      </c>
      <c r="BA26" s="1400">
        <f t="shared" si="15"/>
        <v>8</v>
      </c>
      <c r="BB26" s="1400">
        <f t="shared" si="15"/>
        <v>9</v>
      </c>
      <c r="BC26" s="1400">
        <f t="shared" si="15"/>
        <v>10</v>
      </c>
      <c r="BD26" s="1400">
        <f t="shared" si="15"/>
        <v>11</v>
      </c>
      <c r="BE26" s="1400">
        <f t="shared" si="15"/>
        <v>12</v>
      </c>
      <c r="BF26" s="1400">
        <f t="shared" si="15"/>
        <v>13</v>
      </c>
      <c r="BG26" s="1400">
        <f t="shared" si="15"/>
        <v>14</v>
      </c>
      <c r="BH26" s="1400">
        <f t="shared" si="15"/>
        <v>15</v>
      </c>
      <c r="BI26" s="1400">
        <f t="shared" si="15"/>
        <v>16</v>
      </c>
      <c r="BJ26" s="1400">
        <f t="shared" ref="BJ26:BX42" si="16">AB26</f>
        <v>17</v>
      </c>
      <c r="BK26" s="1400">
        <f t="shared" si="16"/>
        <v>18</v>
      </c>
      <c r="BL26" s="1400">
        <f t="shared" si="16"/>
        <v>19</v>
      </c>
      <c r="BM26" s="1400">
        <f t="shared" si="16"/>
        <v>20</v>
      </c>
      <c r="BN26" s="1400">
        <f t="shared" si="16"/>
        <v>21</v>
      </c>
      <c r="BO26" s="1400">
        <f t="shared" si="16"/>
        <v>22</v>
      </c>
      <c r="BP26" s="1400">
        <f t="shared" si="16"/>
        <v>23</v>
      </c>
      <c r="BQ26" s="1400">
        <f t="shared" si="16"/>
        <v>24</v>
      </c>
      <c r="BR26" s="1400">
        <f t="shared" si="16"/>
        <v>25</v>
      </c>
      <c r="BS26" s="1400">
        <f t="shared" si="16"/>
        <v>26</v>
      </c>
      <c r="BT26" s="1400">
        <f t="shared" si="16"/>
        <v>27</v>
      </c>
      <c r="BU26" s="1400">
        <f t="shared" si="16"/>
        <v>28</v>
      </c>
      <c r="BV26" s="1400">
        <f t="shared" si="16"/>
        <v>29</v>
      </c>
      <c r="BW26" s="1400">
        <f t="shared" si="16"/>
        <v>30</v>
      </c>
      <c r="BX26" s="1401">
        <f t="shared" si="16"/>
        <v>31</v>
      </c>
    </row>
    <row r="27" spans="2:110" ht="15">
      <c r="B27" t="s">
        <v>14</v>
      </c>
      <c r="E27" s="1390" t="str" cm="1">
        <f t="array" aca="1" ref="E27:AP41" ca="1">_xlfn._xlws.FILTER(テーブル3[[#Data],[#Totals]],テーブル3[[#Data],[#Totals],[列4]]=$E$25,"")</f>
        <v>MKC_PB仕上げ合格</v>
      </c>
      <c r="F27" s="1391" t="str">
        <f ca="1"/>
        <v>MKC①</v>
      </c>
      <c r="G27" s="1391" t="str">
        <f ca="1"/>
        <v>$F$162:$AL$191</v>
      </c>
      <c r="H27" s="1391">
        <f ca="1"/>
        <v>1</v>
      </c>
      <c r="I27" s="1391" t="str">
        <f ca="1"/>
        <v>MKC_PB</v>
      </c>
      <c r="J27" s="1391" t="str">
        <f ca="1"/>
        <v>仕上げ合格</v>
      </c>
      <c r="K27" s="1391">
        <f ca="1"/>
        <v>540</v>
      </c>
      <c r="L27" s="1391">
        <f ca="1"/>
        <v>0</v>
      </c>
      <c r="M27" s="1391">
        <f ca="1"/>
        <v>0</v>
      </c>
      <c r="N27" s="1391">
        <f ca="1"/>
        <v>0</v>
      </c>
      <c r="O27" s="1391">
        <f ca="1"/>
        <v>0</v>
      </c>
      <c r="P27" s="1391">
        <f ca="1"/>
        <v>0</v>
      </c>
      <c r="Q27" s="1391">
        <f ca="1"/>
        <v>0</v>
      </c>
      <c r="R27" s="1391">
        <f ca="1"/>
        <v>0</v>
      </c>
      <c r="S27" s="1391">
        <f ca="1"/>
        <v>24</v>
      </c>
      <c r="T27" s="1391">
        <f ca="1"/>
        <v>0</v>
      </c>
      <c r="U27" s="1391">
        <f ca="1"/>
        <v>0</v>
      </c>
      <c r="V27" s="1391">
        <f ca="1"/>
        <v>60</v>
      </c>
      <c r="W27" s="1391">
        <f ca="1"/>
        <v>60</v>
      </c>
      <c r="X27" s="1391">
        <f ca="1"/>
        <v>24</v>
      </c>
      <c r="Y27" s="1391">
        <f ca="1"/>
        <v>108</v>
      </c>
      <c r="Z27" s="1391">
        <f ca="1"/>
        <v>24</v>
      </c>
      <c r="AA27" s="1391">
        <f ca="1"/>
        <v>0</v>
      </c>
      <c r="AB27" s="1391">
        <f ca="1"/>
        <v>0</v>
      </c>
      <c r="AC27" s="1391">
        <f ca="1"/>
        <v>36</v>
      </c>
      <c r="AD27" s="1391">
        <f ca="1"/>
        <v>24</v>
      </c>
      <c r="AE27" s="1391">
        <f ca="1"/>
        <v>0</v>
      </c>
      <c r="AF27" s="1391">
        <f ca="1"/>
        <v>0</v>
      </c>
      <c r="AG27" s="1391">
        <f ca="1"/>
        <v>0</v>
      </c>
      <c r="AH27" s="1391">
        <f ca="1"/>
        <v>0</v>
      </c>
      <c r="AI27" s="1391">
        <f ca="1"/>
        <v>0</v>
      </c>
      <c r="AJ27" s="1391">
        <f ca="1"/>
        <v>48</v>
      </c>
      <c r="AK27" s="1391">
        <f ca="1"/>
        <v>48</v>
      </c>
      <c r="AL27" s="1391">
        <f ca="1"/>
        <v>48</v>
      </c>
      <c r="AM27" s="1391">
        <f ca="1"/>
        <v>36</v>
      </c>
      <c r="AN27" s="1391">
        <f ca="1"/>
        <v>0</v>
      </c>
      <c r="AO27" s="1391">
        <f ca="1"/>
        <v>0</v>
      </c>
      <c r="AP27" s="1392">
        <f ca="1"/>
        <v>0</v>
      </c>
      <c r="AR27" s="1399">
        <f t="shared" ca="1" si="14"/>
        <v>1</v>
      </c>
      <c r="AS27" s="1400" t="str">
        <f t="shared" ca="1" si="14"/>
        <v>MKC_PB</v>
      </c>
      <c r="AT27" s="1400">
        <f t="shared" ca="1" si="15"/>
        <v>0</v>
      </c>
      <c r="AU27" s="1400">
        <f t="shared" ca="1" si="15"/>
        <v>0</v>
      </c>
      <c r="AV27" s="1400">
        <f t="shared" ca="1" si="15"/>
        <v>0</v>
      </c>
      <c r="AW27" s="1400">
        <f t="shared" ca="1" si="15"/>
        <v>0</v>
      </c>
      <c r="AX27" s="1400">
        <f t="shared" ca="1" si="15"/>
        <v>0</v>
      </c>
      <c r="AY27" s="1400">
        <f t="shared" ca="1" si="15"/>
        <v>0</v>
      </c>
      <c r="AZ27" s="1400">
        <f t="shared" ca="1" si="15"/>
        <v>0</v>
      </c>
      <c r="BA27" s="1400">
        <f t="shared" ca="1" si="15"/>
        <v>24</v>
      </c>
      <c r="BB27" s="1400">
        <f t="shared" ca="1" si="15"/>
        <v>0</v>
      </c>
      <c r="BC27" s="1400">
        <f t="shared" ca="1" si="15"/>
        <v>0</v>
      </c>
      <c r="BD27" s="1400">
        <f t="shared" ca="1" si="15"/>
        <v>60</v>
      </c>
      <c r="BE27" s="1400">
        <f t="shared" ca="1" si="15"/>
        <v>60</v>
      </c>
      <c r="BF27" s="1400">
        <f t="shared" ca="1" si="15"/>
        <v>24</v>
      </c>
      <c r="BG27" s="1400">
        <f t="shared" ca="1" si="15"/>
        <v>108</v>
      </c>
      <c r="BH27" s="1400">
        <f t="shared" ca="1" si="15"/>
        <v>24</v>
      </c>
      <c r="BI27" s="1400">
        <f t="shared" ca="1" si="15"/>
        <v>0</v>
      </c>
      <c r="BJ27" s="1400">
        <f t="shared" ca="1" si="16"/>
        <v>0</v>
      </c>
      <c r="BK27" s="1400">
        <f t="shared" ca="1" si="16"/>
        <v>36</v>
      </c>
      <c r="BL27" s="1400">
        <f t="shared" ca="1" si="16"/>
        <v>24</v>
      </c>
      <c r="BM27" s="1400">
        <f t="shared" ca="1" si="16"/>
        <v>0</v>
      </c>
      <c r="BN27" s="1400">
        <f t="shared" ca="1" si="16"/>
        <v>0</v>
      </c>
      <c r="BO27" s="1400">
        <f t="shared" ca="1" si="16"/>
        <v>0</v>
      </c>
      <c r="BP27" s="1400">
        <f t="shared" ca="1" si="16"/>
        <v>0</v>
      </c>
      <c r="BQ27" s="1400">
        <f t="shared" ca="1" si="16"/>
        <v>0</v>
      </c>
      <c r="BR27" s="1400">
        <f t="shared" ca="1" si="16"/>
        <v>48</v>
      </c>
      <c r="BS27" s="1400">
        <f t="shared" ca="1" si="16"/>
        <v>48</v>
      </c>
      <c r="BT27" s="1400">
        <f t="shared" ca="1" si="16"/>
        <v>48</v>
      </c>
      <c r="BU27" s="1400">
        <f t="shared" ca="1" si="16"/>
        <v>36</v>
      </c>
      <c r="BV27" s="1400">
        <f t="shared" ca="1" si="16"/>
        <v>0</v>
      </c>
      <c r="BW27" s="1400">
        <f t="shared" ca="1" si="16"/>
        <v>0</v>
      </c>
      <c r="BX27" s="1401">
        <f t="shared" ca="1" si="16"/>
        <v>0</v>
      </c>
    </row>
    <row r="28" spans="2:110" ht="15">
      <c r="E28" s="1390" t="str">
        <f ca="1"/>
        <v>MKC_FF仕上げ合格</v>
      </c>
      <c r="F28" s="1391" t="str">
        <f ca="1"/>
        <v>MKC①</v>
      </c>
      <c r="G28" s="1391" t="str">
        <f ca="1"/>
        <v>$F$162:$AL$191</v>
      </c>
      <c r="H28" s="1391">
        <f ca="1"/>
        <v>2</v>
      </c>
      <c r="I28" s="1391" t="str">
        <f ca="1"/>
        <v>MKC_FF</v>
      </c>
      <c r="J28" s="1391" t="str">
        <f ca="1"/>
        <v>仕上げ合格</v>
      </c>
      <c r="K28" s="1391">
        <f ca="1"/>
        <v>1344</v>
      </c>
      <c r="L28" s="1391">
        <f ca="1"/>
        <v>0</v>
      </c>
      <c r="M28" s="1391">
        <f ca="1"/>
        <v>0</v>
      </c>
      <c r="N28" s="1391">
        <f ca="1"/>
        <v>0</v>
      </c>
      <c r="O28" s="1391">
        <f ca="1"/>
        <v>0</v>
      </c>
      <c r="P28" s="1391">
        <f ca="1"/>
        <v>0</v>
      </c>
      <c r="Q28" s="1391">
        <f ca="1"/>
        <v>64</v>
      </c>
      <c r="R28" s="1391">
        <f ca="1"/>
        <v>64</v>
      </c>
      <c r="S28" s="1391">
        <f ca="1"/>
        <v>96</v>
      </c>
      <c r="T28" s="1391">
        <f ca="1"/>
        <v>0</v>
      </c>
      <c r="U28" s="1391">
        <f ca="1"/>
        <v>0</v>
      </c>
      <c r="V28" s="1391">
        <f ca="1"/>
        <v>64</v>
      </c>
      <c r="W28" s="1391">
        <f ca="1"/>
        <v>64</v>
      </c>
      <c r="X28" s="1391">
        <f ca="1"/>
        <v>64</v>
      </c>
      <c r="Y28" s="1391">
        <f ca="1"/>
        <v>96</v>
      </c>
      <c r="Z28" s="1391">
        <f ca="1"/>
        <v>32</v>
      </c>
      <c r="AA28" s="1391">
        <f ca="1"/>
        <v>0</v>
      </c>
      <c r="AB28" s="1391">
        <f ca="1"/>
        <v>0</v>
      </c>
      <c r="AC28" s="1391">
        <f ca="1"/>
        <v>32</v>
      </c>
      <c r="AD28" s="1391">
        <f ca="1"/>
        <v>64</v>
      </c>
      <c r="AE28" s="1391">
        <f ca="1"/>
        <v>96</v>
      </c>
      <c r="AF28" s="1391">
        <f ca="1"/>
        <v>64</v>
      </c>
      <c r="AG28" s="1391">
        <f ca="1"/>
        <v>64</v>
      </c>
      <c r="AH28" s="1391">
        <f ca="1"/>
        <v>0</v>
      </c>
      <c r="AI28" s="1391">
        <f ca="1"/>
        <v>0</v>
      </c>
      <c r="AJ28" s="1391">
        <f ca="1"/>
        <v>96</v>
      </c>
      <c r="AK28" s="1391">
        <f ca="1"/>
        <v>96</v>
      </c>
      <c r="AL28" s="1391">
        <f ca="1"/>
        <v>96</v>
      </c>
      <c r="AM28" s="1391">
        <f ca="1"/>
        <v>96</v>
      </c>
      <c r="AN28" s="1391">
        <f ca="1"/>
        <v>96</v>
      </c>
      <c r="AO28" s="1391">
        <f ca="1"/>
        <v>0</v>
      </c>
      <c r="AP28" s="1392">
        <f ca="1"/>
        <v>0</v>
      </c>
      <c r="AR28" s="1399">
        <f t="shared" ca="1" si="14"/>
        <v>2</v>
      </c>
      <c r="AS28" s="1400" t="str">
        <f t="shared" ca="1" si="14"/>
        <v>MKC_FF</v>
      </c>
      <c r="AT28" s="1400">
        <f t="shared" ca="1" si="15"/>
        <v>0</v>
      </c>
      <c r="AU28" s="1400">
        <f t="shared" ca="1" si="15"/>
        <v>0</v>
      </c>
      <c r="AV28" s="1400">
        <f t="shared" ca="1" si="15"/>
        <v>0</v>
      </c>
      <c r="AW28" s="1400">
        <f t="shared" ca="1" si="15"/>
        <v>0</v>
      </c>
      <c r="AX28" s="1400">
        <f t="shared" ca="1" si="15"/>
        <v>0</v>
      </c>
      <c r="AY28" s="1400">
        <f t="shared" ca="1" si="15"/>
        <v>64</v>
      </c>
      <c r="AZ28" s="1400">
        <f t="shared" ca="1" si="15"/>
        <v>64</v>
      </c>
      <c r="BA28" s="1400">
        <f t="shared" ca="1" si="15"/>
        <v>96</v>
      </c>
      <c r="BB28" s="1400">
        <f t="shared" ca="1" si="15"/>
        <v>0</v>
      </c>
      <c r="BC28" s="1400">
        <f t="shared" ca="1" si="15"/>
        <v>0</v>
      </c>
      <c r="BD28" s="1400">
        <f t="shared" ca="1" si="15"/>
        <v>64</v>
      </c>
      <c r="BE28" s="1400">
        <f t="shared" ca="1" si="15"/>
        <v>64</v>
      </c>
      <c r="BF28" s="1400">
        <f t="shared" ca="1" si="15"/>
        <v>64</v>
      </c>
      <c r="BG28" s="1400">
        <f t="shared" ca="1" si="15"/>
        <v>96</v>
      </c>
      <c r="BH28" s="1400">
        <f t="shared" ca="1" si="15"/>
        <v>32</v>
      </c>
      <c r="BI28" s="1400">
        <f t="shared" ca="1" si="15"/>
        <v>0</v>
      </c>
      <c r="BJ28" s="1400">
        <f t="shared" ca="1" si="16"/>
        <v>0</v>
      </c>
      <c r="BK28" s="1400">
        <f t="shared" ca="1" si="16"/>
        <v>32</v>
      </c>
      <c r="BL28" s="1400">
        <f t="shared" ca="1" si="16"/>
        <v>64</v>
      </c>
      <c r="BM28" s="1400">
        <f t="shared" ca="1" si="16"/>
        <v>96</v>
      </c>
      <c r="BN28" s="1400">
        <f t="shared" ca="1" si="16"/>
        <v>64</v>
      </c>
      <c r="BO28" s="1400">
        <f t="shared" ca="1" si="16"/>
        <v>64</v>
      </c>
      <c r="BP28" s="1400">
        <f t="shared" ca="1" si="16"/>
        <v>0</v>
      </c>
      <c r="BQ28" s="1400">
        <f t="shared" ca="1" si="16"/>
        <v>0</v>
      </c>
      <c r="BR28" s="1400">
        <f t="shared" ca="1" si="16"/>
        <v>96</v>
      </c>
      <c r="BS28" s="1400">
        <f t="shared" ca="1" si="16"/>
        <v>96</v>
      </c>
      <c r="BT28" s="1400">
        <f t="shared" ca="1" si="16"/>
        <v>96</v>
      </c>
      <c r="BU28" s="1400">
        <f t="shared" ca="1" si="16"/>
        <v>96</v>
      </c>
      <c r="BV28" s="1400">
        <f t="shared" ca="1" si="16"/>
        <v>96</v>
      </c>
      <c r="BW28" s="1400">
        <f t="shared" ca="1" si="16"/>
        <v>0</v>
      </c>
      <c r="BX28" s="1401">
        <f t="shared" ca="1" si="16"/>
        <v>0</v>
      </c>
    </row>
    <row r="29" spans="2:110" ht="15">
      <c r="E29" s="1390" t="str">
        <f ca="1"/>
        <v>MKC_FL仕上げ合格</v>
      </c>
      <c r="F29" s="1391" t="str">
        <f ca="1"/>
        <v>MKC①</v>
      </c>
      <c r="G29" s="1391" t="str">
        <f ca="1"/>
        <v>$F$162:$AL$191</v>
      </c>
      <c r="H29" s="1391">
        <f ca="1"/>
        <v>3</v>
      </c>
      <c r="I29" s="1391" t="str">
        <f ca="1"/>
        <v>MKC_FL</v>
      </c>
      <c r="J29" s="1391" t="str">
        <f ca="1"/>
        <v>仕上げ合格</v>
      </c>
      <c r="K29" s="1391">
        <f ca="1"/>
        <v>396</v>
      </c>
      <c r="L29" s="1391">
        <f ca="1"/>
        <v>0</v>
      </c>
      <c r="M29" s="1391">
        <f ca="1"/>
        <v>0</v>
      </c>
      <c r="N29" s="1391">
        <f ca="1"/>
        <v>0</v>
      </c>
      <c r="O29" s="1391">
        <f ca="1"/>
        <v>0</v>
      </c>
      <c r="P29" s="1391">
        <f ca="1"/>
        <v>0</v>
      </c>
      <c r="Q29" s="1391">
        <f ca="1"/>
        <v>36</v>
      </c>
      <c r="R29" s="1391">
        <f ca="1"/>
        <v>18</v>
      </c>
      <c r="S29" s="1391">
        <f ca="1"/>
        <v>18</v>
      </c>
      <c r="T29" s="1391">
        <f ca="1"/>
        <v>0</v>
      </c>
      <c r="U29" s="1391">
        <f ca="1"/>
        <v>0</v>
      </c>
      <c r="V29" s="1391">
        <f ca="1"/>
        <v>36</v>
      </c>
      <c r="W29" s="1391">
        <f ca="1"/>
        <v>18</v>
      </c>
      <c r="X29" s="1391">
        <f ca="1"/>
        <v>18</v>
      </c>
      <c r="Y29" s="1391">
        <f ca="1"/>
        <v>18</v>
      </c>
      <c r="Z29" s="1391">
        <f ca="1"/>
        <v>18</v>
      </c>
      <c r="AA29" s="1391">
        <f ca="1"/>
        <v>0</v>
      </c>
      <c r="AB29" s="1391">
        <f ca="1"/>
        <v>0</v>
      </c>
      <c r="AC29" s="1391">
        <f ca="1"/>
        <v>18</v>
      </c>
      <c r="AD29" s="1391">
        <f ca="1"/>
        <v>36</v>
      </c>
      <c r="AE29" s="1391">
        <f ca="1"/>
        <v>18</v>
      </c>
      <c r="AF29" s="1391">
        <f ca="1"/>
        <v>18</v>
      </c>
      <c r="AG29" s="1391">
        <f ca="1"/>
        <v>18</v>
      </c>
      <c r="AH29" s="1391">
        <f ca="1"/>
        <v>18</v>
      </c>
      <c r="AI29" s="1391">
        <f ca="1"/>
        <v>0</v>
      </c>
      <c r="AJ29" s="1391">
        <f ca="1"/>
        <v>18</v>
      </c>
      <c r="AK29" s="1391">
        <f ca="1"/>
        <v>18</v>
      </c>
      <c r="AL29" s="1391">
        <f ca="1"/>
        <v>18</v>
      </c>
      <c r="AM29" s="1391">
        <f ca="1"/>
        <v>18</v>
      </c>
      <c r="AN29" s="1391">
        <f ca="1"/>
        <v>18</v>
      </c>
      <c r="AO29" s="1391">
        <f ca="1"/>
        <v>0</v>
      </c>
      <c r="AP29" s="1392">
        <f ca="1"/>
        <v>0</v>
      </c>
      <c r="AR29" s="1399">
        <f t="shared" ca="1" si="14"/>
        <v>3</v>
      </c>
      <c r="AS29" s="1400" t="str">
        <f t="shared" ca="1" si="14"/>
        <v>MKC_FL</v>
      </c>
      <c r="AT29" s="1400">
        <f t="shared" ca="1" si="15"/>
        <v>0</v>
      </c>
      <c r="AU29" s="1400">
        <f t="shared" ca="1" si="15"/>
        <v>0</v>
      </c>
      <c r="AV29" s="1400">
        <f t="shared" ca="1" si="15"/>
        <v>0</v>
      </c>
      <c r="AW29" s="1400">
        <f t="shared" ca="1" si="15"/>
        <v>0</v>
      </c>
      <c r="AX29" s="1400">
        <f t="shared" ca="1" si="15"/>
        <v>0</v>
      </c>
      <c r="AY29" s="1400">
        <f t="shared" ca="1" si="15"/>
        <v>36</v>
      </c>
      <c r="AZ29" s="1400">
        <f t="shared" ca="1" si="15"/>
        <v>18</v>
      </c>
      <c r="BA29" s="1400">
        <f t="shared" ca="1" si="15"/>
        <v>18</v>
      </c>
      <c r="BB29" s="1400">
        <f t="shared" ca="1" si="15"/>
        <v>0</v>
      </c>
      <c r="BC29" s="1400">
        <f t="shared" ca="1" si="15"/>
        <v>0</v>
      </c>
      <c r="BD29" s="1400">
        <f t="shared" ca="1" si="15"/>
        <v>36</v>
      </c>
      <c r="BE29" s="1400">
        <f t="shared" ca="1" si="15"/>
        <v>18</v>
      </c>
      <c r="BF29" s="1400">
        <f t="shared" ca="1" si="15"/>
        <v>18</v>
      </c>
      <c r="BG29" s="1400">
        <f t="shared" ca="1" si="15"/>
        <v>18</v>
      </c>
      <c r="BH29" s="1400">
        <f t="shared" ca="1" si="15"/>
        <v>18</v>
      </c>
      <c r="BI29" s="1400">
        <f t="shared" ca="1" si="15"/>
        <v>0</v>
      </c>
      <c r="BJ29" s="1400">
        <f t="shared" ca="1" si="16"/>
        <v>0</v>
      </c>
      <c r="BK29" s="1400">
        <f t="shared" ca="1" si="16"/>
        <v>18</v>
      </c>
      <c r="BL29" s="1400">
        <f t="shared" ca="1" si="16"/>
        <v>36</v>
      </c>
      <c r="BM29" s="1400">
        <f t="shared" ca="1" si="16"/>
        <v>18</v>
      </c>
      <c r="BN29" s="1400">
        <f t="shared" ca="1" si="16"/>
        <v>18</v>
      </c>
      <c r="BO29" s="1400">
        <f t="shared" ca="1" si="16"/>
        <v>18</v>
      </c>
      <c r="BP29" s="1400">
        <f t="shared" ca="1" si="16"/>
        <v>18</v>
      </c>
      <c r="BQ29" s="1400">
        <f t="shared" ca="1" si="16"/>
        <v>0</v>
      </c>
      <c r="BR29" s="1400">
        <f t="shared" ca="1" si="16"/>
        <v>18</v>
      </c>
      <c r="BS29" s="1400">
        <f t="shared" ca="1" si="16"/>
        <v>18</v>
      </c>
      <c r="BT29" s="1400">
        <f t="shared" ca="1" si="16"/>
        <v>18</v>
      </c>
      <c r="BU29" s="1400">
        <f t="shared" ca="1" si="16"/>
        <v>18</v>
      </c>
      <c r="BV29" s="1400">
        <f t="shared" ca="1" si="16"/>
        <v>18</v>
      </c>
      <c r="BW29" s="1400">
        <f t="shared" ca="1" si="16"/>
        <v>0</v>
      </c>
      <c r="BX29" s="1401">
        <f t="shared" ca="1" si="16"/>
        <v>0</v>
      </c>
    </row>
    <row r="30" spans="2:110" ht="15">
      <c r="E30" s="1390" t="str">
        <f ca="1"/>
        <v>MKC_MPR仕上げ合格</v>
      </c>
      <c r="F30" s="1391" t="str">
        <f ca="1"/>
        <v>MKC②</v>
      </c>
      <c r="G30" s="1391" t="str">
        <f ca="1"/>
        <v>$F$160:$AL$189</v>
      </c>
      <c r="H30" s="1391">
        <f ca="1"/>
        <v>4</v>
      </c>
      <c r="I30" s="1391" t="str">
        <f ca="1"/>
        <v>MKC_MPR</v>
      </c>
      <c r="J30" s="1391" t="str">
        <f ca="1"/>
        <v>仕上げ合格</v>
      </c>
      <c r="K30" s="1391">
        <f ca="1"/>
        <v>432</v>
      </c>
      <c r="L30" s="1391">
        <f ca="1"/>
        <v>0</v>
      </c>
      <c r="M30" s="1391">
        <f ca="1"/>
        <v>0</v>
      </c>
      <c r="N30" s="1391">
        <f ca="1"/>
        <v>0</v>
      </c>
      <c r="O30" s="1391">
        <f ca="1"/>
        <v>0</v>
      </c>
      <c r="P30" s="1391">
        <f ca="1"/>
        <v>0</v>
      </c>
      <c r="Q30" s="1391">
        <f ca="1"/>
        <v>0</v>
      </c>
      <c r="R30" s="1391">
        <f ca="1"/>
        <v>0</v>
      </c>
      <c r="S30" s="1391">
        <f ca="1"/>
        <v>0</v>
      </c>
      <c r="T30" s="1391">
        <f ca="1"/>
        <v>0</v>
      </c>
      <c r="U30" s="1391">
        <f ca="1"/>
        <v>0</v>
      </c>
      <c r="V30" s="1391">
        <f ca="1"/>
        <v>108</v>
      </c>
      <c r="W30" s="1391">
        <f ca="1"/>
        <v>0</v>
      </c>
      <c r="X30" s="1391">
        <f ca="1"/>
        <v>0</v>
      </c>
      <c r="Y30" s="1391">
        <f ca="1"/>
        <v>108</v>
      </c>
      <c r="Z30" s="1391">
        <f ca="1"/>
        <v>0</v>
      </c>
      <c r="AA30" s="1391">
        <f ca="1"/>
        <v>0</v>
      </c>
      <c r="AB30" s="1391">
        <f ca="1"/>
        <v>0</v>
      </c>
      <c r="AC30" s="1391">
        <f ca="1"/>
        <v>0</v>
      </c>
      <c r="AD30" s="1391">
        <f ca="1"/>
        <v>0</v>
      </c>
      <c r="AE30" s="1391">
        <f ca="1"/>
        <v>0</v>
      </c>
      <c r="AF30" s="1391">
        <f ca="1"/>
        <v>0</v>
      </c>
      <c r="AG30" s="1391">
        <f ca="1"/>
        <v>108</v>
      </c>
      <c r="AH30" s="1391">
        <f ca="1"/>
        <v>0</v>
      </c>
      <c r="AI30" s="1391">
        <f ca="1"/>
        <v>0</v>
      </c>
      <c r="AJ30" s="1391">
        <f ca="1"/>
        <v>0</v>
      </c>
      <c r="AK30" s="1391">
        <f ca="1"/>
        <v>108</v>
      </c>
      <c r="AL30" s="1391">
        <f ca="1"/>
        <v>0</v>
      </c>
      <c r="AM30" s="1391">
        <f ca="1"/>
        <v>0</v>
      </c>
      <c r="AN30" s="1391">
        <f ca="1"/>
        <v>0</v>
      </c>
      <c r="AO30" s="1391">
        <f ca="1"/>
        <v>0</v>
      </c>
      <c r="AP30" s="1392">
        <f ca="1"/>
        <v>0</v>
      </c>
      <c r="AR30" s="1399">
        <f t="shared" ca="1" si="14"/>
        <v>4</v>
      </c>
      <c r="AS30" s="1400" t="str">
        <f t="shared" ca="1" si="14"/>
        <v>MKC_MPR</v>
      </c>
      <c r="AT30" s="1400">
        <f t="shared" ca="1" si="15"/>
        <v>0</v>
      </c>
      <c r="AU30" s="1400">
        <f t="shared" ca="1" si="15"/>
        <v>0</v>
      </c>
      <c r="AV30" s="1400">
        <f t="shared" ca="1" si="15"/>
        <v>0</v>
      </c>
      <c r="AW30" s="1400">
        <f t="shared" ca="1" si="15"/>
        <v>0</v>
      </c>
      <c r="AX30" s="1400">
        <f t="shared" ca="1" si="15"/>
        <v>0</v>
      </c>
      <c r="AY30" s="1400">
        <f t="shared" ca="1" si="15"/>
        <v>0</v>
      </c>
      <c r="AZ30" s="1400">
        <f t="shared" ca="1" si="15"/>
        <v>0</v>
      </c>
      <c r="BA30" s="1400">
        <f t="shared" ca="1" si="15"/>
        <v>0</v>
      </c>
      <c r="BB30" s="1400">
        <f t="shared" ca="1" si="15"/>
        <v>0</v>
      </c>
      <c r="BC30" s="1400">
        <f t="shared" ca="1" si="15"/>
        <v>0</v>
      </c>
      <c r="BD30" s="1400">
        <f t="shared" ca="1" si="15"/>
        <v>108</v>
      </c>
      <c r="BE30" s="1400">
        <f t="shared" ca="1" si="15"/>
        <v>0</v>
      </c>
      <c r="BF30" s="1400">
        <f t="shared" ca="1" si="15"/>
        <v>0</v>
      </c>
      <c r="BG30" s="1400">
        <f t="shared" ca="1" si="15"/>
        <v>108</v>
      </c>
      <c r="BH30" s="1400">
        <f t="shared" ca="1" si="15"/>
        <v>0</v>
      </c>
      <c r="BI30" s="1400">
        <f t="shared" ca="1" si="15"/>
        <v>0</v>
      </c>
      <c r="BJ30" s="1400">
        <f t="shared" ca="1" si="16"/>
        <v>0</v>
      </c>
      <c r="BK30" s="1400">
        <f t="shared" ca="1" si="16"/>
        <v>0</v>
      </c>
      <c r="BL30" s="1400">
        <f t="shared" ca="1" si="16"/>
        <v>0</v>
      </c>
      <c r="BM30" s="1400">
        <f t="shared" ca="1" si="16"/>
        <v>0</v>
      </c>
      <c r="BN30" s="1400">
        <f t="shared" ca="1" si="16"/>
        <v>0</v>
      </c>
      <c r="BO30" s="1400">
        <f t="shared" ca="1" si="16"/>
        <v>108</v>
      </c>
      <c r="BP30" s="1400">
        <f t="shared" ca="1" si="16"/>
        <v>0</v>
      </c>
      <c r="BQ30" s="1400">
        <f t="shared" ca="1" si="16"/>
        <v>0</v>
      </c>
      <c r="BR30" s="1400">
        <f t="shared" ca="1" si="16"/>
        <v>0</v>
      </c>
      <c r="BS30" s="1400">
        <f t="shared" ca="1" si="16"/>
        <v>108</v>
      </c>
      <c r="BT30" s="1400">
        <f t="shared" ca="1" si="16"/>
        <v>0</v>
      </c>
      <c r="BU30" s="1400">
        <f t="shared" ca="1" si="16"/>
        <v>0</v>
      </c>
      <c r="BV30" s="1400">
        <f t="shared" ca="1" si="16"/>
        <v>0</v>
      </c>
      <c r="BW30" s="1400">
        <f t="shared" ca="1" si="16"/>
        <v>0</v>
      </c>
      <c r="BX30" s="1401">
        <f t="shared" ca="1" si="16"/>
        <v>0</v>
      </c>
    </row>
    <row r="31" spans="2:110" ht="15">
      <c r="E31" s="1390" t="str">
        <f ca="1"/>
        <v>MKC_MPL仕上げ合格</v>
      </c>
      <c r="F31" s="1391" t="str">
        <f ca="1"/>
        <v>MKC②</v>
      </c>
      <c r="G31" s="1391" t="str">
        <f ca="1"/>
        <v>$F$160:$AL$189</v>
      </c>
      <c r="H31" s="1391">
        <f ca="1"/>
        <v>5</v>
      </c>
      <c r="I31" s="1391" t="str">
        <f ca="1"/>
        <v>MKC_MPL</v>
      </c>
      <c r="J31" s="1391" t="str">
        <f ca="1"/>
        <v>仕上げ合格</v>
      </c>
      <c r="K31" s="1391">
        <f ca="1"/>
        <v>540</v>
      </c>
      <c r="L31" s="1391">
        <f ca="1"/>
        <v>0</v>
      </c>
      <c r="M31" s="1391">
        <f ca="1"/>
        <v>0</v>
      </c>
      <c r="N31" s="1391">
        <f ca="1"/>
        <v>0</v>
      </c>
      <c r="O31" s="1391">
        <f ca="1"/>
        <v>0</v>
      </c>
      <c r="P31" s="1391">
        <f ca="1"/>
        <v>0</v>
      </c>
      <c r="Q31" s="1391">
        <f ca="1"/>
        <v>0</v>
      </c>
      <c r="R31" s="1391">
        <f ca="1"/>
        <v>108</v>
      </c>
      <c r="S31" s="1391">
        <f ca="1"/>
        <v>0</v>
      </c>
      <c r="T31" s="1391">
        <f ca="1"/>
        <v>0</v>
      </c>
      <c r="U31" s="1391">
        <f ca="1"/>
        <v>0</v>
      </c>
      <c r="V31" s="1391">
        <f ca="1"/>
        <v>0</v>
      </c>
      <c r="W31" s="1391">
        <f ca="1"/>
        <v>108</v>
      </c>
      <c r="X31" s="1391">
        <f ca="1"/>
        <v>0</v>
      </c>
      <c r="Y31" s="1391">
        <f ca="1"/>
        <v>0</v>
      </c>
      <c r="Z31" s="1391">
        <f ca="1"/>
        <v>0</v>
      </c>
      <c r="AA31" s="1391">
        <f ca="1"/>
        <v>0</v>
      </c>
      <c r="AB31" s="1391">
        <f ca="1"/>
        <v>0</v>
      </c>
      <c r="AC31" s="1391">
        <f ca="1"/>
        <v>108</v>
      </c>
      <c r="AD31" s="1391">
        <f ca="1"/>
        <v>0</v>
      </c>
      <c r="AE31" s="1391">
        <f ca="1"/>
        <v>108</v>
      </c>
      <c r="AF31" s="1391">
        <f ca="1"/>
        <v>0</v>
      </c>
      <c r="AG31" s="1391">
        <f ca="1"/>
        <v>0</v>
      </c>
      <c r="AH31" s="1391">
        <f ca="1"/>
        <v>0</v>
      </c>
      <c r="AI31" s="1391">
        <f ca="1"/>
        <v>0</v>
      </c>
      <c r="AJ31" s="1391">
        <f ca="1"/>
        <v>108</v>
      </c>
      <c r="AK31" s="1391">
        <f ca="1"/>
        <v>0</v>
      </c>
      <c r="AL31" s="1391">
        <f ca="1"/>
        <v>0</v>
      </c>
      <c r="AM31" s="1391">
        <f ca="1"/>
        <v>0</v>
      </c>
      <c r="AN31" s="1391">
        <f ca="1"/>
        <v>0</v>
      </c>
      <c r="AO31" s="1391">
        <f ca="1"/>
        <v>0</v>
      </c>
      <c r="AP31" s="1392">
        <f ca="1"/>
        <v>0</v>
      </c>
      <c r="AR31" s="1399">
        <f t="shared" ca="1" si="14"/>
        <v>5</v>
      </c>
      <c r="AS31" s="1400" t="str">
        <f t="shared" ca="1" si="14"/>
        <v>MKC_MPL</v>
      </c>
      <c r="AT31" s="1400">
        <f t="shared" ca="1" si="15"/>
        <v>0</v>
      </c>
      <c r="AU31" s="1400">
        <f t="shared" ca="1" si="15"/>
        <v>0</v>
      </c>
      <c r="AV31" s="1400">
        <f t="shared" ca="1" si="15"/>
        <v>0</v>
      </c>
      <c r="AW31" s="1400">
        <f t="shared" ca="1" si="15"/>
        <v>0</v>
      </c>
      <c r="AX31" s="1400">
        <f t="shared" ca="1" si="15"/>
        <v>0</v>
      </c>
      <c r="AY31" s="1400">
        <f t="shared" ca="1" si="15"/>
        <v>0</v>
      </c>
      <c r="AZ31" s="1400">
        <f t="shared" ca="1" si="15"/>
        <v>108</v>
      </c>
      <c r="BA31" s="1400">
        <f t="shared" ca="1" si="15"/>
        <v>0</v>
      </c>
      <c r="BB31" s="1400">
        <f t="shared" ca="1" si="15"/>
        <v>0</v>
      </c>
      <c r="BC31" s="1400">
        <f t="shared" ca="1" si="15"/>
        <v>0</v>
      </c>
      <c r="BD31" s="1400">
        <f t="shared" ca="1" si="15"/>
        <v>0</v>
      </c>
      <c r="BE31" s="1400">
        <f t="shared" ca="1" si="15"/>
        <v>108</v>
      </c>
      <c r="BF31" s="1400">
        <f t="shared" ca="1" si="15"/>
        <v>0</v>
      </c>
      <c r="BG31" s="1400">
        <f t="shared" ca="1" si="15"/>
        <v>0</v>
      </c>
      <c r="BH31" s="1400">
        <f t="shared" ca="1" si="15"/>
        <v>0</v>
      </c>
      <c r="BI31" s="1400">
        <f t="shared" ca="1" si="15"/>
        <v>0</v>
      </c>
      <c r="BJ31" s="1400">
        <f t="shared" ca="1" si="16"/>
        <v>0</v>
      </c>
      <c r="BK31" s="1400">
        <f t="shared" ca="1" si="16"/>
        <v>108</v>
      </c>
      <c r="BL31" s="1400">
        <f t="shared" ca="1" si="16"/>
        <v>0</v>
      </c>
      <c r="BM31" s="1400">
        <f t="shared" ca="1" si="16"/>
        <v>108</v>
      </c>
      <c r="BN31" s="1400">
        <f t="shared" ca="1" si="16"/>
        <v>0</v>
      </c>
      <c r="BO31" s="1400">
        <f t="shared" ca="1" si="16"/>
        <v>0</v>
      </c>
      <c r="BP31" s="1400">
        <f t="shared" ca="1" si="16"/>
        <v>0</v>
      </c>
      <c r="BQ31" s="1400">
        <f t="shared" ca="1" si="16"/>
        <v>0</v>
      </c>
      <c r="BR31" s="1400">
        <f t="shared" ca="1" si="16"/>
        <v>108</v>
      </c>
      <c r="BS31" s="1400">
        <f t="shared" ca="1" si="16"/>
        <v>0</v>
      </c>
      <c r="BT31" s="1400">
        <f t="shared" ca="1" si="16"/>
        <v>0</v>
      </c>
      <c r="BU31" s="1400">
        <f t="shared" ca="1" si="16"/>
        <v>0</v>
      </c>
      <c r="BV31" s="1400">
        <f t="shared" ca="1" si="16"/>
        <v>0</v>
      </c>
      <c r="BW31" s="1400">
        <f t="shared" ca="1" si="16"/>
        <v>0</v>
      </c>
      <c r="BX31" s="1401">
        <f t="shared" ca="1" si="16"/>
        <v>0</v>
      </c>
    </row>
    <row r="32" spans="2:110" ht="15">
      <c r="E32" s="1390" t="str">
        <f ca="1"/>
        <v>MKC_SWA仕上げ合格</v>
      </c>
      <c r="F32" s="1391" t="str">
        <f ca="1"/>
        <v>MKC②</v>
      </c>
      <c r="G32" s="1391" t="str">
        <f ca="1"/>
        <v>$F$160:$AL$189</v>
      </c>
      <c r="H32" s="1391">
        <f ca="1"/>
        <v>6</v>
      </c>
      <c r="I32" s="1391" t="str">
        <f ca="1"/>
        <v>MKC_SWA</v>
      </c>
      <c r="J32" s="1391" t="str">
        <f ca="1"/>
        <v>仕上げ合格</v>
      </c>
      <c r="K32" s="1391">
        <f ca="1"/>
        <v>312</v>
      </c>
      <c r="L32" s="1391">
        <f ca="1"/>
        <v>0</v>
      </c>
      <c r="M32" s="1391">
        <f ca="1"/>
        <v>0</v>
      </c>
      <c r="N32" s="1391">
        <f ca="1"/>
        <v>0</v>
      </c>
      <c r="O32" s="1391">
        <f ca="1"/>
        <v>0</v>
      </c>
      <c r="P32" s="1391">
        <f ca="1"/>
        <v>0</v>
      </c>
      <c r="Q32" s="1391">
        <f ca="1"/>
        <v>0</v>
      </c>
      <c r="R32" s="1391">
        <f ca="1"/>
        <v>120</v>
      </c>
      <c r="S32" s="1391">
        <f ca="1"/>
        <v>0</v>
      </c>
      <c r="T32" s="1391">
        <f ca="1"/>
        <v>0</v>
      </c>
      <c r="U32" s="1391">
        <f ca="1"/>
        <v>0</v>
      </c>
      <c r="V32" s="1391">
        <f ca="1"/>
        <v>0</v>
      </c>
      <c r="W32" s="1391">
        <f ca="1"/>
        <v>0</v>
      </c>
      <c r="X32" s="1391">
        <f ca="1"/>
        <v>72</v>
      </c>
      <c r="Y32" s="1391">
        <f ca="1"/>
        <v>0</v>
      </c>
      <c r="Z32" s="1391">
        <f ca="1"/>
        <v>0</v>
      </c>
      <c r="AA32" s="1391">
        <f ca="1"/>
        <v>0</v>
      </c>
      <c r="AB32" s="1391">
        <f ca="1"/>
        <v>0</v>
      </c>
      <c r="AC32" s="1391">
        <f ca="1"/>
        <v>0</v>
      </c>
      <c r="AD32" s="1391">
        <f ca="1"/>
        <v>0</v>
      </c>
      <c r="AE32" s="1391">
        <f ca="1"/>
        <v>0</v>
      </c>
      <c r="AF32" s="1391">
        <f ca="1"/>
        <v>24</v>
      </c>
      <c r="AG32" s="1391">
        <f ca="1"/>
        <v>0</v>
      </c>
      <c r="AH32" s="1391">
        <f ca="1"/>
        <v>0</v>
      </c>
      <c r="AI32" s="1391">
        <f ca="1"/>
        <v>0</v>
      </c>
      <c r="AJ32" s="1391">
        <f ca="1"/>
        <v>0</v>
      </c>
      <c r="AK32" s="1391">
        <f ca="1"/>
        <v>48</v>
      </c>
      <c r="AL32" s="1391">
        <f ca="1"/>
        <v>48</v>
      </c>
      <c r="AM32" s="1391">
        <f ca="1"/>
        <v>0</v>
      </c>
      <c r="AN32" s="1391">
        <f ca="1"/>
        <v>0</v>
      </c>
      <c r="AO32" s="1391">
        <f ca="1"/>
        <v>0</v>
      </c>
      <c r="AP32" s="1392">
        <f ca="1"/>
        <v>0</v>
      </c>
      <c r="AR32" s="1399">
        <f t="shared" ca="1" si="14"/>
        <v>6</v>
      </c>
      <c r="AS32" s="1400" t="str">
        <f t="shared" ca="1" si="14"/>
        <v>MKC_SWA</v>
      </c>
      <c r="AT32" s="1400">
        <f t="shared" ca="1" si="15"/>
        <v>0</v>
      </c>
      <c r="AU32" s="1400">
        <f t="shared" ca="1" si="15"/>
        <v>0</v>
      </c>
      <c r="AV32" s="1400">
        <f t="shared" ca="1" si="15"/>
        <v>0</v>
      </c>
      <c r="AW32" s="1400">
        <f t="shared" ca="1" si="15"/>
        <v>0</v>
      </c>
      <c r="AX32" s="1400">
        <f t="shared" ca="1" si="15"/>
        <v>0</v>
      </c>
      <c r="AY32" s="1400">
        <f t="shared" ca="1" si="15"/>
        <v>0</v>
      </c>
      <c r="AZ32" s="1400">
        <f t="shared" ca="1" si="15"/>
        <v>120</v>
      </c>
      <c r="BA32" s="1400">
        <f t="shared" ca="1" si="15"/>
        <v>0</v>
      </c>
      <c r="BB32" s="1400">
        <f t="shared" ca="1" si="15"/>
        <v>0</v>
      </c>
      <c r="BC32" s="1400">
        <f t="shared" ca="1" si="15"/>
        <v>0</v>
      </c>
      <c r="BD32" s="1400">
        <f t="shared" ca="1" si="15"/>
        <v>0</v>
      </c>
      <c r="BE32" s="1400">
        <f t="shared" ca="1" si="15"/>
        <v>0</v>
      </c>
      <c r="BF32" s="1400">
        <f t="shared" ca="1" si="15"/>
        <v>72</v>
      </c>
      <c r="BG32" s="1400">
        <f t="shared" ca="1" si="15"/>
        <v>0</v>
      </c>
      <c r="BH32" s="1400">
        <f t="shared" ca="1" si="15"/>
        <v>0</v>
      </c>
      <c r="BI32" s="1400">
        <f t="shared" ca="1" si="15"/>
        <v>0</v>
      </c>
      <c r="BJ32" s="1400">
        <f t="shared" ca="1" si="16"/>
        <v>0</v>
      </c>
      <c r="BK32" s="1400">
        <f t="shared" ca="1" si="16"/>
        <v>0</v>
      </c>
      <c r="BL32" s="1400">
        <f t="shared" ca="1" si="16"/>
        <v>0</v>
      </c>
      <c r="BM32" s="1400">
        <f t="shared" ca="1" si="16"/>
        <v>0</v>
      </c>
      <c r="BN32" s="1400">
        <f t="shared" ca="1" si="16"/>
        <v>24</v>
      </c>
      <c r="BO32" s="1400">
        <f t="shared" ca="1" si="16"/>
        <v>0</v>
      </c>
      <c r="BP32" s="1400">
        <f t="shared" ca="1" si="16"/>
        <v>0</v>
      </c>
      <c r="BQ32" s="1400">
        <f t="shared" ca="1" si="16"/>
        <v>0</v>
      </c>
      <c r="BR32" s="1400">
        <f t="shared" ca="1" si="16"/>
        <v>0</v>
      </c>
      <c r="BS32" s="1400">
        <f t="shared" ca="1" si="16"/>
        <v>48</v>
      </c>
      <c r="BT32" s="1400">
        <f t="shared" ca="1" si="16"/>
        <v>48</v>
      </c>
      <c r="BU32" s="1400">
        <f t="shared" ca="1" si="16"/>
        <v>0</v>
      </c>
      <c r="BV32" s="1400">
        <f t="shared" ca="1" si="16"/>
        <v>0</v>
      </c>
      <c r="BW32" s="1400">
        <f t="shared" ca="1" si="16"/>
        <v>0</v>
      </c>
      <c r="BX32" s="1401">
        <f t="shared" ca="1" si="16"/>
        <v>0</v>
      </c>
    </row>
    <row r="33" spans="5:76" ht="15">
      <c r="E33" s="1390" t="str">
        <f ca="1"/>
        <v>MKR_HP仕上げ合格</v>
      </c>
      <c r="F33" s="1391" t="str">
        <f ca="1"/>
        <v>MKR</v>
      </c>
      <c r="G33" s="1391" t="str">
        <f ca="1"/>
        <v>$F$153:$AL$182</v>
      </c>
      <c r="H33" s="1391">
        <f ca="1"/>
        <v>7</v>
      </c>
      <c r="I33" s="1391" t="str">
        <f ca="1"/>
        <v>MKR_HP</v>
      </c>
      <c r="J33" s="1391" t="str">
        <f ca="1"/>
        <v>仕上げ合格</v>
      </c>
      <c r="K33" s="1391">
        <f ca="1"/>
        <v>300</v>
      </c>
      <c r="L33" s="1391">
        <f ca="1"/>
        <v>0</v>
      </c>
      <c r="M33" s="1391">
        <f ca="1"/>
        <v>0</v>
      </c>
      <c r="N33" s="1391">
        <f ca="1"/>
        <v>0</v>
      </c>
      <c r="O33" s="1391">
        <f ca="1"/>
        <v>0</v>
      </c>
      <c r="P33" s="1391">
        <f ca="1"/>
        <v>0</v>
      </c>
      <c r="Q33" s="1391">
        <f ca="1"/>
        <v>0</v>
      </c>
      <c r="R33" s="1391">
        <f ca="1"/>
        <v>0</v>
      </c>
      <c r="S33" s="1391">
        <f ca="1"/>
        <v>0</v>
      </c>
      <c r="T33" s="1391">
        <f ca="1"/>
        <v>0</v>
      </c>
      <c r="U33" s="1391">
        <f ca="1"/>
        <v>0</v>
      </c>
      <c r="V33" s="1391">
        <f ca="1"/>
        <v>0</v>
      </c>
      <c r="W33" s="1391">
        <f ca="1"/>
        <v>0</v>
      </c>
      <c r="X33" s="1391">
        <f ca="1"/>
        <v>0</v>
      </c>
      <c r="Y33" s="1391">
        <f ca="1"/>
        <v>0</v>
      </c>
      <c r="Z33" s="1391">
        <f ca="1"/>
        <v>1</v>
      </c>
      <c r="AA33" s="1391">
        <f ca="1"/>
        <v>0</v>
      </c>
      <c r="AB33" s="1391">
        <f ca="1"/>
        <v>0</v>
      </c>
      <c r="AC33" s="1391">
        <f ca="1"/>
        <v>119</v>
      </c>
      <c r="AD33" s="1391">
        <f ca="1"/>
        <v>60</v>
      </c>
      <c r="AE33" s="1391">
        <f ca="1"/>
        <v>0</v>
      </c>
      <c r="AF33" s="1391">
        <f ca="1"/>
        <v>60</v>
      </c>
      <c r="AG33" s="1391">
        <f ca="1"/>
        <v>60</v>
      </c>
      <c r="AH33" s="1391">
        <f ca="1"/>
        <v>0</v>
      </c>
      <c r="AI33" s="1391">
        <f ca="1"/>
        <v>0</v>
      </c>
      <c r="AJ33" s="1391">
        <f ca="1"/>
        <v>0</v>
      </c>
      <c r="AK33" s="1391">
        <f ca="1"/>
        <v>0</v>
      </c>
      <c r="AL33" s="1391">
        <f ca="1"/>
        <v>0</v>
      </c>
      <c r="AM33" s="1391">
        <f ca="1"/>
        <v>0</v>
      </c>
      <c r="AN33" s="1391">
        <f ca="1"/>
        <v>0</v>
      </c>
      <c r="AO33" s="1391">
        <f ca="1"/>
        <v>0</v>
      </c>
      <c r="AP33" s="1392">
        <f ca="1"/>
        <v>0</v>
      </c>
      <c r="AR33" s="1399">
        <f t="shared" ca="1" si="14"/>
        <v>7</v>
      </c>
      <c r="AS33" s="1400" t="str">
        <f t="shared" ca="1" si="14"/>
        <v>MKR_HP</v>
      </c>
      <c r="AT33" s="1400">
        <f t="shared" ca="1" si="15"/>
        <v>0</v>
      </c>
      <c r="AU33" s="1400">
        <f t="shared" ca="1" si="15"/>
        <v>0</v>
      </c>
      <c r="AV33" s="1400">
        <f t="shared" ca="1" si="15"/>
        <v>0</v>
      </c>
      <c r="AW33" s="1400">
        <f t="shared" ca="1" si="15"/>
        <v>0</v>
      </c>
      <c r="AX33" s="1400">
        <f t="shared" ca="1" si="15"/>
        <v>0</v>
      </c>
      <c r="AY33" s="1400">
        <f t="shared" ca="1" si="15"/>
        <v>0</v>
      </c>
      <c r="AZ33" s="1400">
        <f t="shared" ca="1" si="15"/>
        <v>0</v>
      </c>
      <c r="BA33" s="1400">
        <f t="shared" ca="1" si="15"/>
        <v>0</v>
      </c>
      <c r="BB33" s="1400">
        <f t="shared" ca="1" si="15"/>
        <v>0</v>
      </c>
      <c r="BC33" s="1400">
        <f t="shared" ca="1" si="15"/>
        <v>0</v>
      </c>
      <c r="BD33" s="1400">
        <f t="shared" ca="1" si="15"/>
        <v>0</v>
      </c>
      <c r="BE33" s="1400">
        <f t="shared" ca="1" si="15"/>
        <v>0</v>
      </c>
      <c r="BF33" s="1400">
        <f t="shared" ca="1" si="15"/>
        <v>0</v>
      </c>
      <c r="BG33" s="1400">
        <f t="shared" ca="1" si="15"/>
        <v>0</v>
      </c>
      <c r="BH33" s="1400">
        <f t="shared" ca="1" si="15"/>
        <v>1</v>
      </c>
      <c r="BI33" s="1400">
        <f t="shared" ca="1" si="15"/>
        <v>0</v>
      </c>
      <c r="BJ33" s="1400">
        <f t="shared" ca="1" si="16"/>
        <v>0</v>
      </c>
      <c r="BK33" s="1400">
        <f t="shared" ca="1" si="16"/>
        <v>119</v>
      </c>
      <c r="BL33" s="1400">
        <f t="shared" ca="1" si="16"/>
        <v>60</v>
      </c>
      <c r="BM33" s="1400">
        <f t="shared" ca="1" si="16"/>
        <v>0</v>
      </c>
      <c r="BN33" s="1400">
        <f t="shared" ca="1" si="16"/>
        <v>60</v>
      </c>
      <c r="BO33" s="1400">
        <f t="shared" ca="1" si="16"/>
        <v>60</v>
      </c>
      <c r="BP33" s="1400">
        <f t="shared" ca="1" si="16"/>
        <v>0</v>
      </c>
      <c r="BQ33" s="1400">
        <f t="shared" ca="1" si="16"/>
        <v>0</v>
      </c>
      <c r="BR33" s="1400">
        <f t="shared" ca="1" si="16"/>
        <v>0</v>
      </c>
      <c r="BS33" s="1400">
        <f t="shared" ca="1" si="16"/>
        <v>0</v>
      </c>
      <c r="BT33" s="1400">
        <f t="shared" ca="1" si="16"/>
        <v>0</v>
      </c>
      <c r="BU33" s="1400">
        <f t="shared" ca="1" si="16"/>
        <v>0</v>
      </c>
      <c r="BV33" s="1400">
        <f t="shared" ca="1" si="16"/>
        <v>0</v>
      </c>
      <c r="BW33" s="1400">
        <f t="shared" ca="1" si="16"/>
        <v>0</v>
      </c>
      <c r="BX33" s="1401">
        <f t="shared" ca="1" si="16"/>
        <v>0</v>
      </c>
    </row>
    <row r="34" spans="5:76" ht="15">
      <c r="E34" s="1390" t="str">
        <f ca="1"/>
        <v>MKR_PB仕上げ合格</v>
      </c>
      <c r="F34" s="1391" t="str">
        <f ca="1"/>
        <v>MKR</v>
      </c>
      <c r="G34" s="1391" t="str">
        <f ca="1"/>
        <v>$F$153:$AL$182</v>
      </c>
      <c r="H34" s="1391">
        <f ca="1"/>
        <v>8</v>
      </c>
      <c r="I34" s="1391" t="str">
        <f ca="1"/>
        <v>MKR_PB</v>
      </c>
      <c r="J34" s="1391" t="str">
        <f ca="1"/>
        <v>仕上げ合格</v>
      </c>
      <c r="K34" s="1391">
        <f ca="1"/>
        <v>267</v>
      </c>
      <c r="L34" s="1391">
        <f ca="1"/>
        <v>0</v>
      </c>
      <c r="M34" s="1391">
        <f ca="1"/>
        <v>0</v>
      </c>
      <c r="N34" s="1391">
        <f ca="1"/>
        <v>0</v>
      </c>
      <c r="O34" s="1391">
        <f ca="1"/>
        <v>0</v>
      </c>
      <c r="P34" s="1391">
        <f ca="1"/>
        <v>0</v>
      </c>
      <c r="Q34" s="1391">
        <f ca="1"/>
        <v>0</v>
      </c>
      <c r="R34" s="1391">
        <f ca="1"/>
        <v>0</v>
      </c>
      <c r="S34" s="1391">
        <f ca="1"/>
        <v>0</v>
      </c>
      <c r="T34" s="1391">
        <f ca="1"/>
        <v>0</v>
      </c>
      <c r="U34" s="1391">
        <f ca="1"/>
        <v>0</v>
      </c>
      <c r="V34" s="1391">
        <f ca="1"/>
        <v>0</v>
      </c>
      <c r="W34" s="1391">
        <f ca="1"/>
        <v>0</v>
      </c>
      <c r="X34" s="1391">
        <f ca="1"/>
        <v>0</v>
      </c>
      <c r="Y34" s="1391">
        <f ca="1"/>
        <v>0</v>
      </c>
      <c r="Z34" s="1391">
        <f ca="1"/>
        <v>0</v>
      </c>
      <c r="AA34" s="1391">
        <f ca="1"/>
        <v>0</v>
      </c>
      <c r="AB34" s="1391">
        <f ca="1"/>
        <v>0</v>
      </c>
      <c r="AC34" s="1391">
        <f ca="1"/>
        <v>27</v>
      </c>
      <c r="AD34" s="1391">
        <f ca="1"/>
        <v>0</v>
      </c>
      <c r="AE34" s="1391">
        <f ca="1"/>
        <v>0</v>
      </c>
      <c r="AF34" s="1391">
        <f ca="1"/>
        <v>0</v>
      </c>
      <c r="AG34" s="1391">
        <f ca="1"/>
        <v>72</v>
      </c>
      <c r="AH34" s="1391">
        <f ca="1"/>
        <v>24</v>
      </c>
      <c r="AI34" s="1391">
        <f ca="1"/>
        <v>24</v>
      </c>
      <c r="AJ34" s="1391">
        <f ca="1"/>
        <v>48</v>
      </c>
      <c r="AK34" s="1391">
        <f ca="1"/>
        <v>72</v>
      </c>
      <c r="AL34" s="1391">
        <f ca="1"/>
        <v>0</v>
      </c>
      <c r="AM34" s="1391">
        <f ca="1"/>
        <v>0</v>
      </c>
      <c r="AN34" s="1391">
        <f ca="1"/>
        <v>0</v>
      </c>
      <c r="AO34" s="1391">
        <f ca="1"/>
        <v>0</v>
      </c>
      <c r="AP34" s="1392">
        <f ca="1"/>
        <v>0</v>
      </c>
      <c r="AR34" s="1399">
        <f t="shared" ca="1" si="14"/>
        <v>8</v>
      </c>
      <c r="AS34" s="1400" t="str">
        <f t="shared" ca="1" si="14"/>
        <v>MKR_PB</v>
      </c>
      <c r="AT34" s="1400">
        <f t="shared" ca="1" si="15"/>
        <v>0</v>
      </c>
      <c r="AU34" s="1400">
        <f t="shared" ca="1" si="15"/>
        <v>0</v>
      </c>
      <c r="AV34" s="1400">
        <f t="shared" ca="1" si="15"/>
        <v>0</v>
      </c>
      <c r="AW34" s="1400">
        <f t="shared" ca="1" si="15"/>
        <v>0</v>
      </c>
      <c r="AX34" s="1400">
        <f t="shared" ca="1" si="15"/>
        <v>0</v>
      </c>
      <c r="AY34" s="1400">
        <f t="shared" ca="1" si="15"/>
        <v>0</v>
      </c>
      <c r="AZ34" s="1400">
        <f t="shared" ca="1" si="15"/>
        <v>0</v>
      </c>
      <c r="BA34" s="1400">
        <f t="shared" ca="1" si="15"/>
        <v>0</v>
      </c>
      <c r="BB34" s="1400">
        <f t="shared" ca="1" si="15"/>
        <v>0</v>
      </c>
      <c r="BC34" s="1400">
        <f t="shared" ca="1" si="15"/>
        <v>0</v>
      </c>
      <c r="BD34" s="1400">
        <f t="shared" ca="1" si="15"/>
        <v>0</v>
      </c>
      <c r="BE34" s="1400">
        <f t="shared" ca="1" si="15"/>
        <v>0</v>
      </c>
      <c r="BF34" s="1400">
        <f t="shared" ca="1" si="15"/>
        <v>0</v>
      </c>
      <c r="BG34" s="1400">
        <f t="shared" ca="1" si="15"/>
        <v>0</v>
      </c>
      <c r="BH34" s="1400">
        <f t="shared" ca="1" si="15"/>
        <v>0</v>
      </c>
      <c r="BI34" s="1400">
        <f t="shared" ca="1" si="15"/>
        <v>0</v>
      </c>
      <c r="BJ34" s="1400">
        <f t="shared" ca="1" si="16"/>
        <v>0</v>
      </c>
      <c r="BK34" s="1400">
        <f t="shared" ca="1" si="16"/>
        <v>27</v>
      </c>
      <c r="BL34" s="1400">
        <f t="shared" ca="1" si="16"/>
        <v>0</v>
      </c>
      <c r="BM34" s="1400">
        <f t="shared" ca="1" si="16"/>
        <v>0</v>
      </c>
      <c r="BN34" s="1400">
        <f t="shared" ca="1" si="16"/>
        <v>0</v>
      </c>
      <c r="BO34" s="1400">
        <f t="shared" ca="1" si="16"/>
        <v>72</v>
      </c>
      <c r="BP34" s="1400">
        <f t="shared" ca="1" si="16"/>
        <v>24</v>
      </c>
      <c r="BQ34" s="1400">
        <f t="shared" ca="1" si="16"/>
        <v>24</v>
      </c>
      <c r="BR34" s="1400">
        <f t="shared" ca="1" si="16"/>
        <v>48</v>
      </c>
      <c r="BS34" s="1400">
        <f t="shared" ca="1" si="16"/>
        <v>72</v>
      </c>
      <c r="BT34" s="1400">
        <f t="shared" ca="1" si="16"/>
        <v>0</v>
      </c>
      <c r="BU34" s="1400">
        <f t="shared" ca="1" si="16"/>
        <v>0</v>
      </c>
      <c r="BV34" s="1400">
        <f t="shared" ca="1" si="16"/>
        <v>0</v>
      </c>
      <c r="BW34" s="1400">
        <f t="shared" ca="1" si="16"/>
        <v>0</v>
      </c>
      <c r="BX34" s="1401">
        <f t="shared" ca="1" si="16"/>
        <v>0</v>
      </c>
    </row>
    <row r="35" spans="5:76" ht="15">
      <c r="E35" s="1390" t="str">
        <f ca="1"/>
        <v>MLC_RC仕上げ合格</v>
      </c>
      <c r="F35" s="1391" t="str">
        <f ca="1"/>
        <v>MKJ・MLC・MLL</v>
      </c>
      <c r="G35" s="1391" t="str">
        <f ca="1"/>
        <v>$F$253:$AL$282</v>
      </c>
      <c r="H35" s="1391">
        <f ca="1"/>
        <v>9</v>
      </c>
      <c r="I35" s="1391" t="str">
        <f ca="1"/>
        <v>MLC_RC</v>
      </c>
      <c r="J35" s="1391" t="str">
        <f ca="1"/>
        <v>仕上げ合格</v>
      </c>
      <c r="K35" s="1391">
        <f ca="1"/>
        <v>2583</v>
      </c>
      <c r="L35" s="1391">
        <f ca="1"/>
        <v>0</v>
      </c>
      <c r="M35" s="1391">
        <f ca="1"/>
        <v>0</v>
      </c>
      <c r="N35" s="1391">
        <f ca="1"/>
        <v>0</v>
      </c>
      <c r="O35" s="1391">
        <f ca="1"/>
        <v>0</v>
      </c>
      <c r="P35" s="1391">
        <f ca="1"/>
        <v>24</v>
      </c>
      <c r="Q35" s="1391">
        <f ca="1"/>
        <v>32</v>
      </c>
      <c r="R35" s="1391">
        <f ca="1"/>
        <v>96</v>
      </c>
      <c r="S35" s="1391">
        <f ca="1"/>
        <v>67</v>
      </c>
      <c r="T35" s="1391">
        <f ca="1"/>
        <v>64</v>
      </c>
      <c r="U35" s="1391">
        <f ca="1"/>
        <v>64</v>
      </c>
      <c r="V35" s="1391">
        <f ca="1"/>
        <v>96</v>
      </c>
      <c r="W35" s="1391">
        <f ca="1"/>
        <v>64</v>
      </c>
      <c r="X35" s="1391">
        <f ca="1"/>
        <v>96</v>
      </c>
      <c r="Y35" s="1391">
        <f ca="1"/>
        <v>32</v>
      </c>
      <c r="Z35" s="1391">
        <f ca="1"/>
        <v>192</v>
      </c>
      <c r="AA35" s="1391">
        <f ca="1"/>
        <v>128</v>
      </c>
      <c r="AB35" s="1391">
        <f ca="1"/>
        <v>32</v>
      </c>
      <c r="AC35" s="1391">
        <f ca="1"/>
        <v>32</v>
      </c>
      <c r="AD35" s="1391">
        <f ca="1"/>
        <v>156</v>
      </c>
      <c r="AE35" s="1391">
        <f ca="1"/>
        <v>128</v>
      </c>
      <c r="AF35" s="1391">
        <f ca="1"/>
        <v>96</v>
      </c>
      <c r="AG35" s="1391">
        <f ca="1"/>
        <v>160</v>
      </c>
      <c r="AH35" s="1391">
        <f ca="1"/>
        <v>128</v>
      </c>
      <c r="AI35" s="1391">
        <f ca="1"/>
        <v>64</v>
      </c>
      <c r="AJ35" s="1391">
        <f ca="1"/>
        <v>192</v>
      </c>
      <c r="AK35" s="1391">
        <f ca="1"/>
        <v>160</v>
      </c>
      <c r="AL35" s="1391">
        <f ca="1"/>
        <v>160</v>
      </c>
      <c r="AM35" s="1391">
        <f ca="1"/>
        <v>160</v>
      </c>
      <c r="AN35" s="1391">
        <f ca="1"/>
        <v>160</v>
      </c>
      <c r="AO35" s="1391">
        <f ca="1"/>
        <v>0</v>
      </c>
      <c r="AP35" s="1392">
        <f ca="1"/>
        <v>0</v>
      </c>
      <c r="AR35" s="1399">
        <f t="shared" ca="1" si="14"/>
        <v>9</v>
      </c>
      <c r="AS35" s="1400" t="str">
        <f t="shared" ca="1" si="14"/>
        <v>MLC_RC</v>
      </c>
      <c r="AT35" s="1400">
        <f t="shared" ca="1" si="15"/>
        <v>0</v>
      </c>
      <c r="AU35" s="1400">
        <f t="shared" ca="1" si="15"/>
        <v>0</v>
      </c>
      <c r="AV35" s="1400">
        <f t="shared" ca="1" si="15"/>
        <v>0</v>
      </c>
      <c r="AW35" s="1400">
        <f t="shared" ca="1" si="15"/>
        <v>0</v>
      </c>
      <c r="AX35" s="1400">
        <f t="shared" ca="1" si="15"/>
        <v>24</v>
      </c>
      <c r="AY35" s="1400">
        <f t="shared" ca="1" si="15"/>
        <v>32</v>
      </c>
      <c r="AZ35" s="1400">
        <f t="shared" ca="1" si="15"/>
        <v>96</v>
      </c>
      <c r="BA35" s="1400">
        <f t="shared" ca="1" si="15"/>
        <v>67</v>
      </c>
      <c r="BB35" s="1400">
        <f t="shared" ca="1" si="15"/>
        <v>64</v>
      </c>
      <c r="BC35" s="1400">
        <f t="shared" ca="1" si="15"/>
        <v>64</v>
      </c>
      <c r="BD35" s="1400">
        <f t="shared" ca="1" si="15"/>
        <v>96</v>
      </c>
      <c r="BE35" s="1400">
        <f t="shared" ca="1" si="15"/>
        <v>64</v>
      </c>
      <c r="BF35" s="1400">
        <f t="shared" ca="1" si="15"/>
        <v>96</v>
      </c>
      <c r="BG35" s="1400">
        <f t="shared" ca="1" si="15"/>
        <v>32</v>
      </c>
      <c r="BH35" s="1400">
        <f t="shared" ca="1" si="15"/>
        <v>192</v>
      </c>
      <c r="BI35" s="1400">
        <f t="shared" ca="1" si="15"/>
        <v>128</v>
      </c>
      <c r="BJ35" s="1400">
        <f t="shared" ca="1" si="16"/>
        <v>32</v>
      </c>
      <c r="BK35" s="1400">
        <f t="shared" ca="1" si="16"/>
        <v>32</v>
      </c>
      <c r="BL35" s="1400">
        <f t="shared" ca="1" si="16"/>
        <v>156</v>
      </c>
      <c r="BM35" s="1400">
        <f t="shared" ca="1" si="16"/>
        <v>128</v>
      </c>
      <c r="BN35" s="1400">
        <f t="shared" ca="1" si="16"/>
        <v>96</v>
      </c>
      <c r="BO35" s="1400">
        <f t="shared" ca="1" si="16"/>
        <v>160</v>
      </c>
      <c r="BP35" s="1400">
        <f t="shared" ca="1" si="16"/>
        <v>128</v>
      </c>
      <c r="BQ35" s="1400">
        <f t="shared" ca="1" si="16"/>
        <v>64</v>
      </c>
      <c r="BR35" s="1400">
        <f t="shared" ca="1" si="16"/>
        <v>192</v>
      </c>
      <c r="BS35" s="1400">
        <f t="shared" ca="1" si="16"/>
        <v>160</v>
      </c>
      <c r="BT35" s="1400">
        <f t="shared" ca="1" si="16"/>
        <v>160</v>
      </c>
      <c r="BU35" s="1400">
        <f t="shared" ca="1" si="16"/>
        <v>160</v>
      </c>
      <c r="BV35" s="1400">
        <f t="shared" ca="1" si="16"/>
        <v>160</v>
      </c>
      <c r="BW35" s="1400">
        <f t="shared" ca="1" si="16"/>
        <v>0</v>
      </c>
      <c r="BX35" s="1401">
        <f t="shared" ca="1" si="16"/>
        <v>0</v>
      </c>
    </row>
    <row r="36" spans="5:76" ht="15">
      <c r="E36" s="1390" t="str">
        <f ca="1"/>
        <v>MLT_SWA仕上げ合格</v>
      </c>
      <c r="F36" s="1391" t="str">
        <f ca="1"/>
        <v>MKJ・MLC・MLL</v>
      </c>
      <c r="G36" s="1391" t="str">
        <f ca="1"/>
        <v>$F$253:$AL$282</v>
      </c>
      <c r="H36" s="1391">
        <f ca="1"/>
        <v>10</v>
      </c>
      <c r="I36" s="1391" t="str">
        <f ca="1"/>
        <v>MLT_SWA</v>
      </c>
      <c r="J36" s="1391" t="str">
        <f ca="1"/>
        <v>仕上げ合格</v>
      </c>
      <c r="K36" s="1391">
        <f ca="1"/>
        <v>1206</v>
      </c>
      <c r="L36" s="1391">
        <f ca="1"/>
        <v>0</v>
      </c>
      <c r="M36" s="1391">
        <f ca="1"/>
        <v>0</v>
      </c>
      <c r="N36" s="1391">
        <f ca="1"/>
        <v>0</v>
      </c>
      <c r="O36" s="1391">
        <f ca="1"/>
        <v>0</v>
      </c>
      <c r="P36" s="1391">
        <f ca="1"/>
        <v>0</v>
      </c>
      <c r="Q36" s="1391">
        <f ca="1"/>
        <v>0</v>
      </c>
      <c r="R36" s="1391">
        <f ca="1"/>
        <v>18</v>
      </c>
      <c r="S36" s="1391">
        <f ca="1"/>
        <v>18</v>
      </c>
      <c r="T36" s="1391">
        <f ca="1"/>
        <v>72</v>
      </c>
      <c r="U36" s="1391">
        <f ca="1"/>
        <v>0</v>
      </c>
      <c r="V36" s="1391">
        <f ca="1"/>
        <v>0</v>
      </c>
      <c r="W36" s="1391">
        <f ca="1"/>
        <v>0</v>
      </c>
      <c r="X36" s="1391">
        <f ca="1"/>
        <v>54</v>
      </c>
      <c r="Y36" s="1391">
        <f ca="1"/>
        <v>18</v>
      </c>
      <c r="Z36" s="1391">
        <f ca="1"/>
        <v>0</v>
      </c>
      <c r="AA36" s="1391">
        <f ca="1"/>
        <v>0</v>
      </c>
      <c r="AB36" s="1391">
        <f ca="1"/>
        <v>0</v>
      </c>
      <c r="AC36" s="1391">
        <f ca="1"/>
        <v>54</v>
      </c>
      <c r="AD36" s="1391">
        <f ca="1"/>
        <v>72</v>
      </c>
      <c r="AE36" s="1391">
        <f ca="1"/>
        <v>54</v>
      </c>
      <c r="AF36" s="1391">
        <f ca="1"/>
        <v>108</v>
      </c>
      <c r="AG36" s="1391">
        <f ca="1"/>
        <v>72</v>
      </c>
      <c r="AH36" s="1391">
        <f ca="1"/>
        <v>54</v>
      </c>
      <c r="AI36" s="1391">
        <f ca="1"/>
        <v>54</v>
      </c>
      <c r="AJ36" s="1391">
        <f ca="1"/>
        <v>90</v>
      </c>
      <c r="AK36" s="1391">
        <f ca="1"/>
        <v>90</v>
      </c>
      <c r="AL36" s="1391">
        <f ca="1"/>
        <v>90</v>
      </c>
      <c r="AM36" s="1391">
        <f ca="1"/>
        <v>90</v>
      </c>
      <c r="AN36" s="1391">
        <f ca="1"/>
        <v>90</v>
      </c>
      <c r="AO36" s="1391">
        <f ca="1"/>
        <v>54</v>
      </c>
      <c r="AP36" s="1392">
        <f ca="1"/>
        <v>54</v>
      </c>
      <c r="AR36" s="1399">
        <f t="shared" ca="1" si="14"/>
        <v>10</v>
      </c>
      <c r="AS36" s="1400" t="str">
        <f t="shared" ca="1" si="14"/>
        <v>MLT_SWA</v>
      </c>
      <c r="AT36" s="1400">
        <f t="shared" ca="1" si="15"/>
        <v>0</v>
      </c>
      <c r="AU36" s="1400">
        <f t="shared" ca="1" si="15"/>
        <v>0</v>
      </c>
      <c r="AV36" s="1400">
        <f t="shared" ca="1" si="15"/>
        <v>0</v>
      </c>
      <c r="AW36" s="1400">
        <f t="shared" ca="1" si="15"/>
        <v>0</v>
      </c>
      <c r="AX36" s="1400">
        <f t="shared" ca="1" si="15"/>
        <v>0</v>
      </c>
      <c r="AY36" s="1400">
        <f t="shared" ca="1" si="15"/>
        <v>0</v>
      </c>
      <c r="AZ36" s="1400">
        <f t="shared" ca="1" si="15"/>
        <v>18</v>
      </c>
      <c r="BA36" s="1400">
        <f t="shared" ca="1" si="15"/>
        <v>18</v>
      </c>
      <c r="BB36" s="1400">
        <f t="shared" ca="1" si="15"/>
        <v>72</v>
      </c>
      <c r="BC36" s="1400">
        <f t="shared" ca="1" si="15"/>
        <v>0</v>
      </c>
      <c r="BD36" s="1400">
        <f t="shared" ca="1" si="15"/>
        <v>0</v>
      </c>
      <c r="BE36" s="1400">
        <f t="shared" ca="1" si="15"/>
        <v>0</v>
      </c>
      <c r="BF36" s="1400">
        <f t="shared" ca="1" si="15"/>
        <v>54</v>
      </c>
      <c r="BG36" s="1400">
        <f t="shared" ca="1" si="15"/>
        <v>18</v>
      </c>
      <c r="BH36" s="1400">
        <f t="shared" ca="1" si="15"/>
        <v>0</v>
      </c>
      <c r="BI36" s="1400">
        <f t="shared" ca="1" si="15"/>
        <v>0</v>
      </c>
      <c r="BJ36" s="1400">
        <f t="shared" ca="1" si="16"/>
        <v>0</v>
      </c>
      <c r="BK36" s="1400">
        <f t="shared" ca="1" si="16"/>
        <v>54</v>
      </c>
      <c r="BL36" s="1400">
        <f t="shared" ca="1" si="16"/>
        <v>72</v>
      </c>
      <c r="BM36" s="1400">
        <f t="shared" ca="1" si="16"/>
        <v>54</v>
      </c>
      <c r="BN36" s="1400">
        <f t="shared" ca="1" si="16"/>
        <v>108</v>
      </c>
      <c r="BO36" s="1400">
        <f t="shared" ca="1" si="16"/>
        <v>72</v>
      </c>
      <c r="BP36" s="1400">
        <f t="shared" ca="1" si="16"/>
        <v>54</v>
      </c>
      <c r="BQ36" s="1400">
        <f t="shared" ca="1" si="16"/>
        <v>54</v>
      </c>
      <c r="BR36" s="1400">
        <f t="shared" ca="1" si="16"/>
        <v>90</v>
      </c>
      <c r="BS36" s="1400">
        <f t="shared" ca="1" si="16"/>
        <v>90</v>
      </c>
      <c r="BT36" s="1400">
        <f t="shared" ca="1" si="16"/>
        <v>90</v>
      </c>
      <c r="BU36" s="1400">
        <f t="shared" ca="1" si="16"/>
        <v>90</v>
      </c>
      <c r="BV36" s="1400">
        <f t="shared" ca="1" si="16"/>
        <v>90</v>
      </c>
      <c r="BW36" s="1400">
        <f t="shared" ca="1" si="16"/>
        <v>54</v>
      </c>
      <c r="BX36" s="1401">
        <f t="shared" ca="1" si="16"/>
        <v>54</v>
      </c>
    </row>
    <row r="37" spans="5:76" ht="15">
      <c r="E37" s="1390" t="str">
        <f ca="1"/>
        <v>MLF仕上げ合格</v>
      </c>
      <c r="F37" s="1391" t="str">
        <f ca="1"/>
        <v>MLF・ピポット</v>
      </c>
      <c r="G37" s="1391" t="str">
        <f ca="1"/>
        <v>$F$140:$AL$189</v>
      </c>
      <c r="H37" s="1391">
        <f ca="1"/>
        <v>11</v>
      </c>
      <c r="I37" s="1391" t="str">
        <f ca="1"/>
        <v>MLF</v>
      </c>
      <c r="J37" s="1391" t="str">
        <f ca="1"/>
        <v>仕上げ合格</v>
      </c>
      <c r="K37" s="1391">
        <f ca="1"/>
        <v>320</v>
      </c>
      <c r="L37" s="1391">
        <f ca="1"/>
        <v>0</v>
      </c>
      <c r="M37" s="1391">
        <f ca="1"/>
        <v>0</v>
      </c>
      <c r="N37" s="1391">
        <f ca="1"/>
        <v>0</v>
      </c>
      <c r="O37" s="1391">
        <f ca="1"/>
        <v>0</v>
      </c>
      <c r="P37" s="1391">
        <f ca="1"/>
        <v>0</v>
      </c>
      <c r="Q37" s="1391">
        <f ca="1"/>
        <v>60</v>
      </c>
      <c r="R37" s="1391">
        <f ca="1"/>
        <v>40</v>
      </c>
      <c r="S37" s="1391">
        <f ca="1"/>
        <v>40</v>
      </c>
      <c r="T37" s="1391">
        <f ca="1"/>
        <v>0</v>
      </c>
      <c r="U37" s="1391">
        <f ca="1"/>
        <v>0</v>
      </c>
      <c r="V37" s="1391">
        <f ca="1"/>
        <v>60</v>
      </c>
      <c r="W37" s="1391">
        <f ca="1"/>
        <v>0</v>
      </c>
      <c r="X37" s="1391">
        <f ca="1"/>
        <v>0</v>
      </c>
      <c r="Y37" s="1391">
        <f ca="1"/>
        <v>0</v>
      </c>
      <c r="Z37" s="1391">
        <f ca="1"/>
        <v>0</v>
      </c>
      <c r="AA37" s="1391">
        <f ca="1"/>
        <v>0</v>
      </c>
      <c r="AB37" s="1391">
        <f ca="1"/>
        <v>0</v>
      </c>
      <c r="AC37" s="1391">
        <f ca="1"/>
        <v>0</v>
      </c>
      <c r="AD37" s="1391">
        <f ca="1"/>
        <v>0</v>
      </c>
      <c r="AE37" s="1391">
        <f ca="1"/>
        <v>0</v>
      </c>
      <c r="AF37" s="1391">
        <f ca="1"/>
        <v>0</v>
      </c>
      <c r="AG37" s="1391">
        <f ca="1"/>
        <v>0</v>
      </c>
      <c r="AH37" s="1391">
        <f ca="1"/>
        <v>0</v>
      </c>
      <c r="AI37" s="1391">
        <f ca="1"/>
        <v>0</v>
      </c>
      <c r="AJ37" s="1391">
        <f ca="1"/>
        <v>40</v>
      </c>
      <c r="AK37" s="1391">
        <f ca="1"/>
        <v>40</v>
      </c>
      <c r="AL37" s="1391">
        <f ca="1"/>
        <v>40</v>
      </c>
      <c r="AM37" s="1391">
        <f ca="1"/>
        <v>0</v>
      </c>
      <c r="AN37" s="1391">
        <f ca="1"/>
        <v>0</v>
      </c>
      <c r="AO37" s="1391">
        <f ca="1"/>
        <v>0</v>
      </c>
      <c r="AP37" s="1392">
        <f ca="1"/>
        <v>0</v>
      </c>
      <c r="AR37" s="1399">
        <f t="shared" ca="1" si="14"/>
        <v>11</v>
      </c>
      <c r="AS37" s="1400" t="str">
        <f t="shared" ca="1" si="14"/>
        <v>MLF</v>
      </c>
      <c r="AT37" s="1400">
        <f t="shared" ca="1" si="15"/>
        <v>0</v>
      </c>
      <c r="AU37" s="1400">
        <f t="shared" ca="1" si="15"/>
        <v>0</v>
      </c>
      <c r="AV37" s="1400">
        <f t="shared" ca="1" si="15"/>
        <v>0</v>
      </c>
      <c r="AW37" s="1400">
        <f t="shared" ca="1" si="15"/>
        <v>0</v>
      </c>
      <c r="AX37" s="1400">
        <f t="shared" ca="1" si="15"/>
        <v>0</v>
      </c>
      <c r="AY37" s="1400">
        <f t="shared" ca="1" si="15"/>
        <v>60</v>
      </c>
      <c r="AZ37" s="1400">
        <f t="shared" ca="1" si="15"/>
        <v>40</v>
      </c>
      <c r="BA37" s="1400">
        <f t="shared" ca="1" si="15"/>
        <v>40</v>
      </c>
      <c r="BB37" s="1400">
        <f t="shared" ca="1" si="15"/>
        <v>0</v>
      </c>
      <c r="BC37" s="1400">
        <f t="shared" ca="1" si="15"/>
        <v>0</v>
      </c>
      <c r="BD37" s="1400">
        <f t="shared" ca="1" si="15"/>
        <v>60</v>
      </c>
      <c r="BE37" s="1400">
        <f t="shared" ca="1" si="15"/>
        <v>0</v>
      </c>
      <c r="BF37" s="1400">
        <f t="shared" ca="1" si="15"/>
        <v>0</v>
      </c>
      <c r="BG37" s="1400">
        <f t="shared" ca="1" si="15"/>
        <v>0</v>
      </c>
      <c r="BH37" s="1400">
        <f t="shared" ca="1" si="15"/>
        <v>0</v>
      </c>
      <c r="BI37" s="1400">
        <f t="shared" ca="1" si="15"/>
        <v>0</v>
      </c>
      <c r="BJ37" s="1400">
        <f t="shared" ca="1" si="16"/>
        <v>0</v>
      </c>
      <c r="BK37" s="1400">
        <f t="shared" ca="1" si="16"/>
        <v>0</v>
      </c>
      <c r="BL37" s="1400">
        <f t="shared" ca="1" si="16"/>
        <v>0</v>
      </c>
      <c r="BM37" s="1400">
        <f t="shared" ca="1" si="16"/>
        <v>0</v>
      </c>
      <c r="BN37" s="1400">
        <f t="shared" ca="1" si="16"/>
        <v>0</v>
      </c>
      <c r="BO37" s="1400">
        <f t="shared" ca="1" si="16"/>
        <v>0</v>
      </c>
      <c r="BP37" s="1400">
        <f t="shared" ca="1" si="16"/>
        <v>0</v>
      </c>
      <c r="BQ37" s="1400">
        <f t="shared" ca="1" si="16"/>
        <v>0</v>
      </c>
      <c r="BR37" s="1400">
        <f t="shared" ca="1" si="16"/>
        <v>40</v>
      </c>
      <c r="BS37" s="1400">
        <f t="shared" ca="1" si="16"/>
        <v>40</v>
      </c>
      <c r="BT37" s="1400">
        <f t="shared" ca="1" si="16"/>
        <v>40</v>
      </c>
      <c r="BU37" s="1400">
        <f t="shared" ca="1" si="16"/>
        <v>0</v>
      </c>
      <c r="BV37" s="1400">
        <f t="shared" ca="1" si="16"/>
        <v>0</v>
      </c>
      <c r="BW37" s="1400">
        <f t="shared" ca="1" si="16"/>
        <v>0</v>
      </c>
      <c r="BX37" s="1401">
        <f t="shared" ca="1" si="16"/>
        <v>0</v>
      </c>
    </row>
    <row r="38" spans="5:76" ht="15">
      <c r="E38" s="1390" t="str">
        <f ca="1"/>
        <v>MFJ_PB仕上げ合格</v>
      </c>
      <c r="F38" s="1391" t="str">
        <f ca="1"/>
        <v>MLF・ピポット</v>
      </c>
      <c r="G38" s="1391" t="str">
        <f ca="1"/>
        <v>$F$140:$AL$189</v>
      </c>
      <c r="H38" s="1391">
        <f ca="1"/>
        <v>12</v>
      </c>
      <c r="I38" s="1391" t="str">
        <f ca="1"/>
        <v>MFJ_PB</v>
      </c>
      <c r="J38" s="1391" t="str">
        <f ca="1"/>
        <v>仕上げ合格</v>
      </c>
      <c r="K38" s="1391">
        <f ca="1"/>
        <v>456</v>
      </c>
      <c r="L38" s="1391">
        <f ca="1"/>
        <v>0</v>
      </c>
      <c r="M38" s="1391">
        <f ca="1"/>
        <v>0</v>
      </c>
      <c r="N38" s="1391">
        <f ca="1"/>
        <v>0</v>
      </c>
      <c r="O38" s="1391">
        <f ca="1"/>
        <v>0</v>
      </c>
      <c r="P38" s="1391">
        <f ca="1"/>
        <v>0</v>
      </c>
      <c r="Q38" s="1391">
        <f ca="1"/>
        <v>24</v>
      </c>
      <c r="R38" s="1391">
        <f ca="1"/>
        <v>48</v>
      </c>
      <c r="S38" s="1391">
        <f ca="1"/>
        <v>48</v>
      </c>
      <c r="T38" s="1391">
        <f ca="1"/>
        <v>0</v>
      </c>
      <c r="U38" s="1391">
        <f ca="1"/>
        <v>24</v>
      </c>
      <c r="V38" s="1391">
        <f ca="1"/>
        <v>72</v>
      </c>
      <c r="W38" s="1391">
        <f ca="1"/>
        <v>72</v>
      </c>
      <c r="X38" s="1391">
        <f ca="1"/>
        <v>96</v>
      </c>
      <c r="Y38" s="1391">
        <f ca="1"/>
        <v>24</v>
      </c>
      <c r="Z38" s="1391">
        <f ca="1"/>
        <v>24</v>
      </c>
      <c r="AA38" s="1391">
        <f ca="1"/>
        <v>0</v>
      </c>
      <c r="AB38" s="1391">
        <f ca="1"/>
        <v>0</v>
      </c>
      <c r="AC38" s="1391">
        <f ca="1"/>
        <v>24</v>
      </c>
      <c r="AD38" s="1391">
        <f ca="1"/>
        <v>0</v>
      </c>
      <c r="AE38" s="1391">
        <f ca="1"/>
        <v>0</v>
      </c>
      <c r="AF38" s="1391">
        <f ca="1"/>
        <v>0</v>
      </c>
      <c r="AG38" s="1391">
        <f ca="1"/>
        <v>0</v>
      </c>
      <c r="AH38" s="1391">
        <f ca="1"/>
        <v>0</v>
      </c>
      <c r="AI38" s="1391">
        <f ca="1"/>
        <v>0</v>
      </c>
      <c r="AJ38" s="1391">
        <f ca="1"/>
        <v>0</v>
      </c>
      <c r="AK38" s="1391">
        <f ca="1"/>
        <v>0</v>
      </c>
      <c r="AL38" s="1391">
        <f ca="1"/>
        <v>0</v>
      </c>
      <c r="AM38" s="1391">
        <f ca="1"/>
        <v>0</v>
      </c>
      <c r="AN38" s="1391">
        <f ca="1"/>
        <v>0</v>
      </c>
      <c r="AO38" s="1391">
        <f ca="1"/>
        <v>0</v>
      </c>
      <c r="AP38" s="1392">
        <f ca="1"/>
        <v>0</v>
      </c>
      <c r="AR38" s="1399">
        <f t="shared" ca="1" si="14"/>
        <v>12</v>
      </c>
      <c r="AS38" s="1400" t="str">
        <f t="shared" ca="1" si="14"/>
        <v>MFJ_PB</v>
      </c>
      <c r="AT38" s="1400">
        <f t="shared" ca="1" si="15"/>
        <v>0</v>
      </c>
      <c r="AU38" s="1400">
        <f t="shared" ca="1" si="15"/>
        <v>0</v>
      </c>
      <c r="AV38" s="1400">
        <f t="shared" ca="1" si="15"/>
        <v>0</v>
      </c>
      <c r="AW38" s="1400">
        <f t="shared" ca="1" si="15"/>
        <v>0</v>
      </c>
      <c r="AX38" s="1400">
        <f t="shared" ca="1" si="15"/>
        <v>0</v>
      </c>
      <c r="AY38" s="1400">
        <f t="shared" ca="1" si="15"/>
        <v>24</v>
      </c>
      <c r="AZ38" s="1400">
        <f t="shared" ca="1" si="15"/>
        <v>48</v>
      </c>
      <c r="BA38" s="1400">
        <f t="shared" ca="1" si="15"/>
        <v>48</v>
      </c>
      <c r="BB38" s="1400">
        <f t="shared" ca="1" si="15"/>
        <v>0</v>
      </c>
      <c r="BC38" s="1400">
        <f t="shared" ca="1" si="15"/>
        <v>24</v>
      </c>
      <c r="BD38" s="1400">
        <f t="shared" ca="1" si="15"/>
        <v>72</v>
      </c>
      <c r="BE38" s="1400">
        <f t="shared" ca="1" si="15"/>
        <v>72</v>
      </c>
      <c r="BF38" s="1400">
        <f t="shared" ca="1" si="15"/>
        <v>96</v>
      </c>
      <c r="BG38" s="1400">
        <f t="shared" ca="1" si="15"/>
        <v>24</v>
      </c>
      <c r="BH38" s="1400">
        <f t="shared" ca="1" si="15"/>
        <v>24</v>
      </c>
      <c r="BI38" s="1400">
        <f t="shared" ca="1" si="15"/>
        <v>0</v>
      </c>
      <c r="BJ38" s="1400">
        <f t="shared" ca="1" si="16"/>
        <v>0</v>
      </c>
      <c r="BK38" s="1400">
        <f t="shared" ca="1" si="16"/>
        <v>24</v>
      </c>
      <c r="BL38" s="1400">
        <f t="shared" ca="1" si="16"/>
        <v>0</v>
      </c>
      <c r="BM38" s="1400">
        <f t="shared" ca="1" si="16"/>
        <v>0</v>
      </c>
      <c r="BN38" s="1400">
        <f t="shared" ca="1" si="16"/>
        <v>0</v>
      </c>
      <c r="BO38" s="1400">
        <f t="shared" ca="1" si="16"/>
        <v>0</v>
      </c>
      <c r="BP38" s="1400">
        <f t="shared" ca="1" si="16"/>
        <v>0</v>
      </c>
      <c r="BQ38" s="1400">
        <f t="shared" ca="1" si="16"/>
        <v>0</v>
      </c>
      <c r="BR38" s="1400">
        <f t="shared" ca="1" si="16"/>
        <v>0</v>
      </c>
      <c r="BS38" s="1400">
        <f t="shared" ca="1" si="16"/>
        <v>0</v>
      </c>
      <c r="BT38" s="1400">
        <f t="shared" ca="1" si="16"/>
        <v>0</v>
      </c>
      <c r="BU38" s="1400">
        <f t="shared" ca="1" si="16"/>
        <v>0</v>
      </c>
      <c r="BV38" s="1400">
        <f t="shared" ca="1" si="16"/>
        <v>0</v>
      </c>
      <c r="BW38" s="1400">
        <f t="shared" ca="1" si="16"/>
        <v>0</v>
      </c>
      <c r="BX38" s="1401">
        <f t="shared" ca="1" si="16"/>
        <v>0</v>
      </c>
    </row>
    <row r="39" spans="5:76" ht="15">
      <c r="E39" s="1390" t="str">
        <f ca="1"/>
        <v>MFL仕上げ合格</v>
      </c>
      <c r="F39" s="1391" t="str">
        <f ca="1"/>
        <v>MLF・ピポット</v>
      </c>
      <c r="G39" s="1391" t="str">
        <f ca="1"/>
        <v>$F$140:$AL$189</v>
      </c>
      <c r="H39" s="1391">
        <f ca="1"/>
        <v>13</v>
      </c>
      <c r="I39" s="1391" t="str">
        <f ca="1"/>
        <v>MFL</v>
      </c>
      <c r="J39" s="1391" t="str">
        <f ca="1"/>
        <v>仕上げ合格</v>
      </c>
      <c r="K39" s="1391">
        <f ca="1"/>
        <v>920</v>
      </c>
      <c r="L39" s="1391">
        <f ca="1"/>
        <v>0</v>
      </c>
      <c r="M39" s="1391">
        <f ca="1"/>
        <v>0</v>
      </c>
      <c r="N39" s="1391">
        <f ca="1"/>
        <v>0</v>
      </c>
      <c r="O39" s="1391">
        <f ca="1"/>
        <v>0</v>
      </c>
      <c r="P39" s="1391">
        <f ca="1"/>
        <v>0</v>
      </c>
      <c r="Q39" s="1391">
        <f ca="1"/>
        <v>0</v>
      </c>
      <c r="R39" s="1391">
        <f ca="1"/>
        <v>0</v>
      </c>
      <c r="S39" s="1391">
        <f ca="1"/>
        <v>0</v>
      </c>
      <c r="T39" s="1391">
        <f ca="1"/>
        <v>0</v>
      </c>
      <c r="U39" s="1391">
        <f ca="1"/>
        <v>0</v>
      </c>
      <c r="V39" s="1391">
        <f ca="1"/>
        <v>0</v>
      </c>
      <c r="W39" s="1391">
        <f ca="1"/>
        <v>0</v>
      </c>
      <c r="X39" s="1391">
        <f ca="1"/>
        <v>20</v>
      </c>
      <c r="Y39" s="1391">
        <f ca="1"/>
        <v>0</v>
      </c>
      <c r="Z39" s="1391">
        <f ca="1"/>
        <v>20</v>
      </c>
      <c r="AA39" s="1391">
        <f ca="1"/>
        <v>0</v>
      </c>
      <c r="AB39" s="1391">
        <f ca="1"/>
        <v>0</v>
      </c>
      <c r="AC39" s="1391">
        <f ca="1"/>
        <v>80</v>
      </c>
      <c r="AD39" s="1391">
        <f ca="1"/>
        <v>20</v>
      </c>
      <c r="AE39" s="1391">
        <f ca="1"/>
        <v>80</v>
      </c>
      <c r="AF39" s="1391">
        <f ca="1"/>
        <v>40</v>
      </c>
      <c r="AG39" s="1391">
        <f ca="1"/>
        <v>100</v>
      </c>
      <c r="AH39" s="1391">
        <f ca="1"/>
        <v>0</v>
      </c>
      <c r="AI39" s="1391">
        <f ca="1"/>
        <v>0</v>
      </c>
      <c r="AJ39" s="1391">
        <f ca="1"/>
        <v>140</v>
      </c>
      <c r="AK39" s="1391">
        <f ca="1"/>
        <v>120</v>
      </c>
      <c r="AL39" s="1391">
        <f ca="1"/>
        <v>100</v>
      </c>
      <c r="AM39" s="1391">
        <f ca="1"/>
        <v>100</v>
      </c>
      <c r="AN39" s="1391">
        <f ca="1"/>
        <v>100</v>
      </c>
      <c r="AO39" s="1391">
        <f ca="1"/>
        <v>0</v>
      </c>
      <c r="AP39" s="1392">
        <f ca="1"/>
        <v>0</v>
      </c>
      <c r="AR39" s="1399">
        <f t="shared" ca="1" si="14"/>
        <v>13</v>
      </c>
      <c r="AS39" s="1400" t="str">
        <f t="shared" ca="1" si="14"/>
        <v>MFL</v>
      </c>
      <c r="AT39" s="1400">
        <f t="shared" ca="1" si="15"/>
        <v>0</v>
      </c>
      <c r="AU39" s="1400">
        <f t="shared" ca="1" si="15"/>
        <v>0</v>
      </c>
      <c r="AV39" s="1400">
        <f t="shared" ca="1" si="15"/>
        <v>0</v>
      </c>
      <c r="AW39" s="1400">
        <f t="shared" ca="1" si="15"/>
        <v>0</v>
      </c>
      <c r="AX39" s="1400">
        <f t="shared" ca="1" si="15"/>
        <v>0</v>
      </c>
      <c r="AY39" s="1400">
        <f t="shared" ca="1" si="15"/>
        <v>0</v>
      </c>
      <c r="AZ39" s="1400">
        <f t="shared" ca="1" si="15"/>
        <v>0</v>
      </c>
      <c r="BA39" s="1400">
        <f t="shared" ca="1" si="15"/>
        <v>0</v>
      </c>
      <c r="BB39" s="1400">
        <f t="shared" ca="1" si="15"/>
        <v>0</v>
      </c>
      <c r="BC39" s="1400">
        <f t="shared" ca="1" si="15"/>
        <v>0</v>
      </c>
      <c r="BD39" s="1400">
        <f t="shared" ca="1" si="15"/>
        <v>0</v>
      </c>
      <c r="BE39" s="1400">
        <f t="shared" ca="1" si="15"/>
        <v>0</v>
      </c>
      <c r="BF39" s="1400">
        <f t="shared" ca="1" si="15"/>
        <v>20</v>
      </c>
      <c r="BG39" s="1400">
        <f t="shared" ca="1" si="15"/>
        <v>0</v>
      </c>
      <c r="BH39" s="1400">
        <f t="shared" ca="1" si="15"/>
        <v>20</v>
      </c>
      <c r="BI39" s="1400">
        <f t="shared" ca="1" si="15"/>
        <v>0</v>
      </c>
      <c r="BJ39" s="1400">
        <f t="shared" ca="1" si="16"/>
        <v>0</v>
      </c>
      <c r="BK39" s="1400">
        <f t="shared" ca="1" si="16"/>
        <v>80</v>
      </c>
      <c r="BL39" s="1400">
        <f t="shared" ca="1" si="16"/>
        <v>20</v>
      </c>
      <c r="BM39" s="1400">
        <f t="shared" ca="1" si="16"/>
        <v>80</v>
      </c>
      <c r="BN39" s="1400">
        <f t="shared" ca="1" si="16"/>
        <v>40</v>
      </c>
      <c r="BO39" s="1400">
        <f t="shared" ca="1" si="16"/>
        <v>100</v>
      </c>
      <c r="BP39" s="1400">
        <f t="shared" ca="1" si="16"/>
        <v>0</v>
      </c>
      <c r="BQ39" s="1400">
        <f t="shared" ca="1" si="16"/>
        <v>0</v>
      </c>
      <c r="BR39" s="1400">
        <f t="shared" ca="1" si="16"/>
        <v>140</v>
      </c>
      <c r="BS39" s="1400">
        <f t="shared" ca="1" si="16"/>
        <v>120</v>
      </c>
      <c r="BT39" s="1400">
        <f t="shared" ca="1" si="16"/>
        <v>100</v>
      </c>
      <c r="BU39" s="1400">
        <f t="shared" ca="1" si="16"/>
        <v>100</v>
      </c>
      <c r="BV39" s="1400">
        <f t="shared" ca="1" si="16"/>
        <v>100</v>
      </c>
      <c r="BW39" s="1400">
        <f t="shared" ca="1" si="16"/>
        <v>0</v>
      </c>
      <c r="BX39" s="1401">
        <f t="shared" ca="1" si="16"/>
        <v>0</v>
      </c>
    </row>
    <row r="40" spans="5:76" ht="15">
      <c r="E40" s="1390" t="str">
        <f ca="1"/>
        <v>MLM_HP仕上げ合格</v>
      </c>
      <c r="F40" s="1391" t="str">
        <f ca="1"/>
        <v>MLM_HP・SWA</v>
      </c>
      <c r="G40" s="1391" t="str">
        <f ca="1"/>
        <v>$F$140:$AL$188</v>
      </c>
      <c r="H40" s="1391">
        <f ca="1"/>
        <v>14</v>
      </c>
      <c r="I40" s="1391" t="str">
        <f ca="1"/>
        <v>MLM_HP</v>
      </c>
      <c r="J40" s="1391" t="str">
        <f ca="1"/>
        <v>仕上げ合格</v>
      </c>
      <c r="K40" s="1391">
        <f ca="1"/>
        <v>216</v>
      </c>
      <c r="L40" s="1391">
        <f ca="1"/>
        <v>0</v>
      </c>
      <c r="M40" s="1391">
        <f ca="1"/>
        <v>0</v>
      </c>
      <c r="N40" s="1391">
        <f ca="1"/>
        <v>0</v>
      </c>
      <c r="O40" s="1391">
        <f ca="1"/>
        <v>0</v>
      </c>
      <c r="P40" s="1391">
        <f ca="1"/>
        <v>0</v>
      </c>
      <c r="Q40" s="1391">
        <f ca="1"/>
        <v>72</v>
      </c>
      <c r="R40" s="1391">
        <f ca="1"/>
        <v>72</v>
      </c>
      <c r="S40" s="1391">
        <f ca="1"/>
        <v>72</v>
      </c>
      <c r="T40" s="1391">
        <f ca="1"/>
        <v>0</v>
      </c>
      <c r="U40" s="1391">
        <f ca="1"/>
        <v>0</v>
      </c>
      <c r="V40" s="1391">
        <f ca="1"/>
        <v>0</v>
      </c>
      <c r="W40" s="1391">
        <f ca="1"/>
        <v>0</v>
      </c>
      <c r="X40" s="1391">
        <f ca="1"/>
        <v>0</v>
      </c>
      <c r="Y40" s="1391">
        <f ca="1"/>
        <v>0</v>
      </c>
      <c r="Z40" s="1391">
        <f ca="1"/>
        <v>0</v>
      </c>
      <c r="AA40" s="1391">
        <f ca="1"/>
        <v>0</v>
      </c>
      <c r="AB40" s="1391">
        <f ca="1"/>
        <v>0</v>
      </c>
      <c r="AC40" s="1391">
        <f ca="1"/>
        <v>0</v>
      </c>
      <c r="AD40" s="1391">
        <f ca="1"/>
        <v>0</v>
      </c>
      <c r="AE40" s="1391">
        <f ca="1"/>
        <v>0</v>
      </c>
      <c r="AF40" s="1391">
        <f ca="1"/>
        <v>0</v>
      </c>
      <c r="AG40" s="1391">
        <f ca="1"/>
        <v>0</v>
      </c>
      <c r="AH40" s="1391">
        <f ca="1"/>
        <v>0</v>
      </c>
      <c r="AI40" s="1391">
        <f ca="1"/>
        <v>0</v>
      </c>
      <c r="AJ40" s="1391">
        <f ca="1"/>
        <v>0</v>
      </c>
      <c r="AK40" s="1391">
        <f ca="1"/>
        <v>0</v>
      </c>
      <c r="AL40" s="1391">
        <f ca="1"/>
        <v>0</v>
      </c>
      <c r="AM40" s="1391">
        <f ca="1"/>
        <v>0</v>
      </c>
      <c r="AN40" s="1391">
        <f ca="1"/>
        <v>0</v>
      </c>
      <c r="AO40" s="1391">
        <f ca="1"/>
        <v>0</v>
      </c>
      <c r="AP40" s="1392">
        <f ca="1"/>
        <v>0</v>
      </c>
      <c r="AR40" s="1399">
        <f t="shared" ca="1" si="14"/>
        <v>14</v>
      </c>
      <c r="AS40" s="1400" t="str">
        <f t="shared" ca="1" si="14"/>
        <v>MLM_HP</v>
      </c>
      <c r="AT40" s="1400">
        <f t="shared" ca="1" si="15"/>
        <v>0</v>
      </c>
      <c r="AU40" s="1400">
        <f t="shared" ca="1" si="15"/>
        <v>0</v>
      </c>
      <c r="AV40" s="1400">
        <f t="shared" ca="1" si="15"/>
        <v>0</v>
      </c>
      <c r="AW40" s="1400">
        <f t="shared" ca="1" si="15"/>
        <v>0</v>
      </c>
      <c r="AX40" s="1400">
        <f t="shared" ca="1" si="15"/>
        <v>0</v>
      </c>
      <c r="AY40" s="1400">
        <f t="shared" ca="1" si="15"/>
        <v>72</v>
      </c>
      <c r="AZ40" s="1400">
        <f t="shared" ca="1" si="15"/>
        <v>72</v>
      </c>
      <c r="BA40" s="1400">
        <f t="shared" ca="1" si="15"/>
        <v>72</v>
      </c>
      <c r="BB40" s="1400">
        <f t="shared" ca="1" si="15"/>
        <v>0</v>
      </c>
      <c r="BC40" s="1400">
        <f t="shared" ca="1" si="15"/>
        <v>0</v>
      </c>
      <c r="BD40" s="1400">
        <f t="shared" ca="1" si="15"/>
        <v>0</v>
      </c>
      <c r="BE40" s="1400">
        <f t="shared" ca="1" si="15"/>
        <v>0</v>
      </c>
      <c r="BF40" s="1400">
        <f t="shared" ca="1" si="15"/>
        <v>0</v>
      </c>
      <c r="BG40" s="1400">
        <f t="shared" ca="1" si="15"/>
        <v>0</v>
      </c>
      <c r="BH40" s="1400">
        <f t="shared" ca="1" si="15"/>
        <v>0</v>
      </c>
      <c r="BI40" s="1400">
        <f t="shared" ca="1" si="15"/>
        <v>0</v>
      </c>
      <c r="BJ40" s="1400">
        <f t="shared" ca="1" si="16"/>
        <v>0</v>
      </c>
      <c r="BK40" s="1400">
        <f t="shared" ca="1" si="16"/>
        <v>0</v>
      </c>
      <c r="BL40" s="1400">
        <f t="shared" ca="1" si="16"/>
        <v>0</v>
      </c>
      <c r="BM40" s="1400">
        <f t="shared" ca="1" si="16"/>
        <v>0</v>
      </c>
      <c r="BN40" s="1400">
        <f t="shared" ca="1" si="16"/>
        <v>0</v>
      </c>
      <c r="BO40" s="1400">
        <f t="shared" ca="1" si="16"/>
        <v>0</v>
      </c>
      <c r="BP40" s="1400">
        <f t="shared" ca="1" si="16"/>
        <v>0</v>
      </c>
      <c r="BQ40" s="1400">
        <f t="shared" ca="1" si="16"/>
        <v>0</v>
      </c>
      <c r="BR40" s="1400">
        <f t="shared" ca="1" si="16"/>
        <v>0</v>
      </c>
      <c r="BS40" s="1400">
        <f t="shared" ca="1" si="16"/>
        <v>0</v>
      </c>
      <c r="BT40" s="1400">
        <f t="shared" ca="1" si="16"/>
        <v>0</v>
      </c>
      <c r="BU40" s="1400">
        <f t="shared" ca="1" si="16"/>
        <v>0</v>
      </c>
      <c r="BV40" s="1400">
        <f t="shared" ca="1" si="16"/>
        <v>0</v>
      </c>
      <c r="BW40" s="1400">
        <f t="shared" ca="1" si="16"/>
        <v>0</v>
      </c>
      <c r="BX40" s="1401">
        <f t="shared" ca="1" si="16"/>
        <v>0</v>
      </c>
    </row>
    <row r="41" spans="5:76" ht="15">
      <c r="E41" s="1390" t="str">
        <f ca="1"/>
        <v>MLM_SWA仕上げ合格</v>
      </c>
      <c r="F41" s="1391" t="str">
        <f ca="1"/>
        <v>MLM_HP・SWA</v>
      </c>
      <c r="G41" s="1391" t="str">
        <f ca="1"/>
        <v>$F$140:$AL$188</v>
      </c>
      <c r="H41" s="1391">
        <f ca="1"/>
        <v>15</v>
      </c>
      <c r="I41" s="1391" t="str">
        <f ca="1"/>
        <v>MLM_SWA</v>
      </c>
      <c r="J41" s="1391" t="str">
        <f ca="1"/>
        <v>仕上げ合格</v>
      </c>
      <c r="K41" s="1391">
        <f ca="1"/>
        <v>110</v>
      </c>
      <c r="L41" s="1391">
        <f ca="1"/>
        <v>0</v>
      </c>
      <c r="M41" s="1391">
        <f ca="1"/>
        <v>0</v>
      </c>
      <c r="N41" s="1391">
        <f ca="1"/>
        <v>0</v>
      </c>
      <c r="O41" s="1391">
        <f ca="1"/>
        <v>0</v>
      </c>
      <c r="P41" s="1391">
        <f ca="1"/>
        <v>0</v>
      </c>
      <c r="Q41" s="1391">
        <f ca="1"/>
        <v>66</v>
      </c>
      <c r="R41" s="1391">
        <f ca="1"/>
        <v>44</v>
      </c>
      <c r="S41" s="1391">
        <f ca="1"/>
        <v>0</v>
      </c>
      <c r="T41" s="1391">
        <f ca="1"/>
        <v>0</v>
      </c>
      <c r="U41" s="1391">
        <f ca="1"/>
        <v>0</v>
      </c>
      <c r="V41" s="1391">
        <f ca="1"/>
        <v>0</v>
      </c>
      <c r="W41" s="1391">
        <f ca="1"/>
        <v>0</v>
      </c>
      <c r="X41" s="1391">
        <f ca="1"/>
        <v>0</v>
      </c>
      <c r="Y41" s="1391">
        <f ca="1"/>
        <v>0</v>
      </c>
      <c r="Z41" s="1391">
        <f ca="1"/>
        <v>0</v>
      </c>
      <c r="AA41" s="1391">
        <f ca="1"/>
        <v>0</v>
      </c>
      <c r="AB41" s="1391">
        <f ca="1"/>
        <v>0</v>
      </c>
      <c r="AC41" s="1391">
        <f ca="1"/>
        <v>0</v>
      </c>
      <c r="AD41" s="1391">
        <f ca="1"/>
        <v>0</v>
      </c>
      <c r="AE41" s="1391">
        <f ca="1"/>
        <v>0</v>
      </c>
      <c r="AF41" s="1391">
        <f ca="1"/>
        <v>0</v>
      </c>
      <c r="AG41" s="1391">
        <f ca="1"/>
        <v>0</v>
      </c>
      <c r="AH41" s="1391">
        <f ca="1"/>
        <v>0</v>
      </c>
      <c r="AI41" s="1391">
        <f ca="1"/>
        <v>0</v>
      </c>
      <c r="AJ41" s="1391">
        <f ca="1"/>
        <v>0</v>
      </c>
      <c r="AK41" s="1391">
        <f ca="1"/>
        <v>0</v>
      </c>
      <c r="AL41" s="1391">
        <f ca="1"/>
        <v>0</v>
      </c>
      <c r="AM41" s="1391">
        <f ca="1"/>
        <v>0</v>
      </c>
      <c r="AN41" s="1391">
        <f ca="1"/>
        <v>0</v>
      </c>
      <c r="AO41" s="1391">
        <f ca="1"/>
        <v>0</v>
      </c>
      <c r="AP41" s="1392">
        <f ca="1"/>
        <v>0</v>
      </c>
      <c r="AR41" s="1399">
        <f t="shared" ca="1" si="14"/>
        <v>15</v>
      </c>
      <c r="AS41" s="1400" t="str">
        <f t="shared" ca="1" si="14"/>
        <v>MLM_SWA</v>
      </c>
      <c r="AT41" s="1400">
        <f t="shared" ca="1" si="15"/>
        <v>0</v>
      </c>
      <c r="AU41" s="1400">
        <f t="shared" ca="1" si="15"/>
        <v>0</v>
      </c>
      <c r="AV41" s="1400">
        <f t="shared" ca="1" si="15"/>
        <v>0</v>
      </c>
      <c r="AW41" s="1400">
        <f t="shared" ca="1" si="15"/>
        <v>0</v>
      </c>
      <c r="AX41" s="1400">
        <f t="shared" ca="1" si="15"/>
        <v>0</v>
      </c>
      <c r="AY41" s="1400">
        <f t="shared" ca="1" si="15"/>
        <v>66</v>
      </c>
      <c r="AZ41" s="1400">
        <f t="shared" ca="1" si="15"/>
        <v>44</v>
      </c>
      <c r="BA41" s="1400">
        <f t="shared" ca="1" si="15"/>
        <v>0</v>
      </c>
      <c r="BB41" s="1400">
        <f t="shared" ca="1" si="15"/>
        <v>0</v>
      </c>
      <c r="BC41" s="1400">
        <f t="shared" ca="1" si="15"/>
        <v>0</v>
      </c>
      <c r="BD41" s="1400">
        <f t="shared" ca="1" si="15"/>
        <v>0</v>
      </c>
      <c r="BE41" s="1400">
        <f t="shared" ca="1" si="15"/>
        <v>0</v>
      </c>
      <c r="BF41" s="1400">
        <f t="shared" ca="1" si="15"/>
        <v>0</v>
      </c>
      <c r="BG41" s="1400">
        <f t="shared" ca="1" si="15"/>
        <v>0</v>
      </c>
      <c r="BH41" s="1400">
        <f t="shared" ca="1" si="15"/>
        <v>0</v>
      </c>
      <c r="BI41" s="1400">
        <f t="shared" ref="BI41:BX44" ca="1" si="17">AA41</f>
        <v>0</v>
      </c>
      <c r="BJ41" s="1400">
        <f t="shared" ca="1" si="16"/>
        <v>0</v>
      </c>
      <c r="BK41" s="1400">
        <f t="shared" ca="1" si="16"/>
        <v>0</v>
      </c>
      <c r="BL41" s="1400">
        <f t="shared" ca="1" si="16"/>
        <v>0</v>
      </c>
      <c r="BM41" s="1400">
        <f t="shared" ca="1" si="16"/>
        <v>0</v>
      </c>
      <c r="BN41" s="1400">
        <f t="shared" ca="1" si="16"/>
        <v>0</v>
      </c>
      <c r="BO41" s="1400">
        <f t="shared" ca="1" si="16"/>
        <v>0</v>
      </c>
      <c r="BP41" s="1400">
        <f t="shared" ca="1" si="16"/>
        <v>0</v>
      </c>
      <c r="BQ41" s="1400">
        <f t="shared" ca="1" si="16"/>
        <v>0</v>
      </c>
      <c r="BR41" s="1400">
        <f t="shared" ca="1" si="16"/>
        <v>0</v>
      </c>
      <c r="BS41" s="1400">
        <f t="shared" ca="1" si="16"/>
        <v>0</v>
      </c>
      <c r="BT41" s="1400">
        <f t="shared" ca="1" si="16"/>
        <v>0</v>
      </c>
      <c r="BU41" s="1400">
        <f t="shared" ca="1" si="16"/>
        <v>0</v>
      </c>
      <c r="BV41" s="1400">
        <f t="shared" ca="1" si="16"/>
        <v>0</v>
      </c>
      <c r="BW41" s="1400">
        <f t="shared" ca="1" si="16"/>
        <v>0</v>
      </c>
      <c r="BX41" s="1401">
        <f t="shared" ca="1" si="16"/>
        <v>0</v>
      </c>
    </row>
    <row r="42" spans="5:76" ht="15">
      <c r="E42" s="1390"/>
      <c r="F42" s="1391"/>
      <c r="G42" s="1391"/>
      <c r="H42" s="1391"/>
      <c r="I42" s="1391"/>
      <c r="J42" s="1391"/>
      <c r="K42" s="1391"/>
      <c r="L42" s="1391"/>
      <c r="M42" s="1391"/>
      <c r="N42" s="1391"/>
      <c r="O42" s="1391"/>
      <c r="P42" s="1391"/>
      <c r="Q42" s="1391"/>
      <c r="R42" s="1391"/>
      <c r="S42" s="1391"/>
      <c r="T42" s="1391"/>
      <c r="U42" s="1391"/>
      <c r="V42" s="1391"/>
      <c r="W42" s="1391"/>
      <c r="X42" s="1391"/>
      <c r="Y42" s="1391"/>
      <c r="Z42" s="1391"/>
      <c r="AA42" s="1391"/>
      <c r="AB42" s="1391"/>
      <c r="AC42" s="1391"/>
      <c r="AD42" s="1391"/>
      <c r="AE42" s="1391"/>
      <c r="AF42" s="1391"/>
      <c r="AG42" s="1391"/>
      <c r="AH42" s="1391"/>
      <c r="AI42" s="1391"/>
      <c r="AJ42" s="1391"/>
      <c r="AK42" s="1391"/>
      <c r="AL42" s="1391"/>
      <c r="AM42" s="1391"/>
      <c r="AN42" s="1391"/>
      <c r="AO42" s="1391"/>
      <c r="AP42" s="1392"/>
      <c r="AR42" s="1399">
        <f t="shared" si="14"/>
        <v>0</v>
      </c>
      <c r="AS42" s="1400">
        <f t="shared" si="14"/>
        <v>0</v>
      </c>
      <c r="AT42" s="1400">
        <f t="shared" ref="AT42:BH44" si="18">L42</f>
        <v>0</v>
      </c>
      <c r="AU42" s="1400">
        <f t="shared" si="18"/>
        <v>0</v>
      </c>
      <c r="AV42" s="1400">
        <f t="shared" si="18"/>
        <v>0</v>
      </c>
      <c r="AW42" s="1400">
        <f t="shared" si="18"/>
        <v>0</v>
      </c>
      <c r="AX42" s="1400">
        <f t="shared" si="18"/>
        <v>0</v>
      </c>
      <c r="AY42" s="1400">
        <f t="shared" si="18"/>
        <v>0</v>
      </c>
      <c r="AZ42" s="1400">
        <f t="shared" si="18"/>
        <v>0</v>
      </c>
      <c r="BA42" s="1400">
        <f t="shared" si="18"/>
        <v>0</v>
      </c>
      <c r="BB42" s="1400">
        <f t="shared" si="18"/>
        <v>0</v>
      </c>
      <c r="BC42" s="1400">
        <f t="shared" si="18"/>
        <v>0</v>
      </c>
      <c r="BD42" s="1400">
        <f t="shared" si="18"/>
        <v>0</v>
      </c>
      <c r="BE42" s="1400">
        <f t="shared" si="18"/>
        <v>0</v>
      </c>
      <c r="BF42" s="1400">
        <f t="shared" si="18"/>
        <v>0</v>
      </c>
      <c r="BG42" s="1400">
        <f t="shared" si="18"/>
        <v>0</v>
      </c>
      <c r="BH42" s="1400">
        <f t="shared" si="18"/>
        <v>0</v>
      </c>
      <c r="BI42" s="1400">
        <f t="shared" si="17"/>
        <v>0</v>
      </c>
      <c r="BJ42" s="1400">
        <f t="shared" si="16"/>
        <v>0</v>
      </c>
      <c r="BK42" s="1400">
        <f t="shared" si="16"/>
        <v>0</v>
      </c>
      <c r="BL42" s="1400">
        <f t="shared" si="16"/>
        <v>0</v>
      </c>
      <c r="BM42" s="1400">
        <f t="shared" si="16"/>
        <v>0</v>
      </c>
      <c r="BN42" s="1400">
        <f t="shared" si="16"/>
        <v>0</v>
      </c>
      <c r="BO42" s="1400">
        <f t="shared" si="16"/>
        <v>0</v>
      </c>
      <c r="BP42" s="1400">
        <f t="shared" si="16"/>
        <v>0</v>
      </c>
      <c r="BQ42" s="1400">
        <f t="shared" si="16"/>
        <v>0</v>
      </c>
      <c r="BR42" s="1400">
        <f t="shared" si="16"/>
        <v>0</v>
      </c>
      <c r="BS42" s="1400">
        <f t="shared" si="16"/>
        <v>0</v>
      </c>
      <c r="BT42" s="1400">
        <f t="shared" si="16"/>
        <v>0</v>
      </c>
      <c r="BU42" s="1400">
        <f t="shared" si="16"/>
        <v>0</v>
      </c>
      <c r="BV42" s="1400">
        <f t="shared" si="16"/>
        <v>0</v>
      </c>
      <c r="BW42" s="1400">
        <f t="shared" si="16"/>
        <v>0</v>
      </c>
      <c r="BX42" s="1401">
        <f t="shared" si="16"/>
        <v>0</v>
      </c>
    </row>
    <row r="43" spans="5:76" ht="15">
      <c r="E43" s="1390"/>
      <c r="F43" s="1391"/>
      <c r="G43" s="1391"/>
      <c r="H43" s="1391"/>
      <c r="I43" s="1391"/>
      <c r="J43" s="1391"/>
      <c r="K43" s="1391"/>
      <c r="L43" s="1391"/>
      <c r="M43" s="1391"/>
      <c r="N43" s="1391"/>
      <c r="O43" s="1391"/>
      <c r="P43" s="1391"/>
      <c r="Q43" s="1391"/>
      <c r="R43" s="1391"/>
      <c r="S43" s="1391"/>
      <c r="T43" s="1391"/>
      <c r="U43" s="1391"/>
      <c r="V43" s="1391"/>
      <c r="W43" s="1391"/>
      <c r="X43" s="1391"/>
      <c r="Y43" s="1391"/>
      <c r="Z43" s="1391"/>
      <c r="AA43" s="1391"/>
      <c r="AB43" s="1391"/>
      <c r="AC43" s="1391"/>
      <c r="AD43" s="1391"/>
      <c r="AE43" s="1391"/>
      <c r="AF43" s="1391"/>
      <c r="AG43" s="1391"/>
      <c r="AH43" s="1391"/>
      <c r="AI43" s="1391"/>
      <c r="AJ43" s="1391"/>
      <c r="AK43" s="1391"/>
      <c r="AL43" s="1391"/>
      <c r="AM43" s="1391"/>
      <c r="AN43" s="1391"/>
      <c r="AO43" s="1391"/>
      <c r="AP43" s="1392"/>
      <c r="AR43" s="1399">
        <f t="shared" si="14"/>
        <v>0</v>
      </c>
      <c r="AS43" s="1400">
        <f t="shared" si="14"/>
        <v>0</v>
      </c>
      <c r="AT43" s="1400">
        <f t="shared" si="18"/>
        <v>0</v>
      </c>
      <c r="AU43" s="1400">
        <f t="shared" si="18"/>
        <v>0</v>
      </c>
      <c r="AV43" s="1400">
        <f t="shared" si="18"/>
        <v>0</v>
      </c>
      <c r="AW43" s="1400">
        <f t="shared" si="18"/>
        <v>0</v>
      </c>
      <c r="AX43" s="1400">
        <f t="shared" si="18"/>
        <v>0</v>
      </c>
      <c r="AY43" s="1400">
        <f t="shared" si="18"/>
        <v>0</v>
      </c>
      <c r="AZ43" s="1400">
        <f t="shared" si="18"/>
        <v>0</v>
      </c>
      <c r="BA43" s="1400">
        <f t="shared" si="18"/>
        <v>0</v>
      </c>
      <c r="BB43" s="1400">
        <f t="shared" si="18"/>
        <v>0</v>
      </c>
      <c r="BC43" s="1400">
        <f t="shared" si="18"/>
        <v>0</v>
      </c>
      <c r="BD43" s="1400">
        <f t="shared" si="18"/>
        <v>0</v>
      </c>
      <c r="BE43" s="1400">
        <f t="shared" si="18"/>
        <v>0</v>
      </c>
      <c r="BF43" s="1400">
        <f t="shared" si="18"/>
        <v>0</v>
      </c>
      <c r="BG43" s="1400">
        <f t="shared" si="18"/>
        <v>0</v>
      </c>
      <c r="BH43" s="1400">
        <f t="shared" si="18"/>
        <v>0</v>
      </c>
      <c r="BI43" s="1400">
        <f t="shared" si="17"/>
        <v>0</v>
      </c>
      <c r="BJ43" s="1400">
        <f t="shared" si="17"/>
        <v>0</v>
      </c>
      <c r="BK43" s="1400">
        <f t="shared" si="17"/>
        <v>0</v>
      </c>
      <c r="BL43" s="1400">
        <f t="shared" si="17"/>
        <v>0</v>
      </c>
      <c r="BM43" s="1400">
        <f t="shared" si="17"/>
        <v>0</v>
      </c>
      <c r="BN43" s="1400">
        <f t="shared" si="17"/>
        <v>0</v>
      </c>
      <c r="BO43" s="1400">
        <f t="shared" si="17"/>
        <v>0</v>
      </c>
      <c r="BP43" s="1400">
        <f t="shared" si="17"/>
        <v>0</v>
      </c>
      <c r="BQ43" s="1400">
        <f t="shared" si="17"/>
        <v>0</v>
      </c>
      <c r="BR43" s="1400">
        <f t="shared" si="17"/>
        <v>0</v>
      </c>
      <c r="BS43" s="1400">
        <f t="shared" si="17"/>
        <v>0</v>
      </c>
      <c r="BT43" s="1400">
        <f t="shared" si="17"/>
        <v>0</v>
      </c>
      <c r="BU43" s="1400">
        <f t="shared" si="17"/>
        <v>0</v>
      </c>
      <c r="BV43" s="1400">
        <f t="shared" si="17"/>
        <v>0</v>
      </c>
      <c r="BW43" s="1400">
        <f t="shared" si="17"/>
        <v>0</v>
      </c>
      <c r="BX43" s="1401">
        <f t="shared" si="17"/>
        <v>0</v>
      </c>
    </row>
    <row r="44" spans="5:76" ht="15.6" thickBot="1">
      <c r="E44" s="1393"/>
      <c r="F44" s="1394"/>
      <c r="G44" s="1394"/>
      <c r="H44" s="1394"/>
      <c r="I44" s="1394"/>
      <c r="J44" s="1394"/>
      <c r="K44" s="1394"/>
      <c r="L44" s="1394"/>
      <c r="M44" s="1394"/>
      <c r="N44" s="1394"/>
      <c r="O44" s="1394"/>
      <c r="P44" s="1394"/>
      <c r="Q44" s="1394"/>
      <c r="R44" s="1394"/>
      <c r="S44" s="1394"/>
      <c r="T44" s="1394"/>
      <c r="U44" s="1394"/>
      <c r="V44" s="1394"/>
      <c r="W44" s="1394"/>
      <c r="X44" s="1394"/>
      <c r="Y44" s="1394"/>
      <c r="Z44" s="1394"/>
      <c r="AA44" s="1394"/>
      <c r="AB44" s="1394"/>
      <c r="AC44" s="1394"/>
      <c r="AD44" s="1394"/>
      <c r="AE44" s="1394"/>
      <c r="AF44" s="1394"/>
      <c r="AG44" s="1394"/>
      <c r="AH44" s="1394"/>
      <c r="AI44" s="1394"/>
      <c r="AJ44" s="1394"/>
      <c r="AK44" s="1394"/>
      <c r="AL44" s="1394"/>
      <c r="AM44" s="1394"/>
      <c r="AN44" s="1394"/>
      <c r="AO44" s="1394"/>
      <c r="AP44" s="1395"/>
      <c r="AR44" s="1399">
        <f t="shared" si="14"/>
        <v>0</v>
      </c>
      <c r="AS44" s="1400">
        <f t="shared" si="14"/>
        <v>0</v>
      </c>
      <c r="AT44" s="1400">
        <f t="shared" si="18"/>
        <v>0</v>
      </c>
      <c r="AU44" s="1400">
        <f t="shared" si="18"/>
        <v>0</v>
      </c>
      <c r="AV44" s="1400">
        <f t="shared" si="18"/>
        <v>0</v>
      </c>
      <c r="AW44" s="1400">
        <f t="shared" si="18"/>
        <v>0</v>
      </c>
      <c r="AX44" s="1400">
        <f t="shared" si="18"/>
        <v>0</v>
      </c>
      <c r="AY44" s="1400">
        <f t="shared" si="18"/>
        <v>0</v>
      </c>
      <c r="AZ44" s="1400">
        <f t="shared" si="18"/>
        <v>0</v>
      </c>
      <c r="BA44" s="1400">
        <f t="shared" si="18"/>
        <v>0</v>
      </c>
      <c r="BB44" s="1400">
        <f t="shared" si="18"/>
        <v>0</v>
      </c>
      <c r="BC44" s="1400">
        <f t="shared" si="18"/>
        <v>0</v>
      </c>
      <c r="BD44" s="1400">
        <f t="shared" si="18"/>
        <v>0</v>
      </c>
      <c r="BE44" s="1400">
        <f t="shared" si="18"/>
        <v>0</v>
      </c>
      <c r="BF44" s="1400">
        <f t="shared" si="18"/>
        <v>0</v>
      </c>
      <c r="BG44" s="1400">
        <f t="shared" si="18"/>
        <v>0</v>
      </c>
      <c r="BH44" s="1400">
        <f t="shared" si="18"/>
        <v>0</v>
      </c>
      <c r="BI44" s="1400">
        <f t="shared" si="17"/>
        <v>0</v>
      </c>
      <c r="BJ44" s="1400">
        <f t="shared" si="17"/>
        <v>0</v>
      </c>
      <c r="BK44" s="1400">
        <f t="shared" si="17"/>
        <v>0</v>
      </c>
      <c r="BL44" s="1400">
        <f t="shared" si="17"/>
        <v>0</v>
      </c>
      <c r="BM44" s="1400">
        <f t="shared" si="17"/>
        <v>0</v>
      </c>
      <c r="BN44" s="1400">
        <f t="shared" si="17"/>
        <v>0</v>
      </c>
      <c r="BO44" s="1400">
        <f t="shared" si="17"/>
        <v>0</v>
      </c>
      <c r="BP44" s="1400">
        <f t="shared" si="17"/>
        <v>0</v>
      </c>
      <c r="BQ44" s="1400">
        <f t="shared" si="17"/>
        <v>0</v>
      </c>
      <c r="BR44" s="1400">
        <f t="shared" si="17"/>
        <v>0</v>
      </c>
      <c r="BS44" s="1400">
        <f t="shared" si="17"/>
        <v>0</v>
      </c>
      <c r="BT44" s="1400">
        <f t="shared" si="17"/>
        <v>0</v>
      </c>
      <c r="BU44" s="1400">
        <f t="shared" si="17"/>
        <v>0</v>
      </c>
      <c r="BV44" s="1400">
        <f t="shared" si="17"/>
        <v>0</v>
      </c>
      <c r="BW44" s="1400">
        <f t="shared" si="17"/>
        <v>0</v>
      </c>
      <c r="BX44" s="1401">
        <f t="shared" si="17"/>
        <v>0</v>
      </c>
    </row>
    <row r="45" spans="5:76" ht="15.6" thickBot="1">
      <c r="E45" s="1393"/>
      <c r="F45" s="1394"/>
      <c r="G45" s="1394"/>
      <c r="H45" s="1394"/>
      <c r="I45" s="1394"/>
      <c r="J45" s="1394"/>
      <c r="K45" s="1394"/>
      <c r="L45" s="1394"/>
      <c r="M45" s="1394"/>
      <c r="N45" s="1394"/>
      <c r="O45" s="1394"/>
      <c r="P45" s="1394"/>
      <c r="Q45" s="1394"/>
      <c r="R45" s="1394"/>
      <c r="S45" s="1394"/>
      <c r="T45" s="1394"/>
      <c r="U45" s="1394"/>
      <c r="V45" s="1394"/>
      <c r="W45" s="1394"/>
      <c r="X45" s="1394"/>
      <c r="Y45" s="1394"/>
      <c r="Z45" s="1394"/>
      <c r="AA45" s="1394"/>
      <c r="AB45" s="1394"/>
      <c r="AC45" s="1394"/>
      <c r="AD45" s="1394"/>
      <c r="AE45" s="1394"/>
      <c r="AF45" s="1394"/>
      <c r="AG45" s="1394"/>
      <c r="AH45" s="1394"/>
      <c r="AI45" s="1394"/>
      <c r="AJ45" s="1394"/>
      <c r="AK45" s="1394"/>
      <c r="AL45" s="1394"/>
      <c r="AM45" s="1394"/>
      <c r="AN45" s="1394"/>
      <c r="AO45" s="1394"/>
      <c r="AP45" s="1395"/>
      <c r="AR45" s="1402"/>
      <c r="AS45" s="1403" t="s">
        <v>10</v>
      </c>
      <c r="AT45" s="1403">
        <f ca="1">SUM(AT27:AT44)</f>
        <v>0</v>
      </c>
      <c r="AU45" s="1403">
        <f t="shared" ref="AU45:BX45" ca="1" si="19">SUM(AU27:AU44)</f>
        <v>0</v>
      </c>
      <c r="AV45" s="1403">
        <f t="shared" ca="1" si="19"/>
        <v>0</v>
      </c>
      <c r="AW45" s="1403">
        <f t="shared" ca="1" si="19"/>
        <v>0</v>
      </c>
      <c r="AX45" s="1403">
        <f t="shared" ca="1" si="19"/>
        <v>24</v>
      </c>
      <c r="AY45" s="1403">
        <f t="shared" ca="1" si="19"/>
        <v>354</v>
      </c>
      <c r="AZ45" s="1403">
        <f t="shared" ca="1" si="19"/>
        <v>628</v>
      </c>
      <c r="BA45" s="1403">
        <f t="shared" ca="1" si="19"/>
        <v>383</v>
      </c>
      <c r="BB45" s="1403">
        <f t="shared" ca="1" si="19"/>
        <v>136</v>
      </c>
      <c r="BC45" s="1403">
        <f t="shared" ca="1" si="19"/>
        <v>88</v>
      </c>
      <c r="BD45" s="1403">
        <f t="shared" ca="1" si="19"/>
        <v>496</v>
      </c>
      <c r="BE45" s="1403">
        <f t="shared" ca="1" si="19"/>
        <v>386</v>
      </c>
      <c r="BF45" s="1403">
        <f t="shared" ca="1" si="19"/>
        <v>444</v>
      </c>
      <c r="BG45" s="1403">
        <f t="shared" ca="1" si="19"/>
        <v>404</v>
      </c>
      <c r="BH45" s="1403">
        <f t="shared" ca="1" si="19"/>
        <v>311</v>
      </c>
      <c r="BI45" s="1403">
        <f t="shared" ca="1" si="19"/>
        <v>128</v>
      </c>
      <c r="BJ45" s="1403">
        <f t="shared" ca="1" si="19"/>
        <v>32</v>
      </c>
      <c r="BK45" s="1403">
        <f t="shared" ca="1" si="19"/>
        <v>530</v>
      </c>
      <c r="BL45" s="1403">
        <f t="shared" ca="1" si="19"/>
        <v>432</v>
      </c>
      <c r="BM45" s="1403">
        <f t="shared" ca="1" si="19"/>
        <v>484</v>
      </c>
      <c r="BN45" s="1403">
        <f t="shared" ca="1" si="19"/>
        <v>410</v>
      </c>
      <c r="BO45" s="1403">
        <f t="shared" ca="1" si="19"/>
        <v>654</v>
      </c>
      <c r="BP45" s="1403">
        <f t="shared" ca="1" si="19"/>
        <v>224</v>
      </c>
      <c r="BQ45" s="1403">
        <f t="shared" ca="1" si="19"/>
        <v>142</v>
      </c>
      <c r="BR45" s="1403">
        <f t="shared" ca="1" si="19"/>
        <v>780</v>
      </c>
      <c r="BS45" s="1403">
        <f t="shared" ca="1" si="19"/>
        <v>800</v>
      </c>
      <c r="BT45" s="1403">
        <f t="shared" ca="1" si="19"/>
        <v>600</v>
      </c>
      <c r="BU45" s="1403">
        <f t="shared" ca="1" si="19"/>
        <v>500</v>
      </c>
      <c r="BV45" s="1403">
        <f t="shared" ca="1" si="19"/>
        <v>464</v>
      </c>
      <c r="BW45" s="1403">
        <f t="shared" ca="1" si="19"/>
        <v>54</v>
      </c>
      <c r="BX45" s="1404">
        <f t="shared" ca="1" si="19"/>
        <v>54</v>
      </c>
    </row>
    <row r="46" spans="5:76" ht="15.6" thickBot="1">
      <c r="AS46" t="s">
        <v>12</v>
      </c>
      <c r="AT46" s="1400">
        <f ca="1">SUM($AT45:AT45)</f>
        <v>0</v>
      </c>
      <c r="AU46" s="1400">
        <f ca="1">SUM($AT45:AU45)</f>
        <v>0</v>
      </c>
      <c r="AV46" s="1400">
        <f ca="1">SUM($AT45:AV45)</f>
        <v>0</v>
      </c>
      <c r="AW46" s="1400">
        <f ca="1">SUM($AT45:AW45)</f>
        <v>0</v>
      </c>
      <c r="AX46" s="1400">
        <f ca="1">SUM($AT45:AX45)</f>
        <v>24</v>
      </c>
      <c r="AY46" s="1400">
        <f ca="1">SUM($AT45:AY45)</f>
        <v>378</v>
      </c>
      <c r="AZ46" s="1400">
        <f ca="1">SUM($AT45:AZ45)</f>
        <v>1006</v>
      </c>
      <c r="BA46" s="1400">
        <f ca="1">SUM($AT45:BA45)</f>
        <v>1389</v>
      </c>
      <c r="BB46" s="1400">
        <f ca="1">SUM($AT45:BB45)</f>
        <v>1525</v>
      </c>
      <c r="BC46" s="1400">
        <f ca="1">SUM($AT45:BC45)</f>
        <v>1613</v>
      </c>
      <c r="BD46" s="1400">
        <f ca="1">SUM($AT45:BD45)</f>
        <v>2109</v>
      </c>
      <c r="BE46" s="1400">
        <f ca="1">SUM($AT45:BE45)</f>
        <v>2495</v>
      </c>
      <c r="BF46" s="1400">
        <f ca="1">SUM($AT45:BF45)</f>
        <v>2939</v>
      </c>
      <c r="BG46" s="1400">
        <f ca="1">SUM($AT45:BG45)</f>
        <v>3343</v>
      </c>
      <c r="BH46" s="1400">
        <f ca="1">SUM($AT45:BH45)</f>
        <v>3654</v>
      </c>
      <c r="BI46" s="1400">
        <f ca="1">SUM($AT45:BI45)</f>
        <v>3782</v>
      </c>
      <c r="BJ46" s="1400">
        <f ca="1">SUM($AT45:BJ45)</f>
        <v>3814</v>
      </c>
      <c r="BK46" s="1400">
        <f ca="1">SUM($AT45:BK45)</f>
        <v>4344</v>
      </c>
      <c r="BL46" s="1400">
        <f ca="1">SUM($AT45:BL45)</f>
        <v>4776</v>
      </c>
      <c r="BM46" s="1400">
        <f ca="1">SUM($AT45:BM45)</f>
        <v>5260</v>
      </c>
      <c r="BN46" s="1400">
        <f ca="1">SUM($AT45:BN45)</f>
        <v>5670</v>
      </c>
      <c r="BO46" s="1400">
        <f ca="1">SUM($AT45:BO45)</f>
        <v>6324</v>
      </c>
      <c r="BP46" s="1400">
        <f ca="1">SUM($AT45:BP45)</f>
        <v>6548</v>
      </c>
      <c r="BQ46" s="1400">
        <f ca="1">SUM($AT45:BQ45)</f>
        <v>6690</v>
      </c>
      <c r="BR46" s="1400">
        <f ca="1">SUM($AT45:BR45)</f>
        <v>7470</v>
      </c>
      <c r="BS46" s="1400">
        <f ca="1">SUM($AT45:BS45)</f>
        <v>8270</v>
      </c>
      <c r="BT46" s="1400">
        <f ca="1">SUM($AT45:BT45)</f>
        <v>8870</v>
      </c>
      <c r="BU46" s="1400">
        <f ca="1">SUM($AT45:BU45)</f>
        <v>9370</v>
      </c>
      <c r="BV46" s="1400">
        <f ca="1">SUM($AT45:BV45)</f>
        <v>9834</v>
      </c>
      <c r="BW46" s="1400">
        <f ca="1">SUM($AT45:BW45)</f>
        <v>9888</v>
      </c>
      <c r="BX46" s="1400">
        <f ca="1">SUM($AT45:BX45)</f>
        <v>9942</v>
      </c>
    </row>
    <row r="47" spans="5:76" ht="16.8" thickBot="1">
      <c r="E47" s="1385" t="s">
        <v>15</v>
      </c>
      <c r="F47" s="1386"/>
      <c r="G47" s="1386"/>
      <c r="H47" s="1386"/>
      <c r="I47" s="1386"/>
      <c r="J47" s="1386"/>
      <c r="K47" s="1386"/>
      <c r="L47" s="1386"/>
      <c r="M47" s="1386"/>
      <c r="N47" s="1386"/>
      <c r="O47" s="1386"/>
      <c r="P47" s="1386"/>
      <c r="Q47" s="1386"/>
      <c r="R47" s="1386"/>
      <c r="S47" s="1386"/>
      <c r="T47" s="1386"/>
      <c r="U47" s="1386"/>
      <c r="V47" s="1386"/>
      <c r="W47" s="1386"/>
      <c r="X47" s="1386"/>
      <c r="Y47" s="1386"/>
      <c r="Z47" s="1386"/>
      <c r="AA47" s="1386"/>
      <c r="AB47" s="1386"/>
      <c r="AC47" s="1386"/>
      <c r="AD47" s="1386"/>
      <c r="AE47" s="1386"/>
      <c r="AF47" s="1386"/>
      <c r="AG47" s="1386"/>
      <c r="AH47" s="1386"/>
      <c r="AI47" s="1386"/>
      <c r="AJ47" s="1386"/>
      <c r="AK47" s="1386"/>
      <c r="AL47" s="1386"/>
      <c r="AM47" s="1386"/>
      <c r="AN47" s="1386"/>
      <c r="AO47" s="1386"/>
      <c r="AP47" s="1387"/>
      <c r="AR47" s="1396" t="str">
        <f>E47</f>
        <v>仕上げ差異</v>
      </c>
      <c r="AS47" s="1397"/>
      <c r="AT47" s="1397"/>
      <c r="AU47" s="1397"/>
      <c r="AV47" s="1397"/>
      <c r="AW47" s="1397"/>
      <c r="AX47" s="1397"/>
      <c r="AY47" s="1397"/>
      <c r="AZ47" s="1397"/>
      <c r="BA47" s="1397"/>
      <c r="BB47" s="1397"/>
      <c r="BC47" s="1397"/>
      <c r="BD47" s="1397"/>
      <c r="BE47" s="1397"/>
      <c r="BF47" s="1397"/>
      <c r="BG47" s="1397"/>
      <c r="BH47" s="1397"/>
      <c r="BI47" s="1397"/>
      <c r="BJ47" s="1397"/>
      <c r="BK47" s="1397"/>
      <c r="BL47" s="1397"/>
      <c r="BM47" s="1397"/>
      <c r="BN47" s="1397"/>
      <c r="BO47" s="1397"/>
      <c r="BP47" s="1397"/>
      <c r="BQ47" s="1397"/>
      <c r="BR47" s="1397"/>
      <c r="BS47" s="1397"/>
      <c r="BT47" s="1397"/>
      <c r="BU47" s="1397"/>
      <c r="BV47" s="1397"/>
      <c r="BW47" s="1397"/>
      <c r="BX47" s="1398"/>
    </row>
    <row r="48" spans="5:76" ht="15">
      <c r="E48" s="1389" t="str">
        <f>E26</f>
        <v>検索</v>
      </c>
      <c r="F48" s="1389" t="str">
        <f t="shared" ref="F48:AP48" si="20">F26</f>
        <v>機種・部品</v>
      </c>
      <c r="G48" s="1389" t="str">
        <f t="shared" si="20"/>
        <v>参照セル</v>
      </c>
      <c r="H48" s="1389" t="str">
        <f t="shared" si="20"/>
        <v>No.</v>
      </c>
      <c r="I48" s="1389" t="str">
        <f t="shared" si="20"/>
        <v>機種名</v>
      </c>
      <c r="J48" s="1389" t="str">
        <f t="shared" si="20"/>
        <v>項目</v>
      </c>
      <c r="K48" s="1389" t="str">
        <f t="shared" si="20"/>
        <v>合計</v>
      </c>
      <c r="L48" s="1389">
        <f t="shared" si="20"/>
        <v>1</v>
      </c>
      <c r="M48" s="1389">
        <f t="shared" si="20"/>
        <v>2</v>
      </c>
      <c r="N48" s="1389">
        <f t="shared" si="20"/>
        <v>3</v>
      </c>
      <c r="O48" s="1389">
        <f t="shared" si="20"/>
        <v>4</v>
      </c>
      <c r="P48" s="1389">
        <f t="shared" si="20"/>
        <v>5</v>
      </c>
      <c r="Q48" s="1389">
        <f t="shared" si="20"/>
        <v>6</v>
      </c>
      <c r="R48" s="1389">
        <f t="shared" si="20"/>
        <v>7</v>
      </c>
      <c r="S48" s="1389">
        <f t="shared" si="20"/>
        <v>8</v>
      </c>
      <c r="T48" s="1389">
        <f t="shared" si="20"/>
        <v>9</v>
      </c>
      <c r="U48" s="1389">
        <f t="shared" si="20"/>
        <v>10</v>
      </c>
      <c r="V48" s="1389">
        <f t="shared" si="20"/>
        <v>11</v>
      </c>
      <c r="W48" s="1389">
        <f t="shared" si="20"/>
        <v>12</v>
      </c>
      <c r="X48" s="1389">
        <f t="shared" si="20"/>
        <v>13</v>
      </c>
      <c r="Y48" s="1389">
        <f t="shared" si="20"/>
        <v>14</v>
      </c>
      <c r="Z48" s="1389">
        <f t="shared" si="20"/>
        <v>15</v>
      </c>
      <c r="AA48" s="1389">
        <f t="shared" si="20"/>
        <v>16</v>
      </c>
      <c r="AB48" s="1389">
        <f t="shared" si="20"/>
        <v>17</v>
      </c>
      <c r="AC48" s="1389">
        <f t="shared" si="20"/>
        <v>18</v>
      </c>
      <c r="AD48" s="1389">
        <f t="shared" si="20"/>
        <v>19</v>
      </c>
      <c r="AE48" s="1389">
        <f t="shared" si="20"/>
        <v>20</v>
      </c>
      <c r="AF48" s="1389">
        <f t="shared" si="20"/>
        <v>21</v>
      </c>
      <c r="AG48" s="1389">
        <f t="shared" si="20"/>
        <v>22</v>
      </c>
      <c r="AH48" s="1389">
        <f t="shared" si="20"/>
        <v>23</v>
      </c>
      <c r="AI48" s="1389">
        <f t="shared" si="20"/>
        <v>24</v>
      </c>
      <c r="AJ48" s="1389">
        <f t="shared" si="20"/>
        <v>25</v>
      </c>
      <c r="AK48" s="1389">
        <f t="shared" si="20"/>
        <v>26</v>
      </c>
      <c r="AL48" s="1389">
        <f t="shared" si="20"/>
        <v>27</v>
      </c>
      <c r="AM48" s="1389">
        <f t="shared" si="20"/>
        <v>28</v>
      </c>
      <c r="AN48" s="1389">
        <f t="shared" si="20"/>
        <v>29</v>
      </c>
      <c r="AO48" s="1389">
        <f t="shared" si="20"/>
        <v>30</v>
      </c>
      <c r="AP48" s="1389">
        <f t="shared" si="20"/>
        <v>31</v>
      </c>
      <c r="AR48" s="1399" t="str">
        <f t="shared" ref="AR48:AS66" si="21">H48</f>
        <v>No.</v>
      </c>
      <c r="AS48" s="1400" t="str">
        <f t="shared" si="21"/>
        <v>機種名</v>
      </c>
      <c r="AT48" s="1400">
        <f t="shared" ref="AT48:BI63" si="22">L48</f>
        <v>1</v>
      </c>
      <c r="AU48" s="1400">
        <f t="shared" si="22"/>
        <v>2</v>
      </c>
      <c r="AV48" s="1400">
        <f t="shared" si="22"/>
        <v>3</v>
      </c>
      <c r="AW48" s="1400">
        <f t="shared" si="22"/>
        <v>4</v>
      </c>
      <c r="AX48" s="1400">
        <f t="shared" si="22"/>
        <v>5</v>
      </c>
      <c r="AY48" s="1400">
        <f t="shared" si="22"/>
        <v>6</v>
      </c>
      <c r="AZ48" s="1400">
        <f t="shared" si="22"/>
        <v>7</v>
      </c>
      <c r="BA48" s="1400">
        <f t="shared" si="22"/>
        <v>8</v>
      </c>
      <c r="BB48" s="1400">
        <f t="shared" si="22"/>
        <v>9</v>
      </c>
      <c r="BC48" s="1400">
        <f t="shared" si="22"/>
        <v>10</v>
      </c>
      <c r="BD48" s="1400">
        <f t="shared" si="22"/>
        <v>11</v>
      </c>
      <c r="BE48" s="1400">
        <f t="shared" si="22"/>
        <v>12</v>
      </c>
      <c r="BF48" s="1400">
        <f t="shared" si="22"/>
        <v>13</v>
      </c>
      <c r="BG48" s="1400">
        <f t="shared" si="22"/>
        <v>14</v>
      </c>
      <c r="BH48" s="1400">
        <f t="shared" si="22"/>
        <v>15</v>
      </c>
      <c r="BI48" s="1400">
        <f t="shared" si="22"/>
        <v>16</v>
      </c>
      <c r="BJ48" s="1400">
        <f t="shared" ref="BJ48:BX64" si="23">AB48</f>
        <v>17</v>
      </c>
      <c r="BK48" s="1400">
        <f t="shared" si="23"/>
        <v>18</v>
      </c>
      <c r="BL48" s="1400">
        <f t="shared" si="23"/>
        <v>19</v>
      </c>
      <c r="BM48" s="1400">
        <f t="shared" si="23"/>
        <v>20</v>
      </c>
      <c r="BN48" s="1400">
        <f t="shared" si="23"/>
        <v>21</v>
      </c>
      <c r="BO48" s="1400">
        <f t="shared" si="23"/>
        <v>22</v>
      </c>
      <c r="BP48" s="1400">
        <f t="shared" si="23"/>
        <v>23</v>
      </c>
      <c r="BQ48" s="1400">
        <f t="shared" si="23"/>
        <v>24</v>
      </c>
      <c r="BR48" s="1400">
        <f t="shared" si="23"/>
        <v>25</v>
      </c>
      <c r="BS48" s="1400">
        <f t="shared" si="23"/>
        <v>26</v>
      </c>
      <c r="BT48" s="1400">
        <f t="shared" si="23"/>
        <v>27</v>
      </c>
      <c r="BU48" s="1400">
        <f t="shared" si="23"/>
        <v>28</v>
      </c>
      <c r="BV48" s="1400">
        <f t="shared" si="23"/>
        <v>29</v>
      </c>
      <c r="BW48" s="1400">
        <f t="shared" si="23"/>
        <v>30</v>
      </c>
      <c r="BX48" s="1401">
        <f t="shared" si="23"/>
        <v>31</v>
      </c>
    </row>
    <row r="49" spans="5:76" ht="15">
      <c r="E49" s="1390"/>
      <c r="F49" s="1391"/>
      <c r="G49" s="1391"/>
      <c r="H49" s="1391"/>
      <c r="I49" s="1391" t="str">
        <f ca="1">I5</f>
        <v>MKC_PB</v>
      </c>
      <c r="J49" s="1391"/>
      <c r="K49" s="1391"/>
      <c r="L49" s="1455">
        <f ca="1">L27-L5</f>
        <v>0</v>
      </c>
      <c r="M49" s="1455">
        <f t="shared" ref="M49:AP49" ca="1" si="24">M27-M5</f>
        <v>0</v>
      </c>
      <c r="N49" s="1455">
        <f t="shared" ca="1" si="24"/>
        <v>0</v>
      </c>
      <c r="O49" s="1455">
        <f t="shared" ca="1" si="24"/>
        <v>0</v>
      </c>
      <c r="P49" s="1455">
        <f t="shared" ca="1" si="24"/>
        <v>0</v>
      </c>
      <c r="Q49" s="1455">
        <f t="shared" ca="1" si="24"/>
        <v>0</v>
      </c>
      <c r="R49" s="1455">
        <f t="shared" ca="1" si="24"/>
        <v>-24</v>
      </c>
      <c r="S49" s="1455">
        <f t="shared" ca="1" si="24"/>
        <v>0</v>
      </c>
      <c r="T49" s="1455">
        <f t="shared" ca="1" si="24"/>
        <v>0</v>
      </c>
      <c r="U49" s="1455">
        <f t="shared" ca="1" si="24"/>
        <v>0</v>
      </c>
      <c r="V49" s="1455">
        <f t="shared" ca="1" si="24"/>
        <v>0</v>
      </c>
      <c r="W49" s="1455">
        <f t="shared" ca="1" si="24"/>
        <v>0</v>
      </c>
      <c r="X49" s="1455">
        <f t="shared" ca="1" si="24"/>
        <v>-36</v>
      </c>
      <c r="Y49" s="1455">
        <f t="shared" ca="1" si="24"/>
        <v>36</v>
      </c>
      <c r="Z49" s="1455">
        <f t="shared" ca="1" si="24"/>
        <v>-48</v>
      </c>
      <c r="AA49" s="1455">
        <f t="shared" ca="1" si="24"/>
        <v>0</v>
      </c>
      <c r="AB49" s="1455">
        <f t="shared" ca="1" si="24"/>
        <v>0</v>
      </c>
      <c r="AC49" s="1455">
        <f t="shared" ca="1" si="24"/>
        <v>12</v>
      </c>
      <c r="AD49" s="1455">
        <f t="shared" ca="1" si="24"/>
        <v>24</v>
      </c>
      <c r="AE49" s="1455">
        <f t="shared" ca="1" si="24"/>
        <v>0</v>
      </c>
      <c r="AF49" s="1455">
        <f t="shared" ca="1" si="24"/>
        <v>0</v>
      </c>
      <c r="AG49" s="1455">
        <f t="shared" ca="1" si="24"/>
        <v>0</v>
      </c>
      <c r="AH49" s="1455">
        <f t="shared" ca="1" si="24"/>
        <v>0</v>
      </c>
      <c r="AI49" s="1455">
        <f t="shared" ca="1" si="24"/>
        <v>0</v>
      </c>
      <c r="AJ49" s="1455">
        <f t="shared" ca="1" si="24"/>
        <v>0</v>
      </c>
      <c r="AK49" s="1455">
        <f t="shared" ca="1" si="24"/>
        <v>0</v>
      </c>
      <c r="AL49" s="1455">
        <f t="shared" ca="1" si="24"/>
        <v>0</v>
      </c>
      <c r="AM49" s="1455">
        <f t="shared" ca="1" si="24"/>
        <v>0</v>
      </c>
      <c r="AN49" s="1455">
        <f t="shared" ca="1" si="24"/>
        <v>0</v>
      </c>
      <c r="AO49" s="1455">
        <f t="shared" ca="1" si="24"/>
        <v>0</v>
      </c>
      <c r="AP49" s="1456">
        <f t="shared" ca="1" si="24"/>
        <v>0</v>
      </c>
      <c r="AR49" s="1399">
        <f t="shared" si="21"/>
        <v>0</v>
      </c>
      <c r="AS49" s="1400" t="str">
        <f t="shared" ca="1" si="21"/>
        <v>MKC_PB</v>
      </c>
      <c r="AT49" s="1487">
        <f t="shared" ca="1" si="22"/>
        <v>0</v>
      </c>
      <c r="AU49" s="1487">
        <f t="shared" ca="1" si="22"/>
        <v>0</v>
      </c>
      <c r="AV49" s="1487">
        <f t="shared" ca="1" si="22"/>
        <v>0</v>
      </c>
      <c r="AW49" s="1487">
        <f t="shared" ca="1" si="22"/>
        <v>0</v>
      </c>
      <c r="AX49" s="1487">
        <f t="shared" ca="1" si="22"/>
        <v>0</v>
      </c>
      <c r="AY49" s="1487">
        <f t="shared" ca="1" si="22"/>
        <v>0</v>
      </c>
      <c r="AZ49" s="1487">
        <f t="shared" ca="1" si="22"/>
        <v>-24</v>
      </c>
      <c r="BA49" s="1487">
        <f t="shared" ca="1" si="22"/>
        <v>0</v>
      </c>
      <c r="BB49" s="1487">
        <f t="shared" ca="1" si="22"/>
        <v>0</v>
      </c>
      <c r="BC49" s="1487">
        <f t="shared" ca="1" si="22"/>
        <v>0</v>
      </c>
      <c r="BD49" s="1487">
        <f t="shared" ca="1" si="22"/>
        <v>0</v>
      </c>
      <c r="BE49" s="1487">
        <f t="shared" ca="1" si="22"/>
        <v>0</v>
      </c>
      <c r="BF49" s="1487">
        <f t="shared" ca="1" si="22"/>
        <v>-36</v>
      </c>
      <c r="BG49" s="1487">
        <f t="shared" ca="1" si="22"/>
        <v>36</v>
      </c>
      <c r="BH49" s="1487">
        <f t="shared" ca="1" si="22"/>
        <v>-48</v>
      </c>
      <c r="BI49" s="1487">
        <f t="shared" ca="1" si="22"/>
        <v>0</v>
      </c>
      <c r="BJ49" s="1487">
        <f t="shared" ca="1" si="23"/>
        <v>0</v>
      </c>
      <c r="BK49" s="1487">
        <f t="shared" ca="1" si="23"/>
        <v>12</v>
      </c>
      <c r="BL49" s="1487">
        <f t="shared" ca="1" si="23"/>
        <v>24</v>
      </c>
      <c r="BM49" s="1487">
        <f t="shared" ca="1" si="23"/>
        <v>0</v>
      </c>
      <c r="BN49" s="1487">
        <f t="shared" ca="1" si="23"/>
        <v>0</v>
      </c>
      <c r="BO49" s="1487">
        <f t="shared" ca="1" si="23"/>
        <v>0</v>
      </c>
      <c r="BP49" s="1487">
        <f t="shared" ca="1" si="23"/>
        <v>0</v>
      </c>
      <c r="BQ49" s="1487">
        <f t="shared" ca="1" si="23"/>
        <v>0</v>
      </c>
      <c r="BR49" s="1487">
        <f t="shared" ca="1" si="23"/>
        <v>0</v>
      </c>
      <c r="BS49" s="1487">
        <f t="shared" ca="1" si="23"/>
        <v>0</v>
      </c>
      <c r="BT49" s="1487">
        <f t="shared" ca="1" si="23"/>
        <v>0</v>
      </c>
      <c r="BU49" s="1487">
        <f t="shared" ca="1" si="23"/>
        <v>0</v>
      </c>
      <c r="BV49" s="1487">
        <f t="shared" ca="1" si="23"/>
        <v>0</v>
      </c>
      <c r="BW49" s="1487">
        <f t="shared" ca="1" si="23"/>
        <v>0</v>
      </c>
      <c r="BX49" s="1406">
        <f t="shared" ca="1" si="23"/>
        <v>0</v>
      </c>
    </row>
    <row r="50" spans="5:76" ht="15">
      <c r="E50" s="1390"/>
      <c r="F50" s="1391"/>
      <c r="G50" s="1391"/>
      <c r="H50" s="1391"/>
      <c r="I50" s="1391" t="str">
        <f t="shared" ref="I50:I66" ca="1" si="25">I6</f>
        <v>MKC_FF</v>
      </c>
      <c r="J50" s="1391"/>
      <c r="K50" s="1391"/>
      <c r="L50" s="1455">
        <f t="shared" ref="L50:AP58" ca="1" si="26">L28-L6</f>
        <v>0</v>
      </c>
      <c r="M50" s="1455">
        <f t="shared" ca="1" si="26"/>
        <v>0</v>
      </c>
      <c r="N50" s="1455">
        <f t="shared" ca="1" si="26"/>
        <v>0</v>
      </c>
      <c r="O50" s="1455">
        <f t="shared" ca="1" si="26"/>
        <v>0</v>
      </c>
      <c r="P50" s="1455">
        <f t="shared" ca="1" si="26"/>
        <v>0</v>
      </c>
      <c r="Q50" s="1455">
        <f t="shared" ca="1" si="26"/>
        <v>0</v>
      </c>
      <c r="R50" s="1455">
        <f t="shared" ca="1" si="26"/>
        <v>-32</v>
      </c>
      <c r="S50" s="1455">
        <f t="shared" ca="1" si="26"/>
        <v>0</v>
      </c>
      <c r="T50" s="1455">
        <f t="shared" ca="1" si="26"/>
        <v>0</v>
      </c>
      <c r="U50" s="1455">
        <f t="shared" ca="1" si="26"/>
        <v>0</v>
      </c>
      <c r="V50" s="1455">
        <f t="shared" ca="1" si="26"/>
        <v>-32</v>
      </c>
      <c r="W50" s="1455">
        <f t="shared" ca="1" si="26"/>
        <v>0</v>
      </c>
      <c r="X50" s="1455">
        <f t="shared" ca="1" si="26"/>
        <v>-32</v>
      </c>
      <c r="Y50" s="1455">
        <f t="shared" ca="1" si="26"/>
        <v>32</v>
      </c>
      <c r="Z50" s="1455">
        <f t="shared" ca="1" si="26"/>
        <v>-64</v>
      </c>
      <c r="AA50" s="1455">
        <f t="shared" ca="1" si="26"/>
        <v>-32</v>
      </c>
      <c r="AB50" s="1455">
        <f t="shared" ca="1" si="26"/>
        <v>-32</v>
      </c>
      <c r="AC50" s="1455">
        <f t="shared" ca="1" si="26"/>
        <v>-32</v>
      </c>
      <c r="AD50" s="1455">
        <f t="shared" ca="1" si="26"/>
        <v>0</v>
      </c>
      <c r="AE50" s="1455">
        <f t="shared" ca="1" si="26"/>
        <v>32</v>
      </c>
      <c r="AF50" s="1455">
        <f t="shared" ca="1" si="26"/>
        <v>0</v>
      </c>
      <c r="AG50" s="1455">
        <f t="shared" ca="1" si="26"/>
        <v>0</v>
      </c>
      <c r="AH50" s="1455">
        <f t="shared" ca="1" si="26"/>
        <v>0</v>
      </c>
      <c r="AI50" s="1455">
        <f t="shared" ca="1" si="26"/>
        <v>0</v>
      </c>
      <c r="AJ50" s="1455">
        <f t="shared" ca="1" si="26"/>
        <v>0</v>
      </c>
      <c r="AK50" s="1455">
        <f t="shared" ca="1" si="26"/>
        <v>0</v>
      </c>
      <c r="AL50" s="1455">
        <f t="shared" ca="1" si="26"/>
        <v>0</v>
      </c>
      <c r="AM50" s="1455">
        <f t="shared" ca="1" si="26"/>
        <v>0</v>
      </c>
      <c r="AN50" s="1455">
        <f t="shared" ca="1" si="26"/>
        <v>0</v>
      </c>
      <c r="AO50" s="1455">
        <f t="shared" ca="1" si="26"/>
        <v>0</v>
      </c>
      <c r="AP50" s="1456">
        <f t="shared" ca="1" si="26"/>
        <v>0</v>
      </c>
      <c r="AR50" s="1399">
        <f t="shared" si="21"/>
        <v>0</v>
      </c>
      <c r="AS50" s="1400" t="str">
        <f t="shared" ca="1" si="21"/>
        <v>MKC_FF</v>
      </c>
      <c r="AT50" s="1487">
        <f t="shared" ca="1" si="22"/>
        <v>0</v>
      </c>
      <c r="AU50" s="1487">
        <f t="shared" ca="1" si="22"/>
        <v>0</v>
      </c>
      <c r="AV50" s="1487">
        <f t="shared" ca="1" si="22"/>
        <v>0</v>
      </c>
      <c r="AW50" s="1487">
        <f t="shared" ca="1" si="22"/>
        <v>0</v>
      </c>
      <c r="AX50" s="1487">
        <f t="shared" ca="1" si="22"/>
        <v>0</v>
      </c>
      <c r="AY50" s="1487">
        <f t="shared" ca="1" si="22"/>
        <v>0</v>
      </c>
      <c r="AZ50" s="1487">
        <f t="shared" ca="1" si="22"/>
        <v>-32</v>
      </c>
      <c r="BA50" s="1487">
        <f t="shared" ca="1" si="22"/>
        <v>0</v>
      </c>
      <c r="BB50" s="1487">
        <f t="shared" ca="1" si="22"/>
        <v>0</v>
      </c>
      <c r="BC50" s="1487">
        <f t="shared" ca="1" si="22"/>
        <v>0</v>
      </c>
      <c r="BD50" s="1487">
        <f t="shared" ca="1" si="22"/>
        <v>-32</v>
      </c>
      <c r="BE50" s="1487">
        <f t="shared" ca="1" si="22"/>
        <v>0</v>
      </c>
      <c r="BF50" s="1487">
        <f t="shared" ca="1" si="22"/>
        <v>-32</v>
      </c>
      <c r="BG50" s="1487">
        <f t="shared" ca="1" si="22"/>
        <v>32</v>
      </c>
      <c r="BH50" s="1487">
        <f t="shared" ca="1" si="22"/>
        <v>-64</v>
      </c>
      <c r="BI50" s="1487">
        <f t="shared" ca="1" si="22"/>
        <v>-32</v>
      </c>
      <c r="BJ50" s="1487">
        <f t="shared" ca="1" si="23"/>
        <v>-32</v>
      </c>
      <c r="BK50" s="1487">
        <f t="shared" ca="1" si="23"/>
        <v>-32</v>
      </c>
      <c r="BL50" s="1487">
        <f t="shared" ca="1" si="23"/>
        <v>0</v>
      </c>
      <c r="BM50" s="1487">
        <f t="shared" ca="1" si="23"/>
        <v>32</v>
      </c>
      <c r="BN50" s="1487">
        <f t="shared" ca="1" si="23"/>
        <v>0</v>
      </c>
      <c r="BO50" s="1487">
        <f t="shared" ca="1" si="23"/>
        <v>0</v>
      </c>
      <c r="BP50" s="1487">
        <f t="shared" ca="1" si="23"/>
        <v>0</v>
      </c>
      <c r="BQ50" s="1487">
        <f t="shared" ca="1" si="23"/>
        <v>0</v>
      </c>
      <c r="BR50" s="1487">
        <f t="shared" ca="1" si="23"/>
        <v>0</v>
      </c>
      <c r="BS50" s="1487">
        <f t="shared" ca="1" si="23"/>
        <v>0</v>
      </c>
      <c r="BT50" s="1487">
        <f t="shared" ca="1" si="23"/>
        <v>0</v>
      </c>
      <c r="BU50" s="1487">
        <f t="shared" ca="1" si="23"/>
        <v>0</v>
      </c>
      <c r="BV50" s="1487">
        <f t="shared" ca="1" si="23"/>
        <v>0</v>
      </c>
      <c r="BW50" s="1487">
        <f t="shared" ca="1" si="23"/>
        <v>0</v>
      </c>
      <c r="BX50" s="1406">
        <f t="shared" ca="1" si="23"/>
        <v>0</v>
      </c>
    </row>
    <row r="51" spans="5:76" ht="15">
      <c r="E51" s="1390"/>
      <c r="F51" s="1391"/>
      <c r="G51" s="1391"/>
      <c r="H51" s="1391"/>
      <c r="I51" s="1391" t="str">
        <f t="shared" ca="1" si="25"/>
        <v>MKC_FL</v>
      </c>
      <c r="J51" s="1391"/>
      <c r="K51" s="1391"/>
      <c r="L51" s="1455">
        <f t="shared" ca="1" si="26"/>
        <v>0</v>
      </c>
      <c r="M51" s="1455">
        <f t="shared" ca="1" si="26"/>
        <v>0</v>
      </c>
      <c r="N51" s="1455">
        <f t="shared" ca="1" si="26"/>
        <v>0</v>
      </c>
      <c r="O51" s="1455">
        <f t="shared" ca="1" si="26"/>
        <v>0</v>
      </c>
      <c r="P51" s="1455">
        <f t="shared" ca="1" si="26"/>
        <v>0</v>
      </c>
      <c r="Q51" s="1455">
        <f t="shared" ca="1" si="26"/>
        <v>0</v>
      </c>
      <c r="R51" s="1455">
        <f t="shared" ca="1" si="26"/>
        <v>-18</v>
      </c>
      <c r="S51" s="1455">
        <f t="shared" ca="1" si="26"/>
        <v>-18</v>
      </c>
      <c r="T51" s="1455">
        <f t="shared" ca="1" si="26"/>
        <v>0</v>
      </c>
      <c r="U51" s="1455">
        <f t="shared" ca="1" si="26"/>
        <v>0</v>
      </c>
      <c r="V51" s="1455">
        <f t="shared" ca="1" si="26"/>
        <v>0</v>
      </c>
      <c r="W51" s="1455">
        <f t="shared" ca="1" si="26"/>
        <v>-18</v>
      </c>
      <c r="X51" s="1455">
        <f t="shared" ca="1" si="26"/>
        <v>0</v>
      </c>
      <c r="Y51" s="1455">
        <f t="shared" ca="1" si="26"/>
        <v>0</v>
      </c>
      <c r="Z51" s="1455">
        <f t="shared" ca="1" si="26"/>
        <v>0</v>
      </c>
      <c r="AA51" s="1455">
        <f t="shared" ca="1" si="26"/>
        <v>-18</v>
      </c>
      <c r="AB51" s="1455">
        <f t="shared" ca="1" si="26"/>
        <v>0</v>
      </c>
      <c r="AC51" s="1455">
        <f t="shared" ca="1" si="26"/>
        <v>0</v>
      </c>
      <c r="AD51" s="1455">
        <f t="shared" ca="1" si="26"/>
        <v>18</v>
      </c>
      <c r="AE51" s="1455">
        <f t="shared" ca="1" si="26"/>
        <v>0</v>
      </c>
      <c r="AF51" s="1455">
        <f t="shared" ca="1" si="26"/>
        <v>0</v>
      </c>
      <c r="AG51" s="1455">
        <f t="shared" ca="1" si="26"/>
        <v>0</v>
      </c>
      <c r="AH51" s="1455">
        <f t="shared" ca="1" si="26"/>
        <v>0</v>
      </c>
      <c r="AI51" s="1455">
        <f t="shared" ca="1" si="26"/>
        <v>0</v>
      </c>
      <c r="AJ51" s="1455">
        <f t="shared" ca="1" si="26"/>
        <v>0</v>
      </c>
      <c r="AK51" s="1455">
        <f t="shared" ca="1" si="26"/>
        <v>0</v>
      </c>
      <c r="AL51" s="1455">
        <f t="shared" ca="1" si="26"/>
        <v>0</v>
      </c>
      <c r="AM51" s="1455">
        <f t="shared" ca="1" si="26"/>
        <v>0</v>
      </c>
      <c r="AN51" s="1455">
        <f t="shared" ca="1" si="26"/>
        <v>0</v>
      </c>
      <c r="AO51" s="1455">
        <f t="shared" ca="1" si="26"/>
        <v>0</v>
      </c>
      <c r="AP51" s="1456">
        <f t="shared" ca="1" si="26"/>
        <v>0</v>
      </c>
      <c r="AR51" s="1399">
        <f t="shared" si="21"/>
        <v>0</v>
      </c>
      <c r="AS51" s="1400" t="str">
        <f t="shared" ca="1" si="21"/>
        <v>MKC_FL</v>
      </c>
      <c r="AT51" s="1487">
        <f t="shared" ca="1" si="22"/>
        <v>0</v>
      </c>
      <c r="AU51" s="1487">
        <f t="shared" ca="1" si="22"/>
        <v>0</v>
      </c>
      <c r="AV51" s="1487">
        <f t="shared" ca="1" si="22"/>
        <v>0</v>
      </c>
      <c r="AW51" s="1487">
        <f t="shared" ca="1" si="22"/>
        <v>0</v>
      </c>
      <c r="AX51" s="1487">
        <f t="shared" ca="1" si="22"/>
        <v>0</v>
      </c>
      <c r="AY51" s="1487">
        <f t="shared" ca="1" si="22"/>
        <v>0</v>
      </c>
      <c r="AZ51" s="1487">
        <f t="shared" ca="1" si="22"/>
        <v>-18</v>
      </c>
      <c r="BA51" s="1487">
        <f t="shared" ca="1" si="22"/>
        <v>-18</v>
      </c>
      <c r="BB51" s="1487">
        <f t="shared" ca="1" si="22"/>
        <v>0</v>
      </c>
      <c r="BC51" s="1487">
        <f t="shared" ca="1" si="22"/>
        <v>0</v>
      </c>
      <c r="BD51" s="1487">
        <f t="shared" ca="1" si="22"/>
        <v>0</v>
      </c>
      <c r="BE51" s="1487">
        <f t="shared" ca="1" si="22"/>
        <v>-18</v>
      </c>
      <c r="BF51" s="1487">
        <f t="shared" ca="1" si="22"/>
        <v>0</v>
      </c>
      <c r="BG51" s="1487">
        <f t="shared" ca="1" si="22"/>
        <v>0</v>
      </c>
      <c r="BH51" s="1487">
        <f t="shared" ca="1" si="22"/>
        <v>0</v>
      </c>
      <c r="BI51" s="1487">
        <f t="shared" ca="1" si="22"/>
        <v>-18</v>
      </c>
      <c r="BJ51" s="1487">
        <f t="shared" ca="1" si="23"/>
        <v>0</v>
      </c>
      <c r="BK51" s="1487">
        <f t="shared" ca="1" si="23"/>
        <v>0</v>
      </c>
      <c r="BL51" s="1487">
        <f t="shared" ca="1" si="23"/>
        <v>18</v>
      </c>
      <c r="BM51" s="1487">
        <f t="shared" ca="1" si="23"/>
        <v>0</v>
      </c>
      <c r="BN51" s="1487">
        <f t="shared" ca="1" si="23"/>
        <v>0</v>
      </c>
      <c r="BO51" s="1487">
        <f t="shared" ca="1" si="23"/>
        <v>0</v>
      </c>
      <c r="BP51" s="1487">
        <f t="shared" ca="1" si="23"/>
        <v>0</v>
      </c>
      <c r="BQ51" s="1487">
        <f t="shared" ca="1" si="23"/>
        <v>0</v>
      </c>
      <c r="BR51" s="1487">
        <f t="shared" ca="1" si="23"/>
        <v>0</v>
      </c>
      <c r="BS51" s="1487">
        <f t="shared" ca="1" si="23"/>
        <v>0</v>
      </c>
      <c r="BT51" s="1487">
        <f t="shared" ca="1" si="23"/>
        <v>0</v>
      </c>
      <c r="BU51" s="1487">
        <f t="shared" ca="1" si="23"/>
        <v>0</v>
      </c>
      <c r="BV51" s="1487">
        <f t="shared" ca="1" si="23"/>
        <v>0</v>
      </c>
      <c r="BW51" s="1487">
        <f t="shared" ca="1" si="23"/>
        <v>0</v>
      </c>
      <c r="BX51" s="1406">
        <f t="shared" ca="1" si="23"/>
        <v>0</v>
      </c>
    </row>
    <row r="52" spans="5:76" ht="15">
      <c r="E52" s="1390"/>
      <c r="F52" s="1391"/>
      <c r="G52" s="1391"/>
      <c r="H52" s="1391"/>
      <c r="I52" s="1391" t="str">
        <f t="shared" ca="1" si="25"/>
        <v>MKC_MPR</v>
      </c>
      <c r="J52" s="1391"/>
      <c r="K52" s="1391"/>
      <c r="L52" s="1455">
        <f t="shared" ca="1" si="26"/>
        <v>0</v>
      </c>
      <c r="M52" s="1455">
        <f t="shared" ca="1" si="26"/>
        <v>0</v>
      </c>
      <c r="N52" s="1455">
        <f t="shared" ca="1" si="26"/>
        <v>0</v>
      </c>
      <c r="O52" s="1455">
        <f t="shared" ca="1" si="26"/>
        <v>0</v>
      </c>
      <c r="P52" s="1455">
        <f t="shared" ca="1" si="26"/>
        <v>0</v>
      </c>
      <c r="Q52" s="1455">
        <f t="shared" ca="1" si="26"/>
        <v>0</v>
      </c>
      <c r="R52" s="1455">
        <f t="shared" ca="1" si="26"/>
        <v>0</v>
      </c>
      <c r="S52" s="1455">
        <f t="shared" ca="1" si="26"/>
        <v>0</v>
      </c>
      <c r="T52" s="1455">
        <f t="shared" ca="1" si="26"/>
        <v>0</v>
      </c>
      <c r="U52" s="1455">
        <f t="shared" ca="1" si="26"/>
        <v>0</v>
      </c>
      <c r="V52" s="1455">
        <f t="shared" ca="1" si="26"/>
        <v>0</v>
      </c>
      <c r="W52" s="1455">
        <f t="shared" ca="1" si="26"/>
        <v>0</v>
      </c>
      <c r="X52" s="1455">
        <f t="shared" ca="1" si="26"/>
        <v>0</v>
      </c>
      <c r="Y52" s="1455">
        <f t="shared" ca="1" si="26"/>
        <v>0</v>
      </c>
      <c r="Z52" s="1455">
        <f t="shared" ca="1" si="26"/>
        <v>0</v>
      </c>
      <c r="AA52" s="1455">
        <f t="shared" ca="1" si="26"/>
        <v>0</v>
      </c>
      <c r="AB52" s="1455">
        <f t="shared" ca="1" si="26"/>
        <v>0</v>
      </c>
      <c r="AC52" s="1455">
        <f t="shared" ca="1" si="26"/>
        <v>-108</v>
      </c>
      <c r="AD52" s="1455">
        <f t="shared" ca="1" si="26"/>
        <v>0</v>
      </c>
      <c r="AE52" s="1455">
        <f t="shared" ca="1" si="26"/>
        <v>-108</v>
      </c>
      <c r="AF52" s="1455">
        <f t="shared" ca="1" si="26"/>
        <v>0</v>
      </c>
      <c r="AG52" s="1455">
        <f t="shared" ca="1" si="26"/>
        <v>0</v>
      </c>
      <c r="AH52" s="1455">
        <f t="shared" ca="1" si="26"/>
        <v>0</v>
      </c>
      <c r="AI52" s="1455">
        <f t="shared" ca="1" si="26"/>
        <v>0</v>
      </c>
      <c r="AJ52" s="1455">
        <f t="shared" ca="1" si="26"/>
        <v>0</v>
      </c>
      <c r="AK52" s="1455">
        <f t="shared" ca="1" si="26"/>
        <v>0</v>
      </c>
      <c r="AL52" s="1455">
        <f t="shared" ca="1" si="26"/>
        <v>0</v>
      </c>
      <c r="AM52" s="1455">
        <f t="shared" ca="1" si="26"/>
        <v>0</v>
      </c>
      <c r="AN52" s="1455">
        <f t="shared" ca="1" si="26"/>
        <v>0</v>
      </c>
      <c r="AO52" s="1455">
        <f t="shared" ca="1" si="26"/>
        <v>0</v>
      </c>
      <c r="AP52" s="1456">
        <f t="shared" ca="1" si="26"/>
        <v>0</v>
      </c>
      <c r="AR52" s="1399">
        <f t="shared" si="21"/>
        <v>0</v>
      </c>
      <c r="AS52" s="1400" t="str">
        <f t="shared" ca="1" si="21"/>
        <v>MKC_MPR</v>
      </c>
      <c r="AT52" s="1487">
        <f t="shared" ca="1" si="22"/>
        <v>0</v>
      </c>
      <c r="AU52" s="1487">
        <f t="shared" ca="1" si="22"/>
        <v>0</v>
      </c>
      <c r="AV52" s="1487">
        <f t="shared" ca="1" si="22"/>
        <v>0</v>
      </c>
      <c r="AW52" s="1487">
        <f t="shared" ca="1" si="22"/>
        <v>0</v>
      </c>
      <c r="AX52" s="1487">
        <f t="shared" ca="1" si="22"/>
        <v>0</v>
      </c>
      <c r="AY52" s="1487">
        <f t="shared" ca="1" si="22"/>
        <v>0</v>
      </c>
      <c r="AZ52" s="1487">
        <f t="shared" ca="1" si="22"/>
        <v>0</v>
      </c>
      <c r="BA52" s="1487">
        <f t="shared" ca="1" si="22"/>
        <v>0</v>
      </c>
      <c r="BB52" s="1487">
        <f t="shared" ca="1" si="22"/>
        <v>0</v>
      </c>
      <c r="BC52" s="1487">
        <f t="shared" ca="1" si="22"/>
        <v>0</v>
      </c>
      <c r="BD52" s="1487">
        <f t="shared" ca="1" si="22"/>
        <v>0</v>
      </c>
      <c r="BE52" s="1487">
        <f t="shared" ca="1" si="22"/>
        <v>0</v>
      </c>
      <c r="BF52" s="1487">
        <f t="shared" ca="1" si="22"/>
        <v>0</v>
      </c>
      <c r="BG52" s="1487">
        <f t="shared" ca="1" si="22"/>
        <v>0</v>
      </c>
      <c r="BH52" s="1487">
        <f t="shared" ca="1" si="22"/>
        <v>0</v>
      </c>
      <c r="BI52" s="1487">
        <f t="shared" ca="1" si="22"/>
        <v>0</v>
      </c>
      <c r="BJ52" s="1487">
        <f t="shared" ca="1" si="23"/>
        <v>0</v>
      </c>
      <c r="BK52" s="1487">
        <f t="shared" ca="1" si="23"/>
        <v>-108</v>
      </c>
      <c r="BL52" s="1487">
        <f t="shared" ca="1" si="23"/>
        <v>0</v>
      </c>
      <c r="BM52" s="1487">
        <f t="shared" ca="1" si="23"/>
        <v>-108</v>
      </c>
      <c r="BN52" s="1487">
        <f t="shared" ca="1" si="23"/>
        <v>0</v>
      </c>
      <c r="BO52" s="1487">
        <f t="shared" ca="1" si="23"/>
        <v>0</v>
      </c>
      <c r="BP52" s="1487">
        <f t="shared" ca="1" si="23"/>
        <v>0</v>
      </c>
      <c r="BQ52" s="1487">
        <f t="shared" ca="1" si="23"/>
        <v>0</v>
      </c>
      <c r="BR52" s="1487">
        <f t="shared" ca="1" si="23"/>
        <v>0</v>
      </c>
      <c r="BS52" s="1487">
        <f t="shared" ca="1" si="23"/>
        <v>0</v>
      </c>
      <c r="BT52" s="1487">
        <f t="shared" ca="1" si="23"/>
        <v>0</v>
      </c>
      <c r="BU52" s="1487">
        <f t="shared" ca="1" si="23"/>
        <v>0</v>
      </c>
      <c r="BV52" s="1487">
        <f t="shared" ca="1" si="23"/>
        <v>0</v>
      </c>
      <c r="BW52" s="1487">
        <f t="shared" ca="1" si="23"/>
        <v>0</v>
      </c>
      <c r="BX52" s="1406">
        <f t="shared" ca="1" si="23"/>
        <v>0</v>
      </c>
    </row>
    <row r="53" spans="5:76" ht="15">
      <c r="E53" s="1390"/>
      <c r="F53" s="1391"/>
      <c r="G53" s="1391"/>
      <c r="H53" s="1391"/>
      <c r="I53" s="1391" t="str">
        <f t="shared" ca="1" si="25"/>
        <v>MKC_MPL</v>
      </c>
      <c r="J53" s="1391"/>
      <c r="K53" s="1391"/>
      <c r="L53" s="1455">
        <f t="shared" ca="1" si="26"/>
        <v>0</v>
      </c>
      <c r="M53" s="1455">
        <f t="shared" ca="1" si="26"/>
        <v>0</v>
      </c>
      <c r="N53" s="1455">
        <f t="shared" ca="1" si="26"/>
        <v>0</v>
      </c>
      <c r="O53" s="1455">
        <f t="shared" ca="1" si="26"/>
        <v>0</v>
      </c>
      <c r="P53" s="1455">
        <f t="shared" ca="1" si="26"/>
        <v>0</v>
      </c>
      <c r="Q53" s="1455">
        <f t="shared" ca="1" si="26"/>
        <v>0</v>
      </c>
      <c r="R53" s="1455">
        <f t="shared" ca="1" si="26"/>
        <v>108</v>
      </c>
      <c r="S53" s="1455">
        <f t="shared" ca="1" si="26"/>
        <v>0</v>
      </c>
      <c r="T53" s="1455">
        <f t="shared" ca="1" si="26"/>
        <v>0</v>
      </c>
      <c r="U53" s="1455">
        <f t="shared" ca="1" si="26"/>
        <v>0</v>
      </c>
      <c r="V53" s="1455">
        <f t="shared" ca="1" si="26"/>
        <v>-108</v>
      </c>
      <c r="W53" s="1455">
        <f t="shared" ca="1" si="26"/>
        <v>108</v>
      </c>
      <c r="X53" s="1455">
        <f t="shared" ca="1" si="26"/>
        <v>-108</v>
      </c>
      <c r="Y53" s="1455">
        <f t="shared" ca="1" si="26"/>
        <v>0</v>
      </c>
      <c r="Z53" s="1455">
        <f t="shared" ca="1" si="26"/>
        <v>-108</v>
      </c>
      <c r="AA53" s="1455">
        <f t="shared" ca="1" si="26"/>
        <v>0</v>
      </c>
      <c r="AB53" s="1455">
        <f t="shared" ca="1" si="26"/>
        <v>0</v>
      </c>
      <c r="AC53" s="1455">
        <f t="shared" ca="1" si="26"/>
        <v>108</v>
      </c>
      <c r="AD53" s="1455">
        <f t="shared" ca="1" si="26"/>
        <v>-108</v>
      </c>
      <c r="AE53" s="1455">
        <f t="shared" ca="1" si="26"/>
        <v>108</v>
      </c>
      <c r="AF53" s="1455">
        <f t="shared" ca="1" si="26"/>
        <v>-108</v>
      </c>
      <c r="AG53" s="1455">
        <f t="shared" ca="1" si="26"/>
        <v>0</v>
      </c>
      <c r="AH53" s="1455">
        <f t="shared" ca="1" si="26"/>
        <v>0</v>
      </c>
      <c r="AI53" s="1455">
        <f t="shared" ca="1" si="26"/>
        <v>0</v>
      </c>
      <c r="AJ53" s="1455">
        <f t="shared" ca="1" si="26"/>
        <v>0</v>
      </c>
      <c r="AK53" s="1455">
        <f t="shared" ca="1" si="26"/>
        <v>0</v>
      </c>
      <c r="AL53" s="1455">
        <f t="shared" ca="1" si="26"/>
        <v>0</v>
      </c>
      <c r="AM53" s="1455">
        <f t="shared" ca="1" si="26"/>
        <v>0</v>
      </c>
      <c r="AN53" s="1455">
        <f t="shared" ca="1" si="26"/>
        <v>0</v>
      </c>
      <c r="AO53" s="1455">
        <f t="shared" ca="1" si="26"/>
        <v>0</v>
      </c>
      <c r="AP53" s="1456">
        <f t="shared" ca="1" si="26"/>
        <v>0</v>
      </c>
      <c r="AR53" s="1399">
        <f t="shared" si="21"/>
        <v>0</v>
      </c>
      <c r="AS53" s="1400" t="str">
        <f t="shared" ca="1" si="21"/>
        <v>MKC_MPL</v>
      </c>
      <c r="AT53" s="1487">
        <f t="shared" ca="1" si="22"/>
        <v>0</v>
      </c>
      <c r="AU53" s="1487">
        <f t="shared" ca="1" si="22"/>
        <v>0</v>
      </c>
      <c r="AV53" s="1487">
        <f t="shared" ca="1" si="22"/>
        <v>0</v>
      </c>
      <c r="AW53" s="1487">
        <f t="shared" ca="1" si="22"/>
        <v>0</v>
      </c>
      <c r="AX53" s="1487">
        <f t="shared" ca="1" si="22"/>
        <v>0</v>
      </c>
      <c r="AY53" s="1487">
        <f t="shared" ca="1" si="22"/>
        <v>0</v>
      </c>
      <c r="AZ53" s="1487">
        <f t="shared" ca="1" si="22"/>
        <v>108</v>
      </c>
      <c r="BA53" s="1487">
        <f t="shared" ca="1" si="22"/>
        <v>0</v>
      </c>
      <c r="BB53" s="1487">
        <f t="shared" ca="1" si="22"/>
        <v>0</v>
      </c>
      <c r="BC53" s="1487">
        <f t="shared" ca="1" si="22"/>
        <v>0</v>
      </c>
      <c r="BD53" s="1487">
        <f t="shared" ca="1" si="22"/>
        <v>-108</v>
      </c>
      <c r="BE53" s="1487">
        <f t="shared" ca="1" si="22"/>
        <v>108</v>
      </c>
      <c r="BF53" s="1487">
        <f t="shared" ca="1" si="22"/>
        <v>-108</v>
      </c>
      <c r="BG53" s="1487">
        <f t="shared" ca="1" si="22"/>
        <v>0</v>
      </c>
      <c r="BH53" s="1487">
        <f t="shared" ca="1" si="22"/>
        <v>-108</v>
      </c>
      <c r="BI53" s="1487">
        <f t="shared" ca="1" si="22"/>
        <v>0</v>
      </c>
      <c r="BJ53" s="1487">
        <f t="shared" ca="1" si="23"/>
        <v>0</v>
      </c>
      <c r="BK53" s="1487">
        <f t="shared" ca="1" si="23"/>
        <v>108</v>
      </c>
      <c r="BL53" s="1487">
        <f t="shared" ca="1" si="23"/>
        <v>-108</v>
      </c>
      <c r="BM53" s="1487">
        <f t="shared" ca="1" si="23"/>
        <v>108</v>
      </c>
      <c r="BN53" s="1487">
        <f t="shared" ca="1" si="23"/>
        <v>-108</v>
      </c>
      <c r="BO53" s="1487">
        <f t="shared" ca="1" si="23"/>
        <v>0</v>
      </c>
      <c r="BP53" s="1487">
        <f t="shared" ca="1" si="23"/>
        <v>0</v>
      </c>
      <c r="BQ53" s="1487">
        <f t="shared" ca="1" si="23"/>
        <v>0</v>
      </c>
      <c r="BR53" s="1487">
        <f t="shared" ca="1" si="23"/>
        <v>0</v>
      </c>
      <c r="BS53" s="1487">
        <f t="shared" ca="1" si="23"/>
        <v>0</v>
      </c>
      <c r="BT53" s="1487">
        <f t="shared" ca="1" si="23"/>
        <v>0</v>
      </c>
      <c r="BU53" s="1487">
        <f t="shared" ca="1" si="23"/>
        <v>0</v>
      </c>
      <c r="BV53" s="1487">
        <f t="shared" ca="1" si="23"/>
        <v>0</v>
      </c>
      <c r="BW53" s="1487">
        <f t="shared" ca="1" si="23"/>
        <v>0</v>
      </c>
      <c r="BX53" s="1406">
        <f t="shared" ca="1" si="23"/>
        <v>0</v>
      </c>
    </row>
    <row r="54" spans="5:76" ht="15">
      <c r="E54" s="1390"/>
      <c r="F54" s="1391"/>
      <c r="G54" s="1391"/>
      <c r="H54" s="1391"/>
      <c r="I54" s="1391" t="str">
        <f t="shared" ca="1" si="25"/>
        <v>MKC_SWA</v>
      </c>
      <c r="J54" s="1391"/>
      <c r="K54" s="1391"/>
      <c r="L54" s="1455">
        <f t="shared" ca="1" si="26"/>
        <v>0</v>
      </c>
      <c r="M54" s="1455">
        <f t="shared" ca="1" si="26"/>
        <v>0</v>
      </c>
      <c r="N54" s="1455">
        <f t="shared" ca="1" si="26"/>
        <v>0</v>
      </c>
      <c r="O54" s="1455">
        <f t="shared" ca="1" si="26"/>
        <v>0</v>
      </c>
      <c r="P54" s="1455">
        <f t="shared" ca="1" si="26"/>
        <v>0</v>
      </c>
      <c r="Q54" s="1455">
        <f t="shared" ca="1" si="26"/>
        <v>-48</v>
      </c>
      <c r="R54" s="1455">
        <f t="shared" ca="1" si="26"/>
        <v>72</v>
      </c>
      <c r="S54" s="1455">
        <f t="shared" ca="1" si="26"/>
        <v>-48</v>
      </c>
      <c r="T54" s="1455">
        <f t="shared" ca="1" si="26"/>
        <v>0</v>
      </c>
      <c r="U54" s="1455">
        <f t="shared" ca="1" si="26"/>
        <v>0</v>
      </c>
      <c r="V54" s="1455">
        <f t="shared" ca="1" si="26"/>
        <v>-48</v>
      </c>
      <c r="W54" s="1455">
        <f t="shared" ca="1" si="26"/>
        <v>-48</v>
      </c>
      <c r="X54" s="1455">
        <f t="shared" ca="1" si="26"/>
        <v>24</v>
      </c>
      <c r="Y54" s="1455">
        <f t="shared" ca="1" si="26"/>
        <v>-48</v>
      </c>
      <c r="Z54" s="1455">
        <f t="shared" ca="1" si="26"/>
        <v>-48</v>
      </c>
      <c r="AA54" s="1455">
        <f t="shared" ca="1" si="26"/>
        <v>0</v>
      </c>
      <c r="AB54" s="1455">
        <f t="shared" ca="1" si="26"/>
        <v>0</v>
      </c>
      <c r="AC54" s="1455">
        <f t="shared" ca="1" si="26"/>
        <v>-24</v>
      </c>
      <c r="AD54" s="1455">
        <f t="shared" ca="1" si="26"/>
        <v>0</v>
      </c>
      <c r="AE54" s="1455">
        <f t="shared" ca="1" si="26"/>
        <v>0</v>
      </c>
      <c r="AF54" s="1455">
        <f t="shared" ca="1" si="26"/>
        <v>24</v>
      </c>
      <c r="AG54" s="1455">
        <f t="shared" ca="1" si="26"/>
        <v>0</v>
      </c>
      <c r="AH54" s="1455">
        <f t="shared" ca="1" si="26"/>
        <v>0</v>
      </c>
      <c r="AI54" s="1455">
        <f t="shared" ca="1" si="26"/>
        <v>0</v>
      </c>
      <c r="AJ54" s="1455">
        <f t="shared" ca="1" si="26"/>
        <v>0</v>
      </c>
      <c r="AK54" s="1455">
        <f t="shared" ca="1" si="26"/>
        <v>0</v>
      </c>
      <c r="AL54" s="1455">
        <f t="shared" ca="1" si="26"/>
        <v>0</v>
      </c>
      <c r="AM54" s="1455">
        <f t="shared" ca="1" si="26"/>
        <v>0</v>
      </c>
      <c r="AN54" s="1455">
        <f t="shared" ca="1" si="26"/>
        <v>0</v>
      </c>
      <c r="AO54" s="1455">
        <f t="shared" ca="1" si="26"/>
        <v>0</v>
      </c>
      <c r="AP54" s="1456">
        <f t="shared" ca="1" si="26"/>
        <v>0</v>
      </c>
      <c r="AR54" s="1399">
        <f t="shared" si="21"/>
        <v>0</v>
      </c>
      <c r="AS54" s="1400" t="str">
        <f t="shared" ca="1" si="21"/>
        <v>MKC_SWA</v>
      </c>
      <c r="AT54" s="1487">
        <f t="shared" ca="1" si="22"/>
        <v>0</v>
      </c>
      <c r="AU54" s="1487">
        <f t="shared" ca="1" si="22"/>
        <v>0</v>
      </c>
      <c r="AV54" s="1487">
        <f t="shared" ca="1" si="22"/>
        <v>0</v>
      </c>
      <c r="AW54" s="1487">
        <f t="shared" ca="1" si="22"/>
        <v>0</v>
      </c>
      <c r="AX54" s="1487">
        <f t="shared" ca="1" si="22"/>
        <v>0</v>
      </c>
      <c r="AY54" s="1487">
        <f t="shared" ca="1" si="22"/>
        <v>-48</v>
      </c>
      <c r="AZ54" s="1487">
        <f t="shared" ca="1" si="22"/>
        <v>72</v>
      </c>
      <c r="BA54" s="1487">
        <f t="shared" ca="1" si="22"/>
        <v>-48</v>
      </c>
      <c r="BB54" s="1487">
        <f t="shared" ca="1" si="22"/>
        <v>0</v>
      </c>
      <c r="BC54" s="1487">
        <f t="shared" ca="1" si="22"/>
        <v>0</v>
      </c>
      <c r="BD54" s="1487">
        <f t="shared" ca="1" si="22"/>
        <v>-48</v>
      </c>
      <c r="BE54" s="1487">
        <f t="shared" ca="1" si="22"/>
        <v>-48</v>
      </c>
      <c r="BF54" s="1487">
        <f t="shared" ca="1" si="22"/>
        <v>24</v>
      </c>
      <c r="BG54" s="1487">
        <f t="shared" ca="1" si="22"/>
        <v>-48</v>
      </c>
      <c r="BH54" s="1487">
        <f t="shared" ca="1" si="22"/>
        <v>-48</v>
      </c>
      <c r="BI54" s="1487">
        <f t="shared" ca="1" si="22"/>
        <v>0</v>
      </c>
      <c r="BJ54" s="1487">
        <f t="shared" ca="1" si="23"/>
        <v>0</v>
      </c>
      <c r="BK54" s="1487">
        <f t="shared" ca="1" si="23"/>
        <v>-24</v>
      </c>
      <c r="BL54" s="1487">
        <f t="shared" ca="1" si="23"/>
        <v>0</v>
      </c>
      <c r="BM54" s="1487">
        <f t="shared" ca="1" si="23"/>
        <v>0</v>
      </c>
      <c r="BN54" s="1487">
        <f t="shared" ca="1" si="23"/>
        <v>24</v>
      </c>
      <c r="BO54" s="1487">
        <f t="shared" ca="1" si="23"/>
        <v>0</v>
      </c>
      <c r="BP54" s="1487">
        <f t="shared" ca="1" si="23"/>
        <v>0</v>
      </c>
      <c r="BQ54" s="1487">
        <f t="shared" ca="1" si="23"/>
        <v>0</v>
      </c>
      <c r="BR54" s="1487">
        <f t="shared" ca="1" si="23"/>
        <v>0</v>
      </c>
      <c r="BS54" s="1487">
        <f t="shared" ca="1" si="23"/>
        <v>0</v>
      </c>
      <c r="BT54" s="1487">
        <f t="shared" ca="1" si="23"/>
        <v>0</v>
      </c>
      <c r="BU54" s="1487">
        <f t="shared" ca="1" si="23"/>
        <v>0</v>
      </c>
      <c r="BV54" s="1487">
        <f t="shared" ca="1" si="23"/>
        <v>0</v>
      </c>
      <c r="BW54" s="1487">
        <f t="shared" ca="1" si="23"/>
        <v>0</v>
      </c>
      <c r="BX54" s="1406">
        <f t="shared" ca="1" si="23"/>
        <v>0</v>
      </c>
    </row>
    <row r="55" spans="5:76" ht="15">
      <c r="E55" s="1390"/>
      <c r="F55" s="1391"/>
      <c r="G55" s="1391"/>
      <c r="H55" s="1391"/>
      <c r="I55" s="1391" t="str">
        <f t="shared" ca="1" si="25"/>
        <v>MKR_HP</v>
      </c>
      <c r="J55" s="1391"/>
      <c r="K55" s="1391"/>
      <c r="L55" s="1455">
        <f t="shared" ca="1" si="26"/>
        <v>0</v>
      </c>
      <c r="M55" s="1455">
        <f t="shared" ca="1" si="26"/>
        <v>0</v>
      </c>
      <c r="N55" s="1455">
        <f t="shared" ca="1" si="26"/>
        <v>0</v>
      </c>
      <c r="O55" s="1455">
        <f t="shared" ca="1" si="26"/>
        <v>0</v>
      </c>
      <c r="P55" s="1455">
        <f t="shared" ca="1" si="26"/>
        <v>0</v>
      </c>
      <c r="Q55" s="1455">
        <f t="shared" ca="1" si="26"/>
        <v>0</v>
      </c>
      <c r="R55" s="1455">
        <f t="shared" ca="1" si="26"/>
        <v>0</v>
      </c>
      <c r="S55" s="1455">
        <f t="shared" ca="1" si="26"/>
        <v>0</v>
      </c>
      <c r="T55" s="1455">
        <f t="shared" ca="1" si="26"/>
        <v>0</v>
      </c>
      <c r="U55" s="1455">
        <f t="shared" ca="1" si="26"/>
        <v>0</v>
      </c>
      <c r="V55" s="1455">
        <f t="shared" ca="1" si="26"/>
        <v>0</v>
      </c>
      <c r="W55" s="1455">
        <f t="shared" ca="1" si="26"/>
        <v>0</v>
      </c>
      <c r="X55" s="1455">
        <f t="shared" ca="1" si="26"/>
        <v>0</v>
      </c>
      <c r="Y55" s="1455">
        <f t="shared" ca="1" si="26"/>
        <v>-60</v>
      </c>
      <c r="Z55" s="1455">
        <f t="shared" ca="1" si="26"/>
        <v>-59</v>
      </c>
      <c r="AA55" s="1455">
        <f t="shared" ca="1" si="26"/>
        <v>0</v>
      </c>
      <c r="AB55" s="1455">
        <f t="shared" ca="1" si="26"/>
        <v>0</v>
      </c>
      <c r="AC55" s="1455">
        <f t="shared" ca="1" si="26"/>
        <v>59</v>
      </c>
      <c r="AD55" s="1455">
        <f t="shared" ca="1" si="26"/>
        <v>-60</v>
      </c>
      <c r="AE55" s="1455">
        <f t="shared" ca="1" si="26"/>
        <v>-60</v>
      </c>
      <c r="AF55" s="1455">
        <f t="shared" ca="1" si="26"/>
        <v>60</v>
      </c>
      <c r="AG55" s="1455">
        <f t="shared" ca="1" si="26"/>
        <v>60</v>
      </c>
      <c r="AH55" s="1455">
        <f t="shared" ca="1" si="26"/>
        <v>0</v>
      </c>
      <c r="AI55" s="1455">
        <f t="shared" ca="1" si="26"/>
        <v>0</v>
      </c>
      <c r="AJ55" s="1455">
        <f t="shared" ca="1" si="26"/>
        <v>0</v>
      </c>
      <c r="AK55" s="1455">
        <f t="shared" ca="1" si="26"/>
        <v>0</v>
      </c>
      <c r="AL55" s="1455">
        <f t="shared" ca="1" si="26"/>
        <v>0</v>
      </c>
      <c r="AM55" s="1455">
        <f t="shared" ca="1" si="26"/>
        <v>0</v>
      </c>
      <c r="AN55" s="1455">
        <f t="shared" ca="1" si="26"/>
        <v>0</v>
      </c>
      <c r="AO55" s="1455">
        <f t="shared" ca="1" si="26"/>
        <v>0</v>
      </c>
      <c r="AP55" s="1456">
        <f t="shared" ca="1" si="26"/>
        <v>0</v>
      </c>
      <c r="AR55" s="1399">
        <f t="shared" si="21"/>
        <v>0</v>
      </c>
      <c r="AS55" s="1400" t="str">
        <f t="shared" ca="1" si="21"/>
        <v>MKR_HP</v>
      </c>
      <c r="AT55" s="1487">
        <f t="shared" ca="1" si="22"/>
        <v>0</v>
      </c>
      <c r="AU55" s="1487">
        <f t="shared" ca="1" si="22"/>
        <v>0</v>
      </c>
      <c r="AV55" s="1487">
        <f t="shared" ca="1" si="22"/>
        <v>0</v>
      </c>
      <c r="AW55" s="1487">
        <f t="shared" ca="1" si="22"/>
        <v>0</v>
      </c>
      <c r="AX55" s="1487">
        <f t="shared" ca="1" si="22"/>
        <v>0</v>
      </c>
      <c r="AY55" s="1487">
        <f t="shared" ca="1" si="22"/>
        <v>0</v>
      </c>
      <c r="AZ55" s="1487">
        <f t="shared" ca="1" si="22"/>
        <v>0</v>
      </c>
      <c r="BA55" s="1487">
        <f t="shared" ca="1" si="22"/>
        <v>0</v>
      </c>
      <c r="BB55" s="1487">
        <f t="shared" ca="1" si="22"/>
        <v>0</v>
      </c>
      <c r="BC55" s="1487">
        <f t="shared" ca="1" si="22"/>
        <v>0</v>
      </c>
      <c r="BD55" s="1487">
        <f t="shared" ca="1" si="22"/>
        <v>0</v>
      </c>
      <c r="BE55" s="1487">
        <f t="shared" ca="1" si="22"/>
        <v>0</v>
      </c>
      <c r="BF55" s="1487">
        <f t="shared" ca="1" si="22"/>
        <v>0</v>
      </c>
      <c r="BG55" s="1487">
        <f t="shared" ca="1" si="22"/>
        <v>-60</v>
      </c>
      <c r="BH55" s="1487">
        <f t="shared" ca="1" si="22"/>
        <v>-59</v>
      </c>
      <c r="BI55" s="1487">
        <f t="shared" ca="1" si="22"/>
        <v>0</v>
      </c>
      <c r="BJ55" s="1487">
        <f t="shared" ca="1" si="23"/>
        <v>0</v>
      </c>
      <c r="BK55" s="1487">
        <f t="shared" ca="1" si="23"/>
        <v>59</v>
      </c>
      <c r="BL55" s="1487">
        <f t="shared" ca="1" si="23"/>
        <v>-60</v>
      </c>
      <c r="BM55" s="1487">
        <f t="shared" ca="1" si="23"/>
        <v>-60</v>
      </c>
      <c r="BN55" s="1487">
        <f t="shared" ca="1" si="23"/>
        <v>60</v>
      </c>
      <c r="BO55" s="1487">
        <f t="shared" ca="1" si="23"/>
        <v>60</v>
      </c>
      <c r="BP55" s="1487">
        <f t="shared" ca="1" si="23"/>
        <v>0</v>
      </c>
      <c r="BQ55" s="1487">
        <f t="shared" ca="1" si="23"/>
        <v>0</v>
      </c>
      <c r="BR55" s="1487">
        <f t="shared" ca="1" si="23"/>
        <v>0</v>
      </c>
      <c r="BS55" s="1487">
        <f t="shared" ca="1" si="23"/>
        <v>0</v>
      </c>
      <c r="BT55" s="1487">
        <f t="shared" ca="1" si="23"/>
        <v>0</v>
      </c>
      <c r="BU55" s="1487">
        <f t="shared" ca="1" si="23"/>
        <v>0</v>
      </c>
      <c r="BV55" s="1487">
        <f t="shared" ca="1" si="23"/>
        <v>0</v>
      </c>
      <c r="BW55" s="1487">
        <f t="shared" ca="1" si="23"/>
        <v>0</v>
      </c>
      <c r="BX55" s="1406">
        <f t="shared" ca="1" si="23"/>
        <v>0</v>
      </c>
    </row>
    <row r="56" spans="5:76" ht="15">
      <c r="E56" s="1390"/>
      <c r="F56" s="1391"/>
      <c r="G56" s="1391"/>
      <c r="H56" s="1391"/>
      <c r="I56" s="1391" t="str">
        <f t="shared" ca="1" si="25"/>
        <v>MKR_PB</v>
      </c>
      <c r="J56" s="1391"/>
      <c r="K56" s="1391"/>
      <c r="L56" s="1455">
        <f t="shared" ca="1" si="26"/>
        <v>0</v>
      </c>
      <c r="M56" s="1455">
        <f t="shared" ca="1" si="26"/>
        <v>0</v>
      </c>
      <c r="N56" s="1455">
        <f t="shared" ca="1" si="26"/>
        <v>0</v>
      </c>
      <c r="O56" s="1455">
        <f t="shared" ca="1" si="26"/>
        <v>0</v>
      </c>
      <c r="P56" s="1455">
        <f t="shared" ca="1" si="26"/>
        <v>0</v>
      </c>
      <c r="Q56" s="1455">
        <f t="shared" ca="1" si="26"/>
        <v>0</v>
      </c>
      <c r="R56" s="1455">
        <f t="shared" ca="1" si="26"/>
        <v>0</v>
      </c>
      <c r="S56" s="1455">
        <f t="shared" ca="1" si="26"/>
        <v>0</v>
      </c>
      <c r="T56" s="1455">
        <f t="shared" ca="1" si="26"/>
        <v>0</v>
      </c>
      <c r="U56" s="1455">
        <f t="shared" ca="1" si="26"/>
        <v>0</v>
      </c>
      <c r="V56" s="1455">
        <f t="shared" ca="1" si="26"/>
        <v>0</v>
      </c>
      <c r="W56" s="1455">
        <f t="shared" ca="1" si="26"/>
        <v>0</v>
      </c>
      <c r="X56" s="1455">
        <f t="shared" ca="1" si="26"/>
        <v>-24</v>
      </c>
      <c r="Y56" s="1455">
        <f t="shared" ca="1" si="26"/>
        <v>-24</v>
      </c>
      <c r="Z56" s="1455">
        <f t="shared" ca="1" si="26"/>
        <v>-48</v>
      </c>
      <c r="AA56" s="1455">
        <f t="shared" ca="1" si="26"/>
        <v>0</v>
      </c>
      <c r="AB56" s="1455">
        <f t="shared" ca="1" si="26"/>
        <v>0</v>
      </c>
      <c r="AC56" s="1455">
        <f t="shared" ca="1" si="26"/>
        <v>-45</v>
      </c>
      <c r="AD56" s="1455">
        <f t="shared" ca="1" si="26"/>
        <v>-72</v>
      </c>
      <c r="AE56" s="1455">
        <f t="shared" ca="1" si="26"/>
        <v>-48</v>
      </c>
      <c r="AF56" s="1455">
        <f t="shared" ca="1" si="26"/>
        <v>-48</v>
      </c>
      <c r="AG56" s="1455">
        <f t="shared" ca="1" si="26"/>
        <v>48</v>
      </c>
      <c r="AH56" s="1455">
        <f t="shared" ca="1" si="26"/>
        <v>24</v>
      </c>
      <c r="AI56" s="1455">
        <f t="shared" ca="1" si="26"/>
        <v>24</v>
      </c>
      <c r="AJ56" s="1455">
        <f t="shared" ca="1" si="26"/>
        <v>48</v>
      </c>
      <c r="AK56" s="1455">
        <f t="shared" ca="1" si="26"/>
        <v>72</v>
      </c>
      <c r="AL56" s="1455">
        <f t="shared" ca="1" si="26"/>
        <v>0</v>
      </c>
      <c r="AM56" s="1455">
        <f t="shared" ca="1" si="26"/>
        <v>0</v>
      </c>
      <c r="AN56" s="1455">
        <f t="shared" ca="1" si="26"/>
        <v>0</v>
      </c>
      <c r="AO56" s="1455">
        <f t="shared" ca="1" si="26"/>
        <v>0</v>
      </c>
      <c r="AP56" s="1456">
        <f t="shared" ca="1" si="26"/>
        <v>0</v>
      </c>
      <c r="AR56" s="1399">
        <f t="shared" si="21"/>
        <v>0</v>
      </c>
      <c r="AS56" s="1400" t="str">
        <f t="shared" ca="1" si="21"/>
        <v>MKR_PB</v>
      </c>
      <c r="AT56" s="1487">
        <f t="shared" ca="1" si="22"/>
        <v>0</v>
      </c>
      <c r="AU56" s="1487">
        <f t="shared" ca="1" si="22"/>
        <v>0</v>
      </c>
      <c r="AV56" s="1487">
        <f t="shared" ca="1" si="22"/>
        <v>0</v>
      </c>
      <c r="AW56" s="1487">
        <f t="shared" ca="1" si="22"/>
        <v>0</v>
      </c>
      <c r="AX56" s="1487">
        <f t="shared" ca="1" si="22"/>
        <v>0</v>
      </c>
      <c r="AY56" s="1487">
        <f t="shared" ca="1" si="22"/>
        <v>0</v>
      </c>
      <c r="AZ56" s="1487">
        <f t="shared" ca="1" si="22"/>
        <v>0</v>
      </c>
      <c r="BA56" s="1487">
        <f t="shared" ca="1" si="22"/>
        <v>0</v>
      </c>
      <c r="BB56" s="1487">
        <f t="shared" ca="1" si="22"/>
        <v>0</v>
      </c>
      <c r="BC56" s="1487">
        <f t="shared" ca="1" si="22"/>
        <v>0</v>
      </c>
      <c r="BD56" s="1487">
        <f t="shared" ca="1" si="22"/>
        <v>0</v>
      </c>
      <c r="BE56" s="1487">
        <f t="shared" ca="1" si="22"/>
        <v>0</v>
      </c>
      <c r="BF56" s="1487">
        <f t="shared" ca="1" si="22"/>
        <v>-24</v>
      </c>
      <c r="BG56" s="1487">
        <f t="shared" ca="1" si="22"/>
        <v>-24</v>
      </c>
      <c r="BH56" s="1487">
        <f t="shared" ca="1" si="22"/>
        <v>-48</v>
      </c>
      <c r="BI56" s="1487">
        <f t="shared" ca="1" si="22"/>
        <v>0</v>
      </c>
      <c r="BJ56" s="1487">
        <f t="shared" ca="1" si="23"/>
        <v>0</v>
      </c>
      <c r="BK56" s="1487">
        <f t="shared" ca="1" si="23"/>
        <v>-45</v>
      </c>
      <c r="BL56" s="1487">
        <f t="shared" ca="1" si="23"/>
        <v>-72</v>
      </c>
      <c r="BM56" s="1487">
        <f t="shared" ca="1" si="23"/>
        <v>-48</v>
      </c>
      <c r="BN56" s="1487">
        <f t="shared" ca="1" si="23"/>
        <v>-48</v>
      </c>
      <c r="BO56" s="1487">
        <f t="shared" ca="1" si="23"/>
        <v>48</v>
      </c>
      <c r="BP56" s="1487">
        <f t="shared" ca="1" si="23"/>
        <v>24</v>
      </c>
      <c r="BQ56" s="1487">
        <f t="shared" ca="1" si="23"/>
        <v>24</v>
      </c>
      <c r="BR56" s="1487">
        <f t="shared" ca="1" si="23"/>
        <v>48</v>
      </c>
      <c r="BS56" s="1487">
        <f t="shared" ca="1" si="23"/>
        <v>72</v>
      </c>
      <c r="BT56" s="1487">
        <f t="shared" ca="1" si="23"/>
        <v>0</v>
      </c>
      <c r="BU56" s="1487">
        <f t="shared" ca="1" si="23"/>
        <v>0</v>
      </c>
      <c r="BV56" s="1487">
        <f t="shared" ca="1" si="23"/>
        <v>0</v>
      </c>
      <c r="BW56" s="1487">
        <f t="shared" ca="1" si="23"/>
        <v>0</v>
      </c>
      <c r="BX56" s="1406">
        <f t="shared" ca="1" si="23"/>
        <v>0</v>
      </c>
    </row>
    <row r="57" spans="5:76" ht="15">
      <c r="E57" s="1390"/>
      <c r="F57" s="1391"/>
      <c r="G57" s="1391"/>
      <c r="H57" s="1391"/>
      <c r="I57" s="1391" t="str">
        <f t="shared" ca="1" si="25"/>
        <v>MLC_RC</v>
      </c>
      <c r="J57" s="1391"/>
      <c r="K57" s="1391"/>
      <c r="L57" s="1455">
        <f t="shared" ca="1" si="26"/>
        <v>0</v>
      </c>
      <c r="M57" s="1455">
        <f t="shared" ca="1" si="26"/>
        <v>0</v>
      </c>
      <c r="N57" s="1455">
        <f t="shared" ca="1" si="26"/>
        <v>0</v>
      </c>
      <c r="O57" s="1455">
        <f t="shared" ca="1" si="26"/>
        <v>0</v>
      </c>
      <c r="P57" s="1455">
        <f t="shared" ca="1" si="26"/>
        <v>24</v>
      </c>
      <c r="Q57" s="1455">
        <f t="shared" ca="1" si="26"/>
        <v>-160</v>
      </c>
      <c r="R57" s="1455">
        <f t="shared" ca="1" si="26"/>
        <v>-64</v>
      </c>
      <c r="S57" s="1455">
        <f t="shared" ca="1" si="26"/>
        <v>-93</v>
      </c>
      <c r="T57" s="1455">
        <f t="shared" ca="1" si="26"/>
        <v>64</v>
      </c>
      <c r="U57" s="1455">
        <f t="shared" ca="1" si="26"/>
        <v>64</v>
      </c>
      <c r="V57" s="1455">
        <f t="shared" ca="1" si="26"/>
        <v>-64</v>
      </c>
      <c r="W57" s="1455">
        <f t="shared" ca="1" si="26"/>
        <v>-64</v>
      </c>
      <c r="X57" s="1455">
        <f t="shared" ca="1" si="26"/>
        <v>-64</v>
      </c>
      <c r="Y57" s="1455">
        <f t="shared" ca="1" si="26"/>
        <v>-96</v>
      </c>
      <c r="Z57" s="1455">
        <f t="shared" ca="1" si="26"/>
        <v>32</v>
      </c>
      <c r="AA57" s="1455">
        <f t="shared" ca="1" si="26"/>
        <v>64</v>
      </c>
      <c r="AB57" s="1455">
        <f t="shared" ca="1" si="26"/>
        <v>-32</v>
      </c>
      <c r="AC57" s="1455">
        <f t="shared" ca="1" si="26"/>
        <v>-128</v>
      </c>
      <c r="AD57" s="1455">
        <f t="shared" ca="1" si="26"/>
        <v>-4</v>
      </c>
      <c r="AE57" s="1455">
        <f t="shared" ca="1" si="26"/>
        <v>-32</v>
      </c>
      <c r="AF57" s="1455">
        <f t="shared" ca="1" si="26"/>
        <v>-32</v>
      </c>
      <c r="AG57" s="1455">
        <f t="shared" ca="1" si="26"/>
        <v>0</v>
      </c>
      <c r="AH57" s="1455">
        <f t="shared" ca="1" si="26"/>
        <v>0</v>
      </c>
      <c r="AI57" s="1455">
        <f t="shared" ca="1" si="26"/>
        <v>0</v>
      </c>
      <c r="AJ57" s="1455">
        <f t="shared" ca="1" si="26"/>
        <v>0</v>
      </c>
      <c r="AK57" s="1455">
        <f t="shared" ca="1" si="26"/>
        <v>0</v>
      </c>
      <c r="AL57" s="1455">
        <f t="shared" ca="1" si="26"/>
        <v>0</v>
      </c>
      <c r="AM57" s="1455">
        <f t="shared" ca="1" si="26"/>
        <v>0</v>
      </c>
      <c r="AN57" s="1455">
        <f t="shared" ca="1" si="26"/>
        <v>0</v>
      </c>
      <c r="AO57" s="1455">
        <f t="shared" ca="1" si="26"/>
        <v>0</v>
      </c>
      <c r="AP57" s="1456">
        <f t="shared" ca="1" si="26"/>
        <v>0</v>
      </c>
      <c r="AR57" s="1399">
        <f t="shared" si="21"/>
        <v>0</v>
      </c>
      <c r="AS57" s="1400" t="str">
        <f t="shared" ca="1" si="21"/>
        <v>MLC_RC</v>
      </c>
      <c r="AT57" s="1487">
        <f t="shared" ca="1" si="22"/>
        <v>0</v>
      </c>
      <c r="AU57" s="1487">
        <f t="shared" ca="1" si="22"/>
        <v>0</v>
      </c>
      <c r="AV57" s="1487">
        <f t="shared" ca="1" si="22"/>
        <v>0</v>
      </c>
      <c r="AW57" s="1487">
        <f t="shared" ca="1" si="22"/>
        <v>0</v>
      </c>
      <c r="AX57" s="1487">
        <f t="shared" ca="1" si="22"/>
        <v>24</v>
      </c>
      <c r="AY57" s="1487">
        <f t="shared" ca="1" si="22"/>
        <v>-160</v>
      </c>
      <c r="AZ57" s="1487">
        <f t="shared" ca="1" si="22"/>
        <v>-64</v>
      </c>
      <c r="BA57" s="1487">
        <f t="shared" ca="1" si="22"/>
        <v>-93</v>
      </c>
      <c r="BB57" s="1487">
        <f t="shared" ca="1" si="22"/>
        <v>64</v>
      </c>
      <c r="BC57" s="1487">
        <f t="shared" ca="1" si="22"/>
        <v>64</v>
      </c>
      <c r="BD57" s="1487">
        <f t="shared" ca="1" si="22"/>
        <v>-64</v>
      </c>
      <c r="BE57" s="1487">
        <f t="shared" ca="1" si="22"/>
        <v>-64</v>
      </c>
      <c r="BF57" s="1487">
        <f t="shared" ca="1" si="22"/>
        <v>-64</v>
      </c>
      <c r="BG57" s="1487">
        <f t="shared" ca="1" si="22"/>
        <v>-96</v>
      </c>
      <c r="BH57" s="1487">
        <f t="shared" ca="1" si="22"/>
        <v>32</v>
      </c>
      <c r="BI57" s="1487">
        <f t="shared" ca="1" si="22"/>
        <v>64</v>
      </c>
      <c r="BJ57" s="1487">
        <f t="shared" ca="1" si="23"/>
        <v>-32</v>
      </c>
      <c r="BK57" s="1487">
        <f t="shared" ca="1" si="23"/>
        <v>-128</v>
      </c>
      <c r="BL57" s="1487">
        <f t="shared" ca="1" si="23"/>
        <v>-4</v>
      </c>
      <c r="BM57" s="1487">
        <f t="shared" ca="1" si="23"/>
        <v>-32</v>
      </c>
      <c r="BN57" s="1487">
        <f t="shared" ca="1" si="23"/>
        <v>-32</v>
      </c>
      <c r="BO57" s="1487">
        <f t="shared" ca="1" si="23"/>
        <v>0</v>
      </c>
      <c r="BP57" s="1487">
        <f t="shared" ca="1" si="23"/>
        <v>0</v>
      </c>
      <c r="BQ57" s="1487">
        <f t="shared" ca="1" si="23"/>
        <v>0</v>
      </c>
      <c r="BR57" s="1487">
        <f t="shared" ca="1" si="23"/>
        <v>0</v>
      </c>
      <c r="BS57" s="1487">
        <f t="shared" ca="1" si="23"/>
        <v>0</v>
      </c>
      <c r="BT57" s="1487">
        <f t="shared" ca="1" si="23"/>
        <v>0</v>
      </c>
      <c r="BU57" s="1487">
        <f t="shared" ca="1" si="23"/>
        <v>0</v>
      </c>
      <c r="BV57" s="1487">
        <f t="shared" ca="1" si="23"/>
        <v>0</v>
      </c>
      <c r="BW57" s="1487">
        <f t="shared" ca="1" si="23"/>
        <v>0</v>
      </c>
      <c r="BX57" s="1406">
        <f t="shared" ca="1" si="23"/>
        <v>0</v>
      </c>
    </row>
    <row r="58" spans="5:76" ht="15">
      <c r="E58" s="1390"/>
      <c r="F58" s="1391"/>
      <c r="G58" s="1391"/>
      <c r="H58" s="1391"/>
      <c r="I58" s="1391" t="str">
        <f t="shared" ca="1" si="25"/>
        <v>MLT_SWA</v>
      </c>
      <c r="J58" s="1391"/>
      <c r="K58" s="1391"/>
      <c r="L58" s="1455">
        <f t="shared" ca="1" si="26"/>
        <v>0</v>
      </c>
      <c r="M58" s="1455">
        <f t="shared" ca="1" si="26"/>
        <v>0</v>
      </c>
      <c r="N58" s="1455">
        <f t="shared" ca="1" si="26"/>
        <v>0</v>
      </c>
      <c r="O58" s="1455">
        <f t="shared" ca="1" si="26"/>
        <v>0</v>
      </c>
      <c r="P58" s="1455">
        <f t="shared" ca="1" si="26"/>
        <v>0</v>
      </c>
      <c r="Q58" s="1455">
        <f t="shared" ca="1" si="26"/>
        <v>0</v>
      </c>
      <c r="R58" s="1455">
        <f t="shared" ca="1" si="26"/>
        <v>-72</v>
      </c>
      <c r="S58" s="1455">
        <f t="shared" ref="S58:AP58" ca="1" si="27">S36-S14</f>
        <v>-72</v>
      </c>
      <c r="T58" s="1455">
        <f t="shared" ca="1" si="27"/>
        <v>72</v>
      </c>
      <c r="U58" s="1455">
        <f t="shared" ca="1" si="27"/>
        <v>0</v>
      </c>
      <c r="V58" s="1455">
        <f t="shared" ca="1" si="27"/>
        <v>-90</v>
      </c>
      <c r="W58" s="1455">
        <f t="shared" ca="1" si="27"/>
        <v>-90</v>
      </c>
      <c r="X58" s="1455">
        <f t="shared" ca="1" si="27"/>
        <v>0</v>
      </c>
      <c r="Y58" s="1455">
        <f t="shared" ca="1" si="27"/>
        <v>-36</v>
      </c>
      <c r="Z58" s="1455">
        <f t="shared" ca="1" si="27"/>
        <v>-54</v>
      </c>
      <c r="AA58" s="1455">
        <f t="shared" ca="1" si="27"/>
        <v>-54</v>
      </c>
      <c r="AB58" s="1455">
        <f t="shared" ca="1" si="27"/>
        <v>-54</v>
      </c>
      <c r="AC58" s="1455">
        <f t="shared" ca="1" si="27"/>
        <v>0</v>
      </c>
      <c r="AD58" s="1455">
        <f t="shared" ca="1" si="27"/>
        <v>18</v>
      </c>
      <c r="AE58" s="1455">
        <f t="shared" ca="1" si="27"/>
        <v>0</v>
      </c>
      <c r="AF58" s="1455">
        <f t="shared" ca="1" si="27"/>
        <v>54</v>
      </c>
      <c r="AG58" s="1455">
        <f t="shared" ca="1" si="27"/>
        <v>18</v>
      </c>
      <c r="AH58" s="1455">
        <f t="shared" ca="1" si="27"/>
        <v>0</v>
      </c>
      <c r="AI58" s="1455">
        <f t="shared" ca="1" si="27"/>
        <v>0</v>
      </c>
      <c r="AJ58" s="1455">
        <f t="shared" ca="1" si="27"/>
        <v>36</v>
      </c>
      <c r="AK58" s="1455">
        <f t="shared" ca="1" si="27"/>
        <v>36</v>
      </c>
      <c r="AL58" s="1455">
        <f t="shared" ca="1" si="27"/>
        <v>36</v>
      </c>
      <c r="AM58" s="1455">
        <f t="shared" ca="1" si="27"/>
        <v>36</v>
      </c>
      <c r="AN58" s="1455">
        <f t="shared" ca="1" si="27"/>
        <v>36</v>
      </c>
      <c r="AO58" s="1455">
        <f t="shared" ca="1" si="27"/>
        <v>0</v>
      </c>
      <c r="AP58" s="1456">
        <f t="shared" ca="1" si="27"/>
        <v>0</v>
      </c>
      <c r="AR58" s="1399">
        <f t="shared" si="21"/>
        <v>0</v>
      </c>
      <c r="AS58" s="1400" t="str">
        <f t="shared" ca="1" si="21"/>
        <v>MLT_SWA</v>
      </c>
      <c r="AT58" s="1487">
        <f t="shared" ca="1" si="22"/>
        <v>0</v>
      </c>
      <c r="AU58" s="1487">
        <f t="shared" ca="1" si="22"/>
        <v>0</v>
      </c>
      <c r="AV58" s="1487">
        <f t="shared" ca="1" si="22"/>
        <v>0</v>
      </c>
      <c r="AW58" s="1487">
        <f t="shared" ca="1" si="22"/>
        <v>0</v>
      </c>
      <c r="AX58" s="1487">
        <f t="shared" ca="1" si="22"/>
        <v>0</v>
      </c>
      <c r="AY58" s="1487">
        <f t="shared" ca="1" si="22"/>
        <v>0</v>
      </c>
      <c r="AZ58" s="1487">
        <f t="shared" ca="1" si="22"/>
        <v>-72</v>
      </c>
      <c r="BA58" s="1487">
        <f t="shared" ca="1" si="22"/>
        <v>-72</v>
      </c>
      <c r="BB58" s="1487">
        <f t="shared" ca="1" si="22"/>
        <v>72</v>
      </c>
      <c r="BC58" s="1487">
        <f t="shared" ca="1" si="22"/>
        <v>0</v>
      </c>
      <c r="BD58" s="1487">
        <f t="shared" ca="1" si="22"/>
        <v>-90</v>
      </c>
      <c r="BE58" s="1487">
        <f t="shared" ca="1" si="22"/>
        <v>-90</v>
      </c>
      <c r="BF58" s="1487">
        <f t="shared" ca="1" si="22"/>
        <v>0</v>
      </c>
      <c r="BG58" s="1487">
        <f t="shared" ca="1" si="22"/>
        <v>-36</v>
      </c>
      <c r="BH58" s="1487">
        <f t="shared" ca="1" si="22"/>
        <v>-54</v>
      </c>
      <c r="BI58" s="1487">
        <f t="shared" ca="1" si="22"/>
        <v>-54</v>
      </c>
      <c r="BJ58" s="1487">
        <f t="shared" ca="1" si="23"/>
        <v>-54</v>
      </c>
      <c r="BK58" s="1487">
        <f t="shared" ca="1" si="23"/>
        <v>0</v>
      </c>
      <c r="BL58" s="1487">
        <f t="shared" ca="1" si="23"/>
        <v>18</v>
      </c>
      <c r="BM58" s="1487">
        <f t="shared" ca="1" si="23"/>
        <v>0</v>
      </c>
      <c r="BN58" s="1487">
        <f t="shared" ca="1" si="23"/>
        <v>54</v>
      </c>
      <c r="BO58" s="1487">
        <f t="shared" ca="1" si="23"/>
        <v>18</v>
      </c>
      <c r="BP58" s="1487">
        <f t="shared" ca="1" si="23"/>
        <v>0</v>
      </c>
      <c r="BQ58" s="1487">
        <f t="shared" ca="1" si="23"/>
        <v>0</v>
      </c>
      <c r="BR58" s="1487">
        <f t="shared" ca="1" si="23"/>
        <v>36</v>
      </c>
      <c r="BS58" s="1487">
        <f t="shared" ca="1" si="23"/>
        <v>36</v>
      </c>
      <c r="BT58" s="1487">
        <f t="shared" ca="1" si="23"/>
        <v>36</v>
      </c>
      <c r="BU58" s="1487">
        <f t="shared" ca="1" si="23"/>
        <v>36</v>
      </c>
      <c r="BV58" s="1487">
        <f t="shared" ca="1" si="23"/>
        <v>36</v>
      </c>
      <c r="BW58" s="1487">
        <f t="shared" ca="1" si="23"/>
        <v>0</v>
      </c>
      <c r="BX58" s="1406">
        <f t="shared" ca="1" si="23"/>
        <v>0</v>
      </c>
    </row>
    <row r="59" spans="5:76" ht="15">
      <c r="E59" s="1390"/>
      <c r="F59" s="1391"/>
      <c r="G59" s="1391"/>
      <c r="H59" s="1391"/>
      <c r="I59" s="1391" t="str">
        <f t="shared" ca="1" si="25"/>
        <v>MLF</v>
      </c>
      <c r="J59" s="1391"/>
      <c r="K59" s="1391"/>
      <c r="L59" s="1455">
        <f t="shared" ref="L59:AP66" ca="1" si="28">L37-L15</f>
        <v>0</v>
      </c>
      <c r="M59" s="1455">
        <f t="shared" ca="1" si="28"/>
        <v>0</v>
      </c>
      <c r="N59" s="1455">
        <f t="shared" ca="1" si="28"/>
        <v>0</v>
      </c>
      <c r="O59" s="1455">
        <f t="shared" ca="1" si="28"/>
        <v>0</v>
      </c>
      <c r="P59" s="1455">
        <f t="shared" ca="1" si="28"/>
        <v>0</v>
      </c>
      <c r="Q59" s="1455">
        <f t="shared" ca="1" si="28"/>
        <v>-60</v>
      </c>
      <c r="R59" s="1455">
        <f t="shared" ca="1" si="28"/>
        <v>-80</v>
      </c>
      <c r="S59" s="1455">
        <f t="shared" ca="1" si="28"/>
        <v>-80</v>
      </c>
      <c r="T59" s="1455">
        <f t="shared" ca="1" si="28"/>
        <v>0</v>
      </c>
      <c r="U59" s="1455">
        <f t="shared" ca="1" si="28"/>
        <v>0</v>
      </c>
      <c r="V59" s="1455">
        <f t="shared" ca="1" si="28"/>
        <v>-60</v>
      </c>
      <c r="W59" s="1455">
        <f t="shared" ca="1" si="28"/>
        <v>-120</v>
      </c>
      <c r="X59" s="1455">
        <f t="shared" ca="1" si="28"/>
        <v>-120</v>
      </c>
      <c r="Y59" s="1455">
        <f t="shared" ca="1" si="28"/>
        <v>-120</v>
      </c>
      <c r="Z59" s="1455">
        <f t="shared" ca="1" si="28"/>
        <v>0</v>
      </c>
      <c r="AA59" s="1455">
        <f t="shared" ca="1" si="28"/>
        <v>0</v>
      </c>
      <c r="AB59" s="1455">
        <f t="shared" ca="1" si="28"/>
        <v>0</v>
      </c>
      <c r="AC59" s="1455">
        <f t="shared" ca="1" si="28"/>
        <v>0</v>
      </c>
      <c r="AD59" s="1455">
        <f t="shared" ca="1" si="28"/>
        <v>0</v>
      </c>
      <c r="AE59" s="1455">
        <f t="shared" ca="1" si="28"/>
        <v>0</v>
      </c>
      <c r="AF59" s="1455">
        <f t="shared" ca="1" si="28"/>
        <v>0</v>
      </c>
      <c r="AG59" s="1455">
        <f t="shared" ca="1" si="28"/>
        <v>0</v>
      </c>
      <c r="AH59" s="1455">
        <f t="shared" ca="1" si="28"/>
        <v>0</v>
      </c>
      <c r="AI59" s="1455">
        <f t="shared" ca="1" si="28"/>
        <v>0</v>
      </c>
      <c r="AJ59" s="1455">
        <f t="shared" ca="1" si="28"/>
        <v>-40</v>
      </c>
      <c r="AK59" s="1455">
        <f t="shared" ca="1" si="28"/>
        <v>-40</v>
      </c>
      <c r="AL59" s="1455">
        <f t="shared" ca="1" si="28"/>
        <v>-40</v>
      </c>
      <c r="AM59" s="1455">
        <f t="shared" ca="1" si="28"/>
        <v>0</v>
      </c>
      <c r="AN59" s="1455">
        <f t="shared" ca="1" si="28"/>
        <v>0</v>
      </c>
      <c r="AO59" s="1455">
        <f t="shared" ca="1" si="28"/>
        <v>0</v>
      </c>
      <c r="AP59" s="1456">
        <f t="shared" ca="1" si="28"/>
        <v>0</v>
      </c>
      <c r="AR59" s="1399">
        <f t="shared" si="21"/>
        <v>0</v>
      </c>
      <c r="AS59" s="1400" t="str">
        <f t="shared" ca="1" si="21"/>
        <v>MLF</v>
      </c>
      <c r="AT59" s="1487">
        <f t="shared" ca="1" si="22"/>
        <v>0</v>
      </c>
      <c r="AU59" s="1487">
        <f t="shared" ca="1" si="22"/>
        <v>0</v>
      </c>
      <c r="AV59" s="1487">
        <f t="shared" ca="1" si="22"/>
        <v>0</v>
      </c>
      <c r="AW59" s="1487">
        <f t="shared" ca="1" si="22"/>
        <v>0</v>
      </c>
      <c r="AX59" s="1487">
        <f t="shared" ca="1" si="22"/>
        <v>0</v>
      </c>
      <c r="AY59" s="1487">
        <f t="shared" ca="1" si="22"/>
        <v>-60</v>
      </c>
      <c r="AZ59" s="1487">
        <f t="shared" ca="1" si="22"/>
        <v>-80</v>
      </c>
      <c r="BA59" s="1487">
        <f t="shared" ca="1" si="22"/>
        <v>-80</v>
      </c>
      <c r="BB59" s="1487">
        <f t="shared" ca="1" si="22"/>
        <v>0</v>
      </c>
      <c r="BC59" s="1487">
        <f t="shared" ca="1" si="22"/>
        <v>0</v>
      </c>
      <c r="BD59" s="1487">
        <f t="shared" ca="1" si="22"/>
        <v>-60</v>
      </c>
      <c r="BE59" s="1487">
        <f t="shared" ca="1" si="22"/>
        <v>-120</v>
      </c>
      <c r="BF59" s="1487">
        <f t="shared" ca="1" si="22"/>
        <v>-120</v>
      </c>
      <c r="BG59" s="1487">
        <f t="shared" ca="1" si="22"/>
        <v>-120</v>
      </c>
      <c r="BH59" s="1487">
        <f t="shared" ca="1" si="22"/>
        <v>0</v>
      </c>
      <c r="BI59" s="1487">
        <f t="shared" ca="1" si="22"/>
        <v>0</v>
      </c>
      <c r="BJ59" s="1487">
        <f t="shared" ca="1" si="23"/>
        <v>0</v>
      </c>
      <c r="BK59" s="1487">
        <f t="shared" ca="1" si="23"/>
        <v>0</v>
      </c>
      <c r="BL59" s="1487">
        <f t="shared" ca="1" si="23"/>
        <v>0</v>
      </c>
      <c r="BM59" s="1487">
        <f t="shared" ca="1" si="23"/>
        <v>0</v>
      </c>
      <c r="BN59" s="1487">
        <f t="shared" ca="1" si="23"/>
        <v>0</v>
      </c>
      <c r="BO59" s="1487">
        <f t="shared" ca="1" si="23"/>
        <v>0</v>
      </c>
      <c r="BP59" s="1487">
        <f t="shared" ca="1" si="23"/>
        <v>0</v>
      </c>
      <c r="BQ59" s="1487">
        <f t="shared" ca="1" si="23"/>
        <v>0</v>
      </c>
      <c r="BR59" s="1487">
        <f t="shared" ca="1" si="23"/>
        <v>-40</v>
      </c>
      <c r="BS59" s="1487">
        <f t="shared" ca="1" si="23"/>
        <v>-40</v>
      </c>
      <c r="BT59" s="1487">
        <f t="shared" ca="1" si="23"/>
        <v>-40</v>
      </c>
      <c r="BU59" s="1487">
        <f t="shared" ca="1" si="23"/>
        <v>0</v>
      </c>
      <c r="BV59" s="1487">
        <f t="shared" ca="1" si="23"/>
        <v>0</v>
      </c>
      <c r="BW59" s="1487">
        <f t="shared" ca="1" si="23"/>
        <v>0</v>
      </c>
      <c r="BX59" s="1406">
        <f t="shared" ca="1" si="23"/>
        <v>0</v>
      </c>
    </row>
    <row r="60" spans="5:76" ht="15">
      <c r="E60" s="1390"/>
      <c r="F60" s="1391"/>
      <c r="G60" s="1391"/>
      <c r="H60" s="1391"/>
      <c r="I60" s="1391" t="str">
        <f t="shared" ca="1" si="25"/>
        <v>MFJ_PB</v>
      </c>
      <c r="J60" s="1391"/>
      <c r="K60" s="1391"/>
      <c r="L60" s="1455">
        <f t="shared" ca="1" si="28"/>
        <v>0</v>
      </c>
      <c r="M60" s="1455">
        <f t="shared" ca="1" si="28"/>
        <v>0</v>
      </c>
      <c r="N60" s="1455">
        <f t="shared" ca="1" si="28"/>
        <v>0</v>
      </c>
      <c r="O60" s="1455">
        <f t="shared" ca="1" si="28"/>
        <v>0</v>
      </c>
      <c r="P60" s="1455">
        <f t="shared" ca="1" si="28"/>
        <v>0</v>
      </c>
      <c r="Q60" s="1455">
        <f t="shared" ca="1" si="28"/>
        <v>-72</v>
      </c>
      <c r="R60" s="1455">
        <f t="shared" ca="1" si="28"/>
        <v>-48</v>
      </c>
      <c r="S60" s="1455">
        <f t="shared" ca="1" si="28"/>
        <v>-48</v>
      </c>
      <c r="T60" s="1455">
        <f t="shared" ca="1" si="28"/>
        <v>0</v>
      </c>
      <c r="U60" s="1455">
        <f t="shared" ca="1" si="28"/>
        <v>24</v>
      </c>
      <c r="V60" s="1455">
        <f t="shared" ca="1" si="28"/>
        <v>-24</v>
      </c>
      <c r="W60" s="1455">
        <f t="shared" ca="1" si="28"/>
        <v>-24</v>
      </c>
      <c r="X60" s="1455">
        <f t="shared" ca="1" si="28"/>
        <v>0</v>
      </c>
      <c r="Y60" s="1455">
        <f t="shared" ca="1" si="28"/>
        <v>-72</v>
      </c>
      <c r="Z60" s="1455">
        <f t="shared" ca="1" si="28"/>
        <v>0</v>
      </c>
      <c r="AA60" s="1455">
        <f t="shared" ca="1" si="28"/>
        <v>0</v>
      </c>
      <c r="AB60" s="1455">
        <f t="shared" ca="1" si="28"/>
        <v>0</v>
      </c>
      <c r="AC60" s="1455">
        <f t="shared" ca="1" si="28"/>
        <v>24</v>
      </c>
      <c r="AD60" s="1455">
        <f t="shared" ca="1" si="28"/>
        <v>0</v>
      </c>
      <c r="AE60" s="1455">
        <f t="shared" ca="1" si="28"/>
        <v>0</v>
      </c>
      <c r="AF60" s="1455">
        <f t="shared" ca="1" si="28"/>
        <v>0</v>
      </c>
      <c r="AG60" s="1455">
        <f t="shared" ca="1" si="28"/>
        <v>0</v>
      </c>
      <c r="AH60" s="1455">
        <f t="shared" ca="1" si="28"/>
        <v>0</v>
      </c>
      <c r="AI60" s="1455">
        <f t="shared" ca="1" si="28"/>
        <v>0</v>
      </c>
      <c r="AJ60" s="1455">
        <f t="shared" ca="1" si="28"/>
        <v>0</v>
      </c>
      <c r="AK60" s="1455">
        <f t="shared" ca="1" si="28"/>
        <v>0</v>
      </c>
      <c r="AL60" s="1455">
        <f t="shared" ca="1" si="28"/>
        <v>0</v>
      </c>
      <c r="AM60" s="1455">
        <f t="shared" ca="1" si="28"/>
        <v>0</v>
      </c>
      <c r="AN60" s="1455">
        <f t="shared" ca="1" si="28"/>
        <v>0</v>
      </c>
      <c r="AO60" s="1455">
        <f t="shared" ca="1" si="28"/>
        <v>0</v>
      </c>
      <c r="AP60" s="1456">
        <f t="shared" ca="1" si="28"/>
        <v>0</v>
      </c>
      <c r="AR60" s="1399">
        <f t="shared" si="21"/>
        <v>0</v>
      </c>
      <c r="AS60" s="1400" t="str">
        <f t="shared" ca="1" si="21"/>
        <v>MFJ_PB</v>
      </c>
      <c r="AT60" s="1487">
        <f t="shared" ca="1" si="22"/>
        <v>0</v>
      </c>
      <c r="AU60" s="1487">
        <f t="shared" ca="1" si="22"/>
        <v>0</v>
      </c>
      <c r="AV60" s="1487">
        <f t="shared" ca="1" si="22"/>
        <v>0</v>
      </c>
      <c r="AW60" s="1487">
        <f t="shared" ca="1" si="22"/>
        <v>0</v>
      </c>
      <c r="AX60" s="1487">
        <f t="shared" ca="1" si="22"/>
        <v>0</v>
      </c>
      <c r="AY60" s="1487">
        <f t="shared" ca="1" si="22"/>
        <v>-72</v>
      </c>
      <c r="AZ60" s="1487">
        <f t="shared" ca="1" si="22"/>
        <v>-48</v>
      </c>
      <c r="BA60" s="1487">
        <f t="shared" ca="1" si="22"/>
        <v>-48</v>
      </c>
      <c r="BB60" s="1487">
        <f t="shared" ca="1" si="22"/>
        <v>0</v>
      </c>
      <c r="BC60" s="1487">
        <f t="shared" ca="1" si="22"/>
        <v>24</v>
      </c>
      <c r="BD60" s="1487">
        <f t="shared" ca="1" si="22"/>
        <v>-24</v>
      </c>
      <c r="BE60" s="1487">
        <f t="shared" ca="1" si="22"/>
        <v>-24</v>
      </c>
      <c r="BF60" s="1487">
        <f t="shared" ca="1" si="22"/>
        <v>0</v>
      </c>
      <c r="BG60" s="1487">
        <f t="shared" ca="1" si="22"/>
        <v>-72</v>
      </c>
      <c r="BH60" s="1487">
        <f t="shared" ca="1" si="22"/>
        <v>0</v>
      </c>
      <c r="BI60" s="1487">
        <f t="shared" ca="1" si="22"/>
        <v>0</v>
      </c>
      <c r="BJ60" s="1487">
        <f t="shared" ca="1" si="23"/>
        <v>0</v>
      </c>
      <c r="BK60" s="1487">
        <f t="shared" ca="1" si="23"/>
        <v>24</v>
      </c>
      <c r="BL60" s="1487">
        <f t="shared" ca="1" si="23"/>
        <v>0</v>
      </c>
      <c r="BM60" s="1487">
        <f t="shared" ca="1" si="23"/>
        <v>0</v>
      </c>
      <c r="BN60" s="1487">
        <f t="shared" ca="1" si="23"/>
        <v>0</v>
      </c>
      <c r="BO60" s="1487">
        <f t="shared" ca="1" si="23"/>
        <v>0</v>
      </c>
      <c r="BP60" s="1487">
        <f t="shared" ca="1" si="23"/>
        <v>0</v>
      </c>
      <c r="BQ60" s="1487">
        <f t="shared" ca="1" si="23"/>
        <v>0</v>
      </c>
      <c r="BR60" s="1487">
        <f t="shared" ca="1" si="23"/>
        <v>0</v>
      </c>
      <c r="BS60" s="1487">
        <f t="shared" ca="1" si="23"/>
        <v>0</v>
      </c>
      <c r="BT60" s="1487">
        <f t="shared" ca="1" si="23"/>
        <v>0</v>
      </c>
      <c r="BU60" s="1487">
        <f t="shared" ca="1" si="23"/>
        <v>0</v>
      </c>
      <c r="BV60" s="1487">
        <f t="shared" ca="1" si="23"/>
        <v>0</v>
      </c>
      <c r="BW60" s="1487">
        <f t="shared" ca="1" si="23"/>
        <v>0</v>
      </c>
      <c r="BX60" s="1406">
        <f t="shared" ca="1" si="23"/>
        <v>0</v>
      </c>
    </row>
    <row r="61" spans="5:76" ht="15">
      <c r="E61" s="1390"/>
      <c r="F61" s="1391"/>
      <c r="G61" s="1391"/>
      <c r="H61" s="1391"/>
      <c r="I61" s="1391" t="str">
        <f t="shared" ca="1" si="25"/>
        <v>MFL</v>
      </c>
      <c r="J61" s="1391"/>
      <c r="K61" s="1391"/>
      <c r="L61" s="1455">
        <f t="shared" ca="1" si="28"/>
        <v>0</v>
      </c>
      <c r="M61" s="1455">
        <f t="shared" ca="1" si="28"/>
        <v>0</v>
      </c>
      <c r="N61" s="1455">
        <f t="shared" ca="1" si="28"/>
        <v>0</v>
      </c>
      <c r="O61" s="1455">
        <f t="shared" ca="1" si="28"/>
        <v>0</v>
      </c>
      <c r="P61" s="1455">
        <f t="shared" ca="1" si="28"/>
        <v>0</v>
      </c>
      <c r="Q61" s="1455">
        <f t="shared" ca="1" si="28"/>
        <v>0</v>
      </c>
      <c r="R61" s="1455">
        <f t="shared" ca="1" si="28"/>
        <v>0</v>
      </c>
      <c r="S61" s="1455">
        <f t="shared" ca="1" si="28"/>
        <v>0</v>
      </c>
      <c r="T61" s="1455">
        <f t="shared" ca="1" si="28"/>
        <v>0</v>
      </c>
      <c r="U61" s="1455">
        <f t="shared" ca="1" si="28"/>
        <v>0</v>
      </c>
      <c r="V61" s="1455">
        <f t="shared" ca="1" si="28"/>
        <v>0</v>
      </c>
      <c r="W61" s="1455">
        <f t="shared" ca="1" si="28"/>
        <v>0</v>
      </c>
      <c r="X61" s="1455">
        <f t="shared" ca="1" si="28"/>
        <v>-60</v>
      </c>
      <c r="Y61" s="1455">
        <f t="shared" ca="1" si="28"/>
        <v>-80</v>
      </c>
      <c r="Z61" s="1455">
        <f t="shared" ca="1" si="28"/>
        <v>-60</v>
      </c>
      <c r="AA61" s="1455">
        <f t="shared" ca="1" si="28"/>
        <v>0</v>
      </c>
      <c r="AB61" s="1455">
        <f t="shared" ca="1" si="28"/>
        <v>0</v>
      </c>
      <c r="AC61" s="1455">
        <f t="shared" ca="1" si="28"/>
        <v>0</v>
      </c>
      <c r="AD61" s="1455">
        <f t="shared" ca="1" si="28"/>
        <v>-60</v>
      </c>
      <c r="AE61" s="1455">
        <f t="shared" ca="1" si="28"/>
        <v>-20</v>
      </c>
      <c r="AF61" s="1455">
        <f t="shared" ca="1" si="28"/>
        <v>-60</v>
      </c>
      <c r="AG61" s="1455">
        <f t="shared" ca="1" si="28"/>
        <v>0</v>
      </c>
      <c r="AH61" s="1455">
        <f t="shared" ca="1" si="28"/>
        <v>0</v>
      </c>
      <c r="AI61" s="1455">
        <f t="shared" ca="1" si="28"/>
        <v>0</v>
      </c>
      <c r="AJ61" s="1455">
        <f t="shared" ca="1" si="28"/>
        <v>40</v>
      </c>
      <c r="AK61" s="1455">
        <f t="shared" ca="1" si="28"/>
        <v>20</v>
      </c>
      <c r="AL61" s="1455">
        <f t="shared" ca="1" si="28"/>
        <v>0</v>
      </c>
      <c r="AM61" s="1455">
        <f t="shared" ca="1" si="28"/>
        <v>0</v>
      </c>
      <c r="AN61" s="1455">
        <f t="shared" ca="1" si="28"/>
        <v>0</v>
      </c>
      <c r="AO61" s="1455">
        <f t="shared" ca="1" si="28"/>
        <v>0</v>
      </c>
      <c r="AP61" s="1456">
        <f t="shared" ca="1" si="28"/>
        <v>0</v>
      </c>
      <c r="AR61" s="1399">
        <f t="shared" si="21"/>
        <v>0</v>
      </c>
      <c r="AS61" s="1400" t="str">
        <f t="shared" ca="1" si="21"/>
        <v>MFL</v>
      </c>
      <c r="AT61" s="1487">
        <f t="shared" ca="1" si="22"/>
        <v>0</v>
      </c>
      <c r="AU61" s="1487">
        <f t="shared" ca="1" si="22"/>
        <v>0</v>
      </c>
      <c r="AV61" s="1487">
        <f t="shared" ca="1" si="22"/>
        <v>0</v>
      </c>
      <c r="AW61" s="1487">
        <f t="shared" ca="1" si="22"/>
        <v>0</v>
      </c>
      <c r="AX61" s="1487">
        <f t="shared" ca="1" si="22"/>
        <v>0</v>
      </c>
      <c r="AY61" s="1487">
        <f t="shared" ca="1" si="22"/>
        <v>0</v>
      </c>
      <c r="AZ61" s="1487">
        <f t="shared" ca="1" si="22"/>
        <v>0</v>
      </c>
      <c r="BA61" s="1487">
        <f t="shared" ca="1" si="22"/>
        <v>0</v>
      </c>
      <c r="BB61" s="1487">
        <f t="shared" ca="1" si="22"/>
        <v>0</v>
      </c>
      <c r="BC61" s="1487">
        <f t="shared" ca="1" si="22"/>
        <v>0</v>
      </c>
      <c r="BD61" s="1487">
        <f t="shared" ca="1" si="22"/>
        <v>0</v>
      </c>
      <c r="BE61" s="1487">
        <f t="shared" ca="1" si="22"/>
        <v>0</v>
      </c>
      <c r="BF61" s="1487">
        <f t="shared" ca="1" si="22"/>
        <v>-60</v>
      </c>
      <c r="BG61" s="1487">
        <f t="shared" ca="1" si="22"/>
        <v>-80</v>
      </c>
      <c r="BH61" s="1487">
        <f t="shared" ca="1" si="22"/>
        <v>-60</v>
      </c>
      <c r="BI61" s="1487">
        <f t="shared" ca="1" si="22"/>
        <v>0</v>
      </c>
      <c r="BJ61" s="1487">
        <f t="shared" ca="1" si="23"/>
        <v>0</v>
      </c>
      <c r="BK61" s="1487">
        <f t="shared" ca="1" si="23"/>
        <v>0</v>
      </c>
      <c r="BL61" s="1487">
        <f t="shared" ca="1" si="23"/>
        <v>-60</v>
      </c>
      <c r="BM61" s="1487">
        <f t="shared" ca="1" si="23"/>
        <v>-20</v>
      </c>
      <c r="BN61" s="1487">
        <f t="shared" ca="1" si="23"/>
        <v>-60</v>
      </c>
      <c r="BO61" s="1487">
        <f t="shared" ca="1" si="23"/>
        <v>0</v>
      </c>
      <c r="BP61" s="1487">
        <f t="shared" ca="1" si="23"/>
        <v>0</v>
      </c>
      <c r="BQ61" s="1487">
        <f t="shared" ca="1" si="23"/>
        <v>0</v>
      </c>
      <c r="BR61" s="1487">
        <f t="shared" ca="1" si="23"/>
        <v>40</v>
      </c>
      <c r="BS61" s="1487">
        <f t="shared" ca="1" si="23"/>
        <v>20</v>
      </c>
      <c r="BT61" s="1487">
        <f t="shared" ca="1" si="23"/>
        <v>0</v>
      </c>
      <c r="BU61" s="1487">
        <f t="shared" ca="1" si="23"/>
        <v>0</v>
      </c>
      <c r="BV61" s="1487">
        <f t="shared" ca="1" si="23"/>
        <v>0</v>
      </c>
      <c r="BW61" s="1487">
        <f t="shared" ca="1" si="23"/>
        <v>0</v>
      </c>
      <c r="BX61" s="1406">
        <f t="shared" ca="1" si="23"/>
        <v>0</v>
      </c>
    </row>
    <row r="62" spans="5:76" ht="15">
      <c r="E62" s="1390"/>
      <c r="F62" s="1391"/>
      <c r="G62" s="1391"/>
      <c r="H62" s="1391"/>
      <c r="I62" s="1391" t="str">
        <f t="shared" ca="1" si="25"/>
        <v>MLM_HP</v>
      </c>
      <c r="J62" s="1391"/>
      <c r="K62" s="1391"/>
      <c r="L62" s="1455">
        <f t="shared" ca="1" si="28"/>
        <v>0</v>
      </c>
      <c r="M62" s="1455">
        <f t="shared" ca="1" si="28"/>
        <v>0</v>
      </c>
      <c r="N62" s="1455">
        <f t="shared" ca="1" si="28"/>
        <v>0</v>
      </c>
      <c r="O62" s="1455">
        <f t="shared" ca="1" si="28"/>
        <v>0</v>
      </c>
      <c r="P62" s="1455">
        <f t="shared" ca="1" si="28"/>
        <v>0</v>
      </c>
      <c r="Q62" s="1455">
        <f t="shared" ca="1" si="28"/>
        <v>-36</v>
      </c>
      <c r="R62" s="1455">
        <f t="shared" ca="1" si="28"/>
        <v>0</v>
      </c>
      <c r="S62" s="1455">
        <f t="shared" ca="1" si="28"/>
        <v>0</v>
      </c>
      <c r="T62" s="1455">
        <f t="shared" ca="1" si="28"/>
        <v>0</v>
      </c>
      <c r="U62" s="1455">
        <f t="shared" ca="1" si="28"/>
        <v>0</v>
      </c>
      <c r="V62" s="1455">
        <f t="shared" ca="1" si="28"/>
        <v>0</v>
      </c>
      <c r="W62" s="1455">
        <f t="shared" ca="1" si="28"/>
        <v>0</v>
      </c>
      <c r="X62" s="1455">
        <f t="shared" ca="1" si="28"/>
        <v>0</v>
      </c>
      <c r="Y62" s="1455">
        <f t="shared" ca="1" si="28"/>
        <v>0</v>
      </c>
      <c r="Z62" s="1455">
        <f t="shared" ca="1" si="28"/>
        <v>0</v>
      </c>
      <c r="AA62" s="1455">
        <f t="shared" ca="1" si="28"/>
        <v>0</v>
      </c>
      <c r="AB62" s="1455">
        <f t="shared" ca="1" si="28"/>
        <v>0</v>
      </c>
      <c r="AC62" s="1455">
        <f t="shared" ca="1" si="28"/>
        <v>0</v>
      </c>
      <c r="AD62" s="1455">
        <f t="shared" ca="1" si="28"/>
        <v>0</v>
      </c>
      <c r="AE62" s="1455">
        <f t="shared" ca="1" si="28"/>
        <v>0</v>
      </c>
      <c r="AF62" s="1455">
        <f t="shared" ca="1" si="28"/>
        <v>0</v>
      </c>
      <c r="AG62" s="1455">
        <f t="shared" ca="1" si="28"/>
        <v>0</v>
      </c>
      <c r="AH62" s="1455">
        <f t="shared" ca="1" si="28"/>
        <v>0</v>
      </c>
      <c r="AI62" s="1455">
        <f t="shared" ca="1" si="28"/>
        <v>0</v>
      </c>
      <c r="AJ62" s="1455">
        <f t="shared" ca="1" si="28"/>
        <v>0</v>
      </c>
      <c r="AK62" s="1455">
        <f t="shared" ca="1" si="28"/>
        <v>0</v>
      </c>
      <c r="AL62" s="1455">
        <f t="shared" ca="1" si="28"/>
        <v>0</v>
      </c>
      <c r="AM62" s="1455">
        <f t="shared" ca="1" si="28"/>
        <v>0</v>
      </c>
      <c r="AN62" s="1455">
        <f t="shared" ca="1" si="28"/>
        <v>0</v>
      </c>
      <c r="AO62" s="1455">
        <f t="shared" ca="1" si="28"/>
        <v>0</v>
      </c>
      <c r="AP62" s="1456">
        <f t="shared" ca="1" si="28"/>
        <v>0</v>
      </c>
      <c r="AR62" s="1399">
        <f t="shared" si="21"/>
        <v>0</v>
      </c>
      <c r="AS62" s="1400" t="str">
        <f t="shared" ca="1" si="21"/>
        <v>MLM_HP</v>
      </c>
      <c r="AT62" s="1487">
        <f t="shared" ca="1" si="22"/>
        <v>0</v>
      </c>
      <c r="AU62" s="1487">
        <f t="shared" ca="1" si="22"/>
        <v>0</v>
      </c>
      <c r="AV62" s="1487">
        <f t="shared" ca="1" si="22"/>
        <v>0</v>
      </c>
      <c r="AW62" s="1487">
        <f t="shared" ca="1" si="22"/>
        <v>0</v>
      </c>
      <c r="AX62" s="1487">
        <f t="shared" ca="1" si="22"/>
        <v>0</v>
      </c>
      <c r="AY62" s="1487">
        <f t="shared" ca="1" si="22"/>
        <v>-36</v>
      </c>
      <c r="AZ62" s="1487">
        <f t="shared" ca="1" si="22"/>
        <v>0</v>
      </c>
      <c r="BA62" s="1487">
        <f t="shared" ca="1" si="22"/>
        <v>0</v>
      </c>
      <c r="BB62" s="1487">
        <f t="shared" ca="1" si="22"/>
        <v>0</v>
      </c>
      <c r="BC62" s="1487">
        <f t="shared" ca="1" si="22"/>
        <v>0</v>
      </c>
      <c r="BD62" s="1487">
        <f t="shared" ca="1" si="22"/>
        <v>0</v>
      </c>
      <c r="BE62" s="1487">
        <f t="shared" ca="1" si="22"/>
        <v>0</v>
      </c>
      <c r="BF62" s="1487">
        <f t="shared" ca="1" si="22"/>
        <v>0</v>
      </c>
      <c r="BG62" s="1487">
        <f t="shared" ca="1" si="22"/>
        <v>0</v>
      </c>
      <c r="BH62" s="1487">
        <f t="shared" ca="1" si="22"/>
        <v>0</v>
      </c>
      <c r="BI62" s="1487">
        <f t="shared" ca="1" si="22"/>
        <v>0</v>
      </c>
      <c r="BJ62" s="1487">
        <f t="shared" ca="1" si="23"/>
        <v>0</v>
      </c>
      <c r="BK62" s="1487">
        <f t="shared" ca="1" si="23"/>
        <v>0</v>
      </c>
      <c r="BL62" s="1487">
        <f t="shared" ca="1" si="23"/>
        <v>0</v>
      </c>
      <c r="BM62" s="1487">
        <f t="shared" ca="1" si="23"/>
        <v>0</v>
      </c>
      <c r="BN62" s="1487">
        <f t="shared" ca="1" si="23"/>
        <v>0</v>
      </c>
      <c r="BO62" s="1487">
        <f t="shared" ca="1" si="23"/>
        <v>0</v>
      </c>
      <c r="BP62" s="1487">
        <f t="shared" ca="1" si="23"/>
        <v>0</v>
      </c>
      <c r="BQ62" s="1487">
        <f t="shared" ca="1" si="23"/>
        <v>0</v>
      </c>
      <c r="BR62" s="1487">
        <f t="shared" ca="1" si="23"/>
        <v>0</v>
      </c>
      <c r="BS62" s="1487">
        <f t="shared" ca="1" si="23"/>
        <v>0</v>
      </c>
      <c r="BT62" s="1487">
        <f t="shared" ca="1" si="23"/>
        <v>0</v>
      </c>
      <c r="BU62" s="1487">
        <f t="shared" ca="1" si="23"/>
        <v>0</v>
      </c>
      <c r="BV62" s="1487">
        <f t="shared" ca="1" si="23"/>
        <v>0</v>
      </c>
      <c r="BW62" s="1487">
        <f t="shared" ca="1" si="23"/>
        <v>0</v>
      </c>
      <c r="BX62" s="1406">
        <f t="shared" ca="1" si="23"/>
        <v>0</v>
      </c>
    </row>
    <row r="63" spans="5:76" ht="15">
      <c r="E63" s="1390"/>
      <c r="F63" s="1391"/>
      <c r="G63" s="1391"/>
      <c r="H63" s="1391"/>
      <c r="I63" s="1391" t="str">
        <f t="shared" ca="1" si="25"/>
        <v>MLM_SWA</v>
      </c>
      <c r="J63" s="1391"/>
      <c r="K63" s="1391"/>
      <c r="L63" s="1455">
        <f t="shared" ca="1" si="28"/>
        <v>0</v>
      </c>
      <c r="M63" s="1455">
        <f t="shared" ca="1" si="28"/>
        <v>0</v>
      </c>
      <c r="N63" s="1455">
        <f t="shared" ca="1" si="28"/>
        <v>0</v>
      </c>
      <c r="O63" s="1455">
        <f t="shared" ca="1" si="28"/>
        <v>0</v>
      </c>
      <c r="P63" s="1455">
        <f t="shared" ca="1" si="28"/>
        <v>0</v>
      </c>
      <c r="Q63" s="1455">
        <f t="shared" ca="1" si="28"/>
        <v>0</v>
      </c>
      <c r="R63" s="1455">
        <f t="shared" ca="1" si="28"/>
        <v>0</v>
      </c>
      <c r="S63" s="1455">
        <f t="shared" ca="1" si="28"/>
        <v>0</v>
      </c>
      <c r="T63" s="1455">
        <f t="shared" ca="1" si="28"/>
        <v>0</v>
      </c>
      <c r="U63" s="1455">
        <f t="shared" ca="1" si="28"/>
        <v>0</v>
      </c>
      <c r="V63" s="1455">
        <f t="shared" ca="1" si="28"/>
        <v>0</v>
      </c>
      <c r="W63" s="1455">
        <f t="shared" ca="1" si="28"/>
        <v>0</v>
      </c>
      <c r="X63" s="1455">
        <f t="shared" ca="1" si="28"/>
        <v>0</v>
      </c>
      <c r="Y63" s="1455">
        <f t="shared" ca="1" si="28"/>
        <v>0</v>
      </c>
      <c r="Z63" s="1455">
        <f t="shared" ca="1" si="28"/>
        <v>0</v>
      </c>
      <c r="AA63" s="1455">
        <f t="shared" ca="1" si="28"/>
        <v>0</v>
      </c>
      <c r="AB63" s="1455">
        <f t="shared" ca="1" si="28"/>
        <v>0</v>
      </c>
      <c r="AC63" s="1455">
        <f t="shared" ca="1" si="28"/>
        <v>0</v>
      </c>
      <c r="AD63" s="1455">
        <f t="shared" ca="1" si="28"/>
        <v>0</v>
      </c>
      <c r="AE63" s="1455">
        <f t="shared" ca="1" si="28"/>
        <v>0</v>
      </c>
      <c r="AF63" s="1455">
        <f t="shared" ca="1" si="28"/>
        <v>0</v>
      </c>
      <c r="AG63" s="1455">
        <f t="shared" ca="1" si="28"/>
        <v>0</v>
      </c>
      <c r="AH63" s="1455">
        <f t="shared" ca="1" si="28"/>
        <v>0</v>
      </c>
      <c r="AI63" s="1455">
        <f t="shared" ca="1" si="28"/>
        <v>0</v>
      </c>
      <c r="AJ63" s="1455">
        <f t="shared" ca="1" si="28"/>
        <v>0</v>
      </c>
      <c r="AK63" s="1455">
        <f t="shared" ca="1" si="28"/>
        <v>0</v>
      </c>
      <c r="AL63" s="1455">
        <f t="shared" ca="1" si="28"/>
        <v>0</v>
      </c>
      <c r="AM63" s="1455">
        <f t="shared" ca="1" si="28"/>
        <v>0</v>
      </c>
      <c r="AN63" s="1455">
        <f t="shared" ca="1" si="28"/>
        <v>0</v>
      </c>
      <c r="AO63" s="1455">
        <f t="shared" ca="1" si="28"/>
        <v>0</v>
      </c>
      <c r="AP63" s="1456">
        <f t="shared" ca="1" si="28"/>
        <v>0</v>
      </c>
      <c r="AR63" s="1399">
        <f t="shared" si="21"/>
        <v>0</v>
      </c>
      <c r="AS63" s="1400" t="str">
        <f t="shared" ca="1" si="21"/>
        <v>MLM_SWA</v>
      </c>
      <c r="AT63" s="1487">
        <f t="shared" ca="1" si="22"/>
        <v>0</v>
      </c>
      <c r="AU63" s="1487">
        <f t="shared" ca="1" si="22"/>
        <v>0</v>
      </c>
      <c r="AV63" s="1487">
        <f t="shared" ca="1" si="22"/>
        <v>0</v>
      </c>
      <c r="AW63" s="1487">
        <f t="shared" ca="1" si="22"/>
        <v>0</v>
      </c>
      <c r="AX63" s="1487">
        <f t="shared" ca="1" si="22"/>
        <v>0</v>
      </c>
      <c r="AY63" s="1487">
        <f t="shared" ca="1" si="22"/>
        <v>0</v>
      </c>
      <c r="AZ63" s="1487">
        <f t="shared" ca="1" si="22"/>
        <v>0</v>
      </c>
      <c r="BA63" s="1487">
        <f t="shared" ca="1" si="22"/>
        <v>0</v>
      </c>
      <c r="BB63" s="1487">
        <f t="shared" ca="1" si="22"/>
        <v>0</v>
      </c>
      <c r="BC63" s="1487">
        <f t="shared" ca="1" si="22"/>
        <v>0</v>
      </c>
      <c r="BD63" s="1487">
        <f t="shared" ca="1" si="22"/>
        <v>0</v>
      </c>
      <c r="BE63" s="1487">
        <f t="shared" ca="1" si="22"/>
        <v>0</v>
      </c>
      <c r="BF63" s="1487">
        <f t="shared" ca="1" si="22"/>
        <v>0</v>
      </c>
      <c r="BG63" s="1487">
        <f t="shared" ca="1" si="22"/>
        <v>0</v>
      </c>
      <c r="BH63" s="1487">
        <f t="shared" ca="1" si="22"/>
        <v>0</v>
      </c>
      <c r="BI63" s="1487">
        <f t="shared" ref="BI63:BX66" ca="1" si="29">AA63</f>
        <v>0</v>
      </c>
      <c r="BJ63" s="1487">
        <f t="shared" ca="1" si="23"/>
        <v>0</v>
      </c>
      <c r="BK63" s="1487">
        <f t="shared" ca="1" si="23"/>
        <v>0</v>
      </c>
      <c r="BL63" s="1487">
        <f t="shared" ca="1" si="23"/>
        <v>0</v>
      </c>
      <c r="BM63" s="1487">
        <f t="shared" ca="1" si="23"/>
        <v>0</v>
      </c>
      <c r="BN63" s="1487">
        <f t="shared" ca="1" si="23"/>
        <v>0</v>
      </c>
      <c r="BO63" s="1487">
        <f t="shared" ca="1" si="23"/>
        <v>0</v>
      </c>
      <c r="BP63" s="1487">
        <f t="shared" ca="1" si="23"/>
        <v>0</v>
      </c>
      <c r="BQ63" s="1487">
        <f t="shared" ca="1" si="23"/>
        <v>0</v>
      </c>
      <c r="BR63" s="1487">
        <f t="shared" ca="1" si="23"/>
        <v>0</v>
      </c>
      <c r="BS63" s="1487">
        <f t="shared" ca="1" si="23"/>
        <v>0</v>
      </c>
      <c r="BT63" s="1487">
        <f t="shared" ca="1" si="23"/>
        <v>0</v>
      </c>
      <c r="BU63" s="1487">
        <f t="shared" ca="1" si="23"/>
        <v>0</v>
      </c>
      <c r="BV63" s="1487">
        <f t="shared" ca="1" si="23"/>
        <v>0</v>
      </c>
      <c r="BW63" s="1487">
        <f t="shared" ca="1" si="23"/>
        <v>0</v>
      </c>
      <c r="BX63" s="1406">
        <f t="shared" ca="1" si="23"/>
        <v>0</v>
      </c>
    </row>
    <row r="64" spans="5:76" ht="15">
      <c r="E64" s="1390"/>
      <c r="F64" s="1391"/>
      <c r="G64" s="1391"/>
      <c r="H64" s="1391"/>
      <c r="I64" s="1391" t="str">
        <f t="shared" ca="1" si="25"/>
        <v>MKJ_SWA</v>
      </c>
      <c r="J64" s="1391"/>
      <c r="K64" s="1391"/>
      <c r="L64" s="1455">
        <f t="shared" ca="1" si="28"/>
        <v>0</v>
      </c>
      <c r="M64" s="1455">
        <f t="shared" ca="1" si="28"/>
        <v>0</v>
      </c>
      <c r="N64" s="1455">
        <f t="shared" ca="1" si="28"/>
        <v>0</v>
      </c>
      <c r="O64" s="1455">
        <f t="shared" ca="1" si="28"/>
        <v>0</v>
      </c>
      <c r="P64" s="1455">
        <f t="shared" ca="1" si="28"/>
        <v>0</v>
      </c>
      <c r="Q64" s="1455">
        <f t="shared" ca="1" si="28"/>
        <v>0</v>
      </c>
      <c r="R64" s="1455">
        <f t="shared" ca="1" si="28"/>
        <v>0</v>
      </c>
      <c r="S64" s="1455">
        <f t="shared" ca="1" si="28"/>
        <v>0</v>
      </c>
      <c r="T64" s="1455">
        <f t="shared" ca="1" si="28"/>
        <v>0</v>
      </c>
      <c r="U64" s="1455">
        <f t="shared" ca="1" si="28"/>
        <v>0</v>
      </c>
      <c r="V64" s="1455">
        <f t="shared" ca="1" si="28"/>
        <v>0</v>
      </c>
      <c r="W64" s="1455">
        <f t="shared" ca="1" si="28"/>
        <v>0</v>
      </c>
      <c r="X64" s="1455">
        <f t="shared" ca="1" si="28"/>
        <v>0</v>
      </c>
      <c r="Y64" s="1455">
        <f t="shared" ca="1" si="28"/>
        <v>0</v>
      </c>
      <c r="Z64" s="1455">
        <f t="shared" ca="1" si="28"/>
        <v>0</v>
      </c>
      <c r="AA64" s="1455">
        <f t="shared" ca="1" si="28"/>
        <v>0</v>
      </c>
      <c r="AB64" s="1455">
        <f t="shared" ca="1" si="28"/>
        <v>0</v>
      </c>
      <c r="AC64" s="1455">
        <f t="shared" ca="1" si="28"/>
        <v>0</v>
      </c>
      <c r="AD64" s="1455">
        <f t="shared" ca="1" si="28"/>
        <v>0</v>
      </c>
      <c r="AE64" s="1455">
        <f t="shared" ca="1" si="28"/>
        <v>0</v>
      </c>
      <c r="AF64" s="1455">
        <f t="shared" ca="1" si="28"/>
        <v>0</v>
      </c>
      <c r="AG64" s="1455">
        <f t="shared" ca="1" si="28"/>
        <v>0</v>
      </c>
      <c r="AH64" s="1455">
        <f t="shared" ca="1" si="28"/>
        <v>0</v>
      </c>
      <c r="AI64" s="1455">
        <f t="shared" ca="1" si="28"/>
        <v>0</v>
      </c>
      <c r="AJ64" s="1455">
        <f t="shared" ca="1" si="28"/>
        <v>0</v>
      </c>
      <c r="AK64" s="1455">
        <f t="shared" ca="1" si="28"/>
        <v>0</v>
      </c>
      <c r="AL64" s="1455">
        <f t="shared" ca="1" si="28"/>
        <v>0</v>
      </c>
      <c r="AM64" s="1455">
        <f t="shared" ca="1" si="28"/>
        <v>0</v>
      </c>
      <c r="AN64" s="1455">
        <f t="shared" ca="1" si="28"/>
        <v>0</v>
      </c>
      <c r="AO64" s="1455">
        <f t="shared" ca="1" si="28"/>
        <v>0</v>
      </c>
      <c r="AP64" s="1456">
        <f t="shared" ca="1" si="28"/>
        <v>0</v>
      </c>
      <c r="AR64" s="1399">
        <f t="shared" si="21"/>
        <v>0</v>
      </c>
      <c r="AS64" s="1400" t="str">
        <f t="shared" ca="1" si="21"/>
        <v>MKJ_SWA</v>
      </c>
      <c r="AT64" s="1487">
        <f t="shared" ref="AT64:BH66" ca="1" si="30">L64</f>
        <v>0</v>
      </c>
      <c r="AU64" s="1487">
        <f t="shared" ca="1" si="30"/>
        <v>0</v>
      </c>
      <c r="AV64" s="1487">
        <f t="shared" ca="1" si="30"/>
        <v>0</v>
      </c>
      <c r="AW64" s="1487">
        <f t="shared" ca="1" si="30"/>
        <v>0</v>
      </c>
      <c r="AX64" s="1487">
        <f t="shared" ca="1" si="30"/>
        <v>0</v>
      </c>
      <c r="AY64" s="1487">
        <f t="shared" ca="1" si="30"/>
        <v>0</v>
      </c>
      <c r="AZ64" s="1487">
        <f t="shared" ca="1" si="30"/>
        <v>0</v>
      </c>
      <c r="BA64" s="1487">
        <f t="shared" ca="1" si="30"/>
        <v>0</v>
      </c>
      <c r="BB64" s="1487">
        <f t="shared" ca="1" si="30"/>
        <v>0</v>
      </c>
      <c r="BC64" s="1487">
        <f t="shared" ca="1" si="30"/>
        <v>0</v>
      </c>
      <c r="BD64" s="1487">
        <f t="shared" ca="1" si="30"/>
        <v>0</v>
      </c>
      <c r="BE64" s="1487">
        <f t="shared" ca="1" si="30"/>
        <v>0</v>
      </c>
      <c r="BF64" s="1487">
        <f t="shared" ca="1" si="30"/>
        <v>0</v>
      </c>
      <c r="BG64" s="1487">
        <f t="shared" ca="1" si="30"/>
        <v>0</v>
      </c>
      <c r="BH64" s="1487">
        <f t="shared" ca="1" si="30"/>
        <v>0</v>
      </c>
      <c r="BI64" s="1487">
        <f t="shared" ca="1" si="29"/>
        <v>0</v>
      </c>
      <c r="BJ64" s="1487">
        <f t="shared" ca="1" si="23"/>
        <v>0</v>
      </c>
      <c r="BK64" s="1487">
        <f t="shared" ca="1" si="23"/>
        <v>0</v>
      </c>
      <c r="BL64" s="1487">
        <f t="shared" ca="1" si="23"/>
        <v>0</v>
      </c>
      <c r="BM64" s="1487">
        <f t="shared" ca="1" si="23"/>
        <v>0</v>
      </c>
      <c r="BN64" s="1487">
        <f t="shared" ca="1" si="23"/>
        <v>0</v>
      </c>
      <c r="BO64" s="1487">
        <f t="shared" ca="1" si="23"/>
        <v>0</v>
      </c>
      <c r="BP64" s="1487">
        <f t="shared" ca="1" si="23"/>
        <v>0</v>
      </c>
      <c r="BQ64" s="1487">
        <f t="shared" ca="1" si="23"/>
        <v>0</v>
      </c>
      <c r="BR64" s="1487">
        <f t="shared" ca="1" si="23"/>
        <v>0</v>
      </c>
      <c r="BS64" s="1487">
        <f t="shared" ca="1" si="23"/>
        <v>0</v>
      </c>
      <c r="BT64" s="1487">
        <f t="shared" ca="1" si="23"/>
        <v>0</v>
      </c>
      <c r="BU64" s="1487">
        <f t="shared" ca="1" si="23"/>
        <v>0</v>
      </c>
      <c r="BV64" s="1487">
        <f t="shared" ca="1" si="23"/>
        <v>0</v>
      </c>
      <c r="BW64" s="1487">
        <f t="shared" ca="1" si="23"/>
        <v>0</v>
      </c>
      <c r="BX64" s="1406">
        <f t="shared" ca="1" si="23"/>
        <v>0</v>
      </c>
    </row>
    <row r="65" spans="5:76" ht="15">
      <c r="E65" s="1390"/>
      <c r="F65" s="1391"/>
      <c r="G65" s="1391"/>
      <c r="H65" s="1391"/>
      <c r="I65" s="1391">
        <f>I21</f>
        <v>0</v>
      </c>
      <c r="J65" s="1391"/>
      <c r="K65" s="1391"/>
      <c r="L65" s="1455">
        <f t="shared" si="28"/>
        <v>0</v>
      </c>
      <c r="M65" s="1455">
        <f t="shared" si="28"/>
        <v>0</v>
      </c>
      <c r="N65" s="1455">
        <f t="shared" si="28"/>
        <v>0</v>
      </c>
      <c r="O65" s="1455">
        <f t="shared" si="28"/>
        <v>0</v>
      </c>
      <c r="P65" s="1455">
        <f t="shared" si="28"/>
        <v>0</v>
      </c>
      <c r="Q65" s="1455">
        <f t="shared" si="28"/>
        <v>0</v>
      </c>
      <c r="R65" s="1455">
        <f t="shared" si="28"/>
        <v>0</v>
      </c>
      <c r="S65" s="1455">
        <f t="shared" si="28"/>
        <v>0</v>
      </c>
      <c r="T65" s="1455">
        <f t="shared" si="28"/>
        <v>0</v>
      </c>
      <c r="U65" s="1455">
        <f t="shared" si="28"/>
        <v>0</v>
      </c>
      <c r="V65" s="1455">
        <f t="shared" si="28"/>
        <v>0</v>
      </c>
      <c r="W65" s="1455">
        <f t="shared" si="28"/>
        <v>0</v>
      </c>
      <c r="X65" s="1455">
        <f t="shared" si="28"/>
        <v>0</v>
      </c>
      <c r="Y65" s="1455">
        <f t="shared" si="28"/>
        <v>0</v>
      </c>
      <c r="Z65" s="1455">
        <f t="shared" si="28"/>
        <v>0</v>
      </c>
      <c r="AA65" s="1455">
        <f t="shared" si="28"/>
        <v>0</v>
      </c>
      <c r="AB65" s="1455">
        <f t="shared" si="28"/>
        <v>0</v>
      </c>
      <c r="AC65" s="1455">
        <f t="shared" si="28"/>
        <v>0</v>
      </c>
      <c r="AD65" s="1455">
        <f t="shared" si="28"/>
        <v>0</v>
      </c>
      <c r="AE65" s="1455">
        <f t="shared" si="28"/>
        <v>0</v>
      </c>
      <c r="AF65" s="1455">
        <f t="shared" si="28"/>
        <v>0</v>
      </c>
      <c r="AG65" s="1455">
        <f t="shared" si="28"/>
        <v>0</v>
      </c>
      <c r="AH65" s="1455">
        <f t="shared" si="28"/>
        <v>0</v>
      </c>
      <c r="AI65" s="1455">
        <f t="shared" si="28"/>
        <v>0</v>
      </c>
      <c r="AJ65" s="1455">
        <f t="shared" si="28"/>
        <v>0</v>
      </c>
      <c r="AK65" s="1455">
        <f t="shared" si="28"/>
        <v>0</v>
      </c>
      <c r="AL65" s="1455">
        <f t="shared" si="28"/>
        <v>0</v>
      </c>
      <c r="AM65" s="1455">
        <f t="shared" si="28"/>
        <v>0</v>
      </c>
      <c r="AN65" s="1455">
        <f t="shared" si="28"/>
        <v>0</v>
      </c>
      <c r="AO65" s="1455">
        <f t="shared" si="28"/>
        <v>0</v>
      </c>
      <c r="AP65" s="1456">
        <f t="shared" si="28"/>
        <v>0</v>
      </c>
      <c r="AR65" s="1399">
        <f t="shared" si="21"/>
        <v>0</v>
      </c>
      <c r="AS65" s="1400">
        <f t="shared" si="21"/>
        <v>0</v>
      </c>
      <c r="AT65" s="1487">
        <f t="shared" si="30"/>
        <v>0</v>
      </c>
      <c r="AU65" s="1487">
        <f t="shared" si="30"/>
        <v>0</v>
      </c>
      <c r="AV65" s="1487">
        <f t="shared" si="30"/>
        <v>0</v>
      </c>
      <c r="AW65" s="1487">
        <f t="shared" si="30"/>
        <v>0</v>
      </c>
      <c r="AX65" s="1487">
        <f t="shared" si="30"/>
        <v>0</v>
      </c>
      <c r="AY65" s="1487">
        <f t="shared" si="30"/>
        <v>0</v>
      </c>
      <c r="AZ65" s="1487">
        <f t="shared" si="30"/>
        <v>0</v>
      </c>
      <c r="BA65" s="1487">
        <f t="shared" si="30"/>
        <v>0</v>
      </c>
      <c r="BB65" s="1487">
        <f t="shared" si="30"/>
        <v>0</v>
      </c>
      <c r="BC65" s="1487">
        <f t="shared" si="30"/>
        <v>0</v>
      </c>
      <c r="BD65" s="1487">
        <f t="shared" si="30"/>
        <v>0</v>
      </c>
      <c r="BE65" s="1487">
        <f t="shared" si="30"/>
        <v>0</v>
      </c>
      <c r="BF65" s="1487">
        <f t="shared" si="30"/>
        <v>0</v>
      </c>
      <c r="BG65" s="1487">
        <f t="shared" si="30"/>
        <v>0</v>
      </c>
      <c r="BH65" s="1487">
        <f t="shared" si="30"/>
        <v>0</v>
      </c>
      <c r="BI65" s="1487">
        <f t="shared" si="29"/>
        <v>0</v>
      </c>
      <c r="BJ65" s="1487">
        <f t="shared" si="29"/>
        <v>0</v>
      </c>
      <c r="BK65" s="1487">
        <f t="shared" si="29"/>
        <v>0</v>
      </c>
      <c r="BL65" s="1487">
        <f t="shared" si="29"/>
        <v>0</v>
      </c>
      <c r="BM65" s="1487">
        <f t="shared" si="29"/>
        <v>0</v>
      </c>
      <c r="BN65" s="1487">
        <f t="shared" si="29"/>
        <v>0</v>
      </c>
      <c r="BO65" s="1487">
        <f t="shared" si="29"/>
        <v>0</v>
      </c>
      <c r="BP65" s="1487">
        <f t="shared" si="29"/>
        <v>0</v>
      </c>
      <c r="BQ65" s="1487">
        <f t="shared" si="29"/>
        <v>0</v>
      </c>
      <c r="BR65" s="1487">
        <f t="shared" si="29"/>
        <v>0</v>
      </c>
      <c r="BS65" s="1487">
        <f t="shared" si="29"/>
        <v>0</v>
      </c>
      <c r="BT65" s="1487">
        <f t="shared" si="29"/>
        <v>0</v>
      </c>
      <c r="BU65" s="1487">
        <f t="shared" si="29"/>
        <v>0</v>
      </c>
      <c r="BV65" s="1487">
        <f t="shared" si="29"/>
        <v>0</v>
      </c>
      <c r="BW65" s="1487">
        <f t="shared" si="29"/>
        <v>0</v>
      </c>
      <c r="BX65" s="1406">
        <f t="shared" si="29"/>
        <v>0</v>
      </c>
    </row>
    <row r="66" spans="5:76" ht="15.6" thickBot="1">
      <c r="E66" s="1393"/>
      <c r="F66" s="1394"/>
      <c r="G66" s="1394"/>
      <c r="H66" s="1394"/>
      <c r="I66" s="1394">
        <f t="shared" si="25"/>
        <v>0</v>
      </c>
      <c r="J66" s="1394"/>
      <c r="K66" s="1394"/>
      <c r="L66" s="1488">
        <f t="shared" si="28"/>
        <v>0</v>
      </c>
      <c r="M66" s="1488">
        <f t="shared" si="28"/>
        <v>0</v>
      </c>
      <c r="N66" s="1488">
        <f t="shared" si="28"/>
        <v>0</v>
      </c>
      <c r="O66" s="1488">
        <f t="shared" si="28"/>
        <v>0</v>
      </c>
      <c r="P66" s="1488">
        <f t="shared" si="28"/>
        <v>0</v>
      </c>
      <c r="Q66" s="1488">
        <f t="shared" si="28"/>
        <v>0</v>
      </c>
      <c r="R66" s="1488">
        <f t="shared" si="28"/>
        <v>0</v>
      </c>
      <c r="S66" s="1488">
        <f t="shared" si="28"/>
        <v>0</v>
      </c>
      <c r="T66" s="1488">
        <f t="shared" si="28"/>
        <v>0</v>
      </c>
      <c r="U66" s="1488">
        <f t="shared" si="28"/>
        <v>0</v>
      </c>
      <c r="V66" s="1488">
        <f t="shared" si="28"/>
        <v>0</v>
      </c>
      <c r="W66" s="1488">
        <f t="shared" si="28"/>
        <v>0</v>
      </c>
      <c r="X66" s="1488">
        <f t="shared" si="28"/>
        <v>0</v>
      </c>
      <c r="Y66" s="1488">
        <f t="shared" si="28"/>
        <v>0</v>
      </c>
      <c r="Z66" s="1488">
        <f t="shared" si="28"/>
        <v>0</v>
      </c>
      <c r="AA66" s="1488">
        <f t="shared" si="28"/>
        <v>0</v>
      </c>
      <c r="AB66" s="1488">
        <f t="shared" si="28"/>
        <v>0</v>
      </c>
      <c r="AC66" s="1488">
        <f t="shared" si="28"/>
        <v>0</v>
      </c>
      <c r="AD66" s="1488">
        <f t="shared" si="28"/>
        <v>0</v>
      </c>
      <c r="AE66" s="1488">
        <f t="shared" si="28"/>
        <v>0</v>
      </c>
      <c r="AF66" s="1488">
        <f t="shared" si="28"/>
        <v>0</v>
      </c>
      <c r="AG66" s="1488">
        <f t="shared" si="28"/>
        <v>0</v>
      </c>
      <c r="AH66" s="1488">
        <f t="shared" si="28"/>
        <v>0</v>
      </c>
      <c r="AI66" s="1488">
        <f t="shared" si="28"/>
        <v>0</v>
      </c>
      <c r="AJ66" s="1488">
        <f t="shared" si="28"/>
        <v>0</v>
      </c>
      <c r="AK66" s="1488">
        <f t="shared" si="28"/>
        <v>0</v>
      </c>
      <c r="AL66" s="1488">
        <f t="shared" si="28"/>
        <v>0</v>
      </c>
      <c r="AM66" s="1488">
        <f t="shared" si="28"/>
        <v>0</v>
      </c>
      <c r="AN66" s="1488">
        <f t="shared" si="28"/>
        <v>0</v>
      </c>
      <c r="AO66" s="1488">
        <f t="shared" si="28"/>
        <v>0</v>
      </c>
      <c r="AP66" s="1489">
        <f t="shared" si="28"/>
        <v>0</v>
      </c>
      <c r="AR66" s="1399">
        <f t="shared" si="21"/>
        <v>0</v>
      </c>
      <c r="AS66" s="1400">
        <f t="shared" si="21"/>
        <v>0</v>
      </c>
      <c r="AT66" s="1487">
        <f t="shared" si="30"/>
        <v>0</v>
      </c>
      <c r="AU66" s="1487">
        <f t="shared" si="30"/>
        <v>0</v>
      </c>
      <c r="AV66" s="1487">
        <f t="shared" si="30"/>
        <v>0</v>
      </c>
      <c r="AW66" s="1487">
        <f t="shared" si="30"/>
        <v>0</v>
      </c>
      <c r="AX66" s="1487">
        <f t="shared" si="30"/>
        <v>0</v>
      </c>
      <c r="AY66" s="1487">
        <f t="shared" si="30"/>
        <v>0</v>
      </c>
      <c r="AZ66" s="1487">
        <f t="shared" si="30"/>
        <v>0</v>
      </c>
      <c r="BA66" s="1487">
        <f t="shared" si="30"/>
        <v>0</v>
      </c>
      <c r="BB66" s="1487">
        <f t="shared" si="30"/>
        <v>0</v>
      </c>
      <c r="BC66" s="1487">
        <f t="shared" si="30"/>
        <v>0</v>
      </c>
      <c r="BD66" s="1487">
        <f t="shared" si="30"/>
        <v>0</v>
      </c>
      <c r="BE66" s="1487">
        <f t="shared" si="30"/>
        <v>0</v>
      </c>
      <c r="BF66" s="1487">
        <f t="shared" si="30"/>
        <v>0</v>
      </c>
      <c r="BG66" s="1487">
        <f t="shared" si="30"/>
        <v>0</v>
      </c>
      <c r="BH66" s="1487">
        <f t="shared" si="30"/>
        <v>0</v>
      </c>
      <c r="BI66" s="1487">
        <f t="shared" si="29"/>
        <v>0</v>
      </c>
      <c r="BJ66" s="1487">
        <f t="shared" si="29"/>
        <v>0</v>
      </c>
      <c r="BK66" s="1487">
        <f t="shared" si="29"/>
        <v>0</v>
      </c>
      <c r="BL66" s="1487">
        <f t="shared" si="29"/>
        <v>0</v>
      </c>
      <c r="BM66" s="1487">
        <f t="shared" si="29"/>
        <v>0</v>
      </c>
      <c r="BN66" s="1487">
        <f t="shared" si="29"/>
        <v>0</v>
      </c>
      <c r="BO66" s="1487">
        <f t="shared" si="29"/>
        <v>0</v>
      </c>
      <c r="BP66" s="1487">
        <f t="shared" si="29"/>
        <v>0</v>
      </c>
      <c r="BQ66" s="1487">
        <f t="shared" si="29"/>
        <v>0</v>
      </c>
      <c r="BR66" s="1487">
        <f t="shared" si="29"/>
        <v>0</v>
      </c>
      <c r="BS66" s="1487">
        <f t="shared" si="29"/>
        <v>0</v>
      </c>
      <c r="BT66" s="1487">
        <f t="shared" si="29"/>
        <v>0</v>
      </c>
      <c r="BU66" s="1487">
        <f t="shared" si="29"/>
        <v>0</v>
      </c>
      <c r="BV66" s="1487">
        <f t="shared" si="29"/>
        <v>0</v>
      </c>
      <c r="BW66" s="1487">
        <f t="shared" si="29"/>
        <v>0</v>
      </c>
      <c r="BX66" s="1406">
        <f t="shared" si="29"/>
        <v>0</v>
      </c>
    </row>
    <row r="67" spans="5:76" ht="15.6" thickBot="1">
      <c r="E67" s="1393"/>
      <c r="F67" s="1394"/>
      <c r="G67" s="1394"/>
      <c r="H67" s="1394"/>
      <c r="I67" s="1394"/>
      <c r="J67" s="1394"/>
      <c r="K67" s="1394"/>
      <c r="L67" s="1394"/>
      <c r="M67" s="1394"/>
      <c r="N67" s="1394"/>
      <c r="O67" s="1394"/>
      <c r="P67" s="1394"/>
      <c r="Q67" s="1394"/>
      <c r="R67" s="1394"/>
      <c r="S67" s="1394"/>
      <c r="T67" s="1394"/>
      <c r="U67" s="1394"/>
      <c r="V67" s="1394"/>
      <c r="W67" s="1394"/>
      <c r="X67" s="1394"/>
      <c r="Y67" s="1394"/>
      <c r="Z67" s="1394"/>
      <c r="AA67" s="1394"/>
      <c r="AB67" s="1394"/>
      <c r="AC67" s="1394"/>
      <c r="AD67" s="1394"/>
      <c r="AE67" s="1394"/>
      <c r="AF67" s="1394"/>
      <c r="AG67" s="1394"/>
      <c r="AH67" s="1394"/>
      <c r="AI67" s="1394"/>
      <c r="AJ67" s="1394"/>
      <c r="AK67" s="1394"/>
      <c r="AL67" s="1394"/>
      <c r="AM67" s="1394"/>
      <c r="AN67" s="1394"/>
      <c r="AO67" s="1394"/>
      <c r="AP67" s="1395"/>
      <c r="AR67" s="1402"/>
      <c r="AS67" s="1403" t="s">
        <v>10</v>
      </c>
      <c r="AT67" s="1407">
        <f ca="1">SUM(AT49:AT66)</f>
        <v>0</v>
      </c>
      <c r="AU67" s="1407">
        <f t="shared" ref="AU67:BX67" ca="1" si="31">SUM(AU49:AU66)</f>
        <v>0</v>
      </c>
      <c r="AV67" s="1407">
        <f t="shared" ca="1" si="31"/>
        <v>0</v>
      </c>
      <c r="AW67" s="1407">
        <f t="shared" ca="1" si="31"/>
        <v>0</v>
      </c>
      <c r="AX67" s="1407">
        <f t="shared" ca="1" si="31"/>
        <v>24</v>
      </c>
      <c r="AY67" s="1407">
        <f t="shared" ca="1" si="31"/>
        <v>-376</v>
      </c>
      <c r="AZ67" s="1407">
        <f t="shared" ca="1" si="31"/>
        <v>-158</v>
      </c>
      <c r="BA67" s="1407">
        <f t="shared" ca="1" si="31"/>
        <v>-359</v>
      </c>
      <c r="BB67" s="1407">
        <f t="shared" ca="1" si="31"/>
        <v>136</v>
      </c>
      <c r="BC67" s="1407">
        <f t="shared" ca="1" si="31"/>
        <v>88</v>
      </c>
      <c r="BD67" s="1407">
        <f t="shared" ca="1" si="31"/>
        <v>-426</v>
      </c>
      <c r="BE67" s="1407">
        <f t="shared" ca="1" si="31"/>
        <v>-256</v>
      </c>
      <c r="BF67" s="1407">
        <f t="shared" ca="1" si="31"/>
        <v>-420</v>
      </c>
      <c r="BG67" s="1407">
        <f t="shared" ca="1" si="31"/>
        <v>-468</v>
      </c>
      <c r="BH67" s="1407">
        <f t="shared" ca="1" si="31"/>
        <v>-457</v>
      </c>
      <c r="BI67" s="1407">
        <f t="shared" ca="1" si="31"/>
        <v>-40</v>
      </c>
      <c r="BJ67" s="1407">
        <f t="shared" ca="1" si="31"/>
        <v>-118</v>
      </c>
      <c r="BK67" s="1407">
        <f t="shared" ca="1" si="31"/>
        <v>-134</v>
      </c>
      <c r="BL67" s="1407">
        <f t="shared" ca="1" si="31"/>
        <v>-244</v>
      </c>
      <c r="BM67" s="1407">
        <f t="shared" ca="1" si="31"/>
        <v>-128</v>
      </c>
      <c r="BN67" s="1407">
        <f t="shared" ca="1" si="31"/>
        <v>-110</v>
      </c>
      <c r="BO67" s="1407">
        <f t="shared" ca="1" si="31"/>
        <v>126</v>
      </c>
      <c r="BP67" s="1407">
        <f t="shared" ca="1" si="31"/>
        <v>24</v>
      </c>
      <c r="BQ67" s="1407">
        <f t="shared" ca="1" si="31"/>
        <v>24</v>
      </c>
      <c r="BR67" s="1407">
        <f t="shared" ca="1" si="31"/>
        <v>84</v>
      </c>
      <c r="BS67" s="1407">
        <f t="shared" ca="1" si="31"/>
        <v>88</v>
      </c>
      <c r="BT67" s="1407">
        <f t="shared" ca="1" si="31"/>
        <v>-4</v>
      </c>
      <c r="BU67" s="1407">
        <f t="shared" ca="1" si="31"/>
        <v>36</v>
      </c>
      <c r="BV67" s="1407">
        <f t="shared" ca="1" si="31"/>
        <v>36</v>
      </c>
      <c r="BW67" s="1407">
        <f t="shared" ca="1" si="31"/>
        <v>0</v>
      </c>
      <c r="BX67" s="1408">
        <f t="shared" ca="1" si="31"/>
        <v>0</v>
      </c>
    </row>
    <row r="68" spans="5:76" ht="15">
      <c r="AS68" t="s">
        <v>12</v>
      </c>
      <c r="AT68" s="1405">
        <f ca="1">SUM($AT67:AT67)</f>
        <v>0</v>
      </c>
      <c r="AU68" s="1405">
        <f ca="1">SUM($AT67:AU67)</f>
        <v>0</v>
      </c>
      <c r="AV68" s="1405">
        <f ca="1">SUM($AT67:AV67)</f>
        <v>0</v>
      </c>
      <c r="AW68" s="1405">
        <f ca="1">SUM($AT67:AW67)</f>
        <v>0</v>
      </c>
      <c r="AX68" s="1405">
        <f ca="1">SUM($AT67:AX67)</f>
        <v>24</v>
      </c>
      <c r="AY68" s="1405">
        <f ca="1">SUM($AT67:AY67)</f>
        <v>-352</v>
      </c>
      <c r="AZ68" s="1405">
        <f ca="1">SUM($AT67:AZ67)</f>
        <v>-510</v>
      </c>
      <c r="BA68" s="1405">
        <f ca="1">SUM($AT67:BA67)</f>
        <v>-869</v>
      </c>
      <c r="BB68" s="1405">
        <f ca="1">SUM($AT67:BB67)</f>
        <v>-733</v>
      </c>
      <c r="BC68" s="1405">
        <f ca="1">SUM($AT67:BC67)</f>
        <v>-645</v>
      </c>
      <c r="BD68" s="1405">
        <f ca="1">SUM($AT67:BD67)</f>
        <v>-1071</v>
      </c>
      <c r="BE68" s="1405">
        <f ca="1">SUM($AT67:BE67)</f>
        <v>-1327</v>
      </c>
      <c r="BF68" s="1405">
        <f ca="1">SUM($AT67:BF67)</f>
        <v>-1747</v>
      </c>
      <c r="BG68" s="1405">
        <f ca="1">SUM($AT67:BG67)</f>
        <v>-2215</v>
      </c>
      <c r="BH68" s="1405">
        <f ca="1">SUM($AT67:BH67)</f>
        <v>-2672</v>
      </c>
      <c r="BI68" s="1405">
        <f ca="1">SUM($AT67:BI67)</f>
        <v>-2712</v>
      </c>
      <c r="BJ68" s="1405">
        <f ca="1">SUM($AT67:BJ67)</f>
        <v>-2830</v>
      </c>
      <c r="BK68" s="1405">
        <f ca="1">SUM($AT67:BK67)</f>
        <v>-2964</v>
      </c>
      <c r="BL68" s="1405">
        <f ca="1">SUM($AT67:BL67)</f>
        <v>-3208</v>
      </c>
      <c r="BM68" s="1405">
        <f ca="1">SUM($AT67:BM67)</f>
        <v>-3336</v>
      </c>
      <c r="BN68" s="1405">
        <f ca="1">SUM($AT67:BN67)</f>
        <v>-3446</v>
      </c>
      <c r="BO68" s="1405">
        <f ca="1">SUM($AT67:BO67)</f>
        <v>-3320</v>
      </c>
      <c r="BP68" s="1405">
        <f ca="1">SUM($AT67:BP67)</f>
        <v>-3296</v>
      </c>
      <c r="BQ68" s="1405">
        <f ca="1">SUM($AT67:BQ67)</f>
        <v>-3272</v>
      </c>
      <c r="BR68" s="1405">
        <f ca="1">SUM($AT67:BR67)</f>
        <v>-3188</v>
      </c>
      <c r="BS68" s="1405">
        <f ca="1">SUM($AT67:BS67)</f>
        <v>-3100</v>
      </c>
      <c r="BT68" s="1405">
        <f ca="1">SUM($AT67:BT67)</f>
        <v>-3104</v>
      </c>
      <c r="BU68" s="1405">
        <f ca="1">SUM($AT67:BU67)</f>
        <v>-3068</v>
      </c>
      <c r="BV68" s="1405">
        <f ca="1">SUM($AT67:BV67)</f>
        <v>-3032</v>
      </c>
      <c r="BW68" s="1405">
        <f ca="1">SUM($AT67:BW67)</f>
        <v>-3032</v>
      </c>
      <c r="BX68" s="1405">
        <f ca="1">SUM($AT67:BX67)</f>
        <v>-3032</v>
      </c>
    </row>
  </sheetData>
  <phoneticPr fontId="6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75FF2-C2C0-4FD2-96DD-34D3BC22D052}">
  <dimension ref="B1:AR47"/>
  <sheetViews>
    <sheetView topLeftCell="B1" zoomScale="55" zoomScaleNormal="55" workbookViewId="0">
      <pane xSplit="2" ySplit="2" topLeftCell="Q3" activePane="bottomRight" state="frozen"/>
      <selection pane="topRight" activeCell="D1" sqref="D1"/>
      <selection pane="bottomLeft" activeCell="B3" sqref="B3"/>
      <selection pane="bottomRight" activeCell="AV22" sqref="AV22"/>
    </sheetView>
  </sheetViews>
  <sheetFormatPr defaultColWidth="9.6640625" defaultRowHeight="15"/>
  <cols>
    <col min="1" max="1" width="9.6640625" style="1314"/>
    <col min="2" max="2" width="18.6640625" style="1314" bestFit="1" customWidth="1"/>
    <col min="3" max="24" width="9.6640625" style="1314"/>
    <col min="25" max="35" width="7.6640625" style="1314" customWidth="1"/>
    <col min="36" max="39" width="9.6640625" style="1314"/>
    <col min="40" max="40" width="10.6640625" style="1314" customWidth="1"/>
    <col min="41" max="42" width="13" style="1314" customWidth="1"/>
    <col min="43" max="43" width="11.44140625" style="1314" bestFit="1" customWidth="1"/>
    <col min="44" max="44" width="12.33203125" style="1314" bestFit="1" customWidth="1"/>
    <col min="45" max="16384" width="9.6640625" style="1314"/>
  </cols>
  <sheetData>
    <row r="1" spans="2:44">
      <c r="B1" s="1727" t="str">
        <f>MKC①!J3</f>
        <v>5</v>
      </c>
      <c r="C1" s="1729" t="s">
        <v>500</v>
      </c>
      <c r="D1" s="1313">
        <v>1</v>
      </c>
      <c r="E1" s="1313">
        <v>2</v>
      </c>
      <c r="F1" s="1313">
        <v>3</v>
      </c>
      <c r="G1" s="1313">
        <v>4</v>
      </c>
      <c r="H1" s="1313">
        <v>5</v>
      </c>
      <c r="I1" s="1313">
        <v>6</v>
      </c>
      <c r="J1" s="1313">
        <v>7</v>
      </c>
      <c r="K1" s="1313">
        <v>8</v>
      </c>
      <c r="L1" s="1313">
        <v>9</v>
      </c>
      <c r="M1" s="1313">
        <v>10</v>
      </c>
      <c r="N1" s="1313">
        <v>11</v>
      </c>
      <c r="O1" s="1313">
        <v>12</v>
      </c>
      <c r="P1" s="1313">
        <v>13</v>
      </c>
      <c r="Q1" s="1313">
        <v>14</v>
      </c>
      <c r="R1" s="1313">
        <v>15</v>
      </c>
      <c r="S1" s="1313">
        <v>16</v>
      </c>
      <c r="T1" s="1313">
        <v>17</v>
      </c>
      <c r="U1" s="1313">
        <v>18</v>
      </c>
      <c r="V1" s="1313">
        <v>19</v>
      </c>
      <c r="W1" s="1313">
        <v>20</v>
      </c>
      <c r="X1" s="1313">
        <v>21</v>
      </c>
      <c r="Y1" s="1313">
        <v>22</v>
      </c>
      <c r="Z1" s="1313">
        <v>23</v>
      </c>
      <c r="AA1" s="1313">
        <v>24</v>
      </c>
      <c r="AB1" s="1313">
        <v>25</v>
      </c>
      <c r="AC1" s="1313">
        <v>26</v>
      </c>
      <c r="AD1" s="1313">
        <v>27</v>
      </c>
      <c r="AE1" s="1313">
        <v>28</v>
      </c>
      <c r="AF1" s="1313">
        <v>29</v>
      </c>
      <c r="AG1" s="1313">
        <v>30</v>
      </c>
      <c r="AH1" s="1313"/>
      <c r="AI1" s="1724" t="s">
        <v>501</v>
      </c>
      <c r="AJ1" s="1720" t="s">
        <v>502</v>
      </c>
      <c r="AK1" s="1720" t="s">
        <v>503</v>
      </c>
      <c r="AL1" s="1731" t="s">
        <v>415</v>
      </c>
      <c r="AM1" s="1732"/>
      <c r="AN1" s="1720" t="s">
        <v>504</v>
      </c>
      <c r="AO1" s="1720" t="s">
        <v>62</v>
      </c>
      <c r="AP1" s="1720" t="s">
        <v>505</v>
      </c>
      <c r="AQ1" s="1720" t="s">
        <v>506</v>
      </c>
      <c r="AR1" s="1720" t="s">
        <v>507</v>
      </c>
    </row>
    <row r="2" spans="2:44">
      <c r="B2" s="1728"/>
      <c r="C2" s="1730"/>
      <c r="D2" s="1313" t="s">
        <v>508</v>
      </c>
      <c r="E2" s="1313" t="s">
        <v>509</v>
      </c>
      <c r="F2" s="1313" t="s">
        <v>510</v>
      </c>
      <c r="G2" s="1313" t="s">
        <v>511</v>
      </c>
      <c r="H2" s="1313" t="s">
        <v>512</v>
      </c>
      <c r="I2" s="1313" t="s">
        <v>513</v>
      </c>
      <c r="J2" s="1313" t="s">
        <v>514</v>
      </c>
      <c r="K2" s="1313" t="s">
        <v>515</v>
      </c>
      <c r="L2" s="1313" t="s">
        <v>509</v>
      </c>
      <c r="M2" s="1313" t="s">
        <v>510</v>
      </c>
      <c r="N2" s="1313" t="s">
        <v>511</v>
      </c>
      <c r="O2" s="1313" t="s">
        <v>512</v>
      </c>
      <c r="P2" s="1313" t="s">
        <v>513</v>
      </c>
      <c r="Q2" s="1313" t="s">
        <v>514</v>
      </c>
      <c r="R2" s="1313" t="s">
        <v>515</v>
      </c>
      <c r="S2" s="1313" t="s">
        <v>509</v>
      </c>
      <c r="T2" s="1313" t="s">
        <v>510</v>
      </c>
      <c r="U2" s="1313" t="s">
        <v>511</v>
      </c>
      <c r="V2" s="1313" t="s">
        <v>512</v>
      </c>
      <c r="W2" s="1313" t="s">
        <v>513</v>
      </c>
      <c r="X2" s="1313" t="s">
        <v>514</v>
      </c>
      <c r="Y2" s="1313" t="s">
        <v>515</v>
      </c>
      <c r="Z2" s="1313" t="s">
        <v>509</v>
      </c>
      <c r="AA2" s="1313" t="s">
        <v>510</v>
      </c>
      <c r="AB2" s="1313" t="s">
        <v>511</v>
      </c>
      <c r="AC2" s="1313" t="s">
        <v>512</v>
      </c>
      <c r="AD2" s="1313" t="s">
        <v>513</v>
      </c>
      <c r="AE2" s="1313" t="s">
        <v>514</v>
      </c>
      <c r="AF2" s="1313" t="s">
        <v>515</v>
      </c>
      <c r="AG2" s="1313" t="s">
        <v>509</v>
      </c>
      <c r="AH2" s="1313"/>
      <c r="AI2" s="1725"/>
      <c r="AJ2" s="1721"/>
      <c r="AK2" s="1721"/>
      <c r="AL2" s="1339" t="s">
        <v>471</v>
      </c>
      <c r="AM2" s="1339" t="s">
        <v>7</v>
      </c>
      <c r="AN2" s="1721"/>
      <c r="AO2" s="1721"/>
      <c r="AP2" s="1721"/>
      <c r="AQ2" s="1721"/>
      <c r="AR2" s="1721"/>
    </row>
    <row r="3" spans="2:44" ht="16.5" customHeight="1">
      <c r="B3" s="1708" t="s">
        <v>225</v>
      </c>
      <c r="C3" s="1315" t="s">
        <v>516</v>
      </c>
      <c r="D3" s="1318">
        <f>MLF・ピポット!H90</f>
        <v>0</v>
      </c>
      <c r="E3" s="1318">
        <f>MLF・ピポット!I90</f>
        <v>0</v>
      </c>
      <c r="F3" s="1318">
        <f>MLF・ピポット!J90</f>
        <v>0</v>
      </c>
      <c r="G3" s="1318">
        <f>MLF・ピポット!K90</f>
        <v>0</v>
      </c>
      <c r="H3" s="1318">
        <f>MLF・ピポット!L90</f>
        <v>0</v>
      </c>
      <c r="I3" s="1318">
        <f>MLF・ピポット!M90</f>
        <v>0</v>
      </c>
      <c r="J3" s="1318">
        <f>MLF・ピポット!N90</f>
        <v>90</v>
      </c>
      <c r="K3" s="1318">
        <f>MLF・ピポット!O90</f>
        <v>160</v>
      </c>
      <c r="L3" s="1318">
        <f>MLF・ピポット!P90</f>
        <v>160</v>
      </c>
      <c r="M3" s="1318">
        <f>MLF・ピポット!Q90</f>
        <v>0</v>
      </c>
      <c r="N3" s="1318">
        <f>MLF・ピポット!R90</f>
        <v>0</v>
      </c>
      <c r="O3" s="1318">
        <f>MLF・ピポット!S90</f>
        <v>0</v>
      </c>
      <c r="P3" s="1318">
        <f>MLF・ピポット!T90</f>
        <v>0</v>
      </c>
      <c r="Q3" s="1318">
        <f>MLF・ピポット!U90</f>
        <v>210</v>
      </c>
      <c r="R3" s="1318">
        <f>MLF・ピポット!V90</f>
        <v>210</v>
      </c>
      <c r="S3" s="1318">
        <f>MLF・ピポット!W90</f>
        <v>180</v>
      </c>
      <c r="T3" s="1318">
        <f>MLF・ピポット!X90</f>
        <v>0</v>
      </c>
      <c r="U3" s="1318">
        <f>MLF・ピポット!Y90</f>
        <v>0</v>
      </c>
      <c r="V3" s="1318">
        <f>MLF・ピポット!Z90</f>
        <v>0</v>
      </c>
      <c r="W3" s="1318">
        <f>MLF・ピポット!AA90</f>
        <v>0</v>
      </c>
      <c r="X3" s="1318">
        <f>MLF・ピポット!AB90</f>
        <v>120</v>
      </c>
      <c r="Y3" s="1318">
        <f>MLF・ピポット!AC90</f>
        <v>180</v>
      </c>
      <c r="Z3" s="1318">
        <f>MLF・ピポット!AD90</f>
        <v>60</v>
      </c>
      <c r="AA3" s="1318">
        <f>MLF・ピポット!AE90</f>
        <v>0</v>
      </c>
      <c r="AB3" s="1318">
        <f>MLF・ピポット!AF90</f>
        <v>0</v>
      </c>
      <c r="AC3" s="1318">
        <f>MLF・ピポット!AG90</f>
        <v>0</v>
      </c>
      <c r="AD3" s="1318">
        <f>MLF・ピポット!AH90</f>
        <v>0</v>
      </c>
      <c r="AE3" s="1318">
        <f>MLF・ピポット!AI90</f>
        <v>0</v>
      </c>
      <c r="AF3" s="1318">
        <f>MLF・ピポット!AJ90</f>
        <v>0</v>
      </c>
      <c r="AG3" s="1318">
        <f>MLF・ピポット!AK90</f>
        <v>0</v>
      </c>
      <c r="AH3" s="1318">
        <f>MLF・ピポット!AL90</f>
        <v>0</v>
      </c>
      <c r="AI3" s="1318">
        <f>SUM(H3:M3)</f>
        <v>410</v>
      </c>
      <c r="AJ3" s="1709">
        <f>AI4-AI3</f>
        <v>49</v>
      </c>
      <c r="AK3" s="1711">
        <f>AI4/AI3</f>
        <v>1.1195121951219513</v>
      </c>
      <c r="AL3" s="1713">
        <f>在庫管理!AA6</f>
        <v>1120</v>
      </c>
      <c r="AM3" s="1713">
        <f>在庫管理!AB6</f>
        <v>738</v>
      </c>
      <c r="AN3" s="1713">
        <f>在庫管理!P6+在庫管理!Q6+在庫管理!V6</f>
        <v>757</v>
      </c>
      <c r="AO3" s="1715">
        <f>在庫管理!W6</f>
        <v>0</v>
      </c>
      <c r="AP3" s="1726">
        <f>在庫管理!X6</f>
        <v>757</v>
      </c>
      <c r="AQ3" s="1717">
        <f>在庫管理!AA6</f>
        <v>1120</v>
      </c>
      <c r="AR3" s="1719">
        <f>AN3+AO3-AQ3</f>
        <v>-363</v>
      </c>
    </row>
    <row r="4" spans="2:44" ht="16.5" customHeight="1">
      <c r="B4" s="1708"/>
      <c r="C4" s="1316" t="s">
        <v>517</v>
      </c>
      <c r="D4" s="1319">
        <f>MLF・ピポット!H86</f>
        <v>0</v>
      </c>
      <c r="E4" s="1319">
        <f>MLF・ピポット!I86</f>
        <v>0</v>
      </c>
      <c r="F4" s="1319">
        <f>MLF・ピポット!J86</f>
        <v>0</v>
      </c>
      <c r="G4" s="1319">
        <f>MLF・ピポット!K86</f>
        <v>0</v>
      </c>
      <c r="H4" s="1319">
        <f>MLF・ピポット!L86</f>
        <v>0</v>
      </c>
      <c r="I4" s="1319">
        <f>MLF・ピポット!M86</f>
        <v>0</v>
      </c>
      <c r="J4" s="1319">
        <f>MLF・ピポット!N86</f>
        <v>111</v>
      </c>
      <c r="K4" s="1319">
        <f>MLF・ピポット!O86</f>
        <v>166</v>
      </c>
      <c r="L4" s="1319">
        <f>MLF・ピポット!P86</f>
        <v>182</v>
      </c>
      <c r="M4" s="1319">
        <f>MLF・ピポット!Q86</f>
        <v>0</v>
      </c>
      <c r="N4" s="1319">
        <f>MLF・ピポット!R86</f>
        <v>0</v>
      </c>
      <c r="O4" s="1319">
        <f>MLF・ピポット!S86</f>
        <v>0</v>
      </c>
      <c r="P4" s="1319">
        <f>MLF・ピポット!T86</f>
        <v>0</v>
      </c>
      <c r="Q4" s="1319">
        <f>MLF・ピポット!U86</f>
        <v>157</v>
      </c>
      <c r="R4" s="1319">
        <f>MLF・ピポット!V86</f>
        <v>181</v>
      </c>
      <c r="S4" s="1319">
        <f>MLF・ピポット!W86</f>
        <v>132</v>
      </c>
      <c r="T4" s="1319">
        <f>MLF・ピポット!X86</f>
        <v>0</v>
      </c>
      <c r="U4" s="1319">
        <f>MLF・ピポット!Y86</f>
        <v>0</v>
      </c>
      <c r="V4" s="1319">
        <f>MLF・ピポット!Z86</f>
        <v>0</v>
      </c>
      <c r="W4" s="1319">
        <f>MLF・ピポット!AA86</f>
        <v>0</v>
      </c>
      <c r="X4" s="1319">
        <f>MLF・ピポット!AB86</f>
        <v>45</v>
      </c>
      <c r="Y4" s="1319">
        <f>MLF・ピポット!AC86</f>
        <v>180</v>
      </c>
      <c r="Z4" s="1319">
        <f>MLF・ピポット!AD86</f>
        <v>60</v>
      </c>
      <c r="AA4" s="1319">
        <f>MLF・ピポット!AE86</f>
        <v>0</v>
      </c>
      <c r="AB4" s="1319">
        <f>MLF・ピポット!AF86</f>
        <v>0</v>
      </c>
      <c r="AC4" s="1319">
        <f>MLF・ピポット!AG86</f>
        <v>0</v>
      </c>
      <c r="AD4" s="1319">
        <f>MLF・ピポット!AH86</f>
        <v>0</v>
      </c>
      <c r="AE4" s="1319">
        <f>MLF・ピポット!AI86</f>
        <v>0</v>
      </c>
      <c r="AF4" s="1319">
        <f>MLF・ピポット!AJ86</f>
        <v>0</v>
      </c>
      <c r="AG4" s="1319">
        <f>MLF・ピポット!AK86</f>
        <v>0</v>
      </c>
      <c r="AH4" s="1319">
        <f>MLF・ピポット!AL86</f>
        <v>0</v>
      </c>
      <c r="AI4" s="1318">
        <f t="shared" ref="AI4:AI44" si="0">SUM(H4:M4)</f>
        <v>459</v>
      </c>
      <c r="AJ4" s="1710"/>
      <c r="AK4" s="1712"/>
      <c r="AL4" s="1714"/>
      <c r="AM4" s="1714"/>
      <c r="AN4" s="1714"/>
      <c r="AO4" s="1716"/>
      <c r="AP4" s="1716"/>
      <c r="AQ4" s="1718">
        <f>'[9]123MC'!AB107</f>
        <v>0</v>
      </c>
      <c r="AR4" s="1718"/>
    </row>
    <row r="5" spans="2:44" ht="16.5" customHeight="1">
      <c r="B5" s="1708" t="s">
        <v>518</v>
      </c>
      <c r="C5" s="1315" t="s">
        <v>516</v>
      </c>
      <c r="D5" s="1318">
        <f>MLF・ピポット!H130</f>
        <v>0</v>
      </c>
      <c r="E5" s="1318">
        <f>MLF・ピポット!I130</f>
        <v>0</v>
      </c>
      <c r="F5" s="1318">
        <f>MLF・ピポット!J130</f>
        <v>0</v>
      </c>
      <c r="G5" s="1318">
        <f>MLF・ピポット!K130</f>
        <v>0</v>
      </c>
      <c r="H5" s="1318">
        <f>MLF・ピポット!L130</f>
        <v>0</v>
      </c>
      <c r="I5" s="1318">
        <f>MLF・ピポット!M130</f>
        <v>180</v>
      </c>
      <c r="J5" s="1318">
        <f>MLF・ピポット!N130</f>
        <v>210</v>
      </c>
      <c r="K5" s="1318">
        <f>MLF・ピポット!O130</f>
        <v>180</v>
      </c>
      <c r="L5" s="1318">
        <f>MLF・ピポット!P130</f>
        <v>0</v>
      </c>
      <c r="M5" s="1318">
        <f>MLF・ピポット!Q130</f>
        <v>0</v>
      </c>
      <c r="N5" s="1318">
        <f>MLF・ピポット!R130</f>
        <v>0</v>
      </c>
      <c r="O5" s="1318">
        <f>MLF・ピポット!S130</f>
        <v>0</v>
      </c>
      <c r="P5" s="1318">
        <f>MLF・ピポット!T130</f>
        <v>0</v>
      </c>
      <c r="Q5" s="1318">
        <f>MLF・ピポット!U130</f>
        <v>0</v>
      </c>
      <c r="R5" s="1318">
        <f>MLF・ピポット!V130</f>
        <v>0</v>
      </c>
      <c r="S5" s="1318">
        <f>MLF・ピポット!W130</f>
        <v>0</v>
      </c>
      <c r="T5" s="1318">
        <f>MLF・ピポット!X130</f>
        <v>0</v>
      </c>
      <c r="U5" s="1318">
        <f>MLF・ピポット!Y130</f>
        <v>0</v>
      </c>
      <c r="V5" s="1318">
        <f>MLF・ピポット!Z130</f>
        <v>0</v>
      </c>
      <c r="W5" s="1318">
        <f>MLF・ピポット!AA130</f>
        <v>0</v>
      </c>
      <c r="X5" s="1318">
        <f>MLF・ピポット!AB130</f>
        <v>0</v>
      </c>
      <c r="Y5" s="1318">
        <f>MLF・ピポット!AC130</f>
        <v>0</v>
      </c>
      <c r="Z5" s="1318">
        <f>MLF・ピポット!AD130</f>
        <v>0</v>
      </c>
      <c r="AA5" s="1318">
        <f>MLF・ピポット!AE130</f>
        <v>0</v>
      </c>
      <c r="AB5" s="1318">
        <f>MLF・ピポット!AF130</f>
        <v>0</v>
      </c>
      <c r="AC5" s="1318">
        <f>MLF・ピポット!AG130</f>
        <v>0</v>
      </c>
      <c r="AD5" s="1318">
        <f>MLF・ピポット!AH130</f>
        <v>0</v>
      </c>
      <c r="AE5" s="1318">
        <f>MLF・ピポット!AI130</f>
        <v>0</v>
      </c>
      <c r="AF5" s="1318">
        <f>MLF・ピポット!AJ130</f>
        <v>0</v>
      </c>
      <c r="AG5" s="1318">
        <f>MLF・ピポット!AK130</f>
        <v>0</v>
      </c>
      <c r="AH5" s="1318">
        <f>MLF・ピポット!AL130</f>
        <v>0</v>
      </c>
      <c r="AI5" s="1318">
        <f t="shared" si="0"/>
        <v>570</v>
      </c>
      <c r="AJ5" s="1709">
        <f>AI6-AI5</f>
        <v>-16</v>
      </c>
      <c r="AK5" s="1711">
        <f>AI6/AI5</f>
        <v>0.97192982456140353</v>
      </c>
      <c r="AL5" s="1713">
        <f>在庫管理!AA7</f>
        <v>400</v>
      </c>
      <c r="AM5" s="1713">
        <f>在庫管理!AB7</f>
        <v>515</v>
      </c>
      <c r="AN5" s="1713">
        <f>在庫管理!P7+在庫管理!R7+在庫管理!V7</f>
        <v>27</v>
      </c>
      <c r="AO5" s="1715">
        <f>在庫管理!W7</f>
        <v>0</v>
      </c>
      <c r="AP5" s="1726">
        <f>在庫管理!X7</f>
        <v>27</v>
      </c>
      <c r="AQ5" s="1717">
        <f>在庫管理!AA8</f>
        <v>0</v>
      </c>
      <c r="AR5" s="1719">
        <f t="shared" ref="AR5" si="1">AN5+AO5-AQ5</f>
        <v>27</v>
      </c>
    </row>
    <row r="6" spans="2:44" ht="16.5" customHeight="1">
      <c r="B6" s="1708"/>
      <c r="C6" s="1316" t="s">
        <v>517</v>
      </c>
      <c r="D6" s="1319">
        <f>MLF・ピポット!H126</f>
        <v>0</v>
      </c>
      <c r="E6" s="1319">
        <f>MLF・ピポット!I126</f>
        <v>0</v>
      </c>
      <c r="F6" s="1319">
        <f>MLF・ピポット!J126</f>
        <v>0</v>
      </c>
      <c r="G6" s="1319">
        <f>MLF・ピポット!K126</f>
        <v>0</v>
      </c>
      <c r="H6" s="1319">
        <f>MLF・ピポット!L126</f>
        <v>0</v>
      </c>
      <c r="I6" s="1319">
        <f>MLF・ピポット!M126</f>
        <v>173</v>
      </c>
      <c r="J6" s="1319">
        <f>MLF・ピポット!N126</f>
        <v>213</v>
      </c>
      <c r="K6" s="1319">
        <f>MLF・ピポット!O126</f>
        <v>168</v>
      </c>
      <c r="L6" s="1319">
        <f>MLF・ピポット!P126</f>
        <v>0</v>
      </c>
      <c r="M6" s="1319">
        <f>MLF・ピポット!Q126</f>
        <v>0</v>
      </c>
      <c r="N6" s="1319">
        <f>MLF・ピポット!R126</f>
        <v>0</v>
      </c>
      <c r="O6" s="1319">
        <f>MLF・ピポット!S126</f>
        <v>0</v>
      </c>
      <c r="P6" s="1319">
        <f>MLF・ピポット!T126</f>
        <v>0</v>
      </c>
      <c r="Q6" s="1319">
        <f>MLF・ピポット!U126</f>
        <v>0</v>
      </c>
      <c r="R6" s="1319">
        <f>MLF・ピポット!V126</f>
        <v>0</v>
      </c>
      <c r="S6" s="1319">
        <f>MLF・ピポット!W126</f>
        <v>0</v>
      </c>
      <c r="T6" s="1319">
        <f>MLF・ピポット!X126</f>
        <v>0</v>
      </c>
      <c r="U6" s="1319">
        <f>MLF・ピポット!Y126</f>
        <v>0</v>
      </c>
      <c r="V6" s="1319">
        <f>MLF・ピポット!Z126</f>
        <v>0</v>
      </c>
      <c r="W6" s="1319">
        <f>MLF・ピポット!AA126</f>
        <v>0</v>
      </c>
      <c r="X6" s="1319">
        <f>MLF・ピポット!AB126</f>
        <v>0</v>
      </c>
      <c r="Y6" s="1319">
        <f>MLF・ピポット!AC126</f>
        <v>0</v>
      </c>
      <c r="Z6" s="1319">
        <f>MLF・ピポット!AD126</f>
        <v>0</v>
      </c>
      <c r="AA6" s="1319">
        <f>MLF・ピポット!AE126</f>
        <v>0</v>
      </c>
      <c r="AB6" s="1319">
        <f>MLF・ピポット!AF126</f>
        <v>0</v>
      </c>
      <c r="AC6" s="1319">
        <f>MLF・ピポット!AG126</f>
        <v>0</v>
      </c>
      <c r="AD6" s="1319">
        <f>MLF・ピポット!AH126</f>
        <v>0</v>
      </c>
      <c r="AE6" s="1319">
        <f>MLF・ピポット!AI126</f>
        <v>0</v>
      </c>
      <c r="AF6" s="1319">
        <f>MLF・ピポット!AJ126</f>
        <v>0</v>
      </c>
      <c r="AG6" s="1319">
        <f>MLF・ピポット!AK126</f>
        <v>0</v>
      </c>
      <c r="AH6" s="1319">
        <f>MLF・ピポット!AL126</f>
        <v>0</v>
      </c>
      <c r="AI6" s="1318">
        <f t="shared" si="0"/>
        <v>554</v>
      </c>
      <c r="AJ6" s="1710"/>
      <c r="AK6" s="1712"/>
      <c r="AL6" s="1714"/>
      <c r="AM6" s="1714"/>
      <c r="AN6" s="1714"/>
      <c r="AO6" s="1716"/>
      <c r="AP6" s="1716"/>
      <c r="AQ6" s="1718">
        <f>'[9]123MC'!AB109</f>
        <v>18950.2</v>
      </c>
      <c r="AR6" s="1718"/>
    </row>
    <row r="7" spans="2:44" ht="16.5" customHeight="1">
      <c r="B7" s="1708" t="s">
        <v>519</v>
      </c>
      <c r="C7" s="1315" t="s">
        <v>516</v>
      </c>
      <c r="D7" s="1318">
        <f>MKC②!H40</f>
        <v>0</v>
      </c>
      <c r="E7" s="1318">
        <f>MKC②!I40</f>
        <v>0</v>
      </c>
      <c r="F7" s="1318">
        <f>MKC②!J40</f>
        <v>0</v>
      </c>
      <c r="G7" s="1318">
        <f>MKC②!K40</f>
        <v>0</v>
      </c>
      <c r="H7" s="1318">
        <f>MKC②!L40</f>
        <v>0</v>
      </c>
      <c r="I7" s="1318">
        <f>MKC②!M40</f>
        <v>0</v>
      </c>
      <c r="J7" s="1318">
        <f>MKC②!N40</f>
        <v>0</v>
      </c>
      <c r="K7" s="1318">
        <f>MKC②!O40</f>
        <v>0</v>
      </c>
      <c r="L7" s="1318">
        <f>MKC②!P40</f>
        <v>0</v>
      </c>
      <c r="M7" s="1318">
        <f>MKC②!Q40</f>
        <v>0</v>
      </c>
      <c r="N7" s="1318">
        <f>MKC②!R40</f>
        <v>0</v>
      </c>
      <c r="O7" s="1318">
        <f>MKC②!S40</f>
        <v>0</v>
      </c>
      <c r="P7" s="1318">
        <f>MKC②!T40</f>
        <v>0</v>
      </c>
      <c r="Q7" s="1318">
        <f>MKC②!U40</f>
        <v>0</v>
      </c>
      <c r="R7" s="1318">
        <f>MKC②!V40</f>
        <v>0</v>
      </c>
      <c r="S7" s="1318">
        <f>MKC②!W40</f>
        <v>0</v>
      </c>
      <c r="T7" s="1318">
        <f>MKC②!X40</f>
        <v>0</v>
      </c>
      <c r="U7" s="1318">
        <f>MKC②!Y40</f>
        <v>0</v>
      </c>
      <c r="V7" s="1318">
        <f>MKC②!Z40</f>
        <v>0</v>
      </c>
      <c r="W7" s="1318">
        <f>MKC②!AA40</f>
        <v>0</v>
      </c>
      <c r="X7" s="1318">
        <f>MKC②!AB40</f>
        <v>0</v>
      </c>
      <c r="Y7" s="1318">
        <f>MKC②!AC40</f>
        <v>0</v>
      </c>
      <c r="Z7" s="1318">
        <f>MKC②!AD40</f>
        <v>0</v>
      </c>
      <c r="AA7" s="1318">
        <f>MKC②!AE40</f>
        <v>0</v>
      </c>
      <c r="AB7" s="1318">
        <f>MKC②!AF40</f>
        <v>0</v>
      </c>
      <c r="AC7" s="1318">
        <f>MKC②!AG40</f>
        <v>0</v>
      </c>
      <c r="AD7" s="1318">
        <f>MKC②!AH40</f>
        <v>0</v>
      </c>
      <c r="AE7" s="1318">
        <f>MKC②!AI40</f>
        <v>0</v>
      </c>
      <c r="AF7" s="1318">
        <f>MKC②!AJ40</f>
        <v>0</v>
      </c>
      <c r="AG7" s="1318">
        <f>MKC②!AK40</f>
        <v>0</v>
      </c>
      <c r="AH7" s="1318">
        <f>MKC②!AL40</f>
        <v>0</v>
      </c>
      <c r="AI7" s="1318">
        <f t="shared" si="0"/>
        <v>0</v>
      </c>
      <c r="AJ7" s="1709">
        <f>AI8-AI7</f>
        <v>0</v>
      </c>
      <c r="AK7" s="1711" t="e">
        <f>AI8/AI7</f>
        <v>#DIV/0!</v>
      </c>
      <c r="AL7" s="1713">
        <f>在庫管理!AA13</f>
        <v>0</v>
      </c>
      <c r="AM7" s="1713">
        <f>在庫管理!AB13</f>
        <v>-18</v>
      </c>
      <c r="AN7" s="1713">
        <f>在庫管理!P13+在庫管理!Q13+在庫管理!V13</f>
        <v>962</v>
      </c>
      <c r="AO7" s="1715">
        <f>在庫管理!W13</f>
        <v>216</v>
      </c>
      <c r="AP7" s="1726">
        <f>在庫管理!M13</f>
        <v>1628</v>
      </c>
      <c r="AQ7" s="1717">
        <f>在庫管理!AA13</f>
        <v>0</v>
      </c>
      <c r="AR7" s="1719">
        <f t="shared" ref="AR7" si="2">AN7+AO7-AQ7</f>
        <v>1178</v>
      </c>
    </row>
    <row r="8" spans="2:44" ht="16.5" customHeight="1">
      <c r="B8" s="1708"/>
      <c r="C8" s="1316" t="s">
        <v>517</v>
      </c>
      <c r="D8" s="1319">
        <f>MKC②!H36</f>
        <v>0</v>
      </c>
      <c r="E8" s="1319">
        <f>MKC②!I36</f>
        <v>0</v>
      </c>
      <c r="F8" s="1319">
        <f>MKC②!J36</f>
        <v>0</v>
      </c>
      <c r="G8" s="1319">
        <f>MKC②!K36</f>
        <v>0</v>
      </c>
      <c r="H8" s="1319">
        <f>MKC②!L36</f>
        <v>0</v>
      </c>
      <c r="I8" s="1319">
        <f>MKC②!M36</f>
        <v>0</v>
      </c>
      <c r="J8" s="1319">
        <f>MKC②!N36</f>
        <v>0</v>
      </c>
      <c r="K8" s="1319">
        <f>MKC②!O36</f>
        <v>0</v>
      </c>
      <c r="L8" s="1319">
        <f>MKC②!P36</f>
        <v>0</v>
      </c>
      <c r="M8" s="1319">
        <f>MKC②!Q36</f>
        <v>0</v>
      </c>
      <c r="N8" s="1319">
        <f>MKC②!R36</f>
        <v>0</v>
      </c>
      <c r="O8" s="1319">
        <f>MKC②!S36</f>
        <v>0</v>
      </c>
      <c r="P8" s="1319">
        <f>MKC②!T36</f>
        <v>0</v>
      </c>
      <c r="Q8" s="1319">
        <f>MKC②!U36</f>
        <v>0</v>
      </c>
      <c r="R8" s="1319">
        <f>MKC②!V36</f>
        <v>0</v>
      </c>
      <c r="S8" s="1319">
        <f>MKC②!W36</f>
        <v>0</v>
      </c>
      <c r="T8" s="1319">
        <f>MKC②!X36</f>
        <v>0</v>
      </c>
      <c r="U8" s="1319">
        <f>MKC②!Y36</f>
        <v>0</v>
      </c>
      <c r="V8" s="1319">
        <f>MKC②!Z36</f>
        <v>0</v>
      </c>
      <c r="W8" s="1319">
        <f>MKC②!AA36</f>
        <v>0</v>
      </c>
      <c r="X8" s="1319">
        <f>MKC②!AB36</f>
        <v>0</v>
      </c>
      <c r="Y8" s="1319">
        <f>MKC②!AC36</f>
        <v>0</v>
      </c>
      <c r="Z8" s="1319">
        <f>MKC②!AD36</f>
        <v>0</v>
      </c>
      <c r="AA8" s="1319">
        <f>MKC②!AE36</f>
        <v>0</v>
      </c>
      <c r="AB8" s="1319">
        <f>MKC②!AF36</f>
        <v>0</v>
      </c>
      <c r="AC8" s="1319">
        <f>MKC②!AG36</f>
        <v>0</v>
      </c>
      <c r="AD8" s="1319">
        <f>MKC②!AH36</f>
        <v>0</v>
      </c>
      <c r="AE8" s="1319">
        <f>MKC②!AI36</f>
        <v>0</v>
      </c>
      <c r="AF8" s="1319">
        <f>MKC②!AJ36</f>
        <v>0</v>
      </c>
      <c r="AG8" s="1319">
        <f>MKC②!AK36</f>
        <v>0</v>
      </c>
      <c r="AH8" s="1319">
        <f>MKC②!AL36</f>
        <v>0</v>
      </c>
      <c r="AI8" s="1318">
        <f t="shared" si="0"/>
        <v>0</v>
      </c>
      <c r="AJ8" s="1710"/>
      <c r="AK8" s="1712"/>
      <c r="AL8" s="1714"/>
      <c r="AM8" s="1714"/>
      <c r="AN8" s="1714"/>
      <c r="AO8" s="1716"/>
      <c r="AP8" s="1716"/>
      <c r="AQ8" s="1718">
        <f>'[9]123MC'!AB111</f>
        <v>22494.18</v>
      </c>
      <c r="AR8" s="1718"/>
    </row>
    <row r="9" spans="2:44" ht="16.5" customHeight="1">
      <c r="B9" s="1708" t="s">
        <v>520</v>
      </c>
      <c r="C9" s="1315" t="s">
        <v>516</v>
      </c>
      <c r="D9" s="1318">
        <f>MKC②!H81</f>
        <v>0</v>
      </c>
      <c r="E9" s="1318">
        <f>MKC②!I81</f>
        <v>0</v>
      </c>
      <c r="F9" s="1318">
        <f>MKC②!J81</f>
        <v>0</v>
      </c>
      <c r="G9" s="1318">
        <f>MKC②!K81</f>
        <v>0</v>
      </c>
      <c r="H9" s="1318">
        <f>MKC②!L81</f>
        <v>0</v>
      </c>
      <c r="I9" s="1318">
        <f>MKC②!M81</f>
        <v>0</v>
      </c>
      <c r="J9" s="1318">
        <f>MKC②!N81</f>
        <v>0</v>
      </c>
      <c r="K9" s="1318">
        <f>MKC②!O81</f>
        <v>0</v>
      </c>
      <c r="L9" s="1318">
        <f>MKC②!P81</f>
        <v>0</v>
      </c>
      <c r="M9" s="1318">
        <f>MKC②!Q81</f>
        <v>0</v>
      </c>
      <c r="N9" s="1318">
        <f>MKC②!R81</f>
        <v>0</v>
      </c>
      <c r="O9" s="1318">
        <f>MKC②!S81</f>
        <v>0</v>
      </c>
      <c r="P9" s="1318">
        <f>MKC②!T81</f>
        <v>0</v>
      </c>
      <c r="Q9" s="1318">
        <f>MKC②!U81</f>
        <v>0</v>
      </c>
      <c r="R9" s="1318">
        <f>MKC②!V81</f>
        <v>0</v>
      </c>
      <c r="S9" s="1318">
        <f>MKC②!W81</f>
        <v>0</v>
      </c>
      <c r="T9" s="1318">
        <f>MKC②!X81</f>
        <v>0</v>
      </c>
      <c r="U9" s="1318">
        <f>MKC②!Y81</f>
        <v>0</v>
      </c>
      <c r="V9" s="1318">
        <f>MKC②!Z81</f>
        <v>0</v>
      </c>
      <c r="W9" s="1318">
        <f>MKC②!AA81</f>
        <v>0</v>
      </c>
      <c r="X9" s="1318">
        <f>MKC②!AB81</f>
        <v>0</v>
      </c>
      <c r="Y9" s="1318">
        <f>MKC②!AC81</f>
        <v>0</v>
      </c>
      <c r="Z9" s="1318">
        <f>MKC②!AD81</f>
        <v>0</v>
      </c>
      <c r="AA9" s="1318">
        <f>MKC②!AE81</f>
        <v>0</v>
      </c>
      <c r="AB9" s="1318">
        <f>MKC②!AF81</f>
        <v>0</v>
      </c>
      <c r="AC9" s="1318">
        <f>MKC②!AG81</f>
        <v>0</v>
      </c>
      <c r="AD9" s="1318">
        <f>MKC②!AH81</f>
        <v>0</v>
      </c>
      <c r="AE9" s="1318">
        <f>MKC②!AI81</f>
        <v>0</v>
      </c>
      <c r="AF9" s="1318">
        <f>MKC②!AJ81</f>
        <v>0</v>
      </c>
      <c r="AG9" s="1318">
        <f>MKC②!AK81</f>
        <v>0</v>
      </c>
      <c r="AH9" s="1318">
        <f>MKC②!AL81</f>
        <v>0</v>
      </c>
      <c r="AI9" s="1318">
        <f t="shared" si="0"/>
        <v>0</v>
      </c>
      <c r="AJ9" s="1709">
        <f>AI10-AI9</f>
        <v>0</v>
      </c>
      <c r="AK9" s="1711" t="e">
        <f>AI10/AI9</f>
        <v>#DIV/0!</v>
      </c>
      <c r="AL9" s="1713">
        <f>在庫管理!AA14</f>
        <v>0</v>
      </c>
      <c r="AM9" s="1713">
        <f>在庫管理!AB14</f>
        <v>-30</v>
      </c>
      <c r="AN9" s="1713">
        <f>在庫管理!P14+在庫管理!Q14+在庫管理!V14</f>
        <v>828</v>
      </c>
      <c r="AO9" s="1715">
        <f>在庫管理!W14</f>
        <v>216</v>
      </c>
      <c r="AP9" s="1726">
        <f>在庫管理!X14</f>
        <v>1044</v>
      </c>
      <c r="AQ9" s="1717">
        <f>在庫管理!AA14</f>
        <v>0</v>
      </c>
      <c r="AR9" s="1719">
        <f t="shared" ref="AR9" si="3">AN9+AO9-AQ9</f>
        <v>1044</v>
      </c>
    </row>
    <row r="10" spans="2:44" ht="16.5" customHeight="1">
      <c r="B10" s="1708"/>
      <c r="C10" s="1316" t="s">
        <v>517</v>
      </c>
      <c r="D10" s="1319">
        <f>MKC②!H77</f>
        <v>0</v>
      </c>
      <c r="E10" s="1319">
        <f>MKC②!I77</f>
        <v>0</v>
      </c>
      <c r="F10" s="1319">
        <f>MKC②!J77</f>
        <v>0</v>
      </c>
      <c r="G10" s="1319">
        <f>MKC②!K77</f>
        <v>0</v>
      </c>
      <c r="H10" s="1319">
        <f>MKC②!L77</f>
        <v>0</v>
      </c>
      <c r="I10" s="1319">
        <f>MKC②!M77</f>
        <v>0</v>
      </c>
      <c r="J10" s="1319">
        <f>MKC②!N77</f>
        <v>0</v>
      </c>
      <c r="K10" s="1319">
        <f>MKC②!O77</f>
        <v>0</v>
      </c>
      <c r="L10" s="1319">
        <f>MKC②!P77</f>
        <v>0</v>
      </c>
      <c r="M10" s="1319">
        <f>MKC②!Q77</f>
        <v>0</v>
      </c>
      <c r="N10" s="1319">
        <f>MKC②!R77</f>
        <v>0</v>
      </c>
      <c r="O10" s="1319">
        <f>MKC②!S77</f>
        <v>0</v>
      </c>
      <c r="P10" s="1319">
        <f>MKC②!T77</f>
        <v>0</v>
      </c>
      <c r="Q10" s="1319">
        <f>MKC②!U77</f>
        <v>0</v>
      </c>
      <c r="R10" s="1319">
        <f>MKC②!V77</f>
        <v>0</v>
      </c>
      <c r="S10" s="1319">
        <f>MKC②!W77</f>
        <v>0</v>
      </c>
      <c r="T10" s="1319">
        <f>MKC②!X77</f>
        <v>0</v>
      </c>
      <c r="U10" s="1319">
        <f>MKC②!Y77</f>
        <v>0</v>
      </c>
      <c r="V10" s="1319">
        <f>MKC②!Z77</f>
        <v>0</v>
      </c>
      <c r="W10" s="1319">
        <f>MKC②!AA77</f>
        <v>0</v>
      </c>
      <c r="X10" s="1319">
        <f>MKC②!AB77</f>
        <v>0</v>
      </c>
      <c r="Y10" s="1319">
        <f>MKC②!AC77</f>
        <v>0</v>
      </c>
      <c r="Z10" s="1319">
        <f>MKC②!AD77</f>
        <v>0</v>
      </c>
      <c r="AA10" s="1319">
        <f>MKC②!AE77</f>
        <v>0</v>
      </c>
      <c r="AB10" s="1319">
        <f>MKC②!AF77</f>
        <v>0</v>
      </c>
      <c r="AC10" s="1319">
        <f>MKC②!AG77</f>
        <v>0</v>
      </c>
      <c r="AD10" s="1319">
        <f>MKC②!AH77</f>
        <v>0</v>
      </c>
      <c r="AE10" s="1319">
        <f>MKC②!AI77</f>
        <v>0</v>
      </c>
      <c r="AF10" s="1319">
        <f>MKC②!AJ77</f>
        <v>0</v>
      </c>
      <c r="AG10" s="1319">
        <f>MKC②!AK77</f>
        <v>0</v>
      </c>
      <c r="AH10" s="1319">
        <f>MKC②!AL77</f>
        <v>0</v>
      </c>
      <c r="AI10" s="1318">
        <f t="shared" si="0"/>
        <v>0</v>
      </c>
      <c r="AJ10" s="1710"/>
      <c r="AK10" s="1712"/>
      <c r="AL10" s="1714"/>
      <c r="AM10" s="1714"/>
      <c r="AN10" s="1714"/>
      <c r="AO10" s="1716"/>
      <c r="AP10" s="1716"/>
      <c r="AQ10" s="1718">
        <f>'[9]123MC'!AB113</f>
        <v>0</v>
      </c>
      <c r="AR10" s="1718"/>
    </row>
    <row r="11" spans="2:44" ht="16.5" customHeight="1">
      <c r="B11" s="1708" t="s">
        <v>521</v>
      </c>
      <c r="C11" s="1315" t="s">
        <v>516</v>
      </c>
      <c r="D11" s="1318">
        <f>MKC①!H117</f>
        <v>0</v>
      </c>
      <c r="E11" s="1318">
        <f>MKC①!I117</f>
        <v>0</v>
      </c>
      <c r="F11" s="1318">
        <f>MKC①!J117</f>
        <v>0</v>
      </c>
      <c r="G11" s="1318">
        <f>MKC①!K117</f>
        <v>0</v>
      </c>
      <c r="H11" s="1318">
        <f>MKC①!L117</f>
        <v>0</v>
      </c>
      <c r="I11" s="1318">
        <f>MKC①!M117</f>
        <v>0</v>
      </c>
      <c r="J11" s="1318">
        <f>MKC①!N117</f>
        <v>0</v>
      </c>
      <c r="K11" s="1318">
        <f>MKC①!O117</f>
        <v>0</v>
      </c>
      <c r="L11" s="1318">
        <f>MKC①!P117</f>
        <v>0</v>
      </c>
      <c r="M11" s="1318">
        <f>MKC①!Q117</f>
        <v>0</v>
      </c>
      <c r="N11" s="1318">
        <f>MKC①!R117</f>
        <v>0</v>
      </c>
      <c r="O11" s="1318">
        <f>MKC①!S117</f>
        <v>0</v>
      </c>
      <c r="P11" s="1318">
        <f>MKC①!T117</f>
        <v>50</v>
      </c>
      <c r="Q11" s="1318">
        <f>MKC①!U117</f>
        <v>180</v>
      </c>
      <c r="R11" s="1318">
        <f>MKC①!V117</f>
        <v>180</v>
      </c>
      <c r="S11" s="1318">
        <f>MKC①!W117</f>
        <v>100</v>
      </c>
      <c r="T11" s="1318">
        <f>MKC①!X117</f>
        <v>0</v>
      </c>
      <c r="U11" s="1318">
        <f>MKC①!Y117</f>
        <v>0</v>
      </c>
      <c r="V11" s="1318">
        <f>MKC①!Z117</f>
        <v>0</v>
      </c>
      <c r="W11" s="1318">
        <f>MKC①!AA117</f>
        <v>130</v>
      </c>
      <c r="X11" s="1318">
        <f>MKC①!AB117</f>
        <v>180</v>
      </c>
      <c r="Y11" s="1318">
        <f>MKC①!AC117</f>
        <v>160</v>
      </c>
      <c r="Z11" s="1318">
        <f>MKC①!AD117</f>
        <v>0</v>
      </c>
      <c r="AA11" s="1318">
        <f>MKC①!AE117</f>
        <v>0</v>
      </c>
      <c r="AB11" s="1318">
        <f>MKC①!AF117</f>
        <v>0</v>
      </c>
      <c r="AC11" s="1318">
        <f>MKC①!AG117</f>
        <v>0</v>
      </c>
      <c r="AD11" s="1318">
        <f>MKC①!AH117</f>
        <v>150</v>
      </c>
      <c r="AE11" s="1318">
        <f>MKC①!AI117</f>
        <v>180</v>
      </c>
      <c r="AF11" s="1318">
        <f>MKC①!AJ117</f>
        <v>30</v>
      </c>
      <c r="AG11" s="1318">
        <f>MKC①!AK117</f>
        <v>0</v>
      </c>
      <c r="AH11" s="1318">
        <f>MKC①!AL117</f>
        <v>0</v>
      </c>
      <c r="AI11" s="1318">
        <f t="shared" si="0"/>
        <v>0</v>
      </c>
      <c r="AJ11" s="1734">
        <f>AI12-AI11</f>
        <v>0</v>
      </c>
      <c r="AK11" s="1736" t="e">
        <f>AI12/AI11</f>
        <v>#DIV/0!</v>
      </c>
      <c r="AL11" s="1713">
        <f>在庫管理!AA15</f>
        <v>1350</v>
      </c>
      <c r="AM11" s="1713">
        <f>在庫管理!AB15</f>
        <v>1323</v>
      </c>
      <c r="AN11" s="1713">
        <f>在庫管理!P15+在庫管理!Q15+在庫管理!V15</f>
        <v>1277</v>
      </c>
      <c r="AO11" s="1715">
        <f>在庫管理!W15</f>
        <v>0</v>
      </c>
      <c r="AP11" s="1726">
        <f>在庫管理!X15</f>
        <v>1277</v>
      </c>
      <c r="AQ11" s="1717">
        <f>在庫管理!AA15</f>
        <v>1350</v>
      </c>
      <c r="AR11" s="1719">
        <f t="shared" ref="AR11" si="4">AN11+AO11-AQ11</f>
        <v>-73</v>
      </c>
    </row>
    <row r="12" spans="2:44" ht="16.5" customHeight="1">
      <c r="B12" s="1708"/>
      <c r="C12" s="1316" t="s">
        <v>517</v>
      </c>
      <c r="D12" s="1319">
        <f>MKC①!H113</f>
        <v>0</v>
      </c>
      <c r="E12" s="1319">
        <f>MKC①!I113</f>
        <v>0</v>
      </c>
      <c r="F12" s="1319">
        <f>MKC①!J113</f>
        <v>0</v>
      </c>
      <c r="G12" s="1319">
        <f>MKC①!K113</f>
        <v>0</v>
      </c>
      <c r="H12" s="1319">
        <f>MKC①!L113</f>
        <v>0</v>
      </c>
      <c r="I12" s="1319">
        <f>MKC①!M113</f>
        <v>0</v>
      </c>
      <c r="J12" s="1319">
        <f>MKC①!N113</f>
        <v>0</v>
      </c>
      <c r="K12" s="1319">
        <f>MKC①!O113</f>
        <v>0</v>
      </c>
      <c r="L12" s="1319">
        <f>MKC①!P113</f>
        <v>0</v>
      </c>
      <c r="M12" s="1319">
        <f>MKC①!Q113</f>
        <v>0</v>
      </c>
      <c r="N12" s="1319">
        <f>MKC①!R113</f>
        <v>0</v>
      </c>
      <c r="O12" s="1319">
        <f>MKC①!S113</f>
        <v>0</v>
      </c>
      <c r="P12" s="1319">
        <f>MKC①!T113</f>
        <v>35</v>
      </c>
      <c r="Q12" s="1319">
        <f>MKC①!U113</f>
        <v>187</v>
      </c>
      <c r="R12" s="1319">
        <f>MKC①!V113</f>
        <v>168</v>
      </c>
      <c r="S12" s="1319">
        <f>MKC①!W113</f>
        <v>120</v>
      </c>
      <c r="T12" s="1319">
        <f>MKC①!X113</f>
        <v>0</v>
      </c>
      <c r="U12" s="1319">
        <f>MKC①!Y113</f>
        <v>0</v>
      </c>
      <c r="V12" s="1319">
        <f>MKC①!Z113</f>
        <v>0</v>
      </c>
      <c r="W12" s="1319">
        <f>MKC①!AA113</f>
        <v>167</v>
      </c>
      <c r="X12" s="1319">
        <f>MKC①!AB113</f>
        <v>207</v>
      </c>
      <c r="Y12" s="1319">
        <f>MKC①!AC113</f>
        <v>160</v>
      </c>
      <c r="Z12" s="1319">
        <f>MKC①!AD113</f>
        <v>0</v>
      </c>
      <c r="AA12" s="1319">
        <f>MKC①!AE113</f>
        <v>0</v>
      </c>
      <c r="AB12" s="1319">
        <f>MKC①!AF113</f>
        <v>0</v>
      </c>
      <c r="AC12" s="1319">
        <f>MKC①!AG113</f>
        <v>0</v>
      </c>
      <c r="AD12" s="1319">
        <f>MKC①!AH113</f>
        <v>150</v>
      </c>
      <c r="AE12" s="1319">
        <f>MKC①!AI113</f>
        <v>180</v>
      </c>
      <c r="AF12" s="1319">
        <f>MKC①!AJ113</f>
        <v>30</v>
      </c>
      <c r="AG12" s="1319">
        <f>MKC①!AK113</f>
        <v>0</v>
      </c>
      <c r="AH12" s="1319">
        <f>MKC①!AL113</f>
        <v>0</v>
      </c>
      <c r="AI12" s="1318">
        <f t="shared" si="0"/>
        <v>0</v>
      </c>
      <c r="AJ12" s="1735"/>
      <c r="AK12" s="1737"/>
      <c r="AL12" s="1714"/>
      <c r="AM12" s="1714"/>
      <c r="AN12" s="1714"/>
      <c r="AO12" s="1716"/>
      <c r="AP12" s="1716"/>
      <c r="AQ12" s="1718">
        <f>'[9]123MC'!AB115</f>
        <v>0</v>
      </c>
      <c r="AR12" s="1718"/>
    </row>
    <row r="13" spans="2:44" ht="16.5" customHeight="1">
      <c r="B13" s="1708" t="s">
        <v>379</v>
      </c>
      <c r="C13" s="1315" t="s">
        <v>516</v>
      </c>
      <c r="D13" s="1318">
        <f>MKC①!H39</f>
        <v>0</v>
      </c>
      <c r="E13" s="1318">
        <f>MKC①!I39</f>
        <v>0</v>
      </c>
      <c r="F13" s="1318">
        <f>MKC①!J39</f>
        <v>0</v>
      </c>
      <c r="G13" s="1318">
        <f>MKC①!K39</f>
        <v>0</v>
      </c>
      <c r="H13" s="1318">
        <f>MKC①!L39</f>
        <v>0</v>
      </c>
      <c r="I13" s="1318">
        <f>MKC①!M39</f>
        <v>0</v>
      </c>
      <c r="J13" s="1318">
        <f>MKC①!N39</f>
        <v>0</v>
      </c>
      <c r="K13" s="1318">
        <f>MKC①!O39</f>
        <v>0</v>
      </c>
      <c r="L13" s="1318">
        <f>MKC①!P39</f>
        <v>0</v>
      </c>
      <c r="M13" s="1318">
        <f>MKC①!Q39</f>
        <v>0</v>
      </c>
      <c r="N13" s="1318">
        <f>MKC①!R39</f>
        <v>0</v>
      </c>
      <c r="O13" s="1318">
        <f>MKC①!S39</f>
        <v>0</v>
      </c>
      <c r="P13" s="1318">
        <f>MKC①!T39</f>
        <v>0</v>
      </c>
      <c r="Q13" s="1318">
        <f>MKC①!U39</f>
        <v>0</v>
      </c>
      <c r="R13" s="1318">
        <f>MKC①!V39</f>
        <v>0</v>
      </c>
      <c r="S13" s="1318">
        <f>MKC①!W39</f>
        <v>60</v>
      </c>
      <c r="T13" s="1318">
        <f>MKC①!X39</f>
        <v>180</v>
      </c>
      <c r="U13" s="1318">
        <f>MKC①!Y39</f>
        <v>180</v>
      </c>
      <c r="V13" s="1318">
        <f>MKC①!Z39</f>
        <v>110</v>
      </c>
      <c r="W13" s="1318">
        <f>MKC①!AA39</f>
        <v>30</v>
      </c>
      <c r="X13" s="1318">
        <f>MKC①!AB39</f>
        <v>0</v>
      </c>
      <c r="Y13" s="1318">
        <f>MKC①!AC39</f>
        <v>0</v>
      </c>
      <c r="Z13" s="1318">
        <f>MKC①!AD39</f>
        <v>0</v>
      </c>
      <c r="AA13" s="1318">
        <f>MKC①!AE39</f>
        <v>0</v>
      </c>
      <c r="AB13" s="1318">
        <f>MKC①!AF39</f>
        <v>0</v>
      </c>
      <c r="AC13" s="1318">
        <f>MKC①!AG39</f>
        <v>0</v>
      </c>
      <c r="AD13" s="1318">
        <f>MKC①!AH39</f>
        <v>0</v>
      </c>
      <c r="AE13" s="1318">
        <f>MKC①!AI39</f>
        <v>30</v>
      </c>
      <c r="AF13" s="1318">
        <f>MKC①!AJ39</f>
        <v>180</v>
      </c>
      <c r="AG13" s="1318">
        <f>MKC①!AK39</f>
        <v>160</v>
      </c>
      <c r="AH13" s="1318">
        <f>MKC①!AL39</f>
        <v>0</v>
      </c>
      <c r="AI13" s="1318">
        <f t="shared" si="0"/>
        <v>0</v>
      </c>
      <c r="AJ13" s="1734">
        <f>AI14-AI13</f>
        <v>0</v>
      </c>
      <c r="AK13" s="1736" t="e">
        <f>AI14/AI13</f>
        <v>#DIV/0!</v>
      </c>
      <c r="AL13" s="1713">
        <f>在庫管理!AA16</f>
        <v>500</v>
      </c>
      <c r="AM13" s="1713">
        <f>在庫管理!AB16</f>
        <v>791</v>
      </c>
      <c r="AN13" s="1713">
        <f>在庫管理!P16+在庫管理!Q16+在庫管理!R16+在庫管理!V16</f>
        <v>642</v>
      </c>
      <c r="AO13" s="1715">
        <f>在庫管理!W16</f>
        <v>180</v>
      </c>
      <c r="AP13" s="1726">
        <f>在庫管理!X16</f>
        <v>822</v>
      </c>
      <c r="AQ13" s="1717">
        <f>在庫管理!AA16</f>
        <v>500</v>
      </c>
      <c r="AR13" s="1719">
        <f t="shared" ref="AR13" si="5">AN13+AO13-AQ13</f>
        <v>322</v>
      </c>
    </row>
    <row r="14" spans="2:44" ht="16.5" customHeight="1">
      <c r="B14" s="1708"/>
      <c r="C14" s="1316" t="s">
        <v>517</v>
      </c>
      <c r="D14" s="1319">
        <f>MKC①!H35</f>
        <v>0</v>
      </c>
      <c r="E14" s="1319">
        <f>MKC①!I35</f>
        <v>0</v>
      </c>
      <c r="F14" s="1319">
        <f>MKC①!J35</f>
        <v>0</v>
      </c>
      <c r="G14" s="1319">
        <f>MKC①!K35</f>
        <v>0</v>
      </c>
      <c r="H14" s="1319">
        <f>MKC①!L35</f>
        <v>0</v>
      </c>
      <c r="I14" s="1319">
        <f>MKC①!M35</f>
        <v>0</v>
      </c>
      <c r="J14" s="1319">
        <f>MKC①!N35</f>
        <v>0</v>
      </c>
      <c r="K14" s="1319">
        <f>MKC①!O35</f>
        <v>0</v>
      </c>
      <c r="L14" s="1319">
        <f>MKC①!P35</f>
        <v>0</v>
      </c>
      <c r="M14" s="1319">
        <f>MKC①!Q35</f>
        <v>0</v>
      </c>
      <c r="N14" s="1319">
        <f>MKC①!R35</f>
        <v>0</v>
      </c>
      <c r="O14" s="1319">
        <f>MKC①!S35</f>
        <v>0</v>
      </c>
      <c r="P14" s="1319">
        <f>MKC①!T35</f>
        <v>0</v>
      </c>
      <c r="Q14" s="1319">
        <f>MKC①!U35</f>
        <v>0</v>
      </c>
      <c r="R14" s="1319">
        <f>MKC①!V35</f>
        <v>0</v>
      </c>
      <c r="S14" s="1319">
        <f>MKC①!W35</f>
        <v>35</v>
      </c>
      <c r="T14" s="1319">
        <f>MKC①!X35</f>
        <v>178</v>
      </c>
      <c r="U14" s="1319">
        <f>MKC①!Y35</f>
        <v>177</v>
      </c>
      <c r="V14" s="1319">
        <f>MKC①!Z35</f>
        <v>84</v>
      </c>
      <c r="W14" s="1319">
        <f>MKC①!AA35</f>
        <v>35</v>
      </c>
      <c r="X14" s="1319">
        <f>MKC①!AB35</f>
        <v>0</v>
      </c>
      <c r="Y14" s="1319">
        <f>MKC①!AC35</f>
        <v>0</v>
      </c>
      <c r="Z14" s="1319">
        <f>MKC①!AD35</f>
        <v>0</v>
      </c>
      <c r="AA14" s="1319">
        <f>MKC①!AE35</f>
        <v>0</v>
      </c>
      <c r="AB14" s="1319">
        <f>MKC①!AF35</f>
        <v>0</v>
      </c>
      <c r="AC14" s="1319">
        <f>MKC①!AG35</f>
        <v>0</v>
      </c>
      <c r="AD14" s="1319">
        <f>MKC①!AH35</f>
        <v>0</v>
      </c>
      <c r="AE14" s="1319">
        <f>MKC①!AI35</f>
        <v>30</v>
      </c>
      <c r="AF14" s="1319">
        <f>MKC①!AJ35</f>
        <v>180</v>
      </c>
      <c r="AG14" s="1319">
        <f>MKC①!AK35</f>
        <v>160</v>
      </c>
      <c r="AH14" s="1319">
        <f>MKC①!AL35</f>
        <v>0</v>
      </c>
      <c r="AI14" s="1318">
        <f t="shared" si="0"/>
        <v>0</v>
      </c>
      <c r="AJ14" s="1735"/>
      <c r="AK14" s="1737"/>
      <c r="AL14" s="1714"/>
      <c r="AM14" s="1714"/>
      <c r="AN14" s="1714"/>
      <c r="AO14" s="1716"/>
      <c r="AP14" s="1716"/>
      <c r="AQ14" s="1718">
        <f>'[9]123MC'!AB117</f>
        <v>0</v>
      </c>
      <c r="AR14" s="1718"/>
    </row>
    <row r="15" spans="2:44" ht="16.5" customHeight="1">
      <c r="B15" s="1708" t="s">
        <v>380</v>
      </c>
      <c r="C15" s="1315" t="s">
        <v>516</v>
      </c>
      <c r="D15" s="1318">
        <f>MKC①!H82</f>
        <v>0</v>
      </c>
      <c r="E15" s="1318">
        <f>MKC①!I82</f>
        <v>0</v>
      </c>
      <c r="F15" s="1318">
        <f>MKC①!J82</f>
        <v>0</v>
      </c>
      <c r="G15" s="1318">
        <f>MKC①!K82</f>
        <v>0</v>
      </c>
      <c r="H15" s="1318">
        <f>MKC①!L82</f>
        <v>0</v>
      </c>
      <c r="I15" s="1318">
        <f>MKC①!M82</f>
        <v>0</v>
      </c>
      <c r="J15" s="1318">
        <f>MKC①!N82</f>
        <v>0</v>
      </c>
      <c r="K15" s="1318">
        <f>MKC①!O82</f>
        <v>0</v>
      </c>
      <c r="L15" s="1318">
        <f>MKC①!P82</f>
        <v>0</v>
      </c>
      <c r="M15" s="1318">
        <f>MKC①!Q82</f>
        <v>0</v>
      </c>
      <c r="N15" s="1318">
        <f>MKC①!R82</f>
        <v>0</v>
      </c>
      <c r="O15" s="1318">
        <f>MKC①!S82</f>
        <v>0</v>
      </c>
      <c r="P15" s="1318">
        <f>MKC①!T82</f>
        <v>0</v>
      </c>
      <c r="Q15" s="1318">
        <f>MKC①!U82</f>
        <v>0</v>
      </c>
      <c r="R15" s="1318">
        <f>MKC①!V82</f>
        <v>90</v>
      </c>
      <c r="S15" s="1318">
        <f>MKC①!W82</f>
        <v>180</v>
      </c>
      <c r="T15" s="1318">
        <f>MKC①!X82</f>
        <v>180</v>
      </c>
      <c r="U15" s="1318">
        <f>MKC①!Y82</f>
        <v>0</v>
      </c>
      <c r="V15" s="1318">
        <f>MKC①!Z82</f>
        <v>0</v>
      </c>
      <c r="W15" s="1318">
        <f>MKC①!AA82</f>
        <v>0</v>
      </c>
      <c r="X15" s="1318">
        <f>MKC①!AB82</f>
        <v>0</v>
      </c>
      <c r="Y15" s="1318">
        <f>MKC①!AC82</f>
        <v>0</v>
      </c>
      <c r="Z15" s="1318">
        <f>MKC①!AD82</f>
        <v>0</v>
      </c>
      <c r="AA15" s="1318">
        <f>MKC①!AE82</f>
        <v>210</v>
      </c>
      <c r="AB15" s="1318">
        <f>MKC①!AF82</f>
        <v>110</v>
      </c>
      <c r="AC15" s="1318">
        <f>MKC①!AG82</f>
        <v>0</v>
      </c>
      <c r="AD15" s="1318">
        <f>MKC①!AH82</f>
        <v>0</v>
      </c>
      <c r="AE15" s="1318">
        <f>MKC①!AI82</f>
        <v>0</v>
      </c>
      <c r="AF15" s="1318">
        <f>MKC①!AJ82</f>
        <v>0</v>
      </c>
      <c r="AG15" s="1318">
        <f>MKC①!AK82</f>
        <v>0</v>
      </c>
      <c r="AH15" s="1318">
        <f>MKC①!AL82</f>
        <v>0</v>
      </c>
      <c r="AI15" s="1318">
        <f t="shared" si="0"/>
        <v>0</v>
      </c>
      <c r="AJ15" s="1709">
        <f>AI16-AI15</f>
        <v>0</v>
      </c>
      <c r="AK15" s="1711" t="e">
        <f>AI16/AI15</f>
        <v>#DIV/0!</v>
      </c>
      <c r="AL15" s="1713">
        <f>在庫管理!AA17</f>
        <v>1050</v>
      </c>
      <c r="AM15" s="1713">
        <f>在庫管理!AB17</f>
        <v>832</v>
      </c>
      <c r="AN15" s="1713">
        <f>在庫管理!P17+在庫管理!R17+在庫管理!V17</f>
        <v>353</v>
      </c>
      <c r="AO15" s="1715">
        <f>在庫管理!W17</f>
        <v>0</v>
      </c>
      <c r="AP15" s="1726">
        <f>在庫管理!X17</f>
        <v>353</v>
      </c>
      <c r="AQ15" s="1717">
        <f>在庫管理!AA17</f>
        <v>1050</v>
      </c>
      <c r="AR15" s="1719">
        <f t="shared" ref="AR15" si="6">AN15+AO15-AQ15</f>
        <v>-697</v>
      </c>
    </row>
    <row r="16" spans="2:44" ht="16.5" customHeight="1">
      <c r="B16" s="1708"/>
      <c r="C16" s="1316" t="s">
        <v>517</v>
      </c>
      <c r="D16" s="1319">
        <f>MKC①!H78</f>
        <v>0</v>
      </c>
      <c r="E16" s="1319">
        <f>MKC①!I78</f>
        <v>0</v>
      </c>
      <c r="F16" s="1319">
        <f>MKC①!J78</f>
        <v>0</v>
      </c>
      <c r="G16" s="1319">
        <f>MKC①!K78</f>
        <v>0</v>
      </c>
      <c r="H16" s="1319">
        <f>MKC①!L78</f>
        <v>0</v>
      </c>
      <c r="I16" s="1319">
        <f>MKC①!M78</f>
        <v>0</v>
      </c>
      <c r="J16" s="1319">
        <f>MKC①!N78</f>
        <v>0</v>
      </c>
      <c r="K16" s="1319">
        <f>MKC①!O78</f>
        <v>0</v>
      </c>
      <c r="L16" s="1319">
        <f>MKC①!P78</f>
        <v>0</v>
      </c>
      <c r="M16" s="1319">
        <f>MKC①!Q78</f>
        <v>0</v>
      </c>
      <c r="N16" s="1319">
        <f>MKC①!R78</f>
        <v>0</v>
      </c>
      <c r="O16" s="1319">
        <f>MKC①!S78</f>
        <v>0</v>
      </c>
      <c r="P16" s="1319">
        <f>MKC①!T78</f>
        <v>0</v>
      </c>
      <c r="Q16" s="1319">
        <f>MKC①!U78</f>
        <v>0</v>
      </c>
      <c r="R16" s="1319">
        <f>MKC①!V78</f>
        <v>0</v>
      </c>
      <c r="S16" s="1319">
        <f>MKC①!W78</f>
        <v>196</v>
      </c>
      <c r="T16" s="1319">
        <f>MKC①!X78</f>
        <v>210</v>
      </c>
      <c r="U16" s="1319">
        <f>MKC①!Y78</f>
        <v>118</v>
      </c>
      <c r="V16" s="1319">
        <f>MKC①!Z78</f>
        <v>0</v>
      </c>
      <c r="W16" s="1319">
        <f>MKC①!AA78</f>
        <v>0</v>
      </c>
      <c r="X16" s="1319">
        <f>MKC①!AB78</f>
        <v>0</v>
      </c>
      <c r="Y16" s="1319">
        <f>MKC①!AC78</f>
        <v>0</v>
      </c>
      <c r="Z16" s="1319">
        <f>MKC①!AD78</f>
        <v>0</v>
      </c>
      <c r="AA16" s="1319">
        <f>MKC①!AE78</f>
        <v>210</v>
      </c>
      <c r="AB16" s="1319">
        <f>MKC①!AF78</f>
        <v>110</v>
      </c>
      <c r="AC16" s="1319">
        <f>MKC①!AG78</f>
        <v>0</v>
      </c>
      <c r="AD16" s="1319">
        <f>MKC①!AH78</f>
        <v>0</v>
      </c>
      <c r="AE16" s="1319">
        <f>MKC①!AI78</f>
        <v>0</v>
      </c>
      <c r="AF16" s="1319">
        <f>MKC①!AJ78</f>
        <v>0</v>
      </c>
      <c r="AG16" s="1319">
        <f>MKC①!AK78</f>
        <v>0</v>
      </c>
      <c r="AH16" s="1319">
        <f>MKC①!AL78</f>
        <v>0</v>
      </c>
      <c r="AI16" s="1318">
        <f t="shared" si="0"/>
        <v>0</v>
      </c>
      <c r="AJ16" s="1710"/>
      <c r="AK16" s="1712"/>
      <c r="AL16" s="1714"/>
      <c r="AM16" s="1714"/>
      <c r="AN16" s="1714"/>
      <c r="AO16" s="1716"/>
      <c r="AP16" s="1716"/>
      <c r="AQ16" s="1718">
        <f>'[9]123MC'!AB119</f>
        <v>0</v>
      </c>
      <c r="AR16" s="1718"/>
    </row>
    <row r="17" spans="2:44" ht="16.5" customHeight="1">
      <c r="B17" s="1708" t="s">
        <v>381</v>
      </c>
      <c r="C17" s="1315" t="s">
        <v>516</v>
      </c>
      <c r="D17" s="1318">
        <f>MKC②!H116</f>
        <v>0</v>
      </c>
      <c r="E17" s="1318">
        <f>MKC②!I116</f>
        <v>0</v>
      </c>
      <c r="F17" s="1318">
        <f>MKC②!J116</f>
        <v>0</v>
      </c>
      <c r="G17" s="1318">
        <f>MKC②!K116</f>
        <v>0</v>
      </c>
      <c r="H17" s="1318">
        <f>MKC②!L116</f>
        <v>0</v>
      </c>
      <c r="I17" s="1318">
        <f>MKC②!M116</f>
        <v>0</v>
      </c>
      <c r="J17" s="1318">
        <f>MKC②!N116</f>
        <v>0</v>
      </c>
      <c r="K17" s="1318">
        <f>MKC②!O116</f>
        <v>0</v>
      </c>
      <c r="L17" s="1318">
        <f>MKC②!P116</f>
        <v>140</v>
      </c>
      <c r="M17" s="1318">
        <f>MKC②!Q116</f>
        <v>140</v>
      </c>
      <c r="N17" s="1318">
        <f>MKC②!R116</f>
        <v>30</v>
      </c>
      <c r="O17" s="1318">
        <f>MKC②!S116</f>
        <v>0</v>
      </c>
      <c r="P17" s="1318">
        <f>MKC②!T116</f>
        <v>0</v>
      </c>
      <c r="Q17" s="1318">
        <f>MKC②!U116</f>
        <v>0</v>
      </c>
      <c r="R17" s="1318">
        <f>MKC②!V116</f>
        <v>0</v>
      </c>
      <c r="S17" s="1318">
        <f>MKC②!W116</f>
        <v>0</v>
      </c>
      <c r="T17" s="1318">
        <f>MKC②!X116</f>
        <v>0</v>
      </c>
      <c r="U17" s="1318">
        <f>MKC②!Y116</f>
        <v>0</v>
      </c>
      <c r="V17" s="1318">
        <f>MKC②!Z116</f>
        <v>0</v>
      </c>
      <c r="W17" s="1318">
        <f>MKC②!AA116</f>
        <v>0</v>
      </c>
      <c r="X17" s="1318">
        <f>MKC②!AB116</f>
        <v>0</v>
      </c>
      <c r="Y17" s="1318">
        <f>MKC②!AC116</f>
        <v>0</v>
      </c>
      <c r="Z17" s="1318">
        <f>MKC②!AD116</f>
        <v>0</v>
      </c>
      <c r="AA17" s="1318">
        <f>MKC②!AE116</f>
        <v>0</v>
      </c>
      <c r="AB17" s="1318">
        <f>MKC②!AF116</f>
        <v>40</v>
      </c>
      <c r="AC17" s="1318">
        <f>MKC②!AG116</f>
        <v>100</v>
      </c>
      <c r="AD17" s="1318">
        <f>MKC②!AH116</f>
        <v>170</v>
      </c>
      <c r="AE17" s="1318">
        <f>MKC②!AI116</f>
        <v>90</v>
      </c>
      <c r="AF17" s="1318">
        <f>MKC②!AJ116</f>
        <v>0</v>
      </c>
      <c r="AG17" s="1318">
        <f>MKC②!AK116</f>
        <v>0</v>
      </c>
      <c r="AH17" s="1318">
        <f>MKC②!AL116</f>
        <v>100</v>
      </c>
      <c r="AI17" s="1318">
        <f t="shared" si="0"/>
        <v>280</v>
      </c>
      <c r="AJ17" s="1709">
        <f>AI18-AI17</f>
        <v>-37</v>
      </c>
      <c r="AK17" s="1711">
        <f>AI18/AI17</f>
        <v>0.86785714285714288</v>
      </c>
      <c r="AL17" s="1713">
        <f>在庫管理!AA18</f>
        <v>950</v>
      </c>
      <c r="AM17" s="1713">
        <f>在庫管理!AB18</f>
        <v>791</v>
      </c>
      <c r="AN17" s="1713">
        <f>在庫管理!P18+在庫管理!Q18+在庫管理!V18</f>
        <v>706</v>
      </c>
      <c r="AO17" s="1715">
        <f>在庫管理!W18</f>
        <v>216</v>
      </c>
      <c r="AP17" s="1726">
        <f>在庫管理!X18</f>
        <v>922</v>
      </c>
      <c r="AQ17" s="1717">
        <f>在庫管理!AA18</f>
        <v>950</v>
      </c>
      <c r="AR17" s="1719">
        <f t="shared" ref="AR17" si="7">AN17+AO17-AQ17</f>
        <v>-28</v>
      </c>
    </row>
    <row r="18" spans="2:44" ht="16.5" customHeight="1">
      <c r="B18" s="1708"/>
      <c r="C18" s="1316" t="s">
        <v>517</v>
      </c>
      <c r="D18" s="1319">
        <f>MKC②!H112</f>
        <v>0</v>
      </c>
      <c r="E18" s="1319">
        <f>MKC②!I112</f>
        <v>0</v>
      </c>
      <c r="F18" s="1319">
        <f>MKC②!J112</f>
        <v>0</v>
      </c>
      <c r="G18" s="1319">
        <f>MKC②!K112</f>
        <v>0</v>
      </c>
      <c r="H18" s="1319">
        <f>MKC②!L112</f>
        <v>0</v>
      </c>
      <c r="I18" s="1319">
        <f>MKC②!M112</f>
        <v>0</v>
      </c>
      <c r="J18" s="1319">
        <f>MKC②!N112</f>
        <v>0</v>
      </c>
      <c r="K18" s="1319">
        <f>MKC②!O112</f>
        <v>0</v>
      </c>
      <c r="L18" s="1319">
        <f>MKC②!P112</f>
        <v>114</v>
      </c>
      <c r="M18" s="1319">
        <f>MKC②!Q112</f>
        <v>129</v>
      </c>
      <c r="N18" s="1319">
        <f>MKC②!R112</f>
        <v>61</v>
      </c>
      <c r="O18" s="1319">
        <f>MKC②!S112</f>
        <v>0</v>
      </c>
      <c r="P18" s="1319">
        <f>MKC②!T112</f>
        <v>0</v>
      </c>
      <c r="Q18" s="1319">
        <f>MKC②!U112</f>
        <v>0</v>
      </c>
      <c r="R18" s="1319">
        <f>MKC②!V112</f>
        <v>0</v>
      </c>
      <c r="S18" s="1319">
        <f>MKC②!W112</f>
        <v>0</v>
      </c>
      <c r="T18" s="1319">
        <f>MKC②!X112</f>
        <v>0</v>
      </c>
      <c r="U18" s="1319">
        <f>MKC②!Y112</f>
        <v>0</v>
      </c>
      <c r="V18" s="1319">
        <f>MKC②!Z112</f>
        <v>0</v>
      </c>
      <c r="W18" s="1319">
        <f>MKC②!AA112</f>
        <v>0</v>
      </c>
      <c r="X18" s="1319">
        <f>MKC②!AB112</f>
        <v>0</v>
      </c>
      <c r="Y18" s="1319">
        <f>MKC②!AC112</f>
        <v>0</v>
      </c>
      <c r="Z18" s="1319">
        <f>MKC②!AD112</f>
        <v>0</v>
      </c>
      <c r="AA18" s="1319">
        <f>MKC②!AE112</f>
        <v>0</v>
      </c>
      <c r="AB18" s="1319">
        <f>MKC②!AF112</f>
        <v>40</v>
      </c>
      <c r="AC18" s="1319">
        <f>MKC②!AG112</f>
        <v>100</v>
      </c>
      <c r="AD18" s="1319">
        <f>MKC②!AH112</f>
        <v>170</v>
      </c>
      <c r="AE18" s="1319">
        <f>MKC②!AI112</f>
        <v>90</v>
      </c>
      <c r="AF18" s="1319">
        <f>MKC②!AJ112</f>
        <v>0</v>
      </c>
      <c r="AG18" s="1319">
        <f>MKC②!AK112</f>
        <v>0</v>
      </c>
      <c r="AH18" s="1319">
        <f>MKC②!AL112</f>
        <v>100</v>
      </c>
      <c r="AI18" s="1318">
        <f t="shared" si="0"/>
        <v>243</v>
      </c>
      <c r="AJ18" s="1710"/>
      <c r="AK18" s="1712"/>
      <c r="AL18" s="1714"/>
      <c r="AM18" s="1714"/>
      <c r="AN18" s="1714"/>
      <c r="AO18" s="1716"/>
      <c r="AP18" s="1716"/>
      <c r="AQ18" s="1718">
        <f>'[9]123MC'!AB121</f>
        <v>0</v>
      </c>
      <c r="AR18" s="1718"/>
    </row>
    <row r="19" spans="2:44" ht="16.5" customHeight="1">
      <c r="B19" s="1708" t="s">
        <v>522</v>
      </c>
      <c r="C19" s="1315" t="s">
        <v>516</v>
      </c>
      <c r="D19" s="1318">
        <f>MKR!H34</f>
        <v>0</v>
      </c>
      <c r="E19" s="1318">
        <f>MKR!I34</f>
        <v>0</v>
      </c>
      <c r="F19" s="1318">
        <f>MKR!J34</f>
        <v>0</v>
      </c>
      <c r="G19" s="1318">
        <f>MKR!K34</f>
        <v>0</v>
      </c>
      <c r="H19" s="1318">
        <f>MKR!L34</f>
        <v>0</v>
      </c>
      <c r="I19" s="1318">
        <f>MKR!M34</f>
        <v>0</v>
      </c>
      <c r="J19" s="1318">
        <f>MKR!N34</f>
        <v>0</v>
      </c>
      <c r="K19" s="1318">
        <f>MKR!O34</f>
        <v>0</v>
      </c>
      <c r="L19" s="1318">
        <f>MKR!P34</f>
        <v>0</v>
      </c>
      <c r="M19" s="1318">
        <f>MKR!Q34</f>
        <v>0</v>
      </c>
      <c r="N19" s="1318">
        <f>MKR!R34</f>
        <v>0</v>
      </c>
      <c r="O19" s="1318">
        <f>MKR!S34</f>
        <v>0</v>
      </c>
      <c r="P19" s="1318">
        <f>MKR!T34</f>
        <v>0</v>
      </c>
      <c r="Q19" s="1318">
        <f>MKR!U34</f>
        <v>0</v>
      </c>
      <c r="R19" s="1318">
        <f>MKR!V34</f>
        <v>0</v>
      </c>
      <c r="S19" s="1318">
        <f>MKR!W34</f>
        <v>0</v>
      </c>
      <c r="T19" s="1318">
        <f>MKR!X34</f>
        <v>0</v>
      </c>
      <c r="U19" s="1318">
        <f>MKR!Y34</f>
        <v>0</v>
      </c>
      <c r="V19" s="1318">
        <f>MKR!Z34</f>
        <v>0</v>
      </c>
      <c r="W19" s="1318">
        <f>MKR!AA34</f>
        <v>0</v>
      </c>
      <c r="X19" s="1318">
        <f>MKR!AB34</f>
        <v>0</v>
      </c>
      <c r="Y19" s="1318">
        <f>MKR!AC34</f>
        <v>0</v>
      </c>
      <c r="Z19" s="1318">
        <f>MKR!AD34</f>
        <v>0</v>
      </c>
      <c r="AA19" s="1318">
        <f>MKR!AE34</f>
        <v>0</v>
      </c>
      <c r="AB19" s="1318">
        <f>MKR!AF34</f>
        <v>0</v>
      </c>
      <c r="AC19" s="1318">
        <f>MKR!AG34</f>
        <v>0</v>
      </c>
      <c r="AD19" s="1318">
        <f>MKR!AH34</f>
        <v>0</v>
      </c>
      <c r="AE19" s="1318">
        <f>MKR!AI34</f>
        <v>0</v>
      </c>
      <c r="AF19" s="1318">
        <f>MKR!AJ34</f>
        <v>0</v>
      </c>
      <c r="AG19" s="1318">
        <f>MKR!AK34</f>
        <v>0</v>
      </c>
      <c r="AH19" s="1318">
        <f>MKR!AL34</f>
        <v>0</v>
      </c>
      <c r="AI19" s="1318">
        <f t="shared" si="0"/>
        <v>0</v>
      </c>
      <c r="AJ19" s="1709">
        <f>AI20-AI19</f>
        <v>0</v>
      </c>
      <c r="AK19" s="1711" t="e">
        <f>AI20/AI19</f>
        <v>#DIV/0!</v>
      </c>
      <c r="AL19" s="1713">
        <f>在庫管理!AA22</f>
        <v>0</v>
      </c>
      <c r="AM19" s="1713">
        <f>在庫管理!AB22</f>
        <v>-3</v>
      </c>
      <c r="AN19" s="1713">
        <f>在庫管理!P22+在庫管理!Q22+在庫管理!V22</f>
        <v>58</v>
      </c>
      <c r="AO19" s="1715">
        <f>在庫管理!W22</f>
        <v>0</v>
      </c>
      <c r="AP19" s="1715">
        <f>在庫管理!X22</f>
        <v>58</v>
      </c>
      <c r="AQ19" s="1717">
        <f>在庫管理!AA22</f>
        <v>0</v>
      </c>
      <c r="AR19" s="1719">
        <f t="shared" ref="AR19" si="8">AN19+AO19-AQ19</f>
        <v>58</v>
      </c>
    </row>
    <row r="20" spans="2:44" ht="16.5" customHeight="1">
      <c r="B20" s="1708"/>
      <c r="C20" s="1316" t="s">
        <v>517</v>
      </c>
      <c r="D20" s="1319">
        <f>MKR!H30</f>
        <v>0</v>
      </c>
      <c r="E20" s="1319">
        <f>MKR!I30</f>
        <v>0</v>
      </c>
      <c r="F20" s="1319">
        <f>MKR!J30</f>
        <v>0</v>
      </c>
      <c r="G20" s="1319">
        <f>MKR!K30</f>
        <v>0</v>
      </c>
      <c r="H20" s="1319">
        <f>MKR!L30</f>
        <v>0</v>
      </c>
      <c r="I20" s="1319">
        <f>MKR!M30</f>
        <v>0</v>
      </c>
      <c r="J20" s="1319">
        <f>MKR!N30</f>
        <v>0</v>
      </c>
      <c r="K20" s="1319">
        <f>MKR!O30</f>
        <v>0</v>
      </c>
      <c r="L20" s="1319">
        <f>MKR!P30</f>
        <v>0</v>
      </c>
      <c r="M20" s="1319">
        <f>MKR!Q30</f>
        <v>0</v>
      </c>
      <c r="N20" s="1319">
        <f>MKR!R30</f>
        <v>0</v>
      </c>
      <c r="O20" s="1319">
        <f>MKR!S30</f>
        <v>0</v>
      </c>
      <c r="P20" s="1319">
        <f>MKR!T30</f>
        <v>0</v>
      </c>
      <c r="Q20" s="1319">
        <f>MKR!U30</f>
        <v>0</v>
      </c>
      <c r="R20" s="1319">
        <f>MKR!V30</f>
        <v>0</v>
      </c>
      <c r="S20" s="1319">
        <f>MKR!W30</f>
        <v>0</v>
      </c>
      <c r="T20" s="1319">
        <f>MKR!X30</f>
        <v>0</v>
      </c>
      <c r="U20" s="1319">
        <f>MKR!Y30</f>
        <v>0</v>
      </c>
      <c r="V20" s="1319">
        <f>MKR!Z30</f>
        <v>0</v>
      </c>
      <c r="W20" s="1319">
        <f>MKR!AA30</f>
        <v>0</v>
      </c>
      <c r="X20" s="1319">
        <f>MKR!AB30</f>
        <v>0</v>
      </c>
      <c r="Y20" s="1319">
        <f>MKR!AC30</f>
        <v>0</v>
      </c>
      <c r="Z20" s="1319">
        <f>MKR!AD30</f>
        <v>0</v>
      </c>
      <c r="AA20" s="1319">
        <f>MKR!AE30</f>
        <v>0</v>
      </c>
      <c r="AB20" s="1319">
        <f>MKR!AF30</f>
        <v>0</v>
      </c>
      <c r="AC20" s="1319">
        <f>MKR!AG30</f>
        <v>0</v>
      </c>
      <c r="AD20" s="1319">
        <f>MKR!AH30</f>
        <v>0</v>
      </c>
      <c r="AE20" s="1319">
        <f>MKR!AI30</f>
        <v>0</v>
      </c>
      <c r="AF20" s="1319">
        <f>MKR!AJ30</f>
        <v>0</v>
      </c>
      <c r="AG20" s="1319">
        <f>MKR!AK30</f>
        <v>0</v>
      </c>
      <c r="AH20" s="1319">
        <f>MKR!AL30</f>
        <v>0</v>
      </c>
      <c r="AI20" s="1318">
        <f t="shared" si="0"/>
        <v>0</v>
      </c>
      <c r="AJ20" s="1710"/>
      <c r="AK20" s="1712"/>
      <c r="AL20" s="1714"/>
      <c r="AM20" s="1714"/>
      <c r="AN20" s="1714"/>
      <c r="AO20" s="1716"/>
      <c r="AP20" s="1716"/>
      <c r="AQ20" s="1718">
        <f>'[9]123MC'!AB123</f>
        <v>0</v>
      </c>
      <c r="AR20" s="1718"/>
    </row>
    <row r="21" spans="2:44" ht="16.5" customHeight="1">
      <c r="B21" s="1708" t="s">
        <v>523</v>
      </c>
      <c r="C21" s="1315" t="s">
        <v>516</v>
      </c>
      <c r="D21" s="1318">
        <f>MKR!H74</f>
        <v>0</v>
      </c>
      <c r="E21" s="1318">
        <f>MKR!I74</f>
        <v>0</v>
      </c>
      <c r="F21" s="1318">
        <f>MKR!J74</f>
        <v>0</v>
      </c>
      <c r="G21" s="1318">
        <f>MKR!K74</f>
        <v>0</v>
      </c>
      <c r="H21" s="1318">
        <f>MKR!L74</f>
        <v>0</v>
      </c>
      <c r="I21" s="1318">
        <f>MKR!M74</f>
        <v>0</v>
      </c>
      <c r="J21" s="1318">
        <f>MKR!N74</f>
        <v>0</v>
      </c>
      <c r="K21" s="1318">
        <f>MKR!O74</f>
        <v>0</v>
      </c>
      <c r="L21" s="1318">
        <f>MKR!P74</f>
        <v>0</v>
      </c>
      <c r="M21" s="1318">
        <f>MKR!Q74</f>
        <v>0</v>
      </c>
      <c r="N21" s="1318">
        <f>MKR!R74</f>
        <v>110</v>
      </c>
      <c r="O21" s="1318">
        <f>MKR!S74</f>
        <v>130</v>
      </c>
      <c r="P21" s="1318">
        <f>MKR!T74</f>
        <v>100</v>
      </c>
      <c r="Q21" s="1318">
        <f>MKR!U74</f>
        <v>0</v>
      </c>
      <c r="R21" s="1318">
        <f>MKR!V74</f>
        <v>0</v>
      </c>
      <c r="S21" s="1318">
        <f>MKR!W74</f>
        <v>0</v>
      </c>
      <c r="T21" s="1318">
        <f>MKR!X74</f>
        <v>0</v>
      </c>
      <c r="U21" s="1318">
        <f>MKR!Y74</f>
        <v>0</v>
      </c>
      <c r="V21" s="1318">
        <f>MKR!Z74</f>
        <v>0</v>
      </c>
      <c r="W21" s="1318">
        <f>MKR!AA74</f>
        <v>0</v>
      </c>
      <c r="X21" s="1318">
        <f>MKR!AB74</f>
        <v>0</v>
      </c>
      <c r="Y21" s="1318">
        <f>MKR!AC74</f>
        <v>0</v>
      </c>
      <c r="Z21" s="1318">
        <f>MKR!AD74</f>
        <v>0</v>
      </c>
      <c r="AA21" s="1318">
        <f>MKR!AE74</f>
        <v>0</v>
      </c>
      <c r="AB21" s="1318">
        <f>MKR!AF74</f>
        <v>0</v>
      </c>
      <c r="AC21" s="1318">
        <f>MKR!AG74</f>
        <v>70</v>
      </c>
      <c r="AD21" s="1318">
        <f>MKR!AH74</f>
        <v>170</v>
      </c>
      <c r="AE21" s="1318">
        <f>MKR!AI74</f>
        <v>110</v>
      </c>
      <c r="AF21" s="1318">
        <f>MKR!AJ74</f>
        <v>0</v>
      </c>
      <c r="AG21" s="1318">
        <f>MKR!AK74</f>
        <v>0</v>
      </c>
      <c r="AH21" s="1318">
        <f>MKR!AL74</f>
        <v>0</v>
      </c>
      <c r="AI21" s="1318">
        <f t="shared" si="0"/>
        <v>0</v>
      </c>
      <c r="AJ21" s="1709">
        <f>AI22-AI21</f>
        <v>0</v>
      </c>
      <c r="AK21" s="1711" t="e">
        <f>AI22/AI21</f>
        <v>#DIV/0!</v>
      </c>
      <c r="AL21" s="1713">
        <f>在庫管理!AA23</f>
        <v>500</v>
      </c>
      <c r="AM21" s="1713">
        <f>在庫管理!AB23</f>
        <v>521</v>
      </c>
      <c r="AN21" s="1713">
        <f>在庫管理!P23+在庫管理!R23+在庫管理!U23+在庫管理!V23</f>
        <v>498</v>
      </c>
      <c r="AO21" s="1715">
        <f>在庫管理!W23</f>
        <v>0</v>
      </c>
      <c r="AP21" s="1715">
        <f>在庫管理!X23</f>
        <v>498</v>
      </c>
      <c r="AQ21" s="1717">
        <f>在庫管理!AA23</f>
        <v>500</v>
      </c>
      <c r="AR21" s="1719">
        <f t="shared" ref="AR21" si="9">AN21+AO21-AQ21</f>
        <v>-2</v>
      </c>
    </row>
    <row r="22" spans="2:44" ht="16.5" customHeight="1">
      <c r="B22" s="1708"/>
      <c r="C22" s="1316" t="s">
        <v>517</v>
      </c>
      <c r="D22" s="1319">
        <f>MKR!H70</f>
        <v>0</v>
      </c>
      <c r="E22" s="1319">
        <f>MKR!I70</f>
        <v>0</v>
      </c>
      <c r="F22" s="1319">
        <f>MKR!J70</f>
        <v>0</v>
      </c>
      <c r="G22" s="1319">
        <f>MKR!K70</f>
        <v>0</v>
      </c>
      <c r="H22" s="1319">
        <f>MKR!L70</f>
        <v>0</v>
      </c>
      <c r="I22" s="1319">
        <f>MKR!M70</f>
        <v>0</v>
      </c>
      <c r="J22" s="1319">
        <f>MKR!N70</f>
        <v>0</v>
      </c>
      <c r="K22" s="1319">
        <f>MKR!O70</f>
        <v>0</v>
      </c>
      <c r="L22" s="1319">
        <f>MKR!P70</f>
        <v>0</v>
      </c>
      <c r="M22" s="1319">
        <f>MKR!Q70</f>
        <v>0</v>
      </c>
      <c r="N22" s="1319">
        <f>MKR!R70</f>
        <v>39</v>
      </c>
      <c r="O22" s="1319">
        <f>MKR!S70</f>
        <v>64</v>
      </c>
      <c r="P22" s="1319">
        <f>MKR!T70</f>
        <v>102</v>
      </c>
      <c r="Q22" s="1319">
        <f>MKR!U70</f>
        <v>0</v>
      </c>
      <c r="R22" s="1319">
        <f>MKR!V70</f>
        <v>0</v>
      </c>
      <c r="S22" s="1319">
        <f>MKR!W70</f>
        <v>0</v>
      </c>
      <c r="T22" s="1319">
        <f>MKR!X70</f>
        <v>0</v>
      </c>
      <c r="U22" s="1319">
        <f>MKR!Y70</f>
        <v>0</v>
      </c>
      <c r="V22" s="1319">
        <f>MKR!Z70</f>
        <v>0</v>
      </c>
      <c r="W22" s="1319">
        <f>MKR!AA70</f>
        <v>0</v>
      </c>
      <c r="X22" s="1319">
        <f>MKR!AB70</f>
        <v>0</v>
      </c>
      <c r="Y22" s="1319">
        <f>MKR!AC70</f>
        <v>0</v>
      </c>
      <c r="Z22" s="1319">
        <f>MKR!AD70</f>
        <v>0</v>
      </c>
      <c r="AA22" s="1319">
        <f>MKR!AE70</f>
        <v>0</v>
      </c>
      <c r="AB22" s="1319">
        <f>MKR!AF70</f>
        <v>0</v>
      </c>
      <c r="AC22" s="1319">
        <f>MKR!AG70</f>
        <v>70</v>
      </c>
      <c r="AD22" s="1319">
        <f>MKR!AH70</f>
        <v>170</v>
      </c>
      <c r="AE22" s="1319">
        <f>MKR!AI70</f>
        <v>110</v>
      </c>
      <c r="AF22" s="1319">
        <f>MKR!AJ70</f>
        <v>0</v>
      </c>
      <c r="AG22" s="1319">
        <f>MKR!AK70</f>
        <v>0</v>
      </c>
      <c r="AH22" s="1319">
        <f>MKR!AL70</f>
        <v>0</v>
      </c>
      <c r="AI22" s="1318">
        <f t="shared" si="0"/>
        <v>0</v>
      </c>
      <c r="AJ22" s="1710"/>
      <c r="AK22" s="1712"/>
      <c r="AL22" s="1714"/>
      <c r="AM22" s="1714"/>
      <c r="AN22" s="1714"/>
      <c r="AO22" s="1716"/>
      <c r="AP22" s="1716"/>
      <c r="AQ22" s="1718">
        <f>'[9]123MC'!AB125</f>
        <v>1220</v>
      </c>
      <c r="AR22" s="1718"/>
    </row>
    <row r="23" spans="2:44" ht="16.5" customHeight="1">
      <c r="B23" s="1708" t="s">
        <v>524</v>
      </c>
      <c r="C23" s="1315" t="s">
        <v>516</v>
      </c>
      <c r="D23" s="1318">
        <f>MLF・ピポット!H47</f>
        <v>0</v>
      </c>
      <c r="E23" s="1318">
        <f>MLF・ピポット!I47</f>
        <v>0</v>
      </c>
      <c r="F23" s="1318">
        <f>MLF・ピポット!J47</f>
        <v>0</v>
      </c>
      <c r="G23" s="1318">
        <f>MLF・ピポット!K47</f>
        <v>0</v>
      </c>
      <c r="H23" s="1318">
        <f>MLF・ピポット!L47</f>
        <v>0</v>
      </c>
      <c r="I23" s="1318">
        <f>MLF・ピポット!M47</f>
        <v>0</v>
      </c>
      <c r="J23" s="1318">
        <f>MLF・ピポット!N47</f>
        <v>0</v>
      </c>
      <c r="K23" s="1318">
        <f>MLF・ピポット!O47</f>
        <v>0</v>
      </c>
      <c r="L23" s="1318">
        <f>MLF・ピポット!P47</f>
        <v>0</v>
      </c>
      <c r="M23" s="1318">
        <f>MLF・ピポット!Q47</f>
        <v>0</v>
      </c>
      <c r="N23" s="1318">
        <f>MLF・ピポット!R47</f>
        <v>0</v>
      </c>
      <c r="O23" s="1318">
        <f>MLF・ピポット!S47</f>
        <v>0</v>
      </c>
      <c r="P23" s="1318">
        <f>MLF・ピポット!T47</f>
        <v>0</v>
      </c>
      <c r="Q23" s="1318">
        <f>MLF・ピポット!U47</f>
        <v>0</v>
      </c>
      <c r="R23" s="1318">
        <f>MLF・ピポット!V47</f>
        <v>0</v>
      </c>
      <c r="S23" s="1318">
        <f>MLF・ピポット!W47</f>
        <v>0</v>
      </c>
      <c r="T23" s="1318">
        <f>MLF・ピポット!X47</f>
        <v>0</v>
      </c>
      <c r="U23" s="1318">
        <f>MLF・ピポット!Y47</f>
        <v>0</v>
      </c>
      <c r="V23" s="1318">
        <f>MLF・ピポット!Z47</f>
        <v>0</v>
      </c>
      <c r="W23" s="1318">
        <f>MLF・ピポット!AA47</f>
        <v>0</v>
      </c>
      <c r="X23" s="1318">
        <f>MLF・ピポット!AB47</f>
        <v>0</v>
      </c>
      <c r="Y23" s="1318">
        <f>MLF・ピポット!AC47</f>
        <v>0</v>
      </c>
      <c r="Z23" s="1318">
        <f>MLF・ピポット!AD47</f>
        <v>200</v>
      </c>
      <c r="AA23" s="1318">
        <f>MLF・ピポット!AE47</f>
        <v>200</v>
      </c>
      <c r="AB23" s="1318">
        <f>MLF・ピポット!AF47</f>
        <v>190</v>
      </c>
      <c r="AC23" s="1318">
        <f>MLF・ピポット!AG47</f>
        <v>0</v>
      </c>
      <c r="AD23" s="1318">
        <f>MLF・ピポット!AH47</f>
        <v>0</v>
      </c>
      <c r="AE23" s="1318">
        <f>MLF・ピポット!AI47</f>
        <v>0</v>
      </c>
      <c r="AF23" s="1318">
        <f>MLF・ピポット!AJ47</f>
        <v>0</v>
      </c>
      <c r="AG23" s="1318">
        <f>MLF・ピポット!AK47</f>
        <v>0</v>
      </c>
      <c r="AH23" s="1318">
        <f>MLF・ピポット!AL47</f>
        <v>0</v>
      </c>
      <c r="AI23" s="1318">
        <f t="shared" si="0"/>
        <v>0</v>
      </c>
      <c r="AJ23" s="1709">
        <f>AI24-AI23</f>
        <v>0</v>
      </c>
      <c r="AK23" s="1711" t="e">
        <f>AI24/AI23</f>
        <v>#DIV/0!</v>
      </c>
      <c r="AL23" s="1713">
        <f>在庫管理!AA24</f>
        <v>0</v>
      </c>
      <c r="AM23" s="1713">
        <f>在庫管理!AB24</f>
        <v>589</v>
      </c>
      <c r="AN23" s="1713">
        <f>在庫管理!P24+在庫管理!T24+在庫管理!U24+在庫管理!V24</f>
        <v>843</v>
      </c>
      <c r="AO23" s="1715">
        <f>在庫管理!W24</f>
        <v>0</v>
      </c>
      <c r="AP23" s="1715">
        <f>在庫管理!X24</f>
        <v>843</v>
      </c>
      <c r="AQ23" s="1717">
        <f>在庫管理!AA24</f>
        <v>0</v>
      </c>
      <c r="AR23" s="1719">
        <f t="shared" ref="AR23:AR31" si="10">AN23+AO23-AQ23</f>
        <v>843</v>
      </c>
    </row>
    <row r="24" spans="2:44" ht="16.5" customHeight="1">
      <c r="B24" s="1708"/>
      <c r="C24" s="1316" t="s">
        <v>517</v>
      </c>
      <c r="D24" s="1319">
        <f>MLF・ピポット!H43</f>
        <v>0</v>
      </c>
      <c r="E24" s="1319">
        <f>MLF・ピポット!I43</f>
        <v>0</v>
      </c>
      <c r="F24" s="1319">
        <f>MLF・ピポット!J43</f>
        <v>0</v>
      </c>
      <c r="G24" s="1319">
        <f>MLF・ピポット!K43</f>
        <v>0</v>
      </c>
      <c r="H24" s="1319">
        <f>MLF・ピポット!L43</f>
        <v>0</v>
      </c>
      <c r="I24" s="1319">
        <f>MLF・ピポット!M43</f>
        <v>0</v>
      </c>
      <c r="J24" s="1319">
        <f>MLF・ピポット!N43</f>
        <v>0</v>
      </c>
      <c r="K24" s="1319">
        <f>MLF・ピポット!O43</f>
        <v>0</v>
      </c>
      <c r="L24" s="1319">
        <f>MLF・ピポット!P43</f>
        <v>0</v>
      </c>
      <c r="M24" s="1319">
        <f>MLF・ピポット!Q43</f>
        <v>0</v>
      </c>
      <c r="N24" s="1319">
        <f>MLF・ピポット!R43</f>
        <v>0</v>
      </c>
      <c r="O24" s="1319">
        <f>MLF・ピポット!S43</f>
        <v>0</v>
      </c>
      <c r="P24" s="1319">
        <f>MLF・ピポット!T43</f>
        <v>0</v>
      </c>
      <c r="Q24" s="1319">
        <f>MLF・ピポット!U43</f>
        <v>0</v>
      </c>
      <c r="R24" s="1319">
        <f>MLF・ピポット!V43</f>
        <v>0</v>
      </c>
      <c r="S24" s="1319">
        <f>MLF・ピポット!W43</f>
        <v>0</v>
      </c>
      <c r="T24" s="1319">
        <f>MLF・ピポット!X43</f>
        <v>0</v>
      </c>
      <c r="U24" s="1319">
        <f>MLF・ピポット!Y43</f>
        <v>0</v>
      </c>
      <c r="V24" s="1319">
        <f>MLF・ピポット!Z43</f>
        <v>0</v>
      </c>
      <c r="W24" s="1319">
        <f>MLF・ピポット!AA43</f>
        <v>0</v>
      </c>
      <c r="X24" s="1319">
        <f>MLF・ピポット!AB43</f>
        <v>0</v>
      </c>
      <c r="Y24" s="1319">
        <f>MLF・ピポット!AC43</f>
        <v>0</v>
      </c>
      <c r="Z24" s="1319">
        <f>MLF・ピポット!AD43</f>
        <v>200</v>
      </c>
      <c r="AA24" s="1319">
        <f>MLF・ピポット!AE43</f>
        <v>200</v>
      </c>
      <c r="AB24" s="1319">
        <f>MLF・ピポット!AF43</f>
        <v>190</v>
      </c>
      <c r="AC24" s="1319">
        <f>MLF・ピポット!AG43</f>
        <v>0</v>
      </c>
      <c r="AD24" s="1319">
        <f>MLF・ピポット!AH43</f>
        <v>0</v>
      </c>
      <c r="AE24" s="1319">
        <f>MLF・ピポット!AI43</f>
        <v>0</v>
      </c>
      <c r="AF24" s="1319">
        <f>MLF・ピポット!AJ43</f>
        <v>0</v>
      </c>
      <c r="AG24" s="1319">
        <f>MLF・ピポット!AK43</f>
        <v>0</v>
      </c>
      <c r="AH24" s="1319">
        <f>MLF・ピポット!AL43</f>
        <v>0</v>
      </c>
      <c r="AI24" s="1318">
        <f t="shared" si="0"/>
        <v>0</v>
      </c>
      <c r="AJ24" s="1710"/>
      <c r="AK24" s="1712"/>
      <c r="AL24" s="1714"/>
      <c r="AM24" s="1714"/>
      <c r="AN24" s="1714"/>
      <c r="AO24" s="1716"/>
      <c r="AP24" s="1716"/>
      <c r="AQ24" s="1718">
        <f>'[9]123MC'!AB127</f>
        <v>830</v>
      </c>
      <c r="AR24" s="1718"/>
    </row>
    <row r="25" spans="2:44" ht="16.5" customHeight="1">
      <c r="B25" s="1708" t="s">
        <v>488</v>
      </c>
      <c r="C25" s="1315" t="s">
        <v>516</v>
      </c>
      <c r="D25" s="1318">
        <f>MKJ・MLC・MLL!H197</f>
        <v>0</v>
      </c>
      <c r="E25" s="1318">
        <f>MKJ・MLC・MLL!I197</f>
        <v>0</v>
      </c>
      <c r="F25" s="1318">
        <f>MKJ・MLC・MLL!J197</f>
        <v>0</v>
      </c>
      <c r="G25" s="1318">
        <f>MKJ・MLC・MLL!K197</f>
        <v>0</v>
      </c>
      <c r="H25" s="1318">
        <f>MKJ・MLC・MLL!L197</f>
        <v>0</v>
      </c>
      <c r="I25" s="1318">
        <f>MKJ・MLC・MLL!M197</f>
        <v>180</v>
      </c>
      <c r="J25" s="1318">
        <f>MKJ・MLC・MLL!N197</f>
        <v>60</v>
      </c>
      <c r="K25" s="1318">
        <f>MKJ・MLC・MLL!O197</f>
        <v>0</v>
      </c>
      <c r="L25" s="1318">
        <f>MKJ・MLC・MLL!P197</f>
        <v>0</v>
      </c>
      <c r="M25" s="1318">
        <f>MKJ・MLC・MLL!Q197</f>
        <v>160</v>
      </c>
      <c r="N25" s="1318">
        <f>MKJ・MLC・MLL!R197</f>
        <v>210</v>
      </c>
      <c r="O25" s="1318">
        <f>MKJ・MLC・MLL!S197</f>
        <v>150</v>
      </c>
      <c r="P25" s="1318">
        <f>MKJ・MLC・MLL!T197</f>
        <v>180</v>
      </c>
      <c r="Q25" s="1318">
        <f>MKJ・MLC・MLL!U197</f>
        <v>0</v>
      </c>
      <c r="R25" s="1318">
        <f>MKJ・MLC・MLL!V197</f>
        <v>0</v>
      </c>
      <c r="S25" s="1318">
        <f>MKJ・MLC・MLL!W197</f>
        <v>0</v>
      </c>
      <c r="T25" s="1318">
        <f>MKJ・MLC・MLL!X197</f>
        <v>210</v>
      </c>
      <c r="U25" s="1318">
        <f>MKJ・MLC・MLL!Y197</f>
        <v>210</v>
      </c>
      <c r="V25" s="1318">
        <f>MKJ・MLC・MLL!Z197</f>
        <v>140</v>
      </c>
      <c r="W25" s="1318">
        <f>MKJ・MLC・MLL!AA197</f>
        <v>200</v>
      </c>
      <c r="X25" s="1318">
        <f>MKJ・MLC・MLL!AB197</f>
        <v>30</v>
      </c>
      <c r="Y25" s="1318">
        <f>MKJ・MLC・MLL!AC197</f>
        <v>0</v>
      </c>
      <c r="Z25" s="1318">
        <f>MKJ・MLC・MLL!AD197</f>
        <v>90</v>
      </c>
      <c r="AA25" s="1318">
        <f>MKJ・MLC・MLL!AE197</f>
        <v>210</v>
      </c>
      <c r="AB25" s="1318">
        <f>MKJ・MLC・MLL!AF197</f>
        <v>200</v>
      </c>
      <c r="AC25" s="1318">
        <f>MKJ・MLC・MLL!AG197</f>
        <v>120</v>
      </c>
      <c r="AD25" s="1318">
        <f>MKJ・MLC・MLL!AH197</f>
        <v>0</v>
      </c>
      <c r="AE25" s="1318">
        <f>MKJ・MLC・MLL!AI197</f>
        <v>0</v>
      </c>
      <c r="AF25" s="1318">
        <f>MKJ・MLC・MLL!AJ197</f>
        <v>130</v>
      </c>
      <c r="AG25" s="1318">
        <f>MKJ・MLC・MLL!AK197</f>
        <v>200</v>
      </c>
      <c r="AH25" s="1318">
        <f>MKJ・MLC・MLL!AL197</f>
        <v>120</v>
      </c>
      <c r="AI25" s="1318">
        <f t="shared" si="0"/>
        <v>400</v>
      </c>
      <c r="AJ25" s="1709">
        <f>AI26-AI25</f>
        <v>-13</v>
      </c>
      <c r="AK25" s="1711">
        <f>AI26/AI25</f>
        <v>0.96750000000000003</v>
      </c>
      <c r="AL25" s="1713">
        <f>在庫管理!AA25</f>
        <v>2640</v>
      </c>
      <c r="AM25" s="1713">
        <f>在庫管理!AB25</f>
        <v>2690</v>
      </c>
      <c r="AN25" s="1713">
        <f>在庫管理!P25+在庫管理!T25+在庫管理!V25</f>
        <v>1471</v>
      </c>
      <c r="AO25" s="1715">
        <f>在庫管理!W25</f>
        <v>162</v>
      </c>
      <c r="AP25" s="1715">
        <f>在庫管理!X25</f>
        <v>1633</v>
      </c>
      <c r="AQ25" s="1717">
        <f>在庫管理!AA25</f>
        <v>2640</v>
      </c>
      <c r="AR25" s="1717">
        <f t="shared" si="10"/>
        <v>-1007</v>
      </c>
    </row>
    <row r="26" spans="2:44" ht="16.5" customHeight="1">
      <c r="B26" s="1708"/>
      <c r="C26" s="1316" t="s">
        <v>517</v>
      </c>
      <c r="D26" s="1319">
        <f>MKJ・MLC・MLL!H198</f>
        <v>0</v>
      </c>
      <c r="E26" s="1319">
        <f>MKJ・MLC・MLL!I198</f>
        <v>0</v>
      </c>
      <c r="F26" s="1319">
        <f>MKJ・MLC・MLL!J198</f>
        <v>0</v>
      </c>
      <c r="G26" s="1319">
        <f>MKJ・MLC・MLL!K198</f>
        <v>0</v>
      </c>
      <c r="H26" s="1319">
        <f>MKJ・MLC・MLL!L198</f>
        <v>0</v>
      </c>
      <c r="I26" s="1319">
        <f>MKJ・MLC・MLL!M198</f>
        <v>182</v>
      </c>
      <c r="J26" s="1319">
        <f>MKJ・MLC・MLL!N198</f>
        <v>54</v>
      </c>
      <c r="K26" s="1319">
        <f>MKJ・MLC・MLL!O198</f>
        <v>0</v>
      </c>
      <c r="L26" s="1319">
        <f>MKJ・MLC・MLL!P198</f>
        <v>-1</v>
      </c>
      <c r="M26" s="1319">
        <f>MKJ・MLC・MLL!Q198</f>
        <v>152</v>
      </c>
      <c r="N26" s="1319">
        <f>MKJ・MLC・MLL!R198</f>
        <v>212</v>
      </c>
      <c r="O26" s="1319">
        <f>MKJ・MLC・MLL!S198</f>
        <v>127</v>
      </c>
      <c r="P26" s="1319">
        <f>MKJ・MLC・MLL!T198</f>
        <v>191</v>
      </c>
      <c r="Q26" s="1319">
        <f>MKJ・MLC・MLL!U198</f>
        <v>0</v>
      </c>
      <c r="R26" s="1319">
        <f>MKJ・MLC・MLL!V198</f>
        <v>0</v>
      </c>
      <c r="S26" s="1319">
        <f>MKJ・MLC・MLL!W198</f>
        <v>0</v>
      </c>
      <c r="T26" s="1319">
        <f>MKJ・MLC・MLL!X198</f>
        <v>127</v>
      </c>
      <c r="U26" s="1319">
        <f>MKJ・MLC・MLL!Y198</f>
        <v>218</v>
      </c>
      <c r="V26" s="1319">
        <f>MKJ・MLC・MLL!Z198</f>
        <v>108</v>
      </c>
      <c r="W26" s="1319">
        <f>MKJ・MLC・MLL!AA198</f>
        <v>250</v>
      </c>
      <c r="X26" s="1319">
        <f>MKJ・MLC・MLL!AB198</f>
        <v>0</v>
      </c>
      <c r="Y26" s="1319">
        <f>MKJ・MLC・MLL!AC198</f>
        <v>0</v>
      </c>
      <c r="Z26" s="1319">
        <f>MKJ・MLC・MLL!AD198</f>
        <v>90</v>
      </c>
      <c r="AA26" s="1319">
        <f>MKJ・MLC・MLL!AE198</f>
        <v>210</v>
      </c>
      <c r="AB26" s="1319">
        <f>MKJ・MLC・MLL!AF198</f>
        <v>200</v>
      </c>
      <c r="AC26" s="1319">
        <f>MKJ・MLC・MLL!AG198</f>
        <v>120</v>
      </c>
      <c r="AD26" s="1319">
        <f>MKJ・MLC・MLL!AH198</f>
        <v>0</v>
      </c>
      <c r="AE26" s="1319">
        <f>MKJ・MLC・MLL!AI198</f>
        <v>0</v>
      </c>
      <c r="AF26" s="1319">
        <f>MKJ・MLC・MLL!AJ198</f>
        <v>130</v>
      </c>
      <c r="AG26" s="1319">
        <f>MKJ・MLC・MLL!AK198</f>
        <v>200</v>
      </c>
      <c r="AH26" s="1319">
        <f>MKJ・MLC・MLL!AL198</f>
        <v>120</v>
      </c>
      <c r="AI26" s="1318">
        <f t="shared" si="0"/>
        <v>387</v>
      </c>
      <c r="AJ26" s="1710"/>
      <c r="AK26" s="1712"/>
      <c r="AL26" s="1714"/>
      <c r="AM26" s="1714"/>
      <c r="AN26" s="1714"/>
      <c r="AO26" s="1716"/>
      <c r="AP26" s="1716"/>
      <c r="AQ26" s="1718">
        <f>'[9]123MC'!AB129</f>
        <v>0</v>
      </c>
      <c r="AR26" s="1722"/>
    </row>
    <row r="27" spans="2:44" ht="16.5" customHeight="1">
      <c r="B27" s="1708" t="s">
        <v>525</v>
      </c>
      <c r="C27" s="1315" t="s">
        <v>516</v>
      </c>
      <c r="D27" s="1318">
        <f>MKJ・MLC・MLL!H243</f>
        <v>0</v>
      </c>
      <c r="E27" s="1318">
        <f>MKJ・MLC・MLL!I243</f>
        <v>0</v>
      </c>
      <c r="F27" s="1318">
        <f>MKJ・MLC・MLL!J243</f>
        <v>0</v>
      </c>
      <c r="G27" s="1318">
        <f>MKJ・MLC・MLL!K243</f>
        <v>0</v>
      </c>
      <c r="H27" s="1318">
        <f>MKJ・MLC・MLL!L243</f>
        <v>0</v>
      </c>
      <c r="I27" s="1318">
        <f>MKJ・MLC・MLL!M243</f>
        <v>0</v>
      </c>
      <c r="J27" s="1318">
        <f>MKJ・MLC・MLL!N243</f>
        <v>0</v>
      </c>
      <c r="K27" s="1318">
        <f>MKJ・MLC・MLL!O243</f>
        <v>0</v>
      </c>
      <c r="L27" s="1318">
        <f>MKJ・MLC・MLL!P243</f>
        <v>0</v>
      </c>
      <c r="M27" s="1318">
        <f>MKJ・MLC・MLL!Q243</f>
        <v>0</v>
      </c>
      <c r="N27" s="1318">
        <f>MKJ・MLC・MLL!R243</f>
        <v>0</v>
      </c>
      <c r="O27" s="1318">
        <f>MKJ・MLC・MLL!S243</f>
        <v>0</v>
      </c>
      <c r="P27" s="1318">
        <f>MKJ・MLC・MLL!T243</f>
        <v>0</v>
      </c>
      <c r="Q27" s="1318">
        <f>MKJ・MLC・MLL!U243</f>
        <v>0</v>
      </c>
      <c r="R27" s="1318">
        <f>MKJ・MLC・MLL!V243</f>
        <v>0</v>
      </c>
      <c r="S27" s="1318">
        <f>MKJ・MLC・MLL!W243</f>
        <v>0</v>
      </c>
      <c r="T27" s="1318">
        <f>MKJ・MLC・MLL!X243</f>
        <v>0</v>
      </c>
      <c r="U27" s="1318">
        <f>MKJ・MLC・MLL!Y243</f>
        <v>0</v>
      </c>
      <c r="V27" s="1318">
        <f>MKJ・MLC・MLL!Z243</f>
        <v>0</v>
      </c>
      <c r="W27" s="1318">
        <f>MKJ・MLC・MLL!AA243</f>
        <v>0</v>
      </c>
      <c r="X27" s="1318">
        <f>MKJ・MLC・MLL!AB243</f>
        <v>0</v>
      </c>
      <c r="Y27" s="1318">
        <f>MKJ・MLC・MLL!AC243</f>
        <v>0</v>
      </c>
      <c r="Z27" s="1318">
        <f>MKJ・MLC・MLL!AD243</f>
        <v>0</v>
      </c>
      <c r="AA27" s="1318">
        <f>MKJ・MLC・MLL!AE243</f>
        <v>0</v>
      </c>
      <c r="AB27" s="1318">
        <f>MKJ・MLC・MLL!AF243</f>
        <v>0</v>
      </c>
      <c r="AC27" s="1318">
        <f>MKJ・MLC・MLL!AG243</f>
        <v>0</v>
      </c>
      <c r="AD27" s="1318">
        <f>MKJ・MLC・MLL!AH243</f>
        <v>0</v>
      </c>
      <c r="AE27" s="1318">
        <f>MKJ・MLC・MLL!AI243</f>
        <v>0</v>
      </c>
      <c r="AF27" s="1318">
        <f>MKJ・MLC・MLL!AJ243</f>
        <v>0</v>
      </c>
      <c r="AG27" s="1318">
        <f>MKJ・MLC・MLL!AK243</f>
        <v>0</v>
      </c>
      <c r="AH27" s="1318">
        <f>MKJ・MLC・MLL!AL243</f>
        <v>0</v>
      </c>
      <c r="AI27" s="1318">
        <f t="shared" si="0"/>
        <v>0</v>
      </c>
      <c r="AJ27" s="1709">
        <f>AI28-AI27</f>
        <v>0</v>
      </c>
      <c r="AK27" s="1711" t="e">
        <f>AI28/AI27</f>
        <v>#DIV/0!</v>
      </c>
      <c r="AL27" s="1713">
        <f>在庫管理!AA27</f>
        <v>0</v>
      </c>
      <c r="AM27" s="1713">
        <f>在庫管理!AB27</f>
        <v>0</v>
      </c>
      <c r="AN27" s="1713">
        <f>在庫管理!P26+在庫管理!T26+在庫管理!V26</f>
        <v>1</v>
      </c>
      <c r="AO27" s="1715">
        <f>在庫管理!W27</f>
        <v>0</v>
      </c>
      <c r="AP27" s="1715">
        <f>在庫管理!X27</f>
        <v>0</v>
      </c>
      <c r="AQ27" s="1717">
        <f>在庫管理!AA27</f>
        <v>0</v>
      </c>
      <c r="AR27" s="1722">
        <f t="shared" si="10"/>
        <v>1</v>
      </c>
    </row>
    <row r="28" spans="2:44" ht="16.5" customHeight="1">
      <c r="B28" s="1708"/>
      <c r="C28" s="1316" t="s">
        <v>517</v>
      </c>
      <c r="D28" s="1319">
        <f>MKJ・MLC・MLL!H244</f>
        <v>0</v>
      </c>
      <c r="E28" s="1319">
        <f>MKJ・MLC・MLL!I244</f>
        <v>0</v>
      </c>
      <c r="F28" s="1319">
        <f>MKJ・MLC・MLL!J244</f>
        <v>0</v>
      </c>
      <c r="G28" s="1319">
        <f>MKJ・MLC・MLL!K244</f>
        <v>0</v>
      </c>
      <c r="H28" s="1319">
        <f>MKJ・MLC・MLL!L244</f>
        <v>0</v>
      </c>
      <c r="I28" s="1319">
        <f>MKJ・MLC・MLL!M244</f>
        <v>0</v>
      </c>
      <c r="J28" s="1319">
        <f>MKJ・MLC・MLL!N244</f>
        <v>0</v>
      </c>
      <c r="K28" s="1319">
        <f>MKJ・MLC・MLL!O244</f>
        <v>0</v>
      </c>
      <c r="L28" s="1319">
        <f>MKJ・MLC・MLL!P244</f>
        <v>0</v>
      </c>
      <c r="M28" s="1319">
        <f>MKJ・MLC・MLL!Q244</f>
        <v>0</v>
      </c>
      <c r="N28" s="1319">
        <f>MKJ・MLC・MLL!R244</f>
        <v>0</v>
      </c>
      <c r="O28" s="1319">
        <f>MKJ・MLC・MLL!S244</f>
        <v>0</v>
      </c>
      <c r="P28" s="1319">
        <f>MKJ・MLC・MLL!T244</f>
        <v>0</v>
      </c>
      <c r="Q28" s="1319">
        <f>MKJ・MLC・MLL!U244</f>
        <v>0</v>
      </c>
      <c r="R28" s="1319">
        <f>MKJ・MLC・MLL!V244</f>
        <v>0</v>
      </c>
      <c r="S28" s="1319">
        <f>MKJ・MLC・MLL!W244</f>
        <v>0</v>
      </c>
      <c r="T28" s="1319">
        <f>MKJ・MLC・MLL!X244</f>
        <v>0</v>
      </c>
      <c r="U28" s="1319">
        <f>MKJ・MLC・MLL!Y244</f>
        <v>0</v>
      </c>
      <c r="V28" s="1319">
        <f>MKJ・MLC・MLL!Z244</f>
        <v>0</v>
      </c>
      <c r="W28" s="1319">
        <f>MKJ・MLC・MLL!AA244</f>
        <v>0</v>
      </c>
      <c r="X28" s="1319">
        <f>MKJ・MLC・MLL!AB244</f>
        <v>0</v>
      </c>
      <c r="Y28" s="1319">
        <f>MKJ・MLC・MLL!AC244</f>
        <v>0</v>
      </c>
      <c r="Z28" s="1319">
        <f>MKJ・MLC・MLL!AD244</f>
        <v>0</v>
      </c>
      <c r="AA28" s="1319">
        <f>MKJ・MLC・MLL!AE244</f>
        <v>0</v>
      </c>
      <c r="AB28" s="1319">
        <f>MKJ・MLC・MLL!AF244</f>
        <v>0</v>
      </c>
      <c r="AC28" s="1319">
        <f>MKJ・MLC・MLL!AG244</f>
        <v>0</v>
      </c>
      <c r="AD28" s="1319">
        <f>MKJ・MLC・MLL!AH244</f>
        <v>0</v>
      </c>
      <c r="AE28" s="1319">
        <f>MKJ・MLC・MLL!AI244</f>
        <v>0</v>
      </c>
      <c r="AF28" s="1319">
        <f>MKJ・MLC・MLL!AJ244</f>
        <v>0</v>
      </c>
      <c r="AG28" s="1319">
        <f>MKJ・MLC・MLL!AK244</f>
        <v>0</v>
      </c>
      <c r="AH28" s="1319">
        <f>MKJ・MLC・MLL!AL244</f>
        <v>0</v>
      </c>
      <c r="AI28" s="1318">
        <f t="shared" si="0"/>
        <v>0</v>
      </c>
      <c r="AJ28" s="1710"/>
      <c r="AK28" s="1712"/>
      <c r="AL28" s="1714"/>
      <c r="AM28" s="1714"/>
      <c r="AN28" s="1714"/>
      <c r="AO28" s="1716"/>
      <c r="AP28" s="1716"/>
      <c r="AQ28" s="1718">
        <f>'[9]123MC'!AB131</f>
        <v>41</v>
      </c>
      <c r="AR28" s="1723"/>
    </row>
    <row r="29" spans="2:44" ht="16.5" customHeight="1">
      <c r="B29" s="1708" t="s">
        <v>526</v>
      </c>
      <c r="C29" s="1315" t="s">
        <v>516</v>
      </c>
      <c r="D29" s="1318">
        <f>MKJ・MLC・MLL!H151</f>
        <v>0</v>
      </c>
      <c r="E29" s="1318">
        <f>MKJ・MLC・MLL!I151</f>
        <v>0</v>
      </c>
      <c r="F29" s="1318">
        <f>MKJ・MLC・MLL!J151</f>
        <v>0</v>
      </c>
      <c r="G29" s="1318">
        <f>MKJ・MLC・MLL!K151</f>
        <v>0</v>
      </c>
      <c r="H29" s="1318">
        <f>MKJ・MLC・MLL!L151</f>
        <v>0</v>
      </c>
      <c r="I29" s="1318">
        <f>MKJ・MLC・MLL!M151</f>
        <v>0</v>
      </c>
      <c r="J29" s="1318">
        <f>MKJ・MLC・MLL!N151</f>
        <v>0</v>
      </c>
      <c r="K29" s="1318">
        <f>MKJ・MLC・MLL!O151</f>
        <v>0</v>
      </c>
      <c r="L29" s="1318">
        <f>MKJ・MLC・MLL!P151</f>
        <v>0</v>
      </c>
      <c r="M29" s="1318">
        <f>MKJ・MLC・MLL!Q151</f>
        <v>0</v>
      </c>
      <c r="N29" s="1318">
        <f>MKJ・MLC・MLL!R151</f>
        <v>0</v>
      </c>
      <c r="O29" s="1318">
        <f>MKJ・MLC・MLL!S151</f>
        <v>0</v>
      </c>
      <c r="P29" s="1318">
        <f>MKJ・MLC・MLL!T151</f>
        <v>0</v>
      </c>
      <c r="Q29" s="1318">
        <f>MKJ・MLC・MLL!U151</f>
        <v>0</v>
      </c>
      <c r="R29" s="1318">
        <f>MKJ・MLC・MLL!V151</f>
        <v>0</v>
      </c>
      <c r="S29" s="1318">
        <f>MKJ・MLC・MLL!W151</f>
        <v>0</v>
      </c>
      <c r="T29" s="1318">
        <f>MKJ・MLC・MLL!X151</f>
        <v>0</v>
      </c>
      <c r="U29" s="1318">
        <f>MKJ・MLC・MLL!Y151</f>
        <v>0</v>
      </c>
      <c r="V29" s="1318">
        <f>MKJ・MLC・MLL!Z151</f>
        <v>0</v>
      </c>
      <c r="W29" s="1318">
        <f>MKJ・MLC・MLL!AA151</f>
        <v>0</v>
      </c>
      <c r="X29" s="1318">
        <f>MKJ・MLC・MLL!AB151</f>
        <v>0</v>
      </c>
      <c r="Y29" s="1318">
        <f>MKJ・MLC・MLL!AC151</f>
        <v>0</v>
      </c>
      <c r="Z29" s="1318">
        <f>MKJ・MLC・MLL!AD151</f>
        <v>0</v>
      </c>
      <c r="AA29" s="1318">
        <f>MKJ・MLC・MLL!AE151</f>
        <v>0</v>
      </c>
      <c r="AB29" s="1318">
        <f>MKJ・MLC・MLL!AF151</f>
        <v>0</v>
      </c>
      <c r="AC29" s="1318">
        <f>MKJ・MLC・MLL!AG151</f>
        <v>0</v>
      </c>
      <c r="AD29" s="1318">
        <f>MKJ・MLC・MLL!AH151</f>
        <v>0</v>
      </c>
      <c r="AE29" s="1318">
        <f>MKJ・MLC・MLL!AI151</f>
        <v>0</v>
      </c>
      <c r="AF29" s="1318">
        <f>MKJ・MLC・MLL!AJ151</f>
        <v>0</v>
      </c>
      <c r="AG29" s="1318">
        <f>MKJ・MLC・MLL!AK151</f>
        <v>0</v>
      </c>
      <c r="AH29" s="1318">
        <f>MKJ・MLC・MLL!AL151</f>
        <v>0</v>
      </c>
      <c r="AI29" s="1318">
        <f t="shared" si="0"/>
        <v>0</v>
      </c>
      <c r="AJ29" s="1709">
        <f>AI30-AI29</f>
        <v>0</v>
      </c>
      <c r="AK29" s="1711" t="e">
        <f>AI30/AI29</f>
        <v>#DIV/0!</v>
      </c>
      <c r="AL29" s="1713">
        <f>在庫管理!AA27</f>
        <v>0</v>
      </c>
      <c r="AM29" s="1713">
        <f>在庫管理!AB27</f>
        <v>0</v>
      </c>
      <c r="AN29" s="1713">
        <f>[10]在庫管理!V27</f>
        <v>0</v>
      </c>
      <c r="AO29" s="1715">
        <f>在庫管理!W27</f>
        <v>0</v>
      </c>
      <c r="AP29" s="1715">
        <f>在庫管理!X27</f>
        <v>0</v>
      </c>
      <c r="AQ29" s="1717">
        <f>在庫管理!AA27</f>
        <v>0</v>
      </c>
      <c r="AR29" s="1717">
        <f t="shared" si="10"/>
        <v>0</v>
      </c>
    </row>
    <row r="30" spans="2:44" ht="16.5" customHeight="1">
      <c r="B30" s="1708"/>
      <c r="C30" s="1316" t="s">
        <v>517</v>
      </c>
      <c r="D30" s="1319">
        <f>MKJ・MLC・MLL!H147</f>
        <v>0</v>
      </c>
      <c r="E30" s="1319">
        <f>MKJ・MLC・MLL!I147</f>
        <v>0</v>
      </c>
      <c r="F30" s="1319">
        <f>MKJ・MLC・MLL!J147</f>
        <v>0</v>
      </c>
      <c r="G30" s="1319">
        <f>MKJ・MLC・MLL!K147</f>
        <v>0</v>
      </c>
      <c r="H30" s="1319">
        <f>MKJ・MLC・MLL!L147</f>
        <v>0</v>
      </c>
      <c r="I30" s="1319">
        <f>MKJ・MLC・MLL!M147</f>
        <v>0</v>
      </c>
      <c r="J30" s="1319">
        <f>MKJ・MLC・MLL!N147</f>
        <v>0</v>
      </c>
      <c r="K30" s="1319">
        <f>MKJ・MLC・MLL!O147</f>
        <v>0</v>
      </c>
      <c r="L30" s="1319">
        <f>MKJ・MLC・MLL!P147</f>
        <v>0</v>
      </c>
      <c r="M30" s="1319">
        <f>MKJ・MLC・MLL!Q147</f>
        <v>0</v>
      </c>
      <c r="N30" s="1319">
        <f>MKJ・MLC・MLL!R147</f>
        <v>0</v>
      </c>
      <c r="O30" s="1319">
        <f>MKJ・MLC・MLL!S147</f>
        <v>0</v>
      </c>
      <c r="P30" s="1319">
        <f>MKJ・MLC・MLL!T147</f>
        <v>0</v>
      </c>
      <c r="Q30" s="1319">
        <f>MKJ・MLC・MLL!U147</f>
        <v>0</v>
      </c>
      <c r="R30" s="1319">
        <f>MKJ・MLC・MLL!V147</f>
        <v>0</v>
      </c>
      <c r="S30" s="1319">
        <f>MKJ・MLC・MLL!W147</f>
        <v>0</v>
      </c>
      <c r="T30" s="1319">
        <f>MKJ・MLC・MLL!X147</f>
        <v>0</v>
      </c>
      <c r="U30" s="1319">
        <f>MKJ・MLC・MLL!Y147</f>
        <v>0</v>
      </c>
      <c r="V30" s="1319">
        <f>MKJ・MLC・MLL!Z147</f>
        <v>0</v>
      </c>
      <c r="W30" s="1319">
        <f>MKJ・MLC・MLL!AA147</f>
        <v>0</v>
      </c>
      <c r="X30" s="1319">
        <f>MKJ・MLC・MLL!AB147</f>
        <v>0</v>
      </c>
      <c r="Y30" s="1319">
        <f>MKJ・MLC・MLL!AC147</f>
        <v>0</v>
      </c>
      <c r="Z30" s="1319">
        <f>MKJ・MLC・MLL!AD147</f>
        <v>0</v>
      </c>
      <c r="AA30" s="1319">
        <f>MKJ・MLC・MLL!AE147</f>
        <v>0</v>
      </c>
      <c r="AB30" s="1319">
        <f>MKJ・MLC・MLL!AF147</f>
        <v>0</v>
      </c>
      <c r="AC30" s="1319">
        <f>MKJ・MLC・MLL!AG147</f>
        <v>0</v>
      </c>
      <c r="AD30" s="1319">
        <f>MKJ・MLC・MLL!AH147</f>
        <v>0</v>
      </c>
      <c r="AE30" s="1319">
        <f>MKJ・MLC・MLL!AI147</f>
        <v>0</v>
      </c>
      <c r="AF30" s="1319">
        <f>MKJ・MLC・MLL!AJ147</f>
        <v>0</v>
      </c>
      <c r="AG30" s="1319">
        <f>MKJ・MLC・MLL!AK147</f>
        <v>0</v>
      </c>
      <c r="AH30" s="1319">
        <f>MKJ・MLC・MLL!AL147</f>
        <v>0</v>
      </c>
      <c r="AI30" s="1318">
        <f t="shared" si="0"/>
        <v>0</v>
      </c>
      <c r="AJ30" s="1710"/>
      <c r="AK30" s="1712"/>
      <c r="AL30" s="1714"/>
      <c r="AM30" s="1714"/>
      <c r="AN30" s="1714"/>
      <c r="AO30" s="1716"/>
      <c r="AP30" s="1716"/>
      <c r="AQ30" s="1718">
        <f>'[9]123MC'!AB131</f>
        <v>41</v>
      </c>
      <c r="AR30" s="1718"/>
    </row>
    <row r="31" spans="2:44" ht="16.5" customHeight="1">
      <c r="B31" s="1708" t="s">
        <v>527</v>
      </c>
      <c r="C31" s="1315" t="s">
        <v>516</v>
      </c>
      <c r="D31" s="1318">
        <f>MKJ・MLC・MLL!H105</f>
        <v>0</v>
      </c>
      <c r="E31" s="1318">
        <f>MKJ・MLC・MLL!I105</f>
        <v>0</v>
      </c>
      <c r="F31" s="1318">
        <f>MKJ・MLC・MLL!J105</f>
        <v>0</v>
      </c>
      <c r="G31" s="1318">
        <f>MKJ・MLC・MLL!K105</f>
        <v>0</v>
      </c>
      <c r="H31" s="1318">
        <f>MKJ・MLC・MLL!L105</f>
        <v>0</v>
      </c>
      <c r="I31" s="1318">
        <f>MKJ・MLC・MLL!M105</f>
        <v>240</v>
      </c>
      <c r="J31" s="1318">
        <f>MKJ・MLC・MLL!N105</f>
        <v>270</v>
      </c>
      <c r="K31" s="1318">
        <f>MKJ・MLC・MLL!O105</f>
        <v>240</v>
      </c>
      <c r="L31" s="1318">
        <f>MKJ・MLC・MLL!P105</f>
        <v>100</v>
      </c>
      <c r="M31" s="1318">
        <f>MKJ・MLC・MLL!Q105</f>
        <v>0</v>
      </c>
      <c r="N31" s="1318">
        <f>MKJ・MLC・MLL!R105</f>
        <v>80</v>
      </c>
      <c r="O31" s="1318">
        <f>MKJ・MLC・MLL!S105</f>
        <v>190</v>
      </c>
      <c r="P31" s="1318">
        <f>MKJ・MLC・MLL!T105</f>
        <v>270</v>
      </c>
      <c r="Q31" s="1318">
        <f>MKJ・MLC・MLL!U105</f>
        <v>270</v>
      </c>
      <c r="R31" s="1318">
        <f>MKJ・MLC・MLL!V105</f>
        <v>100</v>
      </c>
      <c r="S31" s="1318">
        <f>MKJ・MLC・MLL!W105</f>
        <v>0</v>
      </c>
      <c r="T31" s="1318">
        <f>MKJ・MLC・MLL!X105</f>
        <v>0</v>
      </c>
      <c r="U31" s="1318">
        <f>MKJ・MLC・MLL!Y105</f>
        <v>0</v>
      </c>
      <c r="V31" s="1318">
        <f>MKJ・MLC・MLL!Z105</f>
        <v>0</v>
      </c>
      <c r="W31" s="1318">
        <f>MKJ・MLC・MLL!AA105</f>
        <v>210</v>
      </c>
      <c r="X31" s="1318">
        <f>MKJ・MLC・MLL!AB105</f>
        <v>270</v>
      </c>
      <c r="Y31" s="1318">
        <f>MKJ・MLC・MLL!AC105</f>
        <v>270</v>
      </c>
      <c r="Z31" s="1318">
        <f>MKJ・MLC・MLL!AD105</f>
        <v>230</v>
      </c>
      <c r="AA31" s="1318">
        <f>MKJ・MLC・MLL!AE105</f>
        <v>0</v>
      </c>
      <c r="AB31" s="1318">
        <f>MKJ・MLC・MLL!AF105</f>
        <v>0</v>
      </c>
      <c r="AC31" s="1318">
        <f>MKJ・MLC・MLL!AG105</f>
        <v>0</v>
      </c>
      <c r="AD31" s="1318">
        <f>MKJ・MLC・MLL!AH105</f>
        <v>0</v>
      </c>
      <c r="AE31" s="1318">
        <f>MKJ・MLC・MLL!AI105</f>
        <v>80</v>
      </c>
      <c r="AF31" s="1318">
        <f>MKJ・MLC・MLL!AJ105</f>
        <v>270</v>
      </c>
      <c r="AG31" s="1318">
        <f>MKJ・MLC・MLL!AK105</f>
        <v>260</v>
      </c>
      <c r="AH31" s="1318">
        <f>MKJ・MLC・MLL!AL105</f>
        <v>120</v>
      </c>
      <c r="AI31" s="1318">
        <f t="shared" si="0"/>
        <v>850</v>
      </c>
      <c r="AJ31" s="1709">
        <f>AI32-AI31</f>
        <v>48</v>
      </c>
      <c r="AK31" s="1711">
        <f>AI32/AI31</f>
        <v>1.0564705882352941</v>
      </c>
      <c r="AL31" s="1713">
        <f>在庫管理!AA28</f>
        <v>2500</v>
      </c>
      <c r="AM31" s="1713">
        <f>在庫管理!AB28</f>
        <v>3533</v>
      </c>
      <c r="AN31" s="1713">
        <f>在庫管理!P28+在庫管理!R28+在庫管理!S28+在庫管理!T28+在庫管理!U28+在庫管理!V28</f>
        <v>1433</v>
      </c>
      <c r="AO31" s="1715">
        <f>在庫管理!W28</f>
        <v>192</v>
      </c>
      <c r="AP31" s="1715">
        <f>在庫管理!X28</f>
        <v>1625</v>
      </c>
      <c r="AQ31" s="1717">
        <f>在庫管理!AA28</f>
        <v>2500</v>
      </c>
      <c r="AR31" s="1717">
        <f t="shared" si="10"/>
        <v>-875</v>
      </c>
    </row>
    <row r="32" spans="2:44" ht="16.5" customHeight="1">
      <c r="B32" s="1708"/>
      <c r="C32" s="1316" t="s">
        <v>517</v>
      </c>
      <c r="D32" s="1319">
        <f>MKJ・MLC・MLL!H101</f>
        <v>0</v>
      </c>
      <c r="E32" s="1319">
        <f>MKJ・MLC・MLL!I101</f>
        <v>0</v>
      </c>
      <c r="F32" s="1319">
        <f>MKJ・MLC・MLL!J101</f>
        <v>0</v>
      </c>
      <c r="G32" s="1319">
        <f>MKJ・MLC・MLL!K101</f>
        <v>0</v>
      </c>
      <c r="H32" s="1319">
        <f>MKJ・MLC・MLL!L101</f>
        <v>0</v>
      </c>
      <c r="I32" s="1319">
        <f>MKJ・MLC・MLL!M101</f>
        <v>224</v>
      </c>
      <c r="J32" s="1319">
        <f>MKJ・MLC・MLL!N101</f>
        <v>312</v>
      </c>
      <c r="K32" s="1319">
        <f>MKJ・MLC・MLL!O101</f>
        <v>249</v>
      </c>
      <c r="L32" s="1319">
        <f>MKJ・MLC・MLL!P101</f>
        <v>113</v>
      </c>
      <c r="M32" s="1319">
        <f>MKJ・MLC・MLL!Q101</f>
        <v>0</v>
      </c>
      <c r="N32" s="1319">
        <f>MKJ・MLC・MLL!R101</f>
        <v>0</v>
      </c>
      <c r="O32" s="1319">
        <f>MKJ・MLC・MLL!S101</f>
        <v>197</v>
      </c>
      <c r="P32" s="1319">
        <f>MKJ・MLC・MLL!T101</f>
        <v>291</v>
      </c>
      <c r="Q32" s="1319">
        <f>MKJ・MLC・MLL!U101</f>
        <v>311</v>
      </c>
      <c r="R32" s="1319">
        <f>MKJ・MLC・MLL!V101</f>
        <v>113</v>
      </c>
      <c r="S32" s="1319">
        <f>MKJ・MLC・MLL!W101</f>
        <v>0</v>
      </c>
      <c r="T32" s="1319">
        <f>MKJ・MLC・MLL!X101</f>
        <v>0</v>
      </c>
      <c r="U32" s="1319">
        <f>MKJ・MLC・MLL!Y101</f>
        <v>0</v>
      </c>
      <c r="V32" s="1319">
        <f>MKJ・MLC・MLL!Z101</f>
        <v>0</v>
      </c>
      <c r="W32" s="1319">
        <f>MKJ・MLC・MLL!AA101</f>
        <v>241</v>
      </c>
      <c r="X32" s="1319">
        <f>MKJ・MLC・MLL!AB101</f>
        <v>313</v>
      </c>
      <c r="Y32" s="1319">
        <f>MKJ・MLC・MLL!AC101</f>
        <v>270</v>
      </c>
      <c r="Z32" s="1319">
        <f>MKJ・MLC・MLL!AD101</f>
        <v>230</v>
      </c>
      <c r="AA32" s="1319">
        <f>MKJ・MLC・MLL!AE101</f>
        <v>0</v>
      </c>
      <c r="AB32" s="1319">
        <f>MKJ・MLC・MLL!AF101</f>
        <v>0</v>
      </c>
      <c r="AC32" s="1319">
        <f>MKJ・MLC・MLL!AG101</f>
        <v>0</v>
      </c>
      <c r="AD32" s="1319">
        <f>MKJ・MLC・MLL!AH101</f>
        <v>0</v>
      </c>
      <c r="AE32" s="1319">
        <f>MKJ・MLC・MLL!AI101</f>
        <v>80</v>
      </c>
      <c r="AF32" s="1319">
        <f>MKJ・MLC・MLL!AJ101</f>
        <v>270</v>
      </c>
      <c r="AG32" s="1319">
        <f>MKJ・MLC・MLL!AK101</f>
        <v>260</v>
      </c>
      <c r="AH32" s="1319">
        <f>MKJ・MLC・MLL!AL101</f>
        <v>120</v>
      </c>
      <c r="AI32" s="1318">
        <f t="shared" si="0"/>
        <v>898</v>
      </c>
      <c r="AJ32" s="1710"/>
      <c r="AK32" s="1712"/>
      <c r="AL32" s="1714"/>
      <c r="AM32" s="1714"/>
      <c r="AN32" s="1714"/>
      <c r="AO32" s="1716"/>
      <c r="AP32" s="1716"/>
      <c r="AQ32" s="1718">
        <f>'[9]123MC'!AB133</f>
        <v>300</v>
      </c>
      <c r="AR32" s="1718"/>
    </row>
    <row r="33" spans="2:44" ht="16.5" hidden="1" customHeight="1">
      <c r="B33" s="1320">
        <f>在庫管理!B41</f>
        <v>0</v>
      </c>
      <c r="C33" s="1315" t="s">
        <v>516</v>
      </c>
      <c r="D33" s="1315"/>
      <c r="E33" s="1315"/>
      <c r="F33" s="1315"/>
      <c r="G33" s="1323"/>
      <c r="H33" s="1323"/>
      <c r="I33" s="1315"/>
      <c r="J33" s="1315"/>
      <c r="K33" s="1315"/>
      <c r="L33" s="1315"/>
      <c r="M33" s="1315"/>
      <c r="N33" s="1323"/>
      <c r="O33" s="1323"/>
      <c r="P33" s="1323"/>
      <c r="Q33" s="1315"/>
      <c r="R33" s="1315"/>
      <c r="S33" s="1315"/>
      <c r="T33" s="1315"/>
      <c r="U33" s="1323"/>
      <c r="V33" s="1323"/>
      <c r="W33" s="1315"/>
      <c r="X33" s="1315"/>
      <c r="Y33" s="1315">
        <v>320</v>
      </c>
      <c r="Z33" s="1315">
        <v>320</v>
      </c>
      <c r="AA33" s="1315">
        <v>320</v>
      </c>
      <c r="AB33" s="1323"/>
      <c r="AC33" s="1323"/>
      <c r="AD33" s="1315"/>
      <c r="AE33" s="1315"/>
      <c r="AF33" s="1315"/>
      <c r="AG33" s="1315"/>
      <c r="AH33" s="1315">
        <v>100</v>
      </c>
      <c r="AI33" s="1318">
        <f t="shared" si="0"/>
        <v>0</v>
      </c>
      <c r="AJ33" s="1734">
        <f>AI34-AI33</f>
        <v>0</v>
      </c>
      <c r="AK33" s="1736" t="e">
        <f>AI34/AI33</f>
        <v>#DIV/0!</v>
      </c>
      <c r="AL33" s="1713">
        <f>在庫管理!AA30</f>
        <v>11460</v>
      </c>
      <c r="AM33" s="1713">
        <f>在庫管理!AB30</f>
        <v>11548</v>
      </c>
      <c r="AN33" s="1713">
        <f>[10]在庫管理!V30</f>
        <v>0</v>
      </c>
      <c r="AO33" s="1715">
        <f>在庫管理!W30</f>
        <v>0</v>
      </c>
      <c r="AP33" s="1726">
        <v>2212</v>
      </c>
      <c r="AQ33" s="1717" t="s">
        <v>528</v>
      </c>
    </row>
    <row r="34" spans="2:44" ht="16.5" hidden="1" customHeight="1">
      <c r="B34" s="1321"/>
      <c r="C34" s="1316" t="s">
        <v>517</v>
      </c>
      <c r="D34" s="1316"/>
      <c r="E34" s="1316"/>
      <c r="F34" s="1316"/>
      <c r="G34" s="1323"/>
      <c r="H34" s="1323"/>
      <c r="I34" s="1316"/>
      <c r="J34" s="1316"/>
      <c r="K34" s="1316"/>
      <c r="L34" s="1316"/>
      <c r="M34" s="1316"/>
      <c r="N34" s="1323"/>
      <c r="O34" s="1323"/>
      <c r="P34" s="1323"/>
      <c r="Q34" s="1316"/>
      <c r="R34" s="1316"/>
      <c r="S34" s="1316"/>
      <c r="T34" s="1316"/>
      <c r="U34" s="1323"/>
      <c r="V34" s="1323"/>
      <c r="W34" s="1316"/>
      <c r="X34" s="1316"/>
      <c r="Y34" s="1316">
        <v>348</v>
      </c>
      <c r="Z34" s="1316">
        <v>338</v>
      </c>
      <c r="AA34" s="1316">
        <v>309</v>
      </c>
      <c r="AB34" s="1323"/>
      <c r="AC34" s="1323"/>
      <c r="AD34" s="1316"/>
      <c r="AE34" s="1316"/>
      <c r="AF34" s="1316"/>
      <c r="AG34" s="1316"/>
      <c r="AH34" s="1316">
        <v>106</v>
      </c>
      <c r="AI34" s="1318">
        <f t="shared" si="0"/>
        <v>0</v>
      </c>
      <c r="AJ34" s="1735"/>
      <c r="AK34" s="1737"/>
      <c r="AL34" s="1714"/>
      <c r="AM34" s="1714"/>
      <c r="AN34" s="1714"/>
      <c r="AO34" s="1716"/>
      <c r="AP34" s="1716"/>
      <c r="AQ34" s="1718"/>
    </row>
    <row r="35" spans="2:44" ht="16.5" hidden="1" customHeight="1">
      <c r="B35" s="1320">
        <f>在庫管理!B43</f>
        <v>0</v>
      </c>
      <c r="C35" s="1315" t="s">
        <v>516</v>
      </c>
      <c r="D35" s="1315"/>
      <c r="E35" s="1315"/>
      <c r="F35" s="1315"/>
      <c r="G35" s="1323"/>
      <c r="H35" s="1323"/>
      <c r="I35" s="1315"/>
      <c r="J35" s="1315"/>
      <c r="K35" s="1315"/>
      <c r="L35" s="1315"/>
      <c r="M35" s="1315"/>
      <c r="N35" s="1323"/>
      <c r="O35" s="1323"/>
      <c r="P35" s="1323"/>
      <c r="Q35" s="1315"/>
      <c r="R35" s="1315"/>
      <c r="S35" s="1315"/>
      <c r="T35" s="1315"/>
      <c r="U35" s="1323"/>
      <c r="V35" s="1323"/>
      <c r="W35" s="1315"/>
      <c r="X35" s="1315"/>
      <c r="Y35" s="1315">
        <v>380</v>
      </c>
      <c r="Z35" s="1315">
        <v>380</v>
      </c>
      <c r="AA35" s="1315">
        <v>280</v>
      </c>
      <c r="AB35" s="1323"/>
      <c r="AC35" s="1323"/>
      <c r="AD35" s="1315"/>
      <c r="AE35" s="1315"/>
      <c r="AF35" s="1315"/>
      <c r="AG35" s="1315"/>
      <c r="AH35" s="1315">
        <v>380</v>
      </c>
      <c r="AI35" s="1318">
        <f t="shared" si="0"/>
        <v>0</v>
      </c>
      <c r="AJ35" s="1709">
        <f>AI36-AI35</f>
        <v>0</v>
      </c>
      <c r="AK35" s="1711" t="e">
        <f>AI36/AI35</f>
        <v>#DIV/0!</v>
      </c>
      <c r="AL35" s="1713">
        <f>在庫管理!AA32</f>
        <v>0</v>
      </c>
      <c r="AM35" s="1713">
        <f>在庫管理!AB32</f>
        <v>0</v>
      </c>
      <c r="AN35" s="1713">
        <f>[10]在庫管理!V32</f>
        <v>0</v>
      </c>
      <c r="AO35" s="1715">
        <f>在庫管理!W32</f>
        <v>0</v>
      </c>
      <c r="AP35" s="1726">
        <v>3990</v>
      </c>
      <c r="AQ35" s="1733">
        <v>4620</v>
      </c>
    </row>
    <row r="36" spans="2:44" ht="16.5" hidden="1" customHeight="1">
      <c r="B36" s="1321"/>
      <c r="C36" s="1316" t="s">
        <v>517</v>
      </c>
      <c r="D36" s="1316"/>
      <c r="E36" s="1316"/>
      <c r="F36" s="1316"/>
      <c r="G36" s="1323"/>
      <c r="H36" s="1323"/>
      <c r="I36" s="1316"/>
      <c r="J36" s="1316"/>
      <c r="K36" s="1316"/>
      <c r="L36" s="1316"/>
      <c r="M36" s="1316"/>
      <c r="N36" s="1323"/>
      <c r="O36" s="1323"/>
      <c r="P36" s="1323"/>
      <c r="Q36" s="1316"/>
      <c r="R36" s="1316"/>
      <c r="S36" s="1316"/>
      <c r="T36" s="1316"/>
      <c r="U36" s="1323"/>
      <c r="V36" s="1323"/>
      <c r="W36" s="1316"/>
      <c r="X36" s="1316"/>
      <c r="Y36" s="1316">
        <v>425</v>
      </c>
      <c r="Z36" s="1316">
        <v>431</v>
      </c>
      <c r="AA36" s="1316">
        <v>208</v>
      </c>
      <c r="AB36" s="1323"/>
      <c r="AC36" s="1323"/>
      <c r="AD36" s="1316"/>
      <c r="AE36" s="1316"/>
      <c r="AF36" s="1316"/>
      <c r="AG36" s="1316"/>
      <c r="AH36" s="1316">
        <v>398</v>
      </c>
      <c r="AI36" s="1318">
        <f t="shared" si="0"/>
        <v>0</v>
      </c>
      <c r="AJ36" s="1710"/>
      <c r="AK36" s="1712"/>
      <c r="AL36" s="1714"/>
      <c r="AM36" s="1714"/>
      <c r="AN36" s="1714"/>
      <c r="AO36" s="1716"/>
      <c r="AP36" s="1716"/>
      <c r="AQ36" s="1718"/>
    </row>
    <row r="37" spans="2:44" ht="16.5" hidden="1" customHeight="1">
      <c r="B37" s="1320">
        <f>在庫管理!B45</f>
        <v>0</v>
      </c>
      <c r="C37" s="1315" t="s">
        <v>516</v>
      </c>
      <c r="D37" s="1315"/>
      <c r="E37" s="1315"/>
      <c r="F37" s="1315"/>
      <c r="G37" s="1323"/>
      <c r="H37" s="1323"/>
      <c r="I37" s="1315"/>
      <c r="J37" s="1315"/>
      <c r="K37" s="1315"/>
      <c r="L37" s="1315"/>
      <c r="M37" s="1315"/>
      <c r="N37" s="1323"/>
      <c r="O37" s="1323"/>
      <c r="P37" s="1323"/>
      <c r="Q37" s="1315"/>
      <c r="R37" s="1315"/>
      <c r="S37" s="1315"/>
      <c r="T37" s="1315"/>
      <c r="U37" s="1323"/>
      <c r="V37" s="1323"/>
      <c r="W37" s="1315"/>
      <c r="X37" s="1315"/>
      <c r="Y37" s="1315"/>
      <c r="Z37" s="1315"/>
      <c r="AA37" s="1315"/>
      <c r="AB37" s="1323"/>
      <c r="AC37" s="1323"/>
      <c r="AD37" s="1315">
        <v>190</v>
      </c>
      <c r="AE37" s="1315"/>
      <c r="AF37" s="1315"/>
      <c r="AG37" s="1315"/>
      <c r="AH37" s="1315">
        <v>190</v>
      </c>
      <c r="AI37" s="1318">
        <f t="shared" si="0"/>
        <v>0</v>
      </c>
      <c r="AJ37" s="1709">
        <f>AI38-AI37</f>
        <v>0</v>
      </c>
      <c r="AK37" s="1711" t="e">
        <f>AI38/AI37</f>
        <v>#DIV/0!</v>
      </c>
      <c r="AL37" s="1713">
        <f>在庫管理!AA34</f>
        <v>0</v>
      </c>
      <c r="AM37" s="1713">
        <f>在庫管理!AB34</f>
        <v>0</v>
      </c>
      <c r="AN37" s="1713">
        <f>[10]在庫管理!V34</f>
        <v>0</v>
      </c>
      <c r="AO37" s="1715">
        <f>在庫管理!W34</f>
        <v>0</v>
      </c>
      <c r="AP37" s="1726">
        <v>3801</v>
      </c>
      <c r="AQ37" s="1733">
        <v>3240</v>
      </c>
    </row>
    <row r="38" spans="2:44" ht="16.5" hidden="1" customHeight="1">
      <c r="B38" s="1321"/>
      <c r="C38" s="1316" t="s">
        <v>517</v>
      </c>
      <c r="D38" s="1316"/>
      <c r="E38" s="1316"/>
      <c r="F38" s="1316"/>
      <c r="G38" s="1323"/>
      <c r="H38" s="1323"/>
      <c r="I38" s="1316"/>
      <c r="J38" s="1316"/>
      <c r="K38" s="1316"/>
      <c r="L38" s="1316"/>
      <c r="M38" s="1316"/>
      <c r="N38" s="1323"/>
      <c r="O38" s="1323"/>
      <c r="P38" s="1323"/>
      <c r="Q38" s="1316"/>
      <c r="R38" s="1316"/>
      <c r="S38" s="1316"/>
      <c r="T38" s="1316"/>
      <c r="U38" s="1323"/>
      <c r="V38" s="1323"/>
      <c r="W38" s="1316"/>
      <c r="X38" s="1316"/>
      <c r="Y38" s="1316"/>
      <c r="Z38" s="1316"/>
      <c r="AA38" s="1316"/>
      <c r="AB38" s="1323"/>
      <c r="AC38" s="1323"/>
      <c r="AD38" s="1316">
        <v>161</v>
      </c>
      <c r="AE38" s="1316"/>
      <c r="AF38" s="1316"/>
      <c r="AG38" s="1316"/>
      <c r="AH38" s="1316">
        <v>145</v>
      </c>
      <c r="AI38" s="1318">
        <f t="shared" si="0"/>
        <v>0</v>
      </c>
      <c r="AJ38" s="1710"/>
      <c r="AK38" s="1712"/>
      <c r="AL38" s="1714"/>
      <c r="AM38" s="1714"/>
      <c r="AN38" s="1714"/>
      <c r="AO38" s="1716"/>
      <c r="AP38" s="1716"/>
      <c r="AQ38" s="1718"/>
    </row>
    <row r="39" spans="2:44" ht="16.5" hidden="1" customHeight="1">
      <c r="B39" s="1320">
        <f>在庫管理!B47</f>
        <v>0</v>
      </c>
      <c r="C39" s="1315" t="s">
        <v>516</v>
      </c>
      <c r="D39" s="1315"/>
      <c r="E39" s="1315"/>
      <c r="F39" s="1315"/>
      <c r="G39" s="1323"/>
      <c r="H39" s="1323"/>
      <c r="I39" s="1315"/>
      <c r="J39" s="1315"/>
      <c r="K39" s="1315"/>
      <c r="L39" s="1315"/>
      <c r="M39" s="1315"/>
      <c r="N39" s="1323"/>
      <c r="O39" s="1323"/>
      <c r="P39" s="1323"/>
      <c r="Q39" s="1315"/>
      <c r="R39" s="1315"/>
      <c r="S39" s="1315"/>
      <c r="T39" s="1315"/>
      <c r="U39" s="1323"/>
      <c r="V39" s="1323"/>
      <c r="W39" s="1315"/>
      <c r="X39" s="1315"/>
      <c r="Y39" s="1315"/>
      <c r="Z39" s="1315"/>
      <c r="AA39" s="1315">
        <v>100</v>
      </c>
      <c r="AB39" s="1323">
        <v>220</v>
      </c>
      <c r="AC39" s="1323">
        <v>300</v>
      </c>
      <c r="AD39" s="1315">
        <v>380</v>
      </c>
      <c r="AE39" s="1315"/>
      <c r="AF39" s="1315"/>
      <c r="AG39" s="1315"/>
      <c r="AH39" s="1315"/>
      <c r="AI39" s="1318">
        <f t="shared" si="0"/>
        <v>0</v>
      </c>
      <c r="AJ39" s="1709">
        <f>AI40-AI39</f>
        <v>0</v>
      </c>
      <c r="AK39" s="1711" t="e">
        <f>AI40/AI39</f>
        <v>#DIV/0!</v>
      </c>
      <c r="AL39" s="1713">
        <f>在庫管理!AA36</f>
        <v>0</v>
      </c>
      <c r="AM39" s="1713">
        <f>在庫管理!AB36</f>
        <v>0</v>
      </c>
      <c r="AN39" s="1713">
        <f>[10]在庫管理!V36</f>
        <v>0</v>
      </c>
      <c r="AO39" s="1715">
        <f>在庫管理!W36</f>
        <v>0</v>
      </c>
      <c r="AP39" s="1726">
        <v>1902</v>
      </c>
      <c r="AQ39" s="1717" t="s">
        <v>529</v>
      </c>
    </row>
    <row r="40" spans="2:44" ht="16.5" hidden="1" customHeight="1">
      <c r="B40" s="1321"/>
      <c r="C40" s="1316" t="s">
        <v>517</v>
      </c>
      <c r="D40" s="1316"/>
      <c r="E40" s="1316"/>
      <c r="F40" s="1316"/>
      <c r="G40" s="1323"/>
      <c r="H40" s="1323"/>
      <c r="I40" s="1316"/>
      <c r="J40" s="1316"/>
      <c r="K40" s="1316"/>
      <c r="L40" s="1316"/>
      <c r="M40" s="1316"/>
      <c r="N40" s="1323"/>
      <c r="O40" s="1323"/>
      <c r="P40" s="1323"/>
      <c r="Q40" s="1316"/>
      <c r="R40" s="1316"/>
      <c r="S40" s="1316"/>
      <c r="T40" s="1316"/>
      <c r="U40" s="1323"/>
      <c r="V40" s="1323"/>
      <c r="W40" s="1316"/>
      <c r="X40" s="1316"/>
      <c r="Y40" s="1316"/>
      <c r="Z40" s="1316"/>
      <c r="AA40" s="1316">
        <v>51</v>
      </c>
      <c r="AB40" s="1323">
        <v>237</v>
      </c>
      <c r="AC40" s="1323">
        <v>305</v>
      </c>
      <c r="AD40" s="1316">
        <v>334</v>
      </c>
      <c r="AE40" s="1316"/>
      <c r="AF40" s="1316"/>
      <c r="AG40" s="1316"/>
      <c r="AH40" s="1316"/>
      <c r="AI40" s="1318">
        <f t="shared" si="0"/>
        <v>0</v>
      </c>
      <c r="AJ40" s="1710"/>
      <c r="AK40" s="1712"/>
      <c r="AL40" s="1714"/>
      <c r="AM40" s="1714"/>
      <c r="AN40" s="1714"/>
      <c r="AO40" s="1716"/>
      <c r="AP40" s="1716"/>
      <c r="AQ40" s="1718"/>
    </row>
    <row r="41" spans="2:44" ht="16.5" customHeight="1">
      <c r="B41" s="1708" t="s">
        <v>314</v>
      </c>
      <c r="C41" s="1315" t="s">
        <v>516</v>
      </c>
      <c r="D41" s="1318">
        <f>MLM_HP・SWA!H34</f>
        <v>0</v>
      </c>
      <c r="E41" s="1318">
        <f>MLM_HP・SWA!I34</f>
        <v>0</v>
      </c>
      <c r="F41" s="1318">
        <f>MLM_HP・SWA!J34</f>
        <v>0</v>
      </c>
      <c r="G41" s="1318">
        <f>MLM_HP・SWA!K34</f>
        <v>0</v>
      </c>
      <c r="H41" s="1318">
        <f>MLM_HP・SWA!L34</f>
        <v>0</v>
      </c>
      <c r="I41" s="1318">
        <f>MLM_HP・SWA!M34</f>
        <v>0</v>
      </c>
      <c r="J41" s="1318">
        <f>MLM_HP・SWA!N34</f>
        <v>0</v>
      </c>
      <c r="K41" s="1318">
        <f>MLM_HP・SWA!O34</f>
        <v>0</v>
      </c>
      <c r="L41" s="1318">
        <f>MLM_HP・SWA!P34</f>
        <v>0</v>
      </c>
      <c r="M41" s="1318">
        <f>MLM_HP・SWA!Q34</f>
        <v>0</v>
      </c>
      <c r="N41" s="1318">
        <f>MLM_HP・SWA!R34</f>
        <v>0</v>
      </c>
      <c r="O41" s="1318">
        <f>MLM_HP・SWA!S34</f>
        <v>0</v>
      </c>
      <c r="P41" s="1318">
        <f>MLM_HP・SWA!T34</f>
        <v>0</v>
      </c>
      <c r="Q41" s="1318">
        <f>MLM_HP・SWA!U34</f>
        <v>0</v>
      </c>
      <c r="R41" s="1318">
        <f>MLM_HP・SWA!V34</f>
        <v>0</v>
      </c>
      <c r="S41" s="1318">
        <f>MLM_HP・SWA!W34</f>
        <v>0</v>
      </c>
      <c r="T41" s="1318">
        <f>MLM_HP・SWA!X34</f>
        <v>0</v>
      </c>
      <c r="U41" s="1318">
        <f>MLM_HP・SWA!Y34</f>
        <v>160</v>
      </c>
      <c r="V41" s="1318">
        <f>MLM_HP・SWA!Z34</f>
        <v>100</v>
      </c>
      <c r="W41" s="1318">
        <f>MLM_HP・SWA!AA34</f>
        <v>0</v>
      </c>
      <c r="X41" s="1318">
        <f>MLM_HP・SWA!AB34</f>
        <v>0</v>
      </c>
      <c r="Y41" s="1318">
        <f>MLM_HP・SWA!AC34</f>
        <v>0</v>
      </c>
      <c r="Z41" s="1318">
        <f>MLM_HP・SWA!AD34</f>
        <v>0</v>
      </c>
      <c r="AA41" s="1318">
        <f>MLM_HP・SWA!AE34</f>
        <v>0</v>
      </c>
      <c r="AB41" s="1318">
        <f>MLM_HP・SWA!AF34</f>
        <v>0</v>
      </c>
      <c r="AC41" s="1318">
        <f>MLM_HP・SWA!AG34</f>
        <v>0</v>
      </c>
      <c r="AD41" s="1318">
        <f>MLM_HP・SWA!AH34</f>
        <v>0</v>
      </c>
      <c r="AE41" s="1318">
        <f>MLM_HP・SWA!AI34</f>
        <v>0</v>
      </c>
      <c r="AF41" s="1318">
        <f>MLM_HP・SWA!AJ34</f>
        <v>0</v>
      </c>
      <c r="AG41" s="1318">
        <f>MLM_HP・SWA!AK34</f>
        <v>0</v>
      </c>
      <c r="AH41" s="1318">
        <f>MLM_HP・SWA!AL34</f>
        <v>0</v>
      </c>
      <c r="AI41" s="1318">
        <f t="shared" si="0"/>
        <v>0</v>
      </c>
      <c r="AJ41" s="1738">
        <f>AI42-AI41</f>
        <v>0</v>
      </c>
      <c r="AK41" s="1711" t="e">
        <f>AI42/AI41</f>
        <v>#DIV/0!</v>
      </c>
      <c r="AL41" s="1713">
        <f>在庫管理!AA11</f>
        <v>200</v>
      </c>
      <c r="AM41" s="1713">
        <f>在庫管理!AB11</f>
        <v>159</v>
      </c>
      <c r="AN41" s="1713">
        <f>在庫管理!P11+在庫管理!T11+在庫管理!V11</f>
        <v>570</v>
      </c>
      <c r="AO41" s="1715">
        <f>在庫管理!W11</f>
        <v>0</v>
      </c>
      <c r="AP41" s="1715">
        <f>在庫管理!X11</f>
        <v>570</v>
      </c>
      <c r="AQ41" s="1717">
        <f>在庫管理!AA11</f>
        <v>200</v>
      </c>
      <c r="AR41" s="1717">
        <f t="shared" ref="AR41" si="11">AN41+AO41-AQ41</f>
        <v>370</v>
      </c>
    </row>
    <row r="42" spans="2:44" ht="16.5" customHeight="1">
      <c r="B42" s="1708"/>
      <c r="C42" s="1316" t="s">
        <v>517</v>
      </c>
      <c r="D42" s="1319">
        <f>MLM_HP・SWA!H35</f>
        <v>0</v>
      </c>
      <c r="E42" s="1319">
        <f>MLM_HP・SWA!I35</f>
        <v>0</v>
      </c>
      <c r="F42" s="1319">
        <f>MLM_HP・SWA!J35</f>
        <v>0</v>
      </c>
      <c r="G42" s="1319">
        <f>MLM_HP・SWA!K35</f>
        <v>0</v>
      </c>
      <c r="H42" s="1319">
        <f>MLM_HP・SWA!L35</f>
        <v>0</v>
      </c>
      <c r="I42" s="1319">
        <f>MLM_HP・SWA!M35</f>
        <v>0</v>
      </c>
      <c r="J42" s="1319">
        <f>MLM_HP・SWA!N35</f>
        <v>0</v>
      </c>
      <c r="K42" s="1319">
        <f>MLM_HP・SWA!O35</f>
        <v>0</v>
      </c>
      <c r="L42" s="1319">
        <f>MLM_HP・SWA!P35</f>
        <v>0</v>
      </c>
      <c r="M42" s="1319">
        <f>MLM_HP・SWA!Q35</f>
        <v>0</v>
      </c>
      <c r="N42" s="1319">
        <f>MLM_HP・SWA!R35</f>
        <v>0</v>
      </c>
      <c r="O42" s="1319">
        <f>MLM_HP・SWA!S35</f>
        <v>0</v>
      </c>
      <c r="P42" s="1319">
        <f>MLM_HP・SWA!T35</f>
        <v>0</v>
      </c>
      <c r="Q42" s="1319">
        <f>MLM_HP・SWA!U35</f>
        <v>0</v>
      </c>
      <c r="R42" s="1319">
        <f>MLM_HP・SWA!V35</f>
        <v>0</v>
      </c>
      <c r="S42" s="1319">
        <f>MLM_HP・SWA!W35</f>
        <v>0</v>
      </c>
      <c r="T42" s="1319">
        <f>MLM_HP・SWA!X35</f>
        <v>0</v>
      </c>
      <c r="U42" s="1319">
        <f>MLM_HP・SWA!Y35</f>
        <v>41</v>
      </c>
      <c r="V42" s="1319">
        <f>MLM_HP・SWA!Z35</f>
        <v>120</v>
      </c>
      <c r="W42" s="1319">
        <f>MLM_HP・SWA!AA35</f>
        <v>-2</v>
      </c>
      <c r="X42" s="1319">
        <f>MLM_HP・SWA!AB35</f>
        <v>0</v>
      </c>
      <c r="Y42" s="1319">
        <f>MLM_HP・SWA!AC35</f>
        <v>0</v>
      </c>
      <c r="Z42" s="1319">
        <f>MLM_HP・SWA!AD35</f>
        <v>0</v>
      </c>
      <c r="AA42" s="1319">
        <f>MLM_HP・SWA!AE35</f>
        <v>0</v>
      </c>
      <c r="AB42" s="1319">
        <f>MLM_HP・SWA!AF35</f>
        <v>0</v>
      </c>
      <c r="AC42" s="1319">
        <f>MLM_HP・SWA!AG35</f>
        <v>0</v>
      </c>
      <c r="AD42" s="1319">
        <f>MLM_HP・SWA!AH35</f>
        <v>0</v>
      </c>
      <c r="AE42" s="1319">
        <f>MLM_HP・SWA!AI35</f>
        <v>0</v>
      </c>
      <c r="AF42" s="1319">
        <f>MLM_HP・SWA!AJ35</f>
        <v>0</v>
      </c>
      <c r="AG42" s="1319">
        <f>MLM_HP・SWA!AK35</f>
        <v>0</v>
      </c>
      <c r="AH42" s="1319">
        <f>MLM_HP・SWA!AL35</f>
        <v>0</v>
      </c>
      <c r="AI42" s="1318">
        <f t="shared" si="0"/>
        <v>0</v>
      </c>
      <c r="AJ42" s="1710"/>
      <c r="AK42" s="1712"/>
      <c r="AL42" s="1714"/>
      <c r="AM42" s="1714"/>
      <c r="AN42" s="1714"/>
      <c r="AO42" s="1716"/>
      <c r="AP42" s="1716"/>
      <c r="AQ42" s="1718">
        <f>'[9]123MC'!AB143</f>
        <v>0</v>
      </c>
      <c r="AR42" s="1718"/>
    </row>
    <row r="43" spans="2:44" ht="16.5" customHeight="1">
      <c r="B43" s="1708" t="s">
        <v>315</v>
      </c>
      <c r="C43" s="1315" t="s">
        <v>516</v>
      </c>
      <c r="D43" s="1318">
        <f>MLM_HP・SWA!H69</f>
        <v>0</v>
      </c>
      <c r="E43" s="1318">
        <f>MLM_HP・SWA!I69</f>
        <v>0</v>
      </c>
      <c r="F43" s="1318">
        <f>MLM_HP・SWA!J69</f>
        <v>0</v>
      </c>
      <c r="G43" s="1318">
        <f>MLM_HP・SWA!K69</f>
        <v>0</v>
      </c>
      <c r="H43" s="1318">
        <f>MLM_HP・SWA!L69</f>
        <v>0</v>
      </c>
      <c r="I43" s="1318">
        <f>MLM_HP・SWA!M69</f>
        <v>0</v>
      </c>
      <c r="J43" s="1318">
        <f>MLM_HP・SWA!N69</f>
        <v>0</v>
      </c>
      <c r="K43" s="1318">
        <f>MLM_HP・SWA!O69</f>
        <v>0</v>
      </c>
      <c r="L43" s="1318">
        <f>MLM_HP・SWA!P69</f>
        <v>90</v>
      </c>
      <c r="M43" s="1318">
        <f>MLM_HP・SWA!Q69</f>
        <v>210</v>
      </c>
      <c r="N43" s="1318">
        <f>MLM_HP・SWA!R69</f>
        <v>110</v>
      </c>
      <c r="O43" s="1318">
        <f>MLM_HP・SWA!S69</f>
        <v>0</v>
      </c>
      <c r="P43" s="1318">
        <f>MLM_HP・SWA!T69</f>
        <v>0</v>
      </c>
      <c r="Q43" s="1318">
        <f>MLM_HP・SWA!U69</f>
        <v>0</v>
      </c>
      <c r="R43" s="1318">
        <f>MLM_HP・SWA!V69</f>
        <v>0</v>
      </c>
      <c r="S43" s="1318">
        <f>MLM_HP・SWA!W69</f>
        <v>0</v>
      </c>
      <c r="T43" s="1318">
        <f>MLM_HP・SWA!X69</f>
        <v>0</v>
      </c>
      <c r="U43" s="1318">
        <f>MLM_HP・SWA!Y69</f>
        <v>0</v>
      </c>
      <c r="V43" s="1318">
        <f>MLM_HP・SWA!Z69</f>
        <v>0</v>
      </c>
      <c r="W43" s="1318">
        <f>MLM_HP・SWA!AA69</f>
        <v>0</v>
      </c>
      <c r="X43" s="1318">
        <f>MLM_HP・SWA!AB69</f>
        <v>0</v>
      </c>
      <c r="Y43" s="1318">
        <f>MLM_HP・SWA!AC69</f>
        <v>0</v>
      </c>
      <c r="Z43" s="1318">
        <f>MLM_HP・SWA!AD69</f>
        <v>0</v>
      </c>
      <c r="AA43" s="1318">
        <f>MLM_HP・SWA!AE69</f>
        <v>0</v>
      </c>
      <c r="AB43" s="1318">
        <f>MLM_HP・SWA!AF69</f>
        <v>0</v>
      </c>
      <c r="AC43" s="1318">
        <f>MLM_HP・SWA!AG69</f>
        <v>0</v>
      </c>
      <c r="AD43" s="1318">
        <f>MLM_HP・SWA!AH69</f>
        <v>0</v>
      </c>
      <c r="AE43" s="1318">
        <f>MLM_HP・SWA!AI69</f>
        <v>0</v>
      </c>
      <c r="AF43" s="1318">
        <f>MLM_HP・SWA!AJ69</f>
        <v>0</v>
      </c>
      <c r="AG43" s="1318">
        <f>MLM_HP・SWA!AK69</f>
        <v>0</v>
      </c>
      <c r="AH43" s="1318">
        <f>MLM_HP・SWA!AL69</f>
        <v>0</v>
      </c>
      <c r="AI43" s="1318">
        <f t="shared" si="0"/>
        <v>300</v>
      </c>
      <c r="AJ43" s="1709">
        <f>AI44-AI43</f>
        <v>-32</v>
      </c>
      <c r="AK43" s="1711">
        <f>AI44/AI43</f>
        <v>0.89333333333333331</v>
      </c>
      <c r="AL43" s="1713">
        <f>在庫管理!AA9</f>
        <v>250</v>
      </c>
      <c r="AM43" s="1713">
        <f>在庫管理!AB9</f>
        <v>370</v>
      </c>
      <c r="AN43" s="1713">
        <f>在庫管理!P9+在庫管理!T9+在庫管理!V9</f>
        <v>815</v>
      </c>
      <c r="AO43" s="1715">
        <f>在庫管理!W9</f>
        <v>0</v>
      </c>
      <c r="AP43" s="1715">
        <f>在庫管理!X9</f>
        <v>815</v>
      </c>
      <c r="AQ43" s="1717">
        <f>在庫管理!AA9</f>
        <v>250</v>
      </c>
      <c r="AR43" s="1717">
        <f t="shared" ref="AR43" si="12">AN43+AO43-AQ43</f>
        <v>565</v>
      </c>
    </row>
    <row r="44" spans="2:44" ht="16.5" customHeight="1">
      <c r="B44" s="1708"/>
      <c r="C44" s="1316" t="s">
        <v>517</v>
      </c>
      <c r="D44" s="1319">
        <f>MLM_HP・SWA!H70</f>
        <v>0</v>
      </c>
      <c r="E44" s="1319">
        <f>MLM_HP・SWA!I70</f>
        <v>0</v>
      </c>
      <c r="F44" s="1319">
        <f>MLM_HP・SWA!J70</f>
        <v>0</v>
      </c>
      <c r="G44" s="1319">
        <f>MLM_HP・SWA!K70</f>
        <v>0</v>
      </c>
      <c r="H44" s="1319">
        <f>MLM_HP・SWA!L70</f>
        <v>0</v>
      </c>
      <c r="I44" s="1319">
        <f>MLM_HP・SWA!M70</f>
        <v>0</v>
      </c>
      <c r="J44" s="1319">
        <f>MLM_HP・SWA!N70</f>
        <v>-1</v>
      </c>
      <c r="K44" s="1319">
        <f>MLM_HP・SWA!O70</f>
        <v>0</v>
      </c>
      <c r="L44" s="1319">
        <f>MLM_HP・SWA!P70</f>
        <v>85</v>
      </c>
      <c r="M44" s="1319">
        <f>MLM_HP・SWA!Q70</f>
        <v>184</v>
      </c>
      <c r="N44" s="1319">
        <f>MLM_HP・SWA!R70</f>
        <v>118</v>
      </c>
      <c r="O44" s="1319">
        <f>MLM_HP・SWA!S70</f>
        <v>-16</v>
      </c>
      <c r="P44" s="1319">
        <f>MLM_HP・SWA!T70</f>
        <v>0</v>
      </c>
      <c r="Q44" s="1319">
        <f>MLM_HP・SWA!U70</f>
        <v>0</v>
      </c>
      <c r="R44" s="1319">
        <f>MLM_HP・SWA!V70</f>
        <v>0</v>
      </c>
      <c r="S44" s="1319">
        <f>MLM_HP・SWA!W70</f>
        <v>0</v>
      </c>
      <c r="T44" s="1319">
        <f>MLM_HP・SWA!X70</f>
        <v>0</v>
      </c>
      <c r="U44" s="1319">
        <f>MLM_HP・SWA!Y70</f>
        <v>0</v>
      </c>
      <c r="V44" s="1319">
        <f>MLM_HP・SWA!Z70</f>
        <v>0</v>
      </c>
      <c r="W44" s="1319">
        <f>MLM_HP・SWA!AA70</f>
        <v>0</v>
      </c>
      <c r="X44" s="1319">
        <f>MLM_HP・SWA!AB70</f>
        <v>0</v>
      </c>
      <c r="Y44" s="1319">
        <f>MLM_HP・SWA!AC70</f>
        <v>0</v>
      </c>
      <c r="Z44" s="1319">
        <f>MLM_HP・SWA!AD70</f>
        <v>0</v>
      </c>
      <c r="AA44" s="1319">
        <f>MLM_HP・SWA!AE70</f>
        <v>0</v>
      </c>
      <c r="AB44" s="1319">
        <f>MLM_HP・SWA!AF70</f>
        <v>0</v>
      </c>
      <c r="AC44" s="1319">
        <f>MLM_HP・SWA!AG70</f>
        <v>0</v>
      </c>
      <c r="AD44" s="1319">
        <f>MLM_HP・SWA!AH70</f>
        <v>0</v>
      </c>
      <c r="AE44" s="1319">
        <f>MLM_HP・SWA!AI70</f>
        <v>0</v>
      </c>
      <c r="AF44" s="1319">
        <f>MLM_HP・SWA!AJ70</f>
        <v>0</v>
      </c>
      <c r="AG44" s="1319">
        <f>MLM_HP・SWA!AK70</f>
        <v>0</v>
      </c>
      <c r="AH44" s="1319">
        <f>MLM_HP・SWA!AL70</f>
        <v>0</v>
      </c>
      <c r="AI44" s="1318">
        <f t="shared" si="0"/>
        <v>268</v>
      </c>
      <c r="AJ44" s="1710"/>
      <c r="AK44" s="1712"/>
      <c r="AL44" s="1714"/>
      <c r="AM44" s="1714"/>
      <c r="AN44" s="1714"/>
      <c r="AO44" s="1716"/>
      <c r="AP44" s="1716"/>
      <c r="AQ44" s="1718">
        <f>'[9]123MC'!AB145</f>
        <v>0</v>
      </c>
      <c r="AR44" s="1718"/>
    </row>
    <row r="45" spans="2:44">
      <c r="Y45" s="1322"/>
      <c r="AA45" s="1322"/>
    </row>
    <row r="47" spans="2:44">
      <c r="Y47" s="1317"/>
      <c r="Z47" s="1317"/>
      <c r="AA47" s="1317"/>
      <c r="AB47" s="1317"/>
      <c r="AC47" s="1317"/>
      <c r="AD47" s="1317"/>
      <c r="AE47" s="1317"/>
      <c r="AF47" s="1317"/>
      <c r="AG47" s="1317"/>
      <c r="AH47" s="1317"/>
      <c r="AI47" s="1317"/>
    </row>
  </sheetData>
  <mergeCells count="212">
    <mergeCell ref="AO33:AO34"/>
    <mergeCell ref="AO35:AO36"/>
    <mergeCell ref="AO37:AO38"/>
    <mergeCell ref="AO39:AO40"/>
    <mergeCell ref="AL33:AL34"/>
    <mergeCell ref="AL35:AL36"/>
    <mergeCell ref="AL37:AL38"/>
    <mergeCell ref="AL39:AL40"/>
    <mergeCell ref="AL41:AL42"/>
    <mergeCell ref="AM33:AM34"/>
    <mergeCell ref="AM35:AM36"/>
    <mergeCell ref="AM37:AM38"/>
    <mergeCell ref="AM39:AM40"/>
    <mergeCell ref="AM41:AM42"/>
    <mergeCell ref="AN33:AN34"/>
    <mergeCell ref="AN35:AN36"/>
    <mergeCell ref="AN37:AN38"/>
    <mergeCell ref="AN39:AN40"/>
    <mergeCell ref="AN41:AN42"/>
    <mergeCell ref="AO41:AO42"/>
    <mergeCell ref="AO1:AO2"/>
    <mergeCell ref="AL3:AL4"/>
    <mergeCell ref="AM3:AM4"/>
    <mergeCell ref="AN3:AN4"/>
    <mergeCell ref="AO3:AO4"/>
    <mergeCell ref="AL5:AL6"/>
    <mergeCell ref="AM5:AM6"/>
    <mergeCell ref="AN5:AN6"/>
    <mergeCell ref="AO5:AO6"/>
    <mergeCell ref="B41:B42"/>
    <mergeCell ref="AJ41:AJ42"/>
    <mergeCell ref="AK41:AK42"/>
    <mergeCell ref="AP41:AP42"/>
    <mergeCell ref="AQ41:AQ42"/>
    <mergeCell ref="AR41:AR42"/>
    <mergeCell ref="B43:B44"/>
    <mergeCell ref="AJ43:AJ44"/>
    <mergeCell ref="AK43:AK44"/>
    <mergeCell ref="AP43:AP44"/>
    <mergeCell ref="AQ43:AQ44"/>
    <mergeCell ref="AR43:AR44"/>
    <mergeCell ref="AL43:AL44"/>
    <mergeCell ref="AM43:AM44"/>
    <mergeCell ref="AN43:AN44"/>
    <mergeCell ref="AO43:AO44"/>
    <mergeCell ref="AJ11:AJ12"/>
    <mergeCell ref="AK11:AK12"/>
    <mergeCell ref="AP11:AP12"/>
    <mergeCell ref="AQ11:AQ12"/>
    <mergeCell ref="B9:B10"/>
    <mergeCell ref="AJ9:AJ10"/>
    <mergeCell ref="AK9:AK10"/>
    <mergeCell ref="AP9:AP10"/>
    <mergeCell ref="AJ7:AJ8"/>
    <mergeCell ref="AK7:AK8"/>
    <mergeCell ref="AP7:AP8"/>
    <mergeCell ref="AQ7:AQ8"/>
    <mergeCell ref="AL7:AL8"/>
    <mergeCell ref="AM7:AM8"/>
    <mergeCell ref="AN7:AN8"/>
    <mergeCell ref="AO7:AO8"/>
    <mergeCell ref="AL9:AL10"/>
    <mergeCell ref="AM9:AM10"/>
    <mergeCell ref="AN9:AN10"/>
    <mergeCell ref="AO9:AO10"/>
    <mergeCell ref="AL11:AL12"/>
    <mergeCell ref="AM11:AM12"/>
    <mergeCell ref="AN11:AN12"/>
    <mergeCell ref="AO11:AO12"/>
    <mergeCell ref="AQ13:AQ14"/>
    <mergeCell ref="AJ15:AJ16"/>
    <mergeCell ref="AK15:AK16"/>
    <mergeCell ref="AP15:AP16"/>
    <mergeCell ref="AQ15:AQ16"/>
    <mergeCell ref="B13:B14"/>
    <mergeCell ref="AJ13:AJ14"/>
    <mergeCell ref="AK13:AK14"/>
    <mergeCell ref="AP13:AP14"/>
    <mergeCell ref="AL13:AL14"/>
    <mergeCell ref="AM13:AM14"/>
    <mergeCell ref="AN13:AN14"/>
    <mergeCell ref="AO13:AO14"/>
    <mergeCell ref="AL15:AL16"/>
    <mergeCell ref="AM15:AM16"/>
    <mergeCell ref="AN15:AN16"/>
    <mergeCell ref="AO15:AO16"/>
    <mergeCell ref="AQ17:AQ18"/>
    <mergeCell ref="AJ19:AJ20"/>
    <mergeCell ref="AK19:AK20"/>
    <mergeCell ref="AP19:AP20"/>
    <mergeCell ref="AQ19:AQ20"/>
    <mergeCell ref="B17:B18"/>
    <mergeCell ref="AJ17:AJ18"/>
    <mergeCell ref="AK17:AK18"/>
    <mergeCell ref="AP17:AP18"/>
    <mergeCell ref="AL17:AL18"/>
    <mergeCell ref="AM17:AM18"/>
    <mergeCell ref="AN17:AN18"/>
    <mergeCell ref="AO17:AO18"/>
    <mergeCell ref="AL19:AL20"/>
    <mergeCell ref="AM19:AM20"/>
    <mergeCell ref="AN19:AN20"/>
    <mergeCell ref="AO19:AO20"/>
    <mergeCell ref="AQ21:AQ22"/>
    <mergeCell ref="AJ23:AJ24"/>
    <mergeCell ref="AK23:AK24"/>
    <mergeCell ref="AP23:AP24"/>
    <mergeCell ref="AQ23:AQ24"/>
    <mergeCell ref="B21:B22"/>
    <mergeCell ref="AJ21:AJ22"/>
    <mergeCell ref="AK21:AK22"/>
    <mergeCell ref="AP21:AP22"/>
    <mergeCell ref="AL21:AL22"/>
    <mergeCell ref="AM21:AM22"/>
    <mergeCell ref="AN21:AN22"/>
    <mergeCell ref="AO21:AO22"/>
    <mergeCell ref="AL23:AL24"/>
    <mergeCell ref="AM23:AM24"/>
    <mergeCell ref="AN23:AN24"/>
    <mergeCell ref="AO23:AO24"/>
    <mergeCell ref="AJ31:AJ32"/>
    <mergeCell ref="AK31:AK32"/>
    <mergeCell ref="AP31:AP32"/>
    <mergeCell ref="AQ25:AQ26"/>
    <mergeCell ref="AJ29:AJ30"/>
    <mergeCell ref="AK29:AK30"/>
    <mergeCell ref="AP29:AP30"/>
    <mergeCell ref="AQ29:AQ30"/>
    <mergeCell ref="B25:B26"/>
    <mergeCell ref="AJ25:AJ26"/>
    <mergeCell ref="AK25:AK26"/>
    <mergeCell ref="AP25:AP26"/>
    <mergeCell ref="AL25:AL26"/>
    <mergeCell ref="AM25:AM26"/>
    <mergeCell ref="AN25:AN26"/>
    <mergeCell ref="AO25:AO26"/>
    <mergeCell ref="AL29:AL30"/>
    <mergeCell ref="AM29:AM30"/>
    <mergeCell ref="AN29:AN30"/>
    <mergeCell ref="AO29:AO30"/>
    <mergeCell ref="AL31:AL32"/>
    <mergeCell ref="AM31:AM32"/>
    <mergeCell ref="AN31:AN32"/>
    <mergeCell ref="AO31:AO32"/>
    <mergeCell ref="AQ39:AQ40"/>
    <mergeCell ref="B7:B8"/>
    <mergeCell ref="B29:B30"/>
    <mergeCell ref="B23:B24"/>
    <mergeCell ref="B19:B20"/>
    <mergeCell ref="B15:B16"/>
    <mergeCell ref="B11:B12"/>
    <mergeCell ref="AJ39:AJ40"/>
    <mergeCell ref="AK39:AK40"/>
    <mergeCell ref="AP39:AP40"/>
    <mergeCell ref="AQ35:AQ36"/>
    <mergeCell ref="AJ37:AJ38"/>
    <mergeCell ref="AK37:AK38"/>
    <mergeCell ref="AP37:AP38"/>
    <mergeCell ref="AQ37:AQ38"/>
    <mergeCell ref="AJ35:AJ36"/>
    <mergeCell ref="AK35:AK36"/>
    <mergeCell ref="AP35:AP36"/>
    <mergeCell ref="AQ31:AQ32"/>
    <mergeCell ref="AJ33:AJ34"/>
    <mergeCell ref="AK33:AK34"/>
    <mergeCell ref="AP33:AP34"/>
    <mergeCell ref="AQ33:AQ34"/>
    <mergeCell ref="B31:B32"/>
    <mergeCell ref="AQ1:AQ2"/>
    <mergeCell ref="AR3:AR4"/>
    <mergeCell ref="AR5:AR6"/>
    <mergeCell ref="AR9:AR10"/>
    <mergeCell ref="B5:B6"/>
    <mergeCell ref="AI1:AI2"/>
    <mergeCell ref="AJ1:AJ2"/>
    <mergeCell ref="AK1:AK2"/>
    <mergeCell ref="AP1:AP2"/>
    <mergeCell ref="AQ9:AQ10"/>
    <mergeCell ref="AR7:AR8"/>
    <mergeCell ref="AQ3:AQ4"/>
    <mergeCell ref="AJ5:AJ6"/>
    <mergeCell ref="AK5:AK6"/>
    <mergeCell ref="AP5:AP6"/>
    <mergeCell ref="AQ5:AQ6"/>
    <mergeCell ref="B3:B4"/>
    <mergeCell ref="AJ3:AJ4"/>
    <mergeCell ref="AK3:AK4"/>
    <mergeCell ref="AP3:AP4"/>
    <mergeCell ref="B1:B2"/>
    <mergeCell ref="C1:C2"/>
    <mergeCell ref="AL1:AM1"/>
    <mergeCell ref="AN1:AN2"/>
    <mergeCell ref="AR29:AR30"/>
    <mergeCell ref="AR31:AR32"/>
    <mergeCell ref="AR15:AR16"/>
    <mergeCell ref="AR17:AR18"/>
    <mergeCell ref="AR19:AR20"/>
    <mergeCell ref="AR21:AR22"/>
    <mergeCell ref="AR23:AR24"/>
    <mergeCell ref="AR1:AR2"/>
    <mergeCell ref="AR11:AR12"/>
    <mergeCell ref="AR13:AR14"/>
    <mergeCell ref="AR25:AR28"/>
    <mergeCell ref="B27:B28"/>
    <mergeCell ref="AJ27:AJ28"/>
    <mergeCell ref="AK27:AK28"/>
    <mergeCell ref="AL27:AL28"/>
    <mergeCell ref="AM27:AM28"/>
    <mergeCell ref="AN27:AN28"/>
    <mergeCell ref="AO27:AO28"/>
    <mergeCell ref="AP27:AP28"/>
    <mergeCell ref="AQ27:AQ28"/>
  </mergeCells>
  <phoneticPr fontId="6"/>
  <conditionalFormatting sqref="AJ3:AJ44">
    <cfRule type="cellIs" dxfId="550" priority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65946-4D72-483E-826B-DD490971594F}">
  <sheetPr>
    <pageSetUpPr fitToPage="1"/>
  </sheetPr>
  <dimension ref="A1:CZ67"/>
  <sheetViews>
    <sheetView view="pageBreakPreview" topLeftCell="A2" zoomScale="40" zoomScaleNormal="25" zoomScaleSheetLayoutView="40" workbookViewId="0">
      <pane xSplit="5" ySplit="5" topLeftCell="F7" activePane="bottomRight" state="frozen"/>
      <selection pane="topRight" activeCell="BZ116" sqref="BZ116"/>
      <selection pane="bottomLeft" activeCell="BZ116" sqref="BZ116"/>
      <selection pane="bottomRight" activeCell="AM14" sqref="AM14:AO14"/>
    </sheetView>
  </sheetViews>
  <sheetFormatPr defaultColWidth="9" defaultRowHeight="18.600000000000001"/>
  <cols>
    <col min="1" max="1" width="10.44140625" style="1509" customWidth="1"/>
    <col min="2" max="4" width="4" style="1612" customWidth="1"/>
    <col min="5" max="5" width="6" style="1612" customWidth="1"/>
    <col min="6" max="76" width="6.33203125" style="1509" customWidth="1"/>
    <col min="77" max="77" width="6.109375" style="1509" customWidth="1"/>
    <col min="78" max="98" width="6.33203125" style="1509" customWidth="1"/>
    <col min="99" max="101" width="8.33203125" style="1509" customWidth="1"/>
    <col min="102" max="102" width="2.6640625" style="1509" customWidth="1"/>
    <col min="103" max="103" width="11" style="1509" customWidth="1"/>
    <col min="104" max="104" width="20.109375" style="1509" customWidth="1"/>
    <col min="105" max="16384" width="9" style="1509"/>
  </cols>
  <sheetData>
    <row r="1" spans="1:101" ht="53.25" customHeight="1">
      <c r="A1" s="1507"/>
      <c r="B1" s="1508"/>
      <c r="C1" s="1508"/>
      <c r="D1" s="1508"/>
      <c r="E1" s="1508"/>
      <c r="F1" s="1508"/>
      <c r="G1" s="1508"/>
      <c r="H1" s="1508"/>
      <c r="I1" s="1508"/>
      <c r="J1" s="1508"/>
      <c r="K1" s="1508"/>
      <c r="L1" s="1508"/>
      <c r="M1" s="1508"/>
      <c r="N1" s="1508"/>
      <c r="O1" s="1508"/>
      <c r="P1" s="1508"/>
      <c r="Q1" s="1508"/>
      <c r="R1" s="1508"/>
      <c r="S1" s="1508"/>
      <c r="T1" s="1508"/>
      <c r="U1" s="1508"/>
      <c r="V1" s="1508"/>
      <c r="W1" s="1508"/>
      <c r="X1" s="1508"/>
      <c r="Y1" s="1508"/>
      <c r="Z1" s="1508"/>
      <c r="AA1" s="1508"/>
      <c r="AB1" s="1508"/>
      <c r="AC1" s="1508"/>
      <c r="AD1" s="1508"/>
      <c r="AE1" s="1508"/>
      <c r="AF1" s="1508"/>
      <c r="AG1" s="1508"/>
      <c r="AH1" s="1508"/>
      <c r="AI1" s="1508"/>
      <c r="AJ1" s="1508"/>
      <c r="AL1" s="1510">
        <v>4</v>
      </c>
      <c r="AM1" s="1510"/>
      <c r="AN1" s="1510"/>
      <c r="AP1" s="1511"/>
      <c r="AQ1" s="1511"/>
      <c r="AR1" s="1511"/>
      <c r="AS1" s="1511"/>
      <c r="AT1" s="1511"/>
      <c r="AU1" s="1511"/>
      <c r="AV1" s="1511"/>
      <c r="AW1" s="1511"/>
      <c r="AX1" s="1511"/>
      <c r="AY1" s="1511"/>
      <c r="AZ1" s="1511"/>
      <c r="BA1" s="1511"/>
      <c r="BB1" s="1511"/>
      <c r="BC1" s="1511"/>
      <c r="BD1" s="1511"/>
      <c r="BE1" s="1511"/>
      <c r="BF1" s="1511"/>
      <c r="BG1" s="1512"/>
      <c r="BH1" s="1512"/>
      <c r="BI1" s="1512"/>
      <c r="BJ1" s="1513"/>
      <c r="BK1" s="1514"/>
      <c r="BL1" s="1515"/>
      <c r="BM1" s="1515"/>
      <c r="BN1" s="1515"/>
      <c r="BO1" s="1515"/>
      <c r="BP1" s="1515"/>
      <c r="BQ1" s="1515"/>
      <c r="BR1" s="1515"/>
      <c r="BS1" s="1515"/>
      <c r="BT1" s="1515"/>
      <c r="BU1" s="1515"/>
      <c r="BV1" s="1515"/>
      <c r="BW1" s="1515"/>
      <c r="BX1" s="1515"/>
      <c r="BY1" s="1515"/>
      <c r="BZ1" s="1515"/>
      <c r="CA1" s="1515"/>
      <c r="CB1" s="1515"/>
      <c r="CC1" s="1515"/>
      <c r="CD1" s="1515"/>
      <c r="CE1" s="1515"/>
      <c r="CF1" s="1515"/>
      <c r="CG1" s="1515"/>
      <c r="CH1" s="1515"/>
      <c r="CI1" s="1515"/>
      <c r="CJ1" s="1515"/>
      <c r="CK1" s="1515"/>
      <c r="CL1" s="1515"/>
      <c r="CM1" s="1515"/>
      <c r="CN1" s="1515"/>
      <c r="CO1" s="1743" t="s">
        <v>530</v>
      </c>
      <c r="CP1" s="1744"/>
      <c r="CQ1" s="1744"/>
      <c r="CR1" s="1744"/>
      <c r="CS1" s="1744"/>
      <c r="CT1" s="1745"/>
      <c r="CU1" s="1516"/>
      <c r="CV1" s="1516"/>
      <c r="CW1" s="1516"/>
    </row>
    <row r="2" spans="1:101" ht="53.25" customHeight="1">
      <c r="A2" s="1517" t="s">
        <v>531</v>
      </c>
      <c r="B2" s="1508"/>
      <c r="C2" s="1508"/>
      <c r="D2" s="1508"/>
      <c r="E2" s="1508"/>
      <c r="F2" s="1517" t="s">
        <v>532</v>
      </c>
      <c r="O2" s="1508"/>
      <c r="P2" s="1508"/>
      <c r="Q2" s="1508"/>
      <c r="R2" s="1508"/>
      <c r="S2" s="1508"/>
      <c r="T2" s="1508"/>
      <c r="U2" s="1508"/>
      <c r="V2" s="1508"/>
      <c r="W2" s="1508"/>
      <c r="X2" s="1518"/>
      <c r="Y2" s="1746" t="s">
        <v>533</v>
      </c>
      <c r="Z2" s="1746"/>
      <c r="AA2" s="1746"/>
      <c r="AB2" s="1746"/>
      <c r="AC2" s="1746"/>
      <c r="AD2" s="1746"/>
      <c r="AE2" s="1746"/>
      <c r="AF2" s="1746"/>
      <c r="AG2" s="1746"/>
      <c r="AH2" s="1747" t="s">
        <v>534</v>
      </c>
      <c r="AI2" s="1747"/>
      <c r="AJ2" s="1747"/>
      <c r="AK2" s="1747"/>
      <c r="AL2" s="1517"/>
      <c r="AM2" s="1747" t="s">
        <v>535</v>
      </c>
      <c r="AN2" s="1747"/>
      <c r="AO2" s="1747"/>
      <c r="AP2" s="1747"/>
      <c r="AQ2" s="1747"/>
      <c r="AR2" s="1508"/>
      <c r="AS2" s="1747" t="s">
        <v>536</v>
      </c>
      <c r="AT2" s="1747"/>
      <c r="AU2" s="1747"/>
      <c r="AV2" s="1747"/>
      <c r="AX2" s="1747" t="s">
        <v>537</v>
      </c>
      <c r="AY2" s="1747"/>
      <c r="AZ2" s="1747"/>
      <c r="BA2" s="1747"/>
      <c r="BB2" s="1747"/>
      <c r="BC2" s="1747"/>
      <c r="BD2" s="1508"/>
      <c r="BE2" s="1747" t="s">
        <v>538</v>
      </c>
      <c r="BF2" s="1747"/>
      <c r="BG2" s="1747"/>
      <c r="BH2" s="1747"/>
      <c r="BI2" s="1747"/>
      <c r="BJ2" s="1747"/>
      <c r="BK2" s="1748" t="s">
        <v>539</v>
      </c>
      <c r="BL2" s="1748"/>
      <c r="BM2" s="1748"/>
      <c r="BN2" s="1748"/>
      <c r="BO2" s="1749"/>
      <c r="BP2" s="1749"/>
      <c r="BQ2" s="1749"/>
      <c r="BR2" s="1749"/>
      <c r="BS2" s="1519" t="s">
        <v>540</v>
      </c>
      <c r="BT2" s="1520"/>
      <c r="BU2" s="1520"/>
      <c r="BV2" s="1514"/>
      <c r="BW2" s="1750"/>
      <c r="BX2" s="1750"/>
      <c r="BY2" s="1750"/>
      <c r="BZ2" s="1751" t="s">
        <v>541</v>
      </c>
      <c r="CA2" s="1751"/>
      <c r="CB2" s="1751"/>
      <c r="CC2" s="1751"/>
      <c r="CD2" s="1751"/>
      <c r="CE2" s="1751"/>
      <c r="CF2" s="1751"/>
      <c r="CG2" s="1514"/>
      <c r="CH2" s="1521"/>
      <c r="CI2" s="1514"/>
      <c r="CJ2" s="1514"/>
      <c r="CK2" s="1514"/>
      <c r="CO2" s="1752" t="s">
        <v>542</v>
      </c>
      <c r="CP2" s="1753"/>
      <c r="CQ2" s="1753"/>
      <c r="CR2" s="1753"/>
      <c r="CS2" s="1753"/>
      <c r="CT2" s="1754"/>
      <c r="CU2" s="1522"/>
      <c r="CV2" s="1522"/>
      <c r="CW2" s="1522"/>
    </row>
    <row r="3" spans="1:101" ht="53.25" customHeight="1">
      <c r="A3" s="1507"/>
      <c r="B3" s="1508"/>
      <c r="C3" s="1508"/>
      <c r="D3" s="1508"/>
      <c r="E3" s="1508"/>
      <c r="F3" s="1767">
        <v>2026</v>
      </c>
      <c r="G3" s="1767"/>
      <c r="H3" s="1767"/>
      <c r="I3" s="1767"/>
      <c r="J3" s="1767" t="s">
        <v>543</v>
      </c>
      <c r="K3" s="1767"/>
      <c r="L3" s="1523"/>
      <c r="M3" s="1767">
        <v>5</v>
      </c>
      <c r="N3" s="1767"/>
      <c r="O3" s="1767"/>
      <c r="P3" s="1767" t="s">
        <v>544</v>
      </c>
      <c r="Q3" s="1767"/>
      <c r="R3" s="1767"/>
      <c r="S3" s="1767"/>
      <c r="T3" s="1508"/>
      <c r="U3" s="1508"/>
      <c r="V3" s="1508"/>
      <c r="W3" s="1508"/>
      <c r="X3" s="1508"/>
      <c r="Y3" s="1524"/>
      <c r="Z3" s="1768">
        <v>20</v>
      </c>
      <c r="AA3" s="1768"/>
      <c r="AB3" s="1768"/>
      <c r="AC3" s="1768"/>
      <c r="AD3" s="1768"/>
      <c r="AE3" s="1769" t="s">
        <v>545</v>
      </c>
      <c r="AF3" s="1769"/>
      <c r="AG3" s="1525" t="s">
        <v>546</v>
      </c>
      <c r="AH3" s="1770"/>
      <c r="AI3" s="1771"/>
      <c r="AJ3" s="1772" t="s">
        <v>547</v>
      </c>
      <c r="AK3" s="1773"/>
      <c r="AL3" s="1526" t="s">
        <v>548</v>
      </c>
      <c r="AM3" s="1739">
        <f>BP3*BO2</f>
        <v>0</v>
      </c>
      <c r="AN3" s="1740"/>
      <c r="AO3" s="1740"/>
      <c r="AP3" s="1741" t="s">
        <v>545</v>
      </c>
      <c r="AQ3" s="1742"/>
      <c r="AR3" s="1526" t="s">
        <v>548</v>
      </c>
      <c r="AS3" s="1765"/>
      <c r="AT3" s="1766"/>
      <c r="AU3" s="1741" t="s">
        <v>545</v>
      </c>
      <c r="AV3" s="1742"/>
      <c r="AW3" s="1527" t="s">
        <v>549</v>
      </c>
      <c r="AX3" s="1739">
        <f>Z3*AH3-AM3-AS3</f>
        <v>0</v>
      </c>
      <c r="AY3" s="1740"/>
      <c r="AZ3" s="1740"/>
      <c r="BA3" s="1740"/>
      <c r="BB3" s="1741" t="s">
        <v>545</v>
      </c>
      <c r="BC3" s="1742"/>
      <c r="BD3" s="1514"/>
      <c r="BE3" s="1739">
        <f>AX3/8</f>
        <v>0</v>
      </c>
      <c r="BF3" s="1740"/>
      <c r="BG3" s="1740"/>
      <c r="BH3" s="1740"/>
      <c r="BI3" s="1741" t="s">
        <v>550</v>
      </c>
      <c r="BJ3" s="1742"/>
      <c r="BK3" s="1514"/>
      <c r="BL3" s="1514"/>
      <c r="BM3" s="1514"/>
      <c r="BN3" s="1514"/>
      <c r="BO3" s="1514"/>
      <c r="BP3" s="1528">
        <v>8</v>
      </c>
      <c r="BQ3" s="1514"/>
      <c r="BR3" s="1529"/>
      <c r="BS3" s="1514"/>
      <c r="BT3" s="1514"/>
      <c r="BU3" s="1530"/>
      <c r="BV3" s="1514"/>
      <c r="BW3" s="1750"/>
      <c r="BX3" s="1750"/>
      <c r="BY3" s="1750"/>
      <c r="BZ3" s="1751">
        <f ca="1">TODAY()</f>
        <v>46164</v>
      </c>
      <c r="CA3" s="1751"/>
      <c r="CB3" s="1751"/>
      <c r="CC3" s="1751"/>
      <c r="CD3" s="1751"/>
      <c r="CE3" s="1751"/>
      <c r="CF3" s="1751"/>
      <c r="CG3" s="1514"/>
      <c r="CH3" s="1521"/>
      <c r="CI3" s="1514"/>
      <c r="CJ3" s="1530"/>
      <c r="CK3" s="1514"/>
      <c r="CO3" s="1755"/>
      <c r="CP3" s="1756"/>
      <c r="CQ3" s="1756"/>
      <c r="CR3" s="1756"/>
      <c r="CS3" s="1756"/>
      <c r="CT3" s="1757"/>
      <c r="CU3" s="1522"/>
      <c r="CV3" s="1522"/>
      <c r="CW3" s="1522"/>
    </row>
    <row r="4" spans="1:101" ht="11.25" customHeight="1" thickBot="1">
      <c r="A4" s="1507"/>
      <c r="B4" s="1508"/>
      <c r="C4" s="1508"/>
      <c r="D4" s="1508"/>
      <c r="E4" s="1508"/>
      <c r="F4" s="1508"/>
      <c r="G4" s="1508"/>
      <c r="H4" s="1508"/>
      <c r="I4" s="1508"/>
      <c r="J4" s="1508"/>
      <c r="K4" s="1508"/>
      <c r="L4" s="1508"/>
      <c r="M4" s="1508"/>
      <c r="N4" s="1508"/>
      <c r="O4" s="1508"/>
      <c r="P4" s="1531"/>
      <c r="Q4" s="1531"/>
      <c r="R4" s="1531"/>
      <c r="S4" s="1531"/>
      <c r="T4" s="1508"/>
      <c r="U4" s="1508"/>
      <c r="V4" s="1508"/>
      <c r="W4" s="1508"/>
      <c r="X4" s="1508"/>
      <c r="Y4" s="1508"/>
      <c r="Z4" s="1508"/>
      <c r="AA4" s="1508"/>
      <c r="AB4" s="1508"/>
      <c r="AC4" s="1508"/>
      <c r="AD4" s="1508"/>
      <c r="AE4" s="1508"/>
      <c r="AF4" s="1508"/>
      <c r="AG4" s="1508"/>
      <c r="AH4" s="1508"/>
      <c r="AI4" s="1508"/>
      <c r="AJ4" s="1508"/>
      <c r="AK4" s="1508"/>
      <c r="AL4" s="1508"/>
      <c r="AM4" s="1508"/>
      <c r="AN4" s="1508"/>
      <c r="AO4" s="1508"/>
      <c r="AP4" s="1508"/>
      <c r="AQ4" s="1508"/>
      <c r="AR4" s="1508"/>
      <c r="AS4" s="1508"/>
      <c r="AT4" s="1508"/>
      <c r="AU4" s="1508"/>
      <c r="AV4" s="1508"/>
      <c r="AW4" s="1508"/>
      <c r="AX4" s="1508"/>
      <c r="AY4" s="1514"/>
      <c r="AZ4" s="1514"/>
      <c r="BA4" s="1514"/>
      <c r="BB4" s="1514"/>
      <c r="BC4" s="1514"/>
      <c r="BD4" s="1514"/>
      <c r="BE4" s="1514"/>
      <c r="BF4" s="1514"/>
      <c r="BG4" s="1514"/>
      <c r="BH4" s="1514"/>
      <c r="BI4" s="1514"/>
      <c r="BJ4" s="1514"/>
      <c r="BK4" s="1514"/>
      <c r="BL4" s="1514"/>
      <c r="BM4" s="1514"/>
      <c r="BN4" s="1514"/>
      <c r="BO4" s="1514"/>
      <c r="BP4" s="1514"/>
      <c r="BQ4" s="1532"/>
      <c r="BR4" s="1529"/>
      <c r="BS4" s="1514"/>
      <c r="BT4" s="1514"/>
      <c r="BU4" s="1530"/>
      <c r="BV4" s="1514"/>
      <c r="BW4" s="1514"/>
      <c r="BX4" s="1514"/>
      <c r="BY4" s="1514"/>
      <c r="BZ4" s="1514"/>
      <c r="CA4" s="1529"/>
      <c r="CB4" s="1514"/>
      <c r="CC4" s="1514"/>
      <c r="CD4" s="1530"/>
      <c r="CE4" s="1514"/>
      <c r="CF4" s="1514"/>
      <c r="CG4" s="1514"/>
      <c r="CH4" s="1521"/>
      <c r="CI4" s="1514"/>
      <c r="CJ4" s="1530"/>
      <c r="CK4" s="1514"/>
      <c r="CL4" s="1514"/>
      <c r="CM4" s="1514"/>
      <c r="CN4" s="1521"/>
      <c r="CO4" s="1514"/>
      <c r="CP4" s="1514"/>
      <c r="CQ4" s="1521"/>
      <c r="CR4" s="1514"/>
      <c r="CS4" s="1514"/>
      <c r="CT4" s="1521"/>
      <c r="CU4" s="1522"/>
      <c r="CV4" s="1522"/>
      <c r="CW4" s="1522"/>
    </row>
    <row r="5" spans="1:101" s="1533" customFormat="1" ht="30.6" thickBot="1">
      <c r="A5" s="1758" t="s">
        <v>551</v>
      </c>
      <c r="B5" s="1759"/>
      <c r="C5" s="1759"/>
      <c r="D5" s="1759"/>
      <c r="E5" s="1760"/>
      <c r="F5" s="1761">
        <v>1</v>
      </c>
      <c r="G5" s="1762"/>
      <c r="H5" s="1763"/>
      <c r="I5" s="1764">
        <v>2</v>
      </c>
      <c r="J5" s="1762"/>
      <c r="K5" s="1762"/>
      <c r="L5" s="1764">
        <v>3</v>
      </c>
      <c r="M5" s="1762"/>
      <c r="N5" s="1763"/>
      <c r="O5" s="1764">
        <v>4</v>
      </c>
      <c r="P5" s="1762"/>
      <c r="Q5" s="1763"/>
      <c r="R5" s="1764">
        <v>5</v>
      </c>
      <c r="S5" s="1762"/>
      <c r="T5" s="1763"/>
      <c r="U5" s="1764">
        <v>6</v>
      </c>
      <c r="V5" s="1762"/>
      <c r="W5" s="1763"/>
      <c r="X5" s="1764">
        <v>7</v>
      </c>
      <c r="Y5" s="1762"/>
      <c r="Z5" s="1763"/>
      <c r="AA5" s="1764">
        <v>8</v>
      </c>
      <c r="AB5" s="1762"/>
      <c r="AC5" s="1763"/>
      <c r="AD5" s="1764">
        <v>9</v>
      </c>
      <c r="AE5" s="1762"/>
      <c r="AF5" s="1763"/>
      <c r="AG5" s="1764">
        <v>10</v>
      </c>
      <c r="AH5" s="1762"/>
      <c r="AI5" s="1763"/>
      <c r="AJ5" s="1764">
        <v>11</v>
      </c>
      <c r="AK5" s="1762"/>
      <c r="AL5" s="1763"/>
      <c r="AM5" s="1764">
        <v>12</v>
      </c>
      <c r="AN5" s="1762"/>
      <c r="AO5" s="1763"/>
      <c r="AP5" s="1764">
        <v>13</v>
      </c>
      <c r="AQ5" s="1762"/>
      <c r="AR5" s="1763"/>
      <c r="AS5" s="1764">
        <v>14</v>
      </c>
      <c r="AT5" s="1762"/>
      <c r="AU5" s="1763"/>
      <c r="AV5" s="1764">
        <v>15</v>
      </c>
      <c r="AW5" s="1762"/>
      <c r="AX5" s="1763"/>
      <c r="AY5" s="1764">
        <v>16</v>
      </c>
      <c r="AZ5" s="1762"/>
      <c r="BA5" s="1763"/>
      <c r="BB5" s="1764">
        <v>17</v>
      </c>
      <c r="BC5" s="1762"/>
      <c r="BD5" s="1763"/>
      <c r="BE5" s="1764">
        <v>18</v>
      </c>
      <c r="BF5" s="1762"/>
      <c r="BG5" s="1763"/>
      <c r="BH5" s="1764">
        <v>19</v>
      </c>
      <c r="BI5" s="1762"/>
      <c r="BJ5" s="1763"/>
      <c r="BK5" s="1764">
        <v>20</v>
      </c>
      <c r="BL5" s="1762"/>
      <c r="BM5" s="1763"/>
      <c r="BN5" s="1764">
        <v>21</v>
      </c>
      <c r="BO5" s="1762"/>
      <c r="BP5" s="1763"/>
      <c r="BQ5" s="1764">
        <v>22</v>
      </c>
      <c r="BR5" s="1762"/>
      <c r="BS5" s="1763"/>
      <c r="BT5" s="1764">
        <v>23</v>
      </c>
      <c r="BU5" s="1762"/>
      <c r="BV5" s="1763"/>
      <c r="BW5" s="1764">
        <v>24</v>
      </c>
      <c r="BX5" s="1762"/>
      <c r="BY5" s="1763"/>
      <c r="BZ5" s="1764">
        <v>25</v>
      </c>
      <c r="CA5" s="1762"/>
      <c r="CB5" s="1763"/>
      <c r="CC5" s="1764">
        <v>26</v>
      </c>
      <c r="CD5" s="1762"/>
      <c r="CE5" s="1763"/>
      <c r="CF5" s="1764">
        <v>27</v>
      </c>
      <c r="CG5" s="1762"/>
      <c r="CH5" s="1763"/>
      <c r="CI5" s="1764">
        <v>28</v>
      </c>
      <c r="CJ5" s="1762"/>
      <c r="CK5" s="1763"/>
      <c r="CL5" s="1764">
        <v>29</v>
      </c>
      <c r="CM5" s="1762"/>
      <c r="CN5" s="1763"/>
      <c r="CO5" s="1764">
        <v>30</v>
      </c>
      <c r="CP5" s="1762"/>
      <c r="CQ5" s="1763"/>
      <c r="CR5" s="1764">
        <v>31</v>
      </c>
      <c r="CS5" s="1762"/>
      <c r="CT5" s="1763"/>
      <c r="CU5" s="1761"/>
      <c r="CV5" s="1762"/>
      <c r="CW5" s="1774"/>
    </row>
    <row r="6" spans="1:101" s="1533" customFormat="1" ht="48.75" customHeight="1" thickBot="1">
      <c r="A6" s="1775" t="s">
        <v>552</v>
      </c>
      <c r="B6" s="1776"/>
      <c r="C6" s="1776"/>
      <c r="D6" s="1776"/>
      <c r="E6" s="1777"/>
      <c r="F6" s="1778" t="s">
        <v>553</v>
      </c>
      <c r="G6" s="1779"/>
      <c r="H6" s="1779"/>
      <c r="I6" s="1778" t="s">
        <v>511</v>
      </c>
      <c r="J6" s="1779"/>
      <c r="K6" s="1779"/>
      <c r="L6" s="1778" t="s">
        <v>512</v>
      </c>
      <c r="M6" s="1779"/>
      <c r="N6" s="1779"/>
      <c r="O6" s="1778" t="s">
        <v>513</v>
      </c>
      <c r="P6" s="1779"/>
      <c r="Q6" s="1779"/>
      <c r="R6" s="1778" t="s">
        <v>514</v>
      </c>
      <c r="S6" s="1779"/>
      <c r="T6" s="1779"/>
      <c r="U6" s="1778" t="s">
        <v>515</v>
      </c>
      <c r="V6" s="1779"/>
      <c r="W6" s="1779"/>
      <c r="X6" s="1778" t="s">
        <v>509</v>
      </c>
      <c r="Y6" s="1779"/>
      <c r="Z6" s="1779"/>
      <c r="AA6" s="1778" t="s">
        <v>510</v>
      </c>
      <c r="AB6" s="1779"/>
      <c r="AC6" s="1779"/>
      <c r="AD6" s="1778" t="s">
        <v>511</v>
      </c>
      <c r="AE6" s="1779"/>
      <c r="AF6" s="1779"/>
      <c r="AG6" s="1778" t="s">
        <v>512</v>
      </c>
      <c r="AH6" s="1779"/>
      <c r="AI6" s="1779"/>
      <c r="AJ6" s="1778" t="s">
        <v>513</v>
      </c>
      <c r="AK6" s="1779"/>
      <c r="AL6" s="1779"/>
      <c r="AM6" s="1778" t="s">
        <v>514</v>
      </c>
      <c r="AN6" s="1779"/>
      <c r="AO6" s="1779"/>
      <c r="AP6" s="1778" t="s">
        <v>515</v>
      </c>
      <c r="AQ6" s="1779"/>
      <c r="AR6" s="1779"/>
      <c r="AS6" s="1778" t="s">
        <v>509</v>
      </c>
      <c r="AT6" s="1779"/>
      <c r="AU6" s="1779"/>
      <c r="AV6" s="1778" t="s">
        <v>510</v>
      </c>
      <c r="AW6" s="1779"/>
      <c r="AX6" s="1779"/>
      <c r="AY6" s="1778" t="s">
        <v>511</v>
      </c>
      <c r="AZ6" s="1779"/>
      <c r="BA6" s="1779"/>
      <c r="BB6" s="1778" t="s">
        <v>512</v>
      </c>
      <c r="BC6" s="1779"/>
      <c r="BD6" s="1779"/>
      <c r="BE6" s="1778" t="s">
        <v>513</v>
      </c>
      <c r="BF6" s="1779"/>
      <c r="BG6" s="1779"/>
      <c r="BH6" s="1778" t="s">
        <v>514</v>
      </c>
      <c r="BI6" s="1779"/>
      <c r="BJ6" s="1779"/>
      <c r="BK6" s="1778" t="s">
        <v>515</v>
      </c>
      <c r="BL6" s="1779"/>
      <c r="BM6" s="1779"/>
      <c r="BN6" s="1778" t="s">
        <v>509</v>
      </c>
      <c r="BO6" s="1779"/>
      <c r="BP6" s="1779"/>
      <c r="BQ6" s="1778" t="s">
        <v>510</v>
      </c>
      <c r="BR6" s="1779"/>
      <c r="BS6" s="1779"/>
      <c r="BT6" s="1778" t="s">
        <v>511</v>
      </c>
      <c r="BU6" s="1779"/>
      <c r="BV6" s="1779"/>
      <c r="BW6" s="1778" t="s">
        <v>512</v>
      </c>
      <c r="BX6" s="1779"/>
      <c r="BY6" s="1779"/>
      <c r="BZ6" s="1778" t="s">
        <v>513</v>
      </c>
      <c r="CA6" s="1779"/>
      <c r="CB6" s="1779"/>
      <c r="CC6" s="1778" t="s">
        <v>514</v>
      </c>
      <c r="CD6" s="1779"/>
      <c r="CE6" s="1779"/>
      <c r="CF6" s="1778" t="s">
        <v>515</v>
      </c>
      <c r="CG6" s="1779"/>
      <c r="CH6" s="1779"/>
      <c r="CI6" s="1778" t="s">
        <v>509</v>
      </c>
      <c r="CJ6" s="1779"/>
      <c r="CK6" s="1779"/>
      <c r="CL6" s="1778" t="s">
        <v>510</v>
      </c>
      <c r="CM6" s="1779"/>
      <c r="CN6" s="1779"/>
      <c r="CO6" s="1778" t="s">
        <v>511</v>
      </c>
      <c r="CP6" s="1779"/>
      <c r="CQ6" s="1779"/>
      <c r="CR6" s="1778" t="s">
        <v>512</v>
      </c>
      <c r="CS6" s="1779"/>
      <c r="CT6" s="1779"/>
      <c r="CU6" s="1780" t="s">
        <v>554</v>
      </c>
      <c r="CV6" s="1781"/>
      <c r="CW6" s="1782"/>
    </row>
    <row r="7" spans="1:101" s="1535" customFormat="1" ht="104.25" customHeight="1">
      <c r="A7" s="1783" t="s">
        <v>555</v>
      </c>
      <c r="B7" s="1785" t="s">
        <v>556</v>
      </c>
      <c r="C7" s="1786"/>
      <c r="D7" s="1786"/>
      <c r="E7" s="1786"/>
      <c r="F7" s="1534"/>
      <c r="G7" s="1534"/>
      <c r="H7" s="1534"/>
      <c r="I7" s="1534"/>
      <c r="J7" s="1534"/>
      <c r="K7" s="1534"/>
      <c r="L7" s="1534"/>
      <c r="M7" s="1534"/>
      <c r="N7" s="1534"/>
      <c r="O7" s="1534"/>
      <c r="P7" s="1534"/>
      <c r="Q7" s="1534"/>
      <c r="R7" s="1534"/>
      <c r="S7" s="1534"/>
      <c r="T7" s="1534"/>
      <c r="U7" s="1534" t="s">
        <v>557</v>
      </c>
      <c r="V7" s="1534" t="s">
        <v>557</v>
      </c>
      <c r="W7" s="1534" t="s">
        <v>557</v>
      </c>
      <c r="X7" s="1534" t="s">
        <v>557</v>
      </c>
      <c r="Y7" s="1534" t="s">
        <v>557</v>
      </c>
      <c r="Z7" s="1534" t="s">
        <v>557</v>
      </c>
      <c r="AA7" s="1534" t="s">
        <v>557</v>
      </c>
      <c r="AB7" s="1534" t="s">
        <v>557</v>
      </c>
      <c r="AC7" s="1534" t="s">
        <v>557</v>
      </c>
      <c r="AD7" s="1534" t="s">
        <v>558</v>
      </c>
      <c r="AE7" s="1534" t="s">
        <v>558</v>
      </c>
      <c r="AF7" s="1534" t="s">
        <v>558</v>
      </c>
      <c r="AG7" s="1534" t="s">
        <v>558</v>
      </c>
      <c r="AH7" s="1534" t="s">
        <v>558</v>
      </c>
      <c r="AI7" s="1534" t="s">
        <v>558</v>
      </c>
      <c r="AJ7" s="1534" t="s">
        <v>558</v>
      </c>
      <c r="AK7" s="1534" t="s">
        <v>559</v>
      </c>
      <c r="AL7" s="1534" t="s">
        <v>559</v>
      </c>
      <c r="AM7" s="1534" t="s">
        <v>559</v>
      </c>
      <c r="AN7" s="1534" t="s">
        <v>559</v>
      </c>
      <c r="AO7" s="1534" t="s">
        <v>559</v>
      </c>
      <c r="AP7" s="1534" t="s">
        <v>559</v>
      </c>
      <c r="AQ7" s="1534" t="s">
        <v>559</v>
      </c>
      <c r="AR7" s="1534" t="s">
        <v>560</v>
      </c>
      <c r="AS7" s="1534" t="s">
        <v>560</v>
      </c>
      <c r="AT7" s="1534" t="s">
        <v>560</v>
      </c>
      <c r="AU7" s="1534" t="s">
        <v>560</v>
      </c>
      <c r="AV7" s="1534" t="s">
        <v>560</v>
      </c>
      <c r="AW7" s="1534" t="s">
        <v>560</v>
      </c>
      <c r="AX7" s="1534" t="s">
        <v>560</v>
      </c>
      <c r="AY7" s="1534" t="s">
        <v>560</v>
      </c>
      <c r="AZ7" s="1534" t="s">
        <v>560</v>
      </c>
      <c r="BA7" s="1534" t="s">
        <v>561</v>
      </c>
      <c r="BB7" s="1534" t="s">
        <v>561</v>
      </c>
      <c r="BC7" s="1534" t="s">
        <v>561</v>
      </c>
      <c r="BD7" s="1534" t="s">
        <v>561</v>
      </c>
      <c r="BE7" s="1534" t="s">
        <v>561</v>
      </c>
      <c r="BF7" s="1534" t="s">
        <v>561</v>
      </c>
      <c r="BG7" s="1534" t="s">
        <v>561</v>
      </c>
      <c r="BH7" s="1534" t="s">
        <v>561</v>
      </c>
      <c r="BI7" s="1534" t="s">
        <v>561</v>
      </c>
      <c r="BJ7" s="1534" t="s">
        <v>561</v>
      </c>
      <c r="BK7" s="1534" t="s">
        <v>560</v>
      </c>
      <c r="BL7" s="1534" t="s">
        <v>560</v>
      </c>
      <c r="BM7" s="1534" t="s">
        <v>560</v>
      </c>
      <c r="BN7" s="1534" t="s">
        <v>560</v>
      </c>
      <c r="BO7" s="1534" t="s">
        <v>560</v>
      </c>
      <c r="BP7" s="1534" t="s">
        <v>560</v>
      </c>
      <c r="BQ7" s="1534" t="s">
        <v>560</v>
      </c>
      <c r="BR7" s="1534" t="s">
        <v>560</v>
      </c>
      <c r="BS7" s="1534" t="s">
        <v>562</v>
      </c>
      <c r="BT7" s="1534" t="s">
        <v>562</v>
      </c>
      <c r="BU7" s="1534" t="s">
        <v>562</v>
      </c>
      <c r="BV7" s="1534" t="s">
        <v>562</v>
      </c>
      <c r="BW7" s="1534" t="s">
        <v>562</v>
      </c>
      <c r="BX7" s="1534" t="s">
        <v>562</v>
      </c>
      <c r="BY7" s="1534" t="s">
        <v>562</v>
      </c>
      <c r="BZ7" s="1534" t="s">
        <v>562</v>
      </c>
      <c r="CA7" s="1534" t="s">
        <v>562</v>
      </c>
      <c r="CB7" s="1534" t="s">
        <v>559</v>
      </c>
      <c r="CC7" s="1534" t="s">
        <v>559</v>
      </c>
      <c r="CD7" s="1534" t="s">
        <v>559</v>
      </c>
      <c r="CE7" s="1534" t="s">
        <v>559</v>
      </c>
      <c r="CF7" s="1534" t="s">
        <v>559</v>
      </c>
      <c r="CG7" s="1534" t="s">
        <v>559</v>
      </c>
      <c r="CH7" s="1534" t="s">
        <v>559</v>
      </c>
      <c r="CI7" s="1534" t="s">
        <v>558</v>
      </c>
      <c r="CJ7" s="1534" t="s">
        <v>558</v>
      </c>
      <c r="CK7" s="1534" t="s">
        <v>558</v>
      </c>
      <c r="CL7" s="1534" t="s">
        <v>558</v>
      </c>
      <c r="CM7" s="1534" t="s">
        <v>558</v>
      </c>
      <c r="CN7" s="1534" t="s">
        <v>558</v>
      </c>
      <c r="CO7" s="1534" t="s">
        <v>558</v>
      </c>
      <c r="CP7" s="1534" t="s">
        <v>558</v>
      </c>
      <c r="CQ7" s="1534" t="s">
        <v>558</v>
      </c>
      <c r="CR7" s="1534" t="s">
        <v>561</v>
      </c>
      <c r="CS7" s="1534" t="s">
        <v>561</v>
      </c>
      <c r="CT7" s="1534" t="s">
        <v>561</v>
      </c>
      <c r="CU7" s="1787"/>
      <c r="CV7" s="1788"/>
      <c r="CW7" s="1789"/>
    </row>
    <row r="8" spans="1:101" s="1539" customFormat="1" ht="26.25" customHeight="1">
      <c r="A8" s="1783"/>
      <c r="B8" s="1790" t="s">
        <v>563</v>
      </c>
      <c r="C8" s="1791"/>
      <c r="D8" s="1791"/>
      <c r="E8" s="1791"/>
      <c r="F8" s="1536">
        <f>IF(F7="MKC P/B",1,IF(F7="MKC L/B",2,IF(F7="MKC SWA",3,IF(F7="MKF P/B",4,IF(F7="MFJ P/B",5,IF(F7="MLF SWA",6,IF(F7="MKR P/B",7,IF(F7="MLL SWA",8,IF(F7="MKC F/F",9,IF(F7="MKJ SWA",10,IF(F7="K0H PUC",11,IF(F7="MKC M/P",12,IF(F7="MCW H/P",13,IF(F7="MCS H/P",14,IF(F7="MKR H/P",15,IF(F7="MCW B/K",16,IF(F7="MLT SWA",17,0)))))))))))))))))</f>
        <v>0</v>
      </c>
      <c r="G8" s="1536">
        <f t="shared" ref="G8:BR8" si="0">IF(G7="MKC P/B",1,IF(G7="MKC L/B",2,IF(G7="MKC SWA",3,IF(G7="MKF P/B",4,IF(G7="MFJ P/B",5,IF(G7="MLF SWA",6,IF(G7="MKR P/B",7,IF(G7="MLL SWA",8,IF(G7="MKC F/F",9,IF(G7="MKJ SWA",10,IF(G7="K0H PUC",11,IF(G7="MKC M/P",12,IF(G7="MCW H/P",13,IF(G7="MCS H/P",14,IF(G7="MKR H/P",15,IF(G7="MCW B/K",16,IF(G7="MLT SWA",17,0)))))))))))))))))</f>
        <v>0</v>
      </c>
      <c r="H8" s="1536">
        <f t="shared" si="0"/>
        <v>0</v>
      </c>
      <c r="I8" s="1536">
        <f t="shared" si="0"/>
        <v>0</v>
      </c>
      <c r="J8" s="1536">
        <f t="shared" si="0"/>
        <v>0</v>
      </c>
      <c r="K8" s="1536">
        <f t="shared" si="0"/>
        <v>0</v>
      </c>
      <c r="L8" s="1536">
        <f t="shared" si="0"/>
        <v>0</v>
      </c>
      <c r="M8" s="1536">
        <f t="shared" si="0"/>
        <v>0</v>
      </c>
      <c r="N8" s="1536">
        <f t="shared" si="0"/>
        <v>0</v>
      </c>
      <c r="O8" s="1536">
        <f t="shared" si="0"/>
        <v>0</v>
      </c>
      <c r="P8" s="1536">
        <f t="shared" si="0"/>
        <v>0</v>
      </c>
      <c r="Q8" s="1536">
        <f t="shared" si="0"/>
        <v>0</v>
      </c>
      <c r="R8" s="1536">
        <f t="shared" si="0"/>
        <v>0</v>
      </c>
      <c r="S8" s="1536">
        <f t="shared" si="0"/>
        <v>0</v>
      </c>
      <c r="T8" s="1536">
        <f t="shared" si="0"/>
        <v>0</v>
      </c>
      <c r="U8" s="1536">
        <f t="shared" si="0"/>
        <v>4</v>
      </c>
      <c r="V8" s="1536">
        <f t="shared" si="0"/>
        <v>4</v>
      </c>
      <c r="W8" s="1536">
        <f t="shared" si="0"/>
        <v>4</v>
      </c>
      <c r="X8" s="1536">
        <f t="shared" si="0"/>
        <v>4</v>
      </c>
      <c r="Y8" s="1536">
        <f t="shared" si="0"/>
        <v>4</v>
      </c>
      <c r="Z8" s="1536">
        <f t="shared" si="0"/>
        <v>4</v>
      </c>
      <c r="AA8" s="1536">
        <f t="shared" si="0"/>
        <v>4</v>
      </c>
      <c r="AB8" s="1536">
        <f t="shared" si="0"/>
        <v>4</v>
      </c>
      <c r="AC8" s="1536">
        <f t="shared" si="0"/>
        <v>4</v>
      </c>
      <c r="AD8" s="1536">
        <f t="shared" si="0"/>
        <v>3</v>
      </c>
      <c r="AE8" s="1536">
        <f t="shared" si="0"/>
        <v>3</v>
      </c>
      <c r="AF8" s="1536">
        <f t="shared" si="0"/>
        <v>3</v>
      </c>
      <c r="AG8" s="1536">
        <f t="shared" si="0"/>
        <v>3</v>
      </c>
      <c r="AH8" s="1536">
        <f t="shared" si="0"/>
        <v>3</v>
      </c>
      <c r="AI8" s="1536">
        <f t="shared" si="0"/>
        <v>3</v>
      </c>
      <c r="AJ8" s="1536">
        <f t="shared" si="0"/>
        <v>3</v>
      </c>
      <c r="AK8" s="1536">
        <f t="shared" si="0"/>
        <v>7</v>
      </c>
      <c r="AL8" s="1536">
        <f t="shared" si="0"/>
        <v>7</v>
      </c>
      <c r="AM8" s="1536">
        <f t="shared" si="0"/>
        <v>7</v>
      </c>
      <c r="AN8" s="1536">
        <f t="shared" si="0"/>
        <v>7</v>
      </c>
      <c r="AO8" s="1536">
        <f t="shared" si="0"/>
        <v>7</v>
      </c>
      <c r="AP8" s="1536">
        <f t="shared" si="0"/>
        <v>7</v>
      </c>
      <c r="AQ8" s="1536">
        <f t="shared" si="0"/>
        <v>7</v>
      </c>
      <c r="AR8" s="1536">
        <f t="shared" si="0"/>
        <v>2</v>
      </c>
      <c r="AS8" s="1536">
        <f t="shared" si="0"/>
        <v>2</v>
      </c>
      <c r="AT8" s="1536">
        <f t="shared" si="0"/>
        <v>2</v>
      </c>
      <c r="AU8" s="1536">
        <f t="shared" si="0"/>
        <v>2</v>
      </c>
      <c r="AV8" s="1536">
        <f t="shared" si="0"/>
        <v>2</v>
      </c>
      <c r="AW8" s="1536">
        <f t="shared" si="0"/>
        <v>2</v>
      </c>
      <c r="AX8" s="1536">
        <f t="shared" si="0"/>
        <v>2</v>
      </c>
      <c r="AY8" s="1536">
        <f t="shared" si="0"/>
        <v>2</v>
      </c>
      <c r="AZ8" s="1536">
        <f t="shared" si="0"/>
        <v>2</v>
      </c>
      <c r="BA8" s="1536">
        <f t="shared" si="0"/>
        <v>1</v>
      </c>
      <c r="BB8" s="1536">
        <f t="shared" si="0"/>
        <v>1</v>
      </c>
      <c r="BC8" s="1536">
        <f t="shared" si="0"/>
        <v>1</v>
      </c>
      <c r="BD8" s="1536">
        <f t="shared" si="0"/>
        <v>1</v>
      </c>
      <c r="BE8" s="1536">
        <f t="shared" si="0"/>
        <v>1</v>
      </c>
      <c r="BF8" s="1536">
        <f t="shared" si="0"/>
        <v>1</v>
      </c>
      <c r="BG8" s="1536">
        <f t="shared" si="0"/>
        <v>1</v>
      </c>
      <c r="BH8" s="1536">
        <f t="shared" si="0"/>
        <v>1</v>
      </c>
      <c r="BI8" s="1536">
        <f t="shared" si="0"/>
        <v>1</v>
      </c>
      <c r="BJ8" s="1536">
        <f t="shared" si="0"/>
        <v>1</v>
      </c>
      <c r="BK8" s="1536">
        <f t="shared" si="0"/>
        <v>2</v>
      </c>
      <c r="BL8" s="1536">
        <f t="shared" si="0"/>
        <v>2</v>
      </c>
      <c r="BM8" s="1536">
        <f t="shared" si="0"/>
        <v>2</v>
      </c>
      <c r="BN8" s="1536">
        <f t="shared" si="0"/>
        <v>2</v>
      </c>
      <c r="BO8" s="1536">
        <f t="shared" si="0"/>
        <v>2</v>
      </c>
      <c r="BP8" s="1536">
        <f t="shared" si="0"/>
        <v>2</v>
      </c>
      <c r="BQ8" s="1536">
        <f t="shared" si="0"/>
        <v>2</v>
      </c>
      <c r="BR8" s="1536">
        <f t="shared" si="0"/>
        <v>2</v>
      </c>
      <c r="BS8" s="1536">
        <f t="shared" ref="BS8:CT8" si="1">IF(BS7="MKC P/B",1,IF(BS7="MKC L/B",2,IF(BS7="MKC SWA",3,IF(BS7="MKF P/B",4,IF(BS7="MFJ P/B",5,IF(BS7="MLF SWA",6,IF(BS7="MKR P/B",7,IF(BS7="MLL SWA",8,IF(BS7="MKC F/F",9,IF(BS7="MKJ SWA",10,IF(BS7="K0H PUC",11,IF(BS7="MKC M/P",12,IF(BS7="MCW H/P",13,IF(BS7="MCS H/P",14,IF(BS7="MKR H/P",15,IF(BS7="MCW B/K",16,IF(BS7="MLT SWA",17,0)))))))))))))))))</f>
        <v>6</v>
      </c>
      <c r="BT8" s="1536">
        <f t="shared" si="1"/>
        <v>6</v>
      </c>
      <c r="BU8" s="1536">
        <f t="shared" si="1"/>
        <v>6</v>
      </c>
      <c r="BV8" s="1536">
        <f t="shared" si="1"/>
        <v>6</v>
      </c>
      <c r="BW8" s="1536">
        <f t="shared" si="1"/>
        <v>6</v>
      </c>
      <c r="BX8" s="1536">
        <f t="shared" si="1"/>
        <v>6</v>
      </c>
      <c r="BY8" s="1536">
        <f t="shared" si="1"/>
        <v>6</v>
      </c>
      <c r="BZ8" s="1536">
        <f t="shared" si="1"/>
        <v>6</v>
      </c>
      <c r="CA8" s="1536">
        <f t="shared" si="1"/>
        <v>6</v>
      </c>
      <c r="CB8" s="1536">
        <f t="shared" si="1"/>
        <v>7</v>
      </c>
      <c r="CC8" s="1536">
        <f t="shared" si="1"/>
        <v>7</v>
      </c>
      <c r="CD8" s="1536">
        <f t="shared" si="1"/>
        <v>7</v>
      </c>
      <c r="CE8" s="1536">
        <f t="shared" si="1"/>
        <v>7</v>
      </c>
      <c r="CF8" s="1536">
        <f t="shared" si="1"/>
        <v>7</v>
      </c>
      <c r="CG8" s="1536">
        <f t="shared" si="1"/>
        <v>7</v>
      </c>
      <c r="CH8" s="1536">
        <f t="shared" si="1"/>
        <v>7</v>
      </c>
      <c r="CI8" s="1536">
        <f t="shared" si="1"/>
        <v>3</v>
      </c>
      <c r="CJ8" s="1536">
        <f t="shared" si="1"/>
        <v>3</v>
      </c>
      <c r="CK8" s="1536">
        <f t="shared" si="1"/>
        <v>3</v>
      </c>
      <c r="CL8" s="1536">
        <f t="shared" si="1"/>
        <v>3</v>
      </c>
      <c r="CM8" s="1536">
        <f t="shared" si="1"/>
        <v>3</v>
      </c>
      <c r="CN8" s="1536">
        <f t="shared" si="1"/>
        <v>3</v>
      </c>
      <c r="CO8" s="1536">
        <f t="shared" si="1"/>
        <v>3</v>
      </c>
      <c r="CP8" s="1536">
        <f t="shared" si="1"/>
        <v>3</v>
      </c>
      <c r="CQ8" s="1536">
        <f t="shared" si="1"/>
        <v>3</v>
      </c>
      <c r="CR8" s="1536">
        <f t="shared" si="1"/>
        <v>1</v>
      </c>
      <c r="CS8" s="1536">
        <f t="shared" si="1"/>
        <v>1</v>
      </c>
      <c r="CT8" s="1536">
        <f t="shared" si="1"/>
        <v>1</v>
      </c>
      <c r="CU8" s="1537"/>
      <c r="CV8" s="1537"/>
      <c r="CW8" s="1538"/>
    </row>
    <row r="9" spans="1:101" ht="78" customHeight="1">
      <c r="A9" s="1783"/>
      <c r="B9" s="1790" t="s">
        <v>564</v>
      </c>
      <c r="C9" s="1791"/>
      <c r="D9" s="1791"/>
      <c r="E9" s="1791"/>
      <c r="F9" s="1540"/>
      <c r="G9" s="1541"/>
      <c r="H9" s="1542"/>
      <c r="I9" s="1543"/>
      <c r="J9" s="1544"/>
      <c r="K9" s="1542"/>
      <c r="L9" s="1543"/>
      <c r="M9" s="1544"/>
      <c r="N9" s="1545"/>
      <c r="O9" s="1540"/>
      <c r="P9" s="1541"/>
      <c r="Q9" s="1546"/>
      <c r="R9" s="1540"/>
      <c r="S9" s="1541"/>
      <c r="T9" s="1546"/>
      <c r="U9" s="1540">
        <v>5</v>
      </c>
      <c r="V9" s="1541">
        <v>6</v>
      </c>
      <c r="W9" s="1546">
        <v>7</v>
      </c>
      <c r="X9" s="1547">
        <v>8</v>
      </c>
      <c r="Y9" s="1548">
        <v>9</v>
      </c>
      <c r="Z9" s="1549">
        <v>10</v>
      </c>
      <c r="AA9" s="1547">
        <v>11</v>
      </c>
      <c r="AB9" s="1548">
        <v>12</v>
      </c>
      <c r="AC9" s="1549">
        <v>13</v>
      </c>
      <c r="AD9" s="1550">
        <v>1</v>
      </c>
      <c r="AE9" s="1541">
        <v>2</v>
      </c>
      <c r="AF9" s="1546">
        <v>3</v>
      </c>
      <c r="AG9" s="1543">
        <v>4</v>
      </c>
      <c r="AH9" s="1544">
        <v>5</v>
      </c>
      <c r="AI9" s="1545">
        <v>6</v>
      </c>
      <c r="AJ9" s="1550">
        <v>7</v>
      </c>
      <c r="AK9" s="1541">
        <v>1</v>
      </c>
      <c r="AL9" s="1546">
        <v>2</v>
      </c>
      <c r="AM9" s="1543">
        <v>3</v>
      </c>
      <c r="AN9" s="1544">
        <v>4</v>
      </c>
      <c r="AO9" s="1551"/>
      <c r="AP9" s="1540">
        <v>5</v>
      </c>
      <c r="AQ9" s="1552">
        <v>6</v>
      </c>
      <c r="AR9" s="1546">
        <v>1</v>
      </c>
      <c r="AS9" s="1540">
        <v>2</v>
      </c>
      <c r="AT9" s="1541">
        <v>3</v>
      </c>
      <c r="AU9" s="1546">
        <v>4</v>
      </c>
      <c r="AV9" s="1543">
        <v>5</v>
      </c>
      <c r="AW9" s="1544">
        <v>6</v>
      </c>
      <c r="AX9" s="1542">
        <v>7</v>
      </c>
      <c r="AY9" s="1543">
        <v>8</v>
      </c>
      <c r="AZ9" s="1553">
        <v>9</v>
      </c>
      <c r="BA9" s="1543">
        <v>1</v>
      </c>
      <c r="BB9" s="1540">
        <v>2</v>
      </c>
      <c r="BC9" s="1541">
        <v>3</v>
      </c>
      <c r="BD9" s="1546">
        <v>4</v>
      </c>
      <c r="BE9" s="1540">
        <v>5</v>
      </c>
      <c r="BF9" s="1541">
        <v>6</v>
      </c>
      <c r="BG9" s="1546">
        <v>7</v>
      </c>
      <c r="BH9" s="1554">
        <v>8</v>
      </c>
      <c r="BI9" s="1555"/>
      <c r="BJ9" s="1556">
        <v>9</v>
      </c>
      <c r="BK9" s="1540">
        <v>1</v>
      </c>
      <c r="BL9" s="1541">
        <v>2</v>
      </c>
      <c r="BM9" s="1546">
        <v>3</v>
      </c>
      <c r="BN9" s="1540">
        <v>4</v>
      </c>
      <c r="BO9" s="1541">
        <v>5</v>
      </c>
      <c r="BP9" s="1546">
        <v>6</v>
      </c>
      <c r="BQ9" s="1540">
        <v>7</v>
      </c>
      <c r="BR9" s="1552">
        <v>8</v>
      </c>
      <c r="BS9" s="1546">
        <v>1</v>
      </c>
      <c r="BT9" s="1543">
        <v>2</v>
      </c>
      <c r="BU9" s="1544">
        <v>3</v>
      </c>
      <c r="BV9" s="1542">
        <v>4</v>
      </c>
      <c r="BW9" s="1543">
        <v>5</v>
      </c>
      <c r="BX9" s="1544">
        <v>6</v>
      </c>
      <c r="BY9" s="1542">
        <v>7</v>
      </c>
      <c r="BZ9" s="1540">
        <v>8</v>
      </c>
      <c r="CA9" s="1552">
        <v>9</v>
      </c>
      <c r="CB9" s="1546">
        <v>1</v>
      </c>
      <c r="CC9" s="1518"/>
      <c r="CD9" s="1541">
        <v>2</v>
      </c>
      <c r="CE9" s="1546">
        <v>3</v>
      </c>
      <c r="CF9" s="1540">
        <v>4</v>
      </c>
      <c r="CG9" s="1541">
        <v>5</v>
      </c>
      <c r="CH9" s="1556">
        <v>6</v>
      </c>
      <c r="CI9" s="1540">
        <v>1</v>
      </c>
      <c r="CJ9" s="1541">
        <v>2</v>
      </c>
      <c r="CK9" s="1546">
        <v>3</v>
      </c>
      <c r="CL9" s="1543">
        <v>4</v>
      </c>
      <c r="CM9" s="1544">
        <v>5</v>
      </c>
      <c r="CN9" s="1542">
        <v>6</v>
      </c>
      <c r="CO9" s="1543">
        <v>7</v>
      </c>
      <c r="CP9" s="1544">
        <v>8</v>
      </c>
      <c r="CQ9" s="1557">
        <v>9</v>
      </c>
      <c r="CR9" s="1558"/>
      <c r="CS9" s="1544">
        <v>1</v>
      </c>
      <c r="CT9" s="1545">
        <v>2</v>
      </c>
      <c r="CU9" s="1792"/>
      <c r="CV9" s="1793"/>
      <c r="CW9" s="1794"/>
    </row>
    <row r="10" spans="1:101" s="1514" customFormat="1" ht="44.25" customHeight="1">
      <c r="A10" s="1783"/>
      <c r="B10" s="1795" t="s">
        <v>565</v>
      </c>
      <c r="C10" s="1796"/>
      <c r="D10" s="1801" t="s">
        <v>566</v>
      </c>
      <c r="E10" s="1802"/>
      <c r="F10" s="1559"/>
      <c r="G10" s="1560"/>
      <c r="H10" s="1561"/>
      <c r="I10" s="1559"/>
      <c r="J10" s="1560"/>
      <c r="K10" s="1561"/>
      <c r="L10" s="1559"/>
      <c r="M10" s="1560"/>
      <c r="N10" s="1561"/>
      <c r="O10" s="1559"/>
      <c r="P10" s="1560"/>
      <c r="Q10" s="1561"/>
      <c r="R10" s="1559"/>
      <c r="S10" s="1560"/>
      <c r="T10" s="1561"/>
      <c r="U10" s="1559">
        <v>50</v>
      </c>
      <c r="V10" s="1560">
        <v>70</v>
      </c>
      <c r="W10" s="1561">
        <v>60</v>
      </c>
      <c r="X10" s="1559">
        <v>80</v>
      </c>
      <c r="Y10" s="1560">
        <v>70</v>
      </c>
      <c r="Z10" s="1561">
        <v>60</v>
      </c>
      <c r="AA10" s="1559">
        <v>80</v>
      </c>
      <c r="AB10" s="1560">
        <v>70</v>
      </c>
      <c r="AC10" s="1561">
        <v>60</v>
      </c>
      <c r="AD10" s="1559">
        <v>30</v>
      </c>
      <c r="AE10" s="1560">
        <v>60</v>
      </c>
      <c r="AF10" s="1561">
        <v>50</v>
      </c>
      <c r="AG10" s="1559">
        <v>70</v>
      </c>
      <c r="AH10" s="1560">
        <v>60</v>
      </c>
      <c r="AI10" s="1561">
        <v>50</v>
      </c>
      <c r="AJ10" s="1559">
        <v>30</v>
      </c>
      <c r="AK10" s="1560">
        <v>60</v>
      </c>
      <c r="AL10" s="1561">
        <v>50</v>
      </c>
      <c r="AM10" s="1559">
        <v>70</v>
      </c>
      <c r="AN10" s="1560">
        <v>60</v>
      </c>
      <c r="AO10" s="1561"/>
      <c r="AP10" s="1559">
        <v>70</v>
      </c>
      <c r="AQ10" s="1560">
        <v>30</v>
      </c>
      <c r="AR10" s="1561">
        <v>60</v>
      </c>
      <c r="AS10" s="1559">
        <v>80</v>
      </c>
      <c r="AT10" s="1560">
        <v>70</v>
      </c>
      <c r="AU10" s="1561">
        <v>60</v>
      </c>
      <c r="AV10" s="1559">
        <v>80</v>
      </c>
      <c r="AW10" s="1560">
        <v>70</v>
      </c>
      <c r="AX10" s="1561">
        <v>60</v>
      </c>
      <c r="AY10" s="1559">
        <v>80</v>
      </c>
      <c r="AZ10" s="1560">
        <v>30</v>
      </c>
      <c r="BA10" s="1561">
        <v>60</v>
      </c>
      <c r="BB10" s="1559">
        <v>80</v>
      </c>
      <c r="BC10" s="1560">
        <v>70</v>
      </c>
      <c r="BD10" s="1561">
        <v>60</v>
      </c>
      <c r="BE10" s="1559">
        <v>80</v>
      </c>
      <c r="BF10" s="1560">
        <v>70</v>
      </c>
      <c r="BG10" s="1561">
        <v>60</v>
      </c>
      <c r="BH10" s="1559">
        <v>80</v>
      </c>
      <c r="BI10" s="1560"/>
      <c r="BJ10" s="1561">
        <v>30</v>
      </c>
      <c r="BK10" s="1559">
        <v>80</v>
      </c>
      <c r="BL10" s="1560">
        <v>70</v>
      </c>
      <c r="BM10" s="1561">
        <v>60</v>
      </c>
      <c r="BN10" s="1559">
        <v>80</v>
      </c>
      <c r="BO10" s="1560">
        <v>70</v>
      </c>
      <c r="BP10" s="1561">
        <v>60</v>
      </c>
      <c r="BQ10" s="1559">
        <v>80</v>
      </c>
      <c r="BR10" s="1560">
        <v>30</v>
      </c>
      <c r="BS10" s="1561">
        <v>60</v>
      </c>
      <c r="BT10" s="1559">
        <v>80</v>
      </c>
      <c r="BU10" s="1560">
        <v>70</v>
      </c>
      <c r="BV10" s="1561">
        <v>60</v>
      </c>
      <c r="BW10" s="1559">
        <v>80</v>
      </c>
      <c r="BX10" s="1560">
        <v>70</v>
      </c>
      <c r="BY10" s="1561">
        <v>60</v>
      </c>
      <c r="BZ10" s="1559">
        <v>80</v>
      </c>
      <c r="CA10" s="1560">
        <v>30</v>
      </c>
      <c r="CB10" s="1561">
        <v>50</v>
      </c>
      <c r="CC10" s="1559"/>
      <c r="CD10" s="1560">
        <v>60</v>
      </c>
      <c r="CE10" s="1561">
        <v>50</v>
      </c>
      <c r="CF10" s="1559">
        <v>70</v>
      </c>
      <c r="CG10" s="1560">
        <v>60</v>
      </c>
      <c r="CH10" s="1561">
        <v>30</v>
      </c>
      <c r="CI10" s="1559">
        <v>70</v>
      </c>
      <c r="CJ10" s="1560">
        <v>60</v>
      </c>
      <c r="CK10" s="1561">
        <v>50</v>
      </c>
      <c r="CL10" s="1559">
        <v>70</v>
      </c>
      <c r="CM10" s="1560">
        <v>60</v>
      </c>
      <c r="CN10" s="1561">
        <v>50</v>
      </c>
      <c r="CO10" s="1562">
        <v>70</v>
      </c>
      <c r="CP10" s="1560">
        <v>60</v>
      </c>
      <c r="CQ10" s="1561">
        <v>30</v>
      </c>
      <c r="CR10" s="1559"/>
      <c r="CS10" s="1560">
        <v>70</v>
      </c>
      <c r="CT10" s="1561">
        <v>60</v>
      </c>
      <c r="CU10" s="1810"/>
      <c r="CV10" s="1811"/>
      <c r="CW10" s="1812"/>
    </row>
    <row r="11" spans="1:101" ht="78" customHeight="1">
      <c r="A11" s="1783"/>
      <c r="B11" s="1797"/>
      <c r="C11" s="1798"/>
      <c r="D11" s="1803"/>
      <c r="E11" s="1804"/>
      <c r="F11" s="1807">
        <f>+F10+G10+H10</f>
        <v>0</v>
      </c>
      <c r="G11" s="1808"/>
      <c r="H11" s="1809"/>
      <c r="I11" s="1807">
        <f>+I10+J10+K10</f>
        <v>0</v>
      </c>
      <c r="J11" s="1808"/>
      <c r="K11" s="1809"/>
      <c r="L11" s="1807">
        <f>+L10+M10+N10</f>
        <v>0</v>
      </c>
      <c r="M11" s="1808"/>
      <c r="N11" s="1809"/>
      <c r="O11" s="1807">
        <f>+O10+P10+Q10</f>
        <v>0</v>
      </c>
      <c r="P11" s="1808"/>
      <c r="Q11" s="1809"/>
      <c r="R11" s="1807">
        <f>+R10+S10+T10</f>
        <v>0</v>
      </c>
      <c r="S11" s="1808"/>
      <c r="T11" s="1809"/>
      <c r="U11" s="1807">
        <f>+U10+V10+W10</f>
        <v>180</v>
      </c>
      <c r="V11" s="1808"/>
      <c r="W11" s="1809"/>
      <c r="X11" s="1807">
        <f>+X10+Y10+Z10</f>
        <v>210</v>
      </c>
      <c r="Y11" s="1808"/>
      <c r="Z11" s="1809"/>
      <c r="AA11" s="1807">
        <f>+AA10+AB10+AC10</f>
        <v>210</v>
      </c>
      <c r="AB11" s="1808"/>
      <c r="AC11" s="1809"/>
      <c r="AD11" s="1807">
        <f>+AD10+AE10+AF10</f>
        <v>140</v>
      </c>
      <c r="AE11" s="1808"/>
      <c r="AF11" s="1809"/>
      <c r="AG11" s="1807">
        <f>+AG10+AH10+AI10</f>
        <v>180</v>
      </c>
      <c r="AH11" s="1808"/>
      <c r="AI11" s="1809"/>
      <c r="AJ11" s="1807">
        <f>+AJ10+AK10+AL10</f>
        <v>140</v>
      </c>
      <c r="AK11" s="1808"/>
      <c r="AL11" s="1809"/>
      <c r="AM11" s="1807">
        <f>+AM10+AN10+AO10</f>
        <v>130</v>
      </c>
      <c r="AN11" s="1808"/>
      <c r="AO11" s="1809"/>
      <c r="AP11" s="1807">
        <f>+AP10+AQ10+AR10</f>
        <v>160</v>
      </c>
      <c r="AQ11" s="1808"/>
      <c r="AR11" s="1809"/>
      <c r="AS11" s="1807">
        <f>+AS10+AT10+AU10</f>
        <v>210</v>
      </c>
      <c r="AT11" s="1808"/>
      <c r="AU11" s="1809"/>
      <c r="AV11" s="1807">
        <f>+AV10+AW10+AX10</f>
        <v>210</v>
      </c>
      <c r="AW11" s="1808"/>
      <c r="AX11" s="1809"/>
      <c r="AY11" s="1807">
        <f>+AY10+AZ10+BA10</f>
        <v>170</v>
      </c>
      <c r="AZ11" s="1808"/>
      <c r="BA11" s="1809"/>
      <c r="BB11" s="1807">
        <f>+BB10+BC10+BD10</f>
        <v>210</v>
      </c>
      <c r="BC11" s="1808"/>
      <c r="BD11" s="1809"/>
      <c r="BE11" s="1807">
        <f>+BE10+BF10+BG10</f>
        <v>210</v>
      </c>
      <c r="BF11" s="1808"/>
      <c r="BG11" s="1809"/>
      <c r="BH11" s="1807">
        <f>+BH10+BI10+BJ10</f>
        <v>110</v>
      </c>
      <c r="BI11" s="1808"/>
      <c r="BJ11" s="1809"/>
      <c r="BK11" s="1807">
        <f>+BK10+BL10+BM10</f>
        <v>210</v>
      </c>
      <c r="BL11" s="1808"/>
      <c r="BM11" s="1809"/>
      <c r="BN11" s="1807">
        <f>+BN10+BO10+BP10</f>
        <v>210</v>
      </c>
      <c r="BO11" s="1808"/>
      <c r="BP11" s="1809"/>
      <c r="BQ11" s="1807">
        <f>+BQ10+BR10+BS10</f>
        <v>170</v>
      </c>
      <c r="BR11" s="1808"/>
      <c r="BS11" s="1809"/>
      <c r="BT11" s="1807">
        <f>+BT10+BU10+BV10</f>
        <v>210</v>
      </c>
      <c r="BU11" s="1808"/>
      <c r="BV11" s="1809"/>
      <c r="BW11" s="1807">
        <f>+BW10+BX10+BY10</f>
        <v>210</v>
      </c>
      <c r="BX11" s="1808"/>
      <c r="BY11" s="1809"/>
      <c r="BZ11" s="1807">
        <f>+BZ10+CA10+CB10</f>
        <v>160</v>
      </c>
      <c r="CA11" s="1808"/>
      <c r="CB11" s="1809"/>
      <c r="CC11" s="1807">
        <f>+CC10+CD10+CE10</f>
        <v>110</v>
      </c>
      <c r="CD11" s="1808"/>
      <c r="CE11" s="1809"/>
      <c r="CF11" s="1807">
        <f>+CF10+CG10+CH10</f>
        <v>160</v>
      </c>
      <c r="CG11" s="1808"/>
      <c r="CH11" s="1809"/>
      <c r="CI11" s="1807">
        <f>+CI10+CJ10+CK10</f>
        <v>180</v>
      </c>
      <c r="CJ11" s="1808"/>
      <c r="CK11" s="1809"/>
      <c r="CL11" s="1807">
        <f>+CL10+CM10+CN10</f>
        <v>180</v>
      </c>
      <c r="CM11" s="1808"/>
      <c r="CN11" s="1809"/>
      <c r="CO11" s="1807">
        <f>+CO10+CP10+CQ10</f>
        <v>160</v>
      </c>
      <c r="CP11" s="1808"/>
      <c r="CQ11" s="1809"/>
      <c r="CR11" s="1807">
        <f>+CR10+CS10+CT10</f>
        <v>130</v>
      </c>
      <c r="CS11" s="1808"/>
      <c r="CT11" s="1813"/>
      <c r="CU11" s="1792">
        <f>SUM(F11:CT11)</f>
        <v>4560</v>
      </c>
      <c r="CV11" s="1793"/>
      <c r="CW11" s="1794"/>
    </row>
    <row r="12" spans="1:101" ht="78" hidden="1" customHeight="1">
      <c r="A12" s="1783"/>
      <c r="B12" s="1797"/>
      <c r="C12" s="1798"/>
      <c r="D12" s="1805" t="s">
        <v>567</v>
      </c>
      <c r="E12" s="1806"/>
      <c r="F12" s="1563">
        <f>VLOOKUP(F8,[11]機種情報!$B$6:$P$26,3)</f>
        <v>0</v>
      </c>
      <c r="G12" s="1563">
        <f>VLOOKUP(G8,[11]機種情報!$B$6:$P$26,3)</f>
        <v>0</v>
      </c>
      <c r="H12" s="1563">
        <f>VLOOKUP(H8,[11]機種情報!$B$6:$P$26,3)</f>
        <v>0</v>
      </c>
      <c r="I12" s="1563">
        <f>VLOOKUP(I8,[11]機種情報!$B$6:$P$26,3)</f>
        <v>0</v>
      </c>
      <c r="J12" s="1563">
        <f>VLOOKUP(J8,[11]機種情報!$B$6:$P$26,3)</f>
        <v>0</v>
      </c>
      <c r="K12" s="1563">
        <f>VLOOKUP(K8,[11]機種情報!$B$6:$P$26,3)</f>
        <v>0</v>
      </c>
      <c r="L12" s="1563">
        <f>VLOOKUP(L8,[11]機種情報!$B$6:$P$26,3)</f>
        <v>0</v>
      </c>
      <c r="M12" s="1563">
        <f>VLOOKUP(M8,[11]機種情報!$B$6:$P$26,3)</f>
        <v>0</v>
      </c>
      <c r="N12" s="1563">
        <f>VLOOKUP(N8,[11]機種情報!$B$6:$P$26,3)</f>
        <v>0</v>
      </c>
      <c r="O12" s="1563">
        <f>VLOOKUP(O8,[11]機種情報!$B$6:$P$26,3)</f>
        <v>0</v>
      </c>
      <c r="P12" s="1563">
        <f>VLOOKUP(P8,[11]機種情報!$B$6:$P$26,3)</f>
        <v>0</v>
      </c>
      <c r="Q12" s="1563">
        <f>VLOOKUP(Q8,[11]機種情報!$B$6:$P$26,3)</f>
        <v>0</v>
      </c>
      <c r="R12" s="1563">
        <f>VLOOKUP(R8,[11]機種情報!$B$6:$P$26,3)</f>
        <v>0</v>
      </c>
      <c r="S12" s="1563">
        <f>VLOOKUP(S8,[11]機種情報!$B$6:$P$26,3)</f>
        <v>0</v>
      </c>
      <c r="T12" s="1563">
        <f>VLOOKUP(T8,[11]機種情報!$B$6:$P$26,3)</f>
        <v>0</v>
      </c>
      <c r="U12" s="1563">
        <f>VLOOKUP(U8,[11]機種情報!$B$6:$P$26,3)</f>
        <v>10.5</v>
      </c>
      <c r="V12" s="1563">
        <f>VLOOKUP(V8,[11]機種情報!$B$6:$P$26,3)</f>
        <v>10.5</v>
      </c>
      <c r="W12" s="1563">
        <f>VLOOKUP(W8,[11]機種情報!$B$6:$P$26,3)</f>
        <v>10.5</v>
      </c>
      <c r="X12" s="1563">
        <f>VLOOKUP(X8,[11]機種情報!$B$6:$P$26,3)</f>
        <v>10.5</v>
      </c>
      <c r="Y12" s="1563">
        <f>VLOOKUP(Y8,[11]機種情報!$B$6:$P$26,3)</f>
        <v>10.5</v>
      </c>
      <c r="Z12" s="1563">
        <f>VLOOKUP(Z8,[11]機種情報!$B$6:$P$26,3)</f>
        <v>10.5</v>
      </c>
      <c r="AA12" s="1563">
        <f>VLOOKUP(AA8,[11]機種情報!$B$6:$P$26,3)</f>
        <v>10.5</v>
      </c>
      <c r="AB12" s="1563">
        <f>VLOOKUP(AB8,[11]機種情報!$B$6:$P$26,3)</f>
        <v>10.5</v>
      </c>
      <c r="AC12" s="1563">
        <f>VLOOKUP(AC8,[11]機種情報!$B$6:$P$26,3)</f>
        <v>10.5</v>
      </c>
      <c r="AD12" s="1563">
        <f>VLOOKUP(AD8,[11]機種情報!$B$6:$P$26,3)</f>
        <v>19</v>
      </c>
      <c r="AE12" s="1563">
        <f>VLOOKUP(AE8,[11]機種情報!$B$6:$P$26,3)</f>
        <v>19</v>
      </c>
      <c r="AF12" s="1563">
        <f>VLOOKUP(AF8,[11]機種情報!$B$6:$P$26,3)</f>
        <v>19</v>
      </c>
      <c r="AG12" s="1563">
        <f>VLOOKUP(AG8,[11]機種情報!$B$6:$P$26,3)</f>
        <v>19</v>
      </c>
      <c r="AH12" s="1563">
        <f>VLOOKUP(AH8,[11]機種情報!$B$6:$P$26,3)</f>
        <v>19</v>
      </c>
      <c r="AI12" s="1563">
        <f>VLOOKUP(AI8,[11]機種情報!$B$6:$P$26,3)</f>
        <v>19</v>
      </c>
      <c r="AJ12" s="1563">
        <f>VLOOKUP(AJ8,[11]機種情報!$B$6:$P$26,3)</f>
        <v>19</v>
      </c>
      <c r="AK12" s="1563">
        <f>VLOOKUP(AK8,[11]機種情報!$B$6:$P$26,3)</f>
        <v>15.8</v>
      </c>
      <c r="AL12" s="1563">
        <f>VLOOKUP(AL8,[11]機種情報!$B$6:$P$26,3)</f>
        <v>15.8</v>
      </c>
      <c r="AM12" s="1563">
        <f>VLOOKUP(AM8,[11]機種情報!$B$6:$P$26,3)</f>
        <v>15.8</v>
      </c>
      <c r="AN12" s="1563">
        <f>VLOOKUP(AN8,[11]機種情報!$B$6:$P$26,3)</f>
        <v>15.8</v>
      </c>
      <c r="AO12" s="1563">
        <f>VLOOKUP(AO8,[11]機種情報!$B$6:$P$26,3)</f>
        <v>15.8</v>
      </c>
      <c r="AP12" s="1563">
        <f>VLOOKUP(AP8,[11]機種情報!$B$6:$P$26,3)</f>
        <v>15.8</v>
      </c>
      <c r="AQ12" s="1563">
        <f>VLOOKUP(AQ8,[11]機種情報!$B$6:$P$26,3)</f>
        <v>15.8</v>
      </c>
      <c r="AR12" s="1563">
        <f>VLOOKUP(AR8,[11]機種情報!$B$6:$P$26,3)</f>
        <v>10.5</v>
      </c>
      <c r="AS12" s="1563">
        <f>VLOOKUP(AS8,[11]機種情報!$B$6:$P$26,3)</f>
        <v>10.5</v>
      </c>
      <c r="AT12" s="1563">
        <f>VLOOKUP(AT8,[11]機種情報!$B$6:$P$26,3)</f>
        <v>10.5</v>
      </c>
      <c r="AU12" s="1563">
        <f>VLOOKUP(AU8,[11]機種情報!$B$6:$P$26,3)</f>
        <v>10.5</v>
      </c>
      <c r="AV12" s="1563">
        <f>VLOOKUP(AV8,[11]機種情報!$B$6:$P$26,3)</f>
        <v>10.5</v>
      </c>
      <c r="AW12" s="1563">
        <f>VLOOKUP(AW8,[11]機種情報!$B$6:$P$26,3)</f>
        <v>10.5</v>
      </c>
      <c r="AX12" s="1563">
        <f>VLOOKUP(AX8,[11]機種情報!$B$6:$P$26,3)</f>
        <v>10.5</v>
      </c>
      <c r="AY12" s="1563">
        <f>VLOOKUP(AY8,[11]機種情報!$B$6:$P$26,3)</f>
        <v>10.5</v>
      </c>
      <c r="AZ12" s="1563">
        <f>VLOOKUP(AZ8,[11]機種情報!$B$6:$P$26,3)</f>
        <v>10.5</v>
      </c>
      <c r="BA12" s="1563">
        <f>VLOOKUP(BA8,[11]機種情報!$B$6:$P$26,3)</f>
        <v>17.5</v>
      </c>
      <c r="BB12" s="1563">
        <f>VLOOKUP(BB8,[11]機種情報!$B$6:$P$26,3)</f>
        <v>17.5</v>
      </c>
      <c r="BC12" s="1563">
        <f>VLOOKUP(BC8,[11]機種情報!$B$6:$P$26,3)</f>
        <v>17.5</v>
      </c>
      <c r="BD12" s="1563">
        <f>VLOOKUP(BD8,[11]機種情報!$B$6:$P$26,3)</f>
        <v>17.5</v>
      </c>
      <c r="BE12" s="1563">
        <f>VLOOKUP(BE8,[11]機種情報!$B$6:$P$26,3)</f>
        <v>17.5</v>
      </c>
      <c r="BF12" s="1563">
        <f>VLOOKUP(BF8,[11]機種情報!$B$6:$P$26,3)</f>
        <v>17.5</v>
      </c>
      <c r="BG12" s="1563">
        <f>VLOOKUP(BG8,[11]機種情報!$B$6:$P$26,3)</f>
        <v>17.5</v>
      </c>
      <c r="BH12" s="1563">
        <f>VLOOKUP(BH8,[11]機種情報!$B$6:$P$26,3)</f>
        <v>17.5</v>
      </c>
      <c r="BI12" s="1563">
        <f>VLOOKUP(BI8,[11]機種情報!$B$6:$P$26,3)</f>
        <v>17.5</v>
      </c>
      <c r="BJ12" s="1563">
        <f>VLOOKUP(BJ8,[11]機種情報!$B$6:$P$26,3)</f>
        <v>17.5</v>
      </c>
      <c r="BK12" s="1563">
        <f>VLOOKUP(BK8,[11]機種情報!$B$6:$P$26,3)</f>
        <v>10.5</v>
      </c>
      <c r="BL12" s="1563">
        <f>VLOOKUP(BL8,[11]機種情報!$B$6:$P$26,3)</f>
        <v>10.5</v>
      </c>
      <c r="BM12" s="1563">
        <f>VLOOKUP(BM8,[11]機種情報!$B$6:$P$26,3)</f>
        <v>10.5</v>
      </c>
      <c r="BN12" s="1563">
        <f>VLOOKUP(BN8,[11]機種情報!$B$6:$P$26,3)</f>
        <v>10.5</v>
      </c>
      <c r="BO12" s="1563">
        <f>VLOOKUP(BO8,[11]機種情報!$B$6:$P$26,3)</f>
        <v>10.5</v>
      </c>
      <c r="BP12" s="1563">
        <f>VLOOKUP(BP8,[11]機種情報!$B$6:$P$26,3)</f>
        <v>10.5</v>
      </c>
      <c r="BQ12" s="1563">
        <f>VLOOKUP(BQ8,[11]機種情報!$B$6:$P$26,3)</f>
        <v>10.5</v>
      </c>
      <c r="BR12" s="1563">
        <f>VLOOKUP(BR8,[11]機種情報!$B$6:$P$26,3)</f>
        <v>10.5</v>
      </c>
      <c r="BS12" s="1563">
        <f>VLOOKUP(BS8,[11]機種情報!$B$6:$P$26,3)</f>
        <v>13.32</v>
      </c>
      <c r="BT12" s="1563">
        <f>VLOOKUP(BT8,[11]機種情報!$B$6:$P$26,3)</f>
        <v>13.32</v>
      </c>
      <c r="BU12" s="1563">
        <f>VLOOKUP(BU8,[11]機種情報!$B$6:$P$26,3)</f>
        <v>13.32</v>
      </c>
      <c r="BV12" s="1563">
        <f>VLOOKUP(BV8,[11]機種情報!$B$6:$P$26,3)</f>
        <v>13.32</v>
      </c>
      <c r="BW12" s="1563">
        <f>VLOOKUP(BW8,[11]機種情報!$B$6:$P$26,3)</f>
        <v>13.32</v>
      </c>
      <c r="BX12" s="1563">
        <f>VLOOKUP(BX8,[11]機種情報!$B$6:$P$26,3)</f>
        <v>13.32</v>
      </c>
      <c r="BY12" s="1563">
        <f>VLOOKUP(BY8,[11]機種情報!$B$6:$P$26,3)</f>
        <v>13.32</v>
      </c>
      <c r="BZ12" s="1563">
        <f>VLOOKUP(BZ8,[11]機種情報!$B$6:$P$26,3)</f>
        <v>13.32</v>
      </c>
      <c r="CA12" s="1563">
        <f>VLOOKUP(CA8,[11]機種情報!$B$6:$P$26,3)</f>
        <v>13.32</v>
      </c>
      <c r="CB12" s="1563">
        <f>VLOOKUP(CB8,[11]機種情報!$B$6:$P$26,3)</f>
        <v>15.8</v>
      </c>
      <c r="CC12" s="1563">
        <f>VLOOKUP(CC8,[11]機種情報!$B$6:$P$26,3)</f>
        <v>15.8</v>
      </c>
      <c r="CD12" s="1563">
        <f>VLOOKUP(CD8,[11]機種情報!$B$6:$P$26,3)</f>
        <v>15.8</v>
      </c>
      <c r="CE12" s="1563">
        <f>VLOOKUP(CE8,[11]機種情報!$B$6:$P$26,3)</f>
        <v>15.8</v>
      </c>
      <c r="CF12" s="1563">
        <f>VLOOKUP(CF8,[11]機種情報!$B$6:$P$26,3)</f>
        <v>15.8</v>
      </c>
      <c r="CG12" s="1563">
        <f>VLOOKUP(CG8,[11]機種情報!$B$6:$P$26,3)</f>
        <v>15.8</v>
      </c>
      <c r="CH12" s="1563">
        <f>VLOOKUP(CH8,[11]機種情報!$B$6:$P$26,3)</f>
        <v>15.8</v>
      </c>
      <c r="CI12" s="1563">
        <f>VLOOKUP(CI8,[11]機種情報!$B$6:$P$26,3)</f>
        <v>19</v>
      </c>
      <c r="CJ12" s="1563">
        <f>VLOOKUP(CJ8,[11]機種情報!$B$6:$P$26,3)</f>
        <v>19</v>
      </c>
      <c r="CK12" s="1563">
        <f>VLOOKUP(CK8,[11]機種情報!$B$6:$P$26,3)</f>
        <v>19</v>
      </c>
      <c r="CL12" s="1563">
        <f>VLOOKUP(CL8,[11]機種情報!$B$6:$P$26,3)</f>
        <v>19</v>
      </c>
      <c r="CM12" s="1563">
        <f>VLOOKUP(CM8,[11]機種情報!$B$6:$P$26,3)</f>
        <v>19</v>
      </c>
      <c r="CN12" s="1563">
        <f>VLOOKUP(CN8,[11]機種情報!$B$6:$P$26,3)</f>
        <v>19</v>
      </c>
      <c r="CO12" s="1563">
        <f>VLOOKUP(CO8,[11]機種情報!$B$6:$P$26,3)</f>
        <v>19</v>
      </c>
      <c r="CP12" s="1563">
        <f>VLOOKUP(CP8,[11]機種情報!$B$6:$P$26,3)</f>
        <v>19</v>
      </c>
      <c r="CQ12" s="1563">
        <f>VLOOKUP(CQ8,[11]機種情報!$B$6:$P$26,3)</f>
        <v>19</v>
      </c>
      <c r="CR12" s="1563">
        <f>VLOOKUP(CR8,[11]機種情報!$B$6:$P$26,3)</f>
        <v>17.5</v>
      </c>
      <c r="CS12" s="1563">
        <f>VLOOKUP(CS8,[11]機種情報!$B$6:$P$26,3)</f>
        <v>17.5</v>
      </c>
      <c r="CT12" s="1563">
        <f>VLOOKUP(CT8,[11]機種情報!$B$6:$P$26,3)</f>
        <v>17.5</v>
      </c>
      <c r="CU12" s="1564"/>
      <c r="CV12" s="1565"/>
      <c r="CW12" s="1566"/>
    </row>
    <row r="13" spans="1:101" ht="78" hidden="1" customHeight="1">
      <c r="A13" s="1783"/>
      <c r="B13" s="1797"/>
      <c r="C13" s="1798"/>
      <c r="D13" s="1805" t="s">
        <v>568</v>
      </c>
      <c r="E13" s="1806"/>
      <c r="F13" s="1567">
        <f>F12*F10</f>
        <v>0</v>
      </c>
      <c r="G13" s="1567">
        <f t="shared" ref="G13:BR13" si="2">G12*G10</f>
        <v>0</v>
      </c>
      <c r="H13" s="1567">
        <f t="shared" si="2"/>
        <v>0</v>
      </c>
      <c r="I13" s="1567">
        <f t="shared" si="2"/>
        <v>0</v>
      </c>
      <c r="J13" s="1567">
        <f t="shared" si="2"/>
        <v>0</v>
      </c>
      <c r="K13" s="1567">
        <f t="shared" si="2"/>
        <v>0</v>
      </c>
      <c r="L13" s="1567">
        <f t="shared" si="2"/>
        <v>0</v>
      </c>
      <c r="M13" s="1567">
        <f t="shared" si="2"/>
        <v>0</v>
      </c>
      <c r="N13" s="1567">
        <f t="shared" si="2"/>
        <v>0</v>
      </c>
      <c r="O13" s="1567">
        <f t="shared" si="2"/>
        <v>0</v>
      </c>
      <c r="P13" s="1567">
        <f t="shared" si="2"/>
        <v>0</v>
      </c>
      <c r="Q13" s="1567">
        <f t="shared" si="2"/>
        <v>0</v>
      </c>
      <c r="R13" s="1567">
        <f t="shared" si="2"/>
        <v>0</v>
      </c>
      <c r="S13" s="1567">
        <f t="shared" si="2"/>
        <v>0</v>
      </c>
      <c r="T13" s="1567">
        <f t="shared" si="2"/>
        <v>0</v>
      </c>
      <c r="U13" s="1567">
        <f t="shared" si="2"/>
        <v>525</v>
      </c>
      <c r="V13" s="1567">
        <f t="shared" si="2"/>
        <v>735</v>
      </c>
      <c r="W13" s="1567">
        <f t="shared" si="2"/>
        <v>630</v>
      </c>
      <c r="X13" s="1567">
        <f t="shared" si="2"/>
        <v>840</v>
      </c>
      <c r="Y13" s="1567">
        <f t="shared" si="2"/>
        <v>735</v>
      </c>
      <c r="Z13" s="1567">
        <f t="shared" si="2"/>
        <v>630</v>
      </c>
      <c r="AA13" s="1567">
        <f t="shared" si="2"/>
        <v>840</v>
      </c>
      <c r="AB13" s="1567">
        <f t="shared" si="2"/>
        <v>735</v>
      </c>
      <c r="AC13" s="1567">
        <f t="shared" si="2"/>
        <v>630</v>
      </c>
      <c r="AD13" s="1567">
        <f t="shared" si="2"/>
        <v>570</v>
      </c>
      <c r="AE13" s="1567">
        <f t="shared" si="2"/>
        <v>1140</v>
      </c>
      <c r="AF13" s="1567">
        <f t="shared" si="2"/>
        <v>950</v>
      </c>
      <c r="AG13" s="1567">
        <f t="shared" si="2"/>
        <v>1330</v>
      </c>
      <c r="AH13" s="1567">
        <f t="shared" si="2"/>
        <v>1140</v>
      </c>
      <c r="AI13" s="1567">
        <f t="shared" si="2"/>
        <v>950</v>
      </c>
      <c r="AJ13" s="1567">
        <f t="shared" si="2"/>
        <v>570</v>
      </c>
      <c r="AK13" s="1567">
        <f t="shared" si="2"/>
        <v>948</v>
      </c>
      <c r="AL13" s="1567">
        <f t="shared" si="2"/>
        <v>790</v>
      </c>
      <c r="AM13" s="1567">
        <f t="shared" si="2"/>
        <v>1106</v>
      </c>
      <c r="AN13" s="1567">
        <f t="shared" si="2"/>
        <v>948</v>
      </c>
      <c r="AO13" s="1567">
        <f t="shared" si="2"/>
        <v>0</v>
      </c>
      <c r="AP13" s="1567">
        <f t="shared" si="2"/>
        <v>1106</v>
      </c>
      <c r="AQ13" s="1567">
        <f t="shared" si="2"/>
        <v>474</v>
      </c>
      <c r="AR13" s="1567">
        <f t="shared" si="2"/>
        <v>630</v>
      </c>
      <c r="AS13" s="1567">
        <f t="shared" si="2"/>
        <v>840</v>
      </c>
      <c r="AT13" s="1567">
        <f t="shared" si="2"/>
        <v>735</v>
      </c>
      <c r="AU13" s="1567">
        <f t="shared" si="2"/>
        <v>630</v>
      </c>
      <c r="AV13" s="1567">
        <f t="shared" si="2"/>
        <v>840</v>
      </c>
      <c r="AW13" s="1567">
        <f t="shared" si="2"/>
        <v>735</v>
      </c>
      <c r="AX13" s="1567">
        <f t="shared" si="2"/>
        <v>630</v>
      </c>
      <c r="AY13" s="1567">
        <f t="shared" si="2"/>
        <v>840</v>
      </c>
      <c r="AZ13" s="1567">
        <f t="shared" si="2"/>
        <v>315</v>
      </c>
      <c r="BA13" s="1567">
        <f t="shared" si="2"/>
        <v>1050</v>
      </c>
      <c r="BB13" s="1567">
        <f t="shared" si="2"/>
        <v>1400</v>
      </c>
      <c r="BC13" s="1567">
        <f t="shared" si="2"/>
        <v>1225</v>
      </c>
      <c r="BD13" s="1567">
        <f t="shared" si="2"/>
        <v>1050</v>
      </c>
      <c r="BE13" s="1567">
        <f t="shared" si="2"/>
        <v>1400</v>
      </c>
      <c r="BF13" s="1567">
        <f t="shared" si="2"/>
        <v>1225</v>
      </c>
      <c r="BG13" s="1567">
        <f t="shared" si="2"/>
        <v>1050</v>
      </c>
      <c r="BH13" s="1567">
        <f t="shared" si="2"/>
        <v>1400</v>
      </c>
      <c r="BI13" s="1567">
        <f t="shared" si="2"/>
        <v>0</v>
      </c>
      <c r="BJ13" s="1567">
        <f t="shared" si="2"/>
        <v>525</v>
      </c>
      <c r="BK13" s="1567">
        <f t="shared" si="2"/>
        <v>840</v>
      </c>
      <c r="BL13" s="1567">
        <f t="shared" si="2"/>
        <v>735</v>
      </c>
      <c r="BM13" s="1567">
        <f t="shared" si="2"/>
        <v>630</v>
      </c>
      <c r="BN13" s="1567">
        <f t="shared" si="2"/>
        <v>840</v>
      </c>
      <c r="BO13" s="1567">
        <f t="shared" si="2"/>
        <v>735</v>
      </c>
      <c r="BP13" s="1567">
        <f t="shared" si="2"/>
        <v>630</v>
      </c>
      <c r="BQ13" s="1567">
        <f t="shared" si="2"/>
        <v>840</v>
      </c>
      <c r="BR13" s="1567">
        <f t="shared" si="2"/>
        <v>315</v>
      </c>
      <c r="BS13" s="1567">
        <f t="shared" ref="BS13:CT13" si="3">BS12*BS10</f>
        <v>799.2</v>
      </c>
      <c r="BT13" s="1567">
        <f t="shared" si="3"/>
        <v>1065.5999999999999</v>
      </c>
      <c r="BU13" s="1567">
        <f t="shared" si="3"/>
        <v>932.4</v>
      </c>
      <c r="BV13" s="1567">
        <f t="shared" si="3"/>
        <v>799.2</v>
      </c>
      <c r="BW13" s="1567">
        <f t="shared" si="3"/>
        <v>1065.5999999999999</v>
      </c>
      <c r="BX13" s="1567">
        <f t="shared" si="3"/>
        <v>932.4</v>
      </c>
      <c r="BY13" s="1567">
        <f t="shared" si="3"/>
        <v>799.2</v>
      </c>
      <c r="BZ13" s="1567">
        <f t="shared" si="3"/>
        <v>1065.5999999999999</v>
      </c>
      <c r="CA13" s="1567">
        <f t="shared" si="3"/>
        <v>399.6</v>
      </c>
      <c r="CB13" s="1567">
        <f t="shared" si="3"/>
        <v>790</v>
      </c>
      <c r="CC13" s="1567">
        <f t="shared" si="3"/>
        <v>0</v>
      </c>
      <c r="CD13" s="1567">
        <f t="shared" si="3"/>
        <v>948</v>
      </c>
      <c r="CE13" s="1567">
        <f t="shared" si="3"/>
        <v>790</v>
      </c>
      <c r="CF13" s="1567">
        <f t="shared" si="3"/>
        <v>1106</v>
      </c>
      <c r="CG13" s="1567">
        <f t="shared" si="3"/>
        <v>948</v>
      </c>
      <c r="CH13" s="1567">
        <f t="shared" si="3"/>
        <v>474</v>
      </c>
      <c r="CI13" s="1567">
        <f t="shared" si="3"/>
        <v>1330</v>
      </c>
      <c r="CJ13" s="1567">
        <f t="shared" si="3"/>
        <v>1140</v>
      </c>
      <c r="CK13" s="1567">
        <f t="shared" si="3"/>
        <v>950</v>
      </c>
      <c r="CL13" s="1567">
        <f t="shared" si="3"/>
        <v>1330</v>
      </c>
      <c r="CM13" s="1567">
        <f t="shared" si="3"/>
        <v>1140</v>
      </c>
      <c r="CN13" s="1567">
        <f t="shared" si="3"/>
        <v>950</v>
      </c>
      <c r="CO13" s="1567">
        <f t="shared" si="3"/>
        <v>1330</v>
      </c>
      <c r="CP13" s="1567">
        <f t="shared" si="3"/>
        <v>1140</v>
      </c>
      <c r="CQ13" s="1567">
        <f t="shared" si="3"/>
        <v>570</v>
      </c>
      <c r="CR13" s="1567">
        <f t="shared" si="3"/>
        <v>0</v>
      </c>
      <c r="CS13" s="1567">
        <f t="shared" si="3"/>
        <v>1225</v>
      </c>
      <c r="CT13" s="1567">
        <f t="shared" si="3"/>
        <v>1050</v>
      </c>
      <c r="CU13" s="1564"/>
      <c r="CV13" s="1565"/>
      <c r="CW13" s="1566"/>
    </row>
    <row r="14" spans="1:101" ht="45" customHeight="1">
      <c r="A14" s="1783"/>
      <c r="B14" s="1797"/>
      <c r="C14" s="1798"/>
      <c r="D14" s="1805" t="s">
        <v>568</v>
      </c>
      <c r="E14" s="1806"/>
      <c r="F14" s="1815">
        <f>F13+G13+H13</f>
        <v>0</v>
      </c>
      <c r="G14" s="1816"/>
      <c r="H14" s="1816"/>
      <c r="I14" s="1817">
        <f>I13+J13+K13</f>
        <v>0</v>
      </c>
      <c r="J14" s="1816"/>
      <c r="K14" s="1818"/>
      <c r="L14" s="1814">
        <f>L13+M13+N13</f>
        <v>0</v>
      </c>
      <c r="M14" s="1814"/>
      <c r="N14" s="1814"/>
      <c r="O14" s="1814">
        <f>O13+P13+Q13</f>
        <v>0</v>
      </c>
      <c r="P14" s="1814"/>
      <c r="Q14" s="1814"/>
      <c r="R14" s="1814">
        <f>R13+S13+T13</f>
        <v>0</v>
      </c>
      <c r="S14" s="1814"/>
      <c r="T14" s="1814"/>
      <c r="U14" s="1814">
        <f>U13+V13+W13</f>
        <v>1890</v>
      </c>
      <c r="V14" s="1814"/>
      <c r="W14" s="1814"/>
      <c r="X14" s="1814">
        <f>X13+Y13+Z13</f>
        <v>2205</v>
      </c>
      <c r="Y14" s="1814"/>
      <c r="Z14" s="1814"/>
      <c r="AA14" s="1814">
        <f>AA13+AB13+AC13</f>
        <v>2205</v>
      </c>
      <c r="AB14" s="1814"/>
      <c r="AC14" s="1814"/>
      <c r="AD14" s="1814">
        <f>AD13+AE13+AF13</f>
        <v>2660</v>
      </c>
      <c r="AE14" s="1814"/>
      <c r="AF14" s="1814"/>
      <c r="AG14" s="1814">
        <f>AG13+AH13+AI13</f>
        <v>3420</v>
      </c>
      <c r="AH14" s="1814"/>
      <c r="AI14" s="1814"/>
      <c r="AJ14" s="1814">
        <f>AJ13+AK13+AL13</f>
        <v>2308</v>
      </c>
      <c r="AK14" s="1814"/>
      <c r="AL14" s="1814"/>
      <c r="AM14" s="1814">
        <f>AM13+AN13+AO13</f>
        <v>2054</v>
      </c>
      <c r="AN14" s="1814"/>
      <c r="AO14" s="1814"/>
      <c r="AP14" s="1814">
        <f>AP13+AQ13+AR13</f>
        <v>2210</v>
      </c>
      <c r="AQ14" s="1814"/>
      <c r="AR14" s="1814"/>
      <c r="AS14" s="1814">
        <f>AS13+AT13+AU13</f>
        <v>2205</v>
      </c>
      <c r="AT14" s="1814"/>
      <c r="AU14" s="1814"/>
      <c r="AV14" s="1814">
        <f>AV13+AW13+AX13</f>
        <v>2205</v>
      </c>
      <c r="AW14" s="1814"/>
      <c r="AX14" s="1814"/>
      <c r="AY14" s="1814">
        <f>AY13+AZ13+BA13</f>
        <v>2205</v>
      </c>
      <c r="AZ14" s="1814"/>
      <c r="BA14" s="1814"/>
      <c r="BB14" s="1814">
        <f>BB13+BC13+BD13</f>
        <v>3675</v>
      </c>
      <c r="BC14" s="1814"/>
      <c r="BD14" s="1814"/>
      <c r="BE14" s="1814">
        <f>BE13+BF13+BG13</f>
        <v>3675</v>
      </c>
      <c r="BF14" s="1814"/>
      <c r="BG14" s="1814"/>
      <c r="BH14" s="1814">
        <f>BH13+BI13+BJ13</f>
        <v>1925</v>
      </c>
      <c r="BI14" s="1814"/>
      <c r="BJ14" s="1814"/>
      <c r="BK14" s="1814">
        <f>BK13+BL13+BM13</f>
        <v>2205</v>
      </c>
      <c r="BL14" s="1814"/>
      <c r="BM14" s="1814"/>
      <c r="BN14" s="1814">
        <f>BN13+BO13+BP13</f>
        <v>2205</v>
      </c>
      <c r="BO14" s="1814"/>
      <c r="BP14" s="1814"/>
      <c r="BQ14" s="1814">
        <f>BQ13+BR13+BS13</f>
        <v>1954.2</v>
      </c>
      <c r="BR14" s="1814"/>
      <c r="BS14" s="1814"/>
      <c r="BT14" s="1814">
        <f>BT13+BU13+BV13</f>
        <v>2797.2</v>
      </c>
      <c r="BU14" s="1814"/>
      <c r="BV14" s="1814"/>
      <c r="BW14" s="1814">
        <f>BW13+BX13+BY13</f>
        <v>2797.2</v>
      </c>
      <c r="BX14" s="1814"/>
      <c r="BY14" s="1814"/>
      <c r="BZ14" s="1814">
        <f>BZ13+CA13+CB13</f>
        <v>2255.1999999999998</v>
      </c>
      <c r="CA14" s="1814"/>
      <c r="CB14" s="1814"/>
      <c r="CC14" s="1814">
        <f>CC13+CD13+CE13</f>
        <v>1738</v>
      </c>
      <c r="CD14" s="1814"/>
      <c r="CE14" s="1814"/>
      <c r="CF14" s="1814">
        <f>CF13+CG13+CH13</f>
        <v>2528</v>
      </c>
      <c r="CG14" s="1814"/>
      <c r="CH14" s="1814"/>
      <c r="CI14" s="1814">
        <f>CI13+CJ13+CK13</f>
        <v>3420</v>
      </c>
      <c r="CJ14" s="1814"/>
      <c r="CK14" s="1814"/>
      <c r="CL14" s="1814">
        <f>CL13+CM13+CN13</f>
        <v>3420</v>
      </c>
      <c r="CM14" s="1814"/>
      <c r="CN14" s="1814"/>
      <c r="CO14" s="1814">
        <f>CO13+CP13+CQ13</f>
        <v>3040</v>
      </c>
      <c r="CP14" s="1814"/>
      <c r="CQ14" s="1814"/>
      <c r="CR14" s="1814">
        <f>CR13+CS13+CT13</f>
        <v>2275</v>
      </c>
      <c r="CS14" s="1814"/>
      <c r="CT14" s="1819"/>
      <c r="CU14" s="1815">
        <f>SUM(F14:CT14)</f>
        <v>65476.799999999988</v>
      </c>
      <c r="CV14" s="1820"/>
      <c r="CW14" s="1821"/>
    </row>
    <row r="15" spans="1:101" ht="45" customHeight="1">
      <c r="A15" s="1783"/>
      <c r="B15" s="1797"/>
      <c r="C15" s="1798"/>
      <c r="D15" s="1822" t="s">
        <v>569</v>
      </c>
      <c r="E15" s="1823"/>
      <c r="F15" s="1824"/>
      <c r="G15" s="1825"/>
      <c r="H15" s="1826"/>
      <c r="I15" s="1827"/>
      <c r="J15" s="1825"/>
      <c r="K15" s="1826"/>
      <c r="L15" s="1568"/>
      <c r="M15" s="1828"/>
      <c r="N15" s="1829"/>
      <c r="O15" s="1568"/>
      <c r="P15" s="1825"/>
      <c r="Q15" s="1826"/>
      <c r="R15" s="1830"/>
      <c r="S15" s="1831"/>
      <c r="T15" s="1832"/>
      <c r="U15" s="1827">
        <v>210</v>
      </c>
      <c r="V15" s="1825"/>
      <c r="W15" s="1826"/>
      <c r="X15" s="1827">
        <v>240</v>
      </c>
      <c r="Y15" s="1825"/>
      <c r="Z15" s="1826"/>
      <c r="AA15" s="1827">
        <v>210</v>
      </c>
      <c r="AB15" s="1825"/>
      <c r="AC15" s="1826"/>
      <c r="AD15" s="1827">
        <v>160</v>
      </c>
      <c r="AE15" s="1825"/>
      <c r="AF15" s="1826"/>
      <c r="AG15" s="1827">
        <v>200</v>
      </c>
      <c r="AH15" s="1825"/>
      <c r="AI15" s="1826"/>
      <c r="AJ15" s="1568">
        <v>60</v>
      </c>
      <c r="AK15" s="1825">
        <v>120</v>
      </c>
      <c r="AL15" s="1826"/>
      <c r="AM15" s="1827">
        <v>160</v>
      </c>
      <c r="AN15" s="1825"/>
      <c r="AO15" s="1826"/>
      <c r="AP15" s="1827">
        <v>120</v>
      </c>
      <c r="AQ15" s="1825"/>
      <c r="AR15" s="1569">
        <v>90</v>
      </c>
      <c r="AS15" s="1833">
        <v>240</v>
      </c>
      <c r="AT15" s="1828"/>
      <c r="AU15" s="1829"/>
      <c r="AV15" s="1827">
        <v>240</v>
      </c>
      <c r="AW15" s="1825"/>
      <c r="AX15" s="1826"/>
      <c r="AY15" s="1827">
        <v>120</v>
      </c>
      <c r="AZ15" s="1825"/>
      <c r="BA15" s="1569">
        <v>80</v>
      </c>
      <c r="BB15" s="1827">
        <v>220</v>
      </c>
      <c r="BC15" s="1825"/>
      <c r="BD15" s="1826"/>
      <c r="BE15" s="1827">
        <v>220</v>
      </c>
      <c r="BF15" s="1825"/>
      <c r="BG15" s="1826"/>
      <c r="BH15" s="1827">
        <v>140</v>
      </c>
      <c r="BI15" s="1825"/>
      <c r="BJ15" s="1826"/>
      <c r="BK15" s="1827">
        <v>240</v>
      </c>
      <c r="BL15" s="1825"/>
      <c r="BM15" s="1826"/>
      <c r="BN15" s="1827">
        <v>240</v>
      </c>
      <c r="BO15" s="1825"/>
      <c r="BP15" s="1826"/>
      <c r="BQ15" s="1827">
        <v>120</v>
      </c>
      <c r="BR15" s="1825"/>
      <c r="BS15" s="1569">
        <v>80</v>
      </c>
      <c r="BT15" s="1827">
        <v>220</v>
      </c>
      <c r="BU15" s="1825"/>
      <c r="BV15" s="1826"/>
      <c r="BW15" s="1827">
        <v>220</v>
      </c>
      <c r="BX15" s="1825"/>
      <c r="BY15" s="1826"/>
      <c r="BZ15" s="1827">
        <v>120</v>
      </c>
      <c r="CA15" s="1825"/>
      <c r="CB15" s="1569">
        <v>80</v>
      </c>
      <c r="CC15" s="1827">
        <v>160</v>
      </c>
      <c r="CD15" s="1825"/>
      <c r="CE15" s="1826"/>
      <c r="CF15" s="1827">
        <v>160</v>
      </c>
      <c r="CG15" s="1825"/>
      <c r="CH15" s="1826"/>
      <c r="CI15" s="1827">
        <v>200</v>
      </c>
      <c r="CJ15" s="1825"/>
      <c r="CK15" s="1826"/>
      <c r="CL15" s="1827">
        <v>200</v>
      </c>
      <c r="CM15" s="1825"/>
      <c r="CN15" s="1826"/>
      <c r="CO15" s="1827">
        <v>180</v>
      </c>
      <c r="CP15" s="1825"/>
      <c r="CQ15" s="1826"/>
      <c r="CR15" s="1827">
        <v>160</v>
      </c>
      <c r="CS15" s="1825"/>
      <c r="CT15" s="1826"/>
      <c r="CU15" s="1834">
        <f>SUM(F15:CT15)</f>
        <v>5210</v>
      </c>
      <c r="CV15" s="1835"/>
      <c r="CW15" s="1836"/>
    </row>
    <row r="16" spans="1:101" ht="78" hidden="1" customHeight="1">
      <c r="A16" s="1783"/>
      <c r="B16" s="1797"/>
      <c r="C16" s="1798"/>
      <c r="D16" s="1837" t="s">
        <v>570</v>
      </c>
      <c r="E16" s="1838"/>
      <c r="F16" s="1570">
        <f>VLOOKUP(F8,[11]機種情報!$B$6:$P$26,4)</f>
        <v>0</v>
      </c>
      <c r="G16" s="1570">
        <f>VLOOKUP(G8,[11]機種情報!$B$6:$P$26,4)</f>
        <v>0</v>
      </c>
      <c r="H16" s="1570">
        <f>VLOOKUP(H8,[11]機種情報!$B$6:$P$26,4)</f>
        <v>0</v>
      </c>
      <c r="I16" s="1570">
        <f>VLOOKUP(I8,[11]機種情報!$B$6:$P$26,4)</f>
        <v>0</v>
      </c>
      <c r="J16" s="1570">
        <f>VLOOKUP(J8,[11]機種情報!$B$6:$P$26,4)</f>
        <v>0</v>
      </c>
      <c r="K16" s="1570">
        <f>VLOOKUP(K8,[11]機種情報!$B$6:$P$26,4)</f>
        <v>0</v>
      </c>
      <c r="L16" s="1570">
        <f>VLOOKUP(L8,[11]機種情報!$B$6:$P$26,4)</f>
        <v>0</v>
      </c>
      <c r="M16" s="1570">
        <f>VLOOKUP(M8,[11]機種情報!$B$6:$P$26,4)</f>
        <v>0</v>
      </c>
      <c r="N16" s="1570">
        <f>VLOOKUP(N8,[11]機種情報!$B$6:$P$26,4)</f>
        <v>0</v>
      </c>
      <c r="O16" s="1570">
        <f>VLOOKUP(O8,[11]機種情報!$B$6:$P$26,4)</f>
        <v>0</v>
      </c>
      <c r="P16" s="1570">
        <f>VLOOKUP(P8,[11]機種情報!$B$6:$P$26,4)</f>
        <v>0</v>
      </c>
      <c r="Q16" s="1570">
        <f>VLOOKUP(Q8,[11]機種情報!$B$6:$P$26,4)</f>
        <v>0</v>
      </c>
      <c r="R16" s="1571">
        <f>VLOOKUP(R8,[11]機種情報!$B$6:$P$26,4)</f>
        <v>0</v>
      </c>
      <c r="S16" s="1571">
        <f>VLOOKUP(S8,[11]機種情報!$B$6:$P$26,4)</f>
        <v>0</v>
      </c>
      <c r="T16" s="1571">
        <f>VLOOKUP(T8,[11]機種情報!$B$6:$P$26,4)</f>
        <v>0</v>
      </c>
      <c r="U16" s="1571">
        <f>VLOOKUP(U8,[11]機種情報!$B$6:$P$26,4)</f>
        <v>0.97</v>
      </c>
      <c r="V16" s="1571">
        <f>VLOOKUP(V8,[11]機種情報!$B$6:$P$26,4)</f>
        <v>0.97</v>
      </c>
      <c r="W16" s="1571">
        <f>VLOOKUP(W8,[11]機種情報!$B$6:$P$26,4)</f>
        <v>0.97</v>
      </c>
      <c r="X16" s="1570">
        <f>VLOOKUP(X8,[11]機種情報!$B$6:$P$26,4)</f>
        <v>0.97</v>
      </c>
      <c r="Y16" s="1570">
        <f>VLOOKUP(Y8,[11]機種情報!$B$6:$P$26,4)</f>
        <v>0.97</v>
      </c>
      <c r="Z16" s="1570">
        <f>VLOOKUP(Z8,[11]機種情報!$B$6:$P$26,4)</f>
        <v>0.97</v>
      </c>
      <c r="AA16" s="1570">
        <f>VLOOKUP(AA8,[11]機種情報!$B$6:$P$26,4)</f>
        <v>0.97</v>
      </c>
      <c r="AB16" s="1570">
        <f>VLOOKUP(AB8,[11]機種情報!$B$6:$P$26,4)</f>
        <v>0.97</v>
      </c>
      <c r="AC16" s="1570">
        <f>VLOOKUP(AC8,[11]機種情報!$B$6:$P$26,4)</f>
        <v>0.97</v>
      </c>
      <c r="AD16" s="1570">
        <f>VLOOKUP(AD8,[11]機種情報!$B$6:$P$26,4)</f>
        <v>0.98</v>
      </c>
      <c r="AE16" s="1570">
        <f>VLOOKUP(AE8,[11]機種情報!$B$6:$P$26,4)</f>
        <v>0.98</v>
      </c>
      <c r="AF16" s="1570">
        <f>VLOOKUP(AF8,[11]機種情報!$B$6:$P$26,4)</f>
        <v>0.98</v>
      </c>
      <c r="AG16" s="1570">
        <f>VLOOKUP(AG8,[11]機種情報!$B$6:$P$26,4)</f>
        <v>0.98</v>
      </c>
      <c r="AH16" s="1570">
        <f>VLOOKUP(AH8,[11]機種情報!$B$6:$P$26,4)</f>
        <v>0.98</v>
      </c>
      <c r="AI16" s="1570">
        <f>VLOOKUP(AI8,[11]機種情報!$B$6:$P$26,4)</f>
        <v>0.98</v>
      </c>
      <c r="AJ16" s="1570">
        <f>VLOOKUP(AJ8,[11]機種情報!$B$6:$P$26,4)</f>
        <v>0.98</v>
      </c>
      <c r="AK16" s="1570">
        <f>VLOOKUP(AK8,[11]機種情報!$B$6:$P$26,4)</f>
        <v>0.85</v>
      </c>
      <c r="AL16" s="1570">
        <f>VLOOKUP(AL8,[11]機種情報!$B$6:$P$26,4)</f>
        <v>0.85</v>
      </c>
      <c r="AM16" s="1570">
        <f>VLOOKUP(AM8,[11]機種情報!$B$6:$P$26,4)</f>
        <v>0.85</v>
      </c>
      <c r="AN16" s="1570">
        <f>VLOOKUP(AN8,[11]機種情報!$B$6:$P$26,4)</f>
        <v>0.85</v>
      </c>
      <c r="AO16" s="1570">
        <f>VLOOKUP(AO8,[11]機種情報!$B$6:$P$26,4)</f>
        <v>0.85</v>
      </c>
      <c r="AP16" s="1570">
        <f>VLOOKUP(AP8,[11]機種情報!$B$6:$P$26,4)</f>
        <v>0.85</v>
      </c>
      <c r="AQ16" s="1570">
        <f>VLOOKUP(AQ8,[11]機種情報!$B$6:$P$26,4)</f>
        <v>0.85</v>
      </c>
      <c r="AR16" s="1570">
        <f>VLOOKUP(AR8,[11]機種情報!$B$6:$P$26,4)</f>
        <v>0.95</v>
      </c>
      <c r="AS16" s="1570">
        <f>VLOOKUP(AS8,[11]機種情報!$B$6:$P$26,4)</f>
        <v>0.95</v>
      </c>
      <c r="AT16" s="1570">
        <f>VLOOKUP(AT8,[11]機種情報!$B$6:$P$26,4)</f>
        <v>0.95</v>
      </c>
      <c r="AU16" s="1570">
        <f>VLOOKUP(AU8,[11]機種情報!$B$6:$P$26,4)</f>
        <v>0.95</v>
      </c>
      <c r="AV16" s="1570">
        <f>VLOOKUP(AV8,[11]機種情報!$B$6:$P$26,4)</f>
        <v>0.95</v>
      </c>
      <c r="AW16" s="1570">
        <f>VLOOKUP(AW8,[11]機種情報!$B$6:$P$26,4)</f>
        <v>0.95</v>
      </c>
      <c r="AX16" s="1570">
        <f>VLOOKUP(AX8,[11]機種情報!$B$6:$P$26,4)</f>
        <v>0.95</v>
      </c>
      <c r="AY16" s="1570">
        <f>VLOOKUP(AY8,[11]機種情報!$B$6:$P$26,4)</f>
        <v>0.95</v>
      </c>
      <c r="AZ16" s="1570">
        <f>VLOOKUP(AZ8,[11]機種情報!$B$6:$P$26,4)</f>
        <v>0.95</v>
      </c>
      <c r="BA16" s="1570">
        <f>VLOOKUP(BA8,[11]機種情報!$B$6:$P$26,4)</f>
        <v>0.96</v>
      </c>
      <c r="BB16" s="1570">
        <f>VLOOKUP(BB8,[11]機種情報!$B$6:$P$26,4)</f>
        <v>0.96</v>
      </c>
      <c r="BC16" s="1570">
        <f>VLOOKUP(BC8,[11]機種情報!$B$6:$P$26,4)</f>
        <v>0.96</v>
      </c>
      <c r="BD16" s="1570">
        <f>VLOOKUP(BD8,[11]機種情報!$B$6:$P$26,4)</f>
        <v>0.96</v>
      </c>
      <c r="BE16" s="1570">
        <f>VLOOKUP(BE8,[11]機種情報!$B$6:$P$26,4)</f>
        <v>0.96</v>
      </c>
      <c r="BF16" s="1570">
        <f>VLOOKUP(BF8,[11]機種情報!$B$6:$P$26,4)</f>
        <v>0.96</v>
      </c>
      <c r="BG16" s="1570">
        <f>VLOOKUP(BG8,[11]機種情報!$B$6:$P$26,4)</f>
        <v>0.96</v>
      </c>
      <c r="BH16" s="1570">
        <f>VLOOKUP(BH8,[11]機種情報!$B$6:$P$26,4)</f>
        <v>0.96</v>
      </c>
      <c r="BI16" s="1570">
        <f>VLOOKUP(BI8,[11]機種情報!$B$6:$P$26,4)</f>
        <v>0.96</v>
      </c>
      <c r="BJ16" s="1570">
        <f>VLOOKUP(BJ8,[11]機種情報!$B$6:$P$26,4)</f>
        <v>0.96</v>
      </c>
      <c r="BK16" s="1570">
        <f>VLOOKUP(BK8,[11]機種情報!$B$6:$P$26,4)</f>
        <v>0.95</v>
      </c>
      <c r="BL16" s="1570">
        <f>VLOOKUP(BL8,[11]機種情報!$B$6:$P$26,4)</f>
        <v>0.95</v>
      </c>
      <c r="BM16" s="1570">
        <f>VLOOKUP(BM8,[11]機種情報!$B$6:$P$26,4)</f>
        <v>0.95</v>
      </c>
      <c r="BN16" s="1570">
        <f>VLOOKUP(BN8,[11]機種情報!$B$6:$P$26,4)</f>
        <v>0.95</v>
      </c>
      <c r="BO16" s="1570">
        <f>VLOOKUP(BO8,[11]機種情報!$B$6:$P$26,4)</f>
        <v>0.95</v>
      </c>
      <c r="BP16" s="1570">
        <f>VLOOKUP(BP8,[11]機種情報!$B$6:$P$26,4)</f>
        <v>0.95</v>
      </c>
      <c r="BQ16" s="1570">
        <f>VLOOKUP(BQ8,[11]機種情報!$B$6:$P$26,4)</f>
        <v>0.95</v>
      </c>
      <c r="BR16" s="1570">
        <f>VLOOKUP(BR8,[11]機種情報!$B$6:$P$26,4)</f>
        <v>0.95</v>
      </c>
      <c r="BS16" s="1570">
        <f>VLOOKUP(BS8,[11]機種情報!$B$6:$P$26,4)</f>
        <v>0.93</v>
      </c>
      <c r="BT16" s="1570">
        <f>VLOOKUP(BT8,[11]機種情報!$B$6:$P$26,4)</f>
        <v>0.93</v>
      </c>
      <c r="BU16" s="1570">
        <f>VLOOKUP(BU8,[11]機種情報!$B$6:$P$26,4)</f>
        <v>0.93</v>
      </c>
      <c r="BV16" s="1570">
        <f>VLOOKUP(BV8,[11]機種情報!$B$6:$P$26,4)</f>
        <v>0.93</v>
      </c>
      <c r="BW16" s="1570">
        <f>VLOOKUP(BW8,[11]機種情報!$B$6:$P$26,4)</f>
        <v>0.93</v>
      </c>
      <c r="BX16" s="1570">
        <f>VLOOKUP(BX8,[11]機種情報!$B$6:$P$26,4)</f>
        <v>0.93</v>
      </c>
      <c r="BY16" s="1570">
        <f>VLOOKUP(BY8,[11]機種情報!$B$6:$P$26,4)</f>
        <v>0.93</v>
      </c>
      <c r="BZ16" s="1570">
        <f>VLOOKUP(BZ8,[11]機種情報!$B$6:$P$26,4)</f>
        <v>0.93</v>
      </c>
      <c r="CA16" s="1570">
        <f>VLOOKUP(CA8,[11]機種情報!$B$6:$P$26,4)</f>
        <v>0.93</v>
      </c>
      <c r="CB16" s="1570">
        <f>VLOOKUP(CB8,[11]機種情報!$B$6:$P$26,4)</f>
        <v>0.85</v>
      </c>
      <c r="CC16" s="1570">
        <f>VLOOKUP(CC8,[11]機種情報!$B$6:$P$26,4)</f>
        <v>0.85</v>
      </c>
      <c r="CD16" s="1570">
        <f>VLOOKUP(CD8,[11]機種情報!$B$6:$P$26,4)</f>
        <v>0.85</v>
      </c>
      <c r="CE16" s="1570">
        <f>VLOOKUP(CE8,[11]機種情報!$B$6:$P$26,4)</f>
        <v>0.85</v>
      </c>
      <c r="CF16" s="1570">
        <f>VLOOKUP(CF8,[11]機種情報!$B$6:$P$26,4)</f>
        <v>0.85</v>
      </c>
      <c r="CG16" s="1570">
        <f>VLOOKUP(CG8,[11]機種情報!$B$6:$P$26,4)</f>
        <v>0.85</v>
      </c>
      <c r="CH16" s="1570">
        <f>VLOOKUP(CH8,[11]機種情報!$B$6:$P$26,4)</f>
        <v>0.85</v>
      </c>
      <c r="CI16" s="1570">
        <f>VLOOKUP(CI8,[11]機種情報!$B$6:$P$26,4)</f>
        <v>0.98</v>
      </c>
      <c r="CJ16" s="1570">
        <f>VLOOKUP(CJ8,[11]機種情報!$B$6:$P$26,4)</f>
        <v>0.98</v>
      </c>
      <c r="CK16" s="1570">
        <f>VLOOKUP(CK8,[11]機種情報!$B$6:$P$26,4)</f>
        <v>0.98</v>
      </c>
      <c r="CL16" s="1570">
        <f>VLOOKUP(CL8,[11]機種情報!$B$6:$P$26,4)</f>
        <v>0.98</v>
      </c>
      <c r="CM16" s="1570">
        <f>VLOOKUP(CM8,[11]機種情報!$B$6:$P$26,4)</f>
        <v>0.98</v>
      </c>
      <c r="CN16" s="1570">
        <f>VLOOKUP(CN8,[11]機種情報!$B$6:$P$26,4)</f>
        <v>0.98</v>
      </c>
      <c r="CO16" s="1570">
        <f>VLOOKUP(CO8,[11]機種情報!$B$6:$P$26,4)</f>
        <v>0.98</v>
      </c>
      <c r="CP16" s="1570">
        <f>VLOOKUP(CP8,[11]機種情報!$B$6:$P$26,4)</f>
        <v>0.98</v>
      </c>
      <c r="CQ16" s="1570">
        <f>VLOOKUP(CQ8,[11]機種情報!$B$6:$P$26,4)</f>
        <v>0.98</v>
      </c>
      <c r="CR16" s="1570">
        <f>VLOOKUP(CR8,[11]機種情報!$B$6:$P$26,4)</f>
        <v>0.96</v>
      </c>
      <c r="CS16" s="1570">
        <f>VLOOKUP(CS8,[11]機種情報!$B$6:$P$26,4)</f>
        <v>0.96</v>
      </c>
      <c r="CT16" s="1570">
        <f>VLOOKUP(CT8,[11]機種情報!$B$6:$P$26,4)</f>
        <v>0.96</v>
      </c>
      <c r="CU16" s="1572"/>
      <c r="CV16" s="1573"/>
      <c r="CW16" s="1574"/>
    </row>
    <row r="17" spans="1:101" ht="78" hidden="1" customHeight="1">
      <c r="A17" s="1783"/>
      <c r="B17" s="1797"/>
      <c r="C17" s="1798"/>
      <c r="D17" s="1837" t="s">
        <v>571</v>
      </c>
      <c r="E17" s="1838"/>
      <c r="F17" s="1575">
        <f>ROUND(F10*F16,0)</f>
        <v>0</v>
      </c>
      <c r="G17" s="1575">
        <f>ROUND(G10*G16,0)</f>
        <v>0</v>
      </c>
      <c r="H17" s="1575">
        <f t="shared" ref="H17:BS17" si="4">ROUND(H10*H16,0)</f>
        <v>0</v>
      </c>
      <c r="I17" s="1575">
        <f t="shared" si="4"/>
        <v>0</v>
      </c>
      <c r="J17" s="1575">
        <f>ROUND(J10*J16,0)</f>
        <v>0</v>
      </c>
      <c r="K17" s="1575">
        <f t="shared" si="4"/>
        <v>0</v>
      </c>
      <c r="L17" s="1575">
        <f t="shared" si="4"/>
        <v>0</v>
      </c>
      <c r="M17" s="1575">
        <f t="shared" si="4"/>
        <v>0</v>
      </c>
      <c r="N17" s="1575">
        <f t="shared" si="4"/>
        <v>0</v>
      </c>
      <c r="O17" s="1575">
        <f t="shared" si="4"/>
        <v>0</v>
      </c>
      <c r="P17" s="1575">
        <f t="shared" si="4"/>
        <v>0</v>
      </c>
      <c r="Q17" s="1575">
        <f t="shared" si="4"/>
        <v>0</v>
      </c>
      <c r="R17" s="1576">
        <f t="shared" si="4"/>
        <v>0</v>
      </c>
      <c r="S17" s="1576">
        <f t="shared" si="4"/>
        <v>0</v>
      </c>
      <c r="T17" s="1576">
        <f t="shared" si="4"/>
        <v>0</v>
      </c>
      <c r="U17" s="1576">
        <f t="shared" si="4"/>
        <v>49</v>
      </c>
      <c r="V17" s="1576">
        <f t="shared" si="4"/>
        <v>68</v>
      </c>
      <c r="W17" s="1576">
        <f t="shared" si="4"/>
        <v>58</v>
      </c>
      <c r="X17" s="1575">
        <f t="shared" si="4"/>
        <v>78</v>
      </c>
      <c r="Y17" s="1575">
        <f t="shared" si="4"/>
        <v>68</v>
      </c>
      <c r="Z17" s="1575">
        <f t="shared" si="4"/>
        <v>58</v>
      </c>
      <c r="AA17" s="1575">
        <f t="shared" si="4"/>
        <v>78</v>
      </c>
      <c r="AB17" s="1575">
        <f t="shared" si="4"/>
        <v>68</v>
      </c>
      <c r="AC17" s="1575">
        <f t="shared" si="4"/>
        <v>58</v>
      </c>
      <c r="AD17" s="1575">
        <f t="shared" si="4"/>
        <v>29</v>
      </c>
      <c r="AE17" s="1575">
        <f t="shared" si="4"/>
        <v>59</v>
      </c>
      <c r="AF17" s="1575">
        <f t="shared" si="4"/>
        <v>49</v>
      </c>
      <c r="AG17" s="1575">
        <f t="shared" si="4"/>
        <v>69</v>
      </c>
      <c r="AH17" s="1575">
        <f t="shared" si="4"/>
        <v>59</v>
      </c>
      <c r="AI17" s="1575">
        <f t="shared" si="4"/>
        <v>49</v>
      </c>
      <c r="AJ17" s="1575">
        <f t="shared" si="4"/>
        <v>29</v>
      </c>
      <c r="AK17" s="1575">
        <f t="shared" si="4"/>
        <v>51</v>
      </c>
      <c r="AL17" s="1575">
        <f t="shared" si="4"/>
        <v>43</v>
      </c>
      <c r="AM17" s="1575">
        <f t="shared" si="4"/>
        <v>60</v>
      </c>
      <c r="AN17" s="1575">
        <f t="shared" si="4"/>
        <v>51</v>
      </c>
      <c r="AO17" s="1575">
        <f t="shared" si="4"/>
        <v>0</v>
      </c>
      <c r="AP17" s="1575">
        <f t="shared" si="4"/>
        <v>60</v>
      </c>
      <c r="AQ17" s="1575">
        <f t="shared" si="4"/>
        <v>26</v>
      </c>
      <c r="AR17" s="1575">
        <f t="shared" si="4"/>
        <v>57</v>
      </c>
      <c r="AS17" s="1575">
        <f t="shared" si="4"/>
        <v>76</v>
      </c>
      <c r="AT17" s="1575">
        <f t="shared" si="4"/>
        <v>67</v>
      </c>
      <c r="AU17" s="1575">
        <f t="shared" si="4"/>
        <v>57</v>
      </c>
      <c r="AV17" s="1575">
        <f t="shared" si="4"/>
        <v>76</v>
      </c>
      <c r="AW17" s="1575">
        <f t="shared" si="4"/>
        <v>67</v>
      </c>
      <c r="AX17" s="1575">
        <f t="shared" si="4"/>
        <v>57</v>
      </c>
      <c r="AY17" s="1575">
        <f t="shared" si="4"/>
        <v>76</v>
      </c>
      <c r="AZ17" s="1575">
        <f t="shared" si="4"/>
        <v>29</v>
      </c>
      <c r="BA17" s="1575">
        <f t="shared" si="4"/>
        <v>58</v>
      </c>
      <c r="BB17" s="1575">
        <f t="shared" si="4"/>
        <v>77</v>
      </c>
      <c r="BC17" s="1575">
        <f t="shared" si="4"/>
        <v>67</v>
      </c>
      <c r="BD17" s="1575">
        <f t="shared" si="4"/>
        <v>58</v>
      </c>
      <c r="BE17" s="1575">
        <f t="shared" si="4"/>
        <v>77</v>
      </c>
      <c r="BF17" s="1575">
        <f t="shared" si="4"/>
        <v>67</v>
      </c>
      <c r="BG17" s="1575">
        <f t="shared" si="4"/>
        <v>58</v>
      </c>
      <c r="BH17" s="1575">
        <f t="shared" si="4"/>
        <v>77</v>
      </c>
      <c r="BI17" s="1575">
        <f t="shared" si="4"/>
        <v>0</v>
      </c>
      <c r="BJ17" s="1575">
        <f t="shared" si="4"/>
        <v>29</v>
      </c>
      <c r="BK17" s="1575">
        <f t="shared" si="4"/>
        <v>76</v>
      </c>
      <c r="BL17" s="1575">
        <f t="shared" si="4"/>
        <v>67</v>
      </c>
      <c r="BM17" s="1575">
        <f t="shared" si="4"/>
        <v>57</v>
      </c>
      <c r="BN17" s="1575">
        <f t="shared" si="4"/>
        <v>76</v>
      </c>
      <c r="BO17" s="1575">
        <f t="shared" si="4"/>
        <v>67</v>
      </c>
      <c r="BP17" s="1575">
        <f t="shared" si="4"/>
        <v>57</v>
      </c>
      <c r="BQ17" s="1575">
        <f t="shared" si="4"/>
        <v>76</v>
      </c>
      <c r="BR17" s="1575">
        <f t="shared" si="4"/>
        <v>29</v>
      </c>
      <c r="BS17" s="1575">
        <f t="shared" si="4"/>
        <v>56</v>
      </c>
      <c r="BT17" s="1575">
        <f t="shared" ref="BT17:CT17" si="5">ROUND(BT10*BT16,0)</f>
        <v>74</v>
      </c>
      <c r="BU17" s="1575">
        <f t="shared" si="5"/>
        <v>65</v>
      </c>
      <c r="BV17" s="1575">
        <f t="shared" si="5"/>
        <v>56</v>
      </c>
      <c r="BW17" s="1575">
        <f t="shared" si="5"/>
        <v>74</v>
      </c>
      <c r="BX17" s="1575">
        <f t="shared" si="5"/>
        <v>65</v>
      </c>
      <c r="BY17" s="1575">
        <f t="shared" si="5"/>
        <v>56</v>
      </c>
      <c r="BZ17" s="1575">
        <f t="shared" si="5"/>
        <v>74</v>
      </c>
      <c r="CA17" s="1575">
        <f t="shared" si="5"/>
        <v>28</v>
      </c>
      <c r="CB17" s="1575">
        <f t="shared" si="5"/>
        <v>43</v>
      </c>
      <c r="CC17" s="1575">
        <f t="shared" si="5"/>
        <v>0</v>
      </c>
      <c r="CD17" s="1575">
        <f t="shared" si="5"/>
        <v>51</v>
      </c>
      <c r="CE17" s="1575">
        <f t="shared" si="5"/>
        <v>43</v>
      </c>
      <c r="CF17" s="1575">
        <f t="shared" si="5"/>
        <v>60</v>
      </c>
      <c r="CG17" s="1575">
        <f t="shared" si="5"/>
        <v>51</v>
      </c>
      <c r="CH17" s="1575">
        <f t="shared" si="5"/>
        <v>26</v>
      </c>
      <c r="CI17" s="1575">
        <f t="shared" si="5"/>
        <v>69</v>
      </c>
      <c r="CJ17" s="1575">
        <f t="shared" si="5"/>
        <v>59</v>
      </c>
      <c r="CK17" s="1575">
        <f t="shared" si="5"/>
        <v>49</v>
      </c>
      <c r="CL17" s="1575">
        <f t="shared" si="5"/>
        <v>69</v>
      </c>
      <c r="CM17" s="1575">
        <f t="shared" si="5"/>
        <v>59</v>
      </c>
      <c r="CN17" s="1575">
        <f t="shared" si="5"/>
        <v>49</v>
      </c>
      <c r="CO17" s="1575">
        <f t="shared" si="5"/>
        <v>69</v>
      </c>
      <c r="CP17" s="1575">
        <f t="shared" si="5"/>
        <v>59</v>
      </c>
      <c r="CQ17" s="1575">
        <f t="shared" si="5"/>
        <v>29</v>
      </c>
      <c r="CR17" s="1575">
        <f t="shared" si="5"/>
        <v>0</v>
      </c>
      <c r="CS17" s="1575">
        <f t="shared" si="5"/>
        <v>67</v>
      </c>
      <c r="CT17" s="1575">
        <f t="shared" si="5"/>
        <v>58</v>
      </c>
      <c r="CU17" s="1572"/>
      <c r="CV17" s="1573"/>
      <c r="CW17" s="1574"/>
    </row>
    <row r="18" spans="1:101" ht="78" customHeight="1" thickBot="1">
      <c r="A18" s="1784"/>
      <c r="B18" s="1799"/>
      <c r="C18" s="1800"/>
      <c r="D18" s="1839" t="s">
        <v>572</v>
      </c>
      <c r="E18" s="1840"/>
      <c r="F18" s="1841">
        <f>F17+G17+H17</f>
        <v>0</v>
      </c>
      <c r="G18" s="1842"/>
      <c r="H18" s="1843"/>
      <c r="I18" s="1841">
        <f>I17+J17+K17</f>
        <v>0</v>
      </c>
      <c r="J18" s="1842"/>
      <c r="K18" s="1843"/>
      <c r="L18" s="1841">
        <f>L17+M17+N17</f>
        <v>0</v>
      </c>
      <c r="M18" s="1842"/>
      <c r="N18" s="1843"/>
      <c r="O18" s="1841">
        <f>O17+P17+Q17</f>
        <v>0</v>
      </c>
      <c r="P18" s="1842"/>
      <c r="Q18" s="1843"/>
      <c r="R18" s="1844">
        <f>R17+S17+T17</f>
        <v>0</v>
      </c>
      <c r="S18" s="1845"/>
      <c r="T18" s="1846"/>
      <c r="U18" s="1844">
        <f>U17+V17+W17</f>
        <v>175</v>
      </c>
      <c r="V18" s="1845"/>
      <c r="W18" s="1846"/>
      <c r="X18" s="1841">
        <f>X17+Y17+Z17</f>
        <v>204</v>
      </c>
      <c r="Y18" s="1842"/>
      <c r="Z18" s="1843"/>
      <c r="AA18" s="1841">
        <f>AA17+AB17+AC17</f>
        <v>204</v>
      </c>
      <c r="AB18" s="1842"/>
      <c r="AC18" s="1843"/>
      <c r="AD18" s="1841">
        <f>AD17+AE17+AF17</f>
        <v>137</v>
      </c>
      <c r="AE18" s="1842"/>
      <c r="AF18" s="1843"/>
      <c r="AG18" s="1841">
        <f>AG17+AH17+AI17</f>
        <v>177</v>
      </c>
      <c r="AH18" s="1842"/>
      <c r="AI18" s="1843"/>
      <c r="AJ18" s="1841">
        <f>AJ17+AK17+AL17</f>
        <v>123</v>
      </c>
      <c r="AK18" s="1842"/>
      <c r="AL18" s="1843"/>
      <c r="AM18" s="1841">
        <f>AM17+AN17+AO17</f>
        <v>111</v>
      </c>
      <c r="AN18" s="1842"/>
      <c r="AO18" s="1843"/>
      <c r="AP18" s="1841">
        <f>AP17+AQ17+AR17</f>
        <v>143</v>
      </c>
      <c r="AQ18" s="1842"/>
      <c r="AR18" s="1843"/>
      <c r="AS18" s="1841">
        <f>AS17+AT17+AU17</f>
        <v>200</v>
      </c>
      <c r="AT18" s="1842"/>
      <c r="AU18" s="1843"/>
      <c r="AV18" s="1841">
        <f>AV17+AW17+AX17</f>
        <v>200</v>
      </c>
      <c r="AW18" s="1842"/>
      <c r="AX18" s="1843"/>
      <c r="AY18" s="1841">
        <f>AY17+AZ17+BA17</f>
        <v>163</v>
      </c>
      <c r="AZ18" s="1842"/>
      <c r="BA18" s="1843"/>
      <c r="BB18" s="1841">
        <f>BB17+BC17+BD17</f>
        <v>202</v>
      </c>
      <c r="BC18" s="1842"/>
      <c r="BD18" s="1843"/>
      <c r="BE18" s="1841">
        <f>BE17+BF17+BG17</f>
        <v>202</v>
      </c>
      <c r="BF18" s="1842"/>
      <c r="BG18" s="1843"/>
      <c r="BH18" s="1841">
        <f>BH17+BI17+BJ17</f>
        <v>106</v>
      </c>
      <c r="BI18" s="1842"/>
      <c r="BJ18" s="1843"/>
      <c r="BK18" s="1841">
        <f>BK17+BL17+BM17</f>
        <v>200</v>
      </c>
      <c r="BL18" s="1842"/>
      <c r="BM18" s="1843"/>
      <c r="BN18" s="1841">
        <f>BN17+BO17+BP17</f>
        <v>200</v>
      </c>
      <c r="BO18" s="1842"/>
      <c r="BP18" s="1843"/>
      <c r="BQ18" s="1841">
        <f>BQ17+BR17+BS17</f>
        <v>161</v>
      </c>
      <c r="BR18" s="1842"/>
      <c r="BS18" s="1843"/>
      <c r="BT18" s="1841">
        <f>BT17+BU17+BV17</f>
        <v>195</v>
      </c>
      <c r="BU18" s="1842"/>
      <c r="BV18" s="1843"/>
      <c r="BW18" s="1841">
        <f>BW17+BX17+BY17</f>
        <v>195</v>
      </c>
      <c r="BX18" s="1842"/>
      <c r="BY18" s="1843"/>
      <c r="BZ18" s="1841">
        <f>BZ17+CA17+CB17</f>
        <v>145</v>
      </c>
      <c r="CA18" s="1842"/>
      <c r="CB18" s="1843"/>
      <c r="CC18" s="1841">
        <f>CC17+CD17+CE17</f>
        <v>94</v>
      </c>
      <c r="CD18" s="1842"/>
      <c r="CE18" s="1843"/>
      <c r="CF18" s="1841">
        <f>CF17+CG17+CH17</f>
        <v>137</v>
      </c>
      <c r="CG18" s="1842"/>
      <c r="CH18" s="1843"/>
      <c r="CI18" s="1841">
        <f>CI17+CJ17+CK17</f>
        <v>177</v>
      </c>
      <c r="CJ18" s="1842"/>
      <c r="CK18" s="1843"/>
      <c r="CL18" s="1841">
        <f>CL17+CM17+CN17</f>
        <v>177</v>
      </c>
      <c r="CM18" s="1842"/>
      <c r="CN18" s="1843"/>
      <c r="CO18" s="1841">
        <f>CO17+CP17+CQ17</f>
        <v>157</v>
      </c>
      <c r="CP18" s="1842"/>
      <c r="CQ18" s="1843"/>
      <c r="CR18" s="1841">
        <f>CR17+CS17+CT17</f>
        <v>125</v>
      </c>
      <c r="CS18" s="1842"/>
      <c r="CT18" s="1843"/>
      <c r="CU18" s="1847">
        <f>SUM(F18:CT18)</f>
        <v>4310</v>
      </c>
      <c r="CV18" s="1842"/>
      <c r="CW18" s="1848"/>
    </row>
    <row r="19" spans="1:101" s="1535" customFormat="1" ht="104.25" customHeight="1" thickTop="1">
      <c r="A19" s="1849" t="s">
        <v>573</v>
      </c>
      <c r="B19" s="1850" t="s">
        <v>556</v>
      </c>
      <c r="C19" s="1851"/>
      <c r="D19" s="1851"/>
      <c r="E19" s="1852"/>
      <c r="F19" s="1534"/>
      <c r="G19" s="1534"/>
      <c r="H19" s="1534"/>
      <c r="I19" s="1534"/>
      <c r="J19" s="1534"/>
      <c r="K19" s="1534"/>
      <c r="L19" s="1534"/>
      <c r="M19" s="1534"/>
      <c r="N19" s="1534"/>
      <c r="O19" s="1534"/>
      <c r="P19" s="1534"/>
      <c r="Q19" s="1534"/>
      <c r="R19" s="1534"/>
      <c r="S19" s="1534"/>
      <c r="T19" s="1534"/>
      <c r="U19" s="1534" t="s">
        <v>574</v>
      </c>
      <c r="V19" s="1534" t="s">
        <v>574</v>
      </c>
      <c r="W19" s="1534" t="s">
        <v>574</v>
      </c>
      <c r="X19" s="1534" t="s">
        <v>574</v>
      </c>
      <c r="Y19" s="1534" t="s">
        <v>575</v>
      </c>
      <c r="Z19" s="1534" t="s">
        <v>575</v>
      </c>
      <c r="AA19" s="1534" t="s">
        <v>575</v>
      </c>
      <c r="AB19" s="1534" t="s">
        <v>575</v>
      </c>
      <c r="AC19" s="1534" t="s">
        <v>575</v>
      </c>
      <c r="AD19" s="1534" t="s">
        <v>575</v>
      </c>
      <c r="AE19" s="1534" t="s">
        <v>575</v>
      </c>
      <c r="AF19" s="1534" t="s">
        <v>575</v>
      </c>
      <c r="AG19" s="1534" t="s">
        <v>574</v>
      </c>
      <c r="AH19" s="1534" t="s">
        <v>574</v>
      </c>
      <c r="AI19" s="1534" t="s">
        <v>574</v>
      </c>
      <c r="AJ19" s="1534" t="s">
        <v>574</v>
      </c>
      <c r="AK19" s="1534" t="s">
        <v>574</v>
      </c>
      <c r="AL19" s="1534" t="s">
        <v>574</v>
      </c>
      <c r="AM19" s="1534" t="s">
        <v>574</v>
      </c>
      <c r="AN19" s="1534" t="s">
        <v>574</v>
      </c>
      <c r="AO19" s="1534" t="s">
        <v>574</v>
      </c>
      <c r="AP19" s="1534" t="s">
        <v>574</v>
      </c>
      <c r="AQ19" s="1534" t="s">
        <v>574</v>
      </c>
      <c r="AR19" s="1534" t="s">
        <v>574</v>
      </c>
      <c r="AS19" s="1534" t="s">
        <v>575</v>
      </c>
      <c r="AT19" s="1534" t="s">
        <v>575</v>
      </c>
      <c r="AU19" s="1534" t="s">
        <v>575</v>
      </c>
      <c r="AV19" s="1534" t="s">
        <v>575</v>
      </c>
      <c r="AW19" s="1534" t="s">
        <v>575</v>
      </c>
      <c r="AX19" s="1534" t="s">
        <v>575</v>
      </c>
      <c r="AY19" s="1534" t="s">
        <v>575</v>
      </c>
      <c r="AZ19" s="1534" t="s">
        <v>575</v>
      </c>
      <c r="BA19" s="1534" t="s">
        <v>575</v>
      </c>
      <c r="BB19" s="1534" t="s">
        <v>574</v>
      </c>
      <c r="BC19" s="1534" t="s">
        <v>574</v>
      </c>
      <c r="BD19" s="1534" t="s">
        <v>574</v>
      </c>
      <c r="BE19" s="1534" t="s">
        <v>574</v>
      </c>
      <c r="BF19" s="1534" t="s">
        <v>574</v>
      </c>
      <c r="BG19" s="1534" t="s">
        <v>574</v>
      </c>
      <c r="BH19" s="1534" t="s">
        <v>574</v>
      </c>
      <c r="BI19" s="1534" t="s">
        <v>574</v>
      </c>
      <c r="BJ19" s="1534" t="s">
        <v>574</v>
      </c>
      <c r="BK19" s="1534" t="s">
        <v>574</v>
      </c>
      <c r="BL19" s="1534" t="s">
        <v>574</v>
      </c>
      <c r="BM19" s="1534" t="s">
        <v>574</v>
      </c>
      <c r="BN19" s="1534" t="s">
        <v>575</v>
      </c>
      <c r="BO19" s="1534" t="s">
        <v>575</v>
      </c>
      <c r="BP19" s="1534" t="s">
        <v>575</v>
      </c>
      <c r="BQ19" s="1534" t="s">
        <v>575</v>
      </c>
      <c r="BR19" s="1534" t="s">
        <v>575</v>
      </c>
      <c r="BS19" s="1534" t="s">
        <v>575</v>
      </c>
      <c r="BT19" s="1534" t="s">
        <v>574</v>
      </c>
      <c r="BU19" s="1534" t="s">
        <v>574</v>
      </c>
      <c r="BV19" s="1534" t="s">
        <v>574</v>
      </c>
      <c r="BW19" s="1534" t="s">
        <v>574</v>
      </c>
      <c r="BX19" s="1534" t="s">
        <v>574</v>
      </c>
      <c r="BY19" s="1534" t="s">
        <v>574</v>
      </c>
      <c r="BZ19" s="1534" t="s">
        <v>574</v>
      </c>
      <c r="CA19" s="1534" t="s">
        <v>574</v>
      </c>
      <c r="CB19" s="1534" t="s">
        <v>574</v>
      </c>
      <c r="CC19" s="1534" t="s">
        <v>574</v>
      </c>
      <c r="CD19" s="1534" t="s">
        <v>574</v>
      </c>
      <c r="CE19" s="1534" t="s">
        <v>574</v>
      </c>
      <c r="CF19" s="1534" t="s">
        <v>560</v>
      </c>
      <c r="CG19" s="1534" t="s">
        <v>560</v>
      </c>
      <c r="CH19" s="1534" t="s">
        <v>560</v>
      </c>
      <c r="CI19" s="1534" t="s">
        <v>560</v>
      </c>
      <c r="CJ19" s="1534" t="s">
        <v>560</v>
      </c>
      <c r="CK19" s="1534" t="s">
        <v>560</v>
      </c>
      <c r="CL19" s="1534" t="s">
        <v>560</v>
      </c>
      <c r="CM19" s="1534" t="s">
        <v>574</v>
      </c>
      <c r="CN19" s="1534" t="s">
        <v>574</v>
      </c>
      <c r="CO19" s="1534" t="s">
        <v>574</v>
      </c>
      <c r="CP19" s="1534" t="s">
        <v>574</v>
      </c>
      <c r="CQ19" s="1534" t="s">
        <v>574</v>
      </c>
      <c r="CR19" s="1534" t="s">
        <v>574</v>
      </c>
      <c r="CS19" s="1534" t="s">
        <v>574</v>
      </c>
      <c r="CT19" s="1534" t="s">
        <v>574</v>
      </c>
      <c r="CU19" s="1787"/>
      <c r="CV19" s="1788"/>
      <c r="CW19" s="1789"/>
    </row>
    <row r="20" spans="1:101" s="1539" customFormat="1" ht="25.5" customHeight="1">
      <c r="A20" s="1783"/>
      <c r="B20" s="1790" t="s">
        <v>563</v>
      </c>
      <c r="C20" s="1791"/>
      <c r="D20" s="1791"/>
      <c r="E20" s="1853"/>
      <c r="F20" s="1536">
        <f>IF(F19="MKC P/B",1,IF(F19="MKC L/B",2,IF(F19="MKC SWA",3,IF(F19="MKF P/B",4,IF(F19="MFJ P/B",5,IF(F19="MLF SWA",6,IF(F19="MKR P/B",7,IF(F19="MLL SWA",8,IF(F19="MKC F/F",9,IF(F19="MKJ SWA",10,IF(F19="K0H PUC",11,IF(F19="MKC M/P",12,IF(F19="MCW H/P",13,IF(F19="MCS H/P",14,IF(F19="MKR H/P",15,IF(F19="MCW B/K",16,IF(F19="MLT SWA",17,0)))))))))))))))))</f>
        <v>0</v>
      </c>
      <c r="G20" s="1536">
        <f t="shared" ref="G20:BR20" si="6">IF(G19="MKC P/B",1,IF(G19="MKC L/B",2,IF(G19="MKC SWA",3,IF(G19="MKF P/B",4,IF(G19="MFJ P/B",5,IF(G19="MLF SWA",6,IF(G19="MKR P/B",7,IF(G19="MLL SWA",8,IF(G19="MKC F/F",9,IF(G19="MKJ SWA",10,IF(G19="K0H PUC",11,IF(G19="MKC M/P",12,IF(G19="MCW H/P",13,IF(G19="MCS H/P",14,IF(G19="MKR H/P",15,IF(G19="MCW B/K",16,IF(G19="MLT SWA",17,0)))))))))))))))))</f>
        <v>0</v>
      </c>
      <c r="H20" s="1536">
        <f t="shared" si="6"/>
        <v>0</v>
      </c>
      <c r="I20" s="1536">
        <f t="shared" si="6"/>
        <v>0</v>
      </c>
      <c r="J20" s="1536">
        <f t="shared" si="6"/>
        <v>0</v>
      </c>
      <c r="K20" s="1536">
        <f t="shared" si="6"/>
        <v>0</v>
      </c>
      <c r="L20" s="1536">
        <f t="shared" si="6"/>
        <v>0</v>
      </c>
      <c r="M20" s="1536">
        <f t="shared" si="6"/>
        <v>0</v>
      </c>
      <c r="N20" s="1536">
        <f t="shared" si="6"/>
        <v>0</v>
      </c>
      <c r="O20" s="1536">
        <f t="shared" si="6"/>
        <v>0</v>
      </c>
      <c r="P20" s="1536">
        <f t="shared" si="6"/>
        <v>0</v>
      </c>
      <c r="Q20" s="1536">
        <f t="shared" si="6"/>
        <v>0</v>
      </c>
      <c r="R20" s="1536">
        <f t="shared" si="6"/>
        <v>0</v>
      </c>
      <c r="S20" s="1536">
        <f t="shared" si="6"/>
        <v>0</v>
      </c>
      <c r="T20" s="1536">
        <f t="shared" si="6"/>
        <v>0</v>
      </c>
      <c r="U20" s="1536">
        <f t="shared" si="6"/>
        <v>17</v>
      </c>
      <c r="V20" s="1536">
        <f t="shared" si="6"/>
        <v>17</v>
      </c>
      <c r="W20" s="1536">
        <f t="shared" si="6"/>
        <v>17</v>
      </c>
      <c r="X20" s="1536">
        <f t="shared" si="6"/>
        <v>17</v>
      </c>
      <c r="Y20" s="1536">
        <f t="shared" si="6"/>
        <v>5</v>
      </c>
      <c r="Z20" s="1536">
        <f t="shared" si="6"/>
        <v>5</v>
      </c>
      <c r="AA20" s="1536">
        <f t="shared" si="6"/>
        <v>5</v>
      </c>
      <c r="AB20" s="1536">
        <f t="shared" si="6"/>
        <v>5</v>
      </c>
      <c r="AC20" s="1536">
        <f t="shared" si="6"/>
        <v>5</v>
      </c>
      <c r="AD20" s="1536">
        <f t="shared" si="6"/>
        <v>5</v>
      </c>
      <c r="AE20" s="1536">
        <f t="shared" si="6"/>
        <v>5</v>
      </c>
      <c r="AF20" s="1536">
        <f t="shared" si="6"/>
        <v>5</v>
      </c>
      <c r="AG20" s="1536">
        <f t="shared" si="6"/>
        <v>17</v>
      </c>
      <c r="AH20" s="1536">
        <f t="shared" si="6"/>
        <v>17</v>
      </c>
      <c r="AI20" s="1536">
        <f t="shared" si="6"/>
        <v>17</v>
      </c>
      <c r="AJ20" s="1536">
        <f t="shared" si="6"/>
        <v>17</v>
      </c>
      <c r="AK20" s="1536">
        <f t="shared" si="6"/>
        <v>17</v>
      </c>
      <c r="AL20" s="1536">
        <f t="shared" si="6"/>
        <v>17</v>
      </c>
      <c r="AM20" s="1536">
        <f t="shared" si="6"/>
        <v>17</v>
      </c>
      <c r="AN20" s="1536">
        <f t="shared" si="6"/>
        <v>17</v>
      </c>
      <c r="AO20" s="1536">
        <f t="shared" si="6"/>
        <v>17</v>
      </c>
      <c r="AP20" s="1536">
        <f t="shared" si="6"/>
        <v>17</v>
      </c>
      <c r="AQ20" s="1536">
        <f t="shared" si="6"/>
        <v>17</v>
      </c>
      <c r="AR20" s="1536">
        <f t="shared" si="6"/>
        <v>17</v>
      </c>
      <c r="AS20" s="1536">
        <f t="shared" si="6"/>
        <v>5</v>
      </c>
      <c r="AT20" s="1536">
        <f t="shared" si="6"/>
        <v>5</v>
      </c>
      <c r="AU20" s="1536">
        <f t="shared" si="6"/>
        <v>5</v>
      </c>
      <c r="AV20" s="1536">
        <f t="shared" si="6"/>
        <v>5</v>
      </c>
      <c r="AW20" s="1536">
        <f t="shared" si="6"/>
        <v>5</v>
      </c>
      <c r="AX20" s="1536">
        <f t="shared" si="6"/>
        <v>5</v>
      </c>
      <c r="AY20" s="1536">
        <f t="shared" si="6"/>
        <v>5</v>
      </c>
      <c r="AZ20" s="1536">
        <f t="shared" si="6"/>
        <v>5</v>
      </c>
      <c r="BA20" s="1536">
        <f t="shared" si="6"/>
        <v>5</v>
      </c>
      <c r="BB20" s="1536">
        <f t="shared" si="6"/>
        <v>17</v>
      </c>
      <c r="BC20" s="1536">
        <f t="shared" si="6"/>
        <v>17</v>
      </c>
      <c r="BD20" s="1536">
        <f t="shared" si="6"/>
        <v>17</v>
      </c>
      <c r="BE20" s="1536">
        <f t="shared" si="6"/>
        <v>17</v>
      </c>
      <c r="BF20" s="1536">
        <f t="shared" si="6"/>
        <v>17</v>
      </c>
      <c r="BG20" s="1536">
        <f t="shared" si="6"/>
        <v>17</v>
      </c>
      <c r="BH20" s="1536">
        <f t="shared" si="6"/>
        <v>17</v>
      </c>
      <c r="BI20" s="1536">
        <f t="shared" si="6"/>
        <v>17</v>
      </c>
      <c r="BJ20" s="1536">
        <f t="shared" si="6"/>
        <v>17</v>
      </c>
      <c r="BK20" s="1536">
        <f t="shared" si="6"/>
        <v>17</v>
      </c>
      <c r="BL20" s="1536">
        <f t="shared" si="6"/>
        <v>17</v>
      </c>
      <c r="BM20" s="1536">
        <f t="shared" si="6"/>
        <v>17</v>
      </c>
      <c r="BN20" s="1536">
        <f t="shared" si="6"/>
        <v>5</v>
      </c>
      <c r="BO20" s="1536">
        <f t="shared" si="6"/>
        <v>5</v>
      </c>
      <c r="BP20" s="1536">
        <f t="shared" si="6"/>
        <v>5</v>
      </c>
      <c r="BQ20" s="1536">
        <f t="shared" si="6"/>
        <v>5</v>
      </c>
      <c r="BR20" s="1536">
        <f t="shared" si="6"/>
        <v>5</v>
      </c>
      <c r="BS20" s="1536">
        <f t="shared" ref="BS20:CT20" si="7">IF(BS19="MKC P/B",1,IF(BS19="MKC L/B",2,IF(BS19="MKC SWA",3,IF(BS19="MKF P/B",4,IF(BS19="MFJ P/B",5,IF(BS19="MLF SWA",6,IF(BS19="MKR P/B",7,IF(BS19="MLL SWA",8,IF(BS19="MKC F/F",9,IF(BS19="MKJ SWA",10,IF(BS19="K0H PUC",11,IF(BS19="MKC M/P",12,IF(BS19="MCW H/P",13,IF(BS19="MCS H/P",14,IF(BS19="MKR H/P",15,IF(BS19="MCW B/K",16,IF(BS19="MLT SWA",17,0)))))))))))))))))</f>
        <v>5</v>
      </c>
      <c r="BT20" s="1536">
        <f t="shared" si="7"/>
        <v>17</v>
      </c>
      <c r="BU20" s="1536">
        <f t="shared" si="7"/>
        <v>17</v>
      </c>
      <c r="BV20" s="1536">
        <f t="shared" si="7"/>
        <v>17</v>
      </c>
      <c r="BW20" s="1536">
        <f t="shared" si="7"/>
        <v>17</v>
      </c>
      <c r="BX20" s="1536">
        <f t="shared" si="7"/>
        <v>17</v>
      </c>
      <c r="BY20" s="1536">
        <f t="shared" si="7"/>
        <v>17</v>
      </c>
      <c r="BZ20" s="1536">
        <f t="shared" si="7"/>
        <v>17</v>
      </c>
      <c r="CA20" s="1536">
        <f t="shared" si="7"/>
        <v>17</v>
      </c>
      <c r="CB20" s="1536">
        <f t="shared" si="7"/>
        <v>17</v>
      </c>
      <c r="CC20" s="1536">
        <f t="shared" si="7"/>
        <v>17</v>
      </c>
      <c r="CD20" s="1536">
        <f t="shared" si="7"/>
        <v>17</v>
      </c>
      <c r="CE20" s="1536">
        <f t="shared" si="7"/>
        <v>17</v>
      </c>
      <c r="CF20" s="1536">
        <f t="shared" si="7"/>
        <v>2</v>
      </c>
      <c r="CG20" s="1536">
        <f t="shared" si="7"/>
        <v>2</v>
      </c>
      <c r="CH20" s="1536">
        <f t="shared" si="7"/>
        <v>2</v>
      </c>
      <c r="CI20" s="1536">
        <f t="shared" si="7"/>
        <v>2</v>
      </c>
      <c r="CJ20" s="1536">
        <f t="shared" si="7"/>
        <v>2</v>
      </c>
      <c r="CK20" s="1536">
        <f t="shared" si="7"/>
        <v>2</v>
      </c>
      <c r="CL20" s="1536">
        <f t="shared" si="7"/>
        <v>2</v>
      </c>
      <c r="CM20" s="1536">
        <f t="shared" si="7"/>
        <v>17</v>
      </c>
      <c r="CN20" s="1536">
        <f>IF(CN19="MKC P/B",1,IF(CN19="MKC L/B",2,IF(CN19="MKC SWA",3,IF(CN19="MKF P/B",4,IF(CN19="MFJ P/B",5,IF(CN19="MLF SWA",6,IF(CN19="MKR P/B",7,IF(CN19="MLL SWA",8,IF(CN19="MKC F/F",9,IF(CN19="MKJ SWA",10,IF(CN19="K0H PUC",11,IF(CN19="MKC M/P",12,IF(CN19="MCW H/P",13,IF(CN19="MCS H/P",14,IF(CN19="MKR H/P",15,IF(CN19="MCW B/K",16,IF(CN19="MLT SWA",17,0)))))))))))))))))</f>
        <v>17</v>
      </c>
      <c r="CO20" s="1536">
        <f t="shared" si="7"/>
        <v>17</v>
      </c>
      <c r="CP20" s="1536">
        <f t="shared" si="7"/>
        <v>17</v>
      </c>
      <c r="CQ20" s="1536">
        <f t="shared" si="7"/>
        <v>17</v>
      </c>
      <c r="CR20" s="1536">
        <f t="shared" si="7"/>
        <v>17</v>
      </c>
      <c r="CS20" s="1536">
        <f t="shared" si="7"/>
        <v>17</v>
      </c>
      <c r="CT20" s="1536">
        <f t="shared" si="7"/>
        <v>17</v>
      </c>
      <c r="CU20" s="1577"/>
      <c r="CV20" s="1537"/>
      <c r="CW20" s="1538"/>
    </row>
    <row r="21" spans="1:101" ht="78" customHeight="1">
      <c r="A21" s="1783"/>
      <c r="B21" s="1790" t="s">
        <v>564</v>
      </c>
      <c r="C21" s="1791"/>
      <c r="D21" s="1791"/>
      <c r="E21" s="1854"/>
      <c r="F21" s="1578"/>
      <c r="G21" s="1544"/>
      <c r="H21" s="1542"/>
      <c r="I21" s="1543"/>
      <c r="J21" s="1544"/>
      <c r="K21" s="1542"/>
      <c r="L21" s="1540"/>
      <c r="M21" s="1544"/>
      <c r="N21" s="1546"/>
      <c r="O21" s="1540"/>
      <c r="P21" s="1541"/>
      <c r="Q21" s="1579"/>
      <c r="R21" s="1540"/>
      <c r="S21" s="1580"/>
      <c r="T21" s="1546"/>
      <c r="U21" s="1540">
        <v>6</v>
      </c>
      <c r="V21" s="1541">
        <v>7</v>
      </c>
      <c r="W21" s="1546">
        <v>8</v>
      </c>
      <c r="X21" s="1540">
        <v>9</v>
      </c>
      <c r="Y21" s="1552">
        <v>1</v>
      </c>
      <c r="Z21" s="1546">
        <v>2</v>
      </c>
      <c r="AA21" s="1540">
        <v>3</v>
      </c>
      <c r="AB21" s="1541">
        <v>4</v>
      </c>
      <c r="AC21" s="1579">
        <v>5</v>
      </c>
      <c r="AD21" s="1540">
        <v>6</v>
      </c>
      <c r="AE21" s="1580">
        <v>7</v>
      </c>
      <c r="AF21" s="1579">
        <v>8</v>
      </c>
      <c r="AG21" s="1550">
        <v>1</v>
      </c>
      <c r="AH21" s="1580">
        <v>2</v>
      </c>
      <c r="AI21" s="1540">
        <v>3</v>
      </c>
      <c r="AJ21" s="1540">
        <v>4</v>
      </c>
      <c r="AK21" s="1580">
        <v>5</v>
      </c>
      <c r="AL21" s="1579">
        <v>6</v>
      </c>
      <c r="AM21" s="1540">
        <v>7</v>
      </c>
      <c r="AN21" s="1580">
        <v>8</v>
      </c>
      <c r="AO21" s="1581"/>
      <c r="AP21" s="1540">
        <v>9</v>
      </c>
      <c r="AQ21" s="1541">
        <v>10</v>
      </c>
      <c r="AR21" s="1556">
        <v>11</v>
      </c>
      <c r="AS21" s="1541">
        <v>1</v>
      </c>
      <c r="AT21" s="1541">
        <v>2</v>
      </c>
      <c r="AU21" s="1546">
        <v>3</v>
      </c>
      <c r="AV21" s="1540">
        <v>4</v>
      </c>
      <c r="AW21" s="1541">
        <v>5</v>
      </c>
      <c r="AX21" s="1579">
        <v>6</v>
      </c>
      <c r="AY21" s="1540">
        <v>7</v>
      </c>
      <c r="AZ21" s="1541">
        <v>8</v>
      </c>
      <c r="BA21" s="1552">
        <v>9</v>
      </c>
      <c r="BB21" s="1540">
        <v>1</v>
      </c>
      <c r="BC21" s="1580">
        <v>2</v>
      </c>
      <c r="BD21" s="1546">
        <v>3</v>
      </c>
      <c r="BE21" s="1540">
        <v>4</v>
      </c>
      <c r="BF21" s="1580">
        <v>5</v>
      </c>
      <c r="BG21" s="1579">
        <v>6</v>
      </c>
      <c r="BH21" s="1541">
        <v>7</v>
      </c>
      <c r="BI21" s="1582"/>
      <c r="BJ21" s="1579">
        <v>8</v>
      </c>
      <c r="BK21" s="1540">
        <v>9</v>
      </c>
      <c r="BL21" s="1541">
        <v>10</v>
      </c>
      <c r="BM21" s="1556">
        <v>11</v>
      </c>
      <c r="BN21" s="1540">
        <v>1</v>
      </c>
      <c r="BO21" s="1541">
        <v>2</v>
      </c>
      <c r="BP21" s="1541">
        <v>3</v>
      </c>
      <c r="BQ21" s="1540">
        <v>4</v>
      </c>
      <c r="BR21" s="1541">
        <v>5</v>
      </c>
      <c r="BS21" s="1556">
        <v>6</v>
      </c>
      <c r="BT21" s="1540">
        <v>1</v>
      </c>
      <c r="BU21" s="1541">
        <v>2</v>
      </c>
      <c r="BV21" s="1546">
        <v>3</v>
      </c>
      <c r="BW21" s="1540">
        <v>4</v>
      </c>
      <c r="BX21" s="1580">
        <v>5</v>
      </c>
      <c r="BY21" s="1546">
        <v>6</v>
      </c>
      <c r="BZ21" s="1540">
        <v>7</v>
      </c>
      <c r="CA21" s="1541">
        <v>8</v>
      </c>
      <c r="CB21" s="1546">
        <v>9</v>
      </c>
      <c r="CC21" s="1518"/>
      <c r="CD21" s="1541">
        <v>10</v>
      </c>
      <c r="CE21" s="1546">
        <v>11</v>
      </c>
      <c r="CF21" s="1550">
        <v>1</v>
      </c>
      <c r="CG21" s="1580">
        <v>2</v>
      </c>
      <c r="CH21" s="1579">
        <v>3</v>
      </c>
      <c r="CI21" s="1540">
        <v>4</v>
      </c>
      <c r="CJ21" s="1580">
        <v>5</v>
      </c>
      <c r="CK21" s="1579">
        <v>6</v>
      </c>
      <c r="CL21" s="1550">
        <v>7</v>
      </c>
      <c r="CM21" s="1580">
        <v>1</v>
      </c>
      <c r="CN21" s="1546">
        <v>2</v>
      </c>
      <c r="CO21" s="1540">
        <v>3</v>
      </c>
      <c r="CP21" s="1541">
        <v>4</v>
      </c>
      <c r="CQ21" s="1546">
        <v>5</v>
      </c>
      <c r="CR21" s="1518"/>
      <c r="CS21" s="1541">
        <v>6</v>
      </c>
      <c r="CT21" s="1546">
        <v>7</v>
      </c>
      <c r="CU21" s="1855"/>
      <c r="CV21" s="1820"/>
      <c r="CW21" s="1821"/>
    </row>
    <row r="22" spans="1:101" ht="44.25" customHeight="1">
      <c r="A22" s="1783"/>
      <c r="B22" s="1795" t="s">
        <v>565</v>
      </c>
      <c r="C22" s="1796"/>
      <c r="D22" s="1801" t="s">
        <v>566</v>
      </c>
      <c r="E22" s="1802"/>
      <c r="F22" s="1559"/>
      <c r="G22" s="1560"/>
      <c r="H22" s="1561"/>
      <c r="I22" s="1559"/>
      <c r="J22" s="1560"/>
      <c r="K22" s="1561"/>
      <c r="L22" s="1559"/>
      <c r="M22" s="1560"/>
      <c r="N22" s="1561"/>
      <c r="O22" s="1559"/>
      <c r="P22" s="1560"/>
      <c r="Q22" s="1561"/>
      <c r="R22" s="1559"/>
      <c r="S22" s="1560"/>
      <c r="T22" s="1561"/>
      <c r="U22" s="1559">
        <v>50</v>
      </c>
      <c r="V22" s="1560">
        <v>70</v>
      </c>
      <c r="W22" s="1561">
        <v>60</v>
      </c>
      <c r="X22" s="1559">
        <v>80</v>
      </c>
      <c r="Y22" s="1560">
        <v>30</v>
      </c>
      <c r="Z22" s="1561">
        <v>60</v>
      </c>
      <c r="AA22" s="1559">
        <v>80</v>
      </c>
      <c r="AB22" s="1560">
        <v>70</v>
      </c>
      <c r="AC22" s="1561">
        <v>60</v>
      </c>
      <c r="AD22" s="1559">
        <v>80</v>
      </c>
      <c r="AE22" s="1560">
        <v>70</v>
      </c>
      <c r="AF22" s="1561">
        <v>60</v>
      </c>
      <c r="AG22" s="1559">
        <v>30</v>
      </c>
      <c r="AH22" s="1560">
        <v>70</v>
      </c>
      <c r="AI22" s="1561">
        <v>60</v>
      </c>
      <c r="AJ22" s="1559">
        <v>80</v>
      </c>
      <c r="AK22" s="1560">
        <v>70</v>
      </c>
      <c r="AL22" s="1561">
        <v>60</v>
      </c>
      <c r="AM22" s="1559">
        <v>80</v>
      </c>
      <c r="AN22" s="1560">
        <v>70</v>
      </c>
      <c r="AO22" s="1561"/>
      <c r="AP22" s="1559">
        <v>80</v>
      </c>
      <c r="AQ22" s="1560">
        <v>70</v>
      </c>
      <c r="AR22" s="1561">
        <v>30</v>
      </c>
      <c r="AS22" s="1559">
        <v>80</v>
      </c>
      <c r="AT22" s="1560">
        <v>70</v>
      </c>
      <c r="AU22" s="1561">
        <v>60</v>
      </c>
      <c r="AV22" s="1559">
        <v>80</v>
      </c>
      <c r="AW22" s="1560">
        <v>70</v>
      </c>
      <c r="AX22" s="1561">
        <v>60</v>
      </c>
      <c r="AY22" s="1559">
        <v>80</v>
      </c>
      <c r="AZ22" s="1560">
        <v>70</v>
      </c>
      <c r="BA22" s="1561">
        <v>30</v>
      </c>
      <c r="BB22" s="1559">
        <v>80</v>
      </c>
      <c r="BC22" s="1560">
        <v>70</v>
      </c>
      <c r="BD22" s="1561">
        <v>60</v>
      </c>
      <c r="BE22" s="1559">
        <v>80</v>
      </c>
      <c r="BF22" s="1560">
        <v>70</v>
      </c>
      <c r="BG22" s="1561">
        <v>60</v>
      </c>
      <c r="BH22" s="1559">
        <v>80</v>
      </c>
      <c r="BI22" s="1560"/>
      <c r="BJ22" s="1561">
        <v>60</v>
      </c>
      <c r="BK22" s="1559">
        <v>80</v>
      </c>
      <c r="BL22" s="1560">
        <v>70</v>
      </c>
      <c r="BM22" s="1561">
        <v>30</v>
      </c>
      <c r="BN22" s="1559">
        <v>80</v>
      </c>
      <c r="BO22" s="1560">
        <v>70</v>
      </c>
      <c r="BP22" s="1561">
        <v>60</v>
      </c>
      <c r="BQ22" s="1559">
        <v>80</v>
      </c>
      <c r="BR22" s="1560">
        <v>70</v>
      </c>
      <c r="BS22" s="1561">
        <v>30</v>
      </c>
      <c r="BT22" s="1559">
        <v>80</v>
      </c>
      <c r="BU22" s="1560">
        <v>70</v>
      </c>
      <c r="BV22" s="1561">
        <v>60</v>
      </c>
      <c r="BW22" s="1559">
        <v>80</v>
      </c>
      <c r="BX22" s="1560">
        <v>70</v>
      </c>
      <c r="BY22" s="1561">
        <v>60</v>
      </c>
      <c r="BZ22" s="1559">
        <v>80</v>
      </c>
      <c r="CA22" s="1560">
        <v>70</v>
      </c>
      <c r="CB22" s="1561">
        <v>60</v>
      </c>
      <c r="CC22" s="1559"/>
      <c r="CD22" s="1560">
        <v>70</v>
      </c>
      <c r="CE22" s="1561">
        <v>60</v>
      </c>
      <c r="CF22" s="1559">
        <v>30</v>
      </c>
      <c r="CG22" s="1560">
        <v>70</v>
      </c>
      <c r="CH22" s="1561">
        <v>60</v>
      </c>
      <c r="CI22" s="1559">
        <v>80</v>
      </c>
      <c r="CJ22" s="1560">
        <v>70</v>
      </c>
      <c r="CK22" s="1561">
        <v>60</v>
      </c>
      <c r="CL22" s="1559">
        <v>30</v>
      </c>
      <c r="CM22" s="1560">
        <v>70</v>
      </c>
      <c r="CN22" s="1561">
        <v>60</v>
      </c>
      <c r="CO22" s="1583">
        <v>80</v>
      </c>
      <c r="CP22" s="1584">
        <v>70</v>
      </c>
      <c r="CQ22" s="1585">
        <v>60</v>
      </c>
      <c r="CR22" s="1583"/>
      <c r="CS22" s="1584">
        <v>70</v>
      </c>
      <c r="CT22" s="1585">
        <v>60</v>
      </c>
      <c r="CU22" s="1810"/>
      <c r="CV22" s="1811"/>
      <c r="CW22" s="1812"/>
    </row>
    <row r="23" spans="1:101" ht="78" customHeight="1">
      <c r="A23" s="1783"/>
      <c r="B23" s="1797"/>
      <c r="C23" s="1798"/>
      <c r="D23" s="1803"/>
      <c r="E23" s="1804"/>
      <c r="F23" s="1807">
        <f>+F22+G22+H22</f>
        <v>0</v>
      </c>
      <c r="G23" s="1808"/>
      <c r="H23" s="1809"/>
      <c r="I23" s="1807">
        <f>+I22+J22+K22</f>
        <v>0</v>
      </c>
      <c r="J23" s="1808"/>
      <c r="K23" s="1809"/>
      <c r="L23" s="1807">
        <f>+L22+M22+N22</f>
        <v>0</v>
      </c>
      <c r="M23" s="1808"/>
      <c r="N23" s="1809"/>
      <c r="O23" s="1807">
        <f>+O22+P22+Q22</f>
        <v>0</v>
      </c>
      <c r="P23" s="1808"/>
      <c r="Q23" s="1809"/>
      <c r="R23" s="1807">
        <f>+R22+S22+T22</f>
        <v>0</v>
      </c>
      <c r="S23" s="1808"/>
      <c r="T23" s="1809"/>
      <c r="U23" s="1807">
        <f>+U22+V22+W22</f>
        <v>180</v>
      </c>
      <c r="V23" s="1808"/>
      <c r="W23" s="1809"/>
      <c r="X23" s="1807">
        <f>+X22+Y22+Z22</f>
        <v>170</v>
      </c>
      <c r="Y23" s="1808"/>
      <c r="Z23" s="1809"/>
      <c r="AA23" s="1807">
        <f>+AA22+AB22+AC22</f>
        <v>210</v>
      </c>
      <c r="AB23" s="1808"/>
      <c r="AC23" s="1809"/>
      <c r="AD23" s="1807">
        <f>+AD22+AE22+AF22</f>
        <v>210</v>
      </c>
      <c r="AE23" s="1808"/>
      <c r="AF23" s="1809"/>
      <c r="AG23" s="1807">
        <f>+AG22+AH22+AI22</f>
        <v>160</v>
      </c>
      <c r="AH23" s="1808"/>
      <c r="AI23" s="1809"/>
      <c r="AJ23" s="1807">
        <f>+AJ22+AK22+AL22</f>
        <v>210</v>
      </c>
      <c r="AK23" s="1808"/>
      <c r="AL23" s="1809"/>
      <c r="AM23" s="1807">
        <f>+AM22+AN22+AO22</f>
        <v>150</v>
      </c>
      <c r="AN23" s="1808"/>
      <c r="AO23" s="1809"/>
      <c r="AP23" s="1807">
        <f>+AP22+AQ22+AR22</f>
        <v>180</v>
      </c>
      <c r="AQ23" s="1808"/>
      <c r="AR23" s="1809"/>
      <c r="AS23" s="1807">
        <f>+AS22+AT22+AU22</f>
        <v>210</v>
      </c>
      <c r="AT23" s="1808"/>
      <c r="AU23" s="1809"/>
      <c r="AV23" s="1807">
        <f>+AV22+AW22+AX22</f>
        <v>210</v>
      </c>
      <c r="AW23" s="1808"/>
      <c r="AX23" s="1809"/>
      <c r="AY23" s="1807">
        <f>+AY22+AZ22+BA22</f>
        <v>180</v>
      </c>
      <c r="AZ23" s="1808"/>
      <c r="BA23" s="1809"/>
      <c r="BB23" s="1807">
        <f>+BB22+BC22+BD22</f>
        <v>210</v>
      </c>
      <c r="BC23" s="1808"/>
      <c r="BD23" s="1809"/>
      <c r="BE23" s="1807">
        <f>+BE22+BF22+BG22</f>
        <v>210</v>
      </c>
      <c r="BF23" s="1808"/>
      <c r="BG23" s="1809"/>
      <c r="BH23" s="1807">
        <f>+BH22+BI22+BJ22</f>
        <v>140</v>
      </c>
      <c r="BI23" s="1808"/>
      <c r="BJ23" s="1809"/>
      <c r="BK23" s="1807">
        <f>+BK22+BL22+BM22</f>
        <v>180</v>
      </c>
      <c r="BL23" s="1808"/>
      <c r="BM23" s="1809"/>
      <c r="BN23" s="1807">
        <f>+BN22+BO22+BP22</f>
        <v>210</v>
      </c>
      <c r="BO23" s="1808"/>
      <c r="BP23" s="1809"/>
      <c r="BQ23" s="1807">
        <f>+BQ22+BR22+BS22</f>
        <v>180</v>
      </c>
      <c r="BR23" s="1808"/>
      <c r="BS23" s="1809"/>
      <c r="BT23" s="1807">
        <f>+BT22+BU22+BV22</f>
        <v>210</v>
      </c>
      <c r="BU23" s="1808"/>
      <c r="BV23" s="1809"/>
      <c r="BW23" s="1807">
        <f>+BW22+BX22+BY22</f>
        <v>210</v>
      </c>
      <c r="BX23" s="1808"/>
      <c r="BY23" s="1809"/>
      <c r="BZ23" s="1807">
        <f>+BZ22+CA22+CB22</f>
        <v>210</v>
      </c>
      <c r="CA23" s="1808"/>
      <c r="CB23" s="1809"/>
      <c r="CC23" s="1807">
        <f>+CC22+CD22+CE22</f>
        <v>130</v>
      </c>
      <c r="CD23" s="1808"/>
      <c r="CE23" s="1809"/>
      <c r="CF23" s="1807">
        <f>+CF22+CG22+CH22</f>
        <v>160</v>
      </c>
      <c r="CG23" s="1808"/>
      <c r="CH23" s="1809"/>
      <c r="CI23" s="1807">
        <f>+CI22+CJ22+CK22</f>
        <v>210</v>
      </c>
      <c r="CJ23" s="1808"/>
      <c r="CK23" s="1809"/>
      <c r="CL23" s="1807">
        <f>+CL22+CM22+CN22</f>
        <v>160</v>
      </c>
      <c r="CM23" s="1808"/>
      <c r="CN23" s="1809"/>
      <c r="CO23" s="1807">
        <f>+CO22+CP22+CQ22</f>
        <v>210</v>
      </c>
      <c r="CP23" s="1808"/>
      <c r="CQ23" s="1809"/>
      <c r="CR23" s="1807">
        <f>+CR22+CS22+CT22</f>
        <v>130</v>
      </c>
      <c r="CS23" s="1808"/>
      <c r="CT23" s="1813"/>
      <c r="CU23" s="1856">
        <f>SUM(F23:CT23)</f>
        <v>4830</v>
      </c>
      <c r="CV23" s="1857"/>
      <c r="CW23" s="1858"/>
    </row>
    <row r="24" spans="1:101" ht="78" hidden="1" customHeight="1">
      <c r="A24" s="1783"/>
      <c r="B24" s="1797"/>
      <c r="C24" s="1798"/>
      <c r="D24" s="1805" t="s">
        <v>567</v>
      </c>
      <c r="E24" s="1806"/>
      <c r="F24" s="1563">
        <f>VLOOKUP(F20,[11]機種情報!$B$6:$P$26,3)</f>
        <v>0</v>
      </c>
      <c r="G24" s="1563">
        <f>VLOOKUP(G20,[11]機種情報!$B$6:$P$26,3)</f>
        <v>0</v>
      </c>
      <c r="H24" s="1563">
        <f>VLOOKUP(H20,[11]機種情報!$B$6:$P$26,3)</f>
        <v>0</v>
      </c>
      <c r="I24" s="1563">
        <f>VLOOKUP(I20,[11]機種情報!$B$6:$P$26,3)</f>
        <v>0</v>
      </c>
      <c r="J24" s="1563">
        <f>VLOOKUP(J20,[11]機種情報!$B$6:$P$26,3)</f>
        <v>0</v>
      </c>
      <c r="K24" s="1563">
        <f>VLOOKUP(K20,[11]機種情報!$B$6:$P$26,3)</f>
        <v>0</v>
      </c>
      <c r="L24" s="1563">
        <f>VLOOKUP(L20,[11]機種情報!$B$6:$P$26,3)</f>
        <v>0</v>
      </c>
      <c r="M24" s="1563">
        <f>VLOOKUP(M20,[11]機種情報!$B$6:$P$26,3)</f>
        <v>0</v>
      </c>
      <c r="N24" s="1563">
        <f>VLOOKUP(N20,[11]機種情報!$B$6:$P$26,3)</f>
        <v>0</v>
      </c>
      <c r="O24" s="1563">
        <f>VLOOKUP(O20,[11]機種情報!$B$6:$P$26,3)</f>
        <v>0</v>
      </c>
      <c r="P24" s="1563">
        <f>VLOOKUP(P20,[11]機種情報!$B$6:$P$26,3)</f>
        <v>0</v>
      </c>
      <c r="Q24" s="1563">
        <f>VLOOKUP(Q20,[11]機種情報!$B$6:$P$26,3)</f>
        <v>0</v>
      </c>
      <c r="R24" s="1563">
        <f>VLOOKUP(R20,[11]機種情報!$B$6:$P$26,3)</f>
        <v>0</v>
      </c>
      <c r="S24" s="1563">
        <f>VLOOKUP(S20,[11]機種情報!$B$6:$P$26,3)</f>
        <v>0</v>
      </c>
      <c r="T24" s="1563">
        <f>VLOOKUP(T20,[11]機種情報!$B$6:$P$26,3)</f>
        <v>0</v>
      </c>
      <c r="U24" s="1563">
        <f>VLOOKUP(U20,[11]機種情報!$B$6:$P$26,3)</f>
        <v>13.32</v>
      </c>
      <c r="V24" s="1563">
        <f>VLOOKUP(V20,[11]機種情報!$B$6:$P$26,3)</f>
        <v>13.32</v>
      </c>
      <c r="W24" s="1563">
        <f>VLOOKUP(W20,[11]機種情報!$B$6:$P$26,3)</f>
        <v>13.32</v>
      </c>
      <c r="X24" s="1563">
        <f>VLOOKUP(X20,[11]機種情報!$B$6:$P$26,3)</f>
        <v>13.32</v>
      </c>
      <c r="Y24" s="1563">
        <f>VLOOKUP(Y20,[11]機種情報!$B$6:$P$26,3)</f>
        <v>9.5</v>
      </c>
      <c r="Z24" s="1563">
        <f>VLOOKUP(Z20,[11]機種情報!$B$6:$P$26,3)</f>
        <v>9.5</v>
      </c>
      <c r="AA24" s="1563">
        <f>VLOOKUP(AA20,[11]機種情報!$B$6:$P$26,3)</f>
        <v>9.5</v>
      </c>
      <c r="AB24" s="1563">
        <f>VLOOKUP(AB20,[11]機種情報!$B$6:$P$26,3)</f>
        <v>9.5</v>
      </c>
      <c r="AC24" s="1563">
        <f>VLOOKUP(AC20,[11]機種情報!$B$6:$P$26,3)</f>
        <v>9.5</v>
      </c>
      <c r="AD24" s="1563">
        <f>VLOOKUP(AD20,[11]機種情報!$B$6:$P$26,3)</f>
        <v>9.5</v>
      </c>
      <c r="AE24" s="1563">
        <f>VLOOKUP(AE20,[11]機種情報!$B$6:$P$26,3)</f>
        <v>9.5</v>
      </c>
      <c r="AF24" s="1563">
        <f>VLOOKUP(AF20,[11]機種情報!$B$6:$P$26,3)</f>
        <v>9.5</v>
      </c>
      <c r="AG24" s="1563">
        <f>VLOOKUP(AG20,[11]機種情報!$B$6:$P$26,3)</f>
        <v>13.32</v>
      </c>
      <c r="AH24" s="1563">
        <f>VLOOKUP(AH20,[11]機種情報!$B$6:$P$26,3)</f>
        <v>13.32</v>
      </c>
      <c r="AI24" s="1563">
        <f>VLOOKUP(AI20,[11]機種情報!$B$6:$P$26,3)</f>
        <v>13.32</v>
      </c>
      <c r="AJ24" s="1563">
        <f>VLOOKUP(AJ20,[11]機種情報!$B$6:$P$26,3)</f>
        <v>13.32</v>
      </c>
      <c r="AK24" s="1563">
        <f>VLOOKUP(AK20,[11]機種情報!$B$6:$P$26,3)</f>
        <v>13.32</v>
      </c>
      <c r="AL24" s="1563">
        <f>VLOOKUP(AL20,[11]機種情報!$B$6:$P$26,3)</f>
        <v>13.32</v>
      </c>
      <c r="AM24" s="1563">
        <f>VLOOKUP(AM20,[11]機種情報!$B$6:$P$26,3)</f>
        <v>13.32</v>
      </c>
      <c r="AN24" s="1563">
        <f>VLOOKUP(AN20,[11]機種情報!$B$6:$P$26,3)</f>
        <v>13.32</v>
      </c>
      <c r="AO24" s="1563">
        <f>VLOOKUP(AO20,[11]機種情報!$B$6:$P$26,3)</f>
        <v>13.32</v>
      </c>
      <c r="AP24" s="1563">
        <f>VLOOKUP(AP20,[11]機種情報!$B$6:$P$26,3)</f>
        <v>13.32</v>
      </c>
      <c r="AQ24" s="1563">
        <f>VLOOKUP(AQ20,[11]機種情報!$B$6:$P$26,3)</f>
        <v>13.32</v>
      </c>
      <c r="AR24" s="1563">
        <f>VLOOKUP(AR20,[11]機種情報!$B$6:$P$26,3)</f>
        <v>13.32</v>
      </c>
      <c r="AS24" s="1563">
        <f>VLOOKUP(AS20,[11]機種情報!$B$6:$P$26,3)</f>
        <v>9.5</v>
      </c>
      <c r="AT24" s="1563">
        <f>VLOOKUP(AT20,[11]機種情報!$B$6:$P$26,3)</f>
        <v>9.5</v>
      </c>
      <c r="AU24" s="1563">
        <f>VLOOKUP(AU20,[11]機種情報!$B$6:$P$26,3)</f>
        <v>9.5</v>
      </c>
      <c r="AV24" s="1563">
        <f>VLOOKUP(AV20,[11]機種情報!$B$6:$P$26,3)</f>
        <v>9.5</v>
      </c>
      <c r="AW24" s="1563">
        <f>VLOOKUP(AW20,[11]機種情報!$B$6:$P$26,3)</f>
        <v>9.5</v>
      </c>
      <c r="AX24" s="1563">
        <f>VLOOKUP(AX20,[11]機種情報!$B$6:$P$26,3)</f>
        <v>9.5</v>
      </c>
      <c r="AY24" s="1563">
        <f>VLOOKUP(AY20,[11]機種情報!$B$6:$P$26,3)</f>
        <v>9.5</v>
      </c>
      <c r="AZ24" s="1563">
        <f>VLOOKUP(AZ20,[11]機種情報!$B$6:$P$26,3)</f>
        <v>9.5</v>
      </c>
      <c r="BA24" s="1563">
        <f>VLOOKUP(BA20,[11]機種情報!$B$6:$P$26,3)</f>
        <v>9.5</v>
      </c>
      <c r="BB24" s="1563">
        <f>VLOOKUP(BB20,[11]機種情報!$B$6:$P$26,3)</f>
        <v>13.32</v>
      </c>
      <c r="BC24" s="1563">
        <f>VLOOKUP(BC20,[11]機種情報!$B$6:$P$26,3)</f>
        <v>13.32</v>
      </c>
      <c r="BD24" s="1563">
        <f>VLOOKUP(BD20,[11]機種情報!$B$6:$P$26,3)</f>
        <v>13.32</v>
      </c>
      <c r="BE24" s="1563">
        <f>VLOOKUP(BE20,[11]機種情報!$B$6:$P$26,3)</f>
        <v>13.32</v>
      </c>
      <c r="BF24" s="1563">
        <f>VLOOKUP(BF20,[11]機種情報!$B$6:$P$26,3)</f>
        <v>13.32</v>
      </c>
      <c r="BG24" s="1563">
        <f>VLOOKUP(BG20,[11]機種情報!$B$6:$P$26,3)</f>
        <v>13.32</v>
      </c>
      <c r="BH24" s="1563">
        <f>VLOOKUP(BH20,[11]機種情報!$B$6:$P$26,3)</f>
        <v>13.32</v>
      </c>
      <c r="BI24" s="1563">
        <f>VLOOKUP(BI20,[11]機種情報!$B$6:$P$26,3)</f>
        <v>13.32</v>
      </c>
      <c r="BJ24" s="1563">
        <f>VLOOKUP(BJ20,[11]機種情報!$B$6:$P$26,3)</f>
        <v>13.32</v>
      </c>
      <c r="BK24" s="1563">
        <f>VLOOKUP(BK20,[11]機種情報!$B$6:$P$26,3)</f>
        <v>13.32</v>
      </c>
      <c r="BL24" s="1563">
        <f>VLOOKUP(BL20,[11]機種情報!$B$6:$P$26,3)</f>
        <v>13.32</v>
      </c>
      <c r="BM24" s="1563">
        <f>VLOOKUP(BM20,[11]機種情報!$B$6:$P$26,3)</f>
        <v>13.32</v>
      </c>
      <c r="BN24" s="1563">
        <f>VLOOKUP(BN20,[11]機種情報!$B$6:$P$26,3)</f>
        <v>9.5</v>
      </c>
      <c r="BO24" s="1563">
        <f>VLOOKUP(BO20,[11]機種情報!$B$6:$P$26,3)</f>
        <v>9.5</v>
      </c>
      <c r="BP24" s="1563">
        <f>VLOOKUP(BP20,[11]機種情報!$B$6:$P$26,3)</f>
        <v>9.5</v>
      </c>
      <c r="BQ24" s="1563">
        <f>VLOOKUP(BQ20,[11]機種情報!$B$6:$P$26,3)</f>
        <v>9.5</v>
      </c>
      <c r="BR24" s="1563">
        <f>VLOOKUP(BR20,[11]機種情報!$B$6:$P$26,3)</f>
        <v>9.5</v>
      </c>
      <c r="BS24" s="1563">
        <f>VLOOKUP(BS20,[11]機種情報!$B$6:$P$26,3)</f>
        <v>9.5</v>
      </c>
      <c r="BT24" s="1563">
        <f>VLOOKUP(BT20,[11]機種情報!$B$6:$P$26,3)</f>
        <v>13.32</v>
      </c>
      <c r="BU24" s="1563">
        <f>VLOOKUP(BU20,[11]機種情報!$B$6:$P$26,3)</f>
        <v>13.32</v>
      </c>
      <c r="BV24" s="1563">
        <f>VLOOKUP(BV20,[11]機種情報!$B$6:$P$26,3)</f>
        <v>13.32</v>
      </c>
      <c r="BW24" s="1563">
        <f>VLOOKUP(BW20,[11]機種情報!$B$6:$P$26,3)</f>
        <v>13.32</v>
      </c>
      <c r="BX24" s="1563">
        <f>VLOOKUP(BX20,[11]機種情報!$B$6:$P$26,3)</f>
        <v>13.32</v>
      </c>
      <c r="BY24" s="1563">
        <f>VLOOKUP(BY20,[11]機種情報!$B$6:$P$26,3)</f>
        <v>13.32</v>
      </c>
      <c r="BZ24" s="1563">
        <f>VLOOKUP(BZ20,[11]機種情報!$B$6:$P$26,3)</f>
        <v>13.32</v>
      </c>
      <c r="CA24" s="1563">
        <f>VLOOKUP(CA20,[11]機種情報!$B$6:$P$26,3)</f>
        <v>13.32</v>
      </c>
      <c r="CB24" s="1563">
        <f>VLOOKUP(CB20,[11]機種情報!$B$6:$P$26,3)</f>
        <v>13.32</v>
      </c>
      <c r="CC24" s="1563">
        <f>VLOOKUP(CC20,[11]機種情報!$B$6:$P$26,3)</f>
        <v>13.32</v>
      </c>
      <c r="CD24" s="1563">
        <f>VLOOKUP(CD20,[11]機種情報!$B$6:$P$26,3)</f>
        <v>13.32</v>
      </c>
      <c r="CE24" s="1563">
        <f>VLOOKUP(CE20,[11]機種情報!$B$6:$P$26,3)</f>
        <v>13.32</v>
      </c>
      <c r="CF24" s="1563">
        <f>VLOOKUP(CF20,[11]機種情報!$B$6:$P$26,3)</f>
        <v>10.5</v>
      </c>
      <c r="CG24" s="1563">
        <f>VLOOKUP(CG20,[11]機種情報!$B$6:$P$26,3)</f>
        <v>10.5</v>
      </c>
      <c r="CH24" s="1563">
        <f>VLOOKUP(CH20,[11]機種情報!$B$6:$P$26,3)</f>
        <v>10.5</v>
      </c>
      <c r="CI24" s="1563">
        <f>VLOOKUP(CI20,[11]機種情報!$B$6:$P$26,3)</f>
        <v>10.5</v>
      </c>
      <c r="CJ24" s="1563">
        <f>VLOOKUP(CJ20,[11]機種情報!$B$6:$P$26,3)</f>
        <v>10.5</v>
      </c>
      <c r="CK24" s="1563">
        <f>VLOOKUP(CK20,[11]機種情報!$B$6:$P$26,3)</f>
        <v>10.5</v>
      </c>
      <c r="CL24" s="1563">
        <f>VLOOKUP(CL20,[11]機種情報!$B$6:$P$26,3)</f>
        <v>10.5</v>
      </c>
      <c r="CM24" s="1563">
        <f>VLOOKUP(CM20,[11]機種情報!$B$6:$P$26,3)</f>
        <v>13.32</v>
      </c>
      <c r="CN24" s="1563">
        <f>VLOOKUP(CN20,[11]機種情報!$B$6:$P$26,3)</f>
        <v>13.32</v>
      </c>
      <c r="CO24" s="1563">
        <f>VLOOKUP(CO20,[11]機種情報!$B$6:$P$26,3)</f>
        <v>13.32</v>
      </c>
      <c r="CP24" s="1563">
        <f>VLOOKUP(CP20,[11]機種情報!$B$6:$P$26,3)</f>
        <v>13.32</v>
      </c>
      <c r="CQ24" s="1563">
        <f>VLOOKUP(CQ20,[11]機種情報!$B$6:$P$26,3)</f>
        <v>13.32</v>
      </c>
      <c r="CR24" s="1563">
        <f>VLOOKUP(CR20,[11]機種情報!$B$6:$P$26,3)</f>
        <v>13.32</v>
      </c>
      <c r="CS24" s="1563">
        <f>VLOOKUP(CS20,[11]機種情報!$B$6:$P$26,3)</f>
        <v>13.32</v>
      </c>
      <c r="CT24" s="1563">
        <f>VLOOKUP(CT20,[11]機種情報!$B$6:$P$26,3)</f>
        <v>13.32</v>
      </c>
      <c r="CU24" s="1564"/>
      <c r="CV24" s="1565"/>
      <c r="CW24" s="1566"/>
    </row>
    <row r="25" spans="1:101" ht="78" hidden="1" customHeight="1">
      <c r="A25" s="1783"/>
      <c r="B25" s="1797"/>
      <c r="C25" s="1798"/>
      <c r="D25" s="1805" t="s">
        <v>568</v>
      </c>
      <c r="E25" s="1806"/>
      <c r="F25" s="1567">
        <f>F24*F22</f>
        <v>0</v>
      </c>
      <c r="G25" s="1567">
        <f t="shared" ref="G25:BR25" si="8">G24*G22</f>
        <v>0</v>
      </c>
      <c r="H25" s="1567">
        <f t="shared" si="8"/>
        <v>0</v>
      </c>
      <c r="I25" s="1567">
        <f t="shared" si="8"/>
        <v>0</v>
      </c>
      <c r="J25" s="1567">
        <f t="shared" si="8"/>
        <v>0</v>
      </c>
      <c r="K25" s="1567">
        <f t="shared" si="8"/>
        <v>0</v>
      </c>
      <c r="L25" s="1567">
        <f t="shared" si="8"/>
        <v>0</v>
      </c>
      <c r="M25" s="1567">
        <f t="shared" si="8"/>
        <v>0</v>
      </c>
      <c r="N25" s="1567">
        <f t="shared" si="8"/>
        <v>0</v>
      </c>
      <c r="O25" s="1567">
        <f t="shared" si="8"/>
        <v>0</v>
      </c>
      <c r="P25" s="1567">
        <f t="shared" si="8"/>
        <v>0</v>
      </c>
      <c r="Q25" s="1567">
        <f t="shared" si="8"/>
        <v>0</v>
      </c>
      <c r="R25" s="1567">
        <f t="shared" si="8"/>
        <v>0</v>
      </c>
      <c r="S25" s="1567">
        <f t="shared" si="8"/>
        <v>0</v>
      </c>
      <c r="T25" s="1567">
        <f t="shared" si="8"/>
        <v>0</v>
      </c>
      <c r="U25" s="1567">
        <f t="shared" si="8"/>
        <v>666</v>
      </c>
      <c r="V25" s="1567">
        <f t="shared" si="8"/>
        <v>932.4</v>
      </c>
      <c r="W25" s="1567">
        <f t="shared" si="8"/>
        <v>799.2</v>
      </c>
      <c r="X25" s="1567">
        <f t="shared" si="8"/>
        <v>1065.5999999999999</v>
      </c>
      <c r="Y25" s="1567">
        <f t="shared" si="8"/>
        <v>285</v>
      </c>
      <c r="Z25" s="1567">
        <f t="shared" si="8"/>
        <v>570</v>
      </c>
      <c r="AA25" s="1567">
        <f t="shared" si="8"/>
        <v>760</v>
      </c>
      <c r="AB25" s="1567">
        <f t="shared" si="8"/>
        <v>665</v>
      </c>
      <c r="AC25" s="1567">
        <f t="shared" si="8"/>
        <v>570</v>
      </c>
      <c r="AD25" s="1567">
        <f t="shared" si="8"/>
        <v>760</v>
      </c>
      <c r="AE25" s="1567">
        <f t="shared" si="8"/>
        <v>665</v>
      </c>
      <c r="AF25" s="1567">
        <f t="shared" si="8"/>
        <v>570</v>
      </c>
      <c r="AG25" s="1567">
        <f t="shared" si="8"/>
        <v>399.6</v>
      </c>
      <c r="AH25" s="1567">
        <f t="shared" si="8"/>
        <v>932.4</v>
      </c>
      <c r="AI25" s="1567">
        <f t="shared" si="8"/>
        <v>799.2</v>
      </c>
      <c r="AJ25" s="1567">
        <f t="shared" si="8"/>
        <v>1065.5999999999999</v>
      </c>
      <c r="AK25" s="1567">
        <f t="shared" si="8"/>
        <v>932.4</v>
      </c>
      <c r="AL25" s="1567">
        <f t="shared" si="8"/>
        <v>799.2</v>
      </c>
      <c r="AM25" s="1567">
        <f t="shared" si="8"/>
        <v>1065.5999999999999</v>
      </c>
      <c r="AN25" s="1567">
        <f t="shared" si="8"/>
        <v>932.4</v>
      </c>
      <c r="AO25" s="1567">
        <f t="shared" si="8"/>
        <v>0</v>
      </c>
      <c r="AP25" s="1567">
        <f t="shared" si="8"/>
        <v>1065.5999999999999</v>
      </c>
      <c r="AQ25" s="1567">
        <f t="shared" si="8"/>
        <v>932.4</v>
      </c>
      <c r="AR25" s="1567">
        <f t="shared" si="8"/>
        <v>399.6</v>
      </c>
      <c r="AS25" s="1567">
        <f t="shared" si="8"/>
        <v>760</v>
      </c>
      <c r="AT25" s="1567">
        <f t="shared" si="8"/>
        <v>665</v>
      </c>
      <c r="AU25" s="1567">
        <f t="shared" si="8"/>
        <v>570</v>
      </c>
      <c r="AV25" s="1567">
        <f t="shared" si="8"/>
        <v>760</v>
      </c>
      <c r="AW25" s="1567">
        <f t="shared" si="8"/>
        <v>665</v>
      </c>
      <c r="AX25" s="1567">
        <f t="shared" si="8"/>
        <v>570</v>
      </c>
      <c r="AY25" s="1567">
        <f t="shared" si="8"/>
        <v>760</v>
      </c>
      <c r="AZ25" s="1567">
        <f t="shared" si="8"/>
        <v>665</v>
      </c>
      <c r="BA25" s="1567">
        <f t="shared" si="8"/>
        <v>285</v>
      </c>
      <c r="BB25" s="1567">
        <f t="shared" si="8"/>
        <v>1065.5999999999999</v>
      </c>
      <c r="BC25" s="1567">
        <f t="shared" si="8"/>
        <v>932.4</v>
      </c>
      <c r="BD25" s="1567">
        <f t="shared" si="8"/>
        <v>799.2</v>
      </c>
      <c r="BE25" s="1567">
        <f t="shared" si="8"/>
        <v>1065.5999999999999</v>
      </c>
      <c r="BF25" s="1567">
        <f t="shared" si="8"/>
        <v>932.4</v>
      </c>
      <c r="BG25" s="1567">
        <f t="shared" si="8"/>
        <v>799.2</v>
      </c>
      <c r="BH25" s="1567">
        <f t="shared" si="8"/>
        <v>1065.5999999999999</v>
      </c>
      <c r="BI25" s="1567">
        <f t="shared" si="8"/>
        <v>0</v>
      </c>
      <c r="BJ25" s="1567">
        <f t="shared" si="8"/>
        <v>799.2</v>
      </c>
      <c r="BK25" s="1567">
        <f t="shared" si="8"/>
        <v>1065.5999999999999</v>
      </c>
      <c r="BL25" s="1567">
        <f t="shared" si="8"/>
        <v>932.4</v>
      </c>
      <c r="BM25" s="1567">
        <f t="shared" si="8"/>
        <v>399.6</v>
      </c>
      <c r="BN25" s="1567">
        <f t="shared" si="8"/>
        <v>760</v>
      </c>
      <c r="BO25" s="1567">
        <f t="shared" si="8"/>
        <v>665</v>
      </c>
      <c r="BP25" s="1567">
        <f t="shared" si="8"/>
        <v>570</v>
      </c>
      <c r="BQ25" s="1567">
        <f t="shared" si="8"/>
        <v>760</v>
      </c>
      <c r="BR25" s="1567">
        <f t="shared" si="8"/>
        <v>665</v>
      </c>
      <c r="BS25" s="1567">
        <f t="shared" ref="BS25:CT25" si="9">BS24*BS22</f>
        <v>285</v>
      </c>
      <c r="BT25" s="1567">
        <f t="shared" si="9"/>
        <v>1065.5999999999999</v>
      </c>
      <c r="BU25" s="1567">
        <f t="shared" si="9"/>
        <v>932.4</v>
      </c>
      <c r="BV25" s="1567">
        <f t="shared" si="9"/>
        <v>799.2</v>
      </c>
      <c r="BW25" s="1567">
        <f t="shared" si="9"/>
        <v>1065.5999999999999</v>
      </c>
      <c r="BX25" s="1567">
        <f t="shared" si="9"/>
        <v>932.4</v>
      </c>
      <c r="BY25" s="1567">
        <f t="shared" si="9"/>
        <v>799.2</v>
      </c>
      <c r="BZ25" s="1567">
        <f t="shared" si="9"/>
        <v>1065.5999999999999</v>
      </c>
      <c r="CA25" s="1567">
        <f t="shared" si="9"/>
        <v>932.4</v>
      </c>
      <c r="CB25" s="1567">
        <f t="shared" si="9"/>
        <v>799.2</v>
      </c>
      <c r="CC25" s="1567">
        <f t="shared" si="9"/>
        <v>0</v>
      </c>
      <c r="CD25" s="1567">
        <f t="shared" si="9"/>
        <v>932.4</v>
      </c>
      <c r="CE25" s="1567">
        <f t="shared" si="9"/>
        <v>799.2</v>
      </c>
      <c r="CF25" s="1567">
        <f t="shared" si="9"/>
        <v>315</v>
      </c>
      <c r="CG25" s="1567">
        <f t="shared" si="9"/>
        <v>735</v>
      </c>
      <c r="CH25" s="1567">
        <f t="shared" si="9"/>
        <v>630</v>
      </c>
      <c r="CI25" s="1567">
        <f t="shared" si="9"/>
        <v>840</v>
      </c>
      <c r="CJ25" s="1567">
        <f t="shared" si="9"/>
        <v>735</v>
      </c>
      <c r="CK25" s="1567">
        <f t="shared" si="9"/>
        <v>630</v>
      </c>
      <c r="CL25" s="1567">
        <f t="shared" si="9"/>
        <v>315</v>
      </c>
      <c r="CM25" s="1567">
        <f t="shared" si="9"/>
        <v>932.4</v>
      </c>
      <c r="CN25" s="1567">
        <f t="shared" si="9"/>
        <v>799.2</v>
      </c>
      <c r="CO25" s="1567">
        <f t="shared" si="9"/>
        <v>1065.5999999999999</v>
      </c>
      <c r="CP25" s="1567">
        <f t="shared" si="9"/>
        <v>932.4</v>
      </c>
      <c r="CQ25" s="1567">
        <f t="shared" si="9"/>
        <v>799.2</v>
      </c>
      <c r="CR25" s="1567">
        <f t="shared" si="9"/>
        <v>0</v>
      </c>
      <c r="CS25" s="1567">
        <f t="shared" si="9"/>
        <v>932.4</v>
      </c>
      <c r="CT25" s="1567">
        <f t="shared" si="9"/>
        <v>799.2</v>
      </c>
      <c r="CU25" s="1564"/>
      <c r="CV25" s="1565"/>
      <c r="CW25" s="1566"/>
    </row>
    <row r="26" spans="1:101" ht="45" customHeight="1">
      <c r="A26" s="1783"/>
      <c r="B26" s="1797"/>
      <c r="C26" s="1798"/>
      <c r="D26" s="1805" t="s">
        <v>568</v>
      </c>
      <c r="E26" s="1806"/>
      <c r="F26" s="1859">
        <f>F25+G25+H25</f>
        <v>0</v>
      </c>
      <c r="G26" s="1814"/>
      <c r="H26" s="1814"/>
      <c r="I26" s="1814">
        <f>I25+J25+K25</f>
        <v>0</v>
      </c>
      <c r="J26" s="1814"/>
      <c r="K26" s="1814"/>
      <c r="L26" s="1814">
        <f>L25+M25+N25</f>
        <v>0</v>
      </c>
      <c r="M26" s="1814"/>
      <c r="N26" s="1814"/>
      <c r="O26" s="1814">
        <f>O25+P25+Q25</f>
        <v>0</v>
      </c>
      <c r="P26" s="1814"/>
      <c r="Q26" s="1814"/>
      <c r="R26" s="1814">
        <f>R25+S25+T25</f>
        <v>0</v>
      </c>
      <c r="S26" s="1814"/>
      <c r="T26" s="1814"/>
      <c r="U26" s="1814">
        <f>U25+V25+W25</f>
        <v>2397.6000000000004</v>
      </c>
      <c r="V26" s="1814"/>
      <c r="W26" s="1814"/>
      <c r="X26" s="1814">
        <f>X25+Y25+Z25</f>
        <v>1920.6</v>
      </c>
      <c r="Y26" s="1814"/>
      <c r="Z26" s="1814"/>
      <c r="AA26" s="1814">
        <f>AA25+AB25+AC25</f>
        <v>1995</v>
      </c>
      <c r="AB26" s="1814"/>
      <c r="AC26" s="1814"/>
      <c r="AD26" s="1814">
        <f>AD25+AE25+AF25</f>
        <v>1995</v>
      </c>
      <c r="AE26" s="1814"/>
      <c r="AF26" s="1814"/>
      <c r="AG26" s="1814">
        <f>AG25+AH25+AI25</f>
        <v>2131.1999999999998</v>
      </c>
      <c r="AH26" s="1814"/>
      <c r="AI26" s="1814"/>
      <c r="AJ26" s="1814">
        <f>AJ25+AK25+AL25</f>
        <v>2797.2</v>
      </c>
      <c r="AK26" s="1814"/>
      <c r="AL26" s="1814"/>
      <c r="AM26" s="1814">
        <f>AM25+AN25+AO25</f>
        <v>1998</v>
      </c>
      <c r="AN26" s="1814"/>
      <c r="AO26" s="1814"/>
      <c r="AP26" s="1814">
        <f>AP25+AQ25+AR25</f>
        <v>2397.6</v>
      </c>
      <c r="AQ26" s="1814"/>
      <c r="AR26" s="1814"/>
      <c r="AS26" s="1814">
        <f>AS25+AT25+AU25</f>
        <v>1995</v>
      </c>
      <c r="AT26" s="1814"/>
      <c r="AU26" s="1814"/>
      <c r="AV26" s="1814">
        <f>AV25+AW25+AX25</f>
        <v>1995</v>
      </c>
      <c r="AW26" s="1814"/>
      <c r="AX26" s="1814"/>
      <c r="AY26" s="1814">
        <f>AY25+AZ25+BA25</f>
        <v>1710</v>
      </c>
      <c r="AZ26" s="1814"/>
      <c r="BA26" s="1814"/>
      <c r="BB26" s="1814">
        <f>BB25+BC25+BD25</f>
        <v>2797.2</v>
      </c>
      <c r="BC26" s="1814"/>
      <c r="BD26" s="1814"/>
      <c r="BE26" s="1814">
        <f>BE25+BF25+BG25</f>
        <v>2797.2</v>
      </c>
      <c r="BF26" s="1814"/>
      <c r="BG26" s="1814"/>
      <c r="BH26" s="1814">
        <f>BH25+BI25+BJ25</f>
        <v>1864.8</v>
      </c>
      <c r="BI26" s="1814"/>
      <c r="BJ26" s="1814"/>
      <c r="BK26" s="1814">
        <f>BK25+BL25+BM25</f>
        <v>2397.6</v>
      </c>
      <c r="BL26" s="1814"/>
      <c r="BM26" s="1814"/>
      <c r="BN26" s="1814">
        <f>BN25+BO25+BP25</f>
        <v>1995</v>
      </c>
      <c r="BO26" s="1814"/>
      <c r="BP26" s="1814"/>
      <c r="BQ26" s="1814">
        <f>BQ25+BR25+BS25</f>
        <v>1710</v>
      </c>
      <c r="BR26" s="1814"/>
      <c r="BS26" s="1814"/>
      <c r="BT26" s="1814">
        <f>BT25+BU25+BV25</f>
        <v>2797.2</v>
      </c>
      <c r="BU26" s="1814"/>
      <c r="BV26" s="1814"/>
      <c r="BW26" s="1814">
        <f>BW25+BX25+BY25</f>
        <v>2797.2</v>
      </c>
      <c r="BX26" s="1814"/>
      <c r="BY26" s="1814"/>
      <c r="BZ26" s="1814">
        <f>BZ25+CA25+CB25</f>
        <v>2797.2</v>
      </c>
      <c r="CA26" s="1814"/>
      <c r="CB26" s="1814"/>
      <c r="CC26" s="1814">
        <f>CC25+CD25+CE25</f>
        <v>1731.6</v>
      </c>
      <c r="CD26" s="1814"/>
      <c r="CE26" s="1814"/>
      <c r="CF26" s="1814">
        <f>CF25+CG25+CH25</f>
        <v>1680</v>
      </c>
      <c r="CG26" s="1814"/>
      <c r="CH26" s="1814"/>
      <c r="CI26" s="1814">
        <f>CI25+CJ25+CK25</f>
        <v>2205</v>
      </c>
      <c r="CJ26" s="1814"/>
      <c r="CK26" s="1814"/>
      <c r="CL26" s="1814">
        <f>CL25+CM25+CN25</f>
        <v>2046.6000000000001</v>
      </c>
      <c r="CM26" s="1814"/>
      <c r="CN26" s="1814"/>
      <c r="CO26" s="1814">
        <f>CO25+CP25+CQ25</f>
        <v>2797.2</v>
      </c>
      <c r="CP26" s="1814"/>
      <c r="CQ26" s="1814"/>
      <c r="CR26" s="1814">
        <f>CR25+CS25+CT25</f>
        <v>1731.6</v>
      </c>
      <c r="CS26" s="1814"/>
      <c r="CT26" s="1819"/>
      <c r="CU26" s="1815">
        <f>SUM(F26:CT26)</f>
        <v>57477.599999999984</v>
      </c>
      <c r="CV26" s="1820"/>
      <c r="CW26" s="1821"/>
    </row>
    <row r="27" spans="1:101" ht="45" customHeight="1">
      <c r="A27" s="1783"/>
      <c r="B27" s="1797"/>
      <c r="C27" s="1798"/>
      <c r="D27" s="1822" t="s">
        <v>569</v>
      </c>
      <c r="E27" s="1823"/>
      <c r="F27" s="1860"/>
      <c r="G27" s="1861"/>
      <c r="H27" s="1862"/>
      <c r="I27" s="1863"/>
      <c r="J27" s="1861"/>
      <c r="K27" s="1862"/>
      <c r="L27" s="1863"/>
      <c r="M27" s="1861"/>
      <c r="N27" s="1862"/>
      <c r="O27" s="1863"/>
      <c r="P27" s="1861"/>
      <c r="Q27" s="1862"/>
      <c r="R27" s="1833"/>
      <c r="S27" s="1828"/>
      <c r="T27" s="1829"/>
      <c r="U27" s="1827">
        <v>200</v>
      </c>
      <c r="V27" s="1825"/>
      <c r="W27" s="1826"/>
      <c r="X27" s="1586">
        <v>100</v>
      </c>
      <c r="Y27" s="1861">
        <v>126</v>
      </c>
      <c r="Z27" s="1862"/>
      <c r="AA27" s="1863">
        <v>252</v>
      </c>
      <c r="AB27" s="1861"/>
      <c r="AC27" s="1862"/>
      <c r="AD27" s="1863">
        <v>252</v>
      </c>
      <c r="AE27" s="1861"/>
      <c r="AF27" s="1862"/>
      <c r="AG27" s="1863">
        <v>180</v>
      </c>
      <c r="AH27" s="1861"/>
      <c r="AI27" s="1862"/>
      <c r="AJ27" s="1863">
        <v>220</v>
      </c>
      <c r="AK27" s="1861"/>
      <c r="AL27" s="1862"/>
      <c r="AM27" s="1863">
        <v>160</v>
      </c>
      <c r="AN27" s="1861"/>
      <c r="AO27" s="1862"/>
      <c r="AP27" s="1863">
        <v>200</v>
      </c>
      <c r="AQ27" s="1861"/>
      <c r="AR27" s="1862"/>
      <c r="AS27" s="1863">
        <v>252</v>
      </c>
      <c r="AT27" s="1861"/>
      <c r="AU27" s="1862"/>
      <c r="AV27" s="1863">
        <v>252</v>
      </c>
      <c r="AW27" s="1861"/>
      <c r="AX27" s="1862"/>
      <c r="AY27" s="1863">
        <v>210</v>
      </c>
      <c r="AZ27" s="1861"/>
      <c r="BA27" s="1862"/>
      <c r="BB27" s="1863">
        <v>220</v>
      </c>
      <c r="BC27" s="1861"/>
      <c r="BD27" s="1862"/>
      <c r="BE27" s="1863">
        <v>220</v>
      </c>
      <c r="BF27" s="1861"/>
      <c r="BG27" s="1862"/>
      <c r="BH27" s="1863">
        <v>160</v>
      </c>
      <c r="BI27" s="1861"/>
      <c r="BJ27" s="1862"/>
      <c r="BK27" s="1863">
        <v>200</v>
      </c>
      <c r="BL27" s="1861"/>
      <c r="BM27" s="1862"/>
      <c r="BN27" s="1863">
        <v>252</v>
      </c>
      <c r="BO27" s="1861"/>
      <c r="BP27" s="1862"/>
      <c r="BQ27" s="1863">
        <v>210</v>
      </c>
      <c r="BR27" s="1861"/>
      <c r="BS27" s="1862"/>
      <c r="BT27" s="1863">
        <v>220</v>
      </c>
      <c r="BU27" s="1861"/>
      <c r="BV27" s="1862"/>
      <c r="BW27" s="1863">
        <v>240</v>
      </c>
      <c r="BX27" s="1861"/>
      <c r="BY27" s="1862"/>
      <c r="BZ27" s="1863">
        <v>220</v>
      </c>
      <c r="CA27" s="1861"/>
      <c r="CB27" s="1862"/>
      <c r="CC27" s="1863">
        <v>160</v>
      </c>
      <c r="CD27" s="1861"/>
      <c r="CE27" s="1862"/>
      <c r="CF27" s="1863">
        <v>180</v>
      </c>
      <c r="CG27" s="1861"/>
      <c r="CH27" s="1862"/>
      <c r="CI27" s="1863">
        <v>240</v>
      </c>
      <c r="CJ27" s="1861"/>
      <c r="CK27" s="1862"/>
      <c r="CL27" s="1587">
        <v>60</v>
      </c>
      <c r="CM27" s="1867">
        <v>160</v>
      </c>
      <c r="CN27" s="1868"/>
      <c r="CO27" s="1863">
        <v>220</v>
      </c>
      <c r="CP27" s="1861"/>
      <c r="CQ27" s="1862"/>
      <c r="CR27" s="1863">
        <v>160</v>
      </c>
      <c r="CS27" s="1861"/>
      <c r="CT27" s="1862"/>
      <c r="CU27" s="1864">
        <f>SUM(F27:CT27)</f>
        <v>5526</v>
      </c>
      <c r="CV27" s="1865"/>
      <c r="CW27" s="1866"/>
    </row>
    <row r="28" spans="1:101" ht="78" hidden="1" customHeight="1">
      <c r="A28" s="1783"/>
      <c r="B28" s="1797"/>
      <c r="C28" s="1798"/>
      <c r="D28" s="1837" t="s">
        <v>570</v>
      </c>
      <c r="E28" s="1838"/>
      <c r="F28" s="1570">
        <f>VLOOKUP(F20,[11]機種情報!$B$6:$P$26,4)</f>
        <v>0</v>
      </c>
      <c r="G28" s="1570">
        <f>VLOOKUP(G20,[11]機種情報!$B$6:$P$26,4)</f>
        <v>0</v>
      </c>
      <c r="H28" s="1570">
        <f>VLOOKUP(H20,[11]機種情報!$B$6:$P$26,4)</f>
        <v>0</v>
      </c>
      <c r="I28" s="1570">
        <f>VLOOKUP(I20,[11]機種情報!$B$6:$P$26,4)</f>
        <v>0</v>
      </c>
      <c r="J28" s="1570">
        <f>VLOOKUP(J20,[11]機種情報!$B$6:$P$26,4)</f>
        <v>0</v>
      </c>
      <c r="K28" s="1570">
        <f>VLOOKUP(K20,[11]機種情報!$B$6:$P$26,4)</f>
        <v>0</v>
      </c>
      <c r="L28" s="1570">
        <f>VLOOKUP(L20,[11]機種情報!$B$6:$P$26,4)</f>
        <v>0</v>
      </c>
      <c r="M28" s="1570">
        <f>VLOOKUP(M20,[11]機種情報!$B$6:$P$26,4)</f>
        <v>0</v>
      </c>
      <c r="N28" s="1570">
        <f>VLOOKUP(N20,[11]機種情報!$B$6:$P$26,4)</f>
        <v>0</v>
      </c>
      <c r="O28" s="1570">
        <f>VLOOKUP(O20,[11]機種情報!$B$6:$P$26,4)</f>
        <v>0</v>
      </c>
      <c r="P28" s="1570">
        <f>VLOOKUP(P20,[11]機種情報!$B$6:$P$26,4)</f>
        <v>0</v>
      </c>
      <c r="Q28" s="1570">
        <f>VLOOKUP(Q20,[11]機種情報!$B$6:$P$26,4)</f>
        <v>0</v>
      </c>
      <c r="R28" s="1571">
        <f>VLOOKUP(R20,[11]機種情報!$B$6:$P$26,4)</f>
        <v>0</v>
      </c>
      <c r="S28" s="1571">
        <f>VLOOKUP(S20,[11]機種情報!$B$6:$P$26,4)</f>
        <v>0</v>
      </c>
      <c r="T28" s="1571">
        <f>VLOOKUP(T20,[11]機種情報!$B$6:$P$26,4)</f>
        <v>0</v>
      </c>
      <c r="U28" s="1571">
        <f>VLOOKUP(U20,[11]機種情報!$B$6:$P$26,4)</f>
        <v>0.93</v>
      </c>
      <c r="V28" s="1571">
        <f>VLOOKUP(V20,[11]機種情報!$B$6:$P$26,4)</f>
        <v>0.93</v>
      </c>
      <c r="W28" s="1571">
        <f>VLOOKUP(W20,[11]機種情報!$B$6:$P$26,4)</f>
        <v>0.93</v>
      </c>
      <c r="X28" s="1570">
        <f>VLOOKUP(X20,[11]機種情報!$B$6:$P$26,4)</f>
        <v>0.93</v>
      </c>
      <c r="Y28" s="1570">
        <f>VLOOKUP(Y20,[11]機種情報!$B$6:$P$26,4)</f>
        <v>0.93</v>
      </c>
      <c r="Z28" s="1570">
        <f>VLOOKUP(Z20,[11]機種情報!$B$6:$P$26,4)</f>
        <v>0.93</v>
      </c>
      <c r="AA28" s="1570">
        <f>VLOOKUP(AA20,[11]機種情報!$B$6:$P$26,4)</f>
        <v>0.93</v>
      </c>
      <c r="AB28" s="1570">
        <f>VLOOKUP(AB20,[11]機種情報!$B$6:$P$26,4)</f>
        <v>0.93</v>
      </c>
      <c r="AC28" s="1570">
        <f>VLOOKUP(AC20,[11]機種情報!$B$6:$P$26,4)</f>
        <v>0.93</v>
      </c>
      <c r="AD28" s="1570">
        <f>VLOOKUP(AD20,[11]機種情報!$B$6:$P$26,4)</f>
        <v>0.93</v>
      </c>
      <c r="AE28" s="1570">
        <f>VLOOKUP(AE20,[11]機種情報!$B$6:$P$26,4)</f>
        <v>0.93</v>
      </c>
      <c r="AF28" s="1570">
        <f>VLOOKUP(AF20,[11]機種情報!$B$6:$P$26,4)</f>
        <v>0.93</v>
      </c>
      <c r="AG28" s="1570">
        <f>VLOOKUP(AG20,[11]機種情報!$B$6:$P$26,4)</f>
        <v>0.93</v>
      </c>
      <c r="AH28" s="1570">
        <f>VLOOKUP(AH20,[11]機種情報!$B$6:$P$26,4)</f>
        <v>0.93</v>
      </c>
      <c r="AI28" s="1570">
        <f>VLOOKUP(AI20,[11]機種情報!$B$6:$P$26,4)</f>
        <v>0.93</v>
      </c>
      <c r="AJ28" s="1570">
        <f>VLOOKUP(AJ20,[11]機種情報!$B$6:$P$26,4)</f>
        <v>0.93</v>
      </c>
      <c r="AK28" s="1570">
        <f>VLOOKUP(AK20,[11]機種情報!$B$6:$P$26,4)</f>
        <v>0.93</v>
      </c>
      <c r="AL28" s="1570">
        <f>VLOOKUP(AL20,[11]機種情報!$B$6:$P$26,4)</f>
        <v>0.93</v>
      </c>
      <c r="AM28" s="1570">
        <f>VLOOKUP(AM20,[11]機種情報!$B$6:$P$26,4)</f>
        <v>0.93</v>
      </c>
      <c r="AN28" s="1570">
        <f>VLOOKUP(AN20,[11]機種情報!$B$6:$P$26,4)</f>
        <v>0.93</v>
      </c>
      <c r="AO28" s="1570">
        <f>VLOOKUP(AO20,[11]機種情報!$B$6:$P$26,4)</f>
        <v>0.93</v>
      </c>
      <c r="AP28" s="1570">
        <f>VLOOKUP(AP20,[11]機種情報!$B$6:$P$26,4)</f>
        <v>0.93</v>
      </c>
      <c r="AQ28" s="1570">
        <f>VLOOKUP(AQ20,[11]機種情報!$B$6:$P$26,4)</f>
        <v>0.93</v>
      </c>
      <c r="AR28" s="1570">
        <f>VLOOKUP(AR20,[11]機種情報!$B$6:$P$26,4)</f>
        <v>0.93</v>
      </c>
      <c r="AS28" s="1570">
        <f>VLOOKUP(AS20,[11]機種情報!$B$6:$P$26,4)</f>
        <v>0.93</v>
      </c>
      <c r="AT28" s="1570">
        <f>VLOOKUP(AT20,[11]機種情報!$B$6:$P$26,4)</f>
        <v>0.93</v>
      </c>
      <c r="AU28" s="1570">
        <f>VLOOKUP(AU20,[11]機種情報!$B$6:$P$26,4)</f>
        <v>0.93</v>
      </c>
      <c r="AV28" s="1570">
        <f>VLOOKUP(AV20,[11]機種情報!$B$6:$P$26,4)</f>
        <v>0.93</v>
      </c>
      <c r="AW28" s="1570">
        <f>VLOOKUP(AW20,[11]機種情報!$B$6:$P$26,4)</f>
        <v>0.93</v>
      </c>
      <c r="AX28" s="1570">
        <f>VLOOKUP(AX20,[11]機種情報!$B$6:$P$26,4)</f>
        <v>0.93</v>
      </c>
      <c r="AY28" s="1570">
        <f>VLOOKUP(AY20,[11]機種情報!$B$6:$P$26,4)</f>
        <v>0.93</v>
      </c>
      <c r="AZ28" s="1570">
        <f>VLOOKUP(AZ20,[11]機種情報!$B$6:$P$26,4)</f>
        <v>0.93</v>
      </c>
      <c r="BA28" s="1570">
        <f>VLOOKUP(BA20,[11]機種情報!$B$6:$P$26,4)</f>
        <v>0.93</v>
      </c>
      <c r="BB28" s="1570">
        <f>VLOOKUP(BB20,[11]機種情報!$B$6:$P$26,4)</f>
        <v>0.93</v>
      </c>
      <c r="BC28" s="1570">
        <f>VLOOKUP(BC20,[11]機種情報!$B$6:$P$26,4)</f>
        <v>0.93</v>
      </c>
      <c r="BD28" s="1570">
        <f>VLOOKUP(BD20,[11]機種情報!$B$6:$P$26,4)</f>
        <v>0.93</v>
      </c>
      <c r="BE28" s="1570">
        <f>VLOOKUP(BE20,[11]機種情報!$B$6:$P$26,4)</f>
        <v>0.93</v>
      </c>
      <c r="BF28" s="1570">
        <f>VLOOKUP(BF20,[11]機種情報!$B$6:$P$26,4)</f>
        <v>0.93</v>
      </c>
      <c r="BG28" s="1570">
        <f>VLOOKUP(BG20,[11]機種情報!$B$6:$P$26,4)</f>
        <v>0.93</v>
      </c>
      <c r="BH28" s="1570">
        <f>VLOOKUP(BH20,[11]機種情報!$B$6:$P$26,4)</f>
        <v>0.93</v>
      </c>
      <c r="BI28" s="1570">
        <f>VLOOKUP(BI20,[11]機種情報!$B$6:$P$26,4)</f>
        <v>0.93</v>
      </c>
      <c r="BJ28" s="1570">
        <f>VLOOKUP(BJ20,[11]機種情報!$B$6:$P$26,4)</f>
        <v>0.93</v>
      </c>
      <c r="BK28" s="1570">
        <f>VLOOKUP(BK20,[11]機種情報!$B$6:$P$26,4)</f>
        <v>0.93</v>
      </c>
      <c r="BL28" s="1570">
        <f>VLOOKUP(BL20,[11]機種情報!$B$6:$P$26,4)</f>
        <v>0.93</v>
      </c>
      <c r="BM28" s="1570">
        <f>VLOOKUP(BM20,[11]機種情報!$B$6:$P$26,4)</f>
        <v>0.93</v>
      </c>
      <c r="BN28" s="1570">
        <f>VLOOKUP(BN20,[11]機種情報!$B$6:$P$26,4)</f>
        <v>0.93</v>
      </c>
      <c r="BO28" s="1570">
        <f>VLOOKUP(BO20,[11]機種情報!$B$6:$P$26,4)</f>
        <v>0.93</v>
      </c>
      <c r="BP28" s="1570">
        <f>VLOOKUP(BP20,[11]機種情報!$B$6:$P$26,4)</f>
        <v>0.93</v>
      </c>
      <c r="BQ28" s="1570">
        <f>VLOOKUP(BQ20,[11]機種情報!$B$6:$P$26,4)</f>
        <v>0.93</v>
      </c>
      <c r="BR28" s="1570">
        <f>VLOOKUP(BR20,[11]機種情報!$B$6:$P$26,4)</f>
        <v>0.93</v>
      </c>
      <c r="BS28" s="1570">
        <f>VLOOKUP(BS20,[11]機種情報!$B$6:$P$26,4)</f>
        <v>0.93</v>
      </c>
      <c r="BT28" s="1570">
        <f>VLOOKUP(BT20,[11]機種情報!$B$6:$P$26,4)</f>
        <v>0.93</v>
      </c>
      <c r="BU28" s="1570">
        <f>VLOOKUP(BU20,[11]機種情報!$B$6:$P$26,4)</f>
        <v>0.93</v>
      </c>
      <c r="BV28" s="1570">
        <f>VLOOKUP(BV20,[11]機種情報!$B$6:$P$26,4)</f>
        <v>0.93</v>
      </c>
      <c r="BW28" s="1570">
        <f>VLOOKUP(BW20,[11]機種情報!$B$6:$P$26,4)</f>
        <v>0.93</v>
      </c>
      <c r="BX28" s="1570">
        <f>VLOOKUP(BX20,[11]機種情報!$B$6:$P$26,4)</f>
        <v>0.93</v>
      </c>
      <c r="BY28" s="1570">
        <f>VLOOKUP(BY20,[11]機種情報!$B$6:$P$26,4)</f>
        <v>0.93</v>
      </c>
      <c r="BZ28" s="1570">
        <f>VLOOKUP(BZ20,[11]機種情報!$B$6:$P$26,4)</f>
        <v>0.93</v>
      </c>
      <c r="CA28" s="1570">
        <f>VLOOKUP(CA20,[11]機種情報!$B$6:$P$26,4)</f>
        <v>0.93</v>
      </c>
      <c r="CB28" s="1570">
        <f>VLOOKUP(CB20,[11]機種情報!$B$6:$P$26,4)</f>
        <v>0.93</v>
      </c>
      <c r="CC28" s="1570">
        <f>VLOOKUP(CC20,[11]機種情報!$B$6:$P$26,4)</f>
        <v>0.93</v>
      </c>
      <c r="CD28" s="1570">
        <f>VLOOKUP(CD20,[11]機種情報!$B$6:$P$26,4)</f>
        <v>0.93</v>
      </c>
      <c r="CE28" s="1570">
        <f>VLOOKUP(CE20,[11]機種情報!$B$6:$P$26,4)</f>
        <v>0.93</v>
      </c>
      <c r="CF28" s="1570">
        <f>VLOOKUP(CF20,[11]機種情報!$B$6:$P$26,4)</f>
        <v>0.95</v>
      </c>
      <c r="CG28" s="1570">
        <f>VLOOKUP(CG20,[11]機種情報!$B$6:$P$26,4)</f>
        <v>0.95</v>
      </c>
      <c r="CH28" s="1570">
        <f>VLOOKUP(CH20,[11]機種情報!$B$6:$P$26,4)</f>
        <v>0.95</v>
      </c>
      <c r="CI28" s="1570">
        <f>VLOOKUP(CI20,[11]機種情報!$B$6:$P$26,4)</f>
        <v>0.95</v>
      </c>
      <c r="CJ28" s="1570">
        <f>VLOOKUP(CJ20,[11]機種情報!$B$6:$P$26,4)</f>
        <v>0.95</v>
      </c>
      <c r="CK28" s="1570">
        <f>VLOOKUP(CK20,[11]機種情報!$B$6:$P$26,4)</f>
        <v>0.95</v>
      </c>
      <c r="CL28" s="1570">
        <f>VLOOKUP(CL20,[11]機種情報!$B$6:$P$26,4)</f>
        <v>0.95</v>
      </c>
      <c r="CM28" s="1570">
        <f>VLOOKUP(CM20,[11]機種情報!$B$6:$P$26,4)</f>
        <v>0.93</v>
      </c>
      <c r="CN28" s="1570">
        <f>VLOOKUP(CN20,[11]機種情報!$B$6:$P$26,4)</f>
        <v>0.93</v>
      </c>
      <c r="CO28" s="1570">
        <f>VLOOKUP(CO20,[11]機種情報!$B$6:$P$26,4)</f>
        <v>0.93</v>
      </c>
      <c r="CP28" s="1570">
        <f>VLOOKUP(CP20,[11]機種情報!$B$6:$P$26,4)</f>
        <v>0.93</v>
      </c>
      <c r="CQ28" s="1570">
        <f>VLOOKUP(CQ20,[11]機種情報!$B$6:$P$26,4)</f>
        <v>0.93</v>
      </c>
      <c r="CR28" s="1570">
        <f>VLOOKUP(CR20,[11]機種情報!$B$6:$P$26,4)</f>
        <v>0.93</v>
      </c>
      <c r="CS28" s="1570">
        <f>VLOOKUP(CS20,[11]機種情報!$B$6:$P$26,4)</f>
        <v>0.93</v>
      </c>
      <c r="CT28" s="1570">
        <f>VLOOKUP(CT20,[11]機種情報!$B$6:$P$26,4)</f>
        <v>0.93</v>
      </c>
      <c r="CU28" s="1572"/>
      <c r="CV28" s="1573"/>
      <c r="CW28" s="1574"/>
    </row>
    <row r="29" spans="1:101" ht="78" hidden="1" customHeight="1">
      <c r="A29" s="1783"/>
      <c r="B29" s="1797"/>
      <c r="C29" s="1798"/>
      <c r="D29" s="1837" t="s">
        <v>571</v>
      </c>
      <c r="E29" s="1838"/>
      <c r="F29" s="1575">
        <f>ROUND(F22*F28,0)</f>
        <v>0</v>
      </c>
      <c r="G29" s="1575">
        <f>ROUND(G22*G28,0)</f>
        <v>0</v>
      </c>
      <c r="H29" s="1575">
        <f>ROUND(H22*H28,0)</f>
        <v>0</v>
      </c>
      <c r="I29" s="1575">
        <f>ROUND(I22*I28,0)</f>
        <v>0</v>
      </c>
      <c r="J29" s="1575">
        <f>ROUND(J22*J28,0)</f>
        <v>0</v>
      </c>
      <c r="K29" s="1575">
        <f t="shared" ref="K29:BV29" si="10">ROUND(K22*K28,0)</f>
        <v>0</v>
      </c>
      <c r="L29" s="1575">
        <f t="shared" si="10"/>
        <v>0</v>
      </c>
      <c r="M29" s="1575">
        <f t="shared" si="10"/>
        <v>0</v>
      </c>
      <c r="N29" s="1575">
        <f t="shared" si="10"/>
        <v>0</v>
      </c>
      <c r="O29" s="1575">
        <f t="shared" si="10"/>
        <v>0</v>
      </c>
      <c r="P29" s="1575">
        <f t="shared" si="10"/>
        <v>0</v>
      </c>
      <c r="Q29" s="1575">
        <f t="shared" si="10"/>
        <v>0</v>
      </c>
      <c r="R29" s="1576">
        <f t="shared" si="10"/>
        <v>0</v>
      </c>
      <c r="S29" s="1576">
        <f t="shared" si="10"/>
        <v>0</v>
      </c>
      <c r="T29" s="1576">
        <f t="shared" si="10"/>
        <v>0</v>
      </c>
      <c r="U29" s="1576">
        <f t="shared" si="10"/>
        <v>47</v>
      </c>
      <c r="V29" s="1576">
        <f t="shared" si="10"/>
        <v>65</v>
      </c>
      <c r="W29" s="1576">
        <f t="shared" si="10"/>
        <v>56</v>
      </c>
      <c r="X29" s="1575">
        <f t="shared" si="10"/>
        <v>74</v>
      </c>
      <c r="Y29" s="1575">
        <f t="shared" si="10"/>
        <v>28</v>
      </c>
      <c r="Z29" s="1575">
        <f t="shared" si="10"/>
        <v>56</v>
      </c>
      <c r="AA29" s="1575">
        <f t="shared" si="10"/>
        <v>74</v>
      </c>
      <c r="AB29" s="1575">
        <f t="shared" si="10"/>
        <v>65</v>
      </c>
      <c r="AC29" s="1575">
        <f t="shared" si="10"/>
        <v>56</v>
      </c>
      <c r="AD29" s="1575">
        <f t="shared" si="10"/>
        <v>74</v>
      </c>
      <c r="AE29" s="1575">
        <f t="shared" si="10"/>
        <v>65</v>
      </c>
      <c r="AF29" s="1575">
        <f t="shared" si="10"/>
        <v>56</v>
      </c>
      <c r="AG29" s="1575">
        <f t="shared" si="10"/>
        <v>28</v>
      </c>
      <c r="AH29" s="1575">
        <f t="shared" si="10"/>
        <v>65</v>
      </c>
      <c r="AI29" s="1575">
        <f t="shared" si="10"/>
        <v>56</v>
      </c>
      <c r="AJ29" s="1575">
        <f t="shared" si="10"/>
        <v>74</v>
      </c>
      <c r="AK29" s="1575">
        <f t="shared" si="10"/>
        <v>65</v>
      </c>
      <c r="AL29" s="1575">
        <f t="shared" si="10"/>
        <v>56</v>
      </c>
      <c r="AM29" s="1575">
        <f t="shared" si="10"/>
        <v>74</v>
      </c>
      <c r="AN29" s="1575">
        <f t="shared" si="10"/>
        <v>65</v>
      </c>
      <c r="AO29" s="1575">
        <f t="shared" si="10"/>
        <v>0</v>
      </c>
      <c r="AP29" s="1575">
        <f t="shared" si="10"/>
        <v>74</v>
      </c>
      <c r="AQ29" s="1575">
        <f t="shared" si="10"/>
        <v>65</v>
      </c>
      <c r="AR29" s="1575">
        <f t="shared" si="10"/>
        <v>28</v>
      </c>
      <c r="AS29" s="1575">
        <f t="shared" si="10"/>
        <v>74</v>
      </c>
      <c r="AT29" s="1575">
        <f t="shared" si="10"/>
        <v>65</v>
      </c>
      <c r="AU29" s="1575">
        <f t="shared" si="10"/>
        <v>56</v>
      </c>
      <c r="AV29" s="1575">
        <f t="shared" si="10"/>
        <v>74</v>
      </c>
      <c r="AW29" s="1575">
        <f t="shared" si="10"/>
        <v>65</v>
      </c>
      <c r="AX29" s="1575">
        <f t="shared" si="10"/>
        <v>56</v>
      </c>
      <c r="AY29" s="1575">
        <f t="shared" si="10"/>
        <v>74</v>
      </c>
      <c r="AZ29" s="1575">
        <f t="shared" si="10"/>
        <v>65</v>
      </c>
      <c r="BA29" s="1575">
        <f t="shared" si="10"/>
        <v>28</v>
      </c>
      <c r="BB29" s="1575">
        <f t="shared" si="10"/>
        <v>74</v>
      </c>
      <c r="BC29" s="1575">
        <f t="shared" si="10"/>
        <v>65</v>
      </c>
      <c r="BD29" s="1575">
        <f t="shared" si="10"/>
        <v>56</v>
      </c>
      <c r="BE29" s="1575">
        <f t="shared" si="10"/>
        <v>74</v>
      </c>
      <c r="BF29" s="1575">
        <f t="shared" si="10"/>
        <v>65</v>
      </c>
      <c r="BG29" s="1575">
        <f t="shared" si="10"/>
        <v>56</v>
      </c>
      <c r="BH29" s="1575">
        <f t="shared" si="10"/>
        <v>74</v>
      </c>
      <c r="BI29" s="1575">
        <f t="shared" si="10"/>
        <v>0</v>
      </c>
      <c r="BJ29" s="1575">
        <f t="shared" si="10"/>
        <v>56</v>
      </c>
      <c r="BK29" s="1575">
        <f t="shared" si="10"/>
        <v>74</v>
      </c>
      <c r="BL29" s="1575">
        <f t="shared" si="10"/>
        <v>65</v>
      </c>
      <c r="BM29" s="1575">
        <f t="shared" si="10"/>
        <v>28</v>
      </c>
      <c r="BN29" s="1575">
        <f t="shared" si="10"/>
        <v>74</v>
      </c>
      <c r="BO29" s="1575">
        <f t="shared" si="10"/>
        <v>65</v>
      </c>
      <c r="BP29" s="1575">
        <f t="shared" si="10"/>
        <v>56</v>
      </c>
      <c r="BQ29" s="1575">
        <f t="shared" si="10"/>
        <v>74</v>
      </c>
      <c r="BR29" s="1575">
        <f t="shared" si="10"/>
        <v>65</v>
      </c>
      <c r="BS29" s="1575">
        <f t="shared" si="10"/>
        <v>28</v>
      </c>
      <c r="BT29" s="1575">
        <f t="shared" si="10"/>
        <v>74</v>
      </c>
      <c r="BU29" s="1575">
        <f t="shared" si="10"/>
        <v>65</v>
      </c>
      <c r="BV29" s="1575">
        <f t="shared" si="10"/>
        <v>56</v>
      </c>
      <c r="BW29" s="1575">
        <f t="shared" ref="BW29:CT29" si="11">ROUND(BW22*BW28,0)</f>
        <v>74</v>
      </c>
      <c r="BX29" s="1575">
        <f t="shared" si="11"/>
        <v>65</v>
      </c>
      <c r="BY29" s="1575">
        <f t="shared" si="11"/>
        <v>56</v>
      </c>
      <c r="BZ29" s="1575">
        <f t="shared" si="11"/>
        <v>74</v>
      </c>
      <c r="CA29" s="1575">
        <f t="shared" si="11"/>
        <v>65</v>
      </c>
      <c r="CB29" s="1575">
        <f t="shared" si="11"/>
        <v>56</v>
      </c>
      <c r="CC29" s="1575">
        <f t="shared" si="11"/>
        <v>0</v>
      </c>
      <c r="CD29" s="1575">
        <f t="shared" si="11"/>
        <v>65</v>
      </c>
      <c r="CE29" s="1575">
        <f t="shared" si="11"/>
        <v>56</v>
      </c>
      <c r="CF29" s="1575">
        <f t="shared" si="11"/>
        <v>29</v>
      </c>
      <c r="CG29" s="1575">
        <f t="shared" si="11"/>
        <v>67</v>
      </c>
      <c r="CH29" s="1575">
        <f t="shared" si="11"/>
        <v>57</v>
      </c>
      <c r="CI29" s="1575">
        <f t="shared" si="11"/>
        <v>76</v>
      </c>
      <c r="CJ29" s="1575">
        <f t="shared" si="11"/>
        <v>67</v>
      </c>
      <c r="CK29" s="1575">
        <f t="shared" si="11"/>
        <v>57</v>
      </c>
      <c r="CL29" s="1575">
        <f t="shared" si="11"/>
        <v>29</v>
      </c>
      <c r="CM29" s="1575">
        <f t="shared" si="11"/>
        <v>65</v>
      </c>
      <c r="CN29" s="1575">
        <f t="shared" si="11"/>
        <v>56</v>
      </c>
      <c r="CO29" s="1575">
        <f t="shared" si="11"/>
        <v>74</v>
      </c>
      <c r="CP29" s="1575">
        <f t="shared" si="11"/>
        <v>65</v>
      </c>
      <c r="CQ29" s="1575">
        <f t="shared" si="11"/>
        <v>56</v>
      </c>
      <c r="CR29" s="1575">
        <f t="shared" si="11"/>
        <v>0</v>
      </c>
      <c r="CS29" s="1575">
        <f t="shared" si="11"/>
        <v>65</v>
      </c>
      <c r="CT29" s="1575">
        <f t="shared" si="11"/>
        <v>56</v>
      </c>
      <c r="CU29" s="1572"/>
      <c r="CV29" s="1573"/>
      <c r="CW29" s="1574"/>
    </row>
    <row r="30" spans="1:101" ht="78" customHeight="1" thickBot="1">
      <c r="A30" s="1784"/>
      <c r="B30" s="1799"/>
      <c r="C30" s="1800"/>
      <c r="D30" s="1839" t="s">
        <v>572</v>
      </c>
      <c r="E30" s="1840"/>
      <c r="F30" s="1841">
        <f>F29+G29+H29</f>
        <v>0</v>
      </c>
      <c r="G30" s="1842"/>
      <c r="H30" s="1843"/>
      <c r="I30" s="1841">
        <f>I29+J29+K29</f>
        <v>0</v>
      </c>
      <c r="J30" s="1842"/>
      <c r="K30" s="1843"/>
      <c r="L30" s="1841">
        <f>L29+M29+N29</f>
        <v>0</v>
      </c>
      <c r="M30" s="1842"/>
      <c r="N30" s="1843"/>
      <c r="O30" s="1841">
        <f>O29+P29+Q29</f>
        <v>0</v>
      </c>
      <c r="P30" s="1842"/>
      <c r="Q30" s="1843"/>
      <c r="R30" s="1844">
        <f>R29+S29+T29</f>
        <v>0</v>
      </c>
      <c r="S30" s="1845"/>
      <c r="T30" s="1846"/>
      <c r="U30" s="1844">
        <f>U29+V29+W29</f>
        <v>168</v>
      </c>
      <c r="V30" s="1845"/>
      <c r="W30" s="1846"/>
      <c r="X30" s="1841">
        <f>X29+Y29+Z29</f>
        <v>158</v>
      </c>
      <c r="Y30" s="1842"/>
      <c r="Z30" s="1843"/>
      <c r="AA30" s="1841">
        <f>AA29+AB29+AC29</f>
        <v>195</v>
      </c>
      <c r="AB30" s="1842"/>
      <c r="AC30" s="1843"/>
      <c r="AD30" s="1841">
        <f>AD29+AE29+AF29</f>
        <v>195</v>
      </c>
      <c r="AE30" s="1842"/>
      <c r="AF30" s="1843"/>
      <c r="AG30" s="1841">
        <f>AG29+AH29+AI29</f>
        <v>149</v>
      </c>
      <c r="AH30" s="1842"/>
      <c r="AI30" s="1843"/>
      <c r="AJ30" s="1841">
        <f>AJ29+AK29+AL29</f>
        <v>195</v>
      </c>
      <c r="AK30" s="1842"/>
      <c r="AL30" s="1843"/>
      <c r="AM30" s="1841">
        <f>AM29+AN29+AO29</f>
        <v>139</v>
      </c>
      <c r="AN30" s="1842"/>
      <c r="AO30" s="1843"/>
      <c r="AP30" s="1841">
        <f>AP29+AQ29+AR29</f>
        <v>167</v>
      </c>
      <c r="AQ30" s="1842"/>
      <c r="AR30" s="1843"/>
      <c r="AS30" s="1841">
        <f>AS29+AT29+AU29</f>
        <v>195</v>
      </c>
      <c r="AT30" s="1842"/>
      <c r="AU30" s="1843"/>
      <c r="AV30" s="1841">
        <f>AV29+AW29+AX29</f>
        <v>195</v>
      </c>
      <c r="AW30" s="1842"/>
      <c r="AX30" s="1843"/>
      <c r="AY30" s="1841">
        <f>AY29+AZ29+BA29</f>
        <v>167</v>
      </c>
      <c r="AZ30" s="1842"/>
      <c r="BA30" s="1843"/>
      <c r="BB30" s="1841">
        <f>BB29+BC29+BD29</f>
        <v>195</v>
      </c>
      <c r="BC30" s="1842"/>
      <c r="BD30" s="1843"/>
      <c r="BE30" s="1841">
        <f>BE29+BF29+BG29</f>
        <v>195</v>
      </c>
      <c r="BF30" s="1842"/>
      <c r="BG30" s="1843"/>
      <c r="BH30" s="1841">
        <f>BH29+BI29+BJ29</f>
        <v>130</v>
      </c>
      <c r="BI30" s="1842"/>
      <c r="BJ30" s="1843"/>
      <c r="BK30" s="1841">
        <f>BK29+BL29+BM29</f>
        <v>167</v>
      </c>
      <c r="BL30" s="1842"/>
      <c r="BM30" s="1843"/>
      <c r="BN30" s="1841">
        <f>BN29+BO29+BP29</f>
        <v>195</v>
      </c>
      <c r="BO30" s="1842"/>
      <c r="BP30" s="1843"/>
      <c r="BQ30" s="1841">
        <f>BQ29+BR29+BS29</f>
        <v>167</v>
      </c>
      <c r="BR30" s="1842"/>
      <c r="BS30" s="1843"/>
      <c r="BT30" s="1841">
        <f>BT29+BU29+BV29</f>
        <v>195</v>
      </c>
      <c r="BU30" s="1842"/>
      <c r="BV30" s="1843"/>
      <c r="BW30" s="1841">
        <f>BW29+BX29+BY29</f>
        <v>195</v>
      </c>
      <c r="BX30" s="1842"/>
      <c r="BY30" s="1843"/>
      <c r="BZ30" s="1841">
        <f>BZ29+CA29+CB29</f>
        <v>195</v>
      </c>
      <c r="CA30" s="1842"/>
      <c r="CB30" s="1843"/>
      <c r="CC30" s="1841">
        <f>CC29+CD29+CE29</f>
        <v>121</v>
      </c>
      <c r="CD30" s="1842"/>
      <c r="CE30" s="1843"/>
      <c r="CF30" s="1841">
        <f>CF29+CG29+CH29</f>
        <v>153</v>
      </c>
      <c r="CG30" s="1842"/>
      <c r="CH30" s="1843"/>
      <c r="CI30" s="1841">
        <f>CI29+CJ29+CK29</f>
        <v>200</v>
      </c>
      <c r="CJ30" s="1842"/>
      <c r="CK30" s="1843"/>
      <c r="CL30" s="1841">
        <f>CL29+CM29+CN29</f>
        <v>150</v>
      </c>
      <c r="CM30" s="1842"/>
      <c r="CN30" s="1843"/>
      <c r="CO30" s="1841">
        <f>CO29+CP29+CQ29</f>
        <v>195</v>
      </c>
      <c r="CP30" s="1842"/>
      <c r="CQ30" s="1843"/>
      <c r="CR30" s="1841">
        <f>CR29+CS29+CT29</f>
        <v>121</v>
      </c>
      <c r="CS30" s="1842"/>
      <c r="CT30" s="1843"/>
      <c r="CU30" s="1847">
        <f>SUM(F30:CT30)</f>
        <v>4497</v>
      </c>
      <c r="CV30" s="1842"/>
      <c r="CW30" s="1848"/>
    </row>
    <row r="31" spans="1:101" s="1535" customFormat="1" ht="104.25" customHeight="1" thickTop="1">
      <c r="A31" s="1849" t="s">
        <v>576</v>
      </c>
      <c r="B31" s="1850" t="s">
        <v>556</v>
      </c>
      <c r="C31" s="1851"/>
      <c r="D31" s="1851"/>
      <c r="E31" s="1852"/>
      <c r="F31" s="1588"/>
      <c r="G31" s="1588"/>
      <c r="H31" s="1588"/>
      <c r="I31" s="1588"/>
      <c r="J31" s="1588"/>
      <c r="K31" s="1588"/>
      <c r="L31" s="1588"/>
      <c r="M31" s="1588"/>
      <c r="N31" s="1588"/>
      <c r="O31" s="1588"/>
      <c r="P31" s="1588"/>
      <c r="Q31" s="1588"/>
      <c r="R31" s="1588"/>
      <c r="S31" s="1588"/>
      <c r="T31" s="1588"/>
      <c r="U31" s="1588" t="s">
        <v>577</v>
      </c>
      <c r="V31" s="1588" t="s">
        <v>577</v>
      </c>
      <c r="W31" s="1588" t="s">
        <v>577</v>
      </c>
      <c r="X31" s="1588" t="s">
        <v>577</v>
      </c>
      <c r="Y31" s="1588" t="s">
        <v>577</v>
      </c>
      <c r="Z31" s="1588" t="s">
        <v>577</v>
      </c>
      <c r="AA31" s="1588" t="s">
        <v>577</v>
      </c>
      <c r="AB31" s="1588" t="s">
        <v>577</v>
      </c>
      <c r="AC31" s="1588" t="s">
        <v>577</v>
      </c>
      <c r="AD31" s="1588" t="s">
        <v>577</v>
      </c>
      <c r="AE31" s="1588" t="s">
        <v>578</v>
      </c>
      <c r="AF31" s="1588" t="s">
        <v>578</v>
      </c>
      <c r="AG31" s="1588" t="s">
        <v>578</v>
      </c>
      <c r="AH31" s="1588" t="s">
        <v>578</v>
      </c>
      <c r="AI31" s="1588" t="s">
        <v>578</v>
      </c>
      <c r="AJ31" s="1588" t="s">
        <v>578</v>
      </c>
      <c r="AK31" s="1588" t="s">
        <v>578</v>
      </c>
      <c r="AL31" s="1588" t="s">
        <v>577</v>
      </c>
      <c r="AM31" s="1588" t="s">
        <v>577</v>
      </c>
      <c r="AN31" s="1588" t="s">
        <v>577</v>
      </c>
      <c r="AO31" s="1588" t="s">
        <v>577</v>
      </c>
      <c r="AP31" s="1588" t="s">
        <v>577</v>
      </c>
      <c r="AQ31" s="1588" t="s">
        <v>577</v>
      </c>
      <c r="AR31" s="1588" t="s">
        <v>577</v>
      </c>
      <c r="AS31" s="1588" t="s">
        <v>577</v>
      </c>
      <c r="AT31" s="1588" t="s">
        <v>577</v>
      </c>
      <c r="AU31" s="1588" t="s">
        <v>577</v>
      </c>
      <c r="AV31" s="1588" t="s">
        <v>577</v>
      </c>
      <c r="AW31" s="1588" t="s">
        <v>579</v>
      </c>
      <c r="AX31" s="1588" t="s">
        <v>579</v>
      </c>
      <c r="AY31" s="1588" t="s">
        <v>579</v>
      </c>
      <c r="AZ31" s="1588" t="s">
        <v>579</v>
      </c>
      <c r="BA31" s="1588" t="s">
        <v>579</v>
      </c>
      <c r="BB31" s="1588" t="s">
        <v>579</v>
      </c>
      <c r="BC31" s="1588" t="s">
        <v>579</v>
      </c>
      <c r="BD31" s="1588" t="s">
        <v>579</v>
      </c>
      <c r="BE31" s="1588" t="s">
        <v>580</v>
      </c>
      <c r="BF31" s="1588" t="s">
        <v>580</v>
      </c>
      <c r="BG31" s="1588" t="s">
        <v>580</v>
      </c>
      <c r="BH31" s="1588" t="s">
        <v>580</v>
      </c>
      <c r="BI31" s="1588" t="s">
        <v>580</v>
      </c>
      <c r="BJ31" s="1588" t="s">
        <v>580</v>
      </c>
      <c r="BK31" s="1588" t="s">
        <v>577</v>
      </c>
      <c r="BL31" s="1588" t="s">
        <v>577</v>
      </c>
      <c r="BM31" s="1588" t="s">
        <v>577</v>
      </c>
      <c r="BN31" s="1588" t="s">
        <v>577</v>
      </c>
      <c r="BO31" s="1588" t="s">
        <v>577</v>
      </c>
      <c r="BP31" s="1588" t="s">
        <v>577</v>
      </c>
      <c r="BQ31" s="1588" t="s">
        <v>577</v>
      </c>
      <c r="BR31" s="1588" t="s">
        <v>577</v>
      </c>
      <c r="BS31" s="1588" t="s">
        <v>577</v>
      </c>
      <c r="BT31" s="1588" t="s">
        <v>558</v>
      </c>
      <c r="BU31" s="1588" t="s">
        <v>558</v>
      </c>
      <c r="BV31" s="1588" t="s">
        <v>558</v>
      </c>
      <c r="BW31" s="1588" t="s">
        <v>558</v>
      </c>
      <c r="BX31" s="1588" t="s">
        <v>558</v>
      </c>
      <c r="BY31" s="1588" t="s">
        <v>558</v>
      </c>
      <c r="BZ31" s="1588" t="s">
        <v>558</v>
      </c>
      <c r="CA31" s="1588" t="s">
        <v>558</v>
      </c>
      <c r="CB31" s="1588" t="s">
        <v>579</v>
      </c>
      <c r="CC31" s="1588" t="s">
        <v>579</v>
      </c>
      <c r="CD31" s="1588" t="s">
        <v>579</v>
      </c>
      <c r="CE31" s="1588" t="s">
        <v>579</v>
      </c>
      <c r="CF31" s="1588" t="s">
        <v>579</v>
      </c>
      <c r="CG31" s="1588" t="s">
        <v>579</v>
      </c>
      <c r="CH31" s="1588" t="s">
        <v>579</v>
      </c>
      <c r="CI31" s="1588" t="s">
        <v>579</v>
      </c>
      <c r="CJ31" s="1588" t="s">
        <v>579</v>
      </c>
      <c r="CK31" s="1588" t="s">
        <v>579</v>
      </c>
      <c r="CL31" s="1588" t="s">
        <v>577</v>
      </c>
      <c r="CM31" s="1588" t="s">
        <v>577</v>
      </c>
      <c r="CN31" s="1588" t="s">
        <v>577</v>
      </c>
      <c r="CO31" s="1588" t="s">
        <v>577</v>
      </c>
      <c r="CP31" s="1588" t="s">
        <v>577</v>
      </c>
      <c r="CQ31" s="1588" t="s">
        <v>577</v>
      </c>
      <c r="CR31" s="1588" t="s">
        <v>577</v>
      </c>
      <c r="CS31" s="1588" t="s">
        <v>577</v>
      </c>
      <c r="CT31" s="1588" t="s">
        <v>577</v>
      </c>
      <c r="CU31" s="1787"/>
      <c r="CV31" s="1788"/>
      <c r="CW31" s="1789"/>
    </row>
    <row r="32" spans="1:101" s="1539" customFormat="1" ht="25.5" customHeight="1">
      <c r="A32" s="1783"/>
      <c r="B32" s="1790" t="s">
        <v>563</v>
      </c>
      <c r="C32" s="1791"/>
      <c r="D32" s="1791"/>
      <c r="E32" s="1853"/>
      <c r="F32" s="1589">
        <f>IF(F31="MKC P/B",1,IF(F31="MKC L/B",2,IF(F31="MKC SWA",3,IF(F31="MKF P/B",4,IF(F31="MFJ P/B",5,IF(F31="MGE P/B",6,IF(F31="MKR P/B",7,IF(F31="TRY",8,IF(F31="MKC F/F",9,IF(F31="MKJ SWA",10,IF(F31="MLC R/C",11,IF(F31="MKC M/P",12,IF(F31="MLM SWA",13,IF(F31="MCS H/P",14,IF(F31="MKR H/P",15,IF(F31="MLM H/P",16,0))))))))))))))))</f>
        <v>0</v>
      </c>
      <c r="G32" s="1589">
        <f t="shared" ref="G32:BR32" si="12">IF(G31="MKC P/B",1,IF(G31="MKC L/B",2,IF(G31="MKC SWA",3,IF(G31="MKF P/B",4,IF(G31="MFJ P/B",5,IF(G31="MGE P/B",6,IF(G31="MKR P/B",7,IF(G31="TRY",8,IF(G31="MKC F/F",9,IF(G31="MKJ SWA",10,IF(G31="MLC R/C",11,IF(G31="MKC M/P",12,IF(G31="MLM SWA",13,IF(G31="MCS H/P",14,IF(G31="MKR H/P",15,IF(G31="MLM H/P",16,0))))))))))))))))</f>
        <v>0</v>
      </c>
      <c r="H32" s="1589">
        <f t="shared" si="12"/>
        <v>0</v>
      </c>
      <c r="I32" s="1589">
        <f t="shared" si="12"/>
        <v>0</v>
      </c>
      <c r="J32" s="1589">
        <f t="shared" si="12"/>
        <v>0</v>
      </c>
      <c r="K32" s="1589">
        <f t="shared" si="12"/>
        <v>0</v>
      </c>
      <c r="L32" s="1589">
        <f t="shared" si="12"/>
        <v>0</v>
      </c>
      <c r="M32" s="1589">
        <f t="shared" si="12"/>
        <v>0</v>
      </c>
      <c r="N32" s="1589">
        <f t="shared" si="12"/>
        <v>0</v>
      </c>
      <c r="O32" s="1589">
        <f t="shared" si="12"/>
        <v>0</v>
      </c>
      <c r="P32" s="1589">
        <f t="shared" si="12"/>
        <v>0</v>
      </c>
      <c r="Q32" s="1589">
        <f t="shared" si="12"/>
        <v>0</v>
      </c>
      <c r="R32" s="1589">
        <f t="shared" si="12"/>
        <v>0</v>
      </c>
      <c r="S32" s="1589">
        <f t="shared" si="12"/>
        <v>0</v>
      </c>
      <c r="T32" s="1589">
        <f t="shared" si="12"/>
        <v>0</v>
      </c>
      <c r="U32" s="1589">
        <f t="shared" si="12"/>
        <v>11</v>
      </c>
      <c r="V32" s="1589">
        <f t="shared" si="12"/>
        <v>11</v>
      </c>
      <c r="W32" s="1589">
        <f t="shared" si="12"/>
        <v>11</v>
      </c>
      <c r="X32" s="1589">
        <f t="shared" si="12"/>
        <v>11</v>
      </c>
      <c r="Y32" s="1589">
        <f t="shared" si="12"/>
        <v>11</v>
      </c>
      <c r="Z32" s="1589">
        <f t="shared" si="12"/>
        <v>11</v>
      </c>
      <c r="AA32" s="1589">
        <f t="shared" si="12"/>
        <v>11</v>
      </c>
      <c r="AB32" s="1589">
        <f t="shared" si="12"/>
        <v>11</v>
      </c>
      <c r="AC32" s="1589">
        <f t="shared" si="12"/>
        <v>11</v>
      </c>
      <c r="AD32" s="1589">
        <f t="shared" si="12"/>
        <v>11</v>
      </c>
      <c r="AE32" s="1589">
        <f t="shared" si="12"/>
        <v>13</v>
      </c>
      <c r="AF32" s="1589">
        <f t="shared" si="12"/>
        <v>13</v>
      </c>
      <c r="AG32" s="1589">
        <f t="shared" si="12"/>
        <v>13</v>
      </c>
      <c r="AH32" s="1589">
        <f t="shared" si="12"/>
        <v>13</v>
      </c>
      <c r="AI32" s="1589">
        <f t="shared" si="12"/>
        <v>13</v>
      </c>
      <c r="AJ32" s="1589">
        <f t="shared" si="12"/>
        <v>13</v>
      </c>
      <c r="AK32" s="1589">
        <f t="shared" si="12"/>
        <v>13</v>
      </c>
      <c r="AL32" s="1589">
        <f t="shared" si="12"/>
        <v>11</v>
      </c>
      <c r="AM32" s="1589">
        <f t="shared" si="12"/>
        <v>11</v>
      </c>
      <c r="AN32" s="1589">
        <f t="shared" si="12"/>
        <v>11</v>
      </c>
      <c r="AO32" s="1589">
        <f t="shared" si="12"/>
        <v>11</v>
      </c>
      <c r="AP32" s="1589">
        <f t="shared" si="12"/>
        <v>11</v>
      </c>
      <c r="AQ32" s="1589">
        <f t="shared" si="12"/>
        <v>11</v>
      </c>
      <c r="AR32" s="1589">
        <f t="shared" si="12"/>
        <v>11</v>
      </c>
      <c r="AS32" s="1589">
        <f t="shared" si="12"/>
        <v>11</v>
      </c>
      <c r="AT32" s="1589">
        <f t="shared" si="12"/>
        <v>11</v>
      </c>
      <c r="AU32" s="1589">
        <f t="shared" si="12"/>
        <v>11</v>
      </c>
      <c r="AV32" s="1589">
        <f t="shared" si="12"/>
        <v>11</v>
      </c>
      <c r="AW32" s="1589">
        <f t="shared" si="12"/>
        <v>9</v>
      </c>
      <c r="AX32" s="1589">
        <f t="shared" si="12"/>
        <v>9</v>
      </c>
      <c r="AY32" s="1589">
        <f t="shared" si="12"/>
        <v>9</v>
      </c>
      <c r="AZ32" s="1589">
        <f t="shared" si="12"/>
        <v>9</v>
      </c>
      <c r="BA32" s="1589">
        <f t="shared" si="12"/>
        <v>9</v>
      </c>
      <c r="BB32" s="1589">
        <f t="shared" si="12"/>
        <v>9</v>
      </c>
      <c r="BC32" s="1589">
        <f t="shared" si="12"/>
        <v>9</v>
      </c>
      <c r="BD32" s="1589">
        <f t="shared" si="12"/>
        <v>9</v>
      </c>
      <c r="BE32" s="1589">
        <f t="shared" si="12"/>
        <v>16</v>
      </c>
      <c r="BF32" s="1589">
        <f t="shared" si="12"/>
        <v>16</v>
      </c>
      <c r="BG32" s="1589">
        <f t="shared" si="12"/>
        <v>16</v>
      </c>
      <c r="BH32" s="1589">
        <f t="shared" si="12"/>
        <v>16</v>
      </c>
      <c r="BI32" s="1589">
        <f t="shared" si="12"/>
        <v>16</v>
      </c>
      <c r="BJ32" s="1589">
        <f t="shared" si="12"/>
        <v>16</v>
      </c>
      <c r="BK32" s="1589">
        <f t="shared" si="12"/>
        <v>11</v>
      </c>
      <c r="BL32" s="1589">
        <f t="shared" si="12"/>
        <v>11</v>
      </c>
      <c r="BM32" s="1589">
        <f t="shared" si="12"/>
        <v>11</v>
      </c>
      <c r="BN32" s="1589">
        <f t="shared" si="12"/>
        <v>11</v>
      </c>
      <c r="BO32" s="1589">
        <f t="shared" si="12"/>
        <v>11</v>
      </c>
      <c r="BP32" s="1589">
        <f t="shared" si="12"/>
        <v>11</v>
      </c>
      <c r="BQ32" s="1589">
        <f t="shared" si="12"/>
        <v>11</v>
      </c>
      <c r="BR32" s="1589">
        <f t="shared" si="12"/>
        <v>11</v>
      </c>
      <c r="BS32" s="1589">
        <f t="shared" ref="BS32:CT32" si="13">IF(BS31="MKC P/B",1,IF(BS31="MKC L/B",2,IF(BS31="MKC SWA",3,IF(BS31="MKF P/B",4,IF(BS31="MFJ P/B",5,IF(BS31="MGE P/B",6,IF(BS31="MKR P/B",7,IF(BS31="TRY",8,IF(BS31="MKC F/F",9,IF(BS31="MKJ SWA",10,IF(BS31="MLC R/C",11,IF(BS31="MKC M/P",12,IF(BS31="MLM SWA",13,IF(BS31="MCS H/P",14,IF(BS31="MKR H/P",15,IF(BS31="MLM H/P",16,0))))))))))))))))</f>
        <v>11</v>
      </c>
      <c r="BT32" s="1589">
        <f t="shared" si="13"/>
        <v>3</v>
      </c>
      <c r="BU32" s="1589">
        <f t="shared" si="13"/>
        <v>3</v>
      </c>
      <c r="BV32" s="1589">
        <f t="shared" si="13"/>
        <v>3</v>
      </c>
      <c r="BW32" s="1589">
        <f t="shared" si="13"/>
        <v>3</v>
      </c>
      <c r="BX32" s="1589">
        <f t="shared" si="13"/>
        <v>3</v>
      </c>
      <c r="BY32" s="1589">
        <f t="shared" si="13"/>
        <v>3</v>
      </c>
      <c r="BZ32" s="1589">
        <f t="shared" si="13"/>
        <v>3</v>
      </c>
      <c r="CA32" s="1589">
        <f t="shared" si="13"/>
        <v>3</v>
      </c>
      <c r="CB32" s="1589">
        <f t="shared" si="13"/>
        <v>9</v>
      </c>
      <c r="CC32" s="1589">
        <f t="shared" si="13"/>
        <v>9</v>
      </c>
      <c r="CD32" s="1589">
        <f t="shared" si="13"/>
        <v>9</v>
      </c>
      <c r="CE32" s="1589">
        <f t="shared" si="13"/>
        <v>9</v>
      </c>
      <c r="CF32" s="1589">
        <f t="shared" si="13"/>
        <v>9</v>
      </c>
      <c r="CG32" s="1589">
        <f t="shared" si="13"/>
        <v>9</v>
      </c>
      <c r="CH32" s="1589">
        <f t="shared" si="13"/>
        <v>9</v>
      </c>
      <c r="CI32" s="1589">
        <f t="shared" si="13"/>
        <v>9</v>
      </c>
      <c r="CJ32" s="1589">
        <f t="shared" si="13"/>
        <v>9</v>
      </c>
      <c r="CK32" s="1589">
        <f t="shared" si="13"/>
        <v>9</v>
      </c>
      <c r="CL32" s="1589">
        <f t="shared" si="13"/>
        <v>11</v>
      </c>
      <c r="CM32" s="1589">
        <f t="shared" si="13"/>
        <v>11</v>
      </c>
      <c r="CN32" s="1589">
        <f t="shared" si="13"/>
        <v>11</v>
      </c>
      <c r="CO32" s="1589">
        <f t="shared" si="13"/>
        <v>11</v>
      </c>
      <c r="CP32" s="1589">
        <f t="shared" si="13"/>
        <v>11</v>
      </c>
      <c r="CQ32" s="1589">
        <f t="shared" si="13"/>
        <v>11</v>
      </c>
      <c r="CR32" s="1589">
        <f t="shared" si="13"/>
        <v>11</v>
      </c>
      <c r="CS32" s="1589">
        <f t="shared" si="13"/>
        <v>11</v>
      </c>
      <c r="CT32" s="1589">
        <f t="shared" si="13"/>
        <v>11</v>
      </c>
      <c r="CU32" s="1577"/>
      <c r="CV32" s="1537"/>
      <c r="CW32" s="1538"/>
    </row>
    <row r="33" spans="1:101" ht="78" customHeight="1">
      <c r="A33" s="1783"/>
      <c r="B33" s="1790" t="s">
        <v>564</v>
      </c>
      <c r="C33" s="1791"/>
      <c r="D33" s="1791"/>
      <c r="E33" s="1854"/>
      <c r="F33" s="1578"/>
      <c r="G33" s="1544"/>
      <c r="H33" s="1542"/>
      <c r="I33" s="1540"/>
      <c r="J33" s="1541"/>
      <c r="K33" s="1546"/>
      <c r="L33" s="1540"/>
      <c r="M33" s="1541"/>
      <c r="N33" s="1546"/>
      <c r="O33" s="1540"/>
      <c r="P33" s="1541"/>
      <c r="Q33" s="1546"/>
      <c r="R33" s="1540"/>
      <c r="S33" s="1541"/>
      <c r="T33" s="1546"/>
      <c r="U33" s="1550">
        <v>1</v>
      </c>
      <c r="V33" s="1541">
        <v>2</v>
      </c>
      <c r="W33" s="1546">
        <v>3</v>
      </c>
      <c r="X33" s="1540">
        <v>4</v>
      </c>
      <c r="Y33" s="1541">
        <v>5</v>
      </c>
      <c r="Z33" s="1546">
        <v>6</v>
      </c>
      <c r="AA33" s="1540">
        <v>7</v>
      </c>
      <c r="AB33" s="1541">
        <v>8</v>
      </c>
      <c r="AC33" s="1546">
        <v>9</v>
      </c>
      <c r="AD33" s="1540">
        <v>10</v>
      </c>
      <c r="AE33" s="1552">
        <v>1</v>
      </c>
      <c r="AF33" s="1546">
        <v>2</v>
      </c>
      <c r="AG33" s="1540">
        <v>3</v>
      </c>
      <c r="AH33" s="1541">
        <v>4</v>
      </c>
      <c r="AI33" s="1546">
        <v>5</v>
      </c>
      <c r="AJ33" s="1540">
        <v>6</v>
      </c>
      <c r="AK33" s="1552">
        <v>7</v>
      </c>
      <c r="AL33" s="1546">
        <v>1</v>
      </c>
      <c r="AM33" s="1590">
        <v>2</v>
      </c>
      <c r="AN33" s="1590">
        <v>3</v>
      </c>
      <c r="AO33" s="1591"/>
      <c r="AP33" s="1540">
        <v>4</v>
      </c>
      <c r="AQ33" s="1541">
        <v>5</v>
      </c>
      <c r="AR33" s="1546">
        <v>6</v>
      </c>
      <c r="AS33" s="1540">
        <v>7</v>
      </c>
      <c r="AT33" s="1541">
        <v>8</v>
      </c>
      <c r="AU33" s="1546">
        <v>9</v>
      </c>
      <c r="AV33" s="1540">
        <v>10</v>
      </c>
      <c r="AW33" s="1552">
        <v>1</v>
      </c>
      <c r="AX33" s="1546">
        <v>2</v>
      </c>
      <c r="AY33" s="1540">
        <v>3</v>
      </c>
      <c r="AZ33" s="1541">
        <v>4</v>
      </c>
      <c r="BA33" s="1546">
        <v>5</v>
      </c>
      <c r="BB33" s="1540">
        <v>6</v>
      </c>
      <c r="BC33" s="1541">
        <v>7</v>
      </c>
      <c r="BD33" s="1546">
        <v>8</v>
      </c>
      <c r="BE33" s="1550">
        <v>1</v>
      </c>
      <c r="BF33" s="1541">
        <v>2</v>
      </c>
      <c r="BG33" s="1546">
        <v>3</v>
      </c>
      <c r="BH33" s="1540">
        <v>4</v>
      </c>
      <c r="BI33" s="1555"/>
      <c r="BJ33" s="1546">
        <v>5</v>
      </c>
      <c r="BK33" s="1550">
        <v>1</v>
      </c>
      <c r="BL33" s="1541">
        <v>2</v>
      </c>
      <c r="BM33" s="1546">
        <v>3</v>
      </c>
      <c r="BN33" s="1540">
        <v>4</v>
      </c>
      <c r="BO33" s="1541">
        <v>5</v>
      </c>
      <c r="BP33" s="1546">
        <v>6</v>
      </c>
      <c r="BQ33" s="1540">
        <v>7</v>
      </c>
      <c r="BR33" s="1541">
        <v>8</v>
      </c>
      <c r="BS33" s="1546">
        <v>9</v>
      </c>
      <c r="BT33" s="1550">
        <v>1</v>
      </c>
      <c r="BU33" s="1541">
        <v>2</v>
      </c>
      <c r="BV33" s="1546">
        <v>3</v>
      </c>
      <c r="BW33" s="1540">
        <v>4</v>
      </c>
      <c r="BX33" s="1541">
        <v>5</v>
      </c>
      <c r="BY33" s="1546">
        <v>6</v>
      </c>
      <c r="BZ33" s="1540">
        <v>7</v>
      </c>
      <c r="CA33" s="1541">
        <v>8</v>
      </c>
      <c r="CB33" s="1556">
        <v>1</v>
      </c>
      <c r="CC33" s="1518"/>
      <c r="CD33" s="1541">
        <v>2</v>
      </c>
      <c r="CE33" s="1546">
        <v>3</v>
      </c>
      <c r="CF33" s="1540">
        <v>4</v>
      </c>
      <c r="CG33" s="1541">
        <v>5</v>
      </c>
      <c r="CH33" s="1546">
        <v>6</v>
      </c>
      <c r="CI33" s="1540">
        <v>7</v>
      </c>
      <c r="CJ33" s="1541">
        <v>8</v>
      </c>
      <c r="CK33" s="1546">
        <v>9</v>
      </c>
      <c r="CL33" s="1550">
        <v>1</v>
      </c>
      <c r="CM33" s="1541">
        <v>2</v>
      </c>
      <c r="CN33" s="1546">
        <v>3</v>
      </c>
      <c r="CO33" s="1540">
        <v>4</v>
      </c>
      <c r="CP33" s="1541">
        <v>5</v>
      </c>
      <c r="CQ33" s="1546">
        <v>6</v>
      </c>
      <c r="CR33" s="1518"/>
      <c r="CS33" s="1541">
        <v>7</v>
      </c>
      <c r="CT33" s="1546">
        <v>8</v>
      </c>
      <c r="CU33" s="1855"/>
      <c r="CV33" s="1820"/>
      <c r="CW33" s="1821"/>
    </row>
    <row r="34" spans="1:101" s="1514" customFormat="1" ht="44.25" customHeight="1">
      <c r="A34" s="1783"/>
      <c r="B34" s="1795" t="s">
        <v>565</v>
      </c>
      <c r="C34" s="1796"/>
      <c r="D34" s="1801" t="s">
        <v>566</v>
      </c>
      <c r="E34" s="1802"/>
      <c r="F34" s="1592"/>
      <c r="G34" s="1560"/>
      <c r="H34" s="1561"/>
      <c r="I34" s="1592"/>
      <c r="J34" s="1560"/>
      <c r="K34" s="1561"/>
      <c r="L34" s="1592"/>
      <c r="M34" s="1560"/>
      <c r="N34" s="1561"/>
      <c r="O34" s="1559"/>
      <c r="P34" s="1560"/>
      <c r="Q34" s="1561"/>
      <c r="R34" s="1559"/>
      <c r="S34" s="1560"/>
      <c r="T34" s="1561"/>
      <c r="U34" s="1559">
        <v>40</v>
      </c>
      <c r="V34" s="1560">
        <v>90</v>
      </c>
      <c r="W34" s="1561">
        <v>80</v>
      </c>
      <c r="X34" s="1592">
        <v>100</v>
      </c>
      <c r="Y34" s="1560">
        <v>90</v>
      </c>
      <c r="Z34" s="1561">
        <v>80</v>
      </c>
      <c r="AA34" s="1592">
        <v>100</v>
      </c>
      <c r="AB34" s="1560">
        <v>90</v>
      </c>
      <c r="AC34" s="1561">
        <v>80</v>
      </c>
      <c r="AD34" s="1592">
        <v>100</v>
      </c>
      <c r="AE34" s="1560">
        <v>30</v>
      </c>
      <c r="AF34" s="1561">
        <v>60</v>
      </c>
      <c r="AG34" s="1559">
        <v>80</v>
      </c>
      <c r="AH34" s="1560">
        <v>70</v>
      </c>
      <c r="AI34" s="1561">
        <v>60</v>
      </c>
      <c r="AJ34" s="1562">
        <v>80</v>
      </c>
      <c r="AK34" s="1560">
        <v>30</v>
      </c>
      <c r="AL34" s="1561">
        <v>80</v>
      </c>
      <c r="AM34" s="1559">
        <v>100</v>
      </c>
      <c r="AN34" s="1560">
        <v>90</v>
      </c>
      <c r="AO34" s="1561"/>
      <c r="AP34" s="1592">
        <v>100</v>
      </c>
      <c r="AQ34" s="1560">
        <v>90</v>
      </c>
      <c r="AR34" s="1561">
        <v>80</v>
      </c>
      <c r="AS34" s="1592">
        <v>100</v>
      </c>
      <c r="AT34" s="1560">
        <v>90</v>
      </c>
      <c r="AU34" s="1561">
        <v>80</v>
      </c>
      <c r="AV34" s="1592">
        <v>100</v>
      </c>
      <c r="AW34" s="1560">
        <v>30</v>
      </c>
      <c r="AX34" s="1561">
        <v>60</v>
      </c>
      <c r="AY34" s="1559">
        <v>80</v>
      </c>
      <c r="AZ34" s="1560">
        <v>70</v>
      </c>
      <c r="BA34" s="1561">
        <v>60</v>
      </c>
      <c r="BB34" s="1559">
        <v>80</v>
      </c>
      <c r="BC34" s="1560">
        <v>70</v>
      </c>
      <c r="BD34" s="1561">
        <v>60</v>
      </c>
      <c r="BE34" s="1559">
        <v>30</v>
      </c>
      <c r="BF34" s="1560">
        <v>70</v>
      </c>
      <c r="BG34" s="1561">
        <v>60</v>
      </c>
      <c r="BH34" s="1559">
        <v>80</v>
      </c>
      <c r="BI34" s="1560"/>
      <c r="BJ34" s="1561">
        <v>60</v>
      </c>
      <c r="BK34" s="1559">
        <v>40</v>
      </c>
      <c r="BL34" s="1560">
        <v>90</v>
      </c>
      <c r="BM34" s="1561">
        <v>80</v>
      </c>
      <c r="BN34" s="1592">
        <v>100</v>
      </c>
      <c r="BO34" s="1560">
        <v>90</v>
      </c>
      <c r="BP34" s="1561">
        <v>80</v>
      </c>
      <c r="BQ34" s="1592">
        <v>100</v>
      </c>
      <c r="BR34" s="1560">
        <v>90</v>
      </c>
      <c r="BS34" s="1561">
        <v>80</v>
      </c>
      <c r="BT34" s="1562">
        <v>30</v>
      </c>
      <c r="BU34" s="1560">
        <v>60</v>
      </c>
      <c r="BV34" s="1561">
        <v>50</v>
      </c>
      <c r="BW34" s="1559">
        <v>70</v>
      </c>
      <c r="BX34" s="1560">
        <v>60</v>
      </c>
      <c r="BY34" s="1561">
        <v>50</v>
      </c>
      <c r="BZ34" s="1559">
        <v>70</v>
      </c>
      <c r="CA34" s="1560">
        <v>60</v>
      </c>
      <c r="CB34" s="1561">
        <v>30</v>
      </c>
      <c r="CC34" s="1592"/>
      <c r="CD34" s="1560">
        <v>70</v>
      </c>
      <c r="CE34" s="1561">
        <v>60</v>
      </c>
      <c r="CF34" s="1559">
        <v>80</v>
      </c>
      <c r="CG34" s="1560">
        <v>70</v>
      </c>
      <c r="CH34" s="1561">
        <v>60</v>
      </c>
      <c r="CI34" s="1559">
        <v>80</v>
      </c>
      <c r="CJ34" s="1560">
        <v>70</v>
      </c>
      <c r="CK34" s="1561">
        <v>60</v>
      </c>
      <c r="CL34" s="1559">
        <v>40</v>
      </c>
      <c r="CM34" s="1560">
        <v>90</v>
      </c>
      <c r="CN34" s="1561">
        <v>80</v>
      </c>
      <c r="CO34" s="1592">
        <v>100</v>
      </c>
      <c r="CP34" s="1560">
        <v>90</v>
      </c>
      <c r="CQ34" s="1561">
        <v>80</v>
      </c>
      <c r="CR34" s="1559"/>
      <c r="CS34" s="1560">
        <v>90</v>
      </c>
      <c r="CT34" s="1561">
        <v>80</v>
      </c>
      <c r="CU34" s="1810"/>
      <c r="CV34" s="1811"/>
      <c r="CW34" s="1812"/>
    </row>
    <row r="35" spans="1:101" ht="78" customHeight="1">
      <c r="A35" s="1783"/>
      <c r="B35" s="1797"/>
      <c r="C35" s="1798"/>
      <c r="D35" s="1803"/>
      <c r="E35" s="1804"/>
      <c r="F35" s="1807">
        <f>+F34+G34+H34</f>
        <v>0</v>
      </c>
      <c r="G35" s="1808"/>
      <c r="H35" s="1809"/>
      <c r="I35" s="1807">
        <f>+I34+J34+K34</f>
        <v>0</v>
      </c>
      <c r="J35" s="1808"/>
      <c r="K35" s="1809"/>
      <c r="L35" s="1807">
        <f>+L34+M34+N34</f>
        <v>0</v>
      </c>
      <c r="M35" s="1808"/>
      <c r="N35" s="1809"/>
      <c r="O35" s="1807">
        <f>+O34+P34+Q34</f>
        <v>0</v>
      </c>
      <c r="P35" s="1808"/>
      <c r="Q35" s="1809"/>
      <c r="R35" s="1807">
        <f>+R34+S34+T34</f>
        <v>0</v>
      </c>
      <c r="S35" s="1808"/>
      <c r="T35" s="1809"/>
      <c r="U35" s="1807">
        <f>+U34+V34+W34</f>
        <v>210</v>
      </c>
      <c r="V35" s="1808"/>
      <c r="W35" s="1809"/>
      <c r="X35" s="1807">
        <f>+X34+Y34+Z34</f>
        <v>270</v>
      </c>
      <c r="Y35" s="1808"/>
      <c r="Z35" s="1809"/>
      <c r="AA35" s="1807">
        <f>+AA34+AB34+AC34</f>
        <v>270</v>
      </c>
      <c r="AB35" s="1808"/>
      <c r="AC35" s="1809"/>
      <c r="AD35" s="1807">
        <f>+AD34+AE34+AF34</f>
        <v>190</v>
      </c>
      <c r="AE35" s="1808"/>
      <c r="AF35" s="1809"/>
      <c r="AG35" s="1807">
        <f>+AG34+AH34+AI34</f>
        <v>210</v>
      </c>
      <c r="AH35" s="1808"/>
      <c r="AI35" s="1809"/>
      <c r="AJ35" s="1807">
        <f>+AJ34+AK34+AL34</f>
        <v>190</v>
      </c>
      <c r="AK35" s="1808"/>
      <c r="AL35" s="1809"/>
      <c r="AM35" s="1807">
        <f>+AM34+AN34+AO34</f>
        <v>190</v>
      </c>
      <c r="AN35" s="1808"/>
      <c r="AO35" s="1809"/>
      <c r="AP35" s="1807">
        <f>+AP34+AQ34+AR34</f>
        <v>270</v>
      </c>
      <c r="AQ35" s="1808"/>
      <c r="AR35" s="1809"/>
      <c r="AS35" s="1807">
        <f>+AS34+AT34+AU34</f>
        <v>270</v>
      </c>
      <c r="AT35" s="1808"/>
      <c r="AU35" s="1809"/>
      <c r="AV35" s="1807">
        <f>+AV34+AW34+AX34</f>
        <v>190</v>
      </c>
      <c r="AW35" s="1808"/>
      <c r="AX35" s="1809"/>
      <c r="AY35" s="1807">
        <f>+AY34+AZ34+BA34</f>
        <v>210</v>
      </c>
      <c r="AZ35" s="1808"/>
      <c r="BA35" s="1809"/>
      <c r="BB35" s="1807">
        <f>+BB34+BC34+BD34</f>
        <v>210</v>
      </c>
      <c r="BC35" s="1808"/>
      <c r="BD35" s="1809"/>
      <c r="BE35" s="1807">
        <f>+BE34+BF34+BG34</f>
        <v>160</v>
      </c>
      <c r="BF35" s="1808"/>
      <c r="BG35" s="1809"/>
      <c r="BH35" s="1807">
        <f>+BH34+BI34+BJ34</f>
        <v>140</v>
      </c>
      <c r="BI35" s="1808"/>
      <c r="BJ35" s="1809"/>
      <c r="BK35" s="1807">
        <f>+BK34+BL34+BM34</f>
        <v>210</v>
      </c>
      <c r="BL35" s="1808"/>
      <c r="BM35" s="1809"/>
      <c r="BN35" s="1807">
        <f>+BN34+BO34+BP34</f>
        <v>270</v>
      </c>
      <c r="BO35" s="1808"/>
      <c r="BP35" s="1809"/>
      <c r="BQ35" s="1807">
        <f>+BQ34+BR34+BS34</f>
        <v>270</v>
      </c>
      <c r="BR35" s="1808"/>
      <c r="BS35" s="1809"/>
      <c r="BT35" s="1807">
        <f>+BT34+BU34+BV34</f>
        <v>140</v>
      </c>
      <c r="BU35" s="1808"/>
      <c r="BV35" s="1809"/>
      <c r="BW35" s="1807">
        <f>+BW34+BX34+BY34</f>
        <v>180</v>
      </c>
      <c r="BX35" s="1808"/>
      <c r="BY35" s="1809"/>
      <c r="BZ35" s="1807">
        <f>+BZ34+CA34+CB34</f>
        <v>160</v>
      </c>
      <c r="CA35" s="1808"/>
      <c r="CB35" s="1809"/>
      <c r="CC35" s="1807">
        <f>+CC34+CD34+CE34</f>
        <v>130</v>
      </c>
      <c r="CD35" s="1808"/>
      <c r="CE35" s="1809"/>
      <c r="CF35" s="1807">
        <f>+CF34+CG34+CH34</f>
        <v>210</v>
      </c>
      <c r="CG35" s="1808"/>
      <c r="CH35" s="1809"/>
      <c r="CI35" s="1807">
        <f>+CI34+CJ34+CK34</f>
        <v>210</v>
      </c>
      <c r="CJ35" s="1808"/>
      <c r="CK35" s="1809"/>
      <c r="CL35" s="1807">
        <f>+CL34+CM34+CN34</f>
        <v>210</v>
      </c>
      <c r="CM35" s="1808"/>
      <c r="CN35" s="1809"/>
      <c r="CO35" s="1807">
        <f>+CO34+CP34+CQ34</f>
        <v>270</v>
      </c>
      <c r="CP35" s="1808"/>
      <c r="CQ35" s="1809"/>
      <c r="CR35" s="1807">
        <f>+CR34+CS34+CT34</f>
        <v>170</v>
      </c>
      <c r="CS35" s="1808"/>
      <c r="CT35" s="1809"/>
      <c r="CU35" s="1856">
        <f>SUM(F35:CT35)</f>
        <v>5410</v>
      </c>
      <c r="CV35" s="1857"/>
      <c r="CW35" s="1858"/>
    </row>
    <row r="36" spans="1:101" ht="78" hidden="1" customHeight="1">
      <c r="A36" s="1783"/>
      <c r="B36" s="1797"/>
      <c r="C36" s="1798"/>
      <c r="D36" s="1805" t="s">
        <v>567</v>
      </c>
      <c r="E36" s="1806"/>
      <c r="F36" s="1563">
        <f>VLOOKUP(F32,[11]機種情報!$B$6:$P$26,3)</f>
        <v>0</v>
      </c>
      <c r="G36" s="1563">
        <f>VLOOKUP(G32,[11]機種情報!$B$6:$P$26,3)</f>
        <v>0</v>
      </c>
      <c r="H36" s="1563">
        <f>VLOOKUP(H32,[11]機種情報!$B$6:$P$26,3)</f>
        <v>0</v>
      </c>
      <c r="I36" s="1563">
        <f>VLOOKUP(I32,[11]機種情報!$B$6:$P$26,3)</f>
        <v>0</v>
      </c>
      <c r="J36" s="1563">
        <f>VLOOKUP(J32,[11]機種情報!$B$6:$P$26,3)</f>
        <v>0</v>
      </c>
      <c r="K36" s="1563">
        <f>VLOOKUP(K32,[11]機種情報!$B$6:$P$26,3)</f>
        <v>0</v>
      </c>
      <c r="L36" s="1563">
        <f>VLOOKUP(L32,[11]機種情報!$B$6:$P$26,3)</f>
        <v>0</v>
      </c>
      <c r="M36" s="1563">
        <f>VLOOKUP(M32,[11]機種情報!$B$6:$P$26,3)</f>
        <v>0</v>
      </c>
      <c r="N36" s="1563">
        <f>VLOOKUP(N32,[11]機種情報!$B$6:$P$26,3)</f>
        <v>0</v>
      </c>
      <c r="O36" s="1563">
        <f>VLOOKUP(O32,[11]機種情報!$B$6:$P$26,3)</f>
        <v>0</v>
      </c>
      <c r="P36" s="1563">
        <f>VLOOKUP(P32,[11]機種情報!$B$6:$P$26,3)</f>
        <v>0</v>
      </c>
      <c r="Q36" s="1563">
        <f>VLOOKUP(Q32,[11]機種情報!$B$6:$P$26,3)</f>
        <v>0</v>
      </c>
      <c r="R36" s="1563">
        <f>VLOOKUP(R32,[11]機種情報!$B$6:$P$26,3)</f>
        <v>0</v>
      </c>
      <c r="S36" s="1563">
        <f>VLOOKUP(S32,[11]機種情報!$B$6:$P$26,3)</f>
        <v>0</v>
      </c>
      <c r="T36" s="1563">
        <f>VLOOKUP(T32,[11]機種情報!$B$6:$P$26,3)</f>
        <v>0</v>
      </c>
      <c r="U36" s="1563">
        <f>VLOOKUP(U32,[11]機種情報!$B$6:$P$26,3)</f>
        <v>10</v>
      </c>
      <c r="V36" s="1563">
        <f>VLOOKUP(V32,[11]機種情報!$B$6:$P$26,3)</f>
        <v>10</v>
      </c>
      <c r="W36" s="1563">
        <f>VLOOKUP(W32,[11]機種情報!$B$6:$P$26,3)</f>
        <v>10</v>
      </c>
      <c r="X36" s="1563">
        <f>VLOOKUP(X32,[11]機種情報!$B$6:$P$26,3)</f>
        <v>10</v>
      </c>
      <c r="Y36" s="1563">
        <f>VLOOKUP(Y32,[11]機種情報!$B$6:$P$26,3)</f>
        <v>10</v>
      </c>
      <c r="Z36" s="1563">
        <f>VLOOKUP(Z32,[11]機種情報!$B$6:$P$26,3)</f>
        <v>10</v>
      </c>
      <c r="AA36" s="1563">
        <f>VLOOKUP(AA32,[11]機種情報!$B$6:$P$26,3)</f>
        <v>10</v>
      </c>
      <c r="AB36" s="1563">
        <f>VLOOKUP(AB32,[11]機種情報!$B$6:$P$26,3)</f>
        <v>10</v>
      </c>
      <c r="AC36" s="1563">
        <f>VLOOKUP(AC32,[11]機種情報!$B$6:$P$26,3)</f>
        <v>10</v>
      </c>
      <c r="AD36" s="1563">
        <f>VLOOKUP(AD32,[11]機種情報!$B$6:$P$26,3)</f>
        <v>10</v>
      </c>
      <c r="AE36" s="1563">
        <f>VLOOKUP(AE32,[11]機種情報!$B$6:$P$26,3)</f>
        <v>3.8</v>
      </c>
      <c r="AF36" s="1563">
        <f>VLOOKUP(AF32,[11]機種情報!$B$6:$P$26,3)</f>
        <v>3.8</v>
      </c>
      <c r="AG36" s="1563">
        <f>VLOOKUP(AG32,[11]機種情報!$B$6:$P$26,3)</f>
        <v>3.8</v>
      </c>
      <c r="AH36" s="1563">
        <f>VLOOKUP(AH32,[11]機種情報!$B$6:$P$26,3)</f>
        <v>3.8</v>
      </c>
      <c r="AI36" s="1563">
        <f>VLOOKUP(AI32,[11]機種情報!$B$6:$P$26,3)</f>
        <v>3.8</v>
      </c>
      <c r="AJ36" s="1563">
        <f>VLOOKUP(AJ32,[11]機種情報!$B$6:$P$26,3)</f>
        <v>3.8</v>
      </c>
      <c r="AK36" s="1563">
        <f>VLOOKUP(AK32,[11]機種情報!$B$6:$P$26,3)</f>
        <v>3.8</v>
      </c>
      <c r="AL36" s="1563">
        <f>VLOOKUP(AL32,[11]機種情報!$B$6:$P$26,3)</f>
        <v>10</v>
      </c>
      <c r="AM36" s="1563">
        <f>VLOOKUP(AM32,[11]機種情報!$B$6:$P$26,3)</f>
        <v>10</v>
      </c>
      <c r="AN36" s="1563">
        <f>VLOOKUP(AN32,[11]機種情報!$B$6:$P$26,3)</f>
        <v>10</v>
      </c>
      <c r="AO36" s="1563">
        <f>VLOOKUP(AO32,[11]機種情報!$B$6:$P$26,3)</f>
        <v>10</v>
      </c>
      <c r="AP36" s="1563">
        <f>VLOOKUP(AP32,[11]機種情報!$B$6:$P$26,3)</f>
        <v>10</v>
      </c>
      <c r="AQ36" s="1563">
        <f>VLOOKUP(AQ32,[11]機種情報!$B$6:$P$26,3)</f>
        <v>10</v>
      </c>
      <c r="AR36" s="1563">
        <f>VLOOKUP(AR32,[11]機種情報!$B$6:$P$26,3)</f>
        <v>10</v>
      </c>
      <c r="AS36" s="1563">
        <f>VLOOKUP(AS32,[11]機種情報!$B$6:$P$26,3)</f>
        <v>10</v>
      </c>
      <c r="AT36" s="1563">
        <f>VLOOKUP(AT32,[11]機種情報!$B$6:$P$26,3)</f>
        <v>10</v>
      </c>
      <c r="AU36" s="1563">
        <f>VLOOKUP(AU32,[11]機種情報!$B$6:$P$26,3)</f>
        <v>10</v>
      </c>
      <c r="AV36" s="1563">
        <f>VLOOKUP(AV32,[11]機種情報!$B$6:$P$26,3)</f>
        <v>10</v>
      </c>
      <c r="AW36" s="1563">
        <f>VLOOKUP(AW32,[11]機種情報!$B$6:$P$26,3)</f>
        <v>9.3000000000000007</v>
      </c>
      <c r="AX36" s="1563">
        <f>VLOOKUP(AX32,[11]機種情報!$B$6:$P$26,3)</f>
        <v>9.3000000000000007</v>
      </c>
      <c r="AY36" s="1563">
        <f>VLOOKUP(AY32,[11]機種情報!$B$6:$P$26,3)</f>
        <v>9.3000000000000007</v>
      </c>
      <c r="AZ36" s="1563">
        <f>VLOOKUP(AZ32,[11]機種情報!$B$6:$P$26,3)</f>
        <v>9.3000000000000007</v>
      </c>
      <c r="BA36" s="1563">
        <f>VLOOKUP(BA32,[11]機種情報!$B$6:$P$26,3)</f>
        <v>9.3000000000000007</v>
      </c>
      <c r="BB36" s="1563">
        <f>VLOOKUP(BB32,[11]機種情報!$B$6:$P$26,3)</f>
        <v>9.3000000000000007</v>
      </c>
      <c r="BC36" s="1563">
        <f>VLOOKUP(BC32,[11]機種情報!$B$6:$P$26,3)</f>
        <v>9.3000000000000007</v>
      </c>
      <c r="BD36" s="1563">
        <f>VLOOKUP(BD32,[11]機種情報!$B$6:$P$26,3)</f>
        <v>9.3000000000000007</v>
      </c>
      <c r="BE36" s="1563">
        <f>VLOOKUP(BE32,[11]機種情報!$B$6:$P$26,3)</f>
        <v>7</v>
      </c>
      <c r="BF36" s="1563">
        <f>VLOOKUP(BF32,[11]機種情報!$B$6:$P$26,3)</f>
        <v>7</v>
      </c>
      <c r="BG36" s="1563">
        <f>VLOOKUP(BG32,[11]機種情報!$B$6:$P$26,3)</f>
        <v>7</v>
      </c>
      <c r="BH36" s="1563">
        <f>VLOOKUP(BH32,[11]機種情報!$B$6:$P$26,3)</f>
        <v>7</v>
      </c>
      <c r="BI36" s="1563">
        <f>VLOOKUP(BI32,[11]機種情報!$B$6:$P$26,3)</f>
        <v>7</v>
      </c>
      <c r="BJ36" s="1563">
        <f>VLOOKUP(BJ32,[11]機種情報!$B$6:$P$26,3)</f>
        <v>7</v>
      </c>
      <c r="BK36" s="1563">
        <f>VLOOKUP(BK32,[11]機種情報!$B$6:$P$26,3)</f>
        <v>10</v>
      </c>
      <c r="BL36" s="1563">
        <f>VLOOKUP(BL32,[11]機種情報!$B$6:$P$26,3)</f>
        <v>10</v>
      </c>
      <c r="BM36" s="1563">
        <f>VLOOKUP(BM32,[11]機種情報!$B$6:$P$26,3)</f>
        <v>10</v>
      </c>
      <c r="BN36" s="1563">
        <f>VLOOKUP(BN32,[11]機種情報!$B$6:$P$26,3)</f>
        <v>10</v>
      </c>
      <c r="BO36" s="1563">
        <f>VLOOKUP(BO32,[11]機種情報!$B$6:$P$26,3)</f>
        <v>10</v>
      </c>
      <c r="BP36" s="1563">
        <f>VLOOKUP(BP32,[11]機種情報!$B$6:$P$26,3)</f>
        <v>10</v>
      </c>
      <c r="BQ36" s="1563">
        <f>VLOOKUP(BQ32,[11]機種情報!$B$6:$P$26,3)</f>
        <v>10</v>
      </c>
      <c r="BR36" s="1563">
        <f>VLOOKUP(BR32,[11]機種情報!$B$6:$P$26,3)</f>
        <v>10</v>
      </c>
      <c r="BS36" s="1563">
        <f>VLOOKUP(BS32,[11]機種情報!$B$6:$P$26,3)</f>
        <v>10</v>
      </c>
      <c r="BT36" s="1563">
        <f>VLOOKUP(BT32,[11]機種情報!$B$6:$P$26,3)</f>
        <v>19</v>
      </c>
      <c r="BU36" s="1563">
        <f>VLOOKUP(BU32,[11]機種情報!$B$6:$P$26,3)</f>
        <v>19</v>
      </c>
      <c r="BV36" s="1563">
        <f>VLOOKUP(BV32,[11]機種情報!$B$6:$P$26,3)</f>
        <v>19</v>
      </c>
      <c r="BW36" s="1563">
        <f>VLOOKUP(BW32,[11]機種情報!$B$6:$P$26,3)</f>
        <v>19</v>
      </c>
      <c r="BX36" s="1563">
        <f>VLOOKUP(BX32,[11]機種情報!$B$6:$P$26,3)</f>
        <v>19</v>
      </c>
      <c r="BY36" s="1563">
        <f>VLOOKUP(BY32,[11]機種情報!$B$6:$P$26,3)</f>
        <v>19</v>
      </c>
      <c r="BZ36" s="1563">
        <f>VLOOKUP(BZ32,[11]機種情報!$B$6:$P$26,3)</f>
        <v>19</v>
      </c>
      <c r="CA36" s="1563">
        <f>VLOOKUP(CA32,[11]機種情報!$B$6:$P$26,3)</f>
        <v>19</v>
      </c>
      <c r="CB36" s="1563">
        <f>VLOOKUP(CB32,[11]機種情報!$B$6:$P$26,3)</f>
        <v>9.3000000000000007</v>
      </c>
      <c r="CC36" s="1563">
        <f>VLOOKUP(CC32,[11]機種情報!$B$6:$P$26,3)</f>
        <v>9.3000000000000007</v>
      </c>
      <c r="CD36" s="1563">
        <f>VLOOKUP(CD32,[11]機種情報!$B$6:$P$26,3)</f>
        <v>9.3000000000000007</v>
      </c>
      <c r="CE36" s="1563">
        <f>VLOOKUP(CE32,[11]機種情報!$B$6:$P$26,3)</f>
        <v>9.3000000000000007</v>
      </c>
      <c r="CF36" s="1563">
        <f>VLOOKUP(CF32,[11]機種情報!$B$6:$P$26,3)</f>
        <v>9.3000000000000007</v>
      </c>
      <c r="CG36" s="1563">
        <f>VLOOKUP(CG32,[11]機種情報!$B$6:$P$26,3)</f>
        <v>9.3000000000000007</v>
      </c>
      <c r="CH36" s="1563">
        <f>VLOOKUP(CH32,[11]機種情報!$B$6:$P$26,3)</f>
        <v>9.3000000000000007</v>
      </c>
      <c r="CI36" s="1563">
        <f>VLOOKUP(CI32,[11]機種情報!$B$6:$P$26,3)</f>
        <v>9.3000000000000007</v>
      </c>
      <c r="CJ36" s="1563">
        <f>VLOOKUP(CJ32,[11]機種情報!$B$6:$P$26,3)</f>
        <v>9.3000000000000007</v>
      </c>
      <c r="CK36" s="1563">
        <f>VLOOKUP(CK32,[11]機種情報!$B$6:$P$26,3)</f>
        <v>9.3000000000000007</v>
      </c>
      <c r="CL36" s="1563">
        <f>VLOOKUP(CL32,[11]機種情報!$B$6:$P$26,3)</f>
        <v>10</v>
      </c>
      <c r="CM36" s="1563">
        <f>VLOOKUP(CM32,[11]機種情報!$B$6:$P$26,3)</f>
        <v>10</v>
      </c>
      <c r="CN36" s="1563">
        <f>VLOOKUP(CN32,[11]機種情報!$B$6:$P$26,3)</f>
        <v>10</v>
      </c>
      <c r="CO36" s="1563">
        <f>VLOOKUP(CO32,[11]機種情報!$B$6:$P$26,3)</f>
        <v>10</v>
      </c>
      <c r="CP36" s="1563">
        <f>VLOOKUP(CP32,[11]機種情報!$B$6:$P$26,3)</f>
        <v>10</v>
      </c>
      <c r="CQ36" s="1563">
        <f>VLOOKUP(CQ32,[11]機種情報!$B$6:$P$26,3)</f>
        <v>10</v>
      </c>
      <c r="CR36" s="1563">
        <f>VLOOKUP(CR32,[11]機種情報!$B$6:$P$26,3)</f>
        <v>10</v>
      </c>
      <c r="CS36" s="1563">
        <f>VLOOKUP(CS32,[11]機種情報!$B$6:$P$26,3)</f>
        <v>10</v>
      </c>
      <c r="CT36" s="1563">
        <f>VLOOKUP(CT32,[11]機種情報!$B$6:$P$26,3)</f>
        <v>10</v>
      </c>
      <c r="CU36" s="1564"/>
      <c r="CV36" s="1565"/>
      <c r="CW36" s="1566"/>
    </row>
    <row r="37" spans="1:101" ht="78" hidden="1" customHeight="1">
      <c r="A37" s="1783"/>
      <c r="B37" s="1797"/>
      <c r="C37" s="1798"/>
      <c r="D37" s="1805" t="s">
        <v>568</v>
      </c>
      <c r="E37" s="1806"/>
      <c r="F37" s="1567">
        <f>F36*F34</f>
        <v>0</v>
      </c>
      <c r="G37" s="1567">
        <f t="shared" ref="G37:BR37" si="14">G36*G34</f>
        <v>0</v>
      </c>
      <c r="H37" s="1567">
        <f t="shared" si="14"/>
        <v>0</v>
      </c>
      <c r="I37" s="1567">
        <f t="shared" si="14"/>
        <v>0</v>
      </c>
      <c r="J37" s="1567">
        <f t="shared" si="14"/>
        <v>0</v>
      </c>
      <c r="K37" s="1567">
        <f t="shared" si="14"/>
        <v>0</v>
      </c>
      <c r="L37" s="1567">
        <f t="shared" si="14"/>
        <v>0</v>
      </c>
      <c r="M37" s="1567">
        <f t="shared" si="14"/>
        <v>0</v>
      </c>
      <c r="N37" s="1567">
        <f t="shared" si="14"/>
        <v>0</v>
      </c>
      <c r="O37" s="1567">
        <f t="shared" si="14"/>
        <v>0</v>
      </c>
      <c r="P37" s="1567">
        <f t="shared" si="14"/>
        <v>0</v>
      </c>
      <c r="Q37" s="1567">
        <f t="shared" si="14"/>
        <v>0</v>
      </c>
      <c r="R37" s="1567">
        <f t="shared" si="14"/>
        <v>0</v>
      </c>
      <c r="S37" s="1567">
        <f t="shared" si="14"/>
        <v>0</v>
      </c>
      <c r="T37" s="1567">
        <f t="shared" si="14"/>
        <v>0</v>
      </c>
      <c r="U37" s="1567">
        <f t="shared" si="14"/>
        <v>400</v>
      </c>
      <c r="V37" s="1567">
        <f t="shared" si="14"/>
        <v>900</v>
      </c>
      <c r="W37" s="1567">
        <f t="shared" si="14"/>
        <v>800</v>
      </c>
      <c r="X37" s="1567">
        <f t="shared" si="14"/>
        <v>1000</v>
      </c>
      <c r="Y37" s="1567">
        <f t="shared" si="14"/>
        <v>900</v>
      </c>
      <c r="Z37" s="1567">
        <f t="shared" si="14"/>
        <v>800</v>
      </c>
      <c r="AA37" s="1567">
        <f t="shared" si="14"/>
        <v>1000</v>
      </c>
      <c r="AB37" s="1567">
        <f t="shared" si="14"/>
        <v>900</v>
      </c>
      <c r="AC37" s="1567">
        <f t="shared" si="14"/>
        <v>800</v>
      </c>
      <c r="AD37" s="1567">
        <f t="shared" si="14"/>
        <v>1000</v>
      </c>
      <c r="AE37" s="1567">
        <f t="shared" si="14"/>
        <v>114</v>
      </c>
      <c r="AF37" s="1567">
        <f t="shared" si="14"/>
        <v>228</v>
      </c>
      <c r="AG37" s="1567">
        <f t="shared" si="14"/>
        <v>304</v>
      </c>
      <c r="AH37" s="1567">
        <f t="shared" si="14"/>
        <v>266</v>
      </c>
      <c r="AI37" s="1567">
        <f t="shared" si="14"/>
        <v>228</v>
      </c>
      <c r="AJ37" s="1567">
        <f t="shared" si="14"/>
        <v>304</v>
      </c>
      <c r="AK37" s="1567">
        <f t="shared" si="14"/>
        <v>114</v>
      </c>
      <c r="AL37" s="1567">
        <f t="shared" si="14"/>
        <v>800</v>
      </c>
      <c r="AM37" s="1567">
        <f t="shared" si="14"/>
        <v>1000</v>
      </c>
      <c r="AN37" s="1567">
        <f t="shared" si="14"/>
        <v>900</v>
      </c>
      <c r="AO37" s="1567">
        <f t="shared" si="14"/>
        <v>0</v>
      </c>
      <c r="AP37" s="1567">
        <f t="shared" si="14"/>
        <v>1000</v>
      </c>
      <c r="AQ37" s="1567">
        <f t="shared" si="14"/>
        <v>900</v>
      </c>
      <c r="AR37" s="1567">
        <f t="shared" si="14"/>
        <v>800</v>
      </c>
      <c r="AS37" s="1567">
        <f t="shared" si="14"/>
        <v>1000</v>
      </c>
      <c r="AT37" s="1567">
        <f t="shared" si="14"/>
        <v>900</v>
      </c>
      <c r="AU37" s="1567">
        <f t="shared" si="14"/>
        <v>800</v>
      </c>
      <c r="AV37" s="1567">
        <f t="shared" si="14"/>
        <v>1000</v>
      </c>
      <c r="AW37" s="1567">
        <f t="shared" si="14"/>
        <v>279</v>
      </c>
      <c r="AX37" s="1567">
        <f t="shared" si="14"/>
        <v>558</v>
      </c>
      <c r="AY37" s="1567">
        <f t="shared" si="14"/>
        <v>744</v>
      </c>
      <c r="AZ37" s="1567">
        <f t="shared" si="14"/>
        <v>651</v>
      </c>
      <c r="BA37" s="1567">
        <f t="shared" si="14"/>
        <v>558</v>
      </c>
      <c r="BB37" s="1567">
        <f t="shared" si="14"/>
        <v>744</v>
      </c>
      <c r="BC37" s="1567">
        <f t="shared" si="14"/>
        <v>651</v>
      </c>
      <c r="BD37" s="1567">
        <f t="shared" si="14"/>
        <v>558</v>
      </c>
      <c r="BE37" s="1567">
        <f t="shared" si="14"/>
        <v>210</v>
      </c>
      <c r="BF37" s="1567">
        <f t="shared" si="14"/>
        <v>490</v>
      </c>
      <c r="BG37" s="1567">
        <f t="shared" si="14"/>
        <v>420</v>
      </c>
      <c r="BH37" s="1567">
        <f t="shared" si="14"/>
        <v>560</v>
      </c>
      <c r="BI37" s="1567">
        <f t="shared" si="14"/>
        <v>0</v>
      </c>
      <c r="BJ37" s="1567">
        <f t="shared" si="14"/>
        <v>420</v>
      </c>
      <c r="BK37" s="1567">
        <f t="shared" si="14"/>
        <v>400</v>
      </c>
      <c r="BL37" s="1567">
        <f t="shared" si="14"/>
        <v>900</v>
      </c>
      <c r="BM37" s="1567">
        <f t="shared" si="14"/>
        <v>800</v>
      </c>
      <c r="BN37" s="1567">
        <f t="shared" si="14"/>
        <v>1000</v>
      </c>
      <c r="BO37" s="1567">
        <f t="shared" si="14"/>
        <v>900</v>
      </c>
      <c r="BP37" s="1567">
        <f t="shared" si="14"/>
        <v>800</v>
      </c>
      <c r="BQ37" s="1567">
        <f t="shared" si="14"/>
        <v>1000</v>
      </c>
      <c r="BR37" s="1567">
        <f t="shared" si="14"/>
        <v>900</v>
      </c>
      <c r="BS37" s="1567">
        <f t="shared" ref="BS37:CT37" si="15">BS36*BS34</f>
        <v>800</v>
      </c>
      <c r="BT37" s="1567">
        <f t="shared" si="15"/>
        <v>570</v>
      </c>
      <c r="BU37" s="1567">
        <f t="shared" si="15"/>
        <v>1140</v>
      </c>
      <c r="BV37" s="1567">
        <f t="shared" si="15"/>
        <v>950</v>
      </c>
      <c r="BW37" s="1567">
        <f t="shared" si="15"/>
        <v>1330</v>
      </c>
      <c r="BX37" s="1567">
        <f t="shared" si="15"/>
        <v>1140</v>
      </c>
      <c r="BY37" s="1567">
        <f t="shared" si="15"/>
        <v>950</v>
      </c>
      <c r="BZ37" s="1567">
        <f t="shared" si="15"/>
        <v>1330</v>
      </c>
      <c r="CA37" s="1567">
        <f t="shared" si="15"/>
        <v>1140</v>
      </c>
      <c r="CB37" s="1567">
        <f t="shared" si="15"/>
        <v>279</v>
      </c>
      <c r="CC37" s="1567">
        <f t="shared" si="15"/>
        <v>0</v>
      </c>
      <c r="CD37" s="1567">
        <f t="shared" si="15"/>
        <v>651</v>
      </c>
      <c r="CE37" s="1567">
        <f t="shared" si="15"/>
        <v>558</v>
      </c>
      <c r="CF37" s="1567">
        <f t="shared" si="15"/>
        <v>744</v>
      </c>
      <c r="CG37" s="1567">
        <f t="shared" si="15"/>
        <v>651</v>
      </c>
      <c r="CH37" s="1567">
        <f t="shared" si="15"/>
        <v>558</v>
      </c>
      <c r="CI37" s="1567">
        <f t="shared" si="15"/>
        <v>744</v>
      </c>
      <c r="CJ37" s="1567">
        <f t="shared" si="15"/>
        <v>651</v>
      </c>
      <c r="CK37" s="1567">
        <f t="shared" si="15"/>
        <v>558</v>
      </c>
      <c r="CL37" s="1567">
        <f t="shared" si="15"/>
        <v>400</v>
      </c>
      <c r="CM37" s="1567">
        <f t="shared" si="15"/>
        <v>900</v>
      </c>
      <c r="CN37" s="1567">
        <f t="shared" si="15"/>
        <v>800</v>
      </c>
      <c r="CO37" s="1567">
        <f t="shared" si="15"/>
        <v>1000</v>
      </c>
      <c r="CP37" s="1567">
        <f t="shared" si="15"/>
        <v>900</v>
      </c>
      <c r="CQ37" s="1567">
        <f t="shared" si="15"/>
        <v>800</v>
      </c>
      <c r="CR37" s="1567">
        <f t="shared" si="15"/>
        <v>0</v>
      </c>
      <c r="CS37" s="1567">
        <f t="shared" si="15"/>
        <v>900</v>
      </c>
      <c r="CT37" s="1567">
        <f t="shared" si="15"/>
        <v>800</v>
      </c>
      <c r="CU37" s="1564"/>
      <c r="CV37" s="1565"/>
      <c r="CW37" s="1566"/>
    </row>
    <row r="38" spans="1:101" ht="45" customHeight="1">
      <c r="A38" s="1783"/>
      <c r="B38" s="1797"/>
      <c r="C38" s="1798"/>
      <c r="D38" s="1805" t="s">
        <v>568</v>
      </c>
      <c r="E38" s="1806"/>
      <c r="F38" s="1859">
        <f>F37+G37+H37</f>
        <v>0</v>
      </c>
      <c r="G38" s="1814"/>
      <c r="H38" s="1814"/>
      <c r="I38" s="1814">
        <f>I37+J37+K37</f>
        <v>0</v>
      </c>
      <c r="J38" s="1814"/>
      <c r="K38" s="1814"/>
      <c r="L38" s="1814">
        <f>L37+M37+N37</f>
        <v>0</v>
      </c>
      <c r="M38" s="1814"/>
      <c r="N38" s="1814"/>
      <c r="O38" s="1814">
        <f>O37+P37+Q37</f>
        <v>0</v>
      </c>
      <c r="P38" s="1814"/>
      <c r="Q38" s="1814"/>
      <c r="R38" s="1814">
        <f>R37+S37+T37</f>
        <v>0</v>
      </c>
      <c r="S38" s="1814"/>
      <c r="T38" s="1814"/>
      <c r="U38" s="1814">
        <f>U37+V37+W37</f>
        <v>2100</v>
      </c>
      <c r="V38" s="1814"/>
      <c r="W38" s="1814"/>
      <c r="X38" s="1814">
        <f>X37+Y37+Z37</f>
        <v>2700</v>
      </c>
      <c r="Y38" s="1814"/>
      <c r="Z38" s="1814"/>
      <c r="AA38" s="1814">
        <f>AA37+AB37+AC37</f>
        <v>2700</v>
      </c>
      <c r="AB38" s="1814"/>
      <c r="AC38" s="1814"/>
      <c r="AD38" s="1814">
        <f>AD37+AE37+AF37</f>
        <v>1342</v>
      </c>
      <c r="AE38" s="1814"/>
      <c r="AF38" s="1814"/>
      <c r="AG38" s="1814">
        <f>AG37+AH37+AI37</f>
        <v>798</v>
      </c>
      <c r="AH38" s="1814"/>
      <c r="AI38" s="1814"/>
      <c r="AJ38" s="1814">
        <f>AJ37+AK37+AL37</f>
        <v>1218</v>
      </c>
      <c r="AK38" s="1814"/>
      <c r="AL38" s="1814"/>
      <c r="AM38" s="1814">
        <f>AM37+AN37+AO37</f>
        <v>1900</v>
      </c>
      <c r="AN38" s="1814"/>
      <c r="AO38" s="1814"/>
      <c r="AP38" s="1814">
        <f>AP37+AQ37+AR37</f>
        <v>2700</v>
      </c>
      <c r="AQ38" s="1814"/>
      <c r="AR38" s="1814"/>
      <c r="AS38" s="1814">
        <f>AS37+AT37+AU37</f>
        <v>2700</v>
      </c>
      <c r="AT38" s="1814"/>
      <c r="AU38" s="1814"/>
      <c r="AV38" s="1814">
        <f>AV37+AW37+AX37</f>
        <v>1837</v>
      </c>
      <c r="AW38" s="1814"/>
      <c r="AX38" s="1814"/>
      <c r="AY38" s="1814">
        <f>AY37+AZ37+BA37</f>
        <v>1953</v>
      </c>
      <c r="AZ38" s="1814"/>
      <c r="BA38" s="1814"/>
      <c r="BB38" s="1814">
        <f>BB37+BC37+BD37</f>
        <v>1953</v>
      </c>
      <c r="BC38" s="1814"/>
      <c r="BD38" s="1814"/>
      <c r="BE38" s="1814">
        <f>BE37+BF37+BG37</f>
        <v>1120</v>
      </c>
      <c r="BF38" s="1814"/>
      <c r="BG38" s="1814"/>
      <c r="BH38" s="1814">
        <f>BH37+BI37+BJ37</f>
        <v>980</v>
      </c>
      <c r="BI38" s="1814"/>
      <c r="BJ38" s="1814"/>
      <c r="BK38" s="1814">
        <f>BK37+BL37+BM37</f>
        <v>2100</v>
      </c>
      <c r="BL38" s="1814"/>
      <c r="BM38" s="1814"/>
      <c r="BN38" s="1814">
        <f>BN37+BO37+BP37</f>
        <v>2700</v>
      </c>
      <c r="BO38" s="1814"/>
      <c r="BP38" s="1814"/>
      <c r="BQ38" s="1814">
        <f>BQ37+BR37+BS37</f>
        <v>2700</v>
      </c>
      <c r="BR38" s="1814"/>
      <c r="BS38" s="1814"/>
      <c r="BT38" s="1814">
        <f>BT37+BU37+BV37</f>
        <v>2660</v>
      </c>
      <c r="BU38" s="1814"/>
      <c r="BV38" s="1814"/>
      <c r="BW38" s="1814">
        <f>BW37+BX37+BY37</f>
        <v>3420</v>
      </c>
      <c r="BX38" s="1814"/>
      <c r="BY38" s="1814"/>
      <c r="BZ38" s="1814">
        <f>BZ37+CA37+CB37</f>
        <v>2749</v>
      </c>
      <c r="CA38" s="1814"/>
      <c r="CB38" s="1814"/>
      <c r="CC38" s="1814">
        <f>CC37+CD37+CE37</f>
        <v>1209</v>
      </c>
      <c r="CD38" s="1814"/>
      <c r="CE38" s="1814"/>
      <c r="CF38" s="1814">
        <f>CF37+CG37+CH37</f>
        <v>1953</v>
      </c>
      <c r="CG38" s="1814"/>
      <c r="CH38" s="1814"/>
      <c r="CI38" s="1814">
        <f>CI37+CJ37+CK37</f>
        <v>1953</v>
      </c>
      <c r="CJ38" s="1814"/>
      <c r="CK38" s="1814"/>
      <c r="CL38" s="1814">
        <f>CL37+CM37+CN37</f>
        <v>2100</v>
      </c>
      <c r="CM38" s="1814"/>
      <c r="CN38" s="1814"/>
      <c r="CO38" s="1814">
        <f>CO37+CP37+CQ37</f>
        <v>2700</v>
      </c>
      <c r="CP38" s="1814"/>
      <c r="CQ38" s="1814"/>
      <c r="CR38" s="1814">
        <f>CR37+CS37+CT37</f>
        <v>1700</v>
      </c>
      <c r="CS38" s="1814"/>
      <c r="CT38" s="1819"/>
      <c r="CU38" s="1815">
        <f>SUM(F38:CT38)</f>
        <v>53945</v>
      </c>
      <c r="CV38" s="1820"/>
      <c r="CW38" s="1821"/>
    </row>
    <row r="39" spans="1:101" ht="45" customHeight="1">
      <c r="A39" s="1783"/>
      <c r="B39" s="1797"/>
      <c r="C39" s="1798"/>
      <c r="D39" s="1822" t="s">
        <v>569</v>
      </c>
      <c r="E39" s="1823"/>
      <c r="F39" s="1860"/>
      <c r="G39" s="1861"/>
      <c r="H39" s="1862"/>
      <c r="I39" s="1863"/>
      <c r="J39" s="1861"/>
      <c r="K39" s="1862"/>
      <c r="L39" s="1587"/>
      <c r="M39" s="1593"/>
      <c r="N39" s="1594"/>
      <c r="O39" s="1833"/>
      <c r="P39" s="1828"/>
      <c r="Q39" s="1829"/>
      <c r="R39" s="1863"/>
      <c r="S39" s="1861"/>
      <c r="T39" s="1862"/>
      <c r="U39" s="1595"/>
      <c r="V39" s="1593"/>
      <c r="W39" s="1594"/>
      <c r="X39" s="1863"/>
      <c r="Y39" s="1861"/>
      <c r="Z39" s="1862"/>
      <c r="AA39" s="1863"/>
      <c r="AB39" s="1861"/>
      <c r="AC39" s="1862"/>
      <c r="AD39" s="1595"/>
      <c r="AE39" s="1861">
        <v>120</v>
      </c>
      <c r="AF39" s="1862"/>
      <c r="AG39" s="1863">
        <v>220</v>
      </c>
      <c r="AH39" s="1861"/>
      <c r="AI39" s="1862"/>
      <c r="AJ39" s="1863">
        <v>120</v>
      </c>
      <c r="AK39" s="1861"/>
      <c r="AL39" s="1596"/>
      <c r="AM39" s="1863"/>
      <c r="AN39" s="1861"/>
      <c r="AO39" s="1862"/>
      <c r="AP39" s="1586"/>
      <c r="AQ39" s="1593"/>
      <c r="AR39" s="1596"/>
      <c r="AS39" s="1863"/>
      <c r="AT39" s="1861"/>
      <c r="AU39" s="1862"/>
      <c r="AV39" s="1595"/>
      <c r="AW39" s="1861">
        <v>120</v>
      </c>
      <c r="AX39" s="1862"/>
      <c r="AY39" s="1863">
        <v>240</v>
      </c>
      <c r="AZ39" s="1861"/>
      <c r="BA39" s="1862"/>
      <c r="BB39" s="1863">
        <v>240</v>
      </c>
      <c r="BC39" s="1861"/>
      <c r="BD39" s="1862"/>
      <c r="BE39" s="1863">
        <v>180</v>
      </c>
      <c r="BF39" s="1861"/>
      <c r="BG39" s="1862"/>
      <c r="BH39" s="1863">
        <v>180</v>
      </c>
      <c r="BI39" s="1861"/>
      <c r="BJ39" s="1862"/>
      <c r="BK39" s="1587"/>
      <c r="BL39" s="1593"/>
      <c r="BM39" s="1596"/>
      <c r="BN39" s="1863"/>
      <c r="BO39" s="1861"/>
      <c r="BP39" s="1862"/>
      <c r="BQ39" s="1863"/>
      <c r="BR39" s="1861"/>
      <c r="BS39" s="1862"/>
      <c r="BT39" s="1863">
        <v>160</v>
      </c>
      <c r="BU39" s="1861"/>
      <c r="BV39" s="1862"/>
      <c r="BW39" s="1863">
        <v>200</v>
      </c>
      <c r="BX39" s="1861"/>
      <c r="BY39" s="1862"/>
      <c r="BZ39" s="1863">
        <v>160</v>
      </c>
      <c r="CA39" s="1861"/>
      <c r="CB39" s="1594">
        <v>60</v>
      </c>
      <c r="CC39" s="1863">
        <v>150</v>
      </c>
      <c r="CD39" s="1861"/>
      <c r="CE39" s="1862"/>
      <c r="CF39" s="1863">
        <v>240</v>
      </c>
      <c r="CG39" s="1861"/>
      <c r="CH39" s="1862"/>
      <c r="CI39" s="1863">
        <v>240</v>
      </c>
      <c r="CJ39" s="1861"/>
      <c r="CK39" s="1862"/>
      <c r="CL39" s="1863"/>
      <c r="CM39" s="1861"/>
      <c r="CN39" s="1862"/>
      <c r="CO39" s="1863"/>
      <c r="CP39" s="1861"/>
      <c r="CQ39" s="1862"/>
      <c r="CR39" s="1863"/>
      <c r="CS39" s="1861"/>
      <c r="CT39" s="1869"/>
      <c r="CU39" s="1864">
        <f>SUM(F39:CT39)</f>
        <v>2630</v>
      </c>
      <c r="CV39" s="1865"/>
      <c r="CW39" s="1866"/>
    </row>
    <row r="40" spans="1:101" ht="78" hidden="1" customHeight="1">
      <c r="A40" s="1783"/>
      <c r="B40" s="1797"/>
      <c r="C40" s="1798"/>
      <c r="D40" s="1837" t="s">
        <v>570</v>
      </c>
      <c r="E40" s="1838"/>
      <c r="F40" s="1570">
        <f>VLOOKUP(F32,[11]機種情報!$B$6:$P$26,4)</f>
        <v>0</v>
      </c>
      <c r="G40" s="1570">
        <f>VLOOKUP(G32,[11]機種情報!$B$6:$P$26,4)</f>
        <v>0</v>
      </c>
      <c r="H40" s="1570">
        <f>VLOOKUP(H32,[11]機種情報!$B$6:$P$26,4)</f>
        <v>0</v>
      </c>
      <c r="I40" s="1570">
        <f>VLOOKUP(I32,[11]機種情報!$B$6:$P$26,4)</f>
        <v>0</v>
      </c>
      <c r="J40" s="1570">
        <f>VLOOKUP(J32,[11]機種情報!$B$6:$P$26,4)</f>
        <v>0</v>
      </c>
      <c r="K40" s="1570">
        <f>VLOOKUP(K32,[11]機種情報!$B$6:$P$26,4)</f>
        <v>0</v>
      </c>
      <c r="L40" s="1570">
        <f>VLOOKUP(L32,[11]機種情報!$B$6:$P$26,4)</f>
        <v>0</v>
      </c>
      <c r="M40" s="1570">
        <f>VLOOKUP(M32,[11]機種情報!$B$6:$P$26,4)</f>
        <v>0</v>
      </c>
      <c r="N40" s="1570">
        <f>VLOOKUP(N32,[11]機種情報!$B$6:$P$26,4)</f>
        <v>0</v>
      </c>
      <c r="O40" s="1570">
        <f>VLOOKUP(O32,[11]機種情報!$B$6:$P$26,4)</f>
        <v>0</v>
      </c>
      <c r="P40" s="1570">
        <f>VLOOKUP(P32,[11]機種情報!$B$6:$P$26,4)</f>
        <v>0</v>
      </c>
      <c r="Q40" s="1570">
        <f>VLOOKUP(Q32,[11]機種情報!$B$6:$P$26,4)</f>
        <v>0</v>
      </c>
      <c r="R40" s="1571">
        <f>VLOOKUP(R32,[11]機種情報!$B$6:$P$26,4)</f>
        <v>0</v>
      </c>
      <c r="S40" s="1571">
        <f>VLOOKUP(S32,[11]機種情報!$B$6:$P$26,4)</f>
        <v>0</v>
      </c>
      <c r="T40" s="1571">
        <f>VLOOKUP(T32,[11]機種情報!$B$6:$P$26,4)</f>
        <v>0</v>
      </c>
      <c r="U40" s="1571">
        <f>VLOOKUP(U32,[11]機種情報!$B$6:$P$26,4)</f>
        <v>0.9</v>
      </c>
      <c r="V40" s="1571">
        <f>VLOOKUP(V32,[11]機種情報!$B$6:$P$26,4)</f>
        <v>0.9</v>
      </c>
      <c r="W40" s="1571">
        <f>VLOOKUP(W32,[11]機種情報!$B$6:$P$26,4)</f>
        <v>0.9</v>
      </c>
      <c r="X40" s="1570">
        <f>VLOOKUP(X32,[11]機種情報!$B$6:$P$26,4)</f>
        <v>0.9</v>
      </c>
      <c r="Y40" s="1570">
        <f>VLOOKUP(Y32,[11]機種情報!$B$6:$P$26,4)</f>
        <v>0.9</v>
      </c>
      <c r="Z40" s="1570">
        <f>VLOOKUP(Z32,[11]機種情報!$B$6:$P$26,4)</f>
        <v>0.9</v>
      </c>
      <c r="AA40" s="1570">
        <f>VLOOKUP(AA32,[11]機種情報!$B$6:$P$26,4)</f>
        <v>0.9</v>
      </c>
      <c r="AB40" s="1570">
        <f>VLOOKUP(AB32,[11]機種情報!$B$6:$P$26,4)</f>
        <v>0.9</v>
      </c>
      <c r="AC40" s="1570">
        <f>VLOOKUP(AC32,[11]機種情報!$B$6:$P$26,4)</f>
        <v>0.9</v>
      </c>
      <c r="AD40" s="1570">
        <f>VLOOKUP(AD32,[11]機種情報!$B$6:$P$26,4)</f>
        <v>0.9</v>
      </c>
      <c r="AE40" s="1570">
        <f>VLOOKUP(AE32,[11]機種情報!$B$6:$P$26,4)</f>
        <v>0.93</v>
      </c>
      <c r="AF40" s="1570">
        <f>VLOOKUP(AF32,[11]機種情報!$B$6:$P$26,4)</f>
        <v>0.93</v>
      </c>
      <c r="AG40" s="1570">
        <f>VLOOKUP(AG32,[11]機種情報!$B$6:$P$26,4)</f>
        <v>0.93</v>
      </c>
      <c r="AH40" s="1570">
        <f>VLOOKUP(AH32,[11]機種情報!$B$6:$P$26,4)</f>
        <v>0.93</v>
      </c>
      <c r="AI40" s="1570">
        <f>VLOOKUP(AI32,[11]機種情報!$B$6:$P$26,4)</f>
        <v>0.93</v>
      </c>
      <c r="AJ40" s="1570">
        <f>VLOOKUP(AJ32,[11]機種情報!$B$6:$P$26,4)</f>
        <v>0.93</v>
      </c>
      <c r="AK40" s="1570">
        <f>VLOOKUP(AK32,[11]機種情報!$B$6:$P$26,4)</f>
        <v>0.93</v>
      </c>
      <c r="AL40" s="1570">
        <f>VLOOKUP(AL32,[11]機種情報!$B$6:$P$26,4)</f>
        <v>0.9</v>
      </c>
      <c r="AM40" s="1570">
        <f>VLOOKUP(AM32,[11]機種情報!$B$6:$P$26,4)</f>
        <v>0.9</v>
      </c>
      <c r="AN40" s="1570">
        <f>VLOOKUP(AN32,[11]機種情報!$B$6:$P$26,4)</f>
        <v>0.9</v>
      </c>
      <c r="AO40" s="1570">
        <f>VLOOKUP(AO32,[11]機種情報!$B$6:$P$26,4)</f>
        <v>0.9</v>
      </c>
      <c r="AP40" s="1570">
        <f>VLOOKUP(AP32,[11]機種情報!$B$6:$P$26,4)</f>
        <v>0.9</v>
      </c>
      <c r="AQ40" s="1570">
        <f>VLOOKUP(AQ32,[11]機種情報!$B$6:$P$26,4)</f>
        <v>0.9</v>
      </c>
      <c r="AR40" s="1570">
        <f>VLOOKUP(AR32,[11]機種情報!$B$6:$P$26,4)</f>
        <v>0.9</v>
      </c>
      <c r="AS40" s="1570">
        <f>VLOOKUP(AS32,[11]機種情報!$B$6:$P$26,4)</f>
        <v>0.9</v>
      </c>
      <c r="AT40" s="1570">
        <f>VLOOKUP(AT32,[11]機種情報!$B$6:$P$26,4)</f>
        <v>0.9</v>
      </c>
      <c r="AU40" s="1570">
        <f>VLOOKUP(AU32,[11]機種情報!$B$6:$P$26,4)</f>
        <v>0.9</v>
      </c>
      <c r="AV40" s="1570">
        <f>VLOOKUP(AV32,[11]機種情報!$B$6:$P$26,4)</f>
        <v>0.9</v>
      </c>
      <c r="AW40" s="1570">
        <f>VLOOKUP(AW32,[11]機種情報!$B$6:$P$26,4)</f>
        <v>0.97</v>
      </c>
      <c r="AX40" s="1570">
        <f>VLOOKUP(AX32,[11]機種情報!$B$6:$P$26,4)</f>
        <v>0.97</v>
      </c>
      <c r="AY40" s="1570">
        <f>VLOOKUP(AY32,[11]機種情報!$B$6:$P$26,4)</f>
        <v>0.97</v>
      </c>
      <c r="AZ40" s="1570">
        <f>VLOOKUP(AZ32,[11]機種情報!$B$6:$P$26,4)</f>
        <v>0.97</v>
      </c>
      <c r="BA40" s="1570">
        <f>VLOOKUP(BA32,[11]機種情報!$B$6:$P$26,4)</f>
        <v>0.97</v>
      </c>
      <c r="BB40" s="1570">
        <f>VLOOKUP(BB32,[11]機種情報!$B$6:$P$26,4)</f>
        <v>0.97</v>
      </c>
      <c r="BC40" s="1570">
        <f>VLOOKUP(BC32,[11]機種情報!$B$6:$P$26,4)</f>
        <v>0.97</v>
      </c>
      <c r="BD40" s="1570">
        <f>VLOOKUP(BD32,[11]機種情報!$B$6:$P$26,4)</f>
        <v>0.97</v>
      </c>
      <c r="BE40" s="1570">
        <f>VLOOKUP(BE32,[11]機種情報!$B$6:$P$26,4)</f>
        <v>0.95</v>
      </c>
      <c r="BF40" s="1570">
        <f>VLOOKUP(BF32,[11]機種情報!$B$6:$P$26,4)</f>
        <v>0.95</v>
      </c>
      <c r="BG40" s="1570">
        <f>VLOOKUP(BG32,[11]機種情報!$B$6:$P$26,4)</f>
        <v>0.95</v>
      </c>
      <c r="BH40" s="1570">
        <f>VLOOKUP(BH32,[11]機種情報!$B$6:$P$26,4)</f>
        <v>0.95</v>
      </c>
      <c r="BI40" s="1570">
        <f>VLOOKUP(BI32,[11]機種情報!$B$6:$P$26,4)</f>
        <v>0.95</v>
      </c>
      <c r="BJ40" s="1570">
        <f>VLOOKUP(BJ32,[11]機種情報!$B$6:$P$26,4)</f>
        <v>0.95</v>
      </c>
      <c r="BK40" s="1570">
        <f>VLOOKUP(BK32,[11]機種情報!$B$6:$P$26,4)</f>
        <v>0.9</v>
      </c>
      <c r="BL40" s="1570">
        <f>VLOOKUP(BL32,[11]機種情報!$B$6:$P$26,4)</f>
        <v>0.9</v>
      </c>
      <c r="BM40" s="1570">
        <f>VLOOKUP(BM32,[11]機種情報!$B$6:$P$26,4)</f>
        <v>0.9</v>
      </c>
      <c r="BN40" s="1570">
        <f>VLOOKUP(BN32,[11]機種情報!$B$6:$P$26,4)</f>
        <v>0.9</v>
      </c>
      <c r="BO40" s="1570">
        <f>VLOOKUP(BO32,[11]機種情報!$B$6:$P$26,4)</f>
        <v>0.9</v>
      </c>
      <c r="BP40" s="1570">
        <f>VLOOKUP(BP32,[11]機種情報!$B$6:$P$26,4)</f>
        <v>0.9</v>
      </c>
      <c r="BQ40" s="1570">
        <f>VLOOKUP(BQ32,[11]機種情報!$B$6:$P$26,4)</f>
        <v>0.9</v>
      </c>
      <c r="BR40" s="1570">
        <f>VLOOKUP(BR32,[11]機種情報!$B$6:$P$26,4)</f>
        <v>0.9</v>
      </c>
      <c r="BS40" s="1570">
        <f>VLOOKUP(BS32,[11]機種情報!$B$6:$P$26,4)</f>
        <v>0.9</v>
      </c>
      <c r="BT40" s="1570">
        <f>VLOOKUP(BT32,[11]機種情報!$B$6:$P$26,4)</f>
        <v>0.98</v>
      </c>
      <c r="BU40" s="1570">
        <f>VLOOKUP(BU32,[11]機種情報!$B$6:$P$26,4)</f>
        <v>0.98</v>
      </c>
      <c r="BV40" s="1570">
        <f>VLOOKUP(BV32,[11]機種情報!$B$6:$P$26,4)</f>
        <v>0.98</v>
      </c>
      <c r="BW40" s="1570">
        <f>VLOOKUP(BW32,[11]機種情報!$B$6:$P$26,4)</f>
        <v>0.98</v>
      </c>
      <c r="BX40" s="1570">
        <f>VLOOKUP(BX32,[11]機種情報!$B$6:$P$26,4)</f>
        <v>0.98</v>
      </c>
      <c r="BY40" s="1570">
        <f>VLOOKUP(BY32,[11]機種情報!$B$6:$P$26,4)</f>
        <v>0.98</v>
      </c>
      <c r="BZ40" s="1570">
        <f>VLOOKUP(BZ32,[11]機種情報!$B$6:$P$26,4)</f>
        <v>0.98</v>
      </c>
      <c r="CA40" s="1570">
        <f>VLOOKUP(CA32,[11]機種情報!$B$6:$P$26,4)</f>
        <v>0.98</v>
      </c>
      <c r="CB40" s="1570">
        <f>VLOOKUP(CB32,[11]機種情報!$B$6:$P$26,4)</f>
        <v>0.97</v>
      </c>
      <c r="CC40" s="1570">
        <f>VLOOKUP(CC32,[11]機種情報!$B$6:$P$26,4)</f>
        <v>0.97</v>
      </c>
      <c r="CD40" s="1570">
        <f>VLOOKUP(CD32,[11]機種情報!$B$6:$P$26,4)</f>
        <v>0.97</v>
      </c>
      <c r="CE40" s="1570">
        <f>VLOOKUP(CE32,[11]機種情報!$B$6:$P$26,4)</f>
        <v>0.97</v>
      </c>
      <c r="CF40" s="1570">
        <f>VLOOKUP(CF32,[11]機種情報!$B$6:$P$26,4)</f>
        <v>0.97</v>
      </c>
      <c r="CG40" s="1570">
        <f>VLOOKUP(CG32,[11]機種情報!$B$6:$P$26,4)</f>
        <v>0.97</v>
      </c>
      <c r="CH40" s="1570">
        <f>VLOOKUP(CH32,[11]機種情報!$B$6:$P$26,4)</f>
        <v>0.97</v>
      </c>
      <c r="CI40" s="1570">
        <f>VLOOKUP(CI32,[11]機種情報!$B$6:$P$26,4)</f>
        <v>0.97</v>
      </c>
      <c r="CJ40" s="1570">
        <f>VLOOKUP(CJ32,[11]機種情報!$B$6:$P$26,4)</f>
        <v>0.97</v>
      </c>
      <c r="CK40" s="1570">
        <f>VLOOKUP(CK32,[11]機種情報!$B$6:$P$26,4)</f>
        <v>0.97</v>
      </c>
      <c r="CL40" s="1570">
        <f>VLOOKUP(CL32,[11]機種情報!$B$6:$P$26,4)</f>
        <v>0.9</v>
      </c>
      <c r="CM40" s="1570">
        <f>VLOOKUP(CM32,[11]機種情報!$B$6:$P$26,4)</f>
        <v>0.9</v>
      </c>
      <c r="CN40" s="1570">
        <f>VLOOKUP(CN32,[11]機種情報!$B$6:$P$26,4)</f>
        <v>0.9</v>
      </c>
      <c r="CO40" s="1570">
        <f>VLOOKUP(CO32,[11]機種情報!$B$6:$P$26,4)</f>
        <v>0.9</v>
      </c>
      <c r="CP40" s="1570">
        <f>VLOOKUP(CP32,[11]機種情報!$B$6:$P$26,4)</f>
        <v>0.9</v>
      </c>
      <c r="CQ40" s="1570">
        <f>VLOOKUP(CQ32,[11]機種情報!$B$6:$P$26,4)</f>
        <v>0.9</v>
      </c>
      <c r="CR40" s="1570">
        <f>VLOOKUP(CR32,[11]機種情報!$B$6:$P$26,4)</f>
        <v>0.9</v>
      </c>
      <c r="CS40" s="1570">
        <f>VLOOKUP(CS32,[11]機種情報!$B$6:$P$26,4)</f>
        <v>0.9</v>
      </c>
      <c r="CT40" s="1570">
        <f>VLOOKUP(CT32,[11]機種情報!$B$6:$P$26,4)</f>
        <v>0.9</v>
      </c>
      <c r="CU40" s="1572"/>
      <c r="CV40" s="1573"/>
      <c r="CW40" s="1574"/>
    </row>
    <row r="41" spans="1:101" ht="78" hidden="1" customHeight="1">
      <c r="A41" s="1783"/>
      <c r="B41" s="1797"/>
      <c r="C41" s="1798"/>
      <c r="D41" s="1837" t="s">
        <v>571</v>
      </c>
      <c r="E41" s="1838"/>
      <c r="F41" s="1575">
        <f>ROUND(F34*F40,0)</f>
        <v>0</v>
      </c>
      <c r="G41" s="1575">
        <f>ROUND(G34*G40,0)</f>
        <v>0</v>
      </c>
      <c r="H41" s="1575">
        <f>ROUND(H34*H40,0)</f>
        <v>0</v>
      </c>
      <c r="I41" s="1575">
        <f>ROUND(I34*I40,0)</f>
        <v>0</v>
      </c>
      <c r="J41" s="1575">
        <f>ROUND(J34*J40,0)</f>
        <v>0</v>
      </c>
      <c r="K41" s="1575">
        <f t="shared" ref="K41:BV41" si="16">ROUND(K34*K40,0)</f>
        <v>0</v>
      </c>
      <c r="L41" s="1575">
        <f t="shared" si="16"/>
        <v>0</v>
      </c>
      <c r="M41" s="1575">
        <f t="shared" si="16"/>
        <v>0</v>
      </c>
      <c r="N41" s="1575">
        <f t="shared" si="16"/>
        <v>0</v>
      </c>
      <c r="O41" s="1575">
        <f t="shared" si="16"/>
        <v>0</v>
      </c>
      <c r="P41" s="1575">
        <f t="shared" si="16"/>
        <v>0</v>
      </c>
      <c r="Q41" s="1575">
        <f t="shared" si="16"/>
        <v>0</v>
      </c>
      <c r="R41" s="1576">
        <f t="shared" si="16"/>
        <v>0</v>
      </c>
      <c r="S41" s="1576">
        <f t="shared" si="16"/>
        <v>0</v>
      </c>
      <c r="T41" s="1576">
        <f t="shared" si="16"/>
        <v>0</v>
      </c>
      <c r="U41" s="1576">
        <f t="shared" si="16"/>
        <v>36</v>
      </c>
      <c r="V41" s="1576">
        <f t="shared" si="16"/>
        <v>81</v>
      </c>
      <c r="W41" s="1576">
        <f t="shared" si="16"/>
        <v>72</v>
      </c>
      <c r="X41" s="1575">
        <f t="shared" si="16"/>
        <v>90</v>
      </c>
      <c r="Y41" s="1575">
        <f t="shared" si="16"/>
        <v>81</v>
      </c>
      <c r="Z41" s="1575">
        <f t="shared" si="16"/>
        <v>72</v>
      </c>
      <c r="AA41" s="1575">
        <f t="shared" si="16"/>
        <v>90</v>
      </c>
      <c r="AB41" s="1575">
        <f t="shared" si="16"/>
        <v>81</v>
      </c>
      <c r="AC41" s="1575">
        <f t="shared" si="16"/>
        <v>72</v>
      </c>
      <c r="AD41" s="1575">
        <f t="shared" si="16"/>
        <v>90</v>
      </c>
      <c r="AE41" s="1575">
        <f t="shared" si="16"/>
        <v>28</v>
      </c>
      <c r="AF41" s="1575">
        <f t="shared" si="16"/>
        <v>56</v>
      </c>
      <c r="AG41" s="1575">
        <f t="shared" si="16"/>
        <v>74</v>
      </c>
      <c r="AH41" s="1575">
        <f t="shared" si="16"/>
        <v>65</v>
      </c>
      <c r="AI41" s="1575">
        <f t="shared" si="16"/>
        <v>56</v>
      </c>
      <c r="AJ41" s="1575">
        <f t="shared" si="16"/>
        <v>74</v>
      </c>
      <c r="AK41" s="1575">
        <f t="shared" si="16"/>
        <v>28</v>
      </c>
      <c r="AL41" s="1575">
        <f t="shared" si="16"/>
        <v>72</v>
      </c>
      <c r="AM41" s="1575">
        <f t="shared" si="16"/>
        <v>90</v>
      </c>
      <c r="AN41" s="1575">
        <f t="shared" si="16"/>
        <v>81</v>
      </c>
      <c r="AO41" s="1575">
        <f t="shared" si="16"/>
        <v>0</v>
      </c>
      <c r="AP41" s="1575">
        <f t="shared" si="16"/>
        <v>90</v>
      </c>
      <c r="AQ41" s="1575">
        <f t="shared" si="16"/>
        <v>81</v>
      </c>
      <c r="AR41" s="1575">
        <f t="shared" si="16"/>
        <v>72</v>
      </c>
      <c r="AS41" s="1575">
        <f t="shared" si="16"/>
        <v>90</v>
      </c>
      <c r="AT41" s="1575">
        <f t="shared" si="16"/>
        <v>81</v>
      </c>
      <c r="AU41" s="1575">
        <f t="shared" si="16"/>
        <v>72</v>
      </c>
      <c r="AV41" s="1575">
        <f t="shared" si="16"/>
        <v>90</v>
      </c>
      <c r="AW41" s="1575">
        <f t="shared" si="16"/>
        <v>29</v>
      </c>
      <c r="AX41" s="1575">
        <f t="shared" si="16"/>
        <v>58</v>
      </c>
      <c r="AY41" s="1575">
        <f t="shared" si="16"/>
        <v>78</v>
      </c>
      <c r="AZ41" s="1575">
        <f t="shared" si="16"/>
        <v>68</v>
      </c>
      <c r="BA41" s="1575">
        <f t="shared" si="16"/>
        <v>58</v>
      </c>
      <c r="BB41" s="1575">
        <f t="shared" si="16"/>
        <v>78</v>
      </c>
      <c r="BC41" s="1575">
        <f t="shared" si="16"/>
        <v>68</v>
      </c>
      <c r="BD41" s="1575">
        <f t="shared" si="16"/>
        <v>58</v>
      </c>
      <c r="BE41" s="1575">
        <f t="shared" si="16"/>
        <v>29</v>
      </c>
      <c r="BF41" s="1575">
        <f t="shared" si="16"/>
        <v>67</v>
      </c>
      <c r="BG41" s="1575">
        <f t="shared" si="16"/>
        <v>57</v>
      </c>
      <c r="BH41" s="1575">
        <f t="shared" si="16"/>
        <v>76</v>
      </c>
      <c r="BI41" s="1575">
        <f t="shared" si="16"/>
        <v>0</v>
      </c>
      <c r="BJ41" s="1575">
        <f t="shared" si="16"/>
        <v>57</v>
      </c>
      <c r="BK41" s="1575">
        <f t="shared" si="16"/>
        <v>36</v>
      </c>
      <c r="BL41" s="1575">
        <f t="shared" si="16"/>
        <v>81</v>
      </c>
      <c r="BM41" s="1575">
        <f t="shared" si="16"/>
        <v>72</v>
      </c>
      <c r="BN41" s="1575">
        <f t="shared" si="16"/>
        <v>90</v>
      </c>
      <c r="BO41" s="1575">
        <f t="shared" si="16"/>
        <v>81</v>
      </c>
      <c r="BP41" s="1575">
        <f t="shared" si="16"/>
        <v>72</v>
      </c>
      <c r="BQ41" s="1575">
        <f t="shared" si="16"/>
        <v>90</v>
      </c>
      <c r="BR41" s="1575">
        <f t="shared" si="16"/>
        <v>81</v>
      </c>
      <c r="BS41" s="1575">
        <f t="shared" si="16"/>
        <v>72</v>
      </c>
      <c r="BT41" s="1575">
        <f t="shared" si="16"/>
        <v>29</v>
      </c>
      <c r="BU41" s="1575">
        <f t="shared" si="16"/>
        <v>59</v>
      </c>
      <c r="BV41" s="1575">
        <f t="shared" si="16"/>
        <v>49</v>
      </c>
      <c r="BW41" s="1575">
        <f t="shared" ref="BW41:CT41" si="17">ROUND(BW34*BW40,0)</f>
        <v>69</v>
      </c>
      <c r="BX41" s="1575">
        <f t="shared" si="17"/>
        <v>59</v>
      </c>
      <c r="BY41" s="1575">
        <f t="shared" si="17"/>
        <v>49</v>
      </c>
      <c r="BZ41" s="1575">
        <f t="shared" si="17"/>
        <v>69</v>
      </c>
      <c r="CA41" s="1575">
        <f t="shared" si="17"/>
        <v>59</v>
      </c>
      <c r="CB41" s="1575">
        <f t="shared" si="17"/>
        <v>29</v>
      </c>
      <c r="CC41" s="1575">
        <f t="shared" si="17"/>
        <v>0</v>
      </c>
      <c r="CD41" s="1575">
        <f t="shared" si="17"/>
        <v>68</v>
      </c>
      <c r="CE41" s="1575">
        <f t="shared" si="17"/>
        <v>58</v>
      </c>
      <c r="CF41" s="1575">
        <f t="shared" si="17"/>
        <v>78</v>
      </c>
      <c r="CG41" s="1575">
        <f t="shared" si="17"/>
        <v>68</v>
      </c>
      <c r="CH41" s="1575">
        <f t="shared" si="17"/>
        <v>58</v>
      </c>
      <c r="CI41" s="1575">
        <f t="shared" si="17"/>
        <v>78</v>
      </c>
      <c r="CJ41" s="1575">
        <f t="shared" si="17"/>
        <v>68</v>
      </c>
      <c r="CK41" s="1575">
        <f t="shared" si="17"/>
        <v>58</v>
      </c>
      <c r="CL41" s="1575">
        <f t="shared" si="17"/>
        <v>36</v>
      </c>
      <c r="CM41" s="1575">
        <f t="shared" si="17"/>
        <v>81</v>
      </c>
      <c r="CN41" s="1575">
        <f t="shared" si="17"/>
        <v>72</v>
      </c>
      <c r="CO41" s="1575">
        <f t="shared" si="17"/>
        <v>90</v>
      </c>
      <c r="CP41" s="1575">
        <f t="shared" si="17"/>
        <v>81</v>
      </c>
      <c r="CQ41" s="1575">
        <f t="shared" si="17"/>
        <v>72</v>
      </c>
      <c r="CR41" s="1575">
        <f t="shared" si="17"/>
        <v>0</v>
      </c>
      <c r="CS41" s="1575">
        <f t="shared" si="17"/>
        <v>81</v>
      </c>
      <c r="CT41" s="1575">
        <f t="shared" si="17"/>
        <v>72</v>
      </c>
      <c r="CU41" s="1572"/>
      <c r="CV41" s="1573"/>
      <c r="CW41" s="1574"/>
    </row>
    <row r="42" spans="1:101" ht="78" customHeight="1" thickBot="1">
      <c r="A42" s="1784"/>
      <c r="B42" s="1799"/>
      <c r="C42" s="1800"/>
      <c r="D42" s="1839" t="s">
        <v>572</v>
      </c>
      <c r="E42" s="1840"/>
      <c r="F42" s="1841">
        <f>F41+G41+H41</f>
        <v>0</v>
      </c>
      <c r="G42" s="1842"/>
      <c r="H42" s="1843"/>
      <c r="I42" s="1841">
        <f>I41+J41+K41</f>
        <v>0</v>
      </c>
      <c r="J42" s="1842"/>
      <c r="K42" s="1843"/>
      <c r="L42" s="1841">
        <f>L41+M41+N41</f>
        <v>0</v>
      </c>
      <c r="M42" s="1842"/>
      <c r="N42" s="1843"/>
      <c r="O42" s="1841">
        <f>O41+P41+Q41</f>
        <v>0</v>
      </c>
      <c r="P42" s="1842"/>
      <c r="Q42" s="1843"/>
      <c r="R42" s="1844">
        <f>R41+S41+T41</f>
        <v>0</v>
      </c>
      <c r="S42" s="1845"/>
      <c r="T42" s="1846"/>
      <c r="U42" s="1844">
        <f>U41+V41+W41</f>
        <v>189</v>
      </c>
      <c r="V42" s="1845"/>
      <c r="W42" s="1846"/>
      <c r="X42" s="1841">
        <f>X41+Y41+Z41</f>
        <v>243</v>
      </c>
      <c r="Y42" s="1842"/>
      <c r="Z42" s="1843"/>
      <c r="AA42" s="1841">
        <f>AA41+AB41+AC41</f>
        <v>243</v>
      </c>
      <c r="AB42" s="1842"/>
      <c r="AC42" s="1843"/>
      <c r="AD42" s="1841">
        <f>AD41+AE41+AF41</f>
        <v>174</v>
      </c>
      <c r="AE42" s="1842"/>
      <c r="AF42" s="1843"/>
      <c r="AG42" s="1841">
        <f>AG41+AH41+AI41</f>
        <v>195</v>
      </c>
      <c r="AH42" s="1842"/>
      <c r="AI42" s="1843"/>
      <c r="AJ42" s="1841">
        <f>AJ41+AK41+AL41</f>
        <v>174</v>
      </c>
      <c r="AK42" s="1842"/>
      <c r="AL42" s="1843"/>
      <c r="AM42" s="1841">
        <f>AM41+AN41+AO41</f>
        <v>171</v>
      </c>
      <c r="AN42" s="1842"/>
      <c r="AO42" s="1843"/>
      <c r="AP42" s="1841">
        <f>AP41+AQ41+AR41</f>
        <v>243</v>
      </c>
      <c r="AQ42" s="1842"/>
      <c r="AR42" s="1843"/>
      <c r="AS42" s="1841">
        <f>AS41+AT41+AU41</f>
        <v>243</v>
      </c>
      <c r="AT42" s="1842"/>
      <c r="AU42" s="1843"/>
      <c r="AV42" s="1841">
        <f>AV41+AW41+AX41</f>
        <v>177</v>
      </c>
      <c r="AW42" s="1842"/>
      <c r="AX42" s="1843"/>
      <c r="AY42" s="1841">
        <f>AY41+AZ41+BA41</f>
        <v>204</v>
      </c>
      <c r="AZ42" s="1842"/>
      <c r="BA42" s="1843"/>
      <c r="BB42" s="1841">
        <f>BB41+BC41+BD41</f>
        <v>204</v>
      </c>
      <c r="BC42" s="1842"/>
      <c r="BD42" s="1843"/>
      <c r="BE42" s="1841">
        <f>BE41+BF41+BG41</f>
        <v>153</v>
      </c>
      <c r="BF42" s="1842"/>
      <c r="BG42" s="1843"/>
      <c r="BH42" s="1841">
        <f>BH41+BI41+BJ41</f>
        <v>133</v>
      </c>
      <c r="BI42" s="1842"/>
      <c r="BJ42" s="1843"/>
      <c r="BK42" s="1841">
        <f>BK41+BL41+BM41</f>
        <v>189</v>
      </c>
      <c r="BL42" s="1842"/>
      <c r="BM42" s="1843"/>
      <c r="BN42" s="1841">
        <f>BN41+BO41+BP41</f>
        <v>243</v>
      </c>
      <c r="BO42" s="1842"/>
      <c r="BP42" s="1843"/>
      <c r="BQ42" s="1841">
        <f>BQ41+BR41+BS41</f>
        <v>243</v>
      </c>
      <c r="BR42" s="1842"/>
      <c r="BS42" s="1843"/>
      <c r="BT42" s="1841">
        <f>BT41+BU41+BV41</f>
        <v>137</v>
      </c>
      <c r="BU42" s="1842"/>
      <c r="BV42" s="1843"/>
      <c r="BW42" s="1841">
        <f>BW41+BX41+BY41</f>
        <v>177</v>
      </c>
      <c r="BX42" s="1842"/>
      <c r="BY42" s="1843"/>
      <c r="BZ42" s="1841">
        <f>BZ41+CA41+CB41</f>
        <v>157</v>
      </c>
      <c r="CA42" s="1842"/>
      <c r="CB42" s="1843"/>
      <c r="CC42" s="1841">
        <f>CC41+CD41+CE41</f>
        <v>126</v>
      </c>
      <c r="CD42" s="1842"/>
      <c r="CE42" s="1843"/>
      <c r="CF42" s="1841">
        <f>CF41+CG41+CH41</f>
        <v>204</v>
      </c>
      <c r="CG42" s="1842"/>
      <c r="CH42" s="1843"/>
      <c r="CI42" s="1841">
        <f>CI41+CJ41+CK41</f>
        <v>204</v>
      </c>
      <c r="CJ42" s="1842"/>
      <c r="CK42" s="1843"/>
      <c r="CL42" s="1841">
        <f>CL41+CM41+CN41</f>
        <v>189</v>
      </c>
      <c r="CM42" s="1842"/>
      <c r="CN42" s="1843"/>
      <c r="CO42" s="1841">
        <f>CO41+CP41+CQ41</f>
        <v>243</v>
      </c>
      <c r="CP42" s="1842"/>
      <c r="CQ42" s="1843"/>
      <c r="CR42" s="1841">
        <f>CR41+CS41+CT41</f>
        <v>153</v>
      </c>
      <c r="CS42" s="1842"/>
      <c r="CT42" s="1843"/>
      <c r="CU42" s="1847">
        <f>SUM(F42:CT42)</f>
        <v>5011</v>
      </c>
      <c r="CV42" s="1842"/>
      <c r="CW42" s="1848"/>
    </row>
    <row r="43" spans="1:101" s="1535" customFormat="1" ht="104.25" customHeight="1" thickTop="1">
      <c r="A43" s="1849" t="s">
        <v>581</v>
      </c>
      <c r="B43" s="1850" t="s">
        <v>556</v>
      </c>
      <c r="C43" s="1851"/>
      <c r="D43" s="1851"/>
      <c r="E43" s="1852"/>
      <c r="F43" s="1588"/>
      <c r="G43" s="1588"/>
      <c r="H43" s="1588"/>
      <c r="I43" s="1588"/>
      <c r="J43" s="1588"/>
      <c r="K43" s="1588"/>
      <c r="L43" s="1588"/>
      <c r="M43" s="1588"/>
      <c r="N43" s="1588"/>
      <c r="O43" s="1588"/>
      <c r="P43" s="1588"/>
      <c r="Q43" s="1588"/>
      <c r="R43" s="1588"/>
      <c r="S43" s="1588"/>
      <c r="T43" s="1588"/>
      <c r="U43" s="1588"/>
      <c r="V43" s="1588"/>
      <c r="W43" s="1588"/>
      <c r="X43" s="1588" t="s">
        <v>582</v>
      </c>
      <c r="Y43" s="1588" t="s">
        <v>582</v>
      </c>
      <c r="Z43" s="1588" t="s">
        <v>582</v>
      </c>
      <c r="AA43" s="1588" t="s">
        <v>582</v>
      </c>
      <c r="AB43" s="1588" t="s">
        <v>582</v>
      </c>
      <c r="AC43" s="1588" t="s">
        <v>582</v>
      </c>
      <c r="AD43" s="1588" t="s">
        <v>582</v>
      </c>
      <c r="AE43" s="1588" t="s">
        <v>582</v>
      </c>
      <c r="AF43" s="1588" t="s">
        <v>582</v>
      </c>
      <c r="AG43" s="1588" t="s">
        <v>582</v>
      </c>
      <c r="AH43" s="1588" t="s">
        <v>582</v>
      </c>
      <c r="AI43" s="1588" t="s">
        <v>582</v>
      </c>
      <c r="AJ43" s="1588" t="s">
        <v>582</v>
      </c>
      <c r="AK43" s="1588" t="s">
        <v>582</v>
      </c>
      <c r="AL43" s="1588" t="s">
        <v>582</v>
      </c>
      <c r="AM43" s="1588" t="s">
        <v>582</v>
      </c>
      <c r="AN43" s="1588" t="s">
        <v>582</v>
      </c>
      <c r="AO43" s="1588" t="s">
        <v>582</v>
      </c>
      <c r="AP43" s="1588" t="s">
        <v>582</v>
      </c>
      <c r="AQ43" s="1588" t="s">
        <v>582</v>
      </c>
      <c r="AR43" s="1588" t="s">
        <v>583</v>
      </c>
      <c r="AS43" s="1588" t="s">
        <v>583</v>
      </c>
      <c r="AT43" s="1588" t="s">
        <v>583</v>
      </c>
      <c r="AU43" s="1588" t="s">
        <v>583</v>
      </c>
      <c r="AV43" s="1588" t="s">
        <v>583</v>
      </c>
      <c r="AW43" s="1588" t="s">
        <v>583</v>
      </c>
      <c r="AX43" s="1588" t="s">
        <v>583</v>
      </c>
      <c r="AY43" s="1588" t="s">
        <v>583</v>
      </c>
      <c r="AZ43" s="1588" t="s">
        <v>583</v>
      </c>
      <c r="BA43" s="1588" t="s">
        <v>583</v>
      </c>
      <c r="BB43" s="1588" t="s">
        <v>583</v>
      </c>
      <c r="BC43" s="1588" t="s">
        <v>583</v>
      </c>
      <c r="BD43" s="1588" t="s">
        <v>583</v>
      </c>
      <c r="BE43" s="1588" t="s">
        <v>583</v>
      </c>
      <c r="BF43" s="1588" t="s">
        <v>583</v>
      </c>
      <c r="BG43" s="1588" t="s">
        <v>582</v>
      </c>
      <c r="BH43" s="1588" t="s">
        <v>582</v>
      </c>
      <c r="BI43" s="1588" t="s">
        <v>582</v>
      </c>
      <c r="BJ43" s="1588" t="s">
        <v>582</v>
      </c>
      <c r="BK43" s="1588" t="s">
        <v>582</v>
      </c>
      <c r="BL43" s="1588" t="s">
        <v>582</v>
      </c>
      <c r="BM43" s="1588" t="s">
        <v>582</v>
      </c>
      <c r="BN43" s="1588" t="s">
        <v>582</v>
      </c>
      <c r="BO43" s="1588" t="s">
        <v>582</v>
      </c>
      <c r="BP43" s="1588" t="s">
        <v>583</v>
      </c>
      <c r="BQ43" s="1588" t="s">
        <v>583</v>
      </c>
      <c r="BR43" s="1588" t="s">
        <v>583</v>
      </c>
      <c r="BS43" s="1588" t="s">
        <v>583</v>
      </c>
      <c r="BT43" s="1588" t="s">
        <v>583</v>
      </c>
      <c r="BU43" s="1588" t="s">
        <v>583</v>
      </c>
      <c r="BV43" s="1588" t="s">
        <v>583</v>
      </c>
      <c r="BW43" s="1588" t="s">
        <v>583</v>
      </c>
      <c r="BX43" s="1588" t="s">
        <v>583</v>
      </c>
      <c r="BY43" s="1588" t="s">
        <v>583</v>
      </c>
      <c r="BZ43" s="1588" t="s">
        <v>583</v>
      </c>
      <c r="CA43" s="1588" t="s">
        <v>583</v>
      </c>
      <c r="CB43" s="1588" t="s">
        <v>583</v>
      </c>
      <c r="CC43" s="1588" t="s">
        <v>583</v>
      </c>
      <c r="CD43" s="1588" t="s">
        <v>583</v>
      </c>
      <c r="CE43" s="1588" t="s">
        <v>583</v>
      </c>
      <c r="CF43" s="1588" t="s">
        <v>582</v>
      </c>
      <c r="CG43" s="1588" t="s">
        <v>582</v>
      </c>
      <c r="CH43" s="1588" t="s">
        <v>582</v>
      </c>
      <c r="CI43" s="1588" t="s">
        <v>582</v>
      </c>
      <c r="CJ43" s="1588" t="s">
        <v>582</v>
      </c>
      <c r="CK43" s="1588" t="s">
        <v>582</v>
      </c>
      <c r="CL43" s="1588" t="s">
        <v>582</v>
      </c>
      <c r="CM43" s="1588" t="s">
        <v>582</v>
      </c>
      <c r="CN43" s="1588" t="s">
        <v>582</v>
      </c>
      <c r="CO43" s="1588"/>
      <c r="CP43" s="1588"/>
      <c r="CQ43" s="1588"/>
      <c r="CR43" s="1588"/>
      <c r="CS43" s="1588"/>
      <c r="CT43" s="1588"/>
      <c r="CU43" s="1787"/>
      <c r="CV43" s="1788"/>
      <c r="CW43" s="1789"/>
    </row>
    <row r="44" spans="1:101" s="1539" customFormat="1" ht="25.5" customHeight="1">
      <c r="A44" s="1783"/>
      <c r="B44" s="1790" t="s">
        <v>563</v>
      </c>
      <c r="C44" s="1791"/>
      <c r="D44" s="1791"/>
      <c r="E44" s="1791"/>
      <c r="F44" s="1597">
        <f t="shared" ref="F44:BQ44" si="18">IF(F43="MKC P/B",1,IF(F43="MKC L/B",2,IF(F43="MKC SWA",3,IF(F43="MKF P/B",4,IF(F43="MFJ P/B",5,IF(F43="MGE P/B",6,IF(F43="MKR P/B",7,IF(F43="TRY",8,IF(F43="MKC F/F",9,IF(F43="MKJ SWA",10,IF(F43="K0H PUC",11,IF(F43="MKC M/P",12,IF(F43="MCW H/P",13,IF(F43="MCS H/P",14,IF(F43="MKR H/P",15,IF(F43="MCW B/K",16,0))))))))))))))))</f>
        <v>0</v>
      </c>
      <c r="G44" s="1597">
        <f t="shared" si="18"/>
        <v>0</v>
      </c>
      <c r="H44" s="1597">
        <f t="shared" si="18"/>
        <v>0</v>
      </c>
      <c r="I44" s="1597">
        <f t="shared" si="18"/>
        <v>0</v>
      </c>
      <c r="J44" s="1597">
        <f t="shared" si="18"/>
        <v>0</v>
      </c>
      <c r="K44" s="1597">
        <f t="shared" si="18"/>
        <v>0</v>
      </c>
      <c r="L44" s="1597">
        <f t="shared" si="18"/>
        <v>0</v>
      </c>
      <c r="M44" s="1597">
        <f t="shared" si="18"/>
        <v>0</v>
      </c>
      <c r="N44" s="1597">
        <f t="shared" si="18"/>
        <v>0</v>
      </c>
      <c r="O44" s="1597">
        <f t="shared" si="18"/>
        <v>0</v>
      </c>
      <c r="P44" s="1597">
        <f t="shared" si="18"/>
        <v>0</v>
      </c>
      <c r="Q44" s="1597">
        <f t="shared" si="18"/>
        <v>0</v>
      </c>
      <c r="R44" s="1597">
        <f t="shared" si="18"/>
        <v>0</v>
      </c>
      <c r="S44" s="1597">
        <f t="shared" si="18"/>
        <v>0</v>
      </c>
      <c r="T44" s="1597">
        <f t="shared" si="18"/>
        <v>0</v>
      </c>
      <c r="U44" s="1597">
        <f t="shared" si="18"/>
        <v>0</v>
      </c>
      <c r="V44" s="1597">
        <f t="shared" si="18"/>
        <v>0</v>
      </c>
      <c r="W44" s="1597">
        <f t="shared" si="18"/>
        <v>0</v>
      </c>
      <c r="X44" s="1597">
        <f t="shared" si="18"/>
        <v>0</v>
      </c>
      <c r="Y44" s="1597">
        <f t="shared" si="18"/>
        <v>0</v>
      </c>
      <c r="Z44" s="1597">
        <f t="shared" si="18"/>
        <v>0</v>
      </c>
      <c r="AA44" s="1597">
        <f t="shared" si="18"/>
        <v>0</v>
      </c>
      <c r="AB44" s="1597">
        <f t="shared" si="18"/>
        <v>0</v>
      </c>
      <c r="AC44" s="1597">
        <f t="shared" si="18"/>
        <v>0</v>
      </c>
      <c r="AD44" s="1597">
        <f t="shared" si="18"/>
        <v>0</v>
      </c>
      <c r="AE44" s="1597">
        <f t="shared" si="18"/>
        <v>0</v>
      </c>
      <c r="AF44" s="1597">
        <f t="shared" si="18"/>
        <v>0</v>
      </c>
      <c r="AG44" s="1597">
        <f t="shared" si="18"/>
        <v>0</v>
      </c>
      <c r="AH44" s="1597">
        <f t="shared" si="18"/>
        <v>0</v>
      </c>
      <c r="AI44" s="1597">
        <f t="shared" si="18"/>
        <v>0</v>
      </c>
      <c r="AJ44" s="1597">
        <f t="shared" si="18"/>
        <v>0</v>
      </c>
      <c r="AK44" s="1597">
        <f t="shared" si="18"/>
        <v>0</v>
      </c>
      <c r="AL44" s="1597">
        <f t="shared" si="18"/>
        <v>0</v>
      </c>
      <c r="AM44" s="1597">
        <f t="shared" si="18"/>
        <v>0</v>
      </c>
      <c r="AN44" s="1597">
        <f t="shared" si="18"/>
        <v>0</v>
      </c>
      <c r="AO44" s="1597">
        <f t="shared" si="18"/>
        <v>0</v>
      </c>
      <c r="AP44" s="1597">
        <f t="shared" si="18"/>
        <v>0</v>
      </c>
      <c r="AQ44" s="1597">
        <f t="shared" si="18"/>
        <v>0</v>
      </c>
      <c r="AR44" s="1597">
        <f t="shared" si="18"/>
        <v>0</v>
      </c>
      <c r="AS44" s="1597">
        <f t="shared" si="18"/>
        <v>0</v>
      </c>
      <c r="AT44" s="1597">
        <f t="shared" si="18"/>
        <v>0</v>
      </c>
      <c r="AU44" s="1597">
        <f t="shared" si="18"/>
        <v>0</v>
      </c>
      <c r="AV44" s="1597">
        <f t="shared" si="18"/>
        <v>0</v>
      </c>
      <c r="AW44" s="1597">
        <f t="shared" si="18"/>
        <v>0</v>
      </c>
      <c r="AX44" s="1597">
        <f t="shared" si="18"/>
        <v>0</v>
      </c>
      <c r="AY44" s="1597">
        <f t="shared" si="18"/>
        <v>0</v>
      </c>
      <c r="AZ44" s="1597">
        <f t="shared" si="18"/>
        <v>0</v>
      </c>
      <c r="BA44" s="1597">
        <f t="shared" si="18"/>
        <v>0</v>
      </c>
      <c r="BB44" s="1597">
        <f t="shared" si="18"/>
        <v>0</v>
      </c>
      <c r="BC44" s="1597">
        <f t="shared" si="18"/>
        <v>0</v>
      </c>
      <c r="BD44" s="1597">
        <f t="shared" si="18"/>
        <v>0</v>
      </c>
      <c r="BE44" s="1597">
        <f t="shared" si="18"/>
        <v>0</v>
      </c>
      <c r="BF44" s="1597">
        <f t="shared" si="18"/>
        <v>0</v>
      </c>
      <c r="BG44" s="1597">
        <f t="shared" si="18"/>
        <v>0</v>
      </c>
      <c r="BH44" s="1597">
        <f t="shared" si="18"/>
        <v>0</v>
      </c>
      <c r="BI44" s="1597">
        <f t="shared" si="18"/>
        <v>0</v>
      </c>
      <c r="BJ44" s="1597">
        <f t="shared" si="18"/>
        <v>0</v>
      </c>
      <c r="BK44" s="1597">
        <f t="shared" si="18"/>
        <v>0</v>
      </c>
      <c r="BL44" s="1597">
        <f t="shared" si="18"/>
        <v>0</v>
      </c>
      <c r="BM44" s="1597">
        <f t="shared" si="18"/>
        <v>0</v>
      </c>
      <c r="BN44" s="1597">
        <f t="shared" si="18"/>
        <v>0</v>
      </c>
      <c r="BO44" s="1597">
        <f t="shared" si="18"/>
        <v>0</v>
      </c>
      <c r="BP44" s="1597">
        <f t="shared" si="18"/>
        <v>0</v>
      </c>
      <c r="BQ44" s="1597">
        <f t="shared" si="18"/>
        <v>0</v>
      </c>
      <c r="BR44" s="1597">
        <f t="shared" ref="BR44:CT44" si="19">IF(BR43="MKC P/B",1,IF(BR43="MKC L/B",2,IF(BR43="MKC SWA",3,IF(BR43="MKF P/B",4,IF(BR43="MFJ P/B",5,IF(BR43="MGE P/B",6,IF(BR43="MKR P/B",7,IF(BR43="TRY",8,IF(BR43="MKC F/F",9,IF(BR43="MKJ SWA",10,IF(BR43="K0H PUC",11,IF(BR43="MKC M/P",12,IF(BR43="MCW H/P",13,IF(BR43="MCS H/P",14,IF(BR43="MKR H/P",15,IF(BR43="MCW B/K",16,0))))))))))))))))</f>
        <v>0</v>
      </c>
      <c r="BS44" s="1597">
        <f t="shared" si="19"/>
        <v>0</v>
      </c>
      <c r="BT44" s="1597">
        <f t="shared" si="19"/>
        <v>0</v>
      </c>
      <c r="BU44" s="1597">
        <f t="shared" si="19"/>
        <v>0</v>
      </c>
      <c r="BV44" s="1597">
        <f t="shared" si="19"/>
        <v>0</v>
      </c>
      <c r="BW44" s="1597">
        <f t="shared" si="19"/>
        <v>0</v>
      </c>
      <c r="BX44" s="1597">
        <f t="shared" si="19"/>
        <v>0</v>
      </c>
      <c r="BY44" s="1597">
        <f t="shared" si="19"/>
        <v>0</v>
      </c>
      <c r="BZ44" s="1597">
        <f t="shared" si="19"/>
        <v>0</v>
      </c>
      <c r="CA44" s="1597">
        <f t="shared" si="19"/>
        <v>0</v>
      </c>
      <c r="CB44" s="1597">
        <f t="shared" si="19"/>
        <v>0</v>
      </c>
      <c r="CC44" s="1597">
        <f t="shared" si="19"/>
        <v>0</v>
      </c>
      <c r="CD44" s="1597">
        <f t="shared" si="19"/>
        <v>0</v>
      </c>
      <c r="CE44" s="1597">
        <f t="shared" si="19"/>
        <v>0</v>
      </c>
      <c r="CF44" s="1597">
        <f t="shared" si="19"/>
        <v>0</v>
      </c>
      <c r="CG44" s="1597">
        <f t="shared" si="19"/>
        <v>0</v>
      </c>
      <c r="CH44" s="1597">
        <f t="shared" si="19"/>
        <v>0</v>
      </c>
      <c r="CI44" s="1597">
        <f t="shared" si="19"/>
        <v>0</v>
      </c>
      <c r="CJ44" s="1597">
        <f t="shared" si="19"/>
        <v>0</v>
      </c>
      <c r="CK44" s="1597">
        <f t="shared" si="19"/>
        <v>0</v>
      </c>
      <c r="CL44" s="1597">
        <f t="shared" si="19"/>
        <v>0</v>
      </c>
      <c r="CM44" s="1597">
        <f t="shared" si="19"/>
        <v>0</v>
      </c>
      <c r="CN44" s="1597">
        <f t="shared" si="19"/>
        <v>0</v>
      </c>
      <c r="CO44" s="1597">
        <f t="shared" si="19"/>
        <v>0</v>
      </c>
      <c r="CP44" s="1597">
        <f t="shared" si="19"/>
        <v>0</v>
      </c>
      <c r="CQ44" s="1597">
        <f t="shared" si="19"/>
        <v>0</v>
      </c>
      <c r="CR44" s="1597">
        <f t="shared" si="19"/>
        <v>0</v>
      </c>
      <c r="CS44" s="1597">
        <f t="shared" si="19"/>
        <v>0</v>
      </c>
      <c r="CT44" s="1597">
        <f t="shared" si="19"/>
        <v>0</v>
      </c>
      <c r="CU44" s="1577"/>
      <c r="CV44" s="1537"/>
      <c r="CW44" s="1538"/>
    </row>
    <row r="45" spans="1:101" ht="78" customHeight="1">
      <c r="A45" s="1783"/>
      <c r="B45" s="1790" t="s">
        <v>564</v>
      </c>
      <c r="C45" s="1791"/>
      <c r="D45" s="1791"/>
      <c r="E45" s="1854"/>
      <c r="F45" s="1540"/>
      <c r="G45" s="1598"/>
      <c r="H45" s="1599"/>
      <c r="I45" s="1540"/>
      <c r="J45" s="1598"/>
      <c r="K45" s="1599"/>
      <c r="L45" s="1540"/>
      <c r="M45" s="1598"/>
      <c r="N45" s="1599"/>
      <c r="O45" s="1540"/>
      <c r="P45" s="1598"/>
      <c r="Q45" s="1599"/>
      <c r="R45" s="1540"/>
      <c r="S45" s="1598"/>
      <c r="T45" s="1599"/>
      <c r="U45" s="1600"/>
      <c r="V45" s="1598"/>
      <c r="W45" s="1601"/>
      <c r="X45" s="1540"/>
      <c r="Y45" s="1598"/>
      <c r="Z45" s="1599"/>
      <c r="AA45" s="1540"/>
      <c r="AB45" s="1598">
        <v>1</v>
      </c>
      <c r="AC45" s="1599">
        <v>2</v>
      </c>
      <c r="AD45" s="1540"/>
      <c r="AE45" s="1602"/>
      <c r="AF45" s="1603"/>
      <c r="AG45" s="1600"/>
      <c r="AH45" s="1598"/>
      <c r="AI45" s="1604"/>
      <c r="AJ45" s="1540">
        <v>3</v>
      </c>
      <c r="AK45" s="1598">
        <v>4</v>
      </c>
      <c r="AL45" s="1599">
        <v>5</v>
      </c>
      <c r="AM45" s="1540">
        <v>6</v>
      </c>
      <c r="AN45" s="1598">
        <v>7</v>
      </c>
      <c r="AO45" s="1599">
        <v>8</v>
      </c>
      <c r="AP45" s="1540">
        <v>9</v>
      </c>
      <c r="AQ45" s="1602">
        <v>10</v>
      </c>
      <c r="AR45" s="1605"/>
      <c r="AS45" s="1540">
        <v>1</v>
      </c>
      <c r="AT45" s="1598">
        <v>2</v>
      </c>
      <c r="AU45" s="1599">
        <v>3</v>
      </c>
      <c r="AV45" s="1540">
        <v>4</v>
      </c>
      <c r="AW45" s="1598">
        <v>5</v>
      </c>
      <c r="AX45" s="1599">
        <v>6</v>
      </c>
      <c r="AY45" s="1540"/>
      <c r="AZ45" s="1602"/>
      <c r="BA45" s="1603"/>
      <c r="BB45" s="1540"/>
      <c r="BC45" s="1598"/>
      <c r="BD45" s="1599"/>
      <c r="BE45" s="1540">
        <v>7</v>
      </c>
      <c r="BF45" s="1601">
        <v>8</v>
      </c>
      <c r="BG45" s="1599">
        <v>1</v>
      </c>
      <c r="BH45" s="1540">
        <v>2</v>
      </c>
      <c r="BI45" s="1598">
        <v>3</v>
      </c>
      <c r="BJ45" s="1599">
        <v>4</v>
      </c>
      <c r="BK45" s="1540">
        <v>5</v>
      </c>
      <c r="BL45" s="1598">
        <v>6</v>
      </c>
      <c r="BM45" s="1599">
        <v>7</v>
      </c>
      <c r="BN45" s="1600">
        <v>8</v>
      </c>
      <c r="BO45" s="1598">
        <v>9</v>
      </c>
      <c r="BP45" s="1606"/>
      <c r="BQ45" s="1540">
        <v>1</v>
      </c>
      <c r="BR45" s="1598">
        <v>2</v>
      </c>
      <c r="BS45" s="1604">
        <v>3</v>
      </c>
      <c r="BT45" s="1540"/>
      <c r="BU45" s="1598"/>
      <c r="BV45" s="1599"/>
      <c r="BW45" s="1540"/>
      <c r="BX45" s="1598"/>
      <c r="BY45" s="1603"/>
      <c r="BZ45" s="1600">
        <v>4</v>
      </c>
      <c r="CA45" s="1598">
        <v>5</v>
      </c>
      <c r="CB45" s="1599">
        <v>6</v>
      </c>
      <c r="CC45" s="1540">
        <v>7</v>
      </c>
      <c r="CD45" s="1598">
        <v>8</v>
      </c>
      <c r="CE45" s="1605">
        <v>9</v>
      </c>
      <c r="CF45" s="1540">
        <v>1</v>
      </c>
      <c r="CG45" s="1598">
        <v>2</v>
      </c>
      <c r="CH45" s="1599">
        <v>3</v>
      </c>
      <c r="CI45" s="1540">
        <v>4</v>
      </c>
      <c r="CJ45" s="1602">
        <v>5</v>
      </c>
      <c r="CK45" s="1607">
        <v>6</v>
      </c>
      <c r="CL45" s="1540">
        <v>7</v>
      </c>
      <c r="CM45" s="1598">
        <v>8</v>
      </c>
      <c r="CN45" s="1604">
        <v>9</v>
      </c>
      <c r="CO45" s="1600"/>
      <c r="CP45" s="1541"/>
      <c r="CQ45" s="1608"/>
      <c r="CR45" s="1600"/>
      <c r="CS45" s="1598"/>
      <c r="CT45" s="1608"/>
      <c r="CU45" s="1792"/>
      <c r="CV45" s="1793"/>
      <c r="CW45" s="1794"/>
    </row>
    <row r="46" spans="1:101" s="1514" customFormat="1" ht="44.25" customHeight="1">
      <c r="A46" s="1783"/>
      <c r="B46" s="1795" t="s">
        <v>565</v>
      </c>
      <c r="C46" s="1796"/>
      <c r="D46" s="1801" t="s">
        <v>566</v>
      </c>
      <c r="E46" s="1802"/>
      <c r="F46" s="1559"/>
      <c r="G46" s="1560"/>
      <c r="H46" s="1561"/>
      <c r="I46" s="1559"/>
      <c r="J46" s="1560"/>
      <c r="K46" s="1561"/>
      <c r="L46" s="1559"/>
      <c r="M46" s="1560"/>
      <c r="N46" s="1561"/>
      <c r="O46" s="1559"/>
      <c r="P46" s="1560"/>
      <c r="Q46" s="1561"/>
      <c r="R46" s="1559"/>
      <c r="S46" s="1560"/>
      <c r="T46" s="1561"/>
      <c r="U46" s="1559"/>
      <c r="V46" s="1560"/>
      <c r="W46" s="1561"/>
      <c r="X46" s="1540"/>
      <c r="Y46" s="1602"/>
      <c r="Z46" s="1603"/>
      <c r="AA46" s="1540"/>
      <c r="AB46" s="1602">
        <v>60</v>
      </c>
      <c r="AC46" s="1603">
        <v>50</v>
      </c>
      <c r="AD46" s="1540"/>
      <c r="AE46" s="1602"/>
      <c r="AF46" s="1603"/>
      <c r="AG46" s="1600"/>
      <c r="AH46" s="1598"/>
      <c r="AI46" s="1604"/>
      <c r="AJ46" s="1540">
        <v>60</v>
      </c>
      <c r="AK46" s="1602">
        <v>60</v>
      </c>
      <c r="AL46" s="1603">
        <v>50</v>
      </c>
      <c r="AM46" s="1540">
        <v>60</v>
      </c>
      <c r="AN46" s="1602">
        <v>60</v>
      </c>
      <c r="AO46" s="1603">
        <v>50</v>
      </c>
      <c r="AP46" s="1540">
        <v>60</v>
      </c>
      <c r="AQ46" s="1602">
        <v>60</v>
      </c>
      <c r="AR46" s="1603"/>
      <c r="AS46" s="1540">
        <v>60</v>
      </c>
      <c r="AT46" s="1602">
        <v>60</v>
      </c>
      <c r="AU46" s="1603">
        <v>50</v>
      </c>
      <c r="AV46" s="1540">
        <v>60</v>
      </c>
      <c r="AW46" s="1602">
        <v>60</v>
      </c>
      <c r="AX46" s="1603">
        <v>50</v>
      </c>
      <c r="AY46" s="1540"/>
      <c r="AZ46" s="1602"/>
      <c r="BA46" s="1603"/>
      <c r="BB46" s="1540"/>
      <c r="BC46" s="1598"/>
      <c r="BD46" s="1599"/>
      <c r="BE46" s="1540">
        <v>60</v>
      </c>
      <c r="BF46" s="1602">
        <v>30</v>
      </c>
      <c r="BG46" s="1603">
        <v>50</v>
      </c>
      <c r="BH46" s="1540">
        <v>60</v>
      </c>
      <c r="BI46" s="1602">
        <v>60</v>
      </c>
      <c r="BJ46" s="1603">
        <v>50</v>
      </c>
      <c r="BK46" s="1540">
        <v>60</v>
      </c>
      <c r="BL46" s="1602">
        <v>60</v>
      </c>
      <c r="BM46" s="1603">
        <v>50</v>
      </c>
      <c r="BN46" s="1540">
        <v>60</v>
      </c>
      <c r="BO46" s="1602">
        <v>60</v>
      </c>
      <c r="BP46" s="1603"/>
      <c r="BQ46" s="1540">
        <v>60</v>
      </c>
      <c r="BR46" s="1602">
        <v>60</v>
      </c>
      <c r="BS46" s="1603">
        <v>50</v>
      </c>
      <c r="BT46" s="1559"/>
      <c r="BU46" s="1560"/>
      <c r="BV46" s="1561"/>
      <c r="BW46" s="1559"/>
      <c r="BX46" s="1560"/>
      <c r="BY46" s="1561"/>
      <c r="BZ46" s="1540">
        <v>60</v>
      </c>
      <c r="CA46" s="1602">
        <v>60</v>
      </c>
      <c r="CB46" s="1603">
        <v>50</v>
      </c>
      <c r="CC46" s="1540">
        <v>60</v>
      </c>
      <c r="CD46" s="1602">
        <v>60</v>
      </c>
      <c r="CE46" s="1603">
        <v>30</v>
      </c>
      <c r="CF46" s="1540">
        <v>60</v>
      </c>
      <c r="CG46" s="1602">
        <v>60</v>
      </c>
      <c r="CH46" s="1603">
        <v>50</v>
      </c>
      <c r="CI46" s="1540">
        <v>60</v>
      </c>
      <c r="CJ46" s="1602">
        <v>60</v>
      </c>
      <c r="CK46" s="1603">
        <v>50</v>
      </c>
      <c r="CL46" s="1540">
        <v>60</v>
      </c>
      <c r="CM46" s="1602">
        <v>60</v>
      </c>
      <c r="CN46" s="1603">
        <v>50</v>
      </c>
      <c r="CO46" s="1562"/>
      <c r="CP46" s="1609"/>
      <c r="CQ46" s="1610"/>
      <c r="CR46" s="1562"/>
      <c r="CS46" s="1609"/>
      <c r="CT46" s="1561"/>
      <c r="CU46" s="1810"/>
      <c r="CV46" s="1811"/>
      <c r="CW46" s="1812"/>
    </row>
    <row r="47" spans="1:101" ht="78" customHeight="1">
      <c r="A47" s="1783"/>
      <c r="B47" s="1797"/>
      <c r="C47" s="1798"/>
      <c r="D47" s="1803"/>
      <c r="E47" s="1804"/>
      <c r="F47" s="1807">
        <f>+F46+G46+H46</f>
        <v>0</v>
      </c>
      <c r="G47" s="1808"/>
      <c r="H47" s="1809"/>
      <c r="I47" s="1807">
        <f t="shared" ref="I47" si="20">+I46+J46+K46</f>
        <v>0</v>
      </c>
      <c r="J47" s="1808"/>
      <c r="K47" s="1809"/>
      <c r="L47" s="1807">
        <f t="shared" ref="L47" si="21">+L46+M46+N46</f>
        <v>0</v>
      </c>
      <c r="M47" s="1808"/>
      <c r="N47" s="1809"/>
      <c r="O47" s="1807">
        <f t="shared" ref="O47" si="22">+O46+P46+Q46</f>
        <v>0</v>
      </c>
      <c r="P47" s="1808"/>
      <c r="Q47" s="1809"/>
      <c r="R47" s="1807">
        <f t="shared" ref="R47" si="23">+R46+S46+T46</f>
        <v>0</v>
      </c>
      <c r="S47" s="1808"/>
      <c r="T47" s="1809"/>
      <c r="U47" s="1807">
        <f t="shared" ref="U47" si="24">+U46+V46+W46</f>
        <v>0</v>
      </c>
      <c r="V47" s="1808"/>
      <c r="W47" s="1809"/>
      <c r="X47" s="1807">
        <f t="shared" ref="X47" si="25">+X46+Y46+Z46</f>
        <v>0</v>
      </c>
      <c r="Y47" s="1808"/>
      <c r="Z47" s="1809"/>
      <c r="AA47" s="1807">
        <f t="shared" ref="AA47" si="26">+AA46+AB46+AC46</f>
        <v>110</v>
      </c>
      <c r="AB47" s="1808"/>
      <c r="AC47" s="1809"/>
      <c r="AD47" s="1807">
        <f t="shared" ref="AD47" si="27">+AD46+AE46+AF46</f>
        <v>0</v>
      </c>
      <c r="AE47" s="1808"/>
      <c r="AF47" s="1809"/>
      <c r="AG47" s="1807">
        <f t="shared" ref="AG47" si="28">+AG46+AH46+AI46</f>
        <v>0</v>
      </c>
      <c r="AH47" s="1808"/>
      <c r="AI47" s="1809"/>
      <c r="AJ47" s="1807">
        <f t="shared" ref="AJ47" si="29">+AJ46+AK46+AL46</f>
        <v>170</v>
      </c>
      <c r="AK47" s="1808"/>
      <c r="AL47" s="1809"/>
      <c r="AM47" s="1807">
        <f t="shared" ref="AM47" si="30">+AM46+AN46+AO46</f>
        <v>170</v>
      </c>
      <c r="AN47" s="1808"/>
      <c r="AO47" s="1809"/>
      <c r="AP47" s="1807">
        <f t="shared" ref="AP47" si="31">+AP46+AQ46+AR46</f>
        <v>120</v>
      </c>
      <c r="AQ47" s="1808"/>
      <c r="AR47" s="1809"/>
      <c r="AS47" s="1807">
        <f t="shared" ref="AS47" si="32">+AS46+AT46+AU46</f>
        <v>170</v>
      </c>
      <c r="AT47" s="1808"/>
      <c r="AU47" s="1809"/>
      <c r="AV47" s="1807">
        <f t="shared" ref="AV47" si="33">+AV46+AW46+AX46</f>
        <v>170</v>
      </c>
      <c r="AW47" s="1808"/>
      <c r="AX47" s="1809"/>
      <c r="AY47" s="1807">
        <f t="shared" ref="AY47" si="34">+AY46+AZ46+BA46</f>
        <v>0</v>
      </c>
      <c r="AZ47" s="1808"/>
      <c r="BA47" s="1809"/>
      <c r="BB47" s="1807">
        <f t="shared" ref="BB47" si="35">+BB46+BC46+BD46</f>
        <v>0</v>
      </c>
      <c r="BC47" s="1808"/>
      <c r="BD47" s="1809"/>
      <c r="BE47" s="1807">
        <f t="shared" ref="BE47" si="36">+BE46+BF46+BG46</f>
        <v>140</v>
      </c>
      <c r="BF47" s="1808"/>
      <c r="BG47" s="1809"/>
      <c r="BH47" s="1807">
        <f t="shared" ref="BH47" si="37">+BH46+BI46+BJ46</f>
        <v>170</v>
      </c>
      <c r="BI47" s="1808"/>
      <c r="BJ47" s="1809"/>
      <c r="BK47" s="1807">
        <f t="shared" ref="BK47" si="38">+BK46+BL46+BM46</f>
        <v>170</v>
      </c>
      <c r="BL47" s="1808"/>
      <c r="BM47" s="1809"/>
      <c r="BN47" s="1807">
        <f t="shared" ref="BN47" si="39">+BN46+BO46+BP46</f>
        <v>120</v>
      </c>
      <c r="BO47" s="1808"/>
      <c r="BP47" s="1809"/>
      <c r="BQ47" s="1807">
        <f t="shared" ref="BQ47" si="40">+BQ46+BR46+BS46</f>
        <v>170</v>
      </c>
      <c r="BR47" s="1808"/>
      <c r="BS47" s="1809"/>
      <c r="BT47" s="1807">
        <f t="shared" ref="BT47" si="41">+BT46+BU46+BV46</f>
        <v>0</v>
      </c>
      <c r="BU47" s="1808"/>
      <c r="BV47" s="1809"/>
      <c r="BW47" s="1807">
        <f t="shared" ref="BW47" si="42">+BW46+BX46+BY46</f>
        <v>0</v>
      </c>
      <c r="BX47" s="1808"/>
      <c r="BY47" s="1809"/>
      <c r="BZ47" s="1807">
        <f t="shared" ref="BZ47" si="43">+BZ46+CA46+CB46</f>
        <v>170</v>
      </c>
      <c r="CA47" s="1808"/>
      <c r="CB47" s="1809"/>
      <c r="CC47" s="1807">
        <f t="shared" ref="CC47" si="44">+CC46+CD46+CE46</f>
        <v>150</v>
      </c>
      <c r="CD47" s="1808"/>
      <c r="CE47" s="1809"/>
      <c r="CF47" s="1807">
        <f t="shared" ref="CF47" si="45">+CF46+CG46+CH46</f>
        <v>170</v>
      </c>
      <c r="CG47" s="1808"/>
      <c r="CH47" s="1809"/>
      <c r="CI47" s="1807">
        <f t="shared" ref="CI47" si="46">+CI46+CJ46+CK46</f>
        <v>170</v>
      </c>
      <c r="CJ47" s="1808"/>
      <c r="CK47" s="1809"/>
      <c r="CL47" s="1807">
        <f t="shared" ref="CL47" si="47">+CL46+CM46+CN46</f>
        <v>170</v>
      </c>
      <c r="CM47" s="1808"/>
      <c r="CN47" s="1809"/>
      <c r="CO47" s="1807">
        <f t="shared" ref="CO47" si="48">+CO46+CP46+CQ46</f>
        <v>0</v>
      </c>
      <c r="CP47" s="1808"/>
      <c r="CQ47" s="1809"/>
      <c r="CR47" s="1807">
        <f t="shared" ref="CR47" si="49">+CR46+CS46+CT46</f>
        <v>0</v>
      </c>
      <c r="CS47" s="1808"/>
      <c r="CT47" s="1809"/>
      <c r="CU47" s="1792">
        <f>SUM(F47:CT47)</f>
        <v>2510</v>
      </c>
      <c r="CV47" s="1793"/>
      <c r="CW47" s="1794"/>
    </row>
    <row r="48" spans="1:101" ht="78" hidden="1" customHeight="1">
      <c r="A48" s="1783"/>
      <c r="B48" s="1797"/>
      <c r="C48" s="1798"/>
      <c r="D48" s="1805" t="s">
        <v>567</v>
      </c>
      <c r="E48" s="1806"/>
      <c r="F48" s="1563">
        <f>VLOOKUP(F44,[11]機種情報!$B$6:$P$26,3)</f>
        <v>0</v>
      </c>
      <c r="G48" s="1563">
        <f>VLOOKUP(G44,[11]機種情報!$B$6:$P$26,3)</f>
        <v>0</v>
      </c>
      <c r="H48" s="1563">
        <f>VLOOKUP(H44,[11]機種情報!$B$6:$P$26,3)</f>
        <v>0</v>
      </c>
      <c r="I48" s="1563">
        <f>VLOOKUP(I44,[11]機種情報!$B$6:$P$26,3)</f>
        <v>0</v>
      </c>
      <c r="J48" s="1563">
        <f>VLOOKUP(J44,[11]機種情報!$B$6:$P$26,3)</f>
        <v>0</v>
      </c>
      <c r="K48" s="1563">
        <f>VLOOKUP(K44,[11]機種情報!$B$6:$P$26,3)</f>
        <v>0</v>
      </c>
      <c r="L48" s="1563">
        <f>VLOOKUP(L44,[11]機種情報!$B$6:$P$26,3)</f>
        <v>0</v>
      </c>
      <c r="M48" s="1563">
        <f>VLOOKUP(M44,[11]機種情報!$B$6:$P$26,3)</f>
        <v>0</v>
      </c>
      <c r="N48" s="1563">
        <f>VLOOKUP(N44,[11]機種情報!$B$6:$P$26,3)</f>
        <v>0</v>
      </c>
      <c r="O48" s="1563">
        <f>VLOOKUP(O44,[11]機種情報!$B$6:$P$26,3)</f>
        <v>0</v>
      </c>
      <c r="P48" s="1563">
        <f>VLOOKUP(P44,[11]機種情報!$B$6:$P$26,3)</f>
        <v>0</v>
      </c>
      <c r="Q48" s="1563">
        <f>VLOOKUP(Q44,[11]機種情報!$B$6:$P$26,3)</f>
        <v>0</v>
      </c>
      <c r="R48" s="1563">
        <f>VLOOKUP(R44,[11]機種情報!$B$6:$P$26,3)</f>
        <v>0</v>
      </c>
      <c r="S48" s="1563">
        <f>VLOOKUP(S44,[11]機種情報!$B$6:$P$26,3)</f>
        <v>0</v>
      </c>
      <c r="T48" s="1563">
        <f>VLOOKUP(T44,[11]機種情報!$B$6:$P$26,3)</f>
        <v>0</v>
      </c>
      <c r="U48" s="1563">
        <f>VLOOKUP(U44,[11]機種情報!$B$6:$P$26,3)</f>
        <v>0</v>
      </c>
      <c r="V48" s="1563">
        <f>VLOOKUP(V44,[11]機種情報!$B$6:$P$26,3)</f>
        <v>0</v>
      </c>
      <c r="W48" s="1563">
        <f>VLOOKUP(W44,[11]機種情報!$B$6:$P$26,3)</f>
        <v>0</v>
      </c>
      <c r="X48" s="1563">
        <f>VLOOKUP(X44,[11]機種情報!$B$6:$P$26,3)</f>
        <v>0</v>
      </c>
      <c r="Y48" s="1563">
        <f>VLOOKUP(Y44,[11]機種情報!$B$6:$P$26,3)</f>
        <v>0</v>
      </c>
      <c r="Z48" s="1563">
        <f>VLOOKUP(Z44,[11]機種情報!$B$6:$P$26,3)</f>
        <v>0</v>
      </c>
      <c r="AA48" s="1563">
        <f>VLOOKUP(AA44,[11]機種情報!$B$6:$P$26,3)</f>
        <v>0</v>
      </c>
      <c r="AB48" s="1563">
        <f>VLOOKUP(AB44,[11]機種情報!$B$6:$P$26,3)</f>
        <v>0</v>
      </c>
      <c r="AC48" s="1563">
        <f>VLOOKUP(AC44,[11]機種情報!$B$6:$P$26,3)</f>
        <v>0</v>
      </c>
      <c r="AD48" s="1563">
        <f>VLOOKUP(AD44,[11]機種情報!$B$6:$P$26,3)</f>
        <v>0</v>
      </c>
      <c r="AE48" s="1563">
        <f>VLOOKUP(AE44,[11]機種情報!$B$6:$P$26,3)</f>
        <v>0</v>
      </c>
      <c r="AF48" s="1563">
        <f>VLOOKUP(AF44,[11]機種情報!$B$6:$P$26,3)</f>
        <v>0</v>
      </c>
      <c r="AG48" s="1563">
        <f>VLOOKUP(AG44,[11]機種情報!$B$6:$P$26,3)</f>
        <v>0</v>
      </c>
      <c r="AH48" s="1563">
        <f>VLOOKUP(AH44,[11]機種情報!$B$6:$P$26,3)</f>
        <v>0</v>
      </c>
      <c r="AI48" s="1563">
        <f>VLOOKUP(AI44,[11]機種情報!$B$6:$P$26,3)</f>
        <v>0</v>
      </c>
      <c r="AJ48" s="1563">
        <f>VLOOKUP(AJ44,[11]機種情報!$B$6:$P$26,3)</f>
        <v>0</v>
      </c>
      <c r="AK48" s="1563">
        <f>VLOOKUP(AK44,[11]機種情報!$B$6:$P$26,3)</f>
        <v>0</v>
      </c>
      <c r="AL48" s="1563">
        <f>VLOOKUP(AL44,[11]機種情報!$B$6:$P$26,3)</f>
        <v>0</v>
      </c>
      <c r="AM48" s="1563">
        <f>VLOOKUP(AM44,[11]機種情報!$B$6:$P$26,3)</f>
        <v>0</v>
      </c>
      <c r="AN48" s="1563">
        <f>VLOOKUP(AN44,[11]機種情報!$B$6:$P$26,3)</f>
        <v>0</v>
      </c>
      <c r="AO48" s="1563">
        <f>VLOOKUP(AO44,[11]機種情報!$B$6:$P$26,3)</f>
        <v>0</v>
      </c>
      <c r="AP48" s="1563">
        <f>VLOOKUP(AP44,[11]機種情報!$B$6:$P$26,3)</f>
        <v>0</v>
      </c>
      <c r="AQ48" s="1563">
        <f>VLOOKUP(AQ44,[11]機種情報!$B$6:$P$26,3)</f>
        <v>0</v>
      </c>
      <c r="AR48" s="1563">
        <f>VLOOKUP(AR44,[11]機種情報!$B$6:$P$26,3)</f>
        <v>0</v>
      </c>
      <c r="AS48" s="1563">
        <f>VLOOKUP(AS44,[11]機種情報!$B$6:$P$26,3)</f>
        <v>0</v>
      </c>
      <c r="AT48" s="1563">
        <f>VLOOKUP(AT44,[11]機種情報!$B$6:$P$26,3)</f>
        <v>0</v>
      </c>
      <c r="AU48" s="1563">
        <f>VLOOKUP(AU44,[11]機種情報!$B$6:$P$26,3)</f>
        <v>0</v>
      </c>
      <c r="AV48" s="1563">
        <f>VLOOKUP(AV44,[11]機種情報!$B$6:$P$26,3)</f>
        <v>0</v>
      </c>
      <c r="AW48" s="1563">
        <f>VLOOKUP(AW44,[11]機種情報!$B$6:$P$26,3)</f>
        <v>0</v>
      </c>
      <c r="AX48" s="1563">
        <f>VLOOKUP(AX44,[11]機種情報!$B$6:$P$26,3)</f>
        <v>0</v>
      </c>
      <c r="AY48" s="1563">
        <f>VLOOKUP(AY44,[11]機種情報!$B$6:$P$26,3)</f>
        <v>0</v>
      </c>
      <c r="AZ48" s="1563">
        <f>VLOOKUP(AZ44,[11]機種情報!$B$6:$P$26,3)</f>
        <v>0</v>
      </c>
      <c r="BA48" s="1563">
        <f>VLOOKUP(BA44,[11]機種情報!$B$6:$P$26,3)</f>
        <v>0</v>
      </c>
      <c r="BB48" s="1563">
        <f>VLOOKUP(BB44,[11]機種情報!$B$6:$P$26,3)</f>
        <v>0</v>
      </c>
      <c r="BC48" s="1563">
        <f>VLOOKUP(BC44,[11]機種情報!$B$6:$P$26,3)</f>
        <v>0</v>
      </c>
      <c r="BD48" s="1563">
        <f>VLOOKUP(BD44,[11]機種情報!$B$6:$P$26,3)</f>
        <v>0</v>
      </c>
      <c r="BE48" s="1563">
        <f>VLOOKUP(BE44,[11]機種情報!$B$6:$P$26,3)</f>
        <v>0</v>
      </c>
      <c r="BF48" s="1563">
        <f>VLOOKUP(BF44,[11]機種情報!$B$6:$P$26,3)</f>
        <v>0</v>
      </c>
      <c r="BG48" s="1563">
        <f>VLOOKUP(BG44,[11]機種情報!$B$6:$P$26,3)</f>
        <v>0</v>
      </c>
      <c r="BH48" s="1563">
        <f>VLOOKUP(BH44,[11]機種情報!$B$6:$P$26,3)</f>
        <v>0</v>
      </c>
      <c r="BI48" s="1563">
        <f>VLOOKUP(BI44,[11]機種情報!$B$6:$P$26,3)</f>
        <v>0</v>
      </c>
      <c r="BJ48" s="1563">
        <f>VLOOKUP(BJ44,[11]機種情報!$B$6:$P$26,3)</f>
        <v>0</v>
      </c>
      <c r="BK48" s="1563">
        <f>VLOOKUP(BK44,[11]機種情報!$B$6:$P$26,3)</f>
        <v>0</v>
      </c>
      <c r="BL48" s="1563">
        <f>VLOOKUP(BL44,[11]機種情報!$B$6:$P$26,3)</f>
        <v>0</v>
      </c>
      <c r="BM48" s="1563">
        <f>VLOOKUP(BM44,[11]機種情報!$B$6:$P$26,3)</f>
        <v>0</v>
      </c>
      <c r="BN48" s="1563">
        <f>VLOOKUP(BN44,[11]機種情報!$B$6:$P$26,3)</f>
        <v>0</v>
      </c>
      <c r="BO48" s="1563">
        <f>VLOOKUP(BO44,[11]機種情報!$B$6:$P$26,3)</f>
        <v>0</v>
      </c>
      <c r="BP48" s="1563">
        <f>VLOOKUP(BP44,[11]機種情報!$B$6:$P$26,3)</f>
        <v>0</v>
      </c>
      <c r="BQ48" s="1563">
        <f>VLOOKUP(BQ44,[11]機種情報!$B$6:$P$26,3)</f>
        <v>0</v>
      </c>
      <c r="BR48" s="1563">
        <f>VLOOKUP(BR44,[11]機種情報!$B$6:$P$26,3)</f>
        <v>0</v>
      </c>
      <c r="BS48" s="1563">
        <f>VLOOKUP(BS44,[11]機種情報!$B$6:$P$26,3)</f>
        <v>0</v>
      </c>
      <c r="BT48" s="1563">
        <f>VLOOKUP(BT44,[11]機種情報!$B$6:$P$26,3)</f>
        <v>0</v>
      </c>
      <c r="BU48" s="1563">
        <f>VLOOKUP(BU44,[11]機種情報!$B$6:$P$26,3)</f>
        <v>0</v>
      </c>
      <c r="BV48" s="1563">
        <f>VLOOKUP(BV44,[11]機種情報!$B$6:$P$26,3)</f>
        <v>0</v>
      </c>
      <c r="BW48" s="1563">
        <f>VLOOKUP(BW44,[11]機種情報!$B$6:$P$26,3)</f>
        <v>0</v>
      </c>
      <c r="BX48" s="1563">
        <f>VLOOKUP(BX44,[11]機種情報!$B$6:$P$26,3)</f>
        <v>0</v>
      </c>
      <c r="BY48" s="1563">
        <f>VLOOKUP(BY44,[11]機種情報!$B$6:$P$26,3)</f>
        <v>0</v>
      </c>
      <c r="BZ48" s="1563">
        <f>VLOOKUP(BZ44,[11]機種情報!$B$6:$P$26,3)</f>
        <v>0</v>
      </c>
      <c r="CA48" s="1563">
        <f>VLOOKUP(CA44,[11]機種情報!$B$6:$P$26,3)</f>
        <v>0</v>
      </c>
      <c r="CB48" s="1563">
        <f>VLOOKUP(CB44,[11]機種情報!$B$6:$P$26,3)</f>
        <v>0</v>
      </c>
      <c r="CC48" s="1563">
        <f>VLOOKUP(CC44,[11]機種情報!$B$6:$P$26,3)</f>
        <v>0</v>
      </c>
      <c r="CD48" s="1563">
        <f>VLOOKUP(CD44,[11]機種情報!$B$6:$P$26,3)</f>
        <v>0</v>
      </c>
      <c r="CE48" s="1563">
        <f>VLOOKUP(CE44,[11]機種情報!$B$6:$P$26,3)</f>
        <v>0</v>
      </c>
      <c r="CF48" s="1563">
        <f>VLOOKUP(CF44,[11]機種情報!$B$6:$P$26,3)</f>
        <v>0</v>
      </c>
      <c r="CG48" s="1563">
        <f>VLOOKUP(CG44,[11]機種情報!$B$6:$P$26,3)</f>
        <v>0</v>
      </c>
      <c r="CH48" s="1563">
        <f>VLOOKUP(CH44,[11]機種情報!$B$6:$P$26,3)</f>
        <v>0</v>
      </c>
      <c r="CI48" s="1563">
        <f>VLOOKUP(CI44,[11]機種情報!$B$6:$P$26,3)</f>
        <v>0</v>
      </c>
      <c r="CJ48" s="1563">
        <f>VLOOKUP(CJ44,[11]機種情報!$B$6:$P$26,3)</f>
        <v>0</v>
      </c>
      <c r="CK48" s="1563">
        <f>VLOOKUP(CK44,[11]機種情報!$B$6:$P$26,3)</f>
        <v>0</v>
      </c>
      <c r="CL48" s="1563">
        <f>VLOOKUP(CL44,[11]機種情報!$B$6:$P$26,3)</f>
        <v>0</v>
      </c>
      <c r="CM48" s="1563">
        <f>VLOOKUP(CM44,[11]機種情報!$B$6:$P$26,3)</f>
        <v>0</v>
      </c>
      <c r="CN48" s="1563">
        <f>VLOOKUP(CN44,[11]機種情報!$B$6:$P$26,3)</f>
        <v>0</v>
      </c>
      <c r="CO48" s="1563">
        <f>VLOOKUP(CO44,[11]機種情報!$B$6:$P$26,3)</f>
        <v>0</v>
      </c>
      <c r="CP48" s="1563">
        <f>VLOOKUP(CP44,[11]機種情報!$B$6:$P$26,3)</f>
        <v>0</v>
      </c>
      <c r="CQ48" s="1563">
        <f>VLOOKUP(CQ44,[11]機種情報!$B$6:$P$26,3)</f>
        <v>0</v>
      </c>
      <c r="CR48" s="1563">
        <f>VLOOKUP(CR44,[11]機種情報!$B$6:$P$26,3)</f>
        <v>0</v>
      </c>
      <c r="CS48" s="1563">
        <f>VLOOKUP(CS44,[11]機種情報!$B$6:$P$26,3)</f>
        <v>0</v>
      </c>
      <c r="CT48" s="1563">
        <f>VLOOKUP(CT44,[11]機種情報!$B$6:$P$26,3)</f>
        <v>0</v>
      </c>
      <c r="CU48" s="1564"/>
      <c r="CV48" s="1565"/>
      <c r="CW48" s="1566"/>
    </row>
    <row r="49" spans="1:104" ht="78" hidden="1" customHeight="1">
      <c r="A49" s="1783"/>
      <c r="B49" s="1797"/>
      <c r="C49" s="1798"/>
      <c r="D49" s="1805" t="s">
        <v>568</v>
      </c>
      <c r="E49" s="1806"/>
      <c r="F49" s="1567">
        <f>F48*F46</f>
        <v>0</v>
      </c>
      <c r="G49" s="1567">
        <f t="shared" ref="G49:BR49" si="50">G48*G46</f>
        <v>0</v>
      </c>
      <c r="H49" s="1567">
        <f t="shared" si="50"/>
        <v>0</v>
      </c>
      <c r="I49" s="1567">
        <f t="shared" si="50"/>
        <v>0</v>
      </c>
      <c r="J49" s="1567">
        <f t="shared" si="50"/>
        <v>0</v>
      </c>
      <c r="K49" s="1567">
        <f t="shared" si="50"/>
        <v>0</v>
      </c>
      <c r="L49" s="1567">
        <f t="shared" si="50"/>
        <v>0</v>
      </c>
      <c r="M49" s="1567">
        <f t="shared" si="50"/>
        <v>0</v>
      </c>
      <c r="N49" s="1567">
        <f t="shared" si="50"/>
        <v>0</v>
      </c>
      <c r="O49" s="1567">
        <f t="shared" si="50"/>
        <v>0</v>
      </c>
      <c r="P49" s="1567">
        <f t="shared" si="50"/>
        <v>0</v>
      </c>
      <c r="Q49" s="1567">
        <f t="shared" si="50"/>
        <v>0</v>
      </c>
      <c r="R49" s="1567">
        <f t="shared" si="50"/>
        <v>0</v>
      </c>
      <c r="S49" s="1567">
        <f t="shared" si="50"/>
        <v>0</v>
      </c>
      <c r="T49" s="1567">
        <f t="shared" si="50"/>
        <v>0</v>
      </c>
      <c r="U49" s="1567">
        <f t="shared" si="50"/>
        <v>0</v>
      </c>
      <c r="V49" s="1567">
        <f t="shared" si="50"/>
        <v>0</v>
      </c>
      <c r="W49" s="1567">
        <f t="shared" si="50"/>
        <v>0</v>
      </c>
      <c r="X49" s="1567">
        <f t="shared" si="50"/>
        <v>0</v>
      </c>
      <c r="Y49" s="1567">
        <f t="shared" si="50"/>
        <v>0</v>
      </c>
      <c r="Z49" s="1567">
        <f t="shared" si="50"/>
        <v>0</v>
      </c>
      <c r="AA49" s="1567">
        <f t="shared" si="50"/>
        <v>0</v>
      </c>
      <c r="AB49" s="1567">
        <f t="shared" si="50"/>
        <v>0</v>
      </c>
      <c r="AC49" s="1567">
        <f t="shared" si="50"/>
        <v>0</v>
      </c>
      <c r="AD49" s="1567">
        <f t="shared" si="50"/>
        <v>0</v>
      </c>
      <c r="AE49" s="1567">
        <f t="shared" si="50"/>
        <v>0</v>
      </c>
      <c r="AF49" s="1567">
        <f t="shared" si="50"/>
        <v>0</v>
      </c>
      <c r="AG49" s="1567">
        <f t="shared" si="50"/>
        <v>0</v>
      </c>
      <c r="AH49" s="1567">
        <f t="shared" si="50"/>
        <v>0</v>
      </c>
      <c r="AI49" s="1567">
        <f t="shared" si="50"/>
        <v>0</v>
      </c>
      <c r="AJ49" s="1567">
        <f t="shared" si="50"/>
        <v>0</v>
      </c>
      <c r="AK49" s="1567">
        <f t="shared" si="50"/>
        <v>0</v>
      </c>
      <c r="AL49" s="1567">
        <f t="shared" si="50"/>
        <v>0</v>
      </c>
      <c r="AM49" s="1567">
        <f t="shared" si="50"/>
        <v>0</v>
      </c>
      <c r="AN49" s="1567">
        <f t="shared" si="50"/>
        <v>0</v>
      </c>
      <c r="AO49" s="1567">
        <f t="shared" si="50"/>
        <v>0</v>
      </c>
      <c r="AP49" s="1567">
        <f t="shared" si="50"/>
        <v>0</v>
      </c>
      <c r="AQ49" s="1567">
        <f t="shared" si="50"/>
        <v>0</v>
      </c>
      <c r="AR49" s="1567">
        <f t="shared" si="50"/>
        <v>0</v>
      </c>
      <c r="AS49" s="1567">
        <f t="shared" si="50"/>
        <v>0</v>
      </c>
      <c r="AT49" s="1567">
        <f t="shared" si="50"/>
        <v>0</v>
      </c>
      <c r="AU49" s="1567">
        <f t="shared" si="50"/>
        <v>0</v>
      </c>
      <c r="AV49" s="1567">
        <f t="shared" si="50"/>
        <v>0</v>
      </c>
      <c r="AW49" s="1567">
        <f t="shared" si="50"/>
        <v>0</v>
      </c>
      <c r="AX49" s="1567">
        <f t="shared" si="50"/>
        <v>0</v>
      </c>
      <c r="AY49" s="1567">
        <f t="shared" si="50"/>
        <v>0</v>
      </c>
      <c r="AZ49" s="1567">
        <f t="shared" si="50"/>
        <v>0</v>
      </c>
      <c r="BA49" s="1567">
        <f t="shared" si="50"/>
        <v>0</v>
      </c>
      <c r="BB49" s="1567">
        <f t="shared" si="50"/>
        <v>0</v>
      </c>
      <c r="BC49" s="1567">
        <f t="shared" si="50"/>
        <v>0</v>
      </c>
      <c r="BD49" s="1567">
        <f t="shared" si="50"/>
        <v>0</v>
      </c>
      <c r="BE49" s="1567">
        <f t="shared" si="50"/>
        <v>0</v>
      </c>
      <c r="BF49" s="1567">
        <f t="shared" si="50"/>
        <v>0</v>
      </c>
      <c r="BG49" s="1567">
        <f t="shared" si="50"/>
        <v>0</v>
      </c>
      <c r="BH49" s="1567">
        <f t="shared" si="50"/>
        <v>0</v>
      </c>
      <c r="BI49" s="1567">
        <f t="shared" si="50"/>
        <v>0</v>
      </c>
      <c r="BJ49" s="1567">
        <f t="shared" si="50"/>
        <v>0</v>
      </c>
      <c r="BK49" s="1567">
        <f t="shared" si="50"/>
        <v>0</v>
      </c>
      <c r="BL49" s="1567">
        <f t="shared" si="50"/>
        <v>0</v>
      </c>
      <c r="BM49" s="1567">
        <f t="shared" si="50"/>
        <v>0</v>
      </c>
      <c r="BN49" s="1567">
        <f t="shared" si="50"/>
        <v>0</v>
      </c>
      <c r="BO49" s="1567">
        <f t="shared" si="50"/>
        <v>0</v>
      </c>
      <c r="BP49" s="1567">
        <f t="shared" si="50"/>
        <v>0</v>
      </c>
      <c r="BQ49" s="1567">
        <f t="shared" si="50"/>
        <v>0</v>
      </c>
      <c r="BR49" s="1567">
        <f t="shared" si="50"/>
        <v>0</v>
      </c>
      <c r="BS49" s="1567">
        <f t="shared" ref="BS49:CT49" si="51">BS48*BS46</f>
        <v>0</v>
      </c>
      <c r="BT49" s="1567">
        <f t="shared" si="51"/>
        <v>0</v>
      </c>
      <c r="BU49" s="1567">
        <f t="shared" si="51"/>
        <v>0</v>
      </c>
      <c r="BV49" s="1567">
        <f t="shared" si="51"/>
        <v>0</v>
      </c>
      <c r="BW49" s="1567">
        <f t="shared" si="51"/>
        <v>0</v>
      </c>
      <c r="BX49" s="1567">
        <f t="shared" si="51"/>
        <v>0</v>
      </c>
      <c r="BY49" s="1567">
        <f t="shared" si="51"/>
        <v>0</v>
      </c>
      <c r="BZ49" s="1567">
        <f t="shared" si="51"/>
        <v>0</v>
      </c>
      <c r="CA49" s="1567">
        <f t="shared" si="51"/>
        <v>0</v>
      </c>
      <c r="CB49" s="1567">
        <f t="shared" si="51"/>
        <v>0</v>
      </c>
      <c r="CC49" s="1567">
        <f t="shared" si="51"/>
        <v>0</v>
      </c>
      <c r="CD49" s="1567">
        <f t="shared" si="51"/>
        <v>0</v>
      </c>
      <c r="CE49" s="1567">
        <f t="shared" si="51"/>
        <v>0</v>
      </c>
      <c r="CF49" s="1567">
        <f t="shared" si="51"/>
        <v>0</v>
      </c>
      <c r="CG49" s="1567">
        <f t="shared" si="51"/>
        <v>0</v>
      </c>
      <c r="CH49" s="1567">
        <f t="shared" si="51"/>
        <v>0</v>
      </c>
      <c r="CI49" s="1567">
        <f t="shared" si="51"/>
        <v>0</v>
      </c>
      <c r="CJ49" s="1567">
        <f t="shared" si="51"/>
        <v>0</v>
      </c>
      <c r="CK49" s="1567">
        <f t="shared" si="51"/>
        <v>0</v>
      </c>
      <c r="CL49" s="1567">
        <f t="shared" si="51"/>
        <v>0</v>
      </c>
      <c r="CM49" s="1567">
        <f t="shared" si="51"/>
        <v>0</v>
      </c>
      <c r="CN49" s="1567">
        <f t="shared" si="51"/>
        <v>0</v>
      </c>
      <c r="CO49" s="1567">
        <f t="shared" si="51"/>
        <v>0</v>
      </c>
      <c r="CP49" s="1567">
        <f t="shared" si="51"/>
        <v>0</v>
      </c>
      <c r="CQ49" s="1567">
        <f t="shared" si="51"/>
        <v>0</v>
      </c>
      <c r="CR49" s="1567">
        <f t="shared" si="51"/>
        <v>0</v>
      </c>
      <c r="CS49" s="1567">
        <f t="shared" si="51"/>
        <v>0</v>
      </c>
      <c r="CT49" s="1567">
        <f t="shared" si="51"/>
        <v>0</v>
      </c>
      <c r="CU49" s="1564"/>
      <c r="CV49" s="1565"/>
      <c r="CW49" s="1566"/>
    </row>
    <row r="50" spans="1:104" ht="45" customHeight="1">
      <c r="A50" s="1783"/>
      <c r="B50" s="1797"/>
      <c r="C50" s="1798"/>
      <c r="D50" s="1805" t="s">
        <v>568</v>
      </c>
      <c r="E50" s="1806"/>
      <c r="F50" s="1859">
        <f>F49+G49+H49</f>
        <v>0</v>
      </c>
      <c r="G50" s="1814"/>
      <c r="H50" s="1814"/>
      <c r="I50" s="1814">
        <f>I49+J49+K49</f>
        <v>0</v>
      </c>
      <c r="J50" s="1814"/>
      <c r="K50" s="1814"/>
      <c r="L50" s="1814">
        <f>L49+M49+N49</f>
        <v>0</v>
      </c>
      <c r="M50" s="1814"/>
      <c r="N50" s="1814"/>
      <c r="O50" s="1814">
        <f>O49+P49+Q49</f>
        <v>0</v>
      </c>
      <c r="P50" s="1814"/>
      <c r="Q50" s="1814"/>
      <c r="R50" s="1814">
        <f>R49+S49+T49</f>
        <v>0</v>
      </c>
      <c r="S50" s="1814"/>
      <c r="T50" s="1814"/>
      <c r="U50" s="1814">
        <f>U49+V49+W49</f>
        <v>0</v>
      </c>
      <c r="V50" s="1814"/>
      <c r="W50" s="1814"/>
      <c r="X50" s="1814">
        <f>X49+Y49+Z49</f>
        <v>0</v>
      </c>
      <c r="Y50" s="1814"/>
      <c r="Z50" s="1814"/>
      <c r="AA50" s="1814">
        <f>AA49+AB49+AC49</f>
        <v>0</v>
      </c>
      <c r="AB50" s="1814"/>
      <c r="AC50" s="1814"/>
      <c r="AD50" s="1814">
        <f>AD49+AE49+AF49</f>
        <v>0</v>
      </c>
      <c r="AE50" s="1814"/>
      <c r="AF50" s="1814"/>
      <c r="AG50" s="1814">
        <f>AG49+AH49+AI49</f>
        <v>0</v>
      </c>
      <c r="AH50" s="1814"/>
      <c r="AI50" s="1814"/>
      <c r="AJ50" s="1814">
        <f>AJ49+AK49+AL49</f>
        <v>0</v>
      </c>
      <c r="AK50" s="1814"/>
      <c r="AL50" s="1814"/>
      <c r="AM50" s="1814">
        <f>AM49+AN49+AO49</f>
        <v>0</v>
      </c>
      <c r="AN50" s="1814"/>
      <c r="AO50" s="1814"/>
      <c r="AP50" s="1814">
        <f>AP49+AQ49+AR49</f>
        <v>0</v>
      </c>
      <c r="AQ50" s="1814"/>
      <c r="AR50" s="1814"/>
      <c r="AS50" s="1814">
        <f>AS49+AT49+AU49</f>
        <v>0</v>
      </c>
      <c r="AT50" s="1814"/>
      <c r="AU50" s="1814"/>
      <c r="AV50" s="1814">
        <f>AV49+AW49+AX49</f>
        <v>0</v>
      </c>
      <c r="AW50" s="1814"/>
      <c r="AX50" s="1814"/>
      <c r="AY50" s="1814">
        <f>AY49+AZ49+BA49</f>
        <v>0</v>
      </c>
      <c r="AZ50" s="1814"/>
      <c r="BA50" s="1814"/>
      <c r="BB50" s="1814">
        <f>BB49+BC49+BD49</f>
        <v>0</v>
      </c>
      <c r="BC50" s="1814"/>
      <c r="BD50" s="1814"/>
      <c r="BE50" s="1814">
        <f>BE49+BF49+BG49</f>
        <v>0</v>
      </c>
      <c r="BF50" s="1814"/>
      <c r="BG50" s="1814"/>
      <c r="BH50" s="1814">
        <f>BH49+BI49+BJ49</f>
        <v>0</v>
      </c>
      <c r="BI50" s="1814"/>
      <c r="BJ50" s="1814"/>
      <c r="BK50" s="1814">
        <f>BK49+BL49+BM49</f>
        <v>0</v>
      </c>
      <c r="BL50" s="1814"/>
      <c r="BM50" s="1814"/>
      <c r="BN50" s="1814">
        <f>BN49+BO49+BP49</f>
        <v>0</v>
      </c>
      <c r="BO50" s="1814"/>
      <c r="BP50" s="1814"/>
      <c r="BQ50" s="1814">
        <f>BQ49+BR49+BS49</f>
        <v>0</v>
      </c>
      <c r="BR50" s="1814"/>
      <c r="BS50" s="1814"/>
      <c r="BT50" s="1814">
        <f>BT49+BU49+BV49</f>
        <v>0</v>
      </c>
      <c r="BU50" s="1814"/>
      <c r="BV50" s="1814"/>
      <c r="BW50" s="1814">
        <f>BW49+BX49+BY49</f>
        <v>0</v>
      </c>
      <c r="BX50" s="1814"/>
      <c r="BY50" s="1814"/>
      <c r="BZ50" s="1814">
        <f>BZ49+CA49+CB49</f>
        <v>0</v>
      </c>
      <c r="CA50" s="1814"/>
      <c r="CB50" s="1814"/>
      <c r="CC50" s="1814">
        <f>CC49+CD49+CE49</f>
        <v>0</v>
      </c>
      <c r="CD50" s="1814"/>
      <c r="CE50" s="1814"/>
      <c r="CF50" s="1814">
        <f>CF49+CG49+CH49</f>
        <v>0</v>
      </c>
      <c r="CG50" s="1814"/>
      <c r="CH50" s="1814"/>
      <c r="CI50" s="1814">
        <f>CI49+CJ49+CK49</f>
        <v>0</v>
      </c>
      <c r="CJ50" s="1814"/>
      <c r="CK50" s="1814"/>
      <c r="CL50" s="1814">
        <f>CL49+CM49+CN49</f>
        <v>0</v>
      </c>
      <c r="CM50" s="1814"/>
      <c r="CN50" s="1814"/>
      <c r="CO50" s="1814">
        <f>CO49+CP49+CQ49</f>
        <v>0</v>
      </c>
      <c r="CP50" s="1814"/>
      <c r="CQ50" s="1814"/>
      <c r="CR50" s="1814">
        <f>CR49+CS49+CT49</f>
        <v>0</v>
      </c>
      <c r="CS50" s="1814"/>
      <c r="CT50" s="1819"/>
      <c r="CU50" s="1815">
        <f>SUM(F50:CT50)</f>
        <v>0</v>
      </c>
      <c r="CV50" s="1820"/>
      <c r="CW50" s="1821"/>
    </row>
    <row r="51" spans="1:104" ht="45" customHeight="1">
      <c r="A51" s="1783"/>
      <c r="B51" s="1797"/>
      <c r="C51" s="1798"/>
      <c r="D51" s="1822" t="s">
        <v>569</v>
      </c>
      <c r="E51" s="1823"/>
      <c r="F51" s="1860"/>
      <c r="G51" s="1861"/>
      <c r="H51" s="1862"/>
      <c r="I51" s="1863"/>
      <c r="J51" s="1861"/>
      <c r="K51" s="1862"/>
      <c r="L51" s="1863"/>
      <c r="M51" s="1861"/>
      <c r="N51" s="1862"/>
      <c r="O51" s="1827"/>
      <c r="P51" s="1825"/>
      <c r="Q51" s="1826"/>
      <c r="R51" s="1863"/>
      <c r="S51" s="1861"/>
      <c r="T51" s="1862"/>
      <c r="U51" s="1863"/>
      <c r="V51" s="1861"/>
      <c r="W51" s="1862"/>
      <c r="X51" s="1863"/>
      <c r="Y51" s="1861"/>
      <c r="Z51" s="1862"/>
      <c r="AA51" s="1863"/>
      <c r="AB51" s="1861"/>
      <c r="AC51" s="1862"/>
      <c r="AD51" s="1863"/>
      <c r="AE51" s="1861"/>
      <c r="AF51" s="1862"/>
      <c r="AG51" s="1863"/>
      <c r="AH51" s="1861"/>
      <c r="AI51" s="1862"/>
      <c r="AJ51" s="1863"/>
      <c r="AK51" s="1861"/>
      <c r="AL51" s="1862"/>
      <c r="AM51" s="1863"/>
      <c r="AN51" s="1861"/>
      <c r="AO51" s="1862"/>
      <c r="AP51" s="1863"/>
      <c r="AQ51" s="1861"/>
      <c r="AR51" s="1862"/>
      <c r="AS51" s="1863"/>
      <c r="AT51" s="1861"/>
      <c r="AU51" s="1862"/>
      <c r="AV51" s="1863"/>
      <c r="AW51" s="1861"/>
      <c r="AX51" s="1862"/>
      <c r="AY51" s="1863"/>
      <c r="AZ51" s="1861"/>
      <c r="BA51" s="1862"/>
      <c r="BB51" s="1863"/>
      <c r="BC51" s="1861"/>
      <c r="BD51" s="1862"/>
      <c r="BE51" s="1863"/>
      <c r="BF51" s="1861"/>
      <c r="BG51" s="1862"/>
      <c r="BH51" s="1863"/>
      <c r="BI51" s="1861"/>
      <c r="BJ51" s="1862"/>
      <c r="BK51" s="1863"/>
      <c r="BL51" s="1861"/>
      <c r="BM51" s="1862"/>
      <c r="BN51" s="1863"/>
      <c r="BO51" s="1861"/>
      <c r="BP51" s="1611"/>
      <c r="BQ51" s="1863"/>
      <c r="BR51" s="1861"/>
      <c r="BS51" s="1862"/>
      <c r="BT51" s="1863"/>
      <c r="BU51" s="1861"/>
      <c r="BV51" s="1862"/>
      <c r="BW51" s="1863"/>
      <c r="BX51" s="1861"/>
      <c r="BY51" s="1862"/>
      <c r="BZ51" s="1863"/>
      <c r="CA51" s="1861"/>
      <c r="CB51" s="1862"/>
      <c r="CC51" s="1863"/>
      <c r="CD51" s="1861"/>
      <c r="CE51" s="1862"/>
      <c r="CF51" s="1863"/>
      <c r="CG51" s="1861"/>
      <c r="CH51" s="1862"/>
      <c r="CI51" s="1863"/>
      <c r="CJ51" s="1861"/>
      <c r="CK51" s="1862"/>
      <c r="CL51" s="1863"/>
      <c r="CM51" s="1861"/>
      <c r="CN51" s="1862"/>
      <c r="CO51" s="1863"/>
      <c r="CP51" s="1861"/>
      <c r="CQ51" s="1862"/>
      <c r="CR51" s="1863"/>
      <c r="CS51" s="1861"/>
      <c r="CT51" s="1862"/>
      <c r="CU51" s="1860">
        <f>SUM(F51:CT51)</f>
        <v>0</v>
      </c>
      <c r="CV51" s="1865"/>
      <c r="CW51" s="1866"/>
    </row>
    <row r="52" spans="1:104" ht="78" hidden="1" customHeight="1">
      <c r="A52" s="1783"/>
      <c r="B52" s="1797"/>
      <c r="C52" s="1798"/>
      <c r="D52" s="1837" t="s">
        <v>570</v>
      </c>
      <c r="E52" s="1838"/>
      <c r="F52" s="1570">
        <f>VLOOKUP(F44,[11]機種情報!$B$6:$P$26,4)</f>
        <v>0</v>
      </c>
      <c r="G52" s="1570">
        <f>VLOOKUP(G44,[11]機種情報!$B$6:$P$26,4)</f>
        <v>0</v>
      </c>
      <c r="H52" s="1570">
        <f>VLOOKUP(H44,[11]機種情報!$B$6:$P$26,4)</f>
        <v>0</v>
      </c>
      <c r="I52" s="1570">
        <f>VLOOKUP(I44,[11]機種情報!$B$6:$P$26,4)</f>
        <v>0</v>
      </c>
      <c r="J52" s="1570">
        <f>VLOOKUP(J44,[11]機種情報!$B$6:$P$26,4)</f>
        <v>0</v>
      </c>
      <c r="K52" s="1570">
        <f>VLOOKUP(K44,[11]機種情報!$B$6:$P$26,4)</f>
        <v>0</v>
      </c>
      <c r="L52" s="1570">
        <f>VLOOKUP(L44,[11]機種情報!$B$6:$P$26,4)</f>
        <v>0</v>
      </c>
      <c r="M52" s="1570">
        <f>VLOOKUP(M44,[11]機種情報!$B$6:$P$26,4)</f>
        <v>0</v>
      </c>
      <c r="N52" s="1570">
        <f>VLOOKUP(N44,[11]機種情報!$B$6:$P$26,4)</f>
        <v>0</v>
      </c>
      <c r="O52" s="1570">
        <f>VLOOKUP(O44,[11]機種情報!$B$6:$P$26,4)</f>
        <v>0</v>
      </c>
      <c r="P52" s="1570">
        <f>VLOOKUP(P44,[11]機種情報!$B$6:$P$26,4)</f>
        <v>0</v>
      </c>
      <c r="Q52" s="1570">
        <f>VLOOKUP(Q44,[11]機種情報!$B$6:$P$26,4)</f>
        <v>0</v>
      </c>
      <c r="R52" s="1571">
        <f>VLOOKUP(R44,[11]機種情報!$B$6:$P$26,4)</f>
        <v>0</v>
      </c>
      <c r="S52" s="1571">
        <f>VLOOKUP(S44,[11]機種情報!$B$6:$P$26,4)</f>
        <v>0</v>
      </c>
      <c r="T52" s="1571">
        <f>VLOOKUP(T44,[11]機種情報!$B$6:$P$26,4)</f>
        <v>0</v>
      </c>
      <c r="U52" s="1571">
        <f>VLOOKUP(U44,[11]機種情報!$B$6:$P$26,4)</f>
        <v>0</v>
      </c>
      <c r="V52" s="1571">
        <f>VLOOKUP(V44,[11]機種情報!$B$6:$P$26,4)</f>
        <v>0</v>
      </c>
      <c r="W52" s="1571">
        <f>VLOOKUP(W44,[11]機種情報!$B$6:$P$26,4)</f>
        <v>0</v>
      </c>
      <c r="X52" s="1570">
        <f>VLOOKUP(X44,[11]機種情報!$B$6:$P$26,4)</f>
        <v>0</v>
      </c>
      <c r="Y52" s="1570">
        <f>VLOOKUP(Y44,[11]機種情報!$B$6:$P$26,4)</f>
        <v>0</v>
      </c>
      <c r="Z52" s="1570">
        <f>VLOOKUP(Z44,[11]機種情報!$B$6:$P$26,4)</f>
        <v>0</v>
      </c>
      <c r="AA52" s="1570">
        <f>VLOOKUP(AA44,[11]機種情報!$B$6:$P$26,4)</f>
        <v>0</v>
      </c>
      <c r="AB52" s="1570">
        <f>VLOOKUP(AB44,[11]機種情報!$B$6:$P$26,4)</f>
        <v>0</v>
      </c>
      <c r="AC52" s="1570">
        <f>VLOOKUP(AC44,[11]機種情報!$B$6:$P$26,4)</f>
        <v>0</v>
      </c>
      <c r="AD52" s="1570">
        <f>VLOOKUP(AD44,[11]機種情報!$B$6:$P$26,4)</f>
        <v>0</v>
      </c>
      <c r="AE52" s="1570">
        <f>VLOOKUP(AE44,[11]機種情報!$B$6:$P$26,4)</f>
        <v>0</v>
      </c>
      <c r="AF52" s="1570">
        <f>VLOOKUP(AF44,[11]機種情報!$B$6:$P$26,4)</f>
        <v>0</v>
      </c>
      <c r="AG52" s="1570">
        <f>VLOOKUP(AG44,[11]機種情報!$B$6:$P$26,4)</f>
        <v>0</v>
      </c>
      <c r="AH52" s="1570">
        <f>VLOOKUP(AH44,[11]機種情報!$B$6:$P$26,4)</f>
        <v>0</v>
      </c>
      <c r="AI52" s="1570">
        <f>VLOOKUP(AI44,[11]機種情報!$B$6:$P$26,4)</f>
        <v>0</v>
      </c>
      <c r="AJ52" s="1570">
        <f>VLOOKUP(AJ44,[11]機種情報!$B$6:$P$26,4)</f>
        <v>0</v>
      </c>
      <c r="AK52" s="1570">
        <f>VLOOKUP(AK44,[11]機種情報!$B$6:$P$26,4)</f>
        <v>0</v>
      </c>
      <c r="AL52" s="1570">
        <f>VLOOKUP(AL44,[11]機種情報!$B$6:$P$26,4)</f>
        <v>0</v>
      </c>
      <c r="AM52" s="1570">
        <f>VLOOKUP(AM44,[11]機種情報!$B$6:$P$26,4)</f>
        <v>0</v>
      </c>
      <c r="AN52" s="1570">
        <f>VLOOKUP(AN44,[11]機種情報!$B$6:$P$26,4)</f>
        <v>0</v>
      </c>
      <c r="AO52" s="1570">
        <f>VLOOKUP(AO44,[11]機種情報!$B$6:$P$26,4)</f>
        <v>0</v>
      </c>
      <c r="AP52" s="1570">
        <f>VLOOKUP(AP44,[11]機種情報!$B$6:$P$26,4)</f>
        <v>0</v>
      </c>
      <c r="AQ52" s="1570">
        <f>VLOOKUP(AQ44,[11]機種情報!$B$6:$P$26,4)</f>
        <v>0</v>
      </c>
      <c r="AR52" s="1570">
        <f>VLOOKUP(AR44,[11]機種情報!$B$6:$P$26,4)</f>
        <v>0</v>
      </c>
      <c r="AS52" s="1570">
        <f>VLOOKUP(AS44,[11]機種情報!$B$6:$P$26,4)</f>
        <v>0</v>
      </c>
      <c r="AT52" s="1570">
        <f>VLOOKUP(AT44,[11]機種情報!$B$6:$P$26,4)</f>
        <v>0</v>
      </c>
      <c r="AU52" s="1570">
        <f>VLOOKUP(AU44,[11]機種情報!$B$6:$P$26,4)</f>
        <v>0</v>
      </c>
      <c r="AV52" s="1570">
        <f>VLOOKUP(AV44,[11]機種情報!$B$6:$P$26,4)</f>
        <v>0</v>
      </c>
      <c r="AW52" s="1570">
        <f>VLOOKUP(AW44,[11]機種情報!$B$6:$P$26,4)</f>
        <v>0</v>
      </c>
      <c r="AX52" s="1570">
        <f>VLOOKUP(AX44,[11]機種情報!$B$6:$P$26,4)</f>
        <v>0</v>
      </c>
      <c r="AY52" s="1570">
        <f>VLOOKUP(AY44,[11]機種情報!$B$6:$P$26,4)</f>
        <v>0</v>
      </c>
      <c r="AZ52" s="1570">
        <f>VLOOKUP(AZ44,[11]機種情報!$B$6:$P$26,4)</f>
        <v>0</v>
      </c>
      <c r="BA52" s="1570">
        <f>VLOOKUP(BA44,[11]機種情報!$B$6:$P$26,4)</f>
        <v>0</v>
      </c>
      <c r="BB52" s="1570">
        <f>VLOOKUP(BB44,[11]機種情報!$B$6:$P$26,4)</f>
        <v>0</v>
      </c>
      <c r="BC52" s="1570">
        <f>VLOOKUP(BC44,[11]機種情報!$B$6:$P$26,4)</f>
        <v>0</v>
      </c>
      <c r="BD52" s="1570">
        <f>VLOOKUP(BD44,[11]機種情報!$B$6:$P$26,4)</f>
        <v>0</v>
      </c>
      <c r="BE52" s="1570">
        <f>VLOOKUP(BE44,[11]機種情報!$B$6:$P$26,4)</f>
        <v>0</v>
      </c>
      <c r="BF52" s="1570">
        <f>VLOOKUP(BF44,[11]機種情報!$B$6:$P$26,4)</f>
        <v>0</v>
      </c>
      <c r="BG52" s="1570">
        <f>VLOOKUP(BG44,[11]機種情報!$B$6:$P$26,4)</f>
        <v>0</v>
      </c>
      <c r="BH52" s="1570">
        <f>VLOOKUP(BH44,[11]機種情報!$B$6:$P$26,4)</f>
        <v>0</v>
      </c>
      <c r="BI52" s="1570">
        <f>VLOOKUP(BI44,[11]機種情報!$B$6:$P$26,4)</f>
        <v>0</v>
      </c>
      <c r="BJ52" s="1570">
        <f>VLOOKUP(BJ44,[11]機種情報!$B$6:$P$26,4)</f>
        <v>0</v>
      </c>
      <c r="BK52" s="1570">
        <f>VLOOKUP(BK44,[11]機種情報!$B$6:$P$26,4)</f>
        <v>0</v>
      </c>
      <c r="BL52" s="1570">
        <f>VLOOKUP(BL44,[11]機種情報!$B$6:$P$26,4)</f>
        <v>0</v>
      </c>
      <c r="BM52" s="1570">
        <f>VLOOKUP(BM44,[11]機種情報!$B$6:$P$26,4)</f>
        <v>0</v>
      </c>
      <c r="BN52" s="1570">
        <f>VLOOKUP(BN44,[11]機種情報!$B$6:$P$26,4)</f>
        <v>0</v>
      </c>
      <c r="BO52" s="1570">
        <f>VLOOKUP(BO44,[11]機種情報!$B$6:$P$26,4)</f>
        <v>0</v>
      </c>
      <c r="BP52" s="1570">
        <f>VLOOKUP(BP44,[11]機種情報!$B$6:$P$26,4)</f>
        <v>0</v>
      </c>
      <c r="BQ52" s="1570">
        <f>VLOOKUP(BQ44,[11]機種情報!$B$6:$P$26,4)</f>
        <v>0</v>
      </c>
      <c r="BR52" s="1570">
        <f>VLOOKUP(BR44,[11]機種情報!$B$6:$P$26,4)</f>
        <v>0</v>
      </c>
      <c r="BS52" s="1570">
        <f>VLOOKUP(BS44,[11]機種情報!$B$6:$P$26,4)</f>
        <v>0</v>
      </c>
      <c r="BT52" s="1570">
        <f>VLOOKUP(BT44,[11]機種情報!$B$6:$P$26,4)</f>
        <v>0</v>
      </c>
      <c r="BU52" s="1570">
        <f>VLOOKUP(BU44,[11]機種情報!$B$6:$P$26,4)</f>
        <v>0</v>
      </c>
      <c r="BV52" s="1570">
        <f>VLOOKUP(BV44,[11]機種情報!$B$6:$P$26,4)</f>
        <v>0</v>
      </c>
      <c r="BW52" s="1570">
        <f>VLOOKUP(BW44,[11]機種情報!$B$6:$P$26,4)</f>
        <v>0</v>
      </c>
      <c r="BX52" s="1570">
        <f>VLOOKUP(BX44,[11]機種情報!$B$6:$P$26,4)</f>
        <v>0</v>
      </c>
      <c r="BY52" s="1570">
        <f>VLOOKUP(BY44,[11]機種情報!$B$6:$P$26,4)</f>
        <v>0</v>
      </c>
      <c r="BZ52" s="1570">
        <f>VLOOKUP(BZ44,[11]機種情報!$B$6:$P$26,4)</f>
        <v>0</v>
      </c>
      <c r="CA52" s="1570">
        <f>VLOOKUP(CA44,[11]機種情報!$B$6:$P$26,4)</f>
        <v>0</v>
      </c>
      <c r="CB52" s="1570">
        <f>VLOOKUP(CB44,[11]機種情報!$B$6:$P$26,4)</f>
        <v>0</v>
      </c>
      <c r="CC52" s="1570">
        <f>VLOOKUP(CC44,[11]機種情報!$B$6:$P$26,4)</f>
        <v>0</v>
      </c>
      <c r="CD52" s="1570">
        <f>VLOOKUP(CD44,[11]機種情報!$B$6:$P$26,4)</f>
        <v>0</v>
      </c>
      <c r="CE52" s="1570">
        <f>VLOOKUP(CE44,[11]機種情報!$B$6:$P$26,4)</f>
        <v>0</v>
      </c>
      <c r="CF52" s="1570">
        <f>VLOOKUP(CF44,[11]機種情報!$B$6:$P$26,4)</f>
        <v>0</v>
      </c>
      <c r="CG52" s="1570">
        <f>VLOOKUP(CG44,[11]機種情報!$B$6:$P$26,4)</f>
        <v>0</v>
      </c>
      <c r="CH52" s="1570">
        <f>VLOOKUP(CH44,[11]機種情報!$B$6:$P$26,4)</f>
        <v>0</v>
      </c>
      <c r="CI52" s="1570">
        <f>VLOOKUP(CI44,[11]機種情報!$B$6:$P$26,4)</f>
        <v>0</v>
      </c>
      <c r="CJ52" s="1570">
        <f>VLOOKUP(CJ44,[11]機種情報!$B$6:$P$26,4)</f>
        <v>0</v>
      </c>
      <c r="CK52" s="1570">
        <f>VLOOKUP(CK44,[11]機種情報!$B$6:$P$26,4)</f>
        <v>0</v>
      </c>
      <c r="CL52" s="1570">
        <f>VLOOKUP(CL44,[11]機種情報!$B$6:$P$26,4)</f>
        <v>0</v>
      </c>
      <c r="CM52" s="1570">
        <f>VLOOKUP(CM44,[11]機種情報!$B$6:$P$26,4)</f>
        <v>0</v>
      </c>
      <c r="CN52" s="1570">
        <f>VLOOKUP(CN44,[11]機種情報!$B$6:$P$26,4)</f>
        <v>0</v>
      </c>
      <c r="CO52" s="1570">
        <f>VLOOKUP(CO44,[11]機種情報!$B$6:$P$26,4)</f>
        <v>0</v>
      </c>
      <c r="CP52" s="1570">
        <f>VLOOKUP(CP44,[11]機種情報!$B$6:$P$26,4)</f>
        <v>0</v>
      </c>
      <c r="CQ52" s="1570">
        <f>VLOOKUP(CQ44,[11]機種情報!$B$6:$P$26,4)</f>
        <v>0</v>
      </c>
      <c r="CR52" s="1570">
        <f>VLOOKUP(CR44,[11]機種情報!$B$6:$P$26,4)</f>
        <v>0</v>
      </c>
      <c r="CS52" s="1570">
        <f>VLOOKUP(CS44,[11]機種情報!$B$6:$P$26,4)</f>
        <v>0</v>
      </c>
      <c r="CT52" s="1570">
        <f>VLOOKUP(CT44,[11]機種情報!$B$6:$P$26,4)</f>
        <v>0</v>
      </c>
      <c r="CU52" s="1572"/>
      <c r="CV52" s="1573"/>
      <c r="CW52" s="1574"/>
    </row>
    <row r="53" spans="1:104" ht="78" hidden="1" customHeight="1">
      <c r="A53" s="1783"/>
      <c r="B53" s="1797"/>
      <c r="C53" s="1798"/>
      <c r="D53" s="1837" t="s">
        <v>571</v>
      </c>
      <c r="E53" s="1838"/>
      <c r="F53" s="1575">
        <f>ROUND(F46*F52,0)</f>
        <v>0</v>
      </c>
      <c r="G53" s="1575">
        <f>ROUND(G46*G52,0)</f>
        <v>0</v>
      </c>
      <c r="H53" s="1575">
        <f>ROUND(H46*H52,0)</f>
        <v>0</v>
      </c>
      <c r="I53" s="1575">
        <f>ROUND(I46*I52,0)</f>
        <v>0</v>
      </c>
      <c r="J53" s="1575">
        <f>ROUND(J46*J52,0)</f>
        <v>0</v>
      </c>
      <c r="K53" s="1575">
        <f t="shared" ref="K53:BV53" si="52">ROUND(K46*K52,0)</f>
        <v>0</v>
      </c>
      <c r="L53" s="1575">
        <f t="shared" si="52"/>
        <v>0</v>
      </c>
      <c r="M53" s="1575">
        <f t="shared" si="52"/>
        <v>0</v>
      </c>
      <c r="N53" s="1575">
        <f t="shared" si="52"/>
        <v>0</v>
      </c>
      <c r="O53" s="1575">
        <f t="shared" si="52"/>
        <v>0</v>
      </c>
      <c r="P53" s="1575">
        <f t="shared" si="52"/>
        <v>0</v>
      </c>
      <c r="Q53" s="1575">
        <f t="shared" si="52"/>
        <v>0</v>
      </c>
      <c r="R53" s="1576">
        <f t="shared" si="52"/>
        <v>0</v>
      </c>
      <c r="S53" s="1576">
        <f t="shared" si="52"/>
        <v>0</v>
      </c>
      <c r="T53" s="1576">
        <f t="shared" si="52"/>
        <v>0</v>
      </c>
      <c r="U53" s="1576">
        <f t="shared" si="52"/>
        <v>0</v>
      </c>
      <c r="V53" s="1576">
        <f t="shared" si="52"/>
        <v>0</v>
      </c>
      <c r="W53" s="1576">
        <f t="shared" si="52"/>
        <v>0</v>
      </c>
      <c r="X53" s="1575">
        <f t="shared" si="52"/>
        <v>0</v>
      </c>
      <c r="Y53" s="1575">
        <f t="shared" si="52"/>
        <v>0</v>
      </c>
      <c r="Z53" s="1575">
        <f t="shared" si="52"/>
        <v>0</v>
      </c>
      <c r="AA53" s="1575">
        <f t="shared" si="52"/>
        <v>0</v>
      </c>
      <c r="AB53" s="1575">
        <f t="shared" si="52"/>
        <v>0</v>
      </c>
      <c r="AC53" s="1575">
        <f t="shared" si="52"/>
        <v>0</v>
      </c>
      <c r="AD53" s="1575">
        <f t="shared" si="52"/>
        <v>0</v>
      </c>
      <c r="AE53" s="1575">
        <f t="shared" si="52"/>
        <v>0</v>
      </c>
      <c r="AF53" s="1575">
        <f t="shared" si="52"/>
        <v>0</v>
      </c>
      <c r="AG53" s="1575">
        <f t="shared" si="52"/>
        <v>0</v>
      </c>
      <c r="AH53" s="1575">
        <f t="shared" si="52"/>
        <v>0</v>
      </c>
      <c r="AI53" s="1575">
        <f t="shared" si="52"/>
        <v>0</v>
      </c>
      <c r="AJ53" s="1575">
        <f t="shared" si="52"/>
        <v>0</v>
      </c>
      <c r="AK53" s="1575">
        <f t="shared" si="52"/>
        <v>0</v>
      </c>
      <c r="AL53" s="1575">
        <f t="shared" si="52"/>
        <v>0</v>
      </c>
      <c r="AM53" s="1575">
        <f t="shared" si="52"/>
        <v>0</v>
      </c>
      <c r="AN53" s="1575">
        <f t="shared" si="52"/>
        <v>0</v>
      </c>
      <c r="AO53" s="1575">
        <f t="shared" si="52"/>
        <v>0</v>
      </c>
      <c r="AP53" s="1575">
        <f t="shared" si="52"/>
        <v>0</v>
      </c>
      <c r="AQ53" s="1575">
        <f t="shared" si="52"/>
        <v>0</v>
      </c>
      <c r="AR53" s="1575">
        <f t="shared" si="52"/>
        <v>0</v>
      </c>
      <c r="AS53" s="1575">
        <f t="shared" si="52"/>
        <v>0</v>
      </c>
      <c r="AT53" s="1575">
        <f t="shared" si="52"/>
        <v>0</v>
      </c>
      <c r="AU53" s="1575">
        <f t="shared" si="52"/>
        <v>0</v>
      </c>
      <c r="AV53" s="1575">
        <f t="shared" si="52"/>
        <v>0</v>
      </c>
      <c r="AW53" s="1575">
        <f t="shared" si="52"/>
        <v>0</v>
      </c>
      <c r="AX53" s="1575">
        <f t="shared" si="52"/>
        <v>0</v>
      </c>
      <c r="AY53" s="1575">
        <f t="shared" si="52"/>
        <v>0</v>
      </c>
      <c r="AZ53" s="1575">
        <f t="shared" si="52"/>
        <v>0</v>
      </c>
      <c r="BA53" s="1575">
        <f t="shared" si="52"/>
        <v>0</v>
      </c>
      <c r="BB53" s="1575">
        <f t="shared" si="52"/>
        <v>0</v>
      </c>
      <c r="BC53" s="1575">
        <f t="shared" si="52"/>
        <v>0</v>
      </c>
      <c r="BD53" s="1575">
        <f t="shared" si="52"/>
        <v>0</v>
      </c>
      <c r="BE53" s="1575">
        <f t="shared" si="52"/>
        <v>0</v>
      </c>
      <c r="BF53" s="1575">
        <f t="shared" si="52"/>
        <v>0</v>
      </c>
      <c r="BG53" s="1575">
        <f t="shared" si="52"/>
        <v>0</v>
      </c>
      <c r="BH53" s="1575">
        <f t="shared" si="52"/>
        <v>0</v>
      </c>
      <c r="BI53" s="1575">
        <f t="shared" si="52"/>
        <v>0</v>
      </c>
      <c r="BJ53" s="1575">
        <f t="shared" si="52"/>
        <v>0</v>
      </c>
      <c r="BK53" s="1575">
        <f t="shared" si="52"/>
        <v>0</v>
      </c>
      <c r="BL53" s="1575">
        <f t="shared" si="52"/>
        <v>0</v>
      </c>
      <c r="BM53" s="1575">
        <f t="shared" si="52"/>
        <v>0</v>
      </c>
      <c r="BN53" s="1575">
        <f t="shared" si="52"/>
        <v>0</v>
      </c>
      <c r="BO53" s="1575">
        <f t="shared" si="52"/>
        <v>0</v>
      </c>
      <c r="BP53" s="1575">
        <f t="shared" si="52"/>
        <v>0</v>
      </c>
      <c r="BQ53" s="1575">
        <f t="shared" si="52"/>
        <v>0</v>
      </c>
      <c r="BR53" s="1575">
        <f t="shared" si="52"/>
        <v>0</v>
      </c>
      <c r="BS53" s="1575">
        <f t="shared" si="52"/>
        <v>0</v>
      </c>
      <c r="BT53" s="1575">
        <f t="shared" si="52"/>
        <v>0</v>
      </c>
      <c r="BU53" s="1575">
        <f t="shared" si="52"/>
        <v>0</v>
      </c>
      <c r="BV53" s="1575">
        <f t="shared" si="52"/>
        <v>0</v>
      </c>
      <c r="BW53" s="1575">
        <f t="shared" ref="BW53:CT53" si="53">ROUND(BW46*BW52,0)</f>
        <v>0</v>
      </c>
      <c r="BX53" s="1575">
        <f t="shared" si="53"/>
        <v>0</v>
      </c>
      <c r="BY53" s="1575">
        <f t="shared" si="53"/>
        <v>0</v>
      </c>
      <c r="BZ53" s="1575">
        <f t="shared" si="53"/>
        <v>0</v>
      </c>
      <c r="CA53" s="1575">
        <f t="shared" si="53"/>
        <v>0</v>
      </c>
      <c r="CB53" s="1575">
        <f t="shared" si="53"/>
        <v>0</v>
      </c>
      <c r="CC53" s="1575">
        <f t="shared" si="53"/>
        <v>0</v>
      </c>
      <c r="CD53" s="1575">
        <f t="shared" si="53"/>
        <v>0</v>
      </c>
      <c r="CE53" s="1575">
        <f t="shared" si="53"/>
        <v>0</v>
      </c>
      <c r="CF53" s="1575">
        <f t="shared" si="53"/>
        <v>0</v>
      </c>
      <c r="CG53" s="1575">
        <f t="shared" si="53"/>
        <v>0</v>
      </c>
      <c r="CH53" s="1575">
        <f t="shared" si="53"/>
        <v>0</v>
      </c>
      <c r="CI53" s="1575">
        <f t="shared" si="53"/>
        <v>0</v>
      </c>
      <c r="CJ53" s="1575">
        <f t="shared" si="53"/>
        <v>0</v>
      </c>
      <c r="CK53" s="1575">
        <f t="shared" si="53"/>
        <v>0</v>
      </c>
      <c r="CL53" s="1575">
        <f t="shared" si="53"/>
        <v>0</v>
      </c>
      <c r="CM53" s="1575">
        <f t="shared" si="53"/>
        <v>0</v>
      </c>
      <c r="CN53" s="1575">
        <f t="shared" si="53"/>
        <v>0</v>
      </c>
      <c r="CO53" s="1575">
        <f t="shared" si="53"/>
        <v>0</v>
      </c>
      <c r="CP53" s="1575">
        <f t="shared" si="53"/>
        <v>0</v>
      </c>
      <c r="CQ53" s="1575">
        <f t="shared" si="53"/>
        <v>0</v>
      </c>
      <c r="CR53" s="1575">
        <f t="shared" si="53"/>
        <v>0</v>
      </c>
      <c r="CS53" s="1575">
        <f t="shared" si="53"/>
        <v>0</v>
      </c>
      <c r="CT53" s="1575">
        <f t="shared" si="53"/>
        <v>0</v>
      </c>
      <c r="CU53" s="1572"/>
      <c r="CV53" s="1573"/>
      <c r="CW53" s="1574"/>
    </row>
    <row r="54" spans="1:104" ht="78" customHeight="1" thickBot="1">
      <c r="A54" s="1870"/>
      <c r="B54" s="1871"/>
      <c r="C54" s="1872"/>
      <c r="D54" s="1839" t="s">
        <v>572</v>
      </c>
      <c r="E54" s="1840"/>
      <c r="F54" s="1841">
        <f>F53+G53+H53</f>
        <v>0</v>
      </c>
      <c r="G54" s="1842"/>
      <c r="H54" s="1843"/>
      <c r="I54" s="1841">
        <f>I53+J53+K53</f>
        <v>0</v>
      </c>
      <c r="J54" s="1842"/>
      <c r="K54" s="1843"/>
      <c r="L54" s="1841">
        <f>L53+M53+N53</f>
        <v>0</v>
      </c>
      <c r="M54" s="1842"/>
      <c r="N54" s="1843"/>
      <c r="O54" s="1841">
        <f>O53+P53+Q53</f>
        <v>0</v>
      </c>
      <c r="P54" s="1842"/>
      <c r="Q54" s="1843"/>
      <c r="R54" s="1844">
        <f>R53+S53+T53</f>
        <v>0</v>
      </c>
      <c r="S54" s="1845"/>
      <c r="T54" s="1846"/>
      <c r="U54" s="1844">
        <f>U53+V53+W53</f>
        <v>0</v>
      </c>
      <c r="V54" s="1845"/>
      <c r="W54" s="1846"/>
      <c r="X54" s="1841">
        <f>X53+Y53+Z53</f>
        <v>0</v>
      </c>
      <c r="Y54" s="1842"/>
      <c r="Z54" s="1843"/>
      <c r="AA54" s="1841">
        <f>AA53+AB53+AC53</f>
        <v>0</v>
      </c>
      <c r="AB54" s="1842"/>
      <c r="AC54" s="1843"/>
      <c r="AD54" s="1841">
        <f>AD53+AE53+AF53</f>
        <v>0</v>
      </c>
      <c r="AE54" s="1842"/>
      <c r="AF54" s="1843"/>
      <c r="AG54" s="1841">
        <f>AG53+AH53+AI53</f>
        <v>0</v>
      </c>
      <c r="AH54" s="1842"/>
      <c r="AI54" s="1843"/>
      <c r="AJ54" s="1841">
        <f>AJ53+AK53+AL53</f>
        <v>0</v>
      </c>
      <c r="AK54" s="1842"/>
      <c r="AL54" s="1843"/>
      <c r="AM54" s="1841">
        <f>AM53+AN53+AO53</f>
        <v>0</v>
      </c>
      <c r="AN54" s="1842"/>
      <c r="AO54" s="1843"/>
      <c r="AP54" s="1841">
        <f>AP53+AQ53+AR53</f>
        <v>0</v>
      </c>
      <c r="AQ54" s="1842"/>
      <c r="AR54" s="1843"/>
      <c r="AS54" s="1841">
        <f>AS53+AT53+AU53</f>
        <v>0</v>
      </c>
      <c r="AT54" s="1842"/>
      <c r="AU54" s="1843"/>
      <c r="AV54" s="1841">
        <f>AV53+AW53+AX53</f>
        <v>0</v>
      </c>
      <c r="AW54" s="1842"/>
      <c r="AX54" s="1843"/>
      <c r="AY54" s="1841">
        <f>AY53+AZ53+BA53</f>
        <v>0</v>
      </c>
      <c r="AZ54" s="1842"/>
      <c r="BA54" s="1843"/>
      <c r="BB54" s="1841">
        <f>BB53+BC53+BD53</f>
        <v>0</v>
      </c>
      <c r="BC54" s="1842"/>
      <c r="BD54" s="1843"/>
      <c r="BE54" s="1841">
        <f>BE53+BF53+BG53</f>
        <v>0</v>
      </c>
      <c r="BF54" s="1842"/>
      <c r="BG54" s="1843"/>
      <c r="BH54" s="1841">
        <f>BH53+BI53+BJ53</f>
        <v>0</v>
      </c>
      <c r="BI54" s="1842"/>
      <c r="BJ54" s="1843"/>
      <c r="BK54" s="1841">
        <f>BK53+BL53+BM53</f>
        <v>0</v>
      </c>
      <c r="BL54" s="1842"/>
      <c r="BM54" s="1843"/>
      <c r="BN54" s="1841">
        <f>BN53+BO53+BP53</f>
        <v>0</v>
      </c>
      <c r="BO54" s="1842"/>
      <c r="BP54" s="1843"/>
      <c r="BQ54" s="1841">
        <f>BQ53+BR53+BS53</f>
        <v>0</v>
      </c>
      <c r="BR54" s="1842"/>
      <c r="BS54" s="1843"/>
      <c r="BT54" s="1841">
        <f>BT53+BU53+BV53</f>
        <v>0</v>
      </c>
      <c r="BU54" s="1842"/>
      <c r="BV54" s="1843"/>
      <c r="BW54" s="1841">
        <f>BW53+BX53+BY53</f>
        <v>0</v>
      </c>
      <c r="BX54" s="1842"/>
      <c r="BY54" s="1843"/>
      <c r="BZ54" s="1841">
        <f>BZ53+CA53+CB53</f>
        <v>0</v>
      </c>
      <c r="CA54" s="1842"/>
      <c r="CB54" s="1843"/>
      <c r="CC54" s="1841">
        <f>CC53+CD53+CE53</f>
        <v>0</v>
      </c>
      <c r="CD54" s="1842"/>
      <c r="CE54" s="1843"/>
      <c r="CF54" s="1841">
        <f>CF53+CG53+CH53</f>
        <v>0</v>
      </c>
      <c r="CG54" s="1842"/>
      <c r="CH54" s="1843"/>
      <c r="CI54" s="1841">
        <f>CI53+CJ53+CK53</f>
        <v>0</v>
      </c>
      <c r="CJ54" s="1842"/>
      <c r="CK54" s="1843"/>
      <c r="CL54" s="1841">
        <f>CL53+CM53+CN53</f>
        <v>0</v>
      </c>
      <c r="CM54" s="1842"/>
      <c r="CN54" s="1843"/>
      <c r="CO54" s="1841">
        <f>CO53+CP53+CQ53</f>
        <v>0</v>
      </c>
      <c r="CP54" s="1842"/>
      <c r="CQ54" s="1843"/>
      <c r="CR54" s="1841">
        <f>CR53+CS53+CT53</f>
        <v>0</v>
      </c>
      <c r="CS54" s="1842"/>
      <c r="CT54" s="1843"/>
      <c r="CU54" s="1847">
        <f>SUM(F54:CT54)</f>
        <v>0</v>
      </c>
      <c r="CV54" s="1842"/>
      <c r="CW54" s="1848"/>
    </row>
    <row r="55" spans="1:104" ht="30" customHeight="1" thickBot="1">
      <c r="F55" s="1509">
        <v>2</v>
      </c>
      <c r="L55" s="1509">
        <v>1</v>
      </c>
      <c r="M55" s="1509">
        <v>2</v>
      </c>
      <c r="R55" s="1509">
        <v>1</v>
      </c>
      <c r="S55" s="1509">
        <v>3</v>
      </c>
      <c r="AD55" s="1509">
        <v>1</v>
      </c>
      <c r="AE55" s="1509">
        <v>2</v>
      </c>
      <c r="AJ55" s="1509">
        <v>1</v>
      </c>
      <c r="AP55" s="1509">
        <v>1</v>
      </c>
      <c r="AV55" s="1509">
        <v>2</v>
      </c>
      <c r="BB55" s="1509">
        <v>3</v>
      </c>
      <c r="BH55" s="1509">
        <v>3</v>
      </c>
      <c r="BN55" s="1509">
        <v>3</v>
      </c>
      <c r="CZ55" s="1530" t="s">
        <v>584</v>
      </c>
    </row>
    <row r="56" spans="1:104" s="1613" customFormat="1" ht="30" customHeight="1" thickBot="1">
      <c r="A56" s="1873" t="s">
        <v>585</v>
      </c>
      <c r="B56" s="1874"/>
      <c r="C56" s="1874"/>
      <c r="D56" s="1874"/>
      <c r="E56" s="1875"/>
      <c r="F56" s="1876" t="s">
        <v>586</v>
      </c>
      <c r="G56" s="1877"/>
      <c r="H56" s="1878"/>
      <c r="I56" s="1885">
        <v>500</v>
      </c>
      <c r="J56" s="1874"/>
      <c r="K56" s="1875"/>
      <c r="L56" s="1886" t="s">
        <v>587</v>
      </c>
      <c r="M56" s="1887"/>
      <c r="N56" s="1888"/>
      <c r="O56" s="1885">
        <v>1350</v>
      </c>
      <c r="P56" s="1874"/>
      <c r="Q56" s="1875"/>
      <c r="R56" s="1895" t="s">
        <v>588</v>
      </c>
      <c r="S56" s="1896"/>
      <c r="T56" s="1897"/>
      <c r="U56" s="1885">
        <v>950</v>
      </c>
      <c r="V56" s="1874"/>
      <c r="W56" s="1875"/>
      <c r="X56" s="1904" t="s">
        <v>589</v>
      </c>
      <c r="Y56" s="1905"/>
      <c r="Z56" s="1906"/>
      <c r="AA56" s="1885">
        <v>400</v>
      </c>
      <c r="AB56" s="1874"/>
      <c r="AC56" s="1875"/>
      <c r="AD56" s="1934" t="s">
        <v>590</v>
      </c>
      <c r="AE56" s="1935"/>
      <c r="AF56" s="1936"/>
      <c r="AG56" s="1885">
        <v>1120</v>
      </c>
      <c r="AH56" s="1874"/>
      <c r="AI56" s="1875"/>
      <c r="AJ56" s="1943" t="s">
        <v>591</v>
      </c>
      <c r="AK56" s="1944"/>
      <c r="AL56" s="1945"/>
      <c r="AM56" s="1885"/>
      <c r="AN56" s="1874"/>
      <c r="AO56" s="1875"/>
      <c r="AP56" s="1952" t="s">
        <v>592</v>
      </c>
      <c r="AQ56" s="1953"/>
      <c r="AR56" s="1954"/>
      <c r="AS56" s="2021">
        <v>500</v>
      </c>
      <c r="AT56" s="2022"/>
      <c r="AU56" s="2023"/>
      <c r="AV56" s="2024" t="s">
        <v>593</v>
      </c>
      <c r="AW56" s="2025"/>
      <c r="AX56" s="2026"/>
      <c r="AY56" s="1885"/>
      <c r="AZ56" s="1874"/>
      <c r="BA56" s="1875"/>
      <c r="BB56" s="1913" t="s">
        <v>594</v>
      </c>
      <c r="BC56" s="1914"/>
      <c r="BD56" s="1915"/>
      <c r="BE56" s="1885">
        <v>1050</v>
      </c>
      <c r="BF56" s="1874"/>
      <c r="BG56" s="1875"/>
      <c r="BH56" s="1922" t="s">
        <v>595</v>
      </c>
      <c r="BI56" s="1923"/>
      <c r="BJ56" s="1924"/>
      <c r="BK56" s="1885"/>
      <c r="BL56" s="1874"/>
      <c r="BM56" s="1875"/>
      <c r="BN56" s="1990" t="s">
        <v>596</v>
      </c>
      <c r="BO56" s="1991"/>
      <c r="BP56" s="1992"/>
      <c r="BQ56" s="1999">
        <v>2500</v>
      </c>
      <c r="BR56" s="1874"/>
      <c r="BS56" s="1875"/>
      <c r="BT56" s="2000" t="s">
        <v>597</v>
      </c>
      <c r="BU56" s="2001"/>
      <c r="BV56" s="2002"/>
      <c r="BW56" s="1885"/>
      <c r="BX56" s="1961"/>
      <c r="BY56" s="1962"/>
      <c r="BZ56" s="2012" t="s">
        <v>598</v>
      </c>
      <c r="CA56" s="2013"/>
      <c r="CB56" s="2014"/>
      <c r="CC56" s="1885">
        <v>250</v>
      </c>
      <c r="CD56" s="1961"/>
      <c r="CE56" s="1962"/>
      <c r="CF56" s="1963" t="s">
        <v>599</v>
      </c>
      <c r="CG56" s="1964"/>
      <c r="CH56" s="1965"/>
      <c r="CI56" s="1885">
        <v>2640</v>
      </c>
      <c r="CJ56" s="1961"/>
      <c r="CK56" s="1962"/>
      <c r="CL56" s="1972" t="s">
        <v>600</v>
      </c>
      <c r="CM56" s="1973"/>
      <c r="CN56" s="1974"/>
      <c r="CO56" s="1885"/>
      <c r="CP56" s="1961"/>
      <c r="CQ56" s="1962"/>
      <c r="CR56" s="1981" t="s">
        <v>601</v>
      </c>
      <c r="CS56" s="1982"/>
      <c r="CT56" s="1983"/>
      <c r="CU56" s="1885">
        <v>200</v>
      </c>
      <c r="CV56" s="1961"/>
      <c r="CW56" s="1962"/>
      <c r="CY56" s="1614">
        <f>CU56+CO56+CI56+CC56+BW56+BQ56+BK56+BE56+AY56+AS56+AM56+AG56+AA56+U56+O56+I56+BW56+CU56</f>
        <v>11660</v>
      </c>
      <c r="CZ56" s="1527">
        <f>CU18+CU30+CU42+CU54</f>
        <v>13818</v>
      </c>
    </row>
    <row r="57" spans="1:104" s="1613" customFormat="1" ht="30" customHeight="1" thickBot="1">
      <c r="A57" s="1873" t="s">
        <v>602</v>
      </c>
      <c r="B57" s="1874"/>
      <c r="C57" s="1874"/>
      <c r="D57" s="1874"/>
      <c r="E57" s="1875"/>
      <c r="F57" s="1879"/>
      <c r="G57" s="1880"/>
      <c r="H57" s="1881"/>
      <c r="I57" s="1885">
        <f>SUM(I60:K63)</f>
        <v>693</v>
      </c>
      <c r="J57" s="1874"/>
      <c r="K57" s="1875"/>
      <c r="L57" s="1889"/>
      <c r="M57" s="1890"/>
      <c r="N57" s="1891"/>
      <c r="O57" s="1885">
        <f>SUM(O60:Q63)</f>
        <v>1449</v>
      </c>
      <c r="P57" s="1874"/>
      <c r="Q57" s="1875"/>
      <c r="R57" s="1898"/>
      <c r="S57" s="1899"/>
      <c r="T57" s="1900"/>
      <c r="U57" s="1885">
        <f>SUM(U60:W63)</f>
        <v>1296</v>
      </c>
      <c r="V57" s="1874"/>
      <c r="W57" s="1875"/>
      <c r="X57" s="1907"/>
      <c r="Y57" s="1908"/>
      <c r="Z57" s="1909"/>
      <c r="AA57" s="1885">
        <f>SUM(AA60:AC63)</f>
        <v>583</v>
      </c>
      <c r="AB57" s="1874"/>
      <c r="AC57" s="1875"/>
      <c r="AD57" s="1937"/>
      <c r="AE57" s="1938"/>
      <c r="AF57" s="1939"/>
      <c r="AG57" s="1885">
        <f>SUM(AG60:AI63)</f>
        <v>1393</v>
      </c>
      <c r="AH57" s="1874"/>
      <c r="AI57" s="1875"/>
      <c r="AJ57" s="1946"/>
      <c r="AK57" s="1947"/>
      <c r="AL57" s="1948"/>
      <c r="AM57" s="1885">
        <f>SUM(AM60:AO63)</f>
        <v>548</v>
      </c>
      <c r="AN57" s="1874"/>
      <c r="AO57" s="1875"/>
      <c r="AP57" s="1955"/>
      <c r="AQ57" s="1956"/>
      <c r="AR57" s="1957"/>
      <c r="AS57" s="1885">
        <f>SUM(AS60:AU63)</f>
        <v>565</v>
      </c>
      <c r="AT57" s="1874"/>
      <c r="AU57" s="1875"/>
      <c r="AV57" s="2027"/>
      <c r="AW57" s="2028"/>
      <c r="AX57" s="2029"/>
      <c r="AY57" s="1885">
        <f>SUM(AY60:BA63)</f>
        <v>0</v>
      </c>
      <c r="AZ57" s="1874"/>
      <c r="BA57" s="1875"/>
      <c r="BB57" s="1916"/>
      <c r="BC57" s="1917"/>
      <c r="BD57" s="1918"/>
      <c r="BE57" s="1885">
        <f>SUM(BE60:BG63)</f>
        <v>1058</v>
      </c>
      <c r="BF57" s="1874"/>
      <c r="BG57" s="1875"/>
      <c r="BH57" s="1925"/>
      <c r="BI57" s="1926"/>
      <c r="BJ57" s="1927"/>
      <c r="BK57" s="1885">
        <f>SUM(BK60:BM63)</f>
        <v>0</v>
      </c>
      <c r="BL57" s="1874"/>
      <c r="BM57" s="1875"/>
      <c r="BN57" s="1993"/>
      <c r="BO57" s="1994"/>
      <c r="BP57" s="1995"/>
      <c r="BQ57" s="1885">
        <f>SUM(BQ60:BS63)</f>
        <v>2844</v>
      </c>
      <c r="BR57" s="1874"/>
      <c r="BS57" s="1875"/>
      <c r="BT57" s="2003"/>
      <c r="BU57" s="2004"/>
      <c r="BV57" s="2005"/>
      <c r="BW57" s="1885">
        <f>SUM(BW60:BY63)</f>
        <v>0</v>
      </c>
      <c r="BX57" s="1874"/>
      <c r="BY57" s="1875"/>
      <c r="BZ57" s="2015"/>
      <c r="CA57" s="2016"/>
      <c r="CB57" s="2017"/>
      <c r="CC57" s="1885">
        <f>SUM(CC60:CE63)</f>
        <v>381</v>
      </c>
      <c r="CD57" s="1874"/>
      <c r="CE57" s="1875"/>
      <c r="CF57" s="1966"/>
      <c r="CG57" s="1967"/>
      <c r="CH57" s="1968"/>
      <c r="CI57" s="1885">
        <f>SUM(CI60:CK63)</f>
        <v>2722</v>
      </c>
      <c r="CJ57" s="1874"/>
      <c r="CK57" s="1875"/>
      <c r="CL57" s="1975"/>
      <c r="CM57" s="1976"/>
      <c r="CN57" s="1977"/>
      <c r="CO57" s="1885">
        <f>SUM(CO60:CQ63)</f>
        <v>0</v>
      </c>
      <c r="CP57" s="1874"/>
      <c r="CQ57" s="1875"/>
      <c r="CR57" s="1984"/>
      <c r="CS57" s="1985"/>
      <c r="CT57" s="1986"/>
      <c r="CU57" s="1885">
        <f>SUM(CU60:CW63)</f>
        <v>286</v>
      </c>
      <c r="CV57" s="1874"/>
      <c r="CW57" s="1875"/>
      <c r="CX57" s="1615"/>
      <c r="CZ57" s="1616">
        <f>CU57+CO57+CI57+CC57+BW57+BQ57+BK57+BE57+AY57+AS57+AM57+AG57+AA57+U57+O57+I57</f>
        <v>13818</v>
      </c>
    </row>
    <row r="58" spans="1:104" s="1613" customFormat="1" ht="30" customHeight="1" thickBot="1">
      <c r="A58" s="1873" t="s">
        <v>603</v>
      </c>
      <c r="B58" s="1874"/>
      <c r="C58" s="1874"/>
      <c r="D58" s="1874"/>
      <c r="E58" s="1875"/>
      <c r="F58" s="1882"/>
      <c r="G58" s="1883"/>
      <c r="H58" s="1884"/>
      <c r="I58" s="1931">
        <f>I57-I56+I66-I67</f>
        <v>193</v>
      </c>
      <c r="J58" s="1932"/>
      <c r="K58" s="1933"/>
      <c r="L58" s="1892"/>
      <c r="M58" s="1893"/>
      <c r="N58" s="1894"/>
      <c r="O58" s="1931">
        <f>O57-O56+O66-O67</f>
        <v>99</v>
      </c>
      <c r="P58" s="1932"/>
      <c r="Q58" s="1933"/>
      <c r="R58" s="1901"/>
      <c r="S58" s="1902"/>
      <c r="T58" s="1903"/>
      <c r="U58" s="1931">
        <f>U57-U56+U66-U67</f>
        <v>346</v>
      </c>
      <c r="V58" s="1932"/>
      <c r="W58" s="1933"/>
      <c r="X58" s="1910"/>
      <c r="Y58" s="1911"/>
      <c r="Z58" s="1912"/>
      <c r="AA58" s="1931">
        <f>AA57-AA56+AA66-AA67</f>
        <v>183</v>
      </c>
      <c r="AB58" s="1932"/>
      <c r="AC58" s="1933"/>
      <c r="AD58" s="1940"/>
      <c r="AE58" s="1941"/>
      <c r="AF58" s="1942"/>
      <c r="AG58" s="1931">
        <f>AG57-AG56+AG66-AG67</f>
        <v>273</v>
      </c>
      <c r="AH58" s="1932"/>
      <c r="AI58" s="1933"/>
      <c r="AJ58" s="1949"/>
      <c r="AK58" s="1950"/>
      <c r="AL58" s="1951"/>
      <c r="AM58" s="1931">
        <f>AM57-AM56+AM66-AM67</f>
        <v>548</v>
      </c>
      <c r="AN58" s="1932"/>
      <c r="AO58" s="1933"/>
      <c r="AP58" s="1958"/>
      <c r="AQ58" s="1959"/>
      <c r="AR58" s="1960"/>
      <c r="AS58" s="1931">
        <f>AS57-AS56+AS66-AS67</f>
        <v>65</v>
      </c>
      <c r="AT58" s="1932"/>
      <c r="AU58" s="1933"/>
      <c r="AV58" s="2030"/>
      <c r="AW58" s="2031"/>
      <c r="AX58" s="2032"/>
      <c r="AY58" s="1931">
        <f>AY57-AY56+AY66-AY67</f>
        <v>0</v>
      </c>
      <c r="AZ58" s="1932"/>
      <c r="BA58" s="1933"/>
      <c r="BB58" s="1919"/>
      <c r="BC58" s="1920"/>
      <c r="BD58" s="1921"/>
      <c r="BE58" s="1931">
        <f>BE57-BE56+BE66-BE67</f>
        <v>8</v>
      </c>
      <c r="BF58" s="1932"/>
      <c r="BG58" s="1933"/>
      <c r="BH58" s="1928"/>
      <c r="BI58" s="1929"/>
      <c r="BJ58" s="1930"/>
      <c r="BK58" s="1931">
        <f>BK57-BK56+BK66-BK67</f>
        <v>0</v>
      </c>
      <c r="BL58" s="1932"/>
      <c r="BM58" s="1933"/>
      <c r="BN58" s="1996"/>
      <c r="BO58" s="1997"/>
      <c r="BP58" s="1998"/>
      <c r="BQ58" s="2009">
        <f>BQ57-BQ56+BQ66-BQ67</f>
        <v>344</v>
      </c>
      <c r="BR58" s="2010"/>
      <c r="BS58" s="2011"/>
      <c r="BT58" s="2006"/>
      <c r="BU58" s="2007"/>
      <c r="BV58" s="2008"/>
      <c r="BW58" s="1931">
        <f>BW57-BW56+BW66-BW67</f>
        <v>0</v>
      </c>
      <c r="BX58" s="1932"/>
      <c r="BY58" s="1933"/>
      <c r="BZ58" s="2018"/>
      <c r="CA58" s="2019"/>
      <c r="CB58" s="2020"/>
      <c r="CC58" s="1931">
        <f>CC57-CC56+CC66-CC67</f>
        <v>131</v>
      </c>
      <c r="CD58" s="1932"/>
      <c r="CE58" s="1933"/>
      <c r="CF58" s="1969"/>
      <c r="CG58" s="1970"/>
      <c r="CH58" s="1971"/>
      <c r="CI58" s="1931">
        <f>CI57-CI56+CI66-CI67</f>
        <v>82</v>
      </c>
      <c r="CJ58" s="1932"/>
      <c r="CK58" s="1933"/>
      <c r="CL58" s="1978"/>
      <c r="CM58" s="1979"/>
      <c r="CN58" s="1980"/>
      <c r="CO58" s="1931">
        <f>CO57-CO56+CO66-CO67</f>
        <v>0</v>
      </c>
      <c r="CP58" s="1932"/>
      <c r="CQ58" s="1933"/>
      <c r="CR58" s="1987"/>
      <c r="CS58" s="1988"/>
      <c r="CT58" s="1989"/>
      <c r="CU58" s="1931">
        <f>CU57-CU56+CU66-CU67</f>
        <v>86</v>
      </c>
      <c r="CV58" s="1932"/>
      <c r="CW58" s="1933"/>
      <c r="CX58" s="1617"/>
    </row>
    <row r="59" spans="1:104" s="1613" customFormat="1" ht="30" customHeight="1" thickBot="1">
      <c r="A59" s="1873" t="s">
        <v>604</v>
      </c>
      <c r="B59" s="1874"/>
      <c r="C59" s="1874"/>
      <c r="D59" s="1874"/>
      <c r="E59" s="1875"/>
      <c r="F59" s="1618"/>
      <c r="G59" s="1618"/>
      <c r="H59" s="1618"/>
      <c r="I59" s="1931"/>
      <c r="J59" s="1932"/>
      <c r="K59" s="1933"/>
      <c r="L59" s="1619"/>
      <c r="M59" s="1619"/>
      <c r="N59" s="1619"/>
      <c r="O59" s="1931"/>
      <c r="P59" s="1932"/>
      <c r="Q59" s="1933"/>
      <c r="R59" s="1620"/>
      <c r="S59" s="1620"/>
      <c r="T59" s="1620"/>
      <c r="U59" s="1931"/>
      <c r="V59" s="1932"/>
      <c r="W59" s="1933"/>
      <c r="X59" s="1621"/>
      <c r="Y59" s="1621"/>
      <c r="Z59" s="1621"/>
      <c r="AA59" s="1931"/>
      <c r="AB59" s="1932"/>
      <c r="AC59" s="1933"/>
      <c r="AD59" s="1622"/>
      <c r="AE59" s="1622"/>
      <c r="AF59" s="1622"/>
      <c r="AG59" s="1931"/>
      <c r="AH59" s="1932"/>
      <c r="AI59" s="1933"/>
      <c r="AJ59" s="1623"/>
      <c r="AK59" s="1623"/>
      <c r="AL59" s="1623"/>
      <c r="AM59" s="1931"/>
      <c r="AN59" s="1932"/>
      <c r="AO59" s="1933"/>
      <c r="AP59" s="1624"/>
      <c r="AQ59" s="1624"/>
      <c r="AR59" s="1624"/>
      <c r="AS59" s="1931"/>
      <c r="AT59" s="1932"/>
      <c r="AU59" s="1933"/>
      <c r="AV59" s="1625"/>
      <c r="AW59" s="1625"/>
      <c r="AX59" s="1625"/>
      <c r="AY59" s="1931"/>
      <c r="AZ59" s="1932"/>
      <c r="BA59" s="1933"/>
      <c r="BB59" s="1626"/>
      <c r="BC59" s="1626"/>
      <c r="BD59" s="1626"/>
      <c r="BE59" s="1931"/>
      <c r="BF59" s="1932"/>
      <c r="BG59" s="1933"/>
      <c r="BH59" s="1627"/>
      <c r="BI59" s="1627"/>
      <c r="BJ59" s="1627"/>
      <c r="BK59" s="1931"/>
      <c r="BL59" s="1932"/>
      <c r="BM59" s="1933"/>
      <c r="BN59" s="1628"/>
      <c r="BO59" s="1628"/>
      <c r="BP59" s="1628"/>
      <c r="BQ59" s="1931"/>
      <c r="BR59" s="1932"/>
      <c r="BS59" s="1933"/>
      <c r="BT59" s="1629"/>
      <c r="BU59" s="1629"/>
      <c r="BV59" s="1629"/>
      <c r="BW59" s="1931"/>
      <c r="BX59" s="1932"/>
      <c r="BY59" s="1933"/>
      <c r="BZ59" s="1630"/>
      <c r="CA59" s="1630"/>
      <c r="CB59" s="1630"/>
      <c r="CC59" s="1931"/>
      <c r="CD59" s="1932"/>
      <c r="CE59" s="1933"/>
      <c r="CF59" s="1631"/>
      <c r="CG59" s="1631"/>
      <c r="CH59" s="1631"/>
      <c r="CI59" s="1931"/>
      <c r="CJ59" s="1932"/>
      <c r="CK59" s="1933"/>
      <c r="CL59" s="1632"/>
      <c r="CM59" s="1632"/>
      <c r="CN59" s="1632"/>
      <c r="CO59" s="1931"/>
      <c r="CP59" s="1932"/>
      <c r="CQ59" s="1933"/>
      <c r="CR59" s="1633"/>
      <c r="CS59" s="1633"/>
      <c r="CT59" s="1633"/>
      <c r="CU59" s="1931"/>
      <c r="CV59" s="1932"/>
      <c r="CW59" s="1933"/>
      <c r="CX59" s="1634"/>
    </row>
    <row r="60" spans="1:104" ht="39" hidden="1" customHeight="1" thickBot="1">
      <c r="A60" s="2033" t="s">
        <v>605</v>
      </c>
      <c r="B60" s="2034"/>
      <c r="C60" s="2034"/>
      <c r="D60" s="2034"/>
      <c r="E60" s="2035"/>
      <c r="F60" s="1635"/>
      <c r="G60" s="1635"/>
      <c r="H60" s="1635"/>
      <c r="I60" s="2036">
        <f>SUMIF($F8:$CT8,I$64,$F17:$CT17)</f>
        <v>693</v>
      </c>
      <c r="J60" s="2037"/>
      <c r="K60" s="2038"/>
      <c r="O60" s="2036">
        <f>SUMIF($F8:$CT8,O$64,$F17:$CT17)</f>
        <v>1067</v>
      </c>
      <c r="P60" s="2037"/>
      <c r="Q60" s="2038"/>
      <c r="U60" s="2036">
        <f>SUMIF($F8:$CT8,U$64,$F17:$CT17)</f>
        <v>854</v>
      </c>
      <c r="V60" s="2037"/>
      <c r="W60" s="2038"/>
      <c r="X60" s="1635"/>
      <c r="Y60" s="1635"/>
      <c r="Z60" s="1635"/>
      <c r="AA60" s="2036">
        <f>SUMIF($F8:$CT8,AA$64,$F17:$CT17)</f>
        <v>583</v>
      </c>
      <c r="AB60" s="2037"/>
      <c r="AC60" s="2038"/>
      <c r="AG60" s="2036">
        <f>SUMIF($F8:$CT8,AG$64,$F17:$CT17)</f>
        <v>0</v>
      </c>
      <c r="AH60" s="2037"/>
      <c r="AI60" s="2038"/>
      <c r="AM60" s="2036">
        <f>SUMIF($F8:$CT8,AM$64,$F17:$CT17)</f>
        <v>548</v>
      </c>
      <c r="AN60" s="2037"/>
      <c r="AO60" s="2038"/>
      <c r="AS60" s="2036">
        <f>SUMIF($F8:$CT8,AS$64,$F17:$CT17)</f>
        <v>565</v>
      </c>
      <c r="AT60" s="2037"/>
      <c r="AU60" s="2038"/>
      <c r="AY60" s="2036">
        <f>SUMIF($F8:$CT8,AY$64,$F17:$CT17)</f>
        <v>0</v>
      </c>
      <c r="AZ60" s="2037"/>
      <c r="BA60" s="2038"/>
      <c r="BE60" s="2036">
        <f>SUMIF($F8:$CT8,BE$64,$F17:$CT17)</f>
        <v>0</v>
      </c>
      <c r="BF60" s="2037"/>
      <c r="BG60" s="2038"/>
      <c r="BK60" s="2036">
        <f>SUMIF($F8:$CT8,BK$64,$F17:$CT17)</f>
        <v>0</v>
      </c>
      <c r="BL60" s="2037"/>
      <c r="BM60" s="2038"/>
      <c r="BQ60" s="2036">
        <f>SUMIF($F8:$CT8,BQ$64,$F17:$CT17)</f>
        <v>0</v>
      </c>
      <c r="BR60" s="2037"/>
      <c r="BS60" s="2038"/>
      <c r="BW60" s="2036">
        <f>SUMIF($F8:$CT8,BW$64,$F17:$CT17)</f>
        <v>0</v>
      </c>
      <c r="BX60" s="2037"/>
      <c r="BY60" s="2038"/>
      <c r="CC60" s="2036">
        <f>SUMIF($F8:$CT8,CC$64,$F17:$CT17)</f>
        <v>0</v>
      </c>
      <c r="CD60" s="2037"/>
      <c r="CE60" s="2038"/>
      <c r="CI60" s="2036">
        <f>SUMIF($F8:$CT8,CI$64,$F17:$CT17)</f>
        <v>0</v>
      </c>
      <c r="CJ60" s="2037"/>
      <c r="CK60" s="2038"/>
      <c r="CO60" s="2036">
        <f>SUMIF($F8:$CT8,CO$64,$F17:$CT17)</f>
        <v>0</v>
      </c>
      <c r="CP60" s="2037"/>
      <c r="CQ60" s="2038"/>
      <c r="CU60" s="2036">
        <f>SUMIF($F8:$CT8,CU$64,$F17:$CT17)</f>
        <v>0</v>
      </c>
      <c r="CV60" s="2037"/>
      <c r="CW60" s="2038"/>
    </row>
    <row r="61" spans="1:104" ht="39" hidden="1" customHeight="1" thickBot="1">
      <c r="A61" s="2033" t="s">
        <v>606</v>
      </c>
      <c r="B61" s="2034"/>
      <c r="C61" s="2034"/>
      <c r="D61" s="2034"/>
      <c r="E61" s="2035"/>
      <c r="F61" s="1635"/>
      <c r="G61" s="1635"/>
      <c r="H61" s="1635"/>
      <c r="I61" s="2036">
        <f>SUMIF($F20:$CT20,I$64,$F29:$CT29)</f>
        <v>0</v>
      </c>
      <c r="J61" s="2037"/>
      <c r="K61" s="2038"/>
      <c r="O61" s="2036">
        <f>SUMIF($F20:$CT20,O$64,$F29:$CT29)</f>
        <v>382</v>
      </c>
      <c r="P61" s="2037"/>
      <c r="Q61" s="2038"/>
      <c r="U61" s="2036">
        <f>SUMIF($F20:$CT20,U$64,$F29:$CT29)</f>
        <v>0</v>
      </c>
      <c r="V61" s="2037"/>
      <c r="W61" s="2038"/>
      <c r="X61" s="1635"/>
      <c r="Y61" s="1635"/>
      <c r="Z61" s="1635"/>
      <c r="AA61" s="2036">
        <f>SUMIF($F20:$CT20,AA$64,$F29:$CT29)</f>
        <v>0</v>
      </c>
      <c r="AB61" s="2037"/>
      <c r="AC61" s="2038"/>
      <c r="AG61" s="2036">
        <f>SUMIF($F20:$CT20,AG$64,$F29:$CT29)</f>
        <v>1393</v>
      </c>
      <c r="AH61" s="2037"/>
      <c r="AI61" s="2038"/>
      <c r="AM61" s="2036">
        <f>SUMIF($F20:$CT20,AM$64,$F29:$CT29)</f>
        <v>0</v>
      </c>
      <c r="AN61" s="2037"/>
      <c r="AO61" s="2038"/>
      <c r="AS61" s="2036">
        <f>SUMIF($F20:$CT20,AS$64,$F29:$CT29)</f>
        <v>0</v>
      </c>
      <c r="AT61" s="2037"/>
      <c r="AU61" s="2038"/>
      <c r="AY61" s="2036">
        <f>SUMIF($F20:$CT20,AY$64,$F29:$CT29)</f>
        <v>0</v>
      </c>
      <c r="AZ61" s="2037"/>
      <c r="BA61" s="2038"/>
      <c r="BE61" s="2036">
        <f>SUMIF($F20:$CT20,BE$64,$F29:$CT29)</f>
        <v>0</v>
      </c>
      <c r="BF61" s="2037"/>
      <c r="BG61" s="2038"/>
      <c r="BK61" s="2036">
        <f>SUMIF($F20:$CT20,BK$64,$F29:$CT29)</f>
        <v>0</v>
      </c>
      <c r="BL61" s="2037"/>
      <c r="BM61" s="2038"/>
      <c r="BQ61" s="2036">
        <f>SUMIF($F20:$CT20,BQ$64,$F29:$CT29)</f>
        <v>0</v>
      </c>
      <c r="BR61" s="2037"/>
      <c r="BS61" s="2038"/>
      <c r="BW61" s="2036">
        <f>SUMIF($F20:$CT20,BW$64,$F29:$CT29)</f>
        <v>0</v>
      </c>
      <c r="BX61" s="2037"/>
      <c r="BY61" s="2038"/>
      <c r="CC61" s="2036">
        <f>SUMIF($F20:$CT20,CC$64,$F29:$CT29)</f>
        <v>0</v>
      </c>
      <c r="CD61" s="2037"/>
      <c r="CE61" s="2038"/>
      <c r="CI61" s="2036">
        <f>SUMIF($F20:$CT20,CI$64,$F29:$CT29)</f>
        <v>2722</v>
      </c>
      <c r="CJ61" s="2037"/>
      <c r="CK61" s="2038"/>
      <c r="CO61" s="2036">
        <f>SUMIF($F20:$CT20,CO$64,$F29:$CT29)</f>
        <v>0</v>
      </c>
      <c r="CP61" s="2037"/>
      <c r="CQ61" s="2038"/>
      <c r="CU61" s="2036">
        <f>SUMIF($F20:$CT20,CU$64,$F29:$CT29)</f>
        <v>0</v>
      </c>
      <c r="CV61" s="2037"/>
      <c r="CW61" s="2038"/>
    </row>
    <row r="62" spans="1:104" ht="39" hidden="1" customHeight="1" thickBot="1">
      <c r="A62" s="2033" t="s">
        <v>607</v>
      </c>
      <c r="B62" s="2034"/>
      <c r="C62" s="2034"/>
      <c r="D62" s="2034"/>
      <c r="E62" s="2035"/>
      <c r="F62" s="1532"/>
      <c r="G62" s="1532"/>
      <c r="H62" s="1532"/>
      <c r="I62" s="2036">
        <f>SUMIF($F32:$CT32,I$64,$F41:$CT41)</f>
        <v>0</v>
      </c>
      <c r="J62" s="2037"/>
      <c r="K62" s="2038"/>
      <c r="O62" s="2036">
        <f>SUMIF($F32:$CT32,O$64,$F41:$CT41)</f>
        <v>0</v>
      </c>
      <c r="P62" s="2037"/>
      <c r="Q62" s="2038"/>
      <c r="U62" s="2036">
        <f>SUMIF($F32:$CT32,U$64,$F41:$CT41)</f>
        <v>442</v>
      </c>
      <c r="V62" s="2037"/>
      <c r="W62" s="2038"/>
      <c r="X62" s="1635"/>
      <c r="Y62" s="1635"/>
      <c r="Z62" s="1635"/>
      <c r="AA62" s="2036">
        <f>SUMIF($F32:$CT32,AA$64,$F41:$CT41)</f>
        <v>0</v>
      </c>
      <c r="AB62" s="2037"/>
      <c r="AC62" s="2038"/>
      <c r="AG62" s="2036">
        <f>SUMIF($F32:$CT32,AG$64,$F41:$CT41)</f>
        <v>0</v>
      </c>
      <c r="AH62" s="2037"/>
      <c r="AI62" s="2038"/>
      <c r="AM62" s="2036">
        <f>SUMIF($F32:$CT32,AM$64,$F41:$CT41)</f>
        <v>0</v>
      </c>
      <c r="AN62" s="2037"/>
      <c r="AO62" s="2038"/>
      <c r="AS62" s="2036">
        <f>SUMIF($F32:$CT32,AS$64,$F41:$CT41)</f>
        <v>0</v>
      </c>
      <c r="AT62" s="2037"/>
      <c r="AU62" s="2038"/>
      <c r="AY62" s="2036">
        <f>SUMIF($F32:$CT32,AY$64,$F41:$CT41)</f>
        <v>0</v>
      </c>
      <c r="AZ62" s="2037"/>
      <c r="BA62" s="2038"/>
      <c r="BE62" s="2036">
        <f>SUMIF($F32:$CT32,BE$64,$F41:$CT41)</f>
        <v>1058</v>
      </c>
      <c r="BF62" s="2037"/>
      <c r="BG62" s="2038"/>
      <c r="BK62" s="2036">
        <f>SUMIF($F32:$CT32,BK$64,$F41:$CT41)</f>
        <v>0</v>
      </c>
      <c r="BL62" s="2037"/>
      <c r="BM62" s="2038"/>
      <c r="BQ62" s="2036">
        <f>SUMIF($F32:$CT32,BQ$64,$F41:$CT41)</f>
        <v>2844</v>
      </c>
      <c r="BR62" s="2037"/>
      <c r="BS62" s="2038"/>
      <c r="BW62" s="2036">
        <f>SUMIF($F32:$CT32,BW$64,$F41:$CT41)</f>
        <v>0</v>
      </c>
      <c r="BX62" s="2037"/>
      <c r="BY62" s="2038"/>
      <c r="CC62" s="2036">
        <f>SUMIF($F32:$CT32,CC$64,$F41:$CT41)</f>
        <v>381</v>
      </c>
      <c r="CD62" s="2037"/>
      <c r="CE62" s="2038"/>
      <c r="CI62" s="2036">
        <f>SUMIF($F32:$CT32,CI$64,$F41:$CT41)</f>
        <v>0</v>
      </c>
      <c r="CJ62" s="2037"/>
      <c r="CK62" s="2038"/>
      <c r="CO62" s="2036">
        <f>SUMIF($F32:$CT32,CO$64,$F41:$CT41)</f>
        <v>0</v>
      </c>
      <c r="CP62" s="2037"/>
      <c r="CQ62" s="2038"/>
      <c r="CU62" s="2036">
        <f>SUMIF($F32:$CT32,CU$64,$F41:$CT41)</f>
        <v>286</v>
      </c>
      <c r="CV62" s="2037"/>
      <c r="CW62" s="2038"/>
    </row>
    <row r="63" spans="1:104" ht="39" hidden="1" customHeight="1" thickBot="1">
      <c r="A63" s="2033" t="s">
        <v>608</v>
      </c>
      <c r="B63" s="2034"/>
      <c r="C63" s="2034"/>
      <c r="D63" s="2034"/>
      <c r="E63" s="2035"/>
      <c r="I63" s="2036">
        <f>SUMIF($F44:$CT44,I$64,$F53:$CT53)</f>
        <v>0</v>
      </c>
      <c r="J63" s="2037"/>
      <c r="K63" s="2038"/>
      <c r="N63" s="1533"/>
      <c r="O63" s="2036">
        <f>SUMIF($F44:$CT44,O$64,$F53:$CT53)</f>
        <v>0</v>
      </c>
      <c r="P63" s="2037"/>
      <c r="Q63" s="2038"/>
      <c r="R63" s="1533"/>
      <c r="S63" s="1533"/>
      <c r="T63" s="1533"/>
      <c r="U63" s="2036">
        <f>SUMIF($F44:$CT44,U$64,$F53:$CT53)</f>
        <v>0</v>
      </c>
      <c r="V63" s="2037"/>
      <c r="W63" s="2038"/>
      <c r="AA63" s="2036">
        <f>SUMIF($F44:$CT44,AA$64,$F53:$CT53)</f>
        <v>0</v>
      </c>
      <c r="AB63" s="2037"/>
      <c r="AC63" s="2038"/>
      <c r="AG63" s="2036">
        <f>SUMIF($F44:$CT44,AG$64,$F53:$CT53)</f>
        <v>0</v>
      </c>
      <c r="AH63" s="2037"/>
      <c r="AI63" s="2038"/>
      <c r="AM63" s="2036">
        <f>SUMIF($F44:$CT44,AM$64,$F53:$CT53)</f>
        <v>0</v>
      </c>
      <c r="AN63" s="2037"/>
      <c r="AO63" s="2038"/>
      <c r="AS63" s="2036">
        <f>SUMIF($F44:$CT44,AS$64,$F53:$CT53)</f>
        <v>0</v>
      </c>
      <c r="AT63" s="2037"/>
      <c r="AU63" s="2038"/>
      <c r="AY63" s="2036">
        <f>SUMIF($F44:$CT44,AY$64,$F53:$CT53)</f>
        <v>0</v>
      </c>
      <c r="AZ63" s="2037"/>
      <c r="BA63" s="2038"/>
      <c r="BE63" s="2036">
        <f>SUMIF($F44:$CT44,BE$64,$F53:$CT53)</f>
        <v>0</v>
      </c>
      <c r="BF63" s="2037"/>
      <c r="BG63" s="2038"/>
      <c r="BK63" s="2036">
        <f>SUMIF($F44:$CT44,BK$64,$F53:$CT53)</f>
        <v>0</v>
      </c>
      <c r="BL63" s="2037"/>
      <c r="BM63" s="2038"/>
      <c r="BQ63" s="2036">
        <f>SUMIF($F44:$CT44,BQ$64,$F53:$CT53)</f>
        <v>0</v>
      </c>
      <c r="BR63" s="2037"/>
      <c r="BS63" s="2038"/>
      <c r="BW63" s="2036">
        <f>SUMIF($F44:$CT44,BW$64,$F53:$CT53)</f>
        <v>0</v>
      </c>
      <c r="BX63" s="2037"/>
      <c r="BY63" s="2038"/>
      <c r="CC63" s="2036">
        <f>SUMIF($F44:$CT44,CC$64,$F53:$CT53)</f>
        <v>0</v>
      </c>
      <c r="CD63" s="2037"/>
      <c r="CE63" s="2038"/>
      <c r="CI63" s="2036">
        <f>SUMIF($F44:$CT44,CI$64,$F53:$CT53)</f>
        <v>0</v>
      </c>
      <c r="CJ63" s="2037"/>
      <c r="CK63" s="2038"/>
      <c r="CO63" s="2036">
        <f>SUMIF($F44:$CT44,CO$64,$F53:$CT53)</f>
        <v>0</v>
      </c>
      <c r="CP63" s="2037"/>
      <c r="CQ63" s="2038"/>
      <c r="CU63" s="2036">
        <f>SUMIF($F44:$CT44,CU$64,$F53:$CT53)</f>
        <v>0</v>
      </c>
      <c r="CV63" s="2037"/>
      <c r="CW63" s="2038"/>
    </row>
    <row r="64" spans="1:104" ht="39" hidden="1" customHeight="1" thickBot="1">
      <c r="F64" s="2036" t="s">
        <v>609</v>
      </c>
      <c r="G64" s="2037"/>
      <c r="H64" s="2038"/>
      <c r="I64" s="2036">
        <v>1</v>
      </c>
      <c r="J64" s="2037"/>
      <c r="K64" s="2038"/>
      <c r="N64" s="1636"/>
      <c r="O64" s="2036">
        <v>2</v>
      </c>
      <c r="P64" s="2037"/>
      <c r="Q64" s="2038"/>
      <c r="R64" s="1636"/>
      <c r="S64" s="1636"/>
      <c r="T64" s="1636"/>
      <c r="U64" s="2036">
        <v>3</v>
      </c>
      <c r="V64" s="2037"/>
      <c r="W64" s="2038"/>
      <c r="X64" s="1637"/>
      <c r="AA64" s="2036">
        <v>4</v>
      </c>
      <c r="AB64" s="2037"/>
      <c r="AC64" s="2038"/>
      <c r="AG64" s="2036">
        <v>5</v>
      </c>
      <c r="AH64" s="2037"/>
      <c r="AI64" s="2038"/>
      <c r="AM64" s="2036">
        <v>6</v>
      </c>
      <c r="AN64" s="2037"/>
      <c r="AO64" s="2038"/>
      <c r="AS64" s="2036">
        <v>7</v>
      </c>
      <c r="AT64" s="2037"/>
      <c r="AU64" s="2038"/>
      <c r="AY64" s="2036">
        <v>8</v>
      </c>
      <c r="AZ64" s="2037"/>
      <c r="BA64" s="2038"/>
      <c r="BE64" s="2036">
        <v>9</v>
      </c>
      <c r="BF64" s="2037"/>
      <c r="BG64" s="2038"/>
      <c r="BK64" s="2036">
        <v>10</v>
      </c>
      <c r="BL64" s="2037"/>
      <c r="BM64" s="2038"/>
      <c r="BQ64" s="2036">
        <v>11</v>
      </c>
      <c r="BR64" s="2037"/>
      <c r="BS64" s="2038"/>
      <c r="BW64" s="2036">
        <v>12</v>
      </c>
      <c r="BX64" s="2037"/>
      <c r="BY64" s="2038"/>
      <c r="CC64" s="2036">
        <v>13</v>
      </c>
      <c r="CD64" s="2037"/>
      <c r="CE64" s="2038"/>
      <c r="CI64" s="2036">
        <v>17</v>
      </c>
      <c r="CJ64" s="2037"/>
      <c r="CK64" s="2038"/>
      <c r="CO64" s="2036">
        <v>15</v>
      </c>
      <c r="CP64" s="2037"/>
      <c r="CQ64" s="2038"/>
      <c r="CU64" s="2036">
        <v>16</v>
      </c>
      <c r="CV64" s="2037"/>
      <c r="CW64" s="2038"/>
    </row>
    <row r="65" spans="1:101" ht="49.95" customHeight="1" thickBot="1">
      <c r="A65" s="2039" t="s">
        <v>610</v>
      </c>
      <c r="B65" s="2040"/>
      <c r="C65" s="2040"/>
      <c r="D65" s="2040"/>
      <c r="E65" s="2040"/>
      <c r="F65" s="2041">
        <f>F50+F38+F26+F14</f>
        <v>0</v>
      </c>
      <c r="G65" s="2042"/>
      <c r="H65" s="2043"/>
      <c r="I65" s="2041">
        <f>I50+I38+I26+I14</f>
        <v>0</v>
      </c>
      <c r="J65" s="2042"/>
      <c r="K65" s="2043"/>
      <c r="L65" s="2041">
        <f>L50+L38+L26+L14</f>
        <v>0</v>
      </c>
      <c r="M65" s="2042"/>
      <c r="N65" s="2043"/>
      <c r="O65" s="2041">
        <f>O50+O38+O26+O14</f>
        <v>0</v>
      </c>
      <c r="P65" s="2042"/>
      <c r="Q65" s="2043"/>
      <c r="R65" s="2041">
        <f>R50+R38+R26+R14</f>
        <v>0</v>
      </c>
      <c r="S65" s="2042"/>
      <c r="T65" s="2043"/>
      <c r="U65" s="2041">
        <f>U50+U38+U26+U14</f>
        <v>6387.6</v>
      </c>
      <c r="V65" s="2042"/>
      <c r="W65" s="2043"/>
      <c r="X65" s="2041">
        <f>X50+X38+X26+X14</f>
        <v>6825.6</v>
      </c>
      <c r="Y65" s="2042"/>
      <c r="Z65" s="2043"/>
      <c r="AA65" s="2041">
        <f>AA50+AA38+AA26+AA14</f>
        <v>6900</v>
      </c>
      <c r="AB65" s="2042"/>
      <c r="AC65" s="2043"/>
      <c r="AD65" s="2041">
        <f>AD50+AD38+AD26+AD14</f>
        <v>5997</v>
      </c>
      <c r="AE65" s="2042"/>
      <c r="AF65" s="2043"/>
      <c r="AG65" s="2041">
        <f>AG50+AG38+AG26+AG14</f>
        <v>6349.2</v>
      </c>
      <c r="AH65" s="2042"/>
      <c r="AI65" s="2043"/>
      <c r="AJ65" s="2041">
        <f>AJ50+AJ38+AJ26+AJ14</f>
        <v>6323.2</v>
      </c>
      <c r="AK65" s="2042"/>
      <c r="AL65" s="2043"/>
      <c r="AM65" s="2041">
        <f>AM50+AM38+AM26+AM14</f>
        <v>5952</v>
      </c>
      <c r="AN65" s="2042"/>
      <c r="AO65" s="2043"/>
      <c r="AP65" s="2041">
        <f>AP50+AP38+AP26+AP14</f>
        <v>7307.6</v>
      </c>
      <c r="AQ65" s="2042"/>
      <c r="AR65" s="2043"/>
      <c r="AS65" s="2041">
        <f>AS50+AS38+AS26+AS14</f>
        <v>6900</v>
      </c>
      <c r="AT65" s="2042"/>
      <c r="AU65" s="2043"/>
      <c r="AV65" s="2041">
        <f>AV50+AV38+AV26+AV14</f>
        <v>6037</v>
      </c>
      <c r="AW65" s="2042"/>
      <c r="AX65" s="2043"/>
      <c r="AY65" s="2041">
        <f>AY50+AY38+AY26+AY14</f>
        <v>5868</v>
      </c>
      <c r="AZ65" s="2042"/>
      <c r="BA65" s="2043"/>
      <c r="BB65" s="2041">
        <f>BB50+BB38+BB26+BB14</f>
        <v>8425.2000000000007</v>
      </c>
      <c r="BC65" s="2042"/>
      <c r="BD65" s="2043"/>
      <c r="BE65" s="2041">
        <f>BE50+BE38+BE26+BE14</f>
        <v>7592.2</v>
      </c>
      <c r="BF65" s="2042"/>
      <c r="BG65" s="2043"/>
      <c r="BH65" s="2041">
        <f>BH50+BH38+BH26+BH14</f>
        <v>4769.8</v>
      </c>
      <c r="BI65" s="2042"/>
      <c r="BJ65" s="2043"/>
      <c r="BK65" s="2041">
        <f>BK50+BK38+BK26+BK14</f>
        <v>6702.6</v>
      </c>
      <c r="BL65" s="2042"/>
      <c r="BM65" s="2043"/>
      <c r="BN65" s="2041">
        <f>BN50+BN38+BN26+BN14</f>
        <v>6900</v>
      </c>
      <c r="BO65" s="2042"/>
      <c r="BP65" s="2043"/>
      <c r="BQ65" s="2041">
        <f>BQ50+BQ38+BQ26+BQ14</f>
        <v>6364.2</v>
      </c>
      <c r="BR65" s="2042"/>
      <c r="BS65" s="2043"/>
      <c r="BT65" s="2041">
        <f>BT50+BT38+BT26+BT14</f>
        <v>8254.4</v>
      </c>
      <c r="BU65" s="2042"/>
      <c r="BV65" s="2043"/>
      <c r="BW65" s="2041">
        <f>BW50+BW38+BW26+BW14</f>
        <v>9014.4</v>
      </c>
      <c r="BX65" s="2042"/>
      <c r="BY65" s="2043"/>
      <c r="BZ65" s="2041">
        <f>BZ50+BZ38+BZ26+BZ14</f>
        <v>7801.4</v>
      </c>
      <c r="CA65" s="2042"/>
      <c r="CB65" s="2043"/>
      <c r="CC65" s="2041">
        <f>CC50+CC38+CC26+CC14</f>
        <v>4678.6000000000004</v>
      </c>
      <c r="CD65" s="2042"/>
      <c r="CE65" s="2043"/>
      <c r="CF65" s="2041">
        <f>CF50+CF38+CF26+CF14</f>
        <v>6161</v>
      </c>
      <c r="CG65" s="2042"/>
      <c r="CH65" s="2043"/>
      <c r="CI65" s="2041">
        <f>CI50+CI38+CI26+CI14</f>
        <v>7578</v>
      </c>
      <c r="CJ65" s="2042"/>
      <c r="CK65" s="2043"/>
      <c r="CL65" s="2041">
        <f>CL50+CL38+CL26+CL14</f>
        <v>7566.6</v>
      </c>
      <c r="CM65" s="2042"/>
      <c r="CN65" s="2043"/>
      <c r="CO65" s="2041">
        <f>CO50+CO38+CO26+CO14</f>
        <v>8537.2000000000007</v>
      </c>
      <c r="CP65" s="2042"/>
      <c r="CQ65" s="2043"/>
      <c r="CR65" s="2041">
        <f>CR50+CR38+CR26+CR14</f>
        <v>5706.6</v>
      </c>
      <c r="CS65" s="2042"/>
      <c r="CT65" s="2043"/>
    </row>
    <row r="66" spans="1:101" ht="49.95" customHeight="1" thickBot="1">
      <c r="A66" s="2044" t="s">
        <v>611</v>
      </c>
      <c r="B66" s="2045"/>
      <c r="C66" s="2045"/>
      <c r="D66" s="2045"/>
      <c r="E66" s="2045"/>
      <c r="F66" s="2046"/>
      <c r="G66" s="2047"/>
      <c r="H66" s="2048"/>
      <c r="I66" s="2046"/>
      <c r="J66" s="2047"/>
      <c r="K66" s="2048"/>
      <c r="L66" s="2046"/>
      <c r="M66" s="2047"/>
      <c r="N66" s="2048"/>
      <c r="O66" s="2046"/>
      <c r="P66" s="2047"/>
      <c r="Q66" s="2048"/>
      <c r="R66" s="2046"/>
      <c r="S66" s="2047"/>
      <c r="T66" s="2048"/>
      <c r="U66" s="2046"/>
      <c r="V66" s="2047"/>
      <c r="W66" s="2048"/>
      <c r="X66" s="2046"/>
      <c r="Y66" s="2047"/>
      <c r="Z66" s="2048"/>
      <c r="AA66" s="2046"/>
      <c r="AB66" s="2047"/>
      <c r="AC66" s="2048"/>
      <c r="AD66" s="2046"/>
      <c r="AE66" s="2047"/>
      <c r="AF66" s="2048"/>
      <c r="AG66" s="2046"/>
      <c r="AH66" s="2047"/>
      <c r="AI66" s="2048"/>
      <c r="AJ66" s="2046"/>
      <c r="AK66" s="2047"/>
      <c r="AL66" s="2048"/>
      <c r="AM66" s="2046"/>
      <c r="AN66" s="2047"/>
      <c r="AO66" s="2048"/>
      <c r="AP66" s="2046"/>
      <c r="AQ66" s="2047"/>
      <c r="AR66" s="2048"/>
      <c r="AS66" s="2046"/>
      <c r="AT66" s="2047"/>
      <c r="AU66" s="2048"/>
      <c r="AV66" s="2046"/>
      <c r="AW66" s="2047"/>
      <c r="AX66" s="2048"/>
      <c r="AY66" s="2046"/>
      <c r="AZ66" s="2047"/>
      <c r="BA66" s="2048"/>
      <c r="BB66" s="2046"/>
      <c r="BC66" s="2047"/>
      <c r="BD66" s="2048"/>
      <c r="BE66" s="2046"/>
      <c r="BF66" s="2047"/>
      <c r="BG66" s="2048"/>
      <c r="BH66" s="2046"/>
      <c r="BI66" s="2047"/>
      <c r="BJ66" s="2048"/>
      <c r="BK66" s="2046"/>
      <c r="BL66" s="2047"/>
      <c r="BM66" s="2048"/>
      <c r="BN66" s="2046"/>
      <c r="BO66" s="2047"/>
      <c r="BP66" s="2048"/>
      <c r="BQ66" s="2046"/>
      <c r="BR66" s="2047"/>
      <c r="BS66" s="2048"/>
      <c r="BT66" s="2046"/>
      <c r="BU66" s="2047"/>
      <c r="BV66" s="2048"/>
      <c r="BW66" s="2046"/>
      <c r="BX66" s="2047"/>
      <c r="BY66" s="2048"/>
      <c r="BZ66" s="2046"/>
      <c r="CA66" s="2047"/>
      <c r="CB66" s="2048"/>
      <c r="CC66" s="2046"/>
      <c r="CD66" s="2047"/>
      <c r="CE66" s="2048"/>
      <c r="CF66" s="2046"/>
      <c r="CG66" s="2047"/>
      <c r="CH66" s="2048"/>
      <c r="CI66" s="2046"/>
      <c r="CJ66" s="2047"/>
      <c r="CK66" s="2048"/>
      <c r="CL66" s="2046"/>
      <c r="CM66" s="2047"/>
      <c r="CN66" s="2048"/>
      <c r="CO66" s="2046"/>
      <c r="CP66" s="2047"/>
      <c r="CQ66" s="2048"/>
      <c r="CR66" s="2046"/>
      <c r="CS66" s="2047"/>
      <c r="CT66" s="2048"/>
      <c r="CU66" s="2046"/>
      <c r="CV66" s="2047"/>
      <c r="CW66" s="2048"/>
    </row>
    <row r="67" spans="1:101" ht="49.95" customHeight="1" thickBot="1">
      <c r="A67" s="2044" t="s">
        <v>612</v>
      </c>
      <c r="B67" s="2045"/>
      <c r="C67" s="2045"/>
      <c r="D67" s="2045"/>
      <c r="E67" s="2045"/>
      <c r="F67" s="2046"/>
      <c r="G67" s="2047"/>
      <c r="H67" s="2048"/>
      <c r="I67" s="2046"/>
      <c r="J67" s="2047"/>
      <c r="K67" s="2048"/>
      <c r="L67" s="2046"/>
      <c r="M67" s="2047"/>
      <c r="N67" s="2048"/>
      <c r="O67" s="2046"/>
      <c r="P67" s="2047"/>
      <c r="Q67" s="2048"/>
      <c r="R67" s="2046"/>
      <c r="S67" s="2047"/>
      <c r="T67" s="2048"/>
      <c r="U67" s="2046"/>
      <c r="V67" s="2047"/>
      <c r="W67" s="2048"/>
      <c r="X67" s="2046"/>
      <c r="Y67" s="2047"/>
      <c r="Z67" s="2048"/>
      <c r="AA67" s="2046"/>
      <c r="AB67" s="2047"/>
      <c r="AC67" s="2048"/>
      <c r="AD67" s="2046"/>
      <c r="AE67" s="2047"/>
      <c r="AF67" s="2048"/>
      <c r="AG67" s="2046"/>
      <c r="AH67" s="2047"/>
      <c r="AI67" s="2048"/>
      <c r="AJ67" s="2046"/>
      <c r="AK67" s="2047"/>
      <c r="AL67" s="2048"/>
      <c r="AM67" s="2046"/>
      <c r="AN67" s="2047"/>
      <c r="AO67" s="2048"/>
      <c r="AP67" s="2046"/>
      <c r="AQ67" s="2047"/>
      <c r="AR67" s="2048"/>
      <c r="AS67" s="2046"/>
      <c r="AT67" s="2047"/>
      <c r="AU67" s="2048"/>
      <c r="AV67" s="2046"/>
      <c r="AW67" s="2047"/>
      <c r="AX67" s="2048"/>
      <c r="AY67" s="2046"/>
      <c r="AZ67" s="2047"/>
      <c r="BA67" s="2048"/>
      <c r="BB67" s="2046"/>
      <c r="BC67" s="2047"/>
      <c r="BD67" s="2048"/>
      <c r="BE67" s="2046"/>
      <c r="BF67" s="2047"/>
      <c r="BG67" s="2048"/>
      <c r="BH67" s="2046"/>
      <c r="BI67" s="2047"/>
      <c r="BJ67" s="2048"/>
      <c r="BK67" s="2046"/>
      <c r="BL67" s="2047"/>
      <c r="BM67" s="2048"/>
      <c r="BN67" s="2046"/>
      <c r="BO67" s="2047"/>
      <c r="BP67" s="2048"/>
      <c r="BQ67" s="2046"/>
      <c r="BR67" s="2047"/>
      <c r="BS67" s="2048"/>
      <c r="BT67" s="2046"/>
      <c r="BU67" s="2047"/>
      <c r="BV67" s="2048"/>
      <c r="BW67" s="2046"/>
      <c r="BX67" s="2047"/>
      <c r="BY67" s="2048"/>
      <c r="BZ67" s="2046"/>
      <c r="CA67" s="2047"/>
      <c r="CB67" s="2048"/>
      <c r="CC67" s="2046"/>
      <c r="CD67" s="2047"/>
      <c r="CE67" s="2048"/>
      <c r="CF67" s="2046"/>
      <c r="CG67" s="2047"/>
      <c r="CH67" s="2048"/>
      <c r="CI67" s="2046"/>
      <c r="CJ67" s="2047"/>
      <c r="CK67" s="2048"/>
      <c r="CL67" s="2046"/>
      <c r="CM67" s="2047"/>
      <c r="CN67" s="2048"/>
      <c r="CO67" s="2046"/>
      <c r="CP67" s="2047"/>
      <c r="CQ67" s="2048"/>
      <c r="CR67" s="2046"/>
      <c r="CS67" s="2047"/>
      <c r="CT67" s="2048"/>
      <c r="CU67" s="2046"/>
      <c r="CV67" s="2047"/>
      <c r="CW67" s="2048"/>
    </row>
  </sheetData>
  <dataConsolidate link="1"/>
  <mergeCells count="935">
    <mergeCell ref="CF67:CH67"/>
    <mergeCell ref="CI67:CK67"/>
    <mergeCell ref="CL67:CN67"/>
    <mergeCell ref="CO67:CQ67"/>
    <mergeCell ref="CR67:CT67"/>
    <mergeCell ref="CU67:CW67"/>
    <mergeCell ref="BN67:BP67"/>
    <mergeCell ref="BQ67:BS67"/>
    <mergeCell ref="BT67:BV67"/>
    <mergeCell ref="BW67:BY67"/>
    <mergeCell ref="BZ67:CB67"/>
    <mergeCell ref="CC67:CE67"/>
    <mergeCell ref="AV67:AX67"/>
    <mergeCell ref="AY67:BA67"/>
    <mergeCell ref="BB67:BD67"/>
    <mergeCell ref="BE67:BG67"/>
    <mergeCell ref="BH67:BJ67"/>
    <mergeCell ref="BK67:BM67"/>
    <mergeCell ref="AD67:AF67"/>
    <mergeCell ref="AG67:AI67"/>
    <mergeCell ref="AJ67:AL67"/>
    <mergeCell ref="AM67:AO67"/>
    <mergeCell ref="AP67:AR67"/>
    <mergeCell ref="AS67:AU67"/>
    <mergeCell ref="CU66:CW66"/>
    <mergeCell ref="A67:E67"/>
    <mergeCell ref="F67:H67"/>
    <mergeCell ref="I67:K67"/>
    <mergeCell ref="L67:N67"/>
    <mergeCell ref="O67:Q67"/>
    <mergeCell ref="R67:T67"/>
    <mergeCell ref="U67:W67"/>
    <mergeCell ref="X67:Z67"/>
    <mergeCell ref="AA67:AC67"/>
    <mergeCell ref="CC66:CE66"/>
    <mergeCell ref="CF66:CH66"/>
    <mergeCell ref="CI66:CK66"/>
    <mergeCell ref="CL66:CN66"/>
    <mergeCell ref="CO66:CQ66"/>
    <mergeCell ref="CR66:CT66"/>
    <mergeCell ref="BK66:BM66"/>
    <mergeCell ref="BN66:BP66"/>
    <mergeCell ref="BQ66:BS66"/>
    <mergeCell ref="BT66:BV66"/>
    <mergeCell ref="BW66:BY66"/>
    <mergeCell ref="BZ66:CB66"/>
    <mergeCell ref="AS66:AU66"/>
    <mergeCell ref="AV66:AX66"/>
    <mergeCell ref="AY66:BA66"/>
    <mergeCell ref="BB66:BD66"/>
    <mergeCell ref="BE66:BG66"/>
    <mergeCell ref="BH66:BJ66"/>
    <mergeCell ref="AA66:AC66"/>
    <mergeCell ref="AD66:AF66"/>
    <mergeCell ref="AG66:AI66"/>
    <mergeCell ref="AJ66:AL66"/>
    <mergeCell ref="AM66:AO66"/>
    <mergeCell ref="AP66:AR66"/>
    <mergeCell ref="CO65:CQ65"/>
    <mergeCell ref="CR65:CT65"/>
    <mergeCell ref="A66:E66"/>
    <mergeCell ref="F66:H66"/>
    <mergeCell ref="I66:K66"/>
    <mergeCell ref="L66:N66"/>
    <mergeCell ref="O66:Q66"/>
    <mergeCell ref="R66:T66"/>
    <mergeCell ref="U66:W66"/>
    <mergeCell ref="X66:Z66"/>
    <mergeCell ref="BW65:BY65"/>
    <mergeCell ref="BZ65:CB65"/>
    <mergeCell ref="CC65:CE65"/>
    <mergeCell ref="CF65:CH65"/>
    <mergeCell ref="CI65:CK65"/>
    <mergeCell ref="CL65:CN65"/>
    <mergeCell ref="BE65:BG65"/>
    <mergeCell ref="BH65:BJ65"/>
    <mergeCell ref="BK65:BM65"/>
    <mergeCell ref="BN65:BP65"/>
    <mergeCell ref="BQ65:BS65"/>
    <mergeCell ref="BT65:BV65"/>
    <mergeCell ref="AM65:AO65"/>
    <mergeCell ref="AP65:AR65"/>
    <mergeCell ref="A65:E65"/>
    <mergeCell ref="F65:H65"/>
    <mergeCell ref="I65:K65"/>
    <mergeCell ref="L65:N65"/>
    <mergeCell ref="O65:Q65"/>
    <mergeCell ref="R65:T65"/>
    <mergeCell ref="BQ64:BS64"/>
    <mergeCell ref="BW64:BY64"/>
    <mergeCell ref="CC64:CE64"/>
    <mergeCell ref="AS65:AU65"/>
    <mergeCell ref="AV65:AX65"/>
    <mergeCell ref="AY65:BA65"/>
    <mergeCell ref="BB65:BD65"/>
    <mergeCell ref="U65:W65"/>
    <mergeCell ref="X65:Z65"/>
    <mergeCell ref="AA65:AC65"/>
    <mergeCell ref="AD65:AF65"/>
    <mergeCell ref="AG65:AI65"/>
    <mergeCell ref="AJ65:AL65"/>
    <mergeCell ref="F64:H64"/>
    <mergeCell ref="I64:K64"/>
    <mergeCell ref="O64:Q64"/>
    <mergeCell ref="U64:W64"/>
    <mergeCell ref="AA64:AC64"/>
    <mergeCell ref="CI64:CK64"/>
    <mergeCell ref="CO64:CQ64"/>
    <mergeCell ref="CU64:CW64"/>
    <mergeCell ref="AG64:AI64"/>
    <mergeCell ref="AM64:AO64"/>
    <mergeCell ref="AS64:AU64"/>
    <mergeCell ref="AY64:BA64"/>
    <mergeCell ref="BE64:BG64"/>
    <mergeCell ref="BK64:BM64"/>
    <mergeCell ref="CU62:CW62"/>
    <mergeCell ref="AG62:AI62"/>
    <mergeCell ref="AM62:AO62"/>
    <mergeCell ref="AS62:AU62"/>
    <mergeCell ref="AY62:BA62"/>
    <mergeCell ref="BE62:BG62"/>
    <mergeCell ref="BK62:BM62"/>
    <mergeCell ref="CI63:CK63"/>
    <mergeCell ref="CO63:CQ63"/>
    <mergeCell ref="CU63:CW63"/>
    <mergeCell ref="A63:E63"/>
    <mergeCell ref="I63:K63"/>
    <mergeCell ref="O63:Q63"/>
    <mergeCell ref="U63:W63"/>
    <mergeCell ref="AA63:AC63"/>
    <mergeCell ref="AG63:AI63"/>
    <mergeCell ref="BQ62:BS62"/>
    <mergeCell ref="BW62:BY62"/>
    <mergeCell ref="CC62:CE62"/>
    <mergeCell ref="BW63:BY63"/>
    <mergeCell ref="CC63:CE63"/>
    <mergeCell ref="BK63:BM63"/>
    <mergeCell ref="BQ63:BS63"/>
    <mergeCell ref="AM63:AO63"/>
    <mergeCell ref="AS63:AU63"/>
    <mergeCell ref="AY63:BA63"/>
    <mergeCell ref="BE63:BG63"/>
    <mergeCell ref="BW61:BY61"/>
    <mergeCell ref="CC61:CE61"/>
    <mergeCell ref="CI61:CK61"/>
    <mergeCell ref="CO61:CQ61"/>
    <mergeCell ref="CU61:CW61"/>
    <mergeCell ref="A62:E62"/>
    <mergeCell ref="I62:K62"/>
    <mergeCell ref="O62:Q62"/>
    <mergeCell ref="U62:W62"/>
    <mergeCell ref="AA62:AC62"/>
    <mergeCell ref="AM61:AO61"/>
    <mergeCell ref="AS61:AU61"/>
    <mergeCell ref="AY61:BA61"/>
    <mergeCell ref="BE61:BG61"/>
    <mergeCell ref="BK61:BM61"/>
    <mergeCell ref="BQ61:BS61"/>
    <mergeCell ref="A61:E61"/>
    <mergeCell ref="I61:K61"/>
    <mergeCell ref="O61:Q61"/>
    <mergeCell ref="U61:W61"/>
    <mergeCell ref="AA61:AC61"/>
    <mergeCell ref="AG61:AI61"/>
    <mergeCell ref="CI62:CK62"/>
    <mergeCell ref="CO62:CQ62"/>
    <mergeCell ref="CC60:CE60"/>
    <mergeCell ref="CI60:CK60"/>
    <mergeCell ref="CO60:CQ60"/>
    <mergeCell ref="CU60:CW60"/>
    <mergeCell ref="AG60:AI60"/>
    <mergeCell ref="AM60:AO60"/>
    <mergeCell ref="AS60:AU60"/>
    <mergeCell ref="AY60:BA60"/>
    <mergeCell ref="BE60:BG60"/>
    <mergeCell ref="BK60:BM60"/>
    <mergeCell ref="BW59:BY59"/>
    <mergeCell ref="CC59:CE59"/>
    <mergeCell ref="CI59:CK59"/>
    <mergeCell ref="CO59:CQ59"/>
    <mergeCell ref="CU59:CW59"/>
    <mergeCell ref="A60:E60"/>
    <mergeCell ref="I60:K60"/>
    <mergeCell ref="O60:Q60"/>
    <mergeCell ref="U60:W60"/>
    <mergeCell ref="AA60:AC60"/>
    <mergeCell ref="AM59:AO59"/>
    <mergeCell ref="AS59:AU59"/>
    <mergeCell ref="AY59:BA59"/>
    <mergeCell ref="BE59:BG59"/>
    <mergeCell ref="BK59:BM59"/>
    <mergeCell ref="BQ59:BS59"/>
    <mergeCell ref="A59:E59"/>
    <mergeCell ref="I59:K59"/>
    <mergeCell ref="O59:Q59"/>
    <mergeCell ref="U59:W59"/>
    <mergeCell ref="AA59:AC59"/>
    <mergeCell ref="AG59:AI59"/>
    <mergeCell ref="BQ60:BS60"/>
    <mergeCell ref="BW60:BY60"/>
    <mergeCell ref="BQ58:BS58"/>
    <mergeCell ref="BW58:BY58"/>
    <mergeCell ref="CC58:CE58"/>
    <mergeCell ref="CI58:CK58"/>
    <mergeCell ref="CO58:CQ58"/>
    <mergeCell ref="CU58:CW58"/>
    <mergeCell ref="CU57:CW57"/>
    <mergeCell ref="A58:E58"/>
    <mergeCell ref="I58:K58"/>
    <mergeCell ref="O58:Q58"/>
    <mergeCell ref="U58:W58"/>
    <mergeCell ref="AA58:AC58"/>
    <mergeCell ref="AG58:AI58"/>
    <mergeCell ref="AM58:AO58"/>
    <mergeCell ref="AS58:AU58"/>
    <mergeCell ref="AY58:BA58"/>
    <mergeCell ref="BZ56:CB58"/>
    <mergeCell ref="BK57:BM57"/>
    <mergeCell ref="BQ57:BS57"/>
    <mergeCell ref="BW57:BY57"/>
    <mergeCell ref="BK58:BM58"/>
    <mergeCell ref="AS56:AU56"/>
    <mergeCell ref="AV56:AX58"/>
    <mergeCell ref="AY56:BA56"/>
    <mergeCell ref="CU56:CW56"/>
    <mergeCell ref="A57:E57"/>
    <mergeCell ref="I57:K57"/>
    <mergeCell ref="O57:Q57"/>
    <mergeCell ref="U57:W57"/>
    <mergeCell ref="AA57:AC57"/>
    <mergeCell ref="AG57:AI57"/>
    <mergeCell ref="AM57:AO57"/>
    <mergeCell ref="AS57:AU57"/>
    <mergeCell ref="AY57:BA57"/>
    <mergeCell ref="CC56:CE56"/>
    <mergeCell ref="CF56:CH58"/>
    <mergeCell ref="CI56:CK56"/>
    <mergeCell ref="CL56:CN58"/>
    <mergeCell ref="CO56:CQ56"/>
    <mergeCell ref="CR56:CT58"/>
    <mergeCell ref="CC57:CE57"/>
    <mergeCell ref="CI57:CK57"/>
    <mergeCell ref="CO57:CQ57"/>
    <mergeCell ref="BK56:BM56"/>
    <mergeCell ref="BN56:BP58"/>
    <mergeCell ref="BQ56:BS56"/>
    <mergeCell ref="BT56:BV58"/>
    <mergeCell ref="BW56:BY56"/>
    <mergeCell ref="BB56:BD58"/>
    <mergeCell ref="BE56:BG56"/>
    <mergeCell ref="BH56:BJ58"/>
    <mergeCell ref="BE57:BG57"/>
    <mergeCell ref="BE58:BG58"/>
    <mergeCell ref="AA56:AC56"/>
    <mergeCell ref="AD56:AF58"/>
    <mergeCell ref="AG56:AI56"/>
    <mergeCell ref="AJ56:AL58"/>
    <mergeCell ref="AM56:AO56"/>
    <mergeCell ref="AP56:AR58"/>
    <mergeCell ref="CR54:CT54"/>
    <mergeCell ref="CU54:CW54"/>
    <mergeCell ref="A56:E56"/>
    <mergeCell ref="F56:H58"/>
    <mergeCell ref="I56:K56"/>
    <mergeCell ref="L56:N58"/>
    <mergeCell ref="O56:Q56"/>
    <mergeCell ref="R56:T58"/>
    <mergeCell ref="U56:W56"/>
    <mergeCell ref="X56:Z58"/>
    <mergeCell ref="BZ54:CB54"/>
    <mergeCell ref="CC54:CE54"/>
    <mergeCell ref="CF54:CH54"/>
    <mergeCell ref="CI54:CK54"/>
    <mergeCell ref="CL54:CN54"/>
    <mergeCell ref="CO54:CQ54"/>
    <mergeCell ref="BH54:BJ54"/>
    <mergeCell ref="BK54:BM54"/>
    <mergeCell ref="BN54:BP54"/>
    <mergeCell ref="BQ54:BS54"/>
    <mergeCell ref="BT54:BV54"/>
    <mergeCell ref="BW54:BY54"/>
    <mergeCell ref="AP54:AR54"/>
    <mergeCell ref="AS54:AU54"/>
    <mergeCell ref="AV54:AX54"/>
    <mergeCell ref="AY54:BA54"/>
    <mergeCell ref="BB54:BD54"/>
    <mergeCell ref="BE54:BG54"/>
    <mergeCell ref="X54:Z54"/>
    <mergeCell ref="AA54:AC54"/>
    <mergeCell ref="AD54:AF54"/>
    <mergeCell ref="AG54:AI54"/>
    <mergeCell ref="AJ54:AL54"/>
    <mergeCell ref="AM54:AO54"/>
    <mergeCell ref="CU51:CW51"/>
    <mergeCell ref="D52:E52"/>
    <mergeCell ref="D53:E53"/>
    <mergeCell ref="D54:E54"/>
    <mergeCell ref="F54:H54"/>
    <mergeCell ref="I54:K54"/>
    <mergeCell ref="L54:N54"/>
    <mergeCell ref="O54:Q54"/>
    <mergeCell ref="R54:T54"/>
    <mergeCell ref="U54:W54"/>
    <mergeCell ref="CC51:CE51"/>
    <mergeCell ref="CF51:CH51"/>
    <mergeCell ref="CI51:CK51"/>
    <mergeCell ref="CL51:CN51"/>
    <mergeCell ref="CO51:CQ51"/>
    <mergeCell ref="CR51:CT51"/>
    <mergeCell ref="BK51:BM51"/>
    <mergeCell ref="BN51:BO51"/>
    <mergeCell ref="BQ51:BS51"/>
    <mergeCell ref="BT51:BV51"/>
    <mergeCell ref="BW51:BY51"/>
    <mergeCell ref="BZ51:CB51"/>
    <mergeCell ref="AS51:AU51"/>
    <mergeCell ref="AV51:AX51"/>
    <mergeCell ref="AY51:BA51"/>
    <mergeCell ref="BB51:BD51"/>
    <mergeCell ref="BE51:BG51"/>
    <mergeCell ref="BH51:BJ51"/>
    <mergeCell ref="AA51:AC51"/>
    <mergeCell ref="AD51:AF51"/>
    <mergeCell ref="AG51:AI51"/>
    <mergeCell ref="AJ51:AL51"/>
    <mergeCell ref="AM51:AO51"/>
    <mergeCell ref="AP51:AR51"/>
    <mergeCell ref="CR50:CT50"/>
    <mergeCell ref="CU50:CW50"/>
    <mergeCell ref="D51:E51"/>
    <mergeCell ref="F51:H51"/>
    <mergeCell ref="I51:K51"/>
    <mergeCell ref="L51:N51"/>
    <mergeCell ref="O51:Q51"/>
    <mergeCell ref="R51:T51"/>
    <mergeCell ref="U51:W51"/>
    <mergeCell ref="X51:Z51"/>
    <mergeCell ref="BZ50:CB50"/>
    <mergeCell ref="CC50:CE50"/>
    <mergeCell ref="CF50:CH50"/>
    <mergeCell ref="CI50:CK50"/>
    <mergeCell ref="CL50:CN50"/>
    <mergeCell ref="CO50:CQ50"/>
    <mergeCell ref="BH50:BJ50"/>
    <mergeCell ref="BK50:BM50"/>
    <mergeCell ref="BN50:BP50"/>
    <mergeCell ref="BQ50:BS50"/>
    <mergeCell ref="BT50:BV50"/>
    <mergeCell ref="BW50:BY50"/>
    <mergeCell ref="AP50:AR50"/>
    <mergeCell ref="AS50:AU50"/>
    <mergeCell ref="AV50:AX50"/>
    <mergeCell ref="AY50:BA50"/>
    <mergeCell ref="BB50:BD50"/>
    <mergeCell ref="BE50:BG50"/>
    <mergeCell ref="X50:Z50"/>
    <mergeCell ref="AA50:AC50"/>
    <mergeCell ref="AD50:AF50"/>
    <mergeCell ref="AG50:AI50"/>
    <mergeCell ref="AJ50:AL50"/>
    <mergeCell ref="AM50:AO50"/>
    <mergeCell ref="CR47:CT47"/>
    <mergeCell ref="BK47:BM47"/>
    <mergeCell ref="BN47:BP47"/>
    <mergeCell ref="BQ47:BS47"/>
    <mergeCell ref="BT47:BV47"/>
    <mergeCell ref="BW47:BY47"/>
    <mergeCell ref="BZ47:CB47"/>
    <mergeCell ref="AS47:AU47"/>
    <mergeCell ref="AV47:AX47"/>
    <mergeCell ref="D48:E48"/>
    <mergeCell ref="D49:E49"/>
    <mergeCell ref="D50:E50"/>
    <mergeCell ref="F50:H50"/>
    <mergeCell ref="I50:K50"/>
    <mergeCell ref="L50:N50"/>
    <mergeCell ref="O50:Q50"/>
    <mergeCell ref="R50:T50"/>
    <mergeCell ref="U50:W50"/>
    <mergeCell ref="CU46:CW46"/>
    <mergeCell ref="F47:H47"/>
    <mergeCell ref="I47:K47"/>
    <mergeCell ref="L47:N47"/>
    <mergeCell ref="O47:Q47"/>
    <mergeCell ref="R47:T47"/>
    <mergeCell ref="U47:W47"/>
    <mergeCell ref="X47:Z47"/>
    <mergeCell ref="AY47:BA47"/>
    <mergeCell ref="BB47:BD47"/>
    <mergeCell ref="BE47:BG47"/>
    <mergeCell ref="BH47:BJ47"/>
    <mergeCell ref="AA47:AC47"/>
    <mergeCell ref="AD47:AF47"/>
    <mergeCell ref="AG47:AI47"/>
    <mergeCell ref="AJ47:AL47"/>
    <mergeCell ref="AM47:AO47"/>
    <mergeCell ref="AP47:AR47"/>
    <mergeCell ref="CU47:CW47"/>
    <mergeCell ref="CC47:CE47"/>
    <mergeCell ref="CF47:CH47"/>
    <mergeCell ref="CI47:CK47"/>
    <mergeCell ref="CL47:CN47"/>
    <mergeCell ref="CO47:CQ47"/>
    <mergeCell ref="CR42:CT42"/>
    <mergeCell ref="CU42:CW42"/>
    <mergeCell ref="A43:A54"/>
    <mergeCell ref="B43:E43"/>
    <mergeCell ref="CU43:CW43"/>
    <mergeCell ref="B44:E44"/>
    <mergeCell ref="B45:E45"/>
    <mergeCell ref="CU45:CW45"/>
    <mergeCell ref="BT42:BV42"/>
    <mergeCell ref="BW42:BY42"/>
    <mergeCell ref="BZ42:CB42"/>
    <mergeCell ref="CC42:CE42"/>
    <mergeCell ref="CF42:CH42"/>
    <mergeCell ref="CI42:CK42"/>
    <mergeCell ref="BB42:BD42"/>
    <mergeCell ref="BE42:BG42"/>
    <mergeCell ref="BH42:BJ42"/>
    <mergeCell ref="BK42:BM42"/>
    <mergeCell ref="BN42:BP42"/>
    <mergeCell ref="BQ42:BS42"/>
    <mergeCell ref="AJ42:AL42"/>
    <mergeCell ref="AM42:AO42"/>
    <mergeCell ref="B46:C54"/>
    <mergeCell ref="D46:E47"/>
    <mergeCell ref="D41:E41"/>
    <mergeCell ref="D42:E42"/>
    <mergeCell ref="F42:H42"/>
    <mergeCell ref="I42:K42"/>
    <mergeCell ref="L42:N42"/>
    <mergeCell ref="O42:Q42"/>
    <mergeCell ref="CI39:CK39"/>
    <mergeCell ref="CL39:CN39"/>
    <mergeCell ref="CO39:CQ39"/>
    <mergeCell ref="AP42:AR42"/>
    <mergeCell ref="AS42:AU42"/>
    <mergeCell ref="AV42:AX42"/>
    <mergeCell ref="AY42:BA42"/>
    <mergeCell ref="R42:T42"/>
    <mergeCell ref="U42:W42"/>
    <mergeCell ref="X42:Z42"/>
    <mergeCell ref="AA42:AC42"/>
    <mergeCell ref="AD42:AF42"/>
    <mergeCell ref="AG42:AI42"/>
    <mergeCell ref="CL42:CN42"/>
    <mergeCell ref="CO42:CQ42"/>
    <mergeCell ref="D40:E40"/>
    <mergeCell ref="BQ39:BS39"/>
    <mergeCell ref="BT39:BV39"/>
    <mergeCell ref="CI38:CK38"/>
    <mergeCell ref="BB38:BD38"/>
    <mergeCell ref="BE38:BG38"/>
    <mergeCell ref="BH38:BJ38"/>
    <mergeCell ref="BK38:BM38"/>
    <mergeCell ref="BW39:BY39"/>
    <mergeCell ref="BZ39:CA39"/>
    <mergeCell ref="CC39:CE39"/>
    <mergeCell ref="CF39:CH39"/>
    <mergeCell ref="BB39:BD39"/>
    <mergeCell ref="BE39:BG39"/>
    <mergeCell ref="BH39:BJ39"/>
    <mergeCell ref="BN39:BP39"/>
    <mergeCell ref="I39:K39"/>
    <mergeCell ref="O39:Q39"/>
    <mergeCell ref="R39:T39"/>
    <mergeCell ref="X39:Z39"/>
    <mergeCell ref="BT38:BV38"/>
    <mergeCell ref="BW38:BY38"/>
    <mergeCell ref="BZ38:CB38"/>
    <mergeCell ref="CC38:CE38"/>
    <mergeCell ref="CF38:CH38"/>
    <mergeCell ref="AW39:AX39"/>
    <mergeCell ref="AY39:BA39"/>
    <mergeCell ref="AP38:AR38"/>
    <mergeCell ref="AS38:AU38"/>
    <mergeCell ref="AV38:AX38"/>
    <mergeCell ref="AY38:BA38"/>
    <mergeCell ref="R38:T38"/>
    <mergeCell ref="U38:W38"/>
    <mergeCell ref="X38:Z38"/>
    <mergeCell ref="AA38:AC38"/>
    <mergeCell ref="AD38:AF38"/>
    <mergeCell ref="AG38:AI38"/>
    <mergeCell ref="CL38:CN38"/>
    <mergeCell ref="CO38:CQ38"/>
    <mergeCell ref="BN38:BP38"/>
    <mergeCell ref="BQ38:BS38"/>
    <mergeCell ref="AJ38:AL38"/>
    <mergeCell ref="AM38:AO38"/>
    <mergeCell ref="CR39:CT39"/>
    <mergeCell ref="CU39:CW39"/>
    <mergeCell ref="D37:E37"/>
    <mergeCell ref="D38:E38"/>
    <mergeCell ref="F38:H38"/>
    <mergeCell ref="I38:K38"/>
    <mergeCell ref="L38:N38"/>
    <mergeCell ref="O38:Q38"/>
    <mergeCell ref="AA39:AC39"/>
    <mergeCell ref="AE39:AF39"/>
    <mergeCell ref="AG39:AI39"/>
    <mergeCell ref="AJ39:AK39"/>
    <mergeCell ref="AM39:AO39"/>
    <mergeCell ref="AS39:AU39"/>
    <mergeCell ref="CR38:CT38"/>
    <mergeCell ref="CU38:CW38"/>
    <mergeCell ref="D39:E39"/>
    <mergeCell ref="F39:H39"/>
    <mergeCell ref="D36:E36"/>
    <mergeCell ref="BQ35:BS35"/>
    <mergeCell ref="BT35:BV35"/>
    <mergeCell ref="BW35:BY35"/>
    <mergeCell ref="BZ35:CB35"/>
    <mergeCell ref="CC35:CE35"/>
    <mergeCell ref="CF35:CH35"/>
    <mergeCell ref="AY35:BA35"/>
    <mergeCell ref="BB35:BD35"/>
    <mergeCell ref="BE35:BG35"/>
    <mergeCell ref="BH35:BJ35"/>
    <mergeCell ref="BK35:BM35"/>
    <mergeCell ref="BN35:BP35"/>
    <mergeCell ref="AG35:AI35"/>
    <mergeCell ref="AJ35:AL35"/>
    <mergeCell ref="AM35:AO35"/>
    <mergeCell ref="AP35:AR35"/>
    <mergeCell ref="AS35:AU35"/>
    <mergeCell ref="AV35:AX35"/>
    <mergeCell ref="CU34:CW34"/>
    <mergeCell ref="F35:H35"/>
    <mergeCell ref="I35:K35"/>
    <mergeCell ref="L35:N35"/>
    <mergeCell ref="O35:Q35"/>
    <mergeCell ref="R35:T35"/>
    <mergeCell ref="U35:W35"/>
    <mergeCell ref="X35:Z35"/>
    <mergeCell ref="AA35:AC35"/>
    <mergeCell ref="AD35:AF35"/>
    <mergeCell ref="CR35:CT35"/>
    <mergeCell ref="CU35:CW35"/>
    <mergeCell ref="CI35:CK35"/>
    <mergeCell ref="CL35:CN35"/>
    <mergeCell ref="CO35:CQ35"/>
    <mergeCell ref="CR30:CT30"/>
    <mergeCell ref="CU30:CW30"/>
    <mergeCell ref="A31:A42"/>
    <mergeCell ref="B31:E31"/>
    <mergeCell ref="CU31:CW31"/>
    <mergeCell ref="B32:E32"/>
    <mergeCell ref="B33:E33"/>
    <mergeCell ref="CU33:CW33"/>
    <mergeCell ref="B34:C42"/>
    <mergeCell ref="D34:E35"/>
    <mergeCell ref="BZ30:CB30"/>
    <mergeCell ref="CC30:CE30"/>
    <mergeCell ref="CF30:CH30"/>
    <mergeCell ref="CI30:CK30"/>
    <mergeCell ref="CL30:CN30"/>
    <mergeCell ref="CO30:CQ30"/>
    <mergeCell ref="BH30:BJ30"/>
    <mergeCell ref="BK30:BM30"/>
    <mergeCell ref="BN30:BP30"/>
    <mergeCell ref="BQ30:BS30"/>
    <mergeCell ref="BT30:BV30"/>
    <mergeCell ref="BW30:BY30"/>
    <mergeCell ref="AP30:AR30"/>
    <mergeCell ref="AS30:AU30"/>
    <mergeCell ref="AV30:AX30"/>
    <mergeCell ref="AY30:BA30"/>
    <mergeCell ref="BB30:BD30"/>
    <mergeCell ref="BE30:BG30"/>
    <mergeCell ref="X30:Z30"/>
    <mergeCell ref="AA30:AC30"/>
    <mergeCell ref="AD30:AF30"/>
    <mergeCell ref="AG30:AI30"/>
    <mergeCell ref="AJ30:AL30"/>
    <mergeCell ref="AM30:AO30"/>
    <mergeCell ref="CU27:CW27"/>
    <mergeCell ref="D28:E28"/>
    <mergeCell ref="D29:E29"/>
    <mergeCell ref="D30:E30"/>
    <mergeCell ref="F30:H30"/>
    <mergeCell ref="I30:K30"/>
    <mergeCell ref="L30:N30"/>
    <mergeCell ref="O30:Q30"/>
    <mergeCell ref="R30:T30"/>
    <mergeCell ref="U30:W30"/>
    <mergeCell ref="CC27:CE27"/>
    <mergeCell ref="CF27:CH27"/>
    <mergeCell ref="CI27:CK27"/>
    <mergeCell ref="CM27:CN27"/>
    <mergeCell ref="CO27:CQ27"/>
    <mergeCell ref="CR27:CT27"/>
    <mergeCell ref="BK27:BM27"/>
    <mergeCell ref="BN27:BP27"/>
    <mergeCell ref="BQ27:BS27"/>
    <mergeCell ref="BT27:BV27"/>
    <mergeCell ref="BW27:BY27"/>
    <mergeCell ref="BZ27:CB27"/>
    <mergeCell ref="AS27:AU27"/>
    <mergeCell ref="AV27:AX27"/>
    <mergeCell ref="AY27:BA27"/>
    <mergeCell ref="BB27:BD27"/>
    <mergeCell ref="BE27:BG27"/>
    <mergeCell ref="BH27:BJ27"/>
    <mergeCell ref="AA27:AC27"/>
    <mergeCell ref="AD27:AF27"/>
    <mergeCell ref="AG27:AI27"/>
    <mergeCell ref="AJ27:AL27"/>
    <mergeCell ref="AM27:AO27"/>
    <mergeCell ref="AP27:AR27"/>
    <mergeCell ref="CR26:CT26"/>
    <mergeCell ref="CU26:CW26"/>
    <mergeCell ref="D27:E27"/>
    <mergeCell ref="F27:H27"/>
    <mergeCell ref="I27:K27"/>
    <mergeCell ref="L27:N27"/>
    <mergeCell ref="O27:Q27"/>
    <mergeCell ref="R27:T27"/>
    <mergeCell ref="U27:W27"/>
    <mergeCell ref="Y27:Z27"/>
    <mergeCell ref="BZ26:CB26"/>
    <mergeCell ref="CC26:CE26"/>
    <mergeCell ref="CF26:CH26"/>
    <mergeCell ref="CI26:CK26"/>
    <mergeCell ref="CL26:CN26"/>
    <mergeCell ref="CO26:CQ26"/>
    <mergeCell ref="BH26:BJ26"/>
    <mergeCell ref="BK26:BM26"/>
    <mergeCell ref="BN26:BP26"/>
    <mergeCell ref="BQ26:BS26"/>
    <mergeCell ref="BT26:BV26"/>
    <mergeCell ref="BW26:BY26"/>
    <mergeCell ref="AP26:AR26"/>
    <mergeCell ref="AS26:AU26"/>
    <mergeCell ref="CL23:CN23"/>
    <mergeCell ref="CO23:CQ23"/>
    <mergeCell ref="CR23:CT23"/>
    <mergeCell ref="BK23:BM23"/>
    <mergeCell ref="BN23:BP23"/>
    <mergeCell ref="BQ23:BS23"/>
    <mergeCell ref="BT23:BV23"/>
    <mergeCell ref="BW23:BY23"/>
    <mergeCell ref="BZ23:CB23"/>
    <mergeCell ref="F26:H26"/>
    <mergeCell ref="I26:K26"/>
    <mergeCell ref="L26:N26"/>
    <mergeCell ref="O26:Q26"/>
    <mergeCell ref="R26:T26"/>
    <mergeCell ref="U26:W26"/>
    <mergeCell ref="CC23:CE23"/>
    <mergeCell ref="CF23:CH23"/>
    <mergeCell ref="CI23:CK23"/>
    <mergeCell ref="AS23:AU23"/>
    <mergeCell ref="AV23:AX23"/>
    <mergeCell ref="AV26:AX26"/>
    <mergeCell ref="AY26:BA26"/>
    <mergeCell ref="BB26:BD26"/>
    <mergeCell ref="BE26:BG26"/>
    <mergeCell ref="X26:Z26"/>
    <mergeCell ref="AA26:AC26"/>
    <mergeCell ref="AD26:AF26"/>
    <mergeCell ref="AG26:AI26"/>
    <mergeCell ref="AJ26:AL26"/>
    <mergeCell ref="AM26:AO26"/>
    <mergeCell ref="B22:C30"/>
    <mergeCell ref="D22:E23"/>
    <mergeCell ref="CU22:CW22"/>
    <mergeCell ref="F23:H23"/>
    <mergeCell ref="I23:K23"/>
    <mergeCell ref="L23:N23"/>
    <mergeCell ref="O23:Q23"/>
    <mergeCell ref="R23:T23"/>
    <mergeCell ref="U23:W23"/>
    <mergeCell ref="X23:Z23"/>
    <mergeCell ref="AY23:BA23"/>
    <mergeCell ref="BB23:BD23"/>
    <mergeCell ref="BE23:BG23"/>
    <mergeCell ref="BH23:BJ23"/>
    <mergeCell ref="AA23:AC23"/>
    <mergeCell ref="AD23:AF23"/>
    <mergeCell ref="AG23:AI23"/>
    <mergeCell ref="AJ23:AL23"/>
    <mergeCell ref="AM23:AO23"/>
    <mergeCell ref="AP23:AR23"/>
    <mergeCell ref="CU23:CW23"/>
    <mergeCell ref="D24:E24"/>
    <mergeCell ref="D25:E25"/>
    <mergeCell ref="D26:E26"/>
    <mergeCell ref="CL18:CN18"/>
    <mergeCell ref="CO18:CQ18"/>
    <mergeCell ref="CR18:CT18"/>
    <mergeCell ref="CU18:CW18"/>
    <mergeCell ref="A19:A30"/>
    <mergeCell ref="B19:E19"/>
    <mergeCell ref="CU19:CW19"/>
    <mergeCell ref="B20:E20"/>
    <mergeCell ref="B21:E21"/>
    <mergeCell ref="CU21:CW21"/>
    <mergeCell ref="BT18:BV18"/>
    <mergeCell ref="BW18:BY18"/>
    <mergeCell ref="BZ18:CB18"/>
    <mergeCell ref="CC18:CE18"/>
    <mergeCell ref="CF18:CH18"/>
    <mergeCell ref="CI18:CK18"/>
    <mergeCell ref="BB18:BD18"/>
    <mergeCell ref="BE18:BG18"/>
    <mergeCell ref="BH18:BJ18"/>
    <mergeCell ref="BK18:BM18"/>
    <mergeCell ref="BN18:BP18"/>
    <mergeCell ref="BQ18:BS18"/>
    <mergeCell ref="AJ18:AL18"/>
    <mergeCell ref="AM18:AO18"/>
    <mergeCell ref="AS18:AU18"/>
    <mergeCell ref="AV18:AX18"/>
    <mergeCell ref="AY18:BA18"/>
    <mergeCell ref="R18:T18"/>
    <mergeCell ref="U18:W18"/>
    <mergeCell ref="X18:Z18"/>
    <mergeCell ref="AA18:AC18"/>
    <mergeCell ref="AD18:AF18"/>
    <mergeCell ref="AG18:AI18"/>
    <mergeCell ref="CR15:CT15"/>
    <mergeCell ref="CU15:CW15"/>
    <mergeCell ref="D16:E16"/>
    <mergeCell ref="D17:E17"/>
    <mergeCell ref="D18:E18"/>
    <mergeCell ref="F18:H18"/>
    <mergeCell ref="I18:K18"/>
    <mergeCell ref="L18:N18"/>
    <mergeCell ref="O18:Q18"/>
    <mergeCell ref="BW15:BY15"/>
    <mergeCell ref="BZ15:CA15"/>
    <mergeCell ref="CC15:CE15"/>
    <mergeCell ref="CF15:CH15"/>
    <mergeCell ref="CI15:CK15"/>
    <mergeCell ref="CL15:CN15"/>
    <mergeCell ref="BE15:BG15"/>
    <mergeCell ref="BH15:BJ15"/>
    <mergeCell ref="BK15:BM15"/>
    <mergeCell ref="BN15:BP15"/>
    <mergeCell ref="BQ15:BR15"/>
    <mergeCell ref="BT15:BV15"/>
    <mergeCell ref="AM15:AO15"/>
    <mergeCell ref="AP15:AQ15"/>
    <mergeCell ref="AP18:AR18"/>
    <mergeCell ref="AY15:AZ15"/>
    <mergeCell ref="BB15:BD15"/>
    <mergeCell ref="U15:W15"/>
    <mergeCell ref="X15:Z15"/>
    <mergeCell ref="AA15:AC15"/>
    <mergeCell ref="AD15:AF15"/>
    <mergeCell ref="AG15:AI15"/>
    <mergeCell ref="AK15:AL15"/>
    <mergeCell ref="CO15:CQ15"/>
    <mergeCell ref="CR14:CT14"/>
    <mergeCell ref="CU14:CW14"/>
    <mergeCell ref="D15:E15"/>
    <mergeCell ref="F15:H15"/>
    <mergeCell ref="I15:K15"/>
    <mergeCell ref="M15:N15"/>
    <mergeCell ref="P15:Q15"/>
    <mergeCell ref="R15:T15"/>
    <mergeCell ref="BT14:BV14"/>
    <mergeCell ref="BW14:BY14"/>
    <mergeCell ref="BZ14:CB14"/>
    <mergeCell ref="CC14:CE14"/>
    <mergeCell ref="CF14:CH14"/>
    <mergeCell ref="CI14:CK14"/>
    <mergeCell ref="BB14:BD14"/>
    <mergeCell ref="BE14:BG14"/>
    <mergeCell ref="BH14:BJ14"/>
    <mergeCell ref="BK14:BM14"/>
    <mergeCell ref="BN14:BP14"/>
    <mergeCell ref="BQ14:BS14"/>
    <mergeCell ref="AJ14:AL14"/>
    <mergeCell ref="AM14:AO14"/>
    <mergeCell ref="AS15:AU15"/>
    <mergeCell ref="AV15:AX15"/>
    <mergeCell ref="CL14:CN14"/>
    <mergeCell ref="CO14:CQ14"/>
    <mergeCell ref="BQ11:BS11"/>
    <mergeCell ref="BT11:BV11"/>
    <mergeCell ref="BE11:BG11"/>
    <mergeCell ref="BH11:BJ11"/>
    <mergeCell ref="BK11:BM11"/>
    <mergeCell ref="BN11:BP11"/>
    <mergeCell ref="AM11:AO11"/>
    <mergeCell ref="AP11:AR11"/>
    <mergeCell ref="AS11:AU11"/>
    <mergeCell ref="AP14:AR14"/>
    <mergeCell ref="AS14:AU14"/>
    <mergeCell ref="AV14:AX14"/>
    <mergeCell ref="AY14:BA14"/>
    <mergeCell ref="CO11:CQ11"/>
    <mergeCell ref="R14:T14"/>
    <mergeCell ref="U14:W14"/>
    <mergeCell ref="X14:Z14"/>
    <mergeCell ref="AA14:AC14"/>
    <mergeCell ref="AD14:AF14"/>
    <mergeCell ref="AG14:AI14"/>
    <mergeCell ref="D13:E13"/>
    <mergeCell ref="D14:E14"/>
    <mergeCell ref="F14:H14"/>
    <mergeCell ref="I14:K14"/>
    <mergeCell ref="L14:N14"/>
    <mergeCell ref="O14:Q14"/>
    <mergeCell ref="D12:E12"/>
    <mergeCell ref="AG11:AI11"/>
    <mergeCell ref="AJ11:AL11"/>
    <mergeCell ref="AV11:AX11"/>
    <mergeCell ref="CU10:CW10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CR11:CT11"/>
    <mergeCell ref="CU11:CW11"/>
    <mergeCell ref="BW11:BY11"/>
    <mergeCell ref="BZ11:CB11"/>
    <mergeCell ref="CC11:CE11"/>
    <mergeCell ref="CF11:CH11"/>
    <mergeCell ref="AY11:BA11"/>
    <mergeCell ref="BB11:BD11"/>
    <mergeCell ref="CI11:CK11"/>
    <mergeCell ref="CL11:CN11"/>
    <mergeCell ref="CR6:CT6"/>
    <mergeCell ref="CU6:CW6"/>
    <mergeCell ref="A7:A18"/>
    <mergeCell ref="B7:E7"/>
    <mergeCell ref="CU7:CW7"/>
    <mergeCell ref="B8:E8"/>
    <mergeCell ref="B9:E9"/>
    <mergeCell ref="CU9:CW9"/>
    <mergeCell ref="B10:C18"/>
    <mergeCell ref="D10:E11"/>
    <mergeCell ref="BZ6:CB6"/>
    <mergeCell ref="CC6:CE6"/>
    <mergeCell ref="CF6:CH6"/>
    <mergeCell ref="CI6:CK6"/>
    <mergeCell ref="CL6:CN6"/>
    <mergeCell ref="CO6:CQ6"/>
    <mergeCell ref="BH6:BJ6"/>
    <mergeCell ref="BK6:BM6"/>
    <mergeCell ref="BN6:BP6"/>
    <mergeCell ref="BQ6:BS6"/>
    <mergeCell ref="BT6:BV6"/>
    <mergeCell ref="BW6:BY6"/>
    <mergeCell ref="AP6:AR6"/>
    <mergeCell ref="AS6:AU6"/>
    <mergeCell ref="AV6:AX6"/>
    <mergeCell ref="AY6:BA6"/>
    <mergeCell ref="BB6:BD6"/>
    <mergeCell ref="BE6:BG6"/>
    <mergeCell ref="X6:Z6"/>
    <mergeCell ref="AA6:AC6"/>
    <mergeCell ref="AD6:AF6"/>
    <mergeCell ref="AG6:AI6"/>
    <mergeCell ref="AJ6:AL6"/>
    <mergeCell ref="AM6:AO6"/>
    <mergeCell ref="CO5:CQ5"/>
    <mergeCell ref="CR5:CT5"/>
    <mergeCell ref="CU5:CW5"/>
    <mergeCell ref="A6:E6"/>
    <mergeCell ref="F6:H6"/>
    <mergeCell ref="I6:K6"/>
    <mergeCell ref="L6:N6"/>
    <mergeCell ref="O6:Q6"/>
    <mergeCell ref="R6:T6"/>
    <mergeCell ref="U6:W6"/>
    <mergeCell ref="BW5:BY5"/>
    <mergeCell ref="BZ5:CB5"/>
    <mergeCell ref="CC5:CE5"/>
    <mergeCell ref="CF5:CH5"/>
    <mergeCell ref="CI5:CK5"/>
    <mergeCell ref="CL5:CN5"/>
    <mergeCell ref="BE5:BG5"/>
    <mergeCell ref="BH5:BJ5"/>
    <mergeCell ref="BK5:BM5"/>
    <mergeCell ref="BN5:BP5"/>
    <mergeCell ref="BQ5:BS5"/>
    <mergeCell ref="BT5:BV5"/>
    <mergeCell ref="AM5:AO5"/>
    <mergeCell ref="AP5:AR5"/>
    <mergeCell ref="AV5:AX5"/>
    <mergeCell ref="AY5:BA5"/>
    <mergeCell ref="BB5:BD5"/>
    <mergeCell ref="U5:W5"/>
    <mergeCell ref="X5:Z5"/>
    <mergeCell ref="AA5:AC5"/>
    <mergeCell ref="AD5:AF5"/>
    <mergeCell ref="AG5:AI5"/>
    <mergeCell ref="AJ5:AL5"/>
    <mergeCell ref="A5:E5"/>
    <mergeCell ref="F5:H5"/>
    <mergeCell ref="I5:K5"/>
    <mergeCell ref="L5:N5"/>
    <mergeCell ref="O5:Q5"/>
    <mergeCell ref="R5:T5"/>
    <mergeCell ref="AM3:AO3"/>
    <mergeCell ref="AP3:AQ3"/>
    <mergeCell ref="AS3:AT3"/>
    <mergeCell ref="AS5:AU5"/>
    <mergeCell ref="F3:I3"/>
    <mergeCell ref="J3:K3"/>
    <mergeCell ref="M3:O3"/>
    <mergeCell ref="P3:S3"/>
    <mergeCell ref="Z3:AD3"/>
    <mergeCell ref="AE3:AF3"/>
    <mergeCell ref="AH3:AI3"/>
    <mergeCell ref="AJ3:AK3"/>
    <mergeCell ref="BE3:BH3"/>
    <mergeCell ref="AU3:AV3"/>
    <mergeCell ref="AX3:BA3"/>
    <mergeCell ref="BB3:BC3"/>
    <mergeCell ref="CO1:CT1"/>
    <mergeCell ref="Y2:AG2"/>
    <mergeCell ref="AH2:AK2"/>
    <mergeCell ref="AM2:AQ2"/>
    <mergeCell ref="AS2:AV2"/>
    <mergeCell ref="AX2:BC2"/>
    <mergeCell ref="BE2:BJ2"/>
    <mergeCell ref="BK2:BN2"/>
    <mergeCell ref="BO2:BR2"/>
    <mergeCell ref="BW2:BY2"/>
    <mergeCell ref="BZ2:CF2"/>
    <mergeCell ref="CO2:CT3"/>
    <mergeCell ref="BI3:BJ3"/>
    <mergeCell ref="BW3:BY3"/>
    <mergeCell ref="BZ3:CF3"/>
  </mergeCells>
  <phoneticPr fontId="6"/>
  <conditionalFormatting sqref="F7:CT7">
    <cfRule type="expression" dxfId="549" priority="474">
      <formula>F8=0</formula>
    </cfRule>
    <cfRule type="expression" dxfId="548" priority="2">
      <formula>F8=17</formula>
    </cfRule>
    <cfRule type="expression" dxfId="547" priority="475">
      <formula>F8=8</formula>
    </cfRule>
    <cfRule type="expression" dxfId="546" priority="482">
      <formula>F8=1</formula>
    </cfRule>
    <cfRule type="expression" dxfId="545" priority="481">
      <formula>F8=2</formula>
    </cfRule>
    <cfRule type="expression" dxfId="544" priority="480">
      <formula>F8=3</formula>
    </cfRule>
    <cfRule type="expression" dxfId="543" priority="476">
      <formula>F8=7</formula>
    </cfRule>
    <cfRule type="expression" dxfId="542" priority="479">
      <formula>F8=4</formula>
    </cfRule>
    <cfRule type="expression" dxfId="541" priority="478">
      <formula>F8=5</formula>
    </cfRule>
    <cfRule type="expression" dxfId="540" priority="477">
      <formula>F8=6</formula>
    </cfRule>
    <cfRule type="expression" dxfId="539" priority="467">
      <formula>F8=15</formula>
    </cfRule>
    <cfRule type="expression" dxfId="538" priority="468">
      <formula>F8=14</formula>
    </cfRule>
    <cfRule type="expression" dxfId="537" priority="469">
      <formula>F8=13</formula>
    </cfRule>
    <cfRule type="expression" dxfId="536" priority="470">
      <formula>F8=12</formula>
    </cfRule>
    <cfRule type="expression" dxfId="535" priority="471">
      <formula>F8=11</formula>
    </cfRule>
    <cfRule type="expression" dxfId="534" priority="472">
      <formula>F8=10</formula>
    </cfRule>
    <cfRule type="expression" dxfId="533" priority="473">
      <formula>F8=9</formula>
    </cfRule>
  </conditionalFormatting>
  <conditionalFormatting sqref="F19:CT19">
    <cfRule type="expression" dxfId="532" priority="1">
      <formula>F20=17</formula>
    </cfRule>
    <cfRule type="expression" dxfId="531" priority="456">
      <formula>F20=10</formula>
    </cfRule>
    <cfRule type="expression" dxfId="530" priority="455">
      <formula>F20=11</formula>
    </cfRule>
    <cfRule type="expression" dxfId="529" priority="454">
      <formula>F20=12</formula>
    </cfRule>
    <cfRule type="expression" dxfId="528" priority="465">
      <formula>F20=2</formula>
    </cfRule>
    <cfRule type="expression" dxfId="527" priority="453">
      <formula>F20=13</formula>
    </cfRule>
    <cfRule type="expression" dxfId="526" priority="452">
      <formula>F20=14</formula>
    </cfRule>
    <cfRule type="expression" dxfId="525" priority="451">
      <formula>F20=15</formula>
    </cfRule>
    <cfRule type="expression" dxfId="524" priority="457">
      <formula>F20=9</formula>
    </cfRule>
    <cfRule type="expression" dxfId="523" priority="466">
      <formula>F20=1</formula>
    </cfRule>
    <cfRule type="expression" dxfId="522" priority="464">
      <formula>F20=3</formula>
    </cfRule>
    <cfRule type="expression" dxfId="521" priority="463">
      <formula>F20=4</formula>
    </cfRule>
    <cfRule type="expression" dxfId="520" priority="462">
      <formula>F20=5</formula>
    </cfRule>
    <cfRule type="expression" dxfId="519" priority="461">
      <formula>F20=6</formula>
    </cfRule>
    <cfRule type="expression" dxfId="518" priority="460">
      <formula>F20=7</formula>
    </cfRule>
    <cfRule type="expression" dxfId="517" priority="459">
      <formula>F20=8</formula>
    </cfRule>
    <cfRule type="expression" dxfId="516" priority="458">
      <formula>F20=0</formula>
    </cfRule>
  </conditionalFormatting>
  <conditionalFormatting sqref="F31:CT31">
    <cfRule type="expression" dxfId="515" priority="164">
      <formula>F32=14</formula>
    </cfRule>
    <cfRule type="expression" dxfId="514" priority="165">
      <formula>F32=13</formula>
    </cfRule>
    <cfRule type="expression" dxfId="513" priority="166">
      <formula>F32=12</formula>
    </cfRule>
    <cfRule type="expression" dxfId="512" priority="168">
      <formula>F32=10</formula>
    </cfRule>
    <cfRule type="expression" dxfId="511" priority="169">
      <formula>F32=9</formula>
    </cfRule>
    <cfRule type="expression" dxfId="510" priority="163">
      <formula>F32=15</formula>
    </cfRule>
    <cfRule type="expression" dxfId="509" priority="173">
      <formula>F32=6</formula>
    </cfRule>
    <cfRule type="expression" dxfId="508" priority="172">
      <formula>F32=7</formula>
    </cfRule>
    <cfRule type="expression" dxfId="507" priority="171">
      <formula>F32=8</formula>
    </cfRule>
    <cfRule type="expression" dxfId="506" priority="167">
      <formula>F32=11</formula>
    </cfRule>
    <cfRule type="expression" dxfId="505" priority="170">
      <formula>F32=0</formula>
    </cfRule>
    <cfRule type="expression" dxfId="504" priority="178">
      <formula>F32=1</formula>
    </cfRule>
    <cfRule type="expression" dxfId="503" priority="177">
      <formula>F32=2</formula>
    </cfRule>
    <cfRule type="expression" dxfId="502" priority="176">
      <formula>F32=3</formula>
    </cfRule>
    <cfRule type="expression" dxfId="501" priority="175">
      <formula>F32=4</formula>
    </cfRule>
    <cfRule type="expression" dxfId="500" priority="174">
      <formula>F32=5</formula>
    </cfRule>
  </conditionalFormatting>
  <conditionalFormatting sqref="F43:CT43">
    <cfRule type="expression" dxfId="499" priority="393">
      <formula>F44=9</formula>
    </cfRule>
    <cfRule type="expression" dxfId="498" priority="391">
      <formula>F44=11</formula>
    </cfRule>
    <cfRule type="expression" dxfId="497" priority="390">
      <formula>F44=12</formula>
    </cfRule>
    <cfRule type="expression" dxfId="496" priority="389">
      <formula>F44=13</formula>
    </cfRule>
    <cfRule type="expression" dxfId="495" priority="388">
      <formula>F44=14</formula>
    </cfRule>
    <cfRule type="expression" dxfId="494" priority="387">
      <formula>F44=15</formula>
    </cfRule>
    <cfRule type="expression" dxfId="493" priority="386">
      <formula>F44=1</formula>
    </cfRule>
    <cfRule type="expression" dxfId="492" priority="206">
      <formula>F44=5</formula>
    </cfRule>
    <cfRule type="expression" dxfId="491" priority="195">
      <formula>F44=15</formula>
    </cfRule>
    <cfRule type="expression" dxfId="490" priority="196">
      <formula>F44=14</formula>
    </cfRule>
    <cfRule type="expression" dxfId="489" priority="362">
      <formula>F44=0</formula>
    </cfRule>
    <cfRule type="expression" dxfId="488" priority="197">
      <formula>F44=13</formula>
    </cfRule>
    <cfRule type="expression" dxfId="487" priority="198">
      <formula>F44=12</formula>
    </cfRule>
    <cfRule type="expression" dxfId="486" priority="199">
      <formula>F44=11</formula>
    </cfRule>
    <cfRule type="expression" dxfId="485" priority="200">
      <formula>F44=10</formula>
    </cfRule>
    <cfRule type="expression" dxfId="484" priority="402">
      <formula>F44=1</formula>
    </cfRule>
    <cfRule type="expression" dxfId="483" priority="201">
      <formula>F44=9</formula>
    </cfRule>
    <cfRule type="expression" dxfId="482" priority="370">
      <formula>F44=1</formula>
    </cfRule>
    <cfRule type="expression" dxfId="481" priority="369">
      <formula>F44=2</formula>
    </cfRule>
    <cfRule type="expression" dxfId="480" priority="368">
      <formula>F44=3</formula>
    </cfRule>
    <cfRule type="expression" dxfId="479" priority="367">
      <formula>F44=4</formula>
    </cfRule>
    <cfRule type="expression" dxfId="478" priority="366">
      <formula>F44=5</formula>
    </cfRule>
    <cfRule type="expression" dxfId="477" priority="365">
      <formula>F44=6</formula>
    </cfRule>
    <cfRule type="expression" dxfId="476" priority="364">
      <formula>F44=7</formula>
    </cfRule>
    <cfRule type="expression" dxfId="475" priority="363">
      <formula>F44=8</formula>
    </cfRule>
    <cfRule type="expression" dxfId="474" priority="202">
      <formula>F44=0</formula>
    </cfRule>
    <cfRule type="expression" dxfId="473" priority="361">
      <formula>F44=9</formula>
    </cfRule>
    <cfRule type="expression" dxfId="472" priority="360">
      <formula>F44=10</formula>
    </cfRule>
    <cfRule type="expression" dxfId="471" priority="359">
      <formula>F44=11</formula>
    </cfRule>
    <cfRule type="expression" dxfId="470" priority="358">
      <formula>F44=12</formula>
    </cfRule>
    <cfRule type="expression" dxfId="469" priority="357">
      <formula>F44=13</formula>
    </cfRule>
    <cfRule type="expression" dxfId="468" priority="356">
      <formula>F44=14</formula>
    </cfRule>
    <cfRule type="expression" dxfId="467" priority="355">
      <formula>F44=15</formula>
    </cfRule>
    <cfRule type="expression" dxfId="466" priority="203">
      <formula>F44=8</formula>
    </cfRule>
    <cfRule type="expression" dxfId="465" priority="204">
      <formula>F44=7</formula>
    </cfRule>
    <cfRule type="expression" dxfId="464" priority="205">
      <formula>F44=6</formula>
    </cfRule>
    <cfRule type="expression" dxfId="463" priority="207">
      <formula>F44=4</formula>
    </cfRule>
    <cfRule type="expression" dxfId="462" priority="208">
      <formula>F44=3</formula>
    </cfRule>
    <cfRule type="expression" dxfId="461" priority="209">
      <formula>F44=2</formula>
    </cfRule>
    <cfRule type="expression" dxfId="460" priority="210">
      <formula>F44=1</formula>
    </cfRule>
    <cfRule type="expression" dxfId="459" priority="385">
      <formula>F44=2</formula>
    </cfRule>
    <cfRule type="expression" dxfId="458" priority="384">
      <formula>F44=3</formula>
    </cfRule>
    <cfRule type="expression" dxfId="457" priority="383">
      <formula>F44=4</formula>
    </cfRule>
    <cfRule type="expression" dxfId="456" priority="382">
      <formula>F44=5</formula>
    </cfRule>
    <cfRule type="expression" dxfId="455" priority="381">
      <formula>F44=6</formula>
    </cfRule>
    <cfRule type="expression" dxfId="454" priority="380">
      <formula>F44=7</formula>
    </cfRule>
    <cfRule type="expression" dxfId="453" priority="379">
      <formula>F44=8</formula>
    </cfRule>
    <cfRule type="expression" dxfId="452" priority="378">
      <formula>F44=0</formula>
    </cfRule>
    <cfRule type="expression" dxfId="451" priority="377">
      <formula>F44=9</formula>
    </cfRule>
    <cfRule type="expression" dxfId="450" priority="392">
      <formula>F44=10</formula>
    </cfRule>
    <cfRule type="expression" dxfId="449" priority="376">
      <formula>F44=10</formula>
    </cfRule>
    <cfRule type="expression" dxfId="448" priority="375">
      <formula>F44=11</formula>
    </cfRule>
    <cfRule type="expression" dxfId="447" priority="374">
      <formula>F44=12</formula>
    </cfRule>
    <cfRule type="expression" dxfId="446" priority="373">
      <formula>F44=13</formula>
    </cfRule>
    <cfRule type="expression" dxfId="445" priority="372">
      <formula>F44=14</formula>
    </cfRule>
    <cfRule type="expression" dxfId="444" priority="371">
      <formula>F44=15</formula>
    </cfRule>
    <cfRule type="expression" dxfId="443" priority="401">
      <formula>F44=2</formula>
    </cfRule>
    <cfRule type="expression" dxfId="442" priority="400">
      <formula>F44=3</formula>
    </cfRule>
    <cfRule type="expression" dxfId="441" priority="399">
      <formula>F44=4</formula>
    </cfRule>
    <cfRule type="expression" dxfId="440" priority="398">
      <formula>F44=5</formula>
    </cfRule>
    <cfRule type="expression" dxfId="439" priority="397">
      <formula>F44=6</formula>
    </cfRule>
    <cfRule type="expression" dxfId="438" priority="396">
      <formula>F44=7</formula>
    </cfRule>
    <cfRule type="expression" dxfId="437" priority="395">
      <formula>F44=8</formula>
    </cfRule>
    <cfRule type="expression" dxfId="436" priority="394">
      <formula>F44=0</formula>
    </cfRule>
  </conditionalFormatting>
  <conditionalFormatting sqref="Z43:CT43">
    <cfRule type="expression" dxfId="435" priority="132">
      <formula>Z44=14</formula>
    </cfRule>
    <cfRule type="expression" dxfId="434" priority="133">
      <formula>Z44=13</formula>
    </cfRule>
    <cfRule type="expression" dxfId="433" priority="134">
      <formula>Z44=12</formula>
    </cfRule>
    <cfRule type="expression" dxfId="432" priority="135">
      <formula>Z44=11</formula>
    </cfRule>
    <cfRule type="expression" dxfId="431" priority="136">
      <formula>Z44=10</formula>
    </cfRule>
    <cfRule type="expression" dxfId="430" priority="137">
      <formula>Z44=9</formula>
    </cfRule>
    <cfRule type="expression" dxfId="429" priority="138">
      <formula>Z44=0</formula>
    </cfRule>
    <cfRule type="expression" dxfId="428" priority="139">
      <formula>Z44=8</formula>
    </cfRule>
    <cfRule type="expression" dxfId="427" priority="140">
      <formula>Z44=7</formula>
    </cfRule>
    <cfRule type="expression" dxfId="426" priority="141">
      <formula>Z44=6</formula>
    </cfRule>
    <cfRule type="expression" dxfId="425" priority="142">
      <formula>Z44=5</formula>
    </cfRule>
    <cfRule type="expression" dxfId="424" priority="143">
      <formula>Z44=4</formula>
    </cfRule>
    <cfRule type="expression" dxfId="423" priority="144">
      <formula>Z44=3</formula>
    </cfRule>
    <cfRule type="expression" dxfId="422" priority="145">
      <formula>Z44=2</formula>
    </cfRule>
    <cfRule type="expression" dxfId="421" priority="146">
      <formula>Z44=1</formula>
    </cfRule>
    <cfRule type="expression" dxfId="420" priority="179">
      <formula>Z44=15</formula>
    </cfRule>
    <cfRule type="expression" dxfId="419" priority="180">
      <formula>Z44=14</formula>
    </cfRule>
    <cfRule type="expression" dxfId="418" priority="181">
      <formula>Z44=13</formula>
    </cfRule>
    <cfRule type="expression" dxfId="417" priority="182">
      <formula>Z44=12</formula>
    </cfRule>
    <cfRule type="expression" dxfId="416" priority="183">
      <formula>Z44=11</formula>
    </cfRule>
    <cfRule type="expression" dxfId="415" priority="184">
      <formula>Z44=10</formula>
    </cfRule>
    <cfRule type="expression" dxfId="414" priority="185">
      <formula>Z44=9</formula>
    </cfRule>
    <cfRule type="expression" dxfId="413" priority="186">
      <formula>Z44=0</formula>
    </cfRule>
    <cfRule type="expression" dxfId="412" priority="187">
      <formula>Z44=8</formula>
    </cfRule>
    <cfRule type="expression" dxfId="411" priority="188">
      <formula>Z44=7</formula>
    </cfRule>
    <cfRule type="expression" dxfId="410" priority="189">
      <formula>Z44=6</formula>
    </cfRule>
    <cfRule type="expression" dxfId="409" priority="190">
      <formula>Z44=5</formula>
    </cfRule>
    <cfRule type="expression" dxfId="408" priority="191">
      <formula>Z44=4</formula>
    </cfRule>
    <cfRule type="expression" dxfId="407" priority="192">
      <formula>Z44=3</formula>
    </cfRule>
    <cfRule type="expression" dxfId="406" priority="193">
      <formula>Z44=2</formula>
    </cfRule>
    <cfRule type="expression" dxfId="405" priority="194">
      <formula>Z44=1</formula>
    </cfRule>
    <cfRule type="expression" dxfId="404" priority="121">
      <formula>Z44=9</formula>
    </cfRule>
    <cfRule type="expression" dxfId="403" priority="115">
      <formula>Z44=15</formula>
    </cfRule>
    <cfRule type="expression" dxfId="402" priority="116">
      <formula>Z44=14</formula>
    </cfRule>
    <cfRule type="expression" dxfId="401" priority="117">
      <formula>Z44=13</formula>
    </cfRule>
    <cfRule type="expression" dxfId="400" priority="118">
      <formula>Z44=12</formula>
    </cfRule>
    <cfRule type="expression" dxfId="399" priority="119">
      <formula>Z44=11</formula>
    </cfRule>
    <cfRule type="expression" dxfId="398" priority="120">
      <formula>Z44=10</formula>
    </cfRule>
    <cfRule type="expression" dxfId="397" priority="122">
      <formula>Z44=0</formula>
    </cfRule>
    <cfRule type="expression" dxfId="396" priority="123">
      <formula>Z44=8</formula>
    </cfRule>
    <cfRule type="expression" dxfId="395" priority="124">
      <formula>Z44=7</formula>
    </cfRule>
    <cfRule type="expression" dxfId="394" priority="125">
      <formula>Z44=6</formula>
    </cfRule>
    <cfRule type="expression" dxfId="393" priority="126">
      <formula>Z44=5</formula>
    </cfRule>
    <cfRule type="expression" dxfId="392" priority="127">
      <formula>Z44=4</formula>
    </cfRule>
    <cfRule type="expression" dxfId="391" priority="128">
      <formula>Z44=3</formula>
    </cfRule>
    <cfRule type="expression" dxfId="390" priority="129">
      <formula>Z44=2</formula>
    </cfRule>
    <cfRule type="expression" dxfId="389" priority="130">
      <formula>Z44=1</formula>
    </cfRule>
    <cfRule type="expression" dxfId="388" priority="131">
      <formula>Z44=15</formula>
    </cfRule>
  </conditionalFormatting>
  <conditionalFormatting sqref="AI43:CT43">
    <cfRule type="expression" dxfId="387" priority="75">
      <formula>AI44=8</formula>
    </cfRule>
    <cfRule type="expression" dxfId="386" priority="67">
      <formula>AI44=15</formula>
    </cfRule>
    <cfRule type="expression" dxfId="385" priority="76">
      <formula>AI44=7</formula>
    </cfRule>
    <cfRule type="expression" dxfId="384" priority="68">
      <formula>AI44=14</formula>
    </cfRule>
    <cfRule type="expression" dxfId="383" priority="69">
      <formula>AI44=13</formula>
    </cfRule>
    <cfRule type="expression" dxfId="382" priority="70">
      <formula>AI44=12</formula>
    </cfRule>
    <cfRule type="expression" dxfId="381" priority="71">
      <formula>AI44=11</formula>
    </cfRule>
    <cfRule type="expression" dxfId="380" priority="84">
      <formula>AI44=14</formula>
    </cfRule>
    <cfRule type="expression" dxfId="379" priority="72">
      <formula>AI44=10</formula>
    </cfRule>
    <cfRule type="expression" dxfId="378" priority="73">
      <formula>AI44=9</formula>
    </cfRule>
    <cfRule type="expression" dxfId="377" priority="74">
      <formula>AI44=0</formula>
    </cfRule>
    <cfRule type="expression" dxfId="376" priority="77">
      <formula>AI44=6</formula>
    </cfRule>
    <cfRule type="expression" dxfId="375" priority="78">
      <formula>AI44=5</formula>
    </cfRule>
    <cfRule type="expression" dxfId="374" priority="79">
      <formula>AI44=4</formula>
    </cfRule>
    <cfRule type="expression" dxfId="373" priority="80">
      <formula>AI44=3</formula>
    </cfRule>
    <cfRule type="expression" dxfId="372" priority="81">
      <formula>AI44=2</formula>
    </cfRule>
    <cfRule type="expression" dxfId="371" priority="82">
      <formula>AI44=1</formula>
    </cfRule>
    <cfRule type="expression" dxfId="370" priority="83">
      <formula>AI44=15</formula>
    </cfRule>
    <cfRule type="expression" dxfId="369" priority="102">
      <formula>AI44=12</formula>
    </cfRule>
    <cfRule type="expression" dxfId="368" priority="114">
      <formula>AI44=1</formula>
    </cfRule>
    <cfRule type="expression" dxfId="367" priority="113">
      <formula>AI44=2</formula>
    </cfRule>
    <cfRule type="expression" dxfId="366" priority="112">
      <formula>AI44=3</formula>
    </cfRule>
    <cfRule type="expression" dxfId="365" priority="111">
      <formula>AI44=4</formula>
    </cfRule>
    <cfRule type="expression" dxfId="364" priority="110">
      <formula>AI44=5</formula>
    </cfRule>
    <cfRule type="expression" dxfId="363" priority="109">
      <formula>AI44=6</formula>
    </cfRule>
    <cfRule type="expression" dxfId="362" priority="108">
      <formula>AI44=7</formula>
    </cfRule>
    <cfRule type="expression" dxfId="361" priority="107">
      <formula>AI44=8</formula>
    </cfRule>
    <cfRule type="expression" dxfId="360" priority="106">
      <formula>AI44=0</formula>
    </cfRule>
    <cfRule type="expression" dxfId="359" priority="105">
      <formula>AI44=9</formula>
    </cfRule>
    <cfRule type="expression" dxfId="358" priority="104">
      <formula>AI44=10</formula>
    </cfRule>
    <cfRule type="expression" dxfId="357" priority="103">
      <formula>AI44=11</formula>
    </cfRule>
    <cfRule type="expression" dxfId="356" priority="101">
      <formula>AI44=13</formula>
    </cfRule>
    <cfRule type="expression" dxfId="355" priority="100">
      <formula>AI44=14</formula>
    </cfRule>
    <cfRule type="expression" dxfId="354" priority="99">
      <formula>AI44=15</formula>
    </cfRule>
    <cfRule type="expression" dxfId="353" priority="98">
      <formula>AI44=1</formula>
    </cfRule>
    <cfRule type="expression" dxfId="352" priority="97">
      <formula>AI44=2</formula>
    </cfRule>
    <cfRule type="expression" dxfId="351" priority="96">
      <formula>AI44=3</formula>
    </cfRule>
    <cfRule type="expression" dxfId="350" priority="95">
      <formula>AI44=4</formula>
    </cfRule>
    <cfRule type="expression" dxfId="349" priority="94">
      <formula>AI44=5</formula>
    </cfRule>
    <cfRule type="expression" dxfId="348" priority="93">
      <formula>AI44=6</formula>
    </cfRule>
    <cfRule type="expression" dxfId="347" priority="92">
      <formula>AI44=7</formula>
    </cfRule>
    <cfRule type="expression" dxfId="346" priority="91">
      <formula>AI44=8</formula>
    </cfRule>
    <cfRule type="expression" dxfId="345" priority="90">
      <formula>AI44=0</formula>
    </cfRule>
    <cfRule type="expression" dxfId="344" priority="89">
      <formula>AI44=9</formula>
    </cfRule>
    <cfRule type="expression" dxfId="343" priority="88">
      <formula>AI44=10</formula>
    </cfRule>
    <cfRule type="expression" dxfId="342" priority="87">
      <formula>AI44=11</formula>
    </cfRule>
    <cfRule type="expression" dxfId="341" priority="86">
      <formula>AI44=12</formula>
    </cfRule>
    <cfRule type="expression" dxfId="340" priority="85">
      <formula>AI44=13</formula>
    </cfRule>
  </conditionalFormatting>
  <conditionalFormatting sqref="AS43:CT43">
    <cfRule type="expression" dxfId="339" priority="299">
      <formula>AS44=8</formula>
    </cfRule>
    <cfRule type="expression" dxfId="338" priority="300">
      <formula>AS44=7</formula>
    </cfRule>
    <cfRule type="expression" dxfId="337" priority="233">
      <formula>AS44=9</formula>
    </cfRule>
    <cfRule type="expression" dxfId="336" priority="301">
      <formula>AS44=6</formula>
    </cfRule>
    <cfRule type="expression" dxfId="335" priority="302">
      <formula>AS44=5</formula>
    </cfRule>
    <cfRule type="expression" dxfId="334" priority="303">
      <formula>AS44=4</formula>
    </cfRule>
    <cfRule type="expression" dxfId="333" priority="304">
      <formula>AS44=3</formula>
    </cfRule>
    <cfRule type="expression" dxfId="332" priority="305">
      <formula>AS44=2</formula>
    </cfRule>
    <cfRule type="expression" dxfId="331" priority="306">
      <formula>AS44=1</formula>
    </cfRule>
    <cfRule type="expression" dxfId="330" priority="307">
      <formula>AS44=15</formula>
    </cfRule>
    <cfRule type="expression" dxfId="329" priority="308">
      <formula>AS44=14</formula>
    </cfRule>
    <cfRule type="expression" dxfId="328" priority="309">
      <formula>AS44=13</formula>
    </cfRule>
    <cfRule type="expression" dxfId="327" priority="310">
      <formula>AS44=12</formula>
    </cfRule>
    <cfRule type="expression" dxfId="326" priority="311">
      <formula>AS44=11</formula>
    </cfRule>
    <cfRule type="expression" dxfId="325" priority="312">
      <formula>AS44=10</formula>
    </cfRule>
    <cfRule type="expression" dxfId="324" priority="313">
      <formula>AS44=9</formula>
    </cfRule>
    <cfRule type="expression" dxfId="323" priority="315">
      <formula>AS44=8</formula>
    </cfRule>
    <cfRule type="expression" dxfId="322" priority="316">
      <formula>AS44=7</formula>
    </cfRule>
    <cfRule type="expression" dxfId="321" priority="317">
      <formula>AS44=6</formula>
    </cfRule>
    <cfRule type="expression" dxfId="320" priority="318">
      <formula>AS44=5</formula>
    </cfRule>
    <cfRule type="expression" dxfId="319" priority="319">
      <formula>AS44=4</formula>
    </cfRule>
    <cfRule type="expression" dxfId="318" priority="320">
      <formula>AS44=3</formula>
    </cfRule>
    <cfRule type="expression" dxfId="317" priority="321">
      <formula>AS44=2</formula>
    </cfRule>
    <cfRule type="expression" dxfId="316" priority="322">
      <formula>AS44=1</formula>
    </cfRule>
    <cfRule type="expression" dxfId="315" priority="334">
      <formula>AS44=5</formula>
    </cfRule>
    <cfRule type="expression" dxfId="314" priority="352">
      <formula>AS44=3</formula>
    </cfRule>
    <cfRule type="expression" dxfId="313" priority="351">
      <formula>AS44=4</formula>
    </cfRule>
    <cfRule type="expression" dxfId="312" priority="350">
      <formula>AS44=5</formula>
    </cfRule>
    <cfRule type="expression" dxfId="311" priority="349">
      <formula>AS44=6</formula>
    </cfRule>
    <cfRule type="expression" dxfId="310" priority="348">
      <formula>AS44=7</formula>
    </cfRule>
    <cfRule type="expression" dxfId="309" priority="347">
      <formula>AS44=8</formula>
    </cfRule>
    <cfRule type="expression" dxfId="308" priority="346">
      <formula>AS44=0</formula>
    </cfRule>
    <cfRule type="expression" dxfId="307" priority="225">
      <formula>AS44=2</formula>
    </cfRule>
    <cfRule type="expression" dxfId="306" priority="226">
      <formula>AS44=1</formula>
    </cfRule>
    <cfRule type="expression" dxfId="305" priority="227">
      <formula>AS44=15</formula>
    </cfRule>
    <cfRule type="expression" dxfId="304" priority="228">
      <formula>AS44=14</formula>
    </cfRule>
    <cfRule type="expression" dxfId="303" priority="229">
      <formula>AS44=13</formula>
    </cfRule>
    <cfRule type="expression" dxfId="302" priority="230">
      <formula>AS44=12</formula>
    </cfRule>
    <cfRule type="expression" dxfId="301" priority="231">
      <formula>AS44=11</formula>
    </cfRule>
    <cfRule type="expression" dxfId="300" priority="232">
      <formula>AS44=10</formula>
    </cfRule>
    <cfRule type="expression" dxfId="299" priority="234">
      <formula>AS44=0</formula>
    </cfRule>
    <cfRule type="expression" dxfId="298" priority="235">
      <formula>AS44=8</formula>
    </cfRule>
    <cfRule type="expression" dxfId="297" priority="236">
      <formula>AS44=7</formula>
    </cfRule>
    <cfRule type="expression" dxfId="296" priority="237">
      <formula>AS44=6</formula>
    </cfRule>
    <cfRule type="expression" dxfId="295" priority="238">
      <formula>AS44=5</formula>
    </cfRule>
    <cfRule type="expression" dxfId="294" priority="239">
      <formula>AS44=4</formula>
    </cfRule>
    <cfRule type="expression" dxfId="293" priority="240">
      <formula>AS44=3</formula>
    </cfRule>
    <cfRule type="expression" dxfId="292" priority="241">
      <formula>AS44=2</formula>
    </cfRule>
    <cfRule type="expression" dxfId="291" priority="354">
      <formula>AS44=1</formula>
    </cfRule>
    <cfRule type="expression" dxfId="290" priority="353">
      <formula>AS44=2</formula>
    </cfRule>
    <cfRule type="expression" dxfId="289" priority="224">
      <formula>AS44=3</formula>
    </cfRule>
    <cfRule type="expression" dxfId="288" priority="223">
      <formula>AS44=4</formula>
    </cfRule>
    <cfRule type="expression" dxfId="287" priority="222">
      <formula>AS44=5</formula>
    </cfRule>
    <cfRule type="expression" dxfId="286" priority="221">
      <formula>AS44=6</formula>
    </cfRule>
    <cfRule type="expression" dxfId="285" priority="220">
      <formula>AS44=7</formula>
    </cfRule>
    <cfRule type="expression" dxfId="284" priority="219">
      <formula>AS44=8</formula>
    </cfRule>
    <cfRule type="expression" dxfId="283" priority="218">
      <formula>AS44=0</formula>
    </cfRule>
    <cfRule type="expression" dxfId="282" priority="217">
      <formula>AS44=9</formula>
    </cfRule>
    <cfRule type="expression" dxfId="281" priority="216">
      <formula>AS44=10</formula>
    </cfRule>
    <cfRule type="expression" dxfId="280" priority="345">
      <formula>AS44=9</formula>
    </cfRule>
    <cfRule type="expression" dxfId="279" priority="214">
      <formula>AS44=12</formula>
    </cfRule>
    <cfRule type="expression" dxfId="278" priority="213">
      <formula>AS44=13</formula>
    </cfRule>
    <cfRule type="expression" dxfId="277" priority="212">
      <formula>AS44=14</formula>
    </cfRule>
    <cfRule type="expression" dxfId="276" priority="211">
      <formula>AS44=15</formula>
    </cfRule>
    <cfRule type="expression" dxfId="275" priority="242">
      <formula>AS44=1</formula>
    </cfRule>
    <cfRule type="expression" dxfId="274" priority="344">
      <formula>AS44=10</formula>
    </cfRule>
    <cfRule type="expression" dxfId="273" priority="343">
      <formula>AS44=11</formula>
    </cfRule>
    <cfRule type="expression" dxfId="272" priority="342">
      <formula>AS44=12</formula>
    </cfRule>
    <cfRule type="expression" dxfId="271" priority="341">
      <formula>AS44=13</formula>
    </cfRule>
    <cfRule type="expression" dxfId="270" priority="340">
      <formula>AS44=14</formula>
    </cfRule>
    <cfRule type="expression" dxfId="269" priority="339">
      <formula>AS44=15</formula>
    </cfRule>
    <cfRule type="expression" dxfId="268" priority="338">
      <formula>AS44=1</formula>
    </cfRule>
    <cfRule type="expression" dxfId="267" priority="337">
      <formula>AS44=2</formula>
    </cfRule>
    <cfRule type="expression" dxfId="266" priority="336">
      <formula>AS44=3</formula>
    </cfRule>
    <cfRule type="expression" dxfId="265" priority="335">
      <formula>AS44=4</formula>
    </cfRule>
    <cfRule type="expression" dxfId="264" priority="333">
      <formula>AS44=6</formula>
    </cfRule>
    <cfRule type="expression" dxfId="263" priority="332">
      <formula>AS44=7</formula>
    </cfRule>
    <cfRule type="expression" dxfId="262" priority="314">
      <formula>AS44=0</formula>
    </cfRule>
    <cfRule type="expression" dxfId="261" priority="331">
      <formula>AS44=8</formula>
    </cfRule>
    <cfRule type="expression" dxfId="260" priority="323">
      <formula>AS44=15</formula>
    </cfRule>
    <cfRule type="expression" dxfId="259" priority="330">
      <formula>AS44=0</formula>
    </cfRule>
    <cfRule type="expression" dxfId="258" priority="329">
      <formula>AS44=9</formula>
    </cfRule>
    <cfRule type="expression" dxfId="257" priority="328">
      <formula>AS44=10</formula>
    </cfRule>
    <cfRule type="expression" dxfId="256" priority="327">
      <formula>AS44=11</formula>
    </cfRule>
    <cfRule type="expression" dxfId="255" priority="326">
      <formula>AS44=12</formula>
    </cfRule>
    <cfRule type="expression" dxfId="254" priority="325">
      <formula>AS44=13</formula>
    </cfRule>
    <cfRule type="expression" dxfId="253" priority="324">
      <formula>AS44=14</formula>
    </cfRule>
    <cfRule type="expression" dxfId="252" priority="291">
      <formula>AS44=15</formula>
    </cfRule>
    <cfRule type="expression" dxfId="251" priority="292">
      <formula>AS44=14</formula>
    </cfRule>
    <cfRule type="expression" dxfId="250" priority="293">
      <formula>AS44=13</formula>
    </cfRule>
    <cfRule type="expression" dxfId="249" priority="294">
      <formula>AS44=12</formula>
    </cfRule>
    <cfRule type="expression" dxfId="248" priority="295">
      <formula>AS44=11</formula>
    </cfRule>
    <cfRule type="expression" dxfId="247" priority="296">
      <formula>AS44=10</formula>
    </cfRule>
    <cfRule type="expression" dxfId="246" priority="297">
      <formula>AS44=9</formula>
    </cfRule>
    <cfRule type="expression" dxfId="245" priority="298">
      <formula>AS44=0</formula>
    </cfRule>
    <cfRule type="expression" dxfId="244" priority="215">
      <formula>AS44=11</formula>
    </cfRule>
  </conditionalFormatting>
  <conditionalFormatting sqref="BE43:CT43">
    <cfRule type="expression" dxfId="243" priority="50">
      <formula>BE44=1</formula>
    </cfRule>
    <cfRule type="expression" dxfId="242" priority="51">
      <formula>BE44=15</formula>
    </cfRule>
    <cfRule type="expression" dxfId="241" priority="52">
      <formula>BE44=14</formula>
    </cfRule>
    <cfRule type="expression" dxfId="240" priority="53">
      <formula>BE44=13</formula>
    </cfRule>
    <cfRule type="expression" dxfId="239" priority="54">
      <formula>BE44=12</formula>
    </cfRule>
    <cfRule type="expression" dxfId="238" priority="55">
      <formula>BE44=11</formula>
    </cfRule>
    <cfRule type="expression" dxfId="237" priority="56">
      <formula>BE44=10</formula>
    </cfRule>
    <cfRule type="expression" dxfId="236" priority="57">
      <formula>BE44=9</formula>
    </cfRule>
    <cfRule type="expression" dxfId="235" priority="58">
      <formula>BE44=0</formula>
    </cfRule>
    <cfRule type="expression" dxfId="234" priority="59">
      <formula>BE44=8</formula>
    </cfRule>
    <cfRule type="expression" dxfId="233" priority="60">
      <formula>BE44=7</formula>
    </cfRule>
    <cfRule type="expression" dxfId="232" priority="62">
      <formula>BE44=5</formula>
    </cfRule>
    <cfRule type="expression" dxfId="231" priority="63">
      <formula>BE44=4</formula>
    </cfRule>
    <cfRule type="expression" dxfId="230" priority="64">
      <formula>BE44=3</formula>
    </cfRule>
    <cfRule type="expression" dxfId="229" priority="65">
      <formula>BE44=2</formula>
    </cfRule>
    <cfRule type="expression" dxfId="228" priority="66">
      <formula>BE44=1</formula>
    </cfRule>
    <cfRule type="expression" dxfId="227" priority="43">
      <formula>BE44=8</formula>
    </cfRule>
    <cfRule type="expression" dxfId="226" priority="3">
      <formula>BE44=15</formula>
    </cfRule>
    <cfRule type="expression" dxfId="225" priority="4">
      <formula>BE44=14</formula>
    </cfRule>
    <cfRule type="expression" dxfId="224" priority="5">
      <formula>BE44=13</formula>
    </cfRule>
    <cfRule type="expression" dxfId="223" priority="6">
      <formula>BE44=12</formula>
    </cfRule>
    <cfRule type="expression" dxfId="222" priority="7">
      <formula>BE44=11</formula>
    </cfRule>
    <cfRule type="expression" dxfId="221" priority="8">
      <formula>BE44=10</formula>
    </cfRule>
    <cfRule type="expression" dxfId="220" priority="9">
      <formula>BE44=9</formula>
    </cfRule>
    <cfRule type="expression" dxfId="219" priority="10">
      <formula>BE44=0</formula>
    </cfRule>
    <cfRule type="expression" dxfId="218" priority="11">
      <formula>BE44=8</formula>
    </cfRule>
    <cfRule type="expression" dxfId="217" priority="12">
      <formula>BE44=7</formula>
    </cfRule>
    <cfRule type="expression" dxfId="216" priority="13">
      <formula>BE44=6</formula>
    </cfRule>
    <cfRule type="expression" dxfId="215" priority="14">
      <formula>BE44=5</formula>
    </cfRule>
    <cfRule type="expression" dxfId="214" priority="15">
      <formula>BE44=4</formula>
    </cfRule>
    <cfRule type="expression" dxfId="213" priority="16">
      <formula>BE44=3</formula>
    </cfRule>
    <cfRule type="expression" dxfId="212" priority="61">
      <formula>BE44=6</formula>
    </cfRule>
    <cfRule type="expression" dxfId="211" priority="17">
      <formula>BE44=2</formula>
    </cfRule>
    <cfRule type="expression" dxfId="210" priority="18">
      <formula>BE44=1</formula>
    </cfRule>
    <cfRule type="expression" dxfId="209" priority="19">
      <formula>BE44=15</formula>
    </cfRule>
    <cfRule type="expression" dxfId="208" priority="20">
      <formula>BE44=14</formula>
    </cfRule>
    <cfRule type="expression" dxfId="207" priority="21">
      <formula>BE44=13</formula>
    </cfRule>
    <cfRule type="expression" dxfId="206" priority="22">
      <formula>BE44=12</formula>
    </cfRule>
    <cfRule type="expression" dxfId="205" priority="23">
      <formula>BE44=11</formula>
    </cfRule>
    <cfRule type="expression" dxfId="204" priority="24">
      <formula>BE44=10</formula>
    </cfRule>
    <cfRule type="expression" dxfId="203" priority="25">
      <formula>BE44=9</formula>
    </cfRule>
    <cfRule type="expression" dxfId="202" priority="26">
      <formula>BE44=0</formula>
    </cfRule>
    <cfRule type="expression" dxfId="201" priority="27">
      <formula>BE44=8</formula>
    </cfRule>
    <cfRule type="expression" dxfId="200" priority="28">
      <formula>BE44=7</formula>
    </cfRule>
    <cfRule type="expression" dxfId="199" priority="29">
      <formula>BE44=6</formula>
    </cfRule>
    <cfRule type="expression" dxfId="198" priority="30">
      <formula>BE44=5</formula>
    </cfRule>
    <cfRule type="expression" dxfId="197" priority="31">
      <formula>BE44=4</formula>
    </cfRule>
    <cfRule type="expression" dxfId="196" priority="32">
      <formula>BE44=3</formula>
    </cfRule>
    <cfRule type="expression" dxfId="195" priority="33">
      <formula>BE44=2</formula>
    </cfRule>
    <cfRule type="expression" dxfId="194" priority="34">
      <formula>BE44=1</formula>
    </cfRule>
    <cfRule type="expression" dxfId="193" priority="35">
      <formula>BE44=15</formula>
    </cfRule>
    <cfRule type="expression" dxfId="192" priority="36">
      <formula>BE44=14</formula>
    </cfRule>
    <cfRule type="expression" dxfId="191" priority="37">
      <formula>BE44=13</formula>
    </cfRule>
    <cfRule type="expression" dxfId="190" priority="38">
      <formula>BE44=12</formula>
    </cfRule>
    <cfRule type="expression" dxfId="189" priority="39">
      <formula>BE44=11</formula>
    </cfRule>
    <cfRule type="expression" dxfId="188" priority="40">
      <formula>BE44=10</formula>
    </cfRule>
    <cfRule type="expression" dxfId="187" priority="41">
      <formula>BE44=9</formula>
    </cfRule>
    <cfRule type="expression" dxfId="186" priority="42">
      <formula>BE44=0</formula>
    </cfRule>
    <cfRule type="expression" dxfId="185" priority="44">
      <formula>BE44=7</formula>
    </cfRule>
    <cfRule type="expression" dxfId="184" priority="45">
      <formula>BE44=6</formula>
    </cfRule>
    <cfRule type="expression" dxfId="183" priority="46">
      <formula>BE44=5</formula>
    </cfRule>
    <cfRule type="expression" dxfId="182" priority="47">
      <formula>BE44=4</formula>
    </cfRule>
    <cfRule type="expression" dxfId="181" priority="48">
      <formula>BE44=3</formula>
    </cfRule>
    <cfRule type="expression" dxfId="180" priority="49">
      <formula>BE44=2</formula>
    </cfRule>
  </conditionalFormatting>
  <conditionalFormatting sqref="BK31:CT31">
    <cfRule type="expression" dxfId="179" priority="149">
      <formula>BK32=13</formula>
    </cfRule>
    <cfRule type="expression" dxfId="178" priority="161">
      <formula>BK32=2</formula>
    </cfRule>
    <cfRule type="expression" dxfId="177" priority="160">
      <formula>BK32=3</formula>
    </cfRule>
    <cfRule type="expression" dxfId="176" priority="159">
      <formula>BK32=4</formula>
    </cfRule>
    <cfRule type="expression" dxfId="175" priority="158">
      <formula>BK32=5</formula>
    </cfRule>
    <cfRule type="expression" dxfId="174" priority="157">
      <formula>BK32=6</formula>
    </cfRule>
    <cfRule type="expression" dxfId="173" priority="156">
      <formula>BK32=7</formula>
    </cfRule>
    <cfRule type="expression" dxfId="172" priority="155">
      <formula>BK32=8</formula>
    </cfRule>
    <cfRule type="expression" dxfId="171" priority="154">
      <formula>BK32=0</formula>
    </cfRule>
    <cfRule type="expression" dxfId="170" priority="153">
      <formula>BK32=9</formula>
    </cfRule>
    <cfRule type="expression" dxfId="169" priority="152">
      <formula>BK32=10</formula>
    </cfRule>
    <cfRule type="expression" dxfId="168" priority="151">
      <formula>BK32=11</formula>
    </cfRule>
    <cfRule type="expression" dxfId="167" priority="150">
      <formula>BK32=12</formula>
    </cfRule>
    <cfRule type="expression" dxfId="166" priority="147">
      <formula>BK32=15</formula>
    </cfRule>
    <cfRule type="expression" dxfId="165" priority="148">
      <formula>BK32=14</formula>
    </cfRule>
    <cfRule type="expression" dxfId="164" priority="162">
      <formula>BK32=1</formula>
    </cfRule>
  </conditionalFormatting>
  <conditionalFormatting sqref="CH43:CT43">
    <cfRule type="expression" dxfId="163" priority="290">
      <formula>CH44=1</formula>
    </cfRule>
    <cfRule type="expression" dxfId="162" priority="289">
      <formula>CH44=2</formula>
    </cfRule>
    <cfRule type="expression" dxfId="161" priority="288">
      <formula>CH44=3</formula>
    </cfRule>
    <cfRule type="expression" dxfId="160" priority="287">
      <formula>CH44=4</formula>
    </cfRule>
    <cfRule type="expression" dxfId="159" priority="286">
      <formula>CH44=5</formula>
    </cfRule>
    <cfRule type="expression" dxfId="158" priority="285">
      <formula>CH44=6</formula>
    </cfRule>
    <cfRule type="expression" dxfId="157" priority="284">
      <formula>CH44=7</formula>
    </cfRule>
    <cfRule type="expression" dxfId="156" priority="282">
      <formula>CH44=0</formula>
    </cfRule>
    <cfRule type="expression" dxfId="155" priority="281">
      <formula>CH44=9</formula>
    </cfRule>
    <cfRule type="expression" dxfId="154" priority="280">
      <formula>CH44=10</formula>
    </cfRule>
    <cfRule type="expression" dxfId="153" priority="279">
      <formula>CH44=11</formula>
    </cfRule>
    <cfRule type="expression" dxfId="152" priority="278">
      <formula>CH44=12</formula>
    </cfRule>
    <cfRule type="expression" dxfId="151" priority="277">
      <formula>CH44=13</formula>
    </cfRule>
    <cfRule type="expression" dxfId="150" priority="243">
      <formula>CH44=15</formula>
    </cfRule>
    <cfRule type="expression" dxfId="149" priority="276">
      <formula>CH44=14</formula>
    </cfRule>
    <cfRule type="expression" dxfId="148" priority="275">
      <formula>CH44=15</formula>
    </cfRule>
    <cfRule type="expression" dxfId="147" priority="266">
      <formula>CH44=0</formula>
    </cfRule>
    <cfRule type="expression" dxfId="146" priority="265">
      <formula>CH44=9</formula>
    </cfRule>
    <cfRule type="expression" dxfId="145" priority="264">
      <formula>CH44=10</formula>
    </cfRule>
    <cfRule type="expression" dxfId="144" priority="263">
      <formula>CH44=11</formula>
    </cfRule>
    <cfRule type="expression" dxfId="143" priority="262">
      <formula>CH44=12</formula>
    </cfRule>
    <cfRule type="expression" dxfId="142" priority="261">
      <formula>CH44=13</formula>
    </cfRule>
    <cfRule type="expression" dxfId="141" priority="260">
      <formula>CH44=14</formula>
    </cfRule>
    <cfRule type="expression" dxfId="140" priority="259">
      <formula>CH44=15</formula>
    </cfRule>
    <cfRule type="expression" dxfId="139" priority="258">
      <formula>CH44=1</formula>
    </cfRule>
    <cfRule type="expression" dxfId="138" priority="257">
      <formula>CH44=2</formula>
    </cfRule>
    <cfRule type="expression" dxfId="137" priority="255">
      <formula>CH44=4</formula>
    </cfRule>
    <cfRule type="expression" dxfId="136" priority="254">
      <formula>CH44=5</formula>
    </cfRule>
    <cfRule type="expression" dxfId="135" priority="253">
      <formula>CH44=6</formula>
    </cfRule>
    <cfRule type="expression" dxfId="134" priority="252">
      <formula>CH44=7</formula>
    </cfRule>
    <cfRule type="expression" dxfId="133" priority="251">
      <formula>CH44=8</formula>
    </cfRule>
    <cfRule type="expression" dxfId="132" priority="283">
      <formula>CH44=8</formula>
    </cfRule>
    <cfRule type="expression" dxfId="131" priority="250">
      <formula>CH44=0</formula>
    </cfRule>
    <cfRule type="expression" dxfId="130" priority="249">
      <formula>CH44=9</formula>
    </cfRule>
    <cfRule type="expression" dxfId="129" priority="248">
      <formula>CH44=10</formula>
    </cfRule>
    <cfRule type="expression" dxfId="128" priority="274">
      <formula>CH44=1</formula>
    </cfRule>
    <cfRule type="expression" dxfId="127" priority="247">
      <formula>CH44=11</formula>
    </cfRule>
    <cfRule type="expression" dxfId="126" priority="246">
      <formula>CH44=12</formula>
    </cfRule>
    <cfRule type="expression" dxfId="125" priority="245">
      <formula>CH44=13</formula>
    </cfRule>
    <cfRule type="expression" dxfId="124" priority="244">
      <formula>CH44=14</formula>
    </cfRule>
    <cfRule type="expression" dxfId="123" priority="256">
      <formula>CH44=3</formula>
    </cfRule>
    <cfRule type="expression" dxfId="122" priority="273">
      <formula>CH44=2</formula>
    </cfRule>
    <cfRule type="expression" dxfId="121" priority="272">
      <formula>CH44=3</formula>
    </cfRule>
    <cfRule type="expression" dxfId="120" priority="271">
      <formula>CH44=4</formula>
    </cfRule>
    <cfRule type="expression" dxfId="119" priority="270">
      <formula>CH44=5</formula>
    </cfRule>
    <cfRule type="expression" dxfId="118" priority="269">
      <formula>CH44=6</formula>
    </cfRule>
    <cfRule type="expression" dxfId="117" priority="268">
      <formula>CH44=7</formula>
    </cfRule>
    <cfRule type="expression" dxfId="116" priority="267">
      <formula>CH44=8</formula>
    </cfRule>
  </conditionalFormatting>
  <conditionalFormatting sqref="CR31:CT31">
    <cfRule type="expression" dxfId="115" priority="435">
      <formula>CR32=15</formula>
    </cfRule>
    <cfRule type="expression" dxfId="114" priority="436">
      <formula>CR32=14</formula>
    </cfRule>
    <cfRule type="expression" dxfId="113" priority="442">
      <formula>CR32=0</formula>
    </cfRule>
    <cfRule type="expression" dxfId="112" priority="441">
      <formula>CR32=9</formula>
    </cfRule>
    <cfRule type="expression" dxfId="111" priority="437">
      <formula>CR32=13</formula>
    </cfRule>
    <cfRule type="expression" dxfId="110" priority="438">
      <formula>CR32=12</formula>
    </cfRule>
    <cfRule type="expression" dxfId="109" priority="439">
      <formula>CR32=11</formula>
    </cfRule>
    <cfRule type="expression" dxfId="108" priority="440">
      <formula>CR32=10</formula>
    </cfRule>
    <cfRule type="expression" dxfId="107" priority="443">
      <formula>CR32=8</formula>
    </cfRule>
    <cfRule type="expression" dxfId="106" priority="444">
      <formula>CR32=7</formula>
    </cfRule>
    <cfRule type="expression" dxfId="105" priority="445">
      <formula>CR32=6</formula>
    </cfRule>
    <cfRule type="expression" dxfId="104" priority="446">
      <formula>CR32=5</formula>
    </cfRule>
    <cfRule type="expression" dxfId="103" priority="447">
      <formula>CR32=4</formula>
    </cfRule>
    <cfRule type="expression" dxfId="102" priority="448">
      <formula>CR32=3</formula>
    </cfRule>
    <cfRule type="expression" dxfId="101" priority="449">
      <formula>CR32=2</formula>
    </cfRule>
    <cfRule type="expression" dxfId="100" priority="450">
      <formula>CR32=1</formula>
    </cfRule>
  </conditionalFormatting>
  <conditionalFormatting sqref="CR43:CT43">
    <cfRule type="expression" dxfId="99" priority="417">
      <formula>CR44=2</formula>
    </cfRule>
    <cfRule type="expression" dxfId="98" priority="418">
      <formula>CR44=1</formula>
    </cfRule>
    <cfRule type="expression" dxfId="97" priority="419">
      <formula>CR44=15</formula>
    </cfRule>
    <cfRule type="expression" dxfId="96" priority="420">
      <formula>CR44=14</formula>
    </cfRule>
    <cfRule type="expression" dxfId="95" priority="423">
      <formula>CR44=11</formula>
    </cfRule>
    <cfRule type="expression" dxfId="94" priority="424">
      <formula>CR44=10</formula>
    </cfRule>
    <cfRule type="expression" dxfId="93" priority="425">
      <formula>CR44=9</formula>
    </cfRule>
    <cfRule type="expression" dxfId="92" priority="426">
      <formula>CR44=0</formula>
    </cfRule>
    <cfRule type="expression" dxfId="91" priority="409">
      <formula>CR44=9</formula>
    </cfRule>
    <cfRule type="expression" dxfId="90" priority="403">
      <formula>CR44=15</formula>
    </cfRule>
    <cfRule type="expression" dxfId="89" priority="404">
      <formula>CR44=14</formula>
    </cfRule>
    <cfRule type="expression" dxfId="88" priority="405">
      <formula>CR44=13</formula>
    </cfRule>
    <cfRule type="expression" dxfId="87" priority="406">
      <formula>CR44=12</formula>
    </cfRule>
    <cfRule type="expression" dxfId="86" priority="427">
      <formula>CR44=8</formula>
    </cfRule>
    <cfRule type="expression" dxfId="85" priority="421">
      <formula>CR44=13</formula>
    </cfRule>
    <cfRule type="expression" dxfId="84" priority="407">
      <formula>CR44=11</formula>
    </cfRule>
    <cfRule type="expression" dxfId="83" priority="408">
      <formula>CR44=10</formula>
    </cfRule>
    <cfRule type="expression" dxfId="82" priority="413">
      <formula>CR44=6</formula>
    </cfRule>
    <cfRule type="expression" dxfId="81" priority="410">
      <formula>CR44=0</formula>
    </cfRule>
    <cfRule type="expression" dxfId="80" priority="411">
      <formula>CR44=8</formula>
    </cfRule>
    <cfRule type="expression" dxfId="79" priority="412">
      <formula>CR44=7</formula>
    </cfRule>
    <cfRule type="expression" dxfId="78" priority="414">
      <formula>CR44=5</formula>
    </cfRule>
    <cfRule type="expression" dxfId="77" priority="415">
      <formula>CR44=4</formula>
    </cfRule>
    <cfRule type="expression" dxfId="76" priority="416">
      <formula>CR44=3</formula>
    </cfRule>
    <cfRule type="expression" dxfId="75" priority="428">
      <formula>CR44=7</formula>
    </cfRule>
    <cfRule type="expression" dxfId="74" priority="429">
      <formula>CR44=6</formula>
    </cfRule>
    <cfRule type="expression" dxfId="73" priority="430">
      <formula>CR44=5</formula>
    </cfRule>
    <cfRule type="expression" dxfId="72" priority="431">
      <formula>CR44=4</formula>
    </cfRule>
    <cfRule type="expression" dxfId="71" priority="432">
      <formula>CR44=3</formula>
    </cfRule>
    <cfRule type="expression" dxfId="70" priority="433">
      <formula>CR44=2</formula>
    </cfRule>
    <cfRule type="expression" dxfId="69" priority="434">
      <formula>CR44=1</formula>
    </cfRule>
    <cfRule type="expression" dxfId="68" priority="422">
      <formula>CR44=12</formula>
    </cfRule>
  </conditionalFormatting>
  <dataValidations count="4">
    <dataValidation type="list" allowBlank="1" showInputMessage="1" showErrorMessage="1" sqref="F31:CT31" xr:uid="{BA39EC2C-CF84-4A71-8D04-BD3066BB512C}">
      <formula1>"MKC F/F,MKJ SWA,MLC R/C,TRY,MKC SWA,MLM SWA,MLM H/P"</formula1>
    </dataValidation>
    <dataValidation type="list" allowBlank="1" showInputMessage="1" showErrorMessage="1" sqref="F43:CT43" xr:uid="{60EBDCB7-81C6-47A9-AE34-80580BC99995}">
      <formula1>"MKC M/P,MCW H/P,MCS H/P,MKR H/P,TRY,NN4,KA8,152,MEG-F,MEG,R,MFR,MCGP"</formula1>
    </dataValidation>
    <dataValidation type="list" allowBlank="1" showInputMessage="1" showErrorMessage="1" sqref="F7:CT7" xr:uid="{C74671D6-E44A-4929-875B-58C7A4BC660E}">
      <formula1>" ,MKC P/B,MKC L/B,MKC SWA,MKF P/B,MFJ P/B,MLF SWA,MKR P/B,MCW B/K,TRY,MLT SWA,MLL SWA"</formula1>
    </dataValidation>
    <dataValidation type="list" allowBlank="1" showInputMessage="1" showErrorMessage="1" sqref="F19:CT19" xr:uid="{8A44447C-75D5-4EE0-8DBF-DD06CAA3DD5A}">
      <formula1>" ,MKC P/B,MKC L/B,MKC SWA,MKF P/B,MFJ P/B,MLF SWA,MKR P/B,MCW B/K,MLL SWA,MLT SWA"</formula1>
    </dataValidation>
  </dataValidations>
  <printOptions horizontalCentered="1" verticalCentered="1"/>
  <pageMargins left="0" right="0" top="0.55118110236220474" bottom="0.55118110236220474" header="0.31496062992125984" footer="0.31496062992125984"/>
  <pageSetup paperSize="8" scale="32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P198"/>
  <sheetViews>
    <sheetView showZeros="0" tabSelected="1" zoomScale="40" zoomScaleNormal="40" workbookViewId="0">
      <pane xSplit="7" ySplit="6" topLeftCell="H7" activePane="bottomRight" state="frozen"/>
      <selection activeCell="A31" sqref="A31:A42"/>
      <selection pane="topRight" activeCell="A31" sqref="A31:A42"/>
      <selection pane="bottomLeft" activeCell="A31" sqref="A31:A42"/>
      <selection pane="bottomRight" activeCell="L107" sqref="L107"/>
    </sheetView>
  </sheetViews>
  <sheetFormatPr defaultRowHeight="16.2" outlineLevelRow="1"/>
  <cols>
    <col min="4" max="4" width="12.6640625" customWidth="1"/>
    <col min="5" max="5" width="10.6640625" customWidth="1"/>
    <col min="6" max="6" width="11.6640625" style="92" customWidth="1"/>
    <col min="7" max="7" width="14.33203125" customWidth="1"/>
    <col min="8" max="38" width="12" customWidth="1"/>
    <col min="39" max="39" width="12.6640625" style="1" customWidth="1"/>
    <col min="40" max="40" width="16.6640625" customWidth="1"/>
    <col min="41" max="41" width="19.44140625" customWidth="1"/>
  </cols>
  <sheetData>
    <row r="1" spans="1:42" ht="16.8" thickBot="1"/>
    <row r="2" spans="1:42" ht="25.8">
      <c r="B2" s="38"/>
      <c r="C2" s="3"/>
      <c r="D2" s="3"/>
      <c r="E2" s="2101" t="s">
        <v>613</v>
      </c>
      <c r="F2" s="2101"/>
      <c r="G2" s="2101"/>
      <c r="H2" s="51"/>
      <c r="I2" s="52"/>
      <c r="J2" s="52"/>
      <c r="K2" s="53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2077" t="s">
        <v>351</v>
      </c>
      <c r="AD2" s="2078"/>
      <c r="AE2" s="2079" t="s">
        <v>614</v>
      </c>
      <c r="AF2" s="2080"/>
      <c r="AG2" s="2079" t="s">
        <v>352</v>
      </c>
      <c r="AH2" s="2078"/>
      <c r="AI2" s="148"/>
      <c r="AJ2" s="147"/>
      <c r="AK2" s="2103"/>
      <c r="AL2" s="2103"/>
      <c r="AM2" s="2103"/>
    </row>
    <row r="3" spans="1:42" ht="48" customHeight="1" thickBot="1">
      <c r="B3" s="15"/>
      <c r="D3" s="103"/>
      <c r="E3" s="107" t="s">
        <v>615</v>
      </c>
      <c r="F3" s="105"/>
      <c r="G3" s="104"/>
      <c r="H3" s="2104" t="s">
        <v>194</v>
      </c>
      <c r="I3" s="2104"/>
      <c r="J3" s="115" t="s">
        <v>348</v>
      </c>
      <c r="K3" s="60" t="s">
        <v>616</v>
      </c>
      <c r="L3" s="58"/>
      <c r="O3" s="2110"/>
      <c r="P3" s="2110"/>
      <c r="Q3" s="2110"/>
      <c r="R3" s="59"/>
      <c r="S3" s="57"/>
      <c r="T3" s="58"/>
      <c r="U3" s="58"/>
      <c r="V3" s="58"/>
      <c r="W3" s="58"/>
      <c r="X3" s="58"/>
      <c r="Y3" s="58"/>
      <c r="Z3" s="61"/>
      <c r="AA3" s="58"/>
      <c r="AB3" s="58"/>
      <c r="AC3" s="2105" t="s">
        <v>355</v>
      </c>
      <c r="AD3" s="2106"/>
      <c r="AE3" s="2107" t="s">
        <v>356</v>
      </c>
      <c r="AF3" s="2106"/>
      <c r="AG3" s="2107" t="s">
        <v>356</v>
      </c>
      <c r="AH3" s="2108"/>
      <c r="AI3" s="10"/>
      <c r="AJ3" s="147" t="s">
        <v>617</v>
      </c>
      <c r="AK3" s="2103">
        <f ca="1">TODAY()</f>
        <v>46164</v>
      </c>
      <c r="AL3" s="2103"/>
      <c r="AM3" s="2103"/>
      <c r="AN3" s="12"/>
    </row>
    <row r="4" spans="1:42" ht="24" thickBot="1">
      <c r="B4" s="15"/>
      <c r="C4" s="102"/>
      <c r="D4" s="103"/>
      <c r="E4" s="102"/>
      <c r="F4" s="106"/>
      <c r="G4" s="10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2109"/>
      <c r="AD4" s="2109"/>
      <c r="AE4" s="2109"/>
      <c r="AF4" s="2109"/>
      <c r="AG4" s="2109"/>
      <c r="AH4" s="2109"/>
      <c r="AI4" s="62"/>
      <c r="AJ4" s="62"/>
      <c r="AK4" s="63"/>
      <c r="AL4" s="63"/>
      <c r="AM4" s="64"/>
    </row>
    <row r="5" spans="1:42" ht="29.25" customHeight="1" thickTop="1">
      <c r="B5" s="15"/>
      <c r="C5" s="2069" t="s">
        <v>1</v>
      </c>
      <c r="D5" s="136"/>
      <c r="E5" s="2071"/>
      <c r="F5" s="2073" t="s">
        <v>6</v>
      </c>
      <c r="G5" s="2075" t="s">
        <v>618</v>
      </c>
      <c r="H5" s="508">
        <f>DATE(2026,J3,1)</f>
        <v>46143</v>
      </c>
      <c r="I5" s="149">
        <f>H5+1</f>
        <v>46144</v>
      </c>
      <c r="J5" s="149">
        <f t="shared" ref="J5:AL5" si="0">I5+1</f>
        <v>46145</v>
      </c>
      <c r="K5" s="149">
        <f t="shared" si="0"/>
        <v>46146</v>
      </c>
      <c r="L5" s="149">
        <f t="shared" si="0"/>
        <v>46147</v>
      </c>
      <c r="M5" s="149">
        <f t="shared" si="0"/>
        <v>46148</v>
      </c>
      <c r="N5" s="149">
        <f t="shared" si="0"/>
        <v>46149</v>
      </c>
      <c r="O5" s="149">
        <f t="shared" si="0"/>
        <v>46150</v>
      </c>
      <c r="P5" s="149">
        <f t="shared" si="0"/>
        <v>46151</v>
      </c>
      <c r="Q5" s="1337">
        <f t="shared" si="0"/>
        <v>46152</v>
      </c>
      <c r="R5" s="1337">
        <f t="shared" si="0"/>
        <v>46153</v>
      </c>
      <c r="S5" s="1337">
        <f t="shared" si="0"/>
        <v>46154</v>
      </c>
      <c r="T5" s="1337">
        <f t="shared" si="0"/>
        <v>46155</v>
      </c>
      <c r="U5" s="1337">
        <f t="shared" si="0"/>
        <v>46156</v>
      </c>
      <c r="V5" s="1337">
        <f t="shared" si="0"/>
        <v>46157</v>
      </c>
      <c r="W5" s="149">
        <f t="shared" si="0"/>
        <v>46158</v>
      </c>
      <c r="X5" s="149">
        <f t="shared" si="0"/>
        <v>46159</v>
      </c>
      <c r="Y5" s="149">
        <f t="shared" si="0"/>
        <v>46160</v>
      </c>
      <c r="Z5" s="149">
        <f t="shared" si="0"/>
        <v>46161</v>
      </c>
      <c r="AA5" s="149">
        <f t="shared" si="0"/>
        <v>46162</v>
      </c>
      <c r="AB5" s="149">
        <f t="shared" si="0"/>
        <v>46163</v>
      </c>
      <c r="AC5" s="149">
        <f t="shared" si="0"/>
        <v>46164</v>
      </c>
      <c r="AD5" s="149">
        <f t="shared" si="0"/>
        <v>46165</v>
      </c>
      <c r="AE5" s="149">
        <f t="shared" si="0"/>
        <v>46166</v>
      </c>
      <c r="AF5" s="149">
        <f t="shared" si="0"/>
        <v>46167</v>
      </c>
      <c r="AG5" s="149">
        <f t="shared" si="0"/>
        <v>46168</v>
      </c>
      <c r="AH5" s="149">
        <f t="shared" si="0"/>
        <v>46169</v>
      </c>
      <c r="AI5" s="149">
        <f t="shared" si="0"/>
        <v>46170</v>
      </c>
      <c r="AJ5" s="149">
        <f t="shared" si="0"/>
        <v>46171</v>
      </c>
      <c r="AK5" s="149">
        <f t="shared" si="0"/>
        <v>46172</v>
      </c>
      <c r="AL5" s="149">
        <f t="shared" si="0"/>
        <v>46173</v>
      </c>
      <c r="AM5" s="150"/>
    </row>
    <row r="6" spans="1:42" ht="29.25" customHeight="1" thickBot="1">
      <c r="B6" s="15"/>
      <c r="C6" s="2070"/>
      <c r="D6" s="137"/>
      <c r="E6" s="2072"/>
      <c r="F6" s="2074"/>
      <c r="G6" s="2076"/>
      <c r="H6" s="138">
        <f t="shared" ref="H6:AL6" si="1">+H5</f>
        <v>46143</v>
      </c>
      <c r="I6" s="138">
        <f t="shared" si="1"/>
        <v>46144</v>
      </c>
      <c r="J6" s="138">
        <f t="shared" si="1"/>
        <v>46145</v>
      </c>
      <c r="K6" s="138">
        <f t="shared" si="1"/>
        <v>46146</v>
      </c>
      <c r="L6" s="138">
        <f t="shared" si="1"/>
        <v>46147</v>
      </c>
      <c r="M6" s="138">
        <f t="shared" si="1"/>
        <v>46148</v>
      </c>
      <c r="N6" s="138">
        <f t="shared" si="1"/>
        <v>46149</v>
      </c>
      <c r="O6" s="138">
        <f t="shared" si="1"/>
        <v>46150</v>
      </c>
      <c r="P6" s="138">
        <f t="shared" si="1"/>
        <v>46151</v>
      </c>
      <c r="Q6" s="1338">
        <f t="shared" si="1"/>
        <v>46152</v>
      </c>
      <c r="R6" s="1338">
        <f t="shared" si="1"/>
        <v>46153</v>
      </c>
      <c r="S6" s="1338">
        <f t="shared" si="1"/>
        <v>46154</v>
      </c>
      <c r="T6" s="1338">
        <f t="shared" si="1"/>
        <v>46155</v>
      </c>
      <c r="U6" s="1338">
        <f t="shared" si="1"/>
        <v>46156</v>
      </c>
      <c r="V6" s="1338">
        <f t="shared" si="1"/>
        <v>46157</v>
      </c>
      <c r="W6" s="138">
        <f t="shared" si="1"/>
        <v>46158</v>
      </c>
      <c r="X6" s="138">
        <f t="shared" si="1"/>
        <v>46159</v>
      </c>
      <c r="Y6" s="138">
        <f t="shared" si="1"/>
        <v>46160</v>
      </c>
      <c r="Z6" s="138">
        <f t="shared" si="1"/>
        <v>46161</v>
      </c>
      <c r="AA6" s="138">
        <f t="shared" si="1"/>
        <v>46162</v>
      </c>
      <c r="AB6" s="138">
        <f t="shared" si="1"/>
        <v>46163</v>
      </c>
      <c r="AC6" s="138">
        <f t="shared" si="1"/>
        <v>46164</v>
      </c>
      <c r="AD6" s="138">
        <f t="shared" si="1"/>
        <v>46165</v>
      </c>
      <c r="AE6" s="138">
        <f t="shared" si="1"/>
        <v>46166</v>
      </c>
      <c r="AF6" s="138">
        <f t="shared" si="1"/>
        <v>46167</v>
      </c>
      <c r="AG6" s="138">
        <f t="shared" si="1"/>
        <v>46168</v>
      </c>
      <c r="AH6" s="138">
        <f t="shared" si="1"/>
        <v>46169</v>
      </c>
      <c r="AI6" s="138">
        <f t="shared" si="1"/>
        <v>46170</v>
      </c>
      <c r="AJ6" s="138">
        <f t="shared" si="1"/>
        <v>46171</v>
      </c>
      <c r="AK6" s="138">
        <f t="shared" si="1"/>
        <v>46172</v>
      </c>
      <c r="AL6" s="138">
        <f t="shared" si="1"/>
        <v>46173</v>
      </c>
      <c r="AM6" s="151"/>
    </row>
    <row r="7" spans="1:42" ht="29.25" customHeight="1" outlineLevel="1" thickTop="1">
      <c r="A7" t="s">
        <v>619</v>
      </c>
      <c r="B7" s="238" t="s">
        <v>9</v>
      </c>
      <c r="C7" s="2081" t="s">
        <v>1106</v>
      </c>
      <c r="D7" s="2067" t="s">
        <v>120</v>
      </c>
      <c r="E7" s="2068"/>
      <c r="F7" s="127">
        <f>+GL!E7</f>
        <v>0</v>
      </c>
      <c r="G7" s="128"/>
      <c r="H7" s="798"/>
      <c r="I7" s="798"/>
      <c r="J7" s="798"/>
      <c r="K7" s="798"/>
      <c r="L7" s="798"/>
      <c r="M7" s="798"/>
      <c r="N7" s="798"/>
      <c r="O7" s="798">
        <v>24</v>
      </c>
      <c r="P7" s="798"/>
      <c r="Q7" s="798"/>
      <c r="R7" s="798">
        <v>48</v>
      </c>
      <c r="S7" s="798">
        <v>72</v>
      </c>
      <c r="T7" s="798">
        <v>60</v>
      </c>
      <c r="U7" s="798">
        <v>72</v>
      </c>
      <c r="V7" s="798">
        <v>72</v>
      </c>
      <c r="W7" s="798"/>
      <c r="X7" s="798"/>
      <c r="Y7" s="798">
        <v>24</v>
      </c>
      <c r="Z7" s="798"/>
      <c r="AA7" s="798"/>
      <c r="AB7" s="798"/>
      <c r="AC7" s="798"/>
      <c r="AD7" s="798"/>
      <c r="AE7" s="798"/>
      <c r="AF7" s="798"/>
      <c r="AG7" s="798"/>
      <c r="AH7" s="798"/>
      <c r="AI7" s="798"/>
      <c r="AJ7" s="798"/>
      <c r="AK7" s="798"/>
      <c r="AL7" s="798">
        <v>0</v>
      </c>
      <c r="AM7" s="130">
        <f>SUM(H7:AL7)+G7</f>
        <v>372</v>
      </c>
    </row>
    <row r="8" spans="1:42" ht="29.25" customHeight="1" outlineLevel="1">
      <c r="B8" s="238" t="s">
        <v>9</v>
      </c>
      <c r="C8" s="2082"/>
      <c r="D8" s="2084" t="s">
        <v>621</v>
      </c>
      <c r="E8" s="2085"/>
      <c r="F8" s="80"/>
      <c r="G8" s="213">
        <f t="shared" ref="G8:AL8" si="2">+G7</f>
        <v>0</v>
      </c>
      <c r="H8" s="760">
        <f t="shared" si="2"/>
        <v>0</v>
      </c>
      <c r="I8" s="760">
        <f t="shared" si="2"/>
        <v>0</v>
      </c>
      <c r="J8" s="760">
        <f t="shared" si="2"/>
        <v>0</v>
      </c>
      <c r="K8" s="760">
        <f t="shared" si="2"/>
        <v>0</v>
      </c>
      <c r="L8" s="760">
        <f t="shared" si="2"/>
        <v>0</v>
      </c>
      <c r="M8" s="1297">
        <f t="shared" si="2"/>
        <v>0</v>
      </c>
      <c r="N8" s="1297">
        <f t="shared" si="2"/>
        <v>0</v>
      </c>
      <c r="O8" s="1297">
        <f t="shared" si="2"/>
        <v>24</v>
      </c>
      <c r="P8" s="72">
        <f t="shared" si="2"/>
        <v>0</v>
      </c>
      <c r="Q8" s="72">
        <f t="shared" si="2"/>
        <v>0</v>
      </c>
      <c r="R8" s="1297">
        <f t="shared" si="2"/>
        <v>48</v>
      </c>
      <c r="S8" s="1297">
        <f t="shared" si="2"/>
        <v>72</v>
      </c>
      <c r="T8" s="1297">
        <v>36</v>
      </c>
      <c r="U8" s="1297">
        <v>96</v>
      </c>
      <c r="V8" s="1297">
        <v>36</v>
      </c>
      <c r="W8" s="72">
        <f t="shared" si="2"/>
        <v>0</v>
      </c>
      <c r="X8" s="72">
        <f t="shared" si="2"/>
        <v>0</v>
      </c>
      <c r="Y8" s="1297">
        <v>36</v>
      </c>
      <c r="Z8" s="1297">
        <v>24</v>
      </c>
      <c r="AA8" s="1297"/>
      <c r="AB8" s="1297">
        <f t="shared" si="2"/>
        <v>0</v>
      </c>
      <c r="AC8" s="72">
        <f t="shared" si="2"/>
        <v>0</v>
      </c>
      <c r="AD8" s="72">
        <f t="shared" si="2"/>
        <v>0</v>
      </c>
      <c r="AE8" s="72">
        <f t="shared" si="2"/>
        <v>0</v>
      </c>
      <c r="AF8" s="72">
        <f t="shared" si="2"/>
        <v>0</v>
      </c>
      <c r="AG8" s="72">
        <f t="shared" si="2"/>
        <v>0</v>
      </c>
      <c r="AH8" s="72">
        <f t="shared" si="2"/>
        <v>0</v>
      </c>
      <c r="AI8" s="72">
        <f t="shared" si="2"/>
        <v>0</v>
      </c>
      <c r="AJ8" s="72">
        <f t="shared" si="2"/>
        <v>0</v>
      </c>
      <c r="AK8" s="72">
        <f t="shared" si="2"/>
        <v>0</v>
      </c>
      <c r="AL8" s="72">
        <f t="shared" si="2"/>
        <v>0</v>
      </c>
      <c r="AM8" s="475">
        <f>SUM(G8:AL8)</f>
        <v>372</v>
      </c>
    </row>
    <row r="9" spans="1:42" ht="29.25" customHeight="1" outlineLevel="1">
      <c r="B9" s="238" t="s">
        <v>9</v>
      </c>
      <c r="C9" s="2082"/>
      <c r="D9" s="2120" t="s">
        <v>622</v>
      </c>
      <c r="E9" s="2121"/>
      <c r="F9" s="122"/>
      <c r="G9" s="758">
        <f t="shared" ref="G9:AL9" si="3">F9-G7+G8</f>
        <v>0</v>
      </c>
      <c r="H9" s="325">
        <f t="shared" si="3"/>
        <v>0</v>
      </c>
      <c r="I9" s="325">
        <f t="shared" si="3"/>
        <v>0</v>
      </c>
      <c r="J9" s="325">
        <f t="shared" si="3"/>
        <v>0</v>
      </c>
      <c r="K9" s="325">
        <f t="shared" si="3"/>
        <v>0</v>
      </c>
      <c r="L9" s="325">
        <f t="shared" si="3"/>
        <v>0</v>
      </c>
      <c r="M9" s="325">
        <f t="shared" si="3"/>
        <v>0</v>
      </c>
      <c r="N9" s="325">
        <f t="shared" si="3"/>
        <v>0</v>
      </c>
      <c r="O9" s="325">
        <f t="shared" si="3"/>
        <v>0</v>
      </c>
      <c r="P9" s="325">
        <f t="shared" si="3"/>
        <v>0</v>
      </c>
      <c r="Q9" s="325">
        <f t="shared" si="3"/>
        <v>0</v>
      </c>
      <c r="R9" s="325">
        <f>Q9-R7+R8</f>
        <v>0</v>
      </c>
      <c r="S9" s="325">
        <f>R9-S7+S8</f>
        <v>0</v>
      </c>
      <c r="T9" s="773">
        <f t="shared" si="3"/>
        <v>-24</v>
      </c>
      <c r="U9" s="773">
        <f t="shared" si="3"/>
        <v>0</v>
      </c>
      <c r="V9" s="773">
        <f t="shared" si="3"/>
        <v>-36</v>
      </c>
      <c r="W9" s="325">
        <f t="shared" si="3"/>
        <v>-36</v>
      </c>
      <c r="X9" s="325">
        <f t="shared" si="3"/>
        <v>-36</v>
      </c>
      <c r="Y9" s="325">
        <f t="shared" si="3"/>
        <v>-24</v>
      </c>
      <c r="Z9" s="325">
        <f t="shared" si="3"/>
        <v>0</v>
      </c>
      <c r="AA9" s="325">
        <f t="shared" si="3"/>
        <v>0</v>
      </c>
      <c r="AB9" s="325">
        <f t="shared" si="3"/>
        <v>0</v>
      </c>
      <c r="AC9" s="325">
        <f t="shared" si="3"/>
        <v>0</v>
      </c>
      <c r="AD9" s="325">
        <f t="shared" si="3"/>
        <v>0</v>
      </c>
      <c r="AE9" s="325">
        <f t="shared" si="3"/>
        <v>0</v>
      </c>
      <c r="AF9" s="325">
        <f t="shared" si="3"/>
        <v>0</v>
      </c>
      <c r="AG9" s="325">
        <f t="shared" si="3"/>
        <v>0</v>
      </c>
      <c r="AH9" s="325">
        <f t="shared" si="3"/>
        <v>0</v>
      </c>
      <c r="AI9" s="325">
        <f t="shared" si="3"/>
        <v>0</v>
      </c>
      <c r="AJ9" s="325">
        <f t="shared" si="3"/>
        <v>0</v>
      </c>
      <c r="AK9" s="325">
        <f t="shared" si="3"/>
        <v>0</v>
      </c>
      <c r="AL9" s="325">
        <f t="shared" si="3"/>
        <v>0</v>
      </c>
      <c r="AM9" s="335"/>
    </row>
    <row r="10" spans="1:42" ht="29.25" customHeight="1" outlineLevel="1" thickBot="1">
      <c r="A10" t="s">
        <v>619</v>
      </c>
      <c r="B10" s="238" t="s">
        <v>9</v>
      </c>
      <c r="C10" s="2082"/>
      <c r="D10" s="2049" t="s">
        <v>54</v>
      </c>
      <c r="E10" s="2050"/>
      <c r="F10" s="320"/>
      <c r="G10" s="321">
        <f>在庫管理!L16-G8</f>
        <v>12</v>
      </c>
      <c r="H10" s="322">
        <f t="shared" ref="H10:AL10" si="4">G10+H12-H8</f>
        <v>12</v>
      </c>
      <c r="I10" s="322">
        <f t="shared" si="4"/>
        <v>12</v>
      </c>
      <c r="J10" s="322">
        <f t="shared" si="4"/>
        <v>12</v>
      </c>
      <c r="K10" s="322">
        <f t="shared" si="4"/>
        <v>12</v>
      </c>
      <c r="L10" s="322">
        <f t="shared" si="4"/>
        <v>12</v>
      </c>
      <c r="M10" s="322">
        <f t="shared" si="4"/>
        <v>12</v>
      </c>
      <c r="N10" s="322">
        <f t="shared" si="4"/>
        <v>12</v>
      </c>
      <c r="O10" s="322">
        <f t="shared" si="4"/>
        <v>12</v>
      </c>
      <c r="P10" s="322">
        <f t="shared" si="4"/>
        <v>12</v>
      </c>
      <c r="Q10" s="322">
        <f t="shared" si="4"/>
        <v>12</v>
      </c>
      <c r="R10" s="322">
        <f>Q10+R12-R8</f>
        <v>24</v>
      </c>
      <c r="S10" s="322">
        <f>R10+S12-S8</f>
        <v>12</v>
      </c>
      <c r="T10" s="322">
        <f>S10+T12-T8</f>
        <v>0</v>
      </c>
      <c r="U10" s="322">
        <f>T10+U12-U8</f>
        <v>12</v>
      </c>
      <c r="V10" s="322">
        <f>U10+V12-V8</f>
        <v>0</v>
      </c>
      <c r="W10" s="322">
        <f t="shared" si="4"/>
        <v>0</v>
      </c>
      <c r="X10" s="322">
        <f t="shared" si="4"/>
        <v>0</v>
      </c>
      <c r="Y10" s="322">
        <f t="shared" si="4"/>
        <v>0</v>
      </c>
      <c r="Z10" s="322">
        <f t="shared" si="4"/>
        <v>0</v>
      </c>
      <c r="AA10" s="322">
        <f t="shared" si="4"/>
        <v>0</v>
      </c>
      <c r="AB10" s="322">
        <f t="shared" si="4"/>
        <v>0</v>
      </c>
      <c r="AC10" s="322">
        <f t="shared" si="4"/>
        <v>0</v>
      </c>
      <c r="AD10" s="322">
        <f t="shared" si="4"/>
        <v>0</v>
      </c>
      <c r="AE10" s="322">
        <f t="shared" si="4"/>
        <v>0</v>
      </c>
      <c r="AF10" s="322">
        <f t="shared" si="4"/>
        <v>48</v>
      </c>
      <c r="AG10" s="322">
        <f t="shared" si="4"/>
        <v>96</v>
      </c>
      <c r="AH10" s="322">
        <f t="shared" si="4"/>
        <v>144</v>
      </c>
      <c r="AI10" s="322">
        <f t="shared" si="4"/>
        <v>180</v>
      </c>
      <c r="AJ10" s="322">
        <f t="shared" si="4"/>
        <v>180</v>
      </c>
      <c r="AK10" s="322">
        <f t="shared" si="4"/>
        <v>180</v>
      </c>
      <c r="AL10" s="322">
        <f t="shared" si="4"/>
        <v>180</v>
      </c>
      <c r="AM10" s="333"/>
    </row>
    <row r="11" spans="1:42" ht="29.25" customHeight="1" outlineLevel="1" thickTop="1">
      <c r="A11" t="s">
        <v>619</v>
      </c>
      <c r="B11" s="238" t="s">
        <v>9</v>
      </c>
      <c r="C11" s="2082"/>
      <c r="D11" s="2051" t="s">
        <v>40</v>
      </c>
      <c r="E11" s="2052"/>
      <c r="F11" s="152"/>
      <c r="G11" s="791">
        <f>+管理ﾌｫｰﾏｯﾄ!G36</f>
        <v>500</v>
      </c>
      <c r="H11" s="116"/>
      <c r="I11" s="116"/>
      <c r="J11" s="116"/>
      <c r="K11" s="116"/>
      <c r="L11" s="116"/>
      <c r="M11" s="116"/>
      <c r="N11" s="116">
        <v>24</v>
      </c>
      <c r="O11" s="116">
        <v>24</v>
      </c>
      <c r="P11" s="116"/>
      <c r="Q11" s="116"/>
      <c r="R11" s="116">
        <v>60</v>
      </c>
      <c r="S11" s="116">
        <v>60</v>
      </c>
      <c r="T11" s="116">
        <v>60</v>
      </c>
      <c r="U11" s="116">
        <v>72</v>
      </c>
      <c r="V11" s="116">
        <v>72</v>
      </c>
      <c r="W11" s="116"/>
      <c r="X11" s="116"/>
      <c r="Y11" s="116">
        <v>24</v>
      </c>
      <c r="Z11" s="116"/>
      <c r="AA11" s="116"/>
      <c r="AB11" s="116"/>
      <c r="AC11" s="116"/>
      <c r="AD11" s="116"/>
      <c r="AE11" s="116"/>
      <c r="AF11" s="116">
        <v>48</v>
      </c>
      <c r="AG11" s="116">
        <v>48</v>
      </c>
      <c r="AH11" s="116">
        <v>48</v>
      </c>
      <c r="AI11" s="116">
        <v>36</v>
      </c>
      <c r="AJ11" s="116"/>
      <c r="AK11" s="116"/>
      <c r="AL11" s="116"/>
      <c r="AM11" s="177">
        <f>SUM(H11:AL11)</f>
        <v>576</v>
      </c>
    </row>
    <row r="12" spans="1:42" ht="29.25" customHeight="1" outlineLevel="1">
      <c r="A12" t="s">
        <v>619</v>
      </c>
      <c r="B12" s="238" t="s">
        <v>9</v>
      </c>
      <c r="C12" s="2082"/>
      <c r="D12" s="2053" t="s">
        <v>140</v>
      </c>
      <c r="E12" s="2054"/>
      <c r="F12" s="123"/>
      <c r="G12" s="120"/>
      <c r="H12" s="121">
        <f t="shared" ref="H12:M12" si="5">+H11</f>
        <v>0</v>
      </c>
      <c r="I12" s="121">
        <f t="shared" si="5"/>
        <v>0</v>
      </c>
      <c r="J12" s="121">
        <f t="shared" si="5"/>
        <v>0</v>
      </c>
      <c r="K12" s="121">
        <f t="shared" si="5"/>
        <v>0</v>
      </c>
      <c r="L12" s="121">
        <f t="shared" si="5"/>
        <v>0</v>
      </c>
      <c r="M12" s="1466">
        <f t="shared" si="5"/>
        <v>0</v>
      </c>
      <c r="N12" s="1466"/>
      <c r="O12" s="1466">
        <f t="shared" ref="O12:AL12" si="6">+O11</f>
        <v>24</v>
      </c>
      <c r="P12" s="121">
        <f t="shared" si="6"/>
        <v>0</v>
      </c>
      <c r="Q12" s="121">
        <f t="shared" si="6"/>
        <v>0</v>
      </c>
      <c r="R12" s="1466">
        <f t="shared" si="6"/>
        <v>60</v>
      </c>
      <c r="S12" s="1466">
        <v>60</v>
      </c>
      <c r="T12" s="1466">
        <v>24</v>
      </c>
      <c r="U12" s="1466">
        <v>108</v>
      </c>
      <c r="V12" s="1466">
        <v>24</v>
      </c>
      <c r="W12" s="121">
        <f t="shared" si="6"/>
        <v>0</v>
      </c>
      <c r="X12" s="121">
        <f t="shared" si="6"/>
        <v>0</v>
      </c>
      <c r="Y12" s="1466">
        <v>36</v>
      </c>
      <c r="Z12" s="1466">
        <v>24</v>
      </c>
      <c r="AA12" s="1466"/>
      <c r="AB12" s="1466">
        <f t="shared" si="6"/>
        <v>0</v>
      </c>
      <c r="AC12" s="121">
        <f t="shared" si="6"/>
        <v>0</v>
      </c>
      <c r="AD12" s="121">
        <f t="shared" si="6"/>
        <v>0</v>
      </c>
      <c r="AE12" s="121">
        <f t="shared" si="6"/>
        <v>0</v>
      </c>
      <c r="AF12" s="121">
        <f t="shared" si="6"/>
        <v>48</v>
      </c>
      <c r="AG12" s="121">
        <f t="shared" si="6"/>
        <v>48</v>
      </c>
      <c r="AH12" s="121">
        <f t="shared" si="6"/>
        <v>48</v>
      </c>
      <c r="AI12" s="121">
        <f t="shared" si="6"/>
        <v>36</v>
      </c>
      <c r="AJ12" s="121">
        <f t="shared" si="6"/>
        <v>0</v>
      </c>
      <c r="AK12" s="121">
        <f t="shared" si="6"/>
        <v>0</v>
      </c>
      <c r="AL12" s="121">
        <f t="shared" si="6"/>
        <v>0</v>
      </c>
      <c r="AM12" s="190">
        <f>SUM(H12:AL12)</f>
        <v>540</v>
      </c>
    </row>
    <row r="13" spans="1:42" ht="29.25" customHeight="1" outlineLevel="1">
      <c r="B13" s="238" t="s">
        <v>9</v>
      </c>
      <c r="C13" s="2082"/>
      <c r="D13" s="2122" t="s">
        <v>623</v>
      </c>
      <c r="E13" s="2123"/>
      <c r="F13" s="80"/>
      <c r="G13" s="80"/>
      <c r="H13" s="763"/>
      <c r="I13" s="763"/>
      <c r="J13" s="763"/>
      <c r="K13" s="763"/>
      <c r="L13" s="763"/>
      <c r="M13" s="1467"/>
      <c r="N13" s="1467"/>
      <c r="O13" s="1467"/>
      <c r="P13" s="327"/>
      <c r="Q13" s="327"/>
      <c r="R13" s="1467"/>
      <c r="S13" s="1467"/>
      <c r="T13" s="1467"/>
      <c r="U13" s="1467"/>
      <c r="V13" s="1467"/>
      <c r="W13" s="327"/>
      <c r="X13" s="327"/>
      <c r="Y13" s="1467"/>
      <c r="Z13" s="1467"/>
      <c r="AA13" s="1467"/>
      <c r="AB13" s="1467"/>
      <c r="AC13" s="327"/>
      <c r="AD13" s="327"/>
      <c r="AE13" s="327"/>
      <c r="AF13" s="327"/>
      <c r="AG13" s="327"/>
      <c r="AH13" s="327"/>
      <c r="AI13" s="327"/>
      <c r="AJ13" s="327"/>
      <c r="AK13" s="327"/>
      <c r="AL13" s="327"/>
      <c r="AM13" s="328">
        <f>SUM(H13:AL13)</f>
        <v>0</v>
      </c>
    </row>
    <row r="14" spans="1:42" ht="29.25" customHeight="1" outlineLevel="1">
      <c r="B14" s="238" t="s">
        <v>9</v>
      </c>
      <c r="C14" s="2082"/>
      <c r="D14" s="2124" t="s">
        <v>624</v>
      </c>
      <c r="E14" s="2125"/>
      <c r="F14" s="124"/>
      <c r="G14" s="122"/>
      <c r="H14" s="329">
        <f t="shared" ref="H14:AL14" si="7">+G14+H12-H11</f>
        <v>0</v>
      </c>
      <c r="I14" s="329">
        <f t="shared" si="7"/>
        <v>0</v>
      </c>
      <c r="J14" s="329">
        <f t="shared" si="7"/>
        <v>0</v>
      </c>
      <c r="K14" s="329">
        <f t="shared" si="7"/>
        <v>0</v>
      </c>
      <c r="L14" s="329">
        <f t="shared" si="7"/>
        <v>0</v>
      </c>
      <c r="M14" s="329">
        <f t="shared" si="7"/>
        <v>0</v>
      </c>
      <c r="N14" s="329">
        <f t="shared" si="7"/>
        <v>-24</v>
      </c>
      <c r="O14" s="329">
        <f t="shared" si="7"/>
        <v>-24</v>
      </c>
      <c r="P14" s="329">
        <f t="shared" si="7"/>
        <v>-24</v>
      </c>
      <c r="Q14" s="329">
        <f t="shared" si="7"/>
        <v>-24</v>
      </c>
      <c r="R14" s="1206">
        <f t="shared" si="7"/>
        <v>-24</v>
      </c>
      <c r="S14" s="1206">
        <f t="shared" si="7"/>
        <v>-24</v>
      </c>
      <c r="T14" s="1206">
        <f t="shared" si="7"/>
        <v>-60</v>
      </c>
      <c r="U14" s="1206">
        <f t="shared" si="7"/>
        <v>-24</v>
      </c>
      <c r="V14" s="1206">
        <f t="shared" si="7"/>
        <v>-72</v>
      </c>
      <c r="W14" s="329">
        <f t="shared" si="7"/>
        <v>-72</v>
      </c>
      <c r="X14" s="329">
        <f t="shared" si="7"/>
        <v>-72</v>
      </c>
      <c r="Y14" s="329">
        <f t="shared" si="7"/>
        <v>-60</v>
      </c>
      <c r="Z14" s="329">
        <f t="shared" si="7"/>
        <v>-36</v>
      </c>
      <c r="AA14" s="329">
        <f t="shared" si="7"/>
        <v>-36</v>
      </c>
      <c r="AB14" s="329">
        <f t="shared" si="7"/>
        <v>-36</v>
      </c>
      <c r="AC14" s="329">
        <f t="shared" si="7"/>
        <v>-36</v>
      </c>
      <c r="AD14" s="329">
        <f t="shared" si="7"/>
        <v>-36</v>
      </c>
      <c r="AE14" s="329">
        <f t="shared" si="7"/>
        <v>-36</v>
      </c>
      <c r="AF14" s="329">
        <f t="shared" si="7"/>
        <v>-36</v>
      </c>
      <c r="AG14" s="329">
        <f t="shared" si="7"/>
        <v>-36</v>
      </c>
      <c r="AH14" s="329">
        <f t="shared" si="7"/>
        <v>-36</v>
      </c>
      <c r="AI14" s="329">
        <f t="shared" si="7"/>
        <v>-36</v>
      </c>
      <c r="AJ14" s="329">
        <f t="shared" si="7"/>
        <v>-36</v>
      </c>
      <c r="AK14" s="329">
        <f t="shared" si="7"/>
        <v>-36</v>
      </c>
      <c r="AL14" s="329">
        <f t="shared" si="7"/>
        <v>-36</v>
      </c>
      <c r="AM14" s="330"/>
    </row>
    <row r="15" spans="1:42" ht="29.25" customHeight="1" outlineLevel="1">
      <c r="B15" s="238" t="s">
        <v>9</v>
      </c>
      <c r="C15" s="2082"/>
      <c r="D15" s="2059" t="s">
        <v>53</v>
      </c>
      <c r="E15" s="2060"/>
      <c r="F15" s="174"/>
      <c r="G15" s="175">
        <f>在庫管理!K16</f>
        <v>67</v>
      </c>
      <c r="H15" s="167">
        <f t="shared" ref="H15:AK15" si="8">+G15+H17-H12-H13</f>
        <v>67</v>
      </c>
      <c r="I15" s="167">
        <f t="shared" si="8"/>
        <v>67</v>
      </c>
      <c r="J15" s="167">
        <f t="shared" si="8"/>
        <v>67</v>
      </c>
      <c r="K15" s="167">
        <f t="shared" si="8"/>
        <v>67</v>
      </c>
      <c r="L15" s="167">
        <f t="shared" si="8"/>
        <v>67</v>
      </c>
      <c r="M15" s="167">
        <f t="shared" si="8"/>
        <v>115</v>
      </c>
      <c r="N15" s="167">
        <f t="shared" si="8"/>
        <v>115</v>
      </c>
      <c r="O15" s="167">
        <f t="shared" si="8"/>
        <v>91</v>
      </c>
      <c r="P15" s="167">
        <f t="shared" si="8"/>
        <v>91</v>
      </c>
      <c r="Q15" s="167">
        <f t="shared" ref="Q15:V15" si="9">+P15+Q17-Q12-Q13</f>
        <v>91</v>
      </c>
      <c r="R15" s="167">
        <f t="shared" si="9"/>
        <v>79</v>
      </c>
      <c r="S15" s="167">
        <f t="shared" si="9"/>
        <v>67</v>
      </c>
      <c r="T15" s="167">
        <f t="shared" si="9"/>
        <v>91</v>
      </c>
      <c r="U15" s="167">
        <f t="shared" si="9"/>
        <v>31</v>
      </c>
      <c r="V15" s="167">
        <f t="shared" si="9"/>
        <v>55</v>
      </c>
      <c r="W15" s="167">
        <f t="shared" si="8"/>
        <v>55</v>
      </c>
      <c r="X15" s="167">
        <f t="shared" si="8"/>
        <v>55</v>
      </c>
      <c r="Y15" s="167">
        <f t="shared" si="8"/>
        <v>55</v>
      </c>
      <c r="Z15" s="167">
        <f t="shared" si="8"/>
        <v>31</v>
      </c>
      <c r="AA15" s="167">
        <f t="shared" si="8"/>
        <v>31</v>
      </c>
      <c r="AB15" s="167">
        <f t="shared" si="8"/>
        <v>31</v>
      </c>
      <c r="AC15" s="167">
        <f t="shared" si="8"/>
        <v>91</v>
      </c>
      <c r="AD15" s="167">
        <f t="shared" si="8"/>
        <v>91</v>
      </c>
      <c r="AE15" s="167">
        <f t="shared" si="8"/>
        <v>91</v>
      </c>
      <c r="AF15" s="167">
        <f t="shared" si="8"/>
        <v>103</v>
      </c>
      <c r="AG15" s="167">
        <f t="shared" si="8"/>
        <v>115</v>
      </c>
      <c r="AH15" s="167">
        <f t="shared" si="8"/>
        <v>67</v>
      </c>
      <c r="AI15" s="167">
        <f t="shared" si="8"/>
        <v>31</v>
      </c>
      <c r="AJ15" s="167">
        <f t="shared" si="8"/>
        <v>31</v>
      </c>
      <c r="AK15" s="167">
        <f t="shared" si="8"/>
        <v>31</v>
      </c>
      <c r="AL15" s="167">
        <f>+AK15+AL17-AL12-AL13</f>
        <v>31</v>
      </c>
      <c r="AM15" s="176"/>
      <c r="AP15" s="191"/>
    </row>
    <row r="16" spans="1:42" ht="29.25" customHeight="1" outlineLevel="1">
      <c r="B16" s="238" t="s">
        <v>9</v>
      </c>
      <c r="C16" s="2082"/>
      <c r="D16" s="2090" t="s">
        <v>625</v>
      </c>
      <c r="E16" s="2102"/>
      <c r="F16" s="2086" t="s">
        <v>626</v>
      </c>
      <c r="G16" s="125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>
        <v>60</v>
      </c>
      <c r="S16" s="116">
        <v>60</v>
      </c>
      <c r="T16" s="116">
        <v>60</v>
      </c>
      <c r="U16" s="116">
        <v>60</v>
      </c>
      <c r="V16" s="116">
        <v>24</v>
      </c>
      <c r="W16" s="116"/>
      <c r="X16" s="116"/>
      <c r="Y16" s="116">
        <v>24</v>
      </c>
      <c r="Z16" s="116"/>
      <c r="AA16" s="116"/>
      <c r="AB16" s="116"/>
      <c r="AC16" s="116">
        <v>60</v>
      </c>
      <c r="AD16" s="116"/>
      <c r="AE16" s="116"/>
      <c r="AF16" s="116">
        <v>60</v>
      </c>
      <c r="AG16" s="116">
        <v>60</v>
      </c>
      <c r="AH16" s="116"/>
      <c r="AI16" s="116"/>
      <c r="AJ16" s="116"/>
      <c r="AK16" s="116"/>
      <c r="AL16" s="116"/>
      <c r="AM16" s="187">
        <f>SUM(H16:AL16)</f>
        <v>468</v>
      </c>
    </row>
    <row r="17" spans="2:42" ht="29.25" customHeight="1" outlineLevel="1">
      <c r="B17" s="238" t="s">
        <v>9</v>
      </c>
      <c r="C17" s="2082"/>
      <c r="D17" s="2089" t="s">
        <v>627</v>
      </c>
      <c r="E17" s="2092"/>
      <c r="F17" s="2087"/>
      <c r="G17" s="213"/>
      <c r="H17" s="72">
        <f t="shared" ref="H17:AL17" si="10">+H16</f>
        <v>0</v>
      </c>
      <c r="I17" s="72">
        <f t="shared" si="10"/>
        <v>0</v>
      </c>
      <c r="J17" s="72">
        <f t="shared" si="10"/>
        <v>0</v>
      </c>
      <c r="K17" s="72">
        <f t="shared" si="10"/>
        <v>0</v>
      </c>
      <c r="L17" s="72">
        <f t="shared" si="10"/>
        <v>0</v>
      </c>
      <c r="M17" s="1297">
        <v>48</v>
      </c>
      <c r="N17" s="1297">
        <f t="shared" si="10"/>
        <v>0</v>
      </c>
      <c r="O17" s="1297">
        <f t="shared" si="10"/>
        <v>0</v>
      </c>
      <c r="P17" s="72">
        <f t="shared" si="10"/>
        <v>0</v>
      </c>
      <c r="Q17" s="72">
        <f t="shared" si="10"/>
        <v>0</v>
      </c>
      <c r="R17" s="1297">
        <v>48</v>
      </c>
      <c r="S17" s="1297">
        <v>48</v>
      </c>
      <c r="T17" s="1297">
        <v>48</v>
      </c>
      <c r="U17" s="1297">
        <v>48</v>
      </c>
      <c r="V17" s="1297">
        <v>48</v>
      </c>
      <c r="W17" s="72">
        <f t="shared" si="10"/>
        <v>0</v>
      </c>
      <c r="X17" s="72">
        <f t="shared" si="10"/>
        <v>0</v>
      </c>
      <c r="Y17" s="1297">
        <v>36</v>
      </c>
      <c r="Z17" s="1297">
        <f t="shared" si="10"/>
        <v>0</v>
      </c>
      <c r="AA17" s="1297">
        <f t="shared" si="10"/>
        <v>0</v>
      </c>
      <c r="AB17" s="1297">
        <f t="shared" si="10"/>
        <v>0</v>
      </c>
      <c r="AC17" s="72">
        <f t="shared" si="10"/>
        <v>60</v>
      </c>
      <c r="AD17" s="72">
        <f t="shared" si="10"/>
        <v>0</v>
      </c>
      <c r="AE17" s="72">
        <f t="shared" si="10"/>
        <v>0</v>
      </c>
      <c r="AF17" s="72">
        <f t="shared" si="10"/>
        <v>60</v>
      </c>
      <c r="AG17" s="72">
        <f t="shared" si="10"/>
        <v>60</v>
      </c>
      <c r="AH17" s="72">
        <f t="shared" si="10"/>
        <v>0</v>
      </c>
      <c r="AI17" s="72">
        <f t="shared" si="10"/>
        <v>0</v>
      </c>
      <c r="AJ17" s="72">
        <f t="shared" si="10"/>
        <v>0</v>
      </c>
      <c r="AK17" s="72">
        <f t="shared" si="10"/>
        <v>0</v>
      </c>
      <c r="AL17" s="72">
        <f t="shared" si="10"/>
        <v>0</v>
      </c>
      <c r="AM17" s="190">
        <f>SUM(H17:AL17)</f>
        <v>504</v>
      </c>
      <c r="AN17" s="1307">
        <f>G39</f>
        <v>500</v>
      </c>
    </row>
    <row r="18" spans="2:42" ht="29.25" customHeight="1" outlineLevel="1">
      <c r="B18" s="238" t="s">
        <v>9</v>
      </c>
      <c r="C18" s="2082"/>
      <c r="D18" s="2093" t="s">
        <v>628</v>
      </c>
      <c r="E18" s="2094"/>
      <c r="F18" s="2087"/>
      <c r="G18" s="336"/>
      <c r="H18" s="761"/>
      <c r="I18" s="761"/>
      <c r="J18" s="761"/>
      <c r="K18" s="761"/>
      <c r="L18" s="761"/>
      <c r="M18" s="761"/>
      <c r="N18" s="761"/>
      <c r="O18" s="331"/>
      <c r="P18" s="331"/>
      <c r="Q18" s="331"/>
      <c r="R18" s="761"/>
      <c r="S18" s="761"/>
      <c r="T18" s="761"/>
      <c r="U18" s="761"/>
      <c r="V18" s="761"/>
      <c r="W18" s="331"/>
      <c r="X18" s="331"/>
      <c r="Y18" s="331"/>
      <c r="Z18" s="331"/>
      <c r="AA18" s="331"/>
      <c r="AB18" s="331"/>
      <c r="AC18" s="331"/>
      <c r="AD18" s="331"/>
      <c r="AE18" s="331"/>
      <c r="AF18" s="331"/>
      <c r="AG18" s="331"/>
      <c r="AH18" s="331"/>
      <c r="AI18" s="331"/>
      <c r="AJ18" s="331"/>
      <c r="AK18" s="331"/>
      <c r="AL18" s="331"/>
      <c r="AM18" s="332">
        <f>SUM(H18:AL18)</f>
        <v>0</v>
      </c>
    </row>
    <row r="19" spans="2:42" ht="29.25" customHeight="1" outlineLevel="1">
      <c r="B19" s="238" t="s">
        <v>9</v>
      </c>
      <c r="C19" s="2082"/>
      <c r="D19" s="2095" t="s">
        <v>629</v>
      </c>
      <c r="E19" s="2096"/>
      <c r="F19" s="2087"/>
      <c r="G19" s="171"/>
      <c r="H19" s="1210">
        <f t="shared" ref="H19:AL19" si="11">+G19+H17-H16</f>
        <v>0</v>
      </c>
      <c r="I19" s="1210">
        <f t="shared" si="11"/>
        <v>0</v>
      </c>
      <c r="J19" s="1210">
        <f t="shared" si="11"/>
        <v>0</v>
      </c>
      <c r="K19" s="1210">
        <f t="shared" si="11"/>
        <v>0</v>
      </c>
      <c r="L19" s="1210">
        <f t="shared" si="11"/>
        <v>0</v>
      </c>
      <c r="M19" s="1210">
        <f t="shared" si="11"/>
        <v>48</v>
      </c>
      <c r="N19" s="1210">
        <f t="shared" si="11"/>
        <v>48</v>
      </c>
      <c r="O19" s="172">
        <f t="shared" si="11"/>
        <v>48</v>
      </c>
      <c r="P19" s="172">
        <f t="shared" si="11"/>
        <v>48</v>
      </c>
      <c r="Q19" s="172">
        <f t="shared" si="11"/>
        <v>48</v>
      </c>
      <c r="R19" s="1210">
        <f t="shared" si="11"/>
        <v>36</v>
      </c>
      <c r="S19" s="1210">
        <f t="shared" si="11"/>
        <v>24</v>
      </c>
      <c r="T19" s="1210">
        <f t="shared" si="11"/>
        <v>12</v>
      </c>
      <c r="U19" s="1210">
        <f t="shared" si="11"/>
        <v>0</v>
      </c>
      <c r="V19" s="1210">
        <f t="shared" si="11"/>
        <v>24</v>
      </c>
      <c r="W19" s="172">
        <f t="shared" si="11"/>
        <v>24</v>
      </c>
      <c r="X19" s="172">
        <f t="shared" si="11"/>
        <v>24</v>
      </c>
      <c r="Y19" s="172">
        <f t="shared" si="11"/>
        <v>36</v>
      </c>
      <c r="Z19" s="172">
        <f t="shared" si="11"/>
        <v>36</v>
      </c>
      <c r="AA19" s="172">
        <f t="shared" si="11"/>
        <v>36</v>
      </c>
      <c r="AB19" s="172">
        <f t="shared" si="11"/>
        <v>36</v>
      </c>
      <c r="AC19" s="172">
        <f t="shared" si="11"/>
        <v>36</v>
      </c>
      <c r="AD19" s="172">
        <f t="shared" si="11"/>
        <v>36</v>
      </c>
      <c r="AE19" s="172">
        <f t="shared" si="11"/>
        <v>36</v>
      </c>
      <c r="AF19" s="172">
        <f t="shared" si="11"/>
        <v>36</v>
      </c>
      <c r="AG19" s="172">
        <f t="shared" si="11"/>
        <v>36</v>
      </c>
      <c r="AH19" s="172">
        <f t="shared" si="11"/>
        <v>36</v>
      </c>
      <c r="AI19" s="172">
        <f t="shared" si="11"/>
        <v>36</v>
      </c>
      <c r="AJ19" s="172">
        <f t="shared" si="11"/>
        <v>36</v>
      </c>
      <c r="AK19" s="172">
        <f t="shared" si="11"/>
        <v>36</v>
      </c>
      <c r="AL19" s="172">
        <f t="shared" si="11"/>
        <v>36</v>
      </c>
      <c r="AM19" s="173"/>
    </row>
    <row r="20" spans="2:42" ht="29.25" customHeight="1" outlineLevel="1">
      <c r="B20" s="238" t="s">
        <v>9</v>
      </c>
      <c r="C20" s="2082"/>
      <c r="D20" s="2090" t="s">
        <v>630</v>
      </c>
      <c r="E20" s="2090"/>
      <c r="F20" s="2087"/>
      <c r="G20" s="125"/>
      <c r="H20" s="116"/>
      <c r="I20" s="116"/>
      <c r="J20" s="116"/>
      <c r="K20" s="116"/>
      <c r="L20" s="116"/>
      <c r="M20" s="116"/>
      <c r="N20" s="116"/>
      <c r="O20" s="116">
        <v>60</v>
      </c>
      <c r="P20" s="116"/>
      <c r="Q20" s="116"/>
      <c r="R20" s="116">
        <v>60</v>
      </c>
      <c r="S20" s="116">
        <v>60</v>
      </c>
      <c r="T20" s="116"/>
      <c r="U20" s="116"/>
      <c r="V20" s="116"/>
      <c r="W20" s="116"/>
      <c r="X20" s="116"/>
      <c r="Y20" s="116"/>
      <c r="Z20" s="116"/>
      <c r="AA20" s="116">
        <v>60</v>
      </c>
      <c r="AB20" s="116">
        <v>60</v>
      </c>
      <c r="AC20" s="116">
        <v>60</v>
      </c>
      <c r="AD20" s="116"/>
      <c r="AE20" s="116"/>
      <c r="AF20" s="116">
        <v>60</v>
      </c>
      <c r="AG20" s="116">
        <v>60</v>
      </c>
      <c r="AH20" s="116"/>
      <c r="AI20" s="116"/>
      <c r="AJ20" s="116"/>
      <c r="AK20" s="116"/>
      <c r="AL20" s="116"/>
      <c r="AM20" s="187">
        <f>SUM(H20:AL20)</f>
        <v>480</v>
      </c>
    </row>
    <row r="21" spans="2:42" ht="29.25" customHeight="1" outlineLevel="1">
      <c r="B21" s="238" t="s">
        <v>9</v>
      </c>
      <c r="C21" s="2082"/>
      <c r="D21" s="2089" t="s">
        <v>631</v>
      </c>
      <c r="E21" s="2089"/>
      <c r="F21" s="2087"/>
      <c r="G21" s="80"/>
      <c r="H21" s="72">
        <f t="shared" ref="H21:AL21" si="12">+H20</f>
        <v>0</v>
      </c>
      <c r="I21" s="72">
        <f t="shared" si="12"/>
        <v>0</v>
      </c>
      <c r="J21" s="72">
        <f t="shared" si="12"/>
        <v>0</v>
      </c>
      <c r="K21" s="72">
        <f t="shared" si="12"/>
        <v>0</v>
      </c>
      <c r="L21" s="72">
        <f t="shared" si="12"/>
        <v>0</v>
      </c>
      <c r="M21" s="1297">
        <v>24</v>
      </c>
      <c r="N21" s="1297">
        <v>24</v>
      </c>
      <c r="O21" s="1297">
        <v>48</v>
      </c>
      <c r="P21" s="72">
        <f t="shared" si="12"/>
        <v>0</v>
      </c>
      <c r="Q21" s="72">
        <f t="shared" si="12"/>
        <v>0</v>
      </c>
      <c r="R21" s="1297">
        <v>48</v>
      </c>
      <c r="S21" s="1297">
        <v>48</v>
      </c>
      <c r="T21" s="1297">
        <v>36</v>
      </c>
      <c r="U21" s="1297">
        <f t="shared" si="12"/>
        <v>0</v>
      </c>
      <c r="V21" s="1297">
        <f t="shared" si="12"/>
        <v>0</v>
      </c>
      <c r="W21" s="72">
        <f t="shared" si="12"/>
        <v>0</v>
      </c>
      <c r="X21" s="72">
        <f t="shared" si="12"/>
        <v>0</v>
      </c>
      <c r="Y21" s="1297">
        <f t="shared" si="12"/>
        <v>0</v>
      </c>
      <c r="Z21" s="1297">
        <f t="shared" si="12"/>
        <v>0</v>
      </c>
      <c r="AA21" s="1297">
        <v>48</v>
      </c>
      <c r="AB21" s="1297">
        <v>48</v>
      </c>
      <c r="AC21" s="72">
        <f t="shared" si="12"/>
        <v>60</v>
      </c>
      <c r="AD21" s="72">
        <f t="shared" si="12"/>
        <v>0</v>
      </c>
      <c r="AE21" s="72">
        <f t="shared" si="12"/>
        <v>0</v>
      </c>
      <c r="AF21" s="72">
        <f t="shared" si="12"/>
        <v>60</v>
      </c>
      <c r="AG21" s="72">
        <f t="shared" si="12"/>
        <v>60</v>
      </c>
      <c r="AH21" s="72">
        <f t="shared" si="12"/>
        <v>0</v>
      </c>
      <c r="AI21" s="72">
        <f>+AI20</f>
        <v>0</v>
      </c>
      <c r="AJ21" s="72">
        <f t="shared" si="12"/>
        <v>0</v>
      </c>
      <c r="AK21" s="72">
        <f t="shared" si="12"/>
        <v>0</v>
      </c>
      <c r="AL21" s="72">
        <f t="shared" si="12"/>
        <v>0</v>
      </c>
      <c r="AM21" s="190">
        <f>SUM(H21:AL21)</f>
        <v>504</v>
      </c>
      <c r="AN21" s="1248"/>
    </row>
    <row r="22" spans="2:42" ht="29.25" customHeight="1" outlineLevel="1">
      <c r="B22" s="238" t="s">
        <v>9</v>
      </c>
      <c r="C22" s="2082"/>
      <c r="D22" s="2097" t="s">
        <v>632</v>
      </c>
      <c r="E22" s="2098"/>
      <c r="F22" s="2087"/>
      <c r="G22" s="122"/>
      <c r="H22" s="1206">
        <f t="shared" ref="H22:AL22" si="13">+G22+H21-H20</f>
        <v>0</v>
      </c>
      <c r="I22" s="1206">
        <f t="shared" si="13"/>
        <v>0</v>
      </c>
      <c r="J22" s="1206">
        <f t="shared" si="13"/>
        <v>0</v>
      </c>
      <c r="K22" s="1206">
        <f t="shared" si="13"/>
        <v>0</v>
      </c>
      <c r="L22" s="1206">
        <f t="shared" si="13"/>
        <v>0</v>
      </c>
      <c r="M22" s="1206">
        <f t="shared" si="13"/>
        <v>24</v>
      </c>
      <c r="N22" s="1206">
        <f t="shared" si="13"/>
        <v>48</v>
      </c>
      <c r="O22" s="329">
        <f t="shared" si="13"/>
        <v>36</v>
      </c>
      <c r="P22" s="329">
        <f t="shared" si="13"/>
        <v>36</v>
      </c>
      <c r="Q22" s="329">
        <f t="shared" si="13"/>
        <v>36</v>
      </c>
      <c r="R22" s="1206">
        <f t="shared" si="13"/>
        <v>24</v>
      </c>
      <c r="S22" s="1206">
        <f t="shared" si="13"/>
        <v>12</v>
      </c>
      <c r="T22" s="1206">
        <f t="shared" si="13"/>
        <v>48</v>
      </c>
      <c r="U22" s="1206">
        <f t="shared" si="13"/>
        <v>48</v>
      </c>
      <c r="V22" s="1206">
        <f t="shared" si="13"/>
        <v>48</v>
      </c>
      <c r="W22" s="329">
        <f t="shared" si="13"/>
        <v>48</v>
      </c>
      <c r="X22" s="329">
        <f t="shared" si="13"/>
        <v>48</v>
      </c>
      <c r="Y22" s="329">
        <f t="shared" si="13"/>
        <v>48</v>
      </c>
      <c r="Z22" s="329">
        <f t="shared" si="13"/>
        <v>48</v>
      </c>
      <c r="AA22" s="329">
        <f t="shared" si="13"/>
        <v>36</v>
      </c>
      <c r="AB22" s="329">
        <f t="shared" si="13"/>
        <v>24</v>
      </c>
      <c r="AC22" s="329">
        <f t="shared" si="13"/>
        <v>24</v>
      </c>
      <c r="AD22" s="329">
        <f t="shared" si="13"/>
        <v>24</v>
      </c>
      <c r="AE22" s="329">
        <f t="shared" si="13"/>
        <v>24</v>
      </c>
      <c r="AF22" s="329">
        <f t="shared" si="13"/>
        <v>24</v>
      </c>
      <c r="AG22" s="329">
        <f t="shared" si="13"/>
        <v>24</v>
      </c>
      <c r="AH22" s="329">
        <f t="shared" si="13"/>
        <v>24</v>
      </c>
      <c r="AI22" s="329">
        <f t="shared" si="13"/>
        <v>24</v>
      </c>
      <c r="AJ22" s="329">
        <f t="shared" si="13"/>
        <v>24</v>
      </c>
      <c r="AK22" s="329">
        <f t="shared" si="13"/>
        <v>24</v>
      </c>
      <c r="AL22" s="329">
        <f t="shared" si="13"/>
        <v>24</v>
      </c>
      <c r="AM22" s="330"/>
    </row>
    <row r="23" spans="2:42" ht="29.25" customHeight="1" outlineLevel="1">
      <c r="B23" s="238" t="s">
        <v>9</v>
      </c>
      <c r="C23" s="2082"/>
      <c r="D23" s="2099" t="s">
        <v>52</v>
      </c>
      <c r="E23" s="2100"/>
      <c r="F23" s="2091"/>
      <c r="G23" s="360">
        <f>在庫管理!G16</f>
        <v>96</v>
      </c>
      <c r="H23" s="361">
        <f t="shared" ref="H23:AF23" si="14">G23+H21-H17-H18</f>
        <v>96</v>
      </c>
      <c r="I23" s="361">
        <f t="shared" si="14"/>
        <v>96</v>
      </c>
      <c r="J23" s="361">
        <f t="shared" si="14"/>
        <v>96</v>
      </c>
      <c r="K23" s="361">
        <f t="shared" si="14"/>
        <v>96</v>
      </c>
      <c r="L23" s="361">
        <f t="shared" si="14"/>
        <v>96</v>
      </c>
      <c r="M23" s="361">
        <f t="shared" si="14"/>
        <v>72</v>
      </c>
      <c r="N23" s="361">
        <f t="shared" si="14"/>
        <v>96</v>
      </c>
      <c r="O23" s="361">
        <f t="shared" si="14"/>
        <v>144</v>
      </c>
      <c r="P23" s="361">
        <f t="shared" si="14"/>
        <v>144</v>
      </c>
      <c r="Q23" s="361">
        <f t="shared" si="14"/>
        <v>144</v>
      </c>
      <c r="R23" s="361">
        <f>Q23+R21-R17-R18</f>
        <v>144</v>
      </c>
      <c r="S23" s="361">
        <f>R23+S21-S17-S18</f>
        <v>144</v>
      </c>
      <c r="T23" s="361">
        <f>S23+T21-T17-T18</f>
        <v>132</v>
      </c>
      <c r="U23" s="361">
        <f>T23+U21-U17-U18</f>
        <v>84</v>
      </c>
      <c r="V23" s="361">
        <f>U23+V21-V17-V18</f>
        <v>36</v>
      </c>
      <c r="W23" s="361">
        <f t="shared" si="14"/>
        <v>36</v>
      </c>
      <c r="X23" s="361">
        <f t="shared" si="14"/>
        <v>36</v>
      </c>
      <c r="Y23" s="361">
        <f t="shared" si="14"/>
        <v>0</v>
      </c>
      <c r="Z23" s="361">
        <f t="shared" si="14"/>
        <v>0</v>
      </c>
      <c r="AA23" s="361">
        <f t="shared" si="14"/>
        <v>48</v>
      </c>
      <c r="AB23" s="361">
        <f t="shared" si="14"/>
        <v>96</v>
      </c>
      <c r="AC23" s="361">
        <f t="shared" si="14"/>
        <v>96</v>
      </c>
      <c r="AD23" s="361">
        <f t="shared" si="14"/>
        <v>96</v>
      </c>
      <c r="AE23" s="361">
        <f t="shared" si="14"/>
        <v>96</v>
      </c>
      <c r="AF23" s="361">
        <f t="shared" si="14"/>
        <v>96</v>
      </c>
      <c r="AG23" s="361">
        <f t="shared" ref="AG23:AL23" si="15">AF23+AG21-AG17-AG18</f>
        <v>96</v>
      </c>
      <c r="AH23" s="361">
        <f t="shared" si="15"/>
        <v>96</v>
      </c>
      <c r="AI23" s="361">
        <f t="shared" si="15"/>
        <v>96</v>
      </c>
      <c r="AJ23" s="361">
        <f t="shared" si="15"/>
        <v>96</v>
      </c>
      <c r="AK23" s="361">
        <f t="shared" si="15"/>
        <v>96</v>
      </c>
      <c r="AL23" s="361">
        <f t="shared" si="15"/>
        <v>96</v>
      </c>
      <c r="AM23" s="176"/>
      <c r="AP23" s="797"/>
    </row>
    <row r="24" spans="2:42" ht="29.25" customHeight="1" outlineLevel="1">
      <c r="B24" s="238" t="s">
        <v>9</v>
      </c>
      <c r="C24" s="2082"/>
      <c r="D24" s="2090" t="s">
        <v>625</v>
      </c>
      <c r="E24" s="2090"/>
      <c r="F24" s="2086" t="s">
        <v>633</v>
      </c>
      <c r="G24" s="125"/>
      <c r="H24" s="116"/>
      <c r="I24" s="116"/>
      <c r="J24" s="116"/>
      <c r="K24" s="116"/>
      <c r="L24" s="116"/>
      <c r="M24" s="116"/>
      <c r="N24" s="116"/>
      <c r="O24" s="116">
        <v>60</v>
      </c>
      <c r="P24" s="116"/>
      <c r="Q24" s="116"/>
      <c r="R24" s="116">
        <v>60</v>
      </c>
      <c r="S24" s="116">
        <v>60</v>
      </c>
      <c r="T24" s="116"/>
      <c r="U24" s="116"/>
      <c r="V24" s="116"/>
      <c r="W24" s="116"/>
      <c r="X24" s="116"/>
      <c r="Y24" s="116"/>
      <c r="Z24" s="116"/>
      <c r="AA24" s="116">
        <v>60</v>
      </c>
      <c r="AB24" s="116">
        <v>60</v>
      </c>
      <c r="AC24" s="116">
        <v>60</v>
      </c>
      <c r="AD24" s="116"/>
      <c r="AE24" s="116"/>
      <c r="AF24" s="116">
        <v>60</v>
      </c>
      <c r="AG24" s="116">
        <v>60</v>
      </c>
      <c r="AH24" s="116"/>
      <c r="AI24" s="116"/>
      <c r="AJ24" s="116"/>
      <c r="AK24" s="116"/>
      <c r="AL24" s="116"/>
      <c r="AM24" s="187">
        <f>SUM(H24:AL24)</f>
        <v>480</v>
      </c>
      <c r="AP24" s="797"/>
    </row>
    <row r="25" spans="2:42" ht="29.25" customHeight="1" outlineLevel="1">
      <c r="B25" s="238" t="s">
        <v>9</v>
      </c>
      <c r="C25" s="2082"/>
      <c r="D25" s="2089" t="s">
        <v>627</v>
      </c>
      <c r="E25" s="2089"/>
      <c r="F25" s="2087"/>
      <c r="G25" s="213"/>
      <c r="H25" s="1324">
        <f t="shared" ref="H25:AL25" si="16">+H24</f>
        <v>0</v>
      </c>
      <c r="I25" s="1324">
        <f t="shared" si="16"/>
        <v>0</v>
      </c>
      <c r="J25" s="1324">
        <f t="shared" si="16"/>
        <v>0</v>
      </c>
      <c r="K25" s="1324">
        <f t="shared" si="16"/>
        <v>0</v>
      </c>
      <c r="L25" s="1324">
        <f t="shared" si="16"/>
        <v>0</v>
      </c>
      <c r="M25" s="1477">
        <v>24</v>
      </c>
      <c r="N25" s="1477">
        <v>24</v>
      </c>
      <c r="O25" s="1477">
        <v>48</v>
      </c>
      <c r="P25" s="169">
        <f t="shared" si="16"/>
        <v>0</v>
      </c>
      <c r="Q25" s="169">
        <f t="shared" si="16"/>
        <v>0</v>
      </c>
      <c r="R25" s="1477">
        <v>48</v>
      </c>
      <c r="S25" s="1477">
        <v>48</v>
      </c>
      <c r="T25" s="1477">
        <v>36</v>
      </c>
      <c r="U25" s="1477">
        <f t="shared" si="16"/>
        <v>0</v>
      </c>
      <c r="V25" s="1477">
        <f t="shared" si="16"/>
        <v>0</v>
      </c>
      <c r="W25" s="169">
        <f t="shared" si="16"/>
        <v>0</v>
      </c>
      <c r="X25" s="169">
        <f t="shared" si="16"/>
        <v>0</v>
      </c>
      <c r="Y25" s="1477">
        <f t="shared" si="16"/>
        <v>0</v>
      </c>
      <c r="Z25" s="1477">
        <f t="shared" si="16"/>
        <v>0</v>
      </c>
      <c r="AA25" s="1477">
        <v>48</v>
      </c>
      <c r="AB25" s="1477">
        <v>48</v>
      </c>
      <c r="AC25" s="169">
        <f t="shared" si="16"/>
        <v>60</v>
      </c>
      <c r="AD25" s="169">
        <f t="shared" si="16"/>
        <v>0</v>
      </c>
      <c r="AE25" s="169">
        <f t="shared" si="16"/>
        <v>0</v>
      </c>
      <c r="AF25" s="169">
        <f t="shared" si="16"/>
        <v>60</v>
      </c>
      <c r="AG25" s="169">
        <f t="shared" si="16"/>
        <v>60</v>
      </c>
      <c r="AH25" s="169">
        <f t="shared" si="16"/>
        <v>0</v>
      </c>
      <c r="AI25" s="169">
        <f t="shared" si="16"/>
        <v>0</v>
      </c>
      <c r="AJ25" s="169">
        <f t="shared" si="16"/>
        <v>0</v>
      </c>
      <c r="AK25" s="169">
        <f t="shared" si="16"/>
        <v>0</v>
      </c>
      <c r="AL25" s="169">
        <f t="shared" si="16"/>
        <v>0</v>
      </c>
      <c r="AM25" s="190">
        <f>SUM(H25:AL25)</f>
        <v>504</v>
      </c>
      <c r="AN25" s="1248">
        <f>G39</f>
        <v>500</v>
      </c>
    </row>
    <row r="26" spans="2:42" ht="29.25" customHeight="1" outlineLevel="1">
      <c r="B26" s="238" t="s">
        <v>9</v>
      </c>
      <c r="C26" s="2082"/>
      <c r="D26" s="2090" t="s">
        <v>630</v>
      </c>
      <c r="E26" s="2090"/>
      <c r="F26" s="2087"/>
      <c r="G26" s="125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>
        <v>60</v>
      </c>
      <c r="Z26" s="116">
        <v>60</v>
      </c>
      <c r="AA26" s="116">
        <v>60</v>
      </c>
      <c r="AB26" s="116">
        <v>60</v>
      </c>
      <c r="AC26" s="116">
        <v>60</v>
      </c>
      <c r="AD26" s="116"/>
      <c r="AE26" s="116"/>
      <c r="AF26" s="116"/>
      <c r="AG26" s="116"/>
      <c r="AH26" s="116"/>
      <c r="AI26" s="116"/>
      <c r="AJ26" s="116"/>
      <c r="AK26" s="116"/>
      <c r="AL26" s="116"/>
      <c r="AM26" s="187">
        <f>SUM(H26:AL26)</f>
        <v>300</v>
      </c>
    </row>
    <row r="27" spans="2:42" ht="29.25" customHeight="1" outlineLevel="1">
      <c r="B27" s="238" t="s">
        <v>9</v>
      </c>
      <c r="C27" s="2082"/>
      <c r="D27" s="2126" t="s">
        <v>631</v>
      </c>
      <c r="E27" s="2127"/>
      <c r="F27" s="2087"/>
      <c r="G27" s="341"/>
      <c r="H27" s="342">
        <f t="shared" ref="H27:AL27" si="17">+H26</f>
        <v>0</v>
      </c>
      <c r="I27" s="342">
        <f t="shared" si="17"/>
        <v>0</v>
      </c>
      <c r="J27" s="342">
        <f t="shared" si="17"/>
        <v>0</v>
      </c>
      <c r="K27" s="342">
        <f t="shared" si="17"/>
        <v>0</v>
      </c>
      <c r="L27" s="342">
        <f t="shared" si="17"/>
        <v>0</v>
      </c>
      <c r="M27" s="1482">
        <f t="shared" si="17"/>
        <v>0</v>
      </c>
      <c r="N27" s="1482">
        <f t="shared" si="17"/>
        <v>0</v>
      </c>
      <c r="O27" s="1482">
        <f t="shared" si="17"/>
        <v>0</v>
      </c>
      <c r="P27" s="342">
        <f t="shared" si="17"/>
        <v>0</v>
      </c>
      <c r="Q27" s="342">
        <f t="shared" si="17"/>
        <v>0</v>
      </c>
      <c r="R27" s="1482">
        <f t="shared" si="17"/>
        <v>0</v>
      </c>
      <c r="S27" s="1482">
        <f t="shared" si="17"/>
        <v>0</v>
      </c>
      <c r="T27" s="1482">
        <f t="shared" si="17"/>
        <v>0</v>
      </c>
      <c r="U27" s="1482">
        <f t="shared" si="17"/>
        <v>0</v>
      </c>
      <c r="V27" s="1482">
        <f t="shared" si="17"/>
        <v>0</v>
      </c>
      <c r="W27" s="342">
        <f t="shared" si="17"/>
        <v>0</v>
      </c>
      <c r="X27" s="342">
        <f t="shared" si="17"/>
        <v>0</v>
      </c>
      <c r="Y27" s="1482">
        <v>48</v>
      </c>
      <c r="Z27" s="1482">
        <v>180</v>
      </c>
      <c r="AA27" s="1482">
        <v>96</v>
      </c>
      <c r="AB27" s="1482">
        <v>72</v>
      </c>
      <c r="AC27" s="342">
        <f t="shared" si="17"/>
        <v>60</v>
      </c>
      <c r="AD27" s="342">
        <f t="shared" si="17"/>
        <v>0</v>
      </c>
      <c r="AE27" s="342">
        <f t="shared" si="17"/>
        <v>0</v>
      </c>
      <c r="AF27" s="342">
        <f t="shared" si="17"/>
        <v>0</v>
      </c>
      <c r="AG27" s="342">
        <f t="shared" si="17"/>
        <v>0</v>
      </c>
      <c r="AH27" s="342">
        <f t="shared" si="17"/>
        <v>0</v>
      </c>
      <c r="AI27" s="342">
        <f t="shared" si="17"/>
        <v>0</v>
      </c>
      <c r="AJ27" s="342">
        <f t="shared" si="17"/>
        <v>0</v>
      </c>
      <c r="AK27" s="342">
        <f t="shared" si="17"/>
        <v>0</v>
      </c>
      <c r="AL27" s="342">
        <f t="shared" si="17"/>
        <v>0</v>
      </c>
      <c r="AM27" s="476">
        <f>SUM(H27:AL27)</f>
        <v>456</v>
      </c>
    </row>
    <row r="28" spans="2:42" ht="29.25" customHeight="1" outlineLevel="1" thickBot="1">
      <c r="B28" s="238" t="s">
        <v>9</v>
      </c>
      <c r="C28" s="2083"/>
      <c r="D28" s="2061" t="s">
        <v>52</v>
      </c>
      <c r="E28" s="2062"/>
      <c r="F28" s="2088"/>
      <c r="G28" s="337">
        <f>在庫管理!F16</f>
        <v>228</v>
      </c>
      <c r="H28" s="338">
        <f t="shared" ref="H28:AL28" si="18">+G28+H27-H25</f>
        <v>228</v>
      </c>
      <c r="I28" s="338">
        <f t="shared" si="18"/>
        <v>228</v>
      </c>
      <c r="J28" s="338">
        <f t="shared" si="18"/>
        <v>228</v>
      </c>
      <c r="K28" s="338">
        <f t="shared" si="18"/>
        <v>228</v>
      </c>
      <c r="L28" s="338">
        <f t="shared" si="18"/>
        <v>228</v>
      </c>
      <c r="M28" s="338">
        <f t="shared" si="18"/>
        <v>204</v>
      </c>
      <c r="N28" s="338">
        <f t="shared" si="18"/>
        <v>180</v>
      </c>
      <c r="O28" s="338">
        <f t="shared" si="18"/>
        <v>132</v>
      </c>
      <c r="P28" s="338">
        <f t="shared" si="18"/>
        <v>132</v>
      </c>
      <c r="Q28" s="338">
        <f t="shared" ref="Q28:V28" si="19">+P28+Q27-Q25</f>
        <v>132</v>
      </c>
      <c r="R28" s="338">
        <f t="shared" si="19"/>
        <v>84</v>
      </c>
      <c r="S28" s="338">
        <f t="shared" si="19"/>
        <v>36</v>
      </c>
      <c r="T28" s="338">
        <f t="shared" si="19"/>
        <v>0</v>
      </c>
      <c r="U28" s="338">
        <f t="shared" si="19"/>
        <v>0</v>
      </c>
      <c r="V28" s="338">
        <f t="shared" si="19"/>
        <v>0</v>
      </c>
      <c r="W28" s="338">
        <f t="shared" si="18"/>
        <v>0</v>
      </c>
      <c r="X28" s="338">
        <f t="shared" si="18"/>
        <v>0</v>
      </c>
      <c r="Y28" s="338">
        <f t="shared" si="18"/>
        <v>48</v>
      </c>
      <c r="Z28" s="338">
        <f t="shared" si="18"/>
        <v>228</v>
      </c>
      <c r="AA28" s="338">
        <f t="shared" si="18"/>
        <v>276</v>
      </c>
      <c r="AB28" s="338">
        <f t="shared" si="18"/>
        <v>300</v>
      </c>
      <c r="AC28" s="338">
        <f t="shared" si="18"/>
        <v>300</v>
      </c>
      <c r="AD28" s="338">
        <f t="shared" si="18"/>
        <v>300</v>
      </c>
      <c r="AE28" s="338">
        <f t="shared" si="18"/>
        <v>300</v>
      </c>
      <c r="AF28" s="338">
        <f t="shared" si="18"/>
        <v>240</v>
      </c>
      <c r="AG28" s="338">
        <f t="shared" si="18"/>
        <v>180</v>
      </c>
      <c r="AH28" s="338">
        <f t="shared" si="18"/>
        <v>180</v>
      </c>
      <c r="AI28" s="338">
        <f t="shared" si="18"/>
        <v>180</v>
      </c>
      <c r="AJ28" s="338">
        <f t="shared" si="18"/>
        <v>180</v>
      </c>
      <c r="AK28" s="338">
        <f t="shared" si="18"/>
        <v>180</v>
      </c>
      <c r="AL28" s="338">
        <f t="shared" si="18"/>
        <v>180</v>
      </c>
      <c r="AM28" s="340"/>
    </row>
    <row r="29" spans="2:42" ht="30.75" customHeight="1" outlineLevel="1" thickTop="1">
      <c r="B29" s="238" t="s">
        <v>4</v>
      </c>
      <c r="C29" s="2082" t="s">
        <v>1107</v>
      </c>
      <c r="D29" s="2111" t="s">
        <v>220</v>
      </c>
      <c r="E29" s="233" t="s">
        <v>148</v>
      </c>
      <c r="F29" s="234"/>
      <c r="G29" s="234"/>
      <c r="H29" s="239">
        <f t="shared" ref="H29:AL29" si="20">+H12</f>
        <v>0</v>
      </c>
      <c r="I29" s="239">
        <f t="shared" si="20"/>
        <v>0</v>
      </c>
      <c r="J29" s="239">
        <f t="shared" si="20"/>
        <v>0</v>
      </c>
      <c r="K29" s="239">
        <f t="shared" si="20"/>
        <v>0</v>
      </c>
      <c r="L29" s="239">
        <f t="shared" si="20"/>
        <v>0</v>
      </c>
      <c r="M29" s="1468">
        <f t="shared" si="20"/>
        <v>0</v>
      </c>
      <c r="N29" s="1468">
        <f t="shared" si="20"/>
        <v>0</v>
      </c>
      <c r="O29" s="1468">
        <f t="shared" si="20"/>
        <v>24</v>
      </c>
      <c r="P29" s="239">
        <f t="shared" si="20"/>
        <v>0</v>
      </c>
      <c r="Q29" s="239">
        <f t="shared" si="20"/>
        <v>0</v>
      </c>
      <c r="R29" s="1468">
        <f t="shared" si="20"/>
        <v>60</v>
      </c>
      <c r="S29" s="1468">
        <f t="shared" si="20"/>
        <v>60</v>
      </c>
      <c r="T29" s="1468">
        <f t="shared" si="20"/>
        <v>24</v>
      </c>
      <c r="U29" s="1468">
        <f t="shared" si="20"/>
        <v>108</v>
      </c>
      <c r="V29" s="1468">
        <f t="shared" si="20"/>
        <v>24</v>
      </c>
      <c r="W29" s="239">
        <f t="shared" si="20"/>
        <v>0</v>
      </c>
      <c r="X29" s="239">
        <f t="shared" si="20"/>
        <v>0</v>
      </c>
      <c r="Y29" s="1468">
        <f t="shared" si="20"/>
        <v>36</v>
      </c>
      <c r="Z29" s="1468">
        <f t="shared" si="20"/>
        <v>24</v>
      </c>
      <c r="AA29" s="1468">
        <f t="shared" si="20"/>
        <v>0</v>
      </c>
      <c r="AB29" s="1468">
        <f t="shared" si="20"/>
        <v>0</v>
      </c>
      <c r="AC29" s="239">
        <f t="shared" si="20"/>
        <v>0</v>
      </c>
      <c r="AD29" s="239">
        <f t="shared" si="20"/>
        <v>0</v>
      </c>
      <c r="AE29" s="239">
        <f t="shared" si="20"/>
        <v>0</v>
      </c>
      <c r="AF29" s="239">
        <f t="shared" si="20"/>
        <v>48</v>
      </c>
      <c r="AG29" s="239">
        <f t="shared" si="20"/>
        <v>48</v>
      </c>
      <c r="AH29" s="239">
        <f t="shared" si="20"/>
        <v>48</v>
      </c>
      <c r="AI29" s="239">
        <f t="shared" si="20"/>
        <v>36</v>
      </c>
      <c r="AJ29" s="239">
        <f t="shared" si="20"/>
        <v>0</v>
      </c>
      <c r="AK29" s="239">
        <f t="shared" si="20"/>
        <v>0</v>
      </c>
      <c r="AL29" s="239">
        <f t="shared" si="20"/>
        <v>0</v>
      </c>
      <c r="AM29" s="269">
        <f>SUM(H29:AL29)</f>
        <v>540</v>
      </c>
      <c r="AO29" s="238" t="s">
        <v>635</v>
      </c>
    </row>
    <row r="30" spans="2:42" ht="30.75" customHeight="1" outlineLevel="1">
      <c r="B30" s="238" t="s">
        <v>4</v>
      </c>
      <c r="C30" s="2082"/>
      <c r="D30" s="2112"/>
      <c r="E30" s="215" t="s">
        <v>636</v>
      </c>
      <c r="F30" s="221"/>
      <c r="G30" s="221"/>
      <c r="H30" s="240">
        <f t="shared" ref="H30:AL30" si="21">+H13+H18</f>
        <v>0</v>
      </c>
      <c r="I30" s="240">
        <f t="shared" si="21"/>
        <v>0</v>
      </c>
      <c r="J30" s="240">
        <f t="shared" si="21"/>
        <v>0</v>
      </c>
      <c r="K30" s="240">
        <f t="shared" si="21"/>
        <v>0</v>
      </c>
      <c r="L30" s="240">
        <f t="shared" si="21"/>
        <v>0</v>
      </c>
      <c r="M30" s="1469">
        <f t="shared" si="21"/>
        <v>0</v>
      </c>
      <c r="N30" s="1469">
        <f t="shared" si="21"/>
        <v>0</v>
      </c>
      <c r="O30" s="1469">
        <f t="shared" si="21"/>
        <v>0</v>
      </c>
      <c r="P30" s="240">
        <f t="shared" si="21"/>
        <v>0</v>
      </c>
      <c r="Q30" s="240">
        <f t="shared" si="21"/>
        <v>0</v>
      </c>
      <c r="R30" s="1469">
        <f t="shared" si="21"/>
        <v>0</v>
      </c>
      <c r="S30" s="1469">
        <f t="shared" si="21"/>
        <v>0</v>
      </c>
      <c r="T30" s="1469">
        <f t="shared" si="21"/>
        <v>0</v>
      </c>
      <c r="U30" s="1469">
        <f t="shared" si="21"/>
        <v>0</v>
      </c>
      <c r="V30" s="1469">
        <f t="shared" si="21"/>
        <v>0</v>
      </c>
      <c r="W30" s="240">
        <f t="shared" si="21"/>
        <v>0</v>
      </c>
      <c r="X30" s="240">
        <f t="shared" si="21"/>
        <v>0</v>
      </c>
      <c r="Y30" s="1469">
        <f t="shared" si="21"/>
        <v>0</v>
      </c>
      <c r="Z30" s="1469">
        <f t="shared" si="21"/>
        <v>0</v>
      </c>
      <c r="AA30" s="1469">
        <f t="shared" si="21"/>
        <v>0</v>
      </c>
      <c r="AB30" s="1469">
        <f t="shared" si="21"/>
        <v>0</v>
      </c>
      <c r="AC30" s="240">
        <f t="shared" si="21"/>
        <v>0</v>
      </c>
      <c r="AD30" s="240">
        <f t="shared" si="21"/>
        <v>0</v>
      </c>
      <c r="AE30" s="240">
        <f t="shared" si="21"/>
        <v>0</v>
      </c>
      <c r="AF30" s="240">
        <f t="shared" si="21"/>
        <v>0</v>
      </c>
      <c r="AG30" s="240">
        <f t="shared" si="21"/>
        <v>0</v>
      </c>
      <c r="AH30" s="240">
        <f t="shared" si="21"/>
        <v>0</v>
      </c>
      <c r="AI30" s="240">
        <f t="shared" si="21"/>
        <v>0</v>
      </c>
      <c r="AJ30" s="240">
        <f t="shared" si="21"/>
        <v>0</v>
      </c>
      <c r="AK30" s="240">
        <f t="shared" si="21"/>
        <v>0</v>
      </c>
      <c r="AL30" s="240">
        <f t="shared" si="21"/>
        <v>0</v>
      </c>
      <c r="AM30" s="257">
        <f t="shared" ref="AM30:AM43" si="22">SUM(H30:AL30)</f>
        <v>0</v>
      </c>
      <c r="AO30" s="289">
        <f>+AM29/(AM30+AM29)</f>
        <v>1</v>
      </c>
    </row>
    <row r="31" spans="2:42" ht="30.75" customHeight="1" outlineLevel="1">
      <c r="B31" s="238" t="s">
        <v>4</v>
      </c>
      <c r="C31" s="2082"/>
      <c r="D31" s="2113" t="s">
        <v>134</v>
      </c>
      <c r="E31" s="214" t="s">
        <v>148</v>
      </c>
      <c r="F31" s="220"/>
      <c r="G31" s="220"/>
      <c r="H31" s="270">
        <f t="shared" ref="H31:AL31" si="23">+H33</f>
        <v>0</v>
      </c>
      <c r="I31" s="270">
        <f t="shared" si="23"/>
        <v>0</v>
      </c>
      <c r="J31" s="270">
        <f t="shared" si="23"/>
        <v>0</v>
      </c>
      <c r="K31" s="270">
        <f t="shared" si="23"/>
        <v>0</v>
      </c>
      <c r="L31" s="270">
        <f t="shared" si="23"/>
        <v>0</v>
      </c>
      <c r="M31" s="1471">
        <f>+M33</f>
        <v>0</v>
      </c>
      <c r="N31" s="1471">
        <f t="shared" si="23"/>
        <v>0</v>
      </c>
      <c r="O31" s="1471">
        <f t="shared" si="23"/>
        <v>0</v>
      </c>
      <c r="P31" s="270">
        <f t="shared" si="23"/>
        <v>0</v>
      </c>
      <c r="Q31" s="270">
        <f t="shared" si="23"/>
        <v>0</v>
      </c>
      <c r="R31" s="1471">
        <f t="shared" si="23"/>
        <v>0</v>
      </c>
      <c r="S31" s="1471">
        <f t="shared" si="23"/>
        <v>0</v>
      </c>
      <c r="T31" s="1471">
        <f t="shared" si="23"/>
        <v>0</v>
      </c>
      <c r="U31" s="1471">
        <f t="shared" si="23"/>
        <v>0</v>
      </c>
      <c r="V31" s="1471">
        <f t="shared" si="23"/>
        <v>0</v>
      </c>
      <c r="W31" s="270"/>
      <c r="X31" s="270">
        <v>60</v>
      </c>
      <c r="Y31" s="1471">
        <v>234</v>
      </c>
      <c r="Z31" s="1471">
        <v>107</v>
      </c>
      <c r="AA31" s="1471">
        <v>87</v>
      </c>
      <c r="AB31" s="1471">
        <f t="shared" si="23"/>
        <v>0</v>
      </c>
      <c r="AC31" s="270">
        <f t="shared" si="23"/>
        <v>0</v>
      </c>
      <c r="AD31" s="270">
        <f t="shared" si="23"/>
        <v>0</v>
      </c>
      <c r="AE31" s="270">
        <f t="shared" si="23"/>
        <v>0</v>
      </c>
      <c r="AF31" s="270">
        <f t="shared" si="23"/>
        <v>0</v>
      </c>
      <c r="AG31" s="270">
        <f t="shared" si="23"/>
        <v>0</v>
      </c>
      <c r="AH31" s="270">
        <f t="shared" si="23"/>
        <v>0</v>
      </c>
      <c r="AI31" s="270">
        <f t="shared" si="23"/>
        <v>30</v>
      </c>
      <c r="AJ31" s="270">
        <f t="shared" si="23"/>
        <v>180</v>
      </c>
      <c r="AK31" s="270">
        <f t="shared" si="23"/>
        <v>160</v>
      </c>
      <c r="AL31" s="270">
        <f t="shared" si="23"/>
        <v>0</v>
      </c>
      <c r="AM31" s="258">
        <f t="shared" si="22"/>
        <v>858</v>
      </c>
    </row>
    <row r="32" spans="2:42" ht="30.75" customHeight="1" outlineLevel="1">
      <c r="B32" s="238" t="s">
        <v>4</v>
      </c>
      <c r="C32" s="2082"/>
      <c r="D32" s="2112"/>
      <c r="E32" s="215" t="s">
        <v>636</v>
      </c>
      <c r="F32" s="221"/>
      <c r="G32" s="221"/>
      <c r="H32" s="1305"/>
      <c r="I32" s="1305"/>
      <c r="J32" s="1305"/>
      <c r="K32" s="1305"/>
      <c r="L32" s="1305"/>
      <c r="M32" s="1472"/>
      <c r="N32" s="1472"/>
      <c r="O32" s="1472"/>
      <c r="P32" s="221"/>
      <c r="Q32" s="221"/>
      <c r="R32" s="1472"/>
      <c r="S32" s="1472"/>
      <c r="T32" s="1472"/>
      <c r="U32" s="1472"/>
      <c r="V32" s="1472"/>
      <c r="W32" s="221"/>
      <c r="X32" s="221"/>
      <c r="Y32" s="1472">
        <v>2</v>
      </c>
      <c r="Z32" s="1472">
        <v>15</v>
      </c>
      <c r="AA32" s="1472">
        <v>35</v>
      </c>
      <c r="AB32" s="1472">
        <v>23</v>
      </c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59">
        <f t="shared" si="22"/>
        <v>75</v>
      </c>
      <c r="AO32" s="289">
        <f>+AM31/(AM32+AM31)</f>
        <v>0.91961414790996787</v>
      </c>
    </row>
    <row r="33" spans="1:41" ht="30.75" customHeight="1" outlineLevel="1">
      <c r="B33" s="238" t="s">
        <v>4</v>
      </c>
      <c r="C33" s="2082"/>
      <c r="D33" s="2113" t="s">
        <v>129</v>
      </c>
      <c r="E33" s="214" t="s">
        <v>148</v>
      </c>
      <c r="F33" s="220"/>
      <c r="G33" s="220"/>
      <c r="H33" s="270">
        <f t="shared" ref="H33:AL33" si="24">+H35</f>
        <v>0</v>
      </c>
      <c r="I33" s="270">
        <f t="shared" si="24"/>
        <v>0</v>
      </c>
      <c r="J33" s="270">
        <f t="shared" si="24"/>
        <v>0</v>
      </c>
      <c r="K33" s="270">
        <f t="shared" si="24"/>
        <v>0</v>
      </c>
      <c r="L33" s="270">
        <f t="shared" si="24"/>
        <v>0</v>
      </c>
      <c r="M33" s="1471">
        <f t="shared" si="24"/>
        <v>0</v>
      </c>
      <c r="N33" s="1471">
        <f t="shared" si="24"/>
        <v>0</v>
      </c>
      <c r="O33" s="1471">
        <f t="shared" si="24"/>
        <v>0</v>
      </c>
      <c r="P33" s="270">
        <f t="shared" si="24"/>
        <v>0</v>
      </c>
      <c r="Q33" s="270">
        <f t="shared" si="24"/>
        <v>0</v>
      </c>
      <c r="R33" s="1471">
        <f t="shared" si="24"/>
        <v>0</v>
      </c>
      <c r="S33" s="1471">
        <f t="shared" si="24"/>
        <v>0</v>
      </c>
      <c r="T33" s="1471">
        <f t="shared" si="24"/>
        <v>0</v>
      </c>
      <c r="U33" s="1471">
        <f t="shared" si="24"/>
        <v>0</v>
      </c>
      <c r="V33" s="1471">
        <f t="shared" si="24"/>
        <v>0</v>
      </c>
      <c r="W33" s="270">
        <v>13</v>
      </c>
      <c r="X33" s="270">
        <v>172</v>
      </c>
      <c r="Y33" s="1471">
        <v>166</v>
      </c>
      <c r="Z33" s="1471">
        <v>83</v>
      </c>
      <c r="AA33" s="1471">
        <v>60</v>
      </c>
      <c r="AB33" s="1471">
        <f t="shared" si="24"/>
        <v>0</v>
      </c>
      <c r="AC33" s="270">
        <f t="shared" si="24"/>
        <v>0</v>
      </c>
      <c r="AD33" s="270">
        <f t="shared" si="24"/>
        <v>0</v>
      </c>
      <c r="AE33" s="270">
        <f t="shared" si="24"/>
        <v>0</v>
      </c>
      <c r="AF33" s="270">
        <f t="shared" si="24"/>
        <v>0</v>
      </c>
      <c r="AG33" s="270">
        <f t="shared" si="24"/>
        <v>0</v>
      </c>
      <c r="AH33" s="270">
        <f t="shared" si="24"/>
        <v>0</v>
      </c>
      <c r="AI33" s="270">
        <f t="shared" si="24"/>
        <v>30</v>
      </c>
      <c r="AJ33" s="270">
        <f t="shared" si="24"/>
        <v>180</v>
      </c>
      <c r="AK33" s="270">
        <f t="shared" si="24"/>
        <v>160</v>
      </c>
      <c r="AL33" s="270">
        <f t="shared" si="24"/>
        <v>0</v>
      </c>
      <c r="AM33" s="258">
        <f t="shared" si="22"/>
        <v>864</v>
      </c>
    </row>
    <row r="34" spans="1:41" ht="30.75" customHeight="1" outlineLevel="1">
      <c r="B34" s="238" t="s">
        <v>4</v>
      </c>
      <c r="C34" s="2082"/>
      <c r="D34" s="2112"/>
      <c r="E34" s="215" t="s">
        <v>636</v>
      </c>
      <c r="F34" s="221"/>
      <c r="G34" s="221"/>
      <c r="H34" s="1305"/>
      <c r="I34" s="1305"/>
      <c r="J34" s="1305"/>
      <c r="K34" s="1305"/>
      <c r="L34" s="1305"/>
      <c r="M34" s="1472"/>
      <c r="N34" s="1472"/>
      <c r="O34" s="1472"/>
      <c r="P34" s="221"/>
      <c r="Q34" s="221"/>
      <c r="R34" s="1472"/>
      <c r="S34" s="1472"/>
      <c r="T34" s="1472"/>
      <c r="U34" s="1472"/>
      <c r="V34" s="1472"/>
      <c r="W34" s="221">
        <v>3</v>
      </c>
      <c r="X34" s="221">
        <v>2</v>
      </c>
      <c r="Y34" s="1472">
        <v>5</v>
      </c>
      <c r="Z34" s="1472">
        <v>2</v>
      </c>
      <c r="AA34" s="1472">
        <v>1</v>
      </c>
      <c r="AB34" s="1472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59">
        <f t="shared" si="22"/>
        <v>13</v>
      </c>
      <c r="AO34" s="289">
        <f>+AM33/(AM34+AM33)</f>
        <v>0.98517673888255419</v>
      </c>
    </row>
    <row r="35" spans="1:41" ht="30.75" customHeight="1" outlineLevel="1">
      <c r="B35" s="238" t="s">
        <v>4</v>
      </c>
      <c r="C35" s="2082"/>
      <c r="D35" s="2111" t="s">
        <v>4</v>
      </c>
      <c r="E35" s="214" t="s">
        <v>148</v>
      </c>
      <c r="F35" s="222"/>
      <c r="G35" s="222"/>
      <c r="H35" s="270">
        <f t="shared" ref="H35:AL35" si="25">+H39</f>
        <v>0</v>
      </c>
      <c r="I35" s="270">
        <f t="shared" si="25"/>
        <v>0</v>
      </c>
      <c r="J35" s="270">
        <f t="shared" si="25"/>
        <v>0</v>
      </c>
      <c r="K35" s="270">
        <f t="shared" si="25"/>
        <v>0</v>
      </c>
      <c r="L35" s="270">
        <f t="shared" si="25"/>
        <v>0</v>
      </c>
      <c r="M35" s="1471">
        <f t="shared" si="25"/>
        <v>0</v>
      </c>
      <c r="N35" s="1471">
        <f t="shared" si="25"/>
        <v>0</v>
      </c>
      <c r="O35" s="1471">
        <f t="shared" si="25"/>
        <v>0</v>
      </c>
      <c r="P35" s="270">
        <f t="shared" si="25"/>
        <v>0</v>
      </c>
      <c r="Q35" s="270">
        <f t="shared" si="25"/>
        <v>0</v>
      </c>
      <c r="R35" s="1471">
        <f t="shared" si="25"/>
        <v>0</v>
      </c>
      <c r="S35" s="1471">
        <f t="shared" si="25"/>
        <v>0</v>
      </c>
      <c r="T35" s="1471">
        <f t="shared" si="25"/>
        <v>0</v>
      </c>
      <c r="U35" s="1471">
        <f t="shared" si="25"/>
        <v>0</v>
      </c>
      <c r="V35" s="1471">
        <f t="shared" si="25"/>
        <v>0</v>
      </c>
      <c r="W35" s="270">
        <v>35</v>
      </c>
      <c r="X35" s="270">
        <v>178</v>
      </c>
      <c r="Y35" s="1471">
        <v>177</v>
      </c>
      <c r="Z35" s="1471">
        <v>84</v>
      </c>
      <c r="AA35" s="1471">
        <v>35</v>
      </c>
      <c r="AB35" s="1471">
        <f t="shared" si="25"/>
        <v>0</v>
      </c>
      <c r="AC35" s="270">
        <f t="shared" si="25"/>
        <v>0</v>
      </c>
      <c r="AD35" s="270">
        <f t="shared" si="25"/>
        <v>0</v>
      </c>
      <c r="AE35" s="270">
        <f t="shared" si="25"/>
        <v>0</v>
      </c>
      <c r="AF35" s="270">
        <f t="shared" si="25"/>
        <v>0</v>
      </c>
      <c r="AG35" s="270">
        <f t="shared" si="25"/>
        <v>0</v>
      </c>
      <c r="AH35" s="270">
        <f t="shared" si="25"/>
        <v>0</v>
      </c>
      <c r="AI35" s="270">
        <f t="shared" si="25"/>
        <v>30</v>
      </c>
      <c r="AJ35" s="270">
        <f t="shared" si="25"/>
        <v>180</v>
      </c>
      <c r="AK35" s="270">
        <f t="shared" si="25"/>
        <v>160</v>
      </c>
      <c r="AL35" s="270">
        <f t="shared" si="25"/>
        <v>0</v>
      </c>
      <c r="AM35" s="258">
        <f t="shared" si="22"/>
        <v>879</v>
      </c>
    </row>
    <row r="36" spans="1:41" ht="30.75" customHeight="1" outlineLevel="1" thickBot="1">
      <c r="B36" s="238" t="s">
        <v>4</v>
      </c>
      <c r="C36" s="2082"/>
      <c r="D36" s="2114"/>
      <c r="E36" s="216" t="s">
        <v>636</v>
      </c>
      <c r="F36" s="223"/>
      <c r="G36" s="223"/>
      <c r="H36" s="1305"/>
      <c r="I36" s="1305"/>
      <c r="J36" s="1305"/>
      <c r="K36" s="1305"/>
      <c r="L36" s="1305"/>
      <c r="M36" s="1472"/>
      <c r="N36" s="1472"/>
      <c r="O36" s="1472"/>
      <c r="P36" s="221"/>
      <c r="Q36" s="221"/>
      <c r="R36" s="1472"/>
      <c r="S36" s="1472"/>
      <c r="T36" s="1472"/>
      <c r="U36" s="1472"/>
      <c r="V36" s="1472"/>
      <c r="W36" s="221">
        <v>5</v>
      </c>
      <c r="X36" s="221">
        <v>2</v>
      </c>
      <c r="Y36" s="1472">
        <v>10</v>
      </c>
      <c r="Z36" s="1472">
        <v>3</v>
      </c>
      <c r="AA36" s="1472">
        <v>2</v>
      </c>
      <c r="AB36" s="1472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59">
        <f t="shared" si="22"/>
        <v>22</v>
      </c>
      <c r="AO36" s="289">
        <f>+AM35/(AM36+AM35)</f>
        <v>0.97558268590455055</v>
      </c>
    </row>
    <row r="37" spans="1:41" ht="30.75" customHeight="1" outlineLevel="1" thickTop="1">
      <c r="B37" s="238" t="s">
        <v>4</v>
      </c>
      <c r="C37" s="2082"/>
      <c r="D37" s="225" t="s">
        <v>637</v>
      </c>
      <c r="E37" s="226" t="s">
        <v>7</v>
      </c>
      <c r="F37" s="227"/>
      <c r="G37" s="227"/>
      <c r="H37" s="1306"/>
      <c r="I37" s="1306"/>
      <c r="J37" s="1306"/>
      <c r="K37" s="1306"/>
      <c r="L37" s="1306"/>
      <c r="M37" s="1473"/>
      <c r="N37" s="1473"/>
      <c r="O37" s="1473"/>
      <c r="P37" s="227"/>
      <c r="Q37" s="227"/>
      <c r="R37" s="1473"/>
      <c r="S37" s="1473"/>
      <c r="T37" s="1473"/>
      <c r="U37" s="1473"/>
      <c r="V37" s="1473"/>
      <c r="W37" s="227">
        <v>4</v>
      </c>
      <c r="X37" s="227">
        <v>8</v>
      </c>
      <c r="Y37" s="1473">
        <v>19</v>
      </c>
      <c r="Z37" s="1473">
        <v>22</v>
      </c>
      <c r="AA37" s="1473">
        <v>8</v>
      </c>
      <c r="AB37" s="1473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481">
        <f t="shared" si="22"/>
        <v>61</v>
      </c>
    </row>
    <row r="38" spans="1:41" ht="30.75" customHeight="1" outlineLevel="1">
      <c r="B38" s="238" t="s">
        <v>4</v>
      </c>
      <c r="C38" s="2082"/>
      <c r="D38" s="2063" t="s">
        <v>51</v>
      </c>
      <c r="E38" s="2064"/>
      <c r="F38" s="224"/>
      <c r="G38" s="478">
        <f>在庫管理!E16</f>
        <v>0</v>
      </c>
      <c r="H38" s="509">
        <f t="shared" ref="H38:AL38" si="26">+G38+H35-H32-H34-H27</f>
        <v>0</v>
      </c>
      <c r="I38" s="509">
        <f t="shared" si="26"/>
        <v>0</v>
      </c>
      <c r="J38" s="509">
        <f t="shared" si="26"/>
        <v>0</v>
      </c>
      <c r="K38" s="509">
        <f t="shared" si="26"/>
        <v>0</v>
      </c>
      <c r="L38" s="509">
        <f t="shared" si="26"/>
        <v>0</v>
      </c>
      <c r="M38" s="509">
        <f t="shared" si="26"/>
        <v>0</v>
      </c>
      <c r="N38" s="509">
        <f t="shared" si="26"/>
        <v>0</v>
      </c>
      <c r="O38" s="509">
        <f t="shared" si="26"/>
        <v>0</v>
      </c>
      <c r="P38" s="509">
        <f t="shared" si="26"/>
        <v>0</v>
      </c>
      <c r="Q38" s="509">
        <f t="shared" si="26"/>
        <v>0</v>
      </c>
      <c r="R38" s="509">
        <f t="shared" ref="R38:W38" si="27">+Q38+R35-R32-R34-R27</f>
        <v>0</v>
      </c>
      <c r="S38" s="509">
        <f t="shared" si="27"/>
        <v>0</v>
      </c>
      <c r="T38" s="509">
        <f t="shared" si="27"/>
        <v>0</v>
      </c>
      <c r="U38" s="509">
        <f t="shared" si="27"/>
        <v>0</v>
      </c>
      <c r="V38" s="509">
        <f t="shared" si="27"/>
        <v>0</v>
      </c>
      <c r="W38" s="509">
        <f t="shared" si="27"/>
        <v>32</v>
      </c>
      <c r="X38" s="509">
        <f t="shared" si="26"/>
        <v>208</v>
      </c>
      <c r="Y38" s="509">
        <f t="shared" si="26"/>
        <v>330</v>
      </c>
      <c r="Z38" s="509">
        <f t="shared" si="26"/>
        <v>217</v>
      </c>
      <c r="AA38" s="509">
        <f t="shared" si="26"/>
        <v>120</v>
      </c>
      <c r="AB38" s="509">
        <f t="shared" si="26"/>
        <v>25</v>
      </c>
      <c r="AC38" s="509">
        <f t="shared" si="26"/>
        <v>-35</v>
      </c>
      <c r="AD38" s="509">
        <f t="shared" si="26"/>
        <v>-35</v>
      </c>
      <c r="AE38" s="509">
        <f t="shared" si="26"/>
        <v>-35</v>
      </c>
      <c r="AF38" s="509">
        <f t="shared" si="26"/>
        <v>-35</v>
      </c>
      <c r="AG38" s="509">
        <f t="shared" si="26"/>
        <v>-35</v>
      </c>
      <c r="AH38" s="509">
        <f t="shared" si="26"/>
        <v>-35</v>
      </c>
      <c r="AI38" s="509">
        <f t="shared" si="26"/>
        <v>-5</v>
      </c>
      <c r="AJ38" s="509">
        <f t="shared" si="26"/>
        <v>175</v>
      </c>
      <c r="AK38" s="509">
        <f t="shared" si="26"/>
        <v>335</v>
      </c>
      <c r="AL38" s="509">
        <f t="shared" si="26"/>
        <v>335</v>
      </c>
      <c r="AM38" s="261"/>
    </row>
    <row r="39" spans="1:41" ht="30.75" customHeight="1" outlineLevel="1">
      <c r="A39" t="s">
        <v>619</v>
      </c>
      <c r="B39" s="238" t="s">
        <v>4</v>
      </c>
      <c r="C39" s="2082"/>
      <c r="D39" s="2055" t="s">
        <v>144</v>
      </c>
      <c r="E39" s="2056"/>
      <c r="F39" s="247"/>
      <c r="G39" s="794">
        <f>+管理ﾌｫｰﾏｯﾄ!G36</f>
        <v>500</v>
      </c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>
        <v>60</v>
      </c>
      <c r="X39" s="247">
        <v>180</v>
      </c>
      <c r="Y39" s="247">
        <v>180</v>
      </c>
      <c r="Z39" s="247">
        <v>110</v>
      </c>
      <c r="AA39" s="247">
        <v>30</v>
      </c>
      <c r="AB39" s="247"/>
      <c r="AC39" s="247"/>
      <c r="AD39" s="247"/>
      <c r="AE39" s="247"/>
      <c r="AF39" s="247"/>
      <c r="AG39" s="247"/>
      <c r="AH39" s="247"/>
      <c r="AI39" s="247">
        <v>30</v>
      </c>
      <c r="AJ39" s="247">
        <v>180</v>
      </c>
      <c r="AK39" s="247">
        <v>160</v>
      </c>
      <c r="AL39" s="247"/>
      <c r="AM39" s="262">
        <f t="shared" si="22"/>
        <v>930</v>
      </c>
      <c r="AO39" s="238" t="s">
        <v>638</v>
      </c>
    </row>
    <row r="40" spans="1:41" ht="30.75" customHeight="1" outlineLevel="1">
      <c r="A40" t="s">
        <v>619</v>
      </c>
      <c r="B40" s="238" t="s">
        <v>4</v>
      </c>
      <c r="C40" s="2082"/>
      <c r="D40" s="2057" t="s">
        <v>148</v>
      </c>
      <c r="E40" s="2058"/>
      <c r="F40" s="244"/>
      <c r="G40" s="753">
        <f>在庫管理!D16</f>
        <v>0</v>
      </c>
      <c r="H40" s="217">
        <f t="shared" ref="H40:AL40" si="28">+H35-H34-H32-H30</f>
        <v>0</v>
      </c>
      <c r="I40" s="217">
        <f t="shared" si="28"/>
        <v>0</v>
      </c>
      <c r="J40" s="217">
        <f t="shared" si="28"/>
        <v>0</v>
      </c>
      <c r="K40" s="217">
        <f t="shared" si="28"/>
        <v>0</v>
      </c>
      <c r="L40" s="217">
        <f t="shared" si="28"/>
        <v>0</v>
      </c>
      <c r="M40" s="217">
        <f t="shared" si="28"/>
        <v>0</v>
      </c>
      <c r="N40" s="217">
        <f t="shared" si="28"/>
        <v>0</v>
      </c>
      <c r="O40" s="217">
        <f t="shared" si="28"/>
        <v>0</v>
      </c>
      <c r="P40" s="217">
        <f t="shared" si="28"/>
        <v>0</v>
      </c>
      <c r="Q40" s="217">
        <f t="shared" si="28"/>
        <v>0</v>
      </c>
      <c r="R40" s="217">
        <f t="shared" si="28"/>
        <v>0</v>
      </c>
      <c r="S40" s="217">
        <f t="shared" si="28"/>
        <v>0</v>
      </c>
      <c r="T40" s="217">
        <f t="shared" si="28"/>
        <v>0</v>
      </c>
      <c r="U40" s="217">
        <f t="shared" si="28"/>
        <v>0</v>
      </c>
      <c r="V40" s="217">
        <f t="shared" si="28"/>
        <v>0</v>
      </c>
      <c r="W40" s="217">
        <f t="shared" si="28"/>
        <v>32</v>
      </c>
      <c r="X40" s="217">
        <f t="shared" si="28"/>
        <v>176</v>
      </c>
      <c r="Y40" s="217">
        <f t="shared" si="28"/>
        <v>170</v>
      </c>
      <c r="Z40" s="217">
        <f t="shared" si="28"/>
        <v>67</v>
      </c>
      <c r="AA40" s="217">
        <f t="shared" si="28"/>
        <v>-1</v>
      </c>
      <c r="AB40" s="217">
        <f t="shared" si="28"/>
        <v>-23</v>
      </c>
      <c r="AC40" s="217">
        <f t="shared" si="28"/>
        <v>0</v>
      </c>
      <c r="AD40" s="217">
        <f t="shared" si="28"/>
        <v>0</v>
      </c>
      <c r="AE40" s="217">
        <f t="shared" si="28"/>
        <v>0</v>
      </c>
      <c r="AF40" s="217">
        <f t="shared" si="28"/>
        <v>0</v>
      </c>
      <c r="AG40" s="217">
        <f t="shared" si="28"/>
        <v>0</v>
      </c>
      <c r="AH40" s="217">
        <f t="shared" si="28"/>
        <v>0</v>
      </c>
      <c r="AI40" s="217">
        <f t="shared" si="28"/>
        <v>30</v>
      </c>
      <c r="AJ40" s="217">
        <f t="shared" si="28"/>
        <v>180</v>
      </c>
      <c r="AK40" s="217">
        <f t="shared" si="28"/>
        <v>160</v>
      </c>
      <c r="AL40" s="217">
        <f t="shared" si="28"/>
        <v>0</v>
      </c>
      <c r="AM40" s="271">
        <f>SUM(H40:AL40)+G40</f>
        <v>791</v>
      </c>
      <c r="AO40" s="289">
        <f>+AM40/(AM41+AM40)</f>
        <v>0.82224532224532221</v>
      </c>
    </row>
    <row r="41" spans="1:41" ht="30.75" customHeight="1" outlineLevel="1">
      <c r="B41" s="238" t="s">
        <v>4</v>
      </c>
      <c r="C41" s="2082"/>
      <c r="D41" s="2115" t="s">
        <v>636</v>
      </c>
      <c r="E41" s="2116"/>
      <c r="F41" s="245"/>
      <c r="G41" s="245"/>
      <c r="H41" s="245">
        <f>+H37+H36+H34+H32+H30</f>
        <v>0</v>
      </c>
      <c r="I41" s="245">
        <f t="shared" ref="I41:AL41" si="29">+I37+I36+I34+I32+I30</f>
        <v>0</v>
      </c>
      <c r="J41" s="245">
        <f t="shared" si="29"/>
        <v>0</v>
      </c>
      <c r="K41" s="245">
        <f t="shared" si="29"/>
        <v>0</v>
      </c>
      <c r="L41" s="245">
        <f t="shared" si="29"/>
        <v>0</v>
      </c>
      <c r="M41" s="245">
        <f t="shared" si="29"/>
        <v>0</v>
      </c>
      <c r="N41" s="245">
        <f t="shared" si="29"/>
        <v>0</v>
      </c>
      <c r="O41" s="245">
        <f t="shared" si="29"/>
        <v>0</v>
      </c>
      <c r="P41" s="245">
        <f t="shared" si="29"/>
        <v>0</v>
      </c>
      <c r="Q41" s="245">
        <f t="shared" si="29"/>
        <v>0</v>
      </c>
      <c r="R41" s="245">
        <f t="shared" si="29"/>
        <v>0</v>
      </c>
      <c r="S41" s="245">
        <f t="shared" si="29"/>
        <v>0</v>
      </c>
      <c r="T41" s="245">
        <f t="shared" si="29"/>
        <v>0</v>
      </c>
      <c r="U41" s="245">
        <f t="shared" si="29"/>
        <v>0</v>
      </c>
      <c r="V41" s="245">
        <f t="shared" si="29"/>
        <v>0</v>
      </c>
      <c r="W41" s="245">
        <f t="shared" si="29"/>
        <v>12</v>
      </c>
      <c r="X41" s="245">
        <f t="shared" si="29"/>
        <v>12</v>
      </c>
      <c r="Y41" s="245">
        <f t="shared" si="29"/>
        <v>36</v>
      </c>
      <c r="Z41" s="245">
        <f t="shared" si="29"/>
        <v>42</v>
      </c>
      <c r="AA41" s="245">
        <f t="shared" si="29"/>
        <v>46</v>
      </c>
      <c r="AB41" s="245">
        <f t="shared" si="29"/>
        <v>23</v>
      </c>
      <c r="AC41" s="245">
        <f t="shared" si="29"/>
        <v>0</v>
      </c>
      <c r="AD41" s="245">
        <f t="shared" si="29"/>
        <v>0</v>
      </c>
      <c r="AE41" s="245">
        <f t="shared" si="29"/>
        <v>0</v>
      </c>
      <c r="AF41" s="245">
        <f t="shared" si="29"/>
        <v>0</v>
      </c>
      <c r="AG41" s="245">
        <f t="shared" si="29"/>
        <v>0</v>
      </c>
      <c r="AH41" s="245">
        <f t="shared" si="29"/>
        <v>0</v>
      </c>
      <c r="AI41" s="245">
        <f t="shared" si="29"/>
        <v>0</v>
      </c>
      <c r="AJ41" s="245">
        <f t="shared" si="29"/>
        <v>0</v>
      </c>
      <c r="AK41" s="245">
        <f t="shared" si="29"/>
        <v>0</v>
      </c>
      <c r="AL41" s="252">
        <f t="shared" si="29"/>
        <v>0</v>
      </c>
      <c r="AM41" s="482">
        <f t="shared" si="22"/>
        <v>171</v>
      </c>
    </row>
    <row r="42" spans="1:41" ht="30.75" customHeight="1" outlineLevel="1">
      <c r="B42" s="238" t="s">
        <v>4</v>
      </c>
      <c r="C42" s="2082"/>
      <c r="D42" s="2057" t="s">
        <v>8</v>
      </c>
      <c r="E42" s="2058"/>
      <c r="F42" s="218"/>
      <c r="G42" s="218"/>
      <c r="H42" s="218">
        <f t="shared" ref="H42:AL42" si="30">+H40-H39</f>
        <v>0</v>
      </c>
      <c r="I42" s="218">
        <f t="shared" si="30"/>
        <v>0</v>
      </c>
      <c r="J42" s="218">
        <f t="shared" si="30"/>
        <v>0</v>
      </c>
      <c r="K42" s="218">
        <f t="shared" si="30"/>
        <v>0</v>
      </c>
      <c r="L42" s="218">
        <f t="shared" si="30"/>
        <v>0</v>
      </c>
      <c r="M42" s="218">
        <f t="shared" si="30"/>
        <v>0</v>
      </c>
      <c r="N42" s="218">
        <f t="shared" si="30"/>
        <v>0</v>
      </c>
      <c r="O42" s="218">
        <f t="shared" si="30"/>
        <v>0</v>
      </c>
      <c r="P42" s="218">
        <f t="shared" si="30"/>
        <v>0</v>
      </c>
      <c r="Q42" s="218">
        <f t="shared" si="30"/>
        <v>0</v>
      </c>
      <c r="R42" s="218">
        <f t="shared" si="30"/>
        <v>0</v>
      </c>
      <c r="S42" s="218">
        <f t="shared" si="30"/>
        <v>0</v>
      </c>
      <c r="T42" s="218">
        <f t="shared" si="30"/>
        <v>0</v>
      </c>
      <c r="U42" s="218">
        <f t="shared" si="30"/>
        <v>0</v>
      </c>
      <c r="V42" s="218">
        <f t="shared" si="30"/>
        <v>0</v>
      </c>
      <c r="W42" s="218">
        <f t="shared" si="30"/>
        <v>-28</v>
      </c>
      <c r="X42" s="218">
        <f t="shared" si="30"/>
        <v>-4</v>
      </c>
      <c r="Y42" s="218">
        <f t="shared" si="30"/>
        <v>-10</v>
      </c>
      <c r="Z42" s="218">
        <f t="shared" si="30"/>
        <v>-43</v>
      </c>
      <c r="AA42" s="218">
        <f t="shared" si="30"/>
        <v>-31</v>
      </c>
      <c r="AB42" s="218">
        <f t="shared" si="30"/>
        <v>-23</v>
      </c>
      <c r="AC42" s="218">
        <f t="shared" si="30"/>
        <v>0</v>
      </c>
      <c r="AD42" s="218">
        <f t="shared" si="30"/>
        <v>0</v>
      </c>
      <c r="AE42" s="218">
        <f t="shared" si="30"/>
        <v>0</v>
      </c>
      <c r="AF42" s="218">
        <f t="shared" si="30"/>
        <v>0</v>
      </c>
      <c r="AG42" s="218">
        <f t="shared" si="30"/>
        <v>0</v>
      </c>
      <c r="AH42" s="218">
        <f t="shared" si="30"/>
        <v>0</v>
      </c>
      <c r="AI42" s="218">
        <f t="shared" si="30"/>
        <v>0</v>
      </c>
      <c r="AJ42" s="218">
        <f t="shared" si="30"/>
        <v>0</v>
      </c>
      <c r="AK42" s="218">
        <f t="shared" si="30"/>
        <v>0</v>
      </c>
      <c r="AL42" s="253">
        <f t="shared" si="30"/>
        <v>0</v>
      </c>
      <c r="AM42" s="265">
        <f t="shared" si="22"/>
        <v>-139</v>
      </c>
    </row>
    <row r="43" spans="1:41" ht="30.75" customHeight="1" outlineLevel="1">
      <c r="A43" t="s">
        <v>619</v>
      </c>
      <c r="B43" s="238" t="s">
        <v>4</v>
      </c>
      <c r="C43" s="2082"/>
      <c r="D43" s="2065" t="s">
        <v>639</v>
      </c>
      <c r="E43" s="2066"/>
      <c r="F43" s="219"/>
      <c r="G43" s="219"/>
      <c r="H43" s="219">
        <f t="shared" ref="H43:AL43" si="31">+G43+H42</f>
        <v>0</v>
      </c>
      <c r="I43" s="219">
        <f t="shared" si="31"/>
        <v>0</v>
      </c>
      <c r="J43" s="219">
        <f t="shared" si="31"/>
        <v>0</v>
      </c>
      <c r="K43" s="219">
        <f t="shared" si="31"/>
        <v>0</v>
      </c>
      <c r="L43" s="219">
        <f t="shared" si="31"/>
        <v>0</v>
      </c>
      <c r="M43" s="219">
        <f t="shared" si="31"/>
        <v>0</v>
      </c>
      <c r="N43" s="219">
        <f t="shared" si="31"/>
        <v>0</v>
      </c>
      <c r="O43" s="219">
        <f t="shared" si="31"/>
        <v>0</v>
      </c>
      <c r="P43" s="219">
        <f t="shared" si="31"/>
        <v>0</v>
      </c>
      <c r="Q43" s="219">
        <f t="shared" si="31"/>
        <v>0</v>
      </c>
      <c r="R43" s="219">
        <f>+Q43+R42</f>
        <v>0</v>
      </c>
      <c r="S43" s="219">
        <f>+R43+S42</f>
        <v>0</v>
      </c>
      <c r="T43" s="219">
        <f>+S43+T42</f>
        <v>0</v>
      </c>
      <c r="U43" s="219">
        <f>+T43+U42</f>
        <v>0</v>
      </c>
      <c r="V43" s="219">
        <f>+U43+V42</f>
        <v>0</v>
      </c>
      <c r="W43" s="219">
        <f t="shared" si="31"/>
        <v>-28</v>
      </c>
      <c r="X43" s="219">
        <f t="shared" si="31"/>
        <v>-32</v>
      </c>
      <c r="Y43" s="219">
        <f t="shared" si="31"/>
        <v>-42</v>
      </c>
      <c r="Z43" s="219">
        <f t="shared" si="31"/>
        <v>-85</v>
      </c>
      <c r="AA43" s="219">
        <f t="shared" si="31"/>
        <v>-116</v>
      </c>
      <c r="AB43" s="219">
        <f t="shared" si="31"/>
        <v>-139</v>
      </c>
      <c r="AC43" s="219">
        <f t="shared" si="31"/>
        <v>-139</v>
      </c>
      <c r="AD43" s="219">
        <f t="shared" si="31"/>
        <v>-139</v>
      </c>
      <c r="AE43" s="219">
        <f t="shared" si="31"/>
        <v>-139</v>
      </c>
      <c r="AF43" s="219">
        <f t="shared" si="31"/>
        <v>-139</v>
      </c>
      <c r="AG43" s="219">
        <f t="shared" si="31"/>
        <v>-139</v>
      </c>
      <c r="AH43" s="219">
        <f t="shared" si="31"/>
        <v>-139</v>
      </c>
      <c r="AI43" s="219">
        <f t="shared" si="31"/>
        <v>-139</v>
      </c>
      <c r="AJ43" s="219">
        <f t="shared" si="31"/>
        <v>-139</v>
      </c>
      <c r="AK43" s="219">
        <f t="shared" si="31"/>
        <v>-139</v>
      </c>
      <c r="AL43" s="254">
        <f t="shared" si="31"/>
        <v>-139</v>
      </c>
      <c r="AM43" s="266">
        <f t="shared" si="22"/>
        <v>-1832</v>
      </c>
    </row>
    <row r="44" spans="1:41" ht="30.75" customHeight="1" outlineLevel="1">
      <c r="B44" s="238" t="s">
        <v>4</v>
      </c>
      <c r="C44" s="2082"/>
      <c r="D44" s="2117" t="s">
        <v>640</v>
      </c>
      <c r="E44" s="2117"/>
      <c r="F44" s="273"/>
      <c r="G44" s="274">
        <f>+G10+G15+G23+G28+G38</f>
        <v>403</v>
      </c>
      <c r="H44" s="275">
        <f t="shared" ref="H44:AL44" si="32">+G44+H39-H7</f>
        <v>403</v>
      </c>
      <c r="I44" s="275">
        <f t="shared" si="32"/>
        <v>403</v>
      </c>
      <c r="J44" s="275">
        <f t="shared" si="32"/>
        <v>403</v>
      </c>
      <c r="K44" s="275">
        <f t="shared" si="32"/>
        <v>403</v>
      </c>
      <c r="L44" s="275">
        <f t="shared" si="32"/>
        <v>403</v>
      </c>
      <c r="M44" s="275">
        <f t="shared" si="32"/>
        <v>403</v>
      </c>
      <c r="N44" s="275">
        <f t="shared" si="32"/>
        <v>403</v>
      </c>
      <c r="O44" s="275">
        <f t="shared" si="32"/>
        <v>379</v>
      </c>
      <c r="P44" s="275">
        <f t="shared" si="32"/>
        <v>379</v>
      </c>
      <c r="Q44" s="275">
        <f t="shared" si="32"/>
        <v>379</v>
      </c>
      <c r="R44" s="275">
        <f t="shared" ref="R44:V45" si="33">+Q44+R39-R7</f>
        <v>331</v>
      </c>
      <c r="S44" s="275">
        <f t="shared" si="33"/>
        <v>259</v>
      </c>
      <c r="T44" s="275">
        <f t="shared" si="33"/>
        <v>199</v>
      </c>
      <c r="U44" s="275">
        <f t="shared" si="33"/>
        <v>127</v>
      </c>
      <c r="V44" s="275">
        <f t="shared" si="33"/>
        <v>55</v>
      </c>
      <c r="W44" s="275">
        <f t="shared" si="32"/>
        <v>115</v>
      </c>
      <c r="X44" s="275">
        <f t="shared" si="32"/>
        <v>295</v>
      </c>
      <c r="Y44" s="275">
        <f t="shared" si="32"/>
        <v>451</v>
      </c>
      <c r="Z44" s="275">
        <f t="shared" si="32"/>
        <v>561</v>
      </c>
      <c r="AA44" s="275">
        <f t="shared" si="32"/>
        <v>591</v>
      </c>
      <c r="AB44" s="275">
        <f t="shared" si="32"/>
        <v>591</v>
      </c>
      <c r="AC44" s="275">
        <f t="shared" si="32"/>
        <v>591</v>
      </c>
      <c r="AD44" s="275">
        <f t="shared" si="32"/>
        <v>591</v>
      </c>
      <c r="AE44" s="275">
        <f t="shared" si="32"/>
        <v>591</v>
      </c>
      <c r="AF44" s="275">
        <f t="shared" si="32"/>
        <v>591</v>
      </c>
      <c r="AG44" s="275">
        <f t="shared" si="32"/>
        <v>591</v>
      </c>
      <c r="AH44" s="275">
        <f t="shared" si="32"/>
        <v>591</v>
      </c>
      <c r="AI44" s="275">
        <f t="shared" si="32"/>
        <v>621</v>
      </c>
      <c r="AJ44" s="275">
        <f t="shared" si="32"/>
        <v>801</v>
      </c>
      <c r="AK44" s="275">
        <f t="shared" si="32"/>
        <v>961</v>
      </c>
      <c r="AL44" s="277">
        <f t="shared" si="32"/>
        <v>961</v>
      </c>
      <c r="AM44" s="276">
        <f>AL44</f>
        <v>961</v>
      </c>
    </row>
    <row r="45" spans="1:41" ht="30.75" customHeight="1" outlineLevel="1">
      <c r="B45" s="238" t="s">
        <v>4</v>
      </c>
      <c r="C45" s="2082"/>
      <c r="D45" s="2118" t="s">
        <v>641</v>
      </c>
      <c r="E45" s="2118"/>
      <c r="F45" s="231"/>
      <c r="G45" s="246">
        <f>+G10+G15+G23+G28+G38</f>
        <v>403</v>
      </c>
      <c r="H45" s="232">
        <f t="shared" ref="H45:AL45" si="34">+G45+H40-H8</f>
        <v>403</v>
      </c>
      <c r="I45" s="232">
        <f t="shared" si="34"/>
        <v>403</v>
      </c>
      <c r="J45" s="232">
        <f t="shared" si="34"/>
        <v>403</v>
      </c>
      <c r="K45" s="232">
        <f t="shared" si="34"/>
        <v>403</v>
      </c>
      <c r="L45" s="232">
        <f t="shared" si="34"/>
        <v>403</v>
      </c>
      <c r="M45" s="232">
        <f t="shared" si="34"/>
        <v>403</v>
      </c>
      <c r="N45" s="232">
        <f t="shared" si="34"/>
        <v>403</v>
      </c>
      <c r="O45" s="232">
        <f t="shared" si="34"/>
        <v>379</v>
      </c>
      <c r="P45" s="232">
        <f t="shared" si="34"/>
        <v>379</v>
      </c>
      <c r="Q45" s="232">
        <f t="shared" si="34"/>
        <v>379</v>
      </c>
      <c r="R45" s="232">
        <f t="shared" si="33"/>
        <v>331</v>
      </c>
      <c r="S45" s="232">
        <f t="shared" si="33"/>
        <v>259</v>
      </c>
      <c r="T45" s="232">
        <f t="shared" si="33"/>
        <v>223</v>
      </c>
      <c r="U45" s="232">
        <f t="shared" si="33"/>
        <v>127</v>
      </c>
      <c r="V45" s="232">
        <f t="shared" si="33"/>
        <v>91</v>
      </c>
      <c r="W45" s="232">
        <f t="shared" si="34"/>
        <v>123</v>
      </c>
      <c r="X45" s="232">
        <f t="shared" si="34"/>
        <v>299</v>
      </c>
      <c r="Y45" s="232">
        <f t="shared" si="34"/>
        <v>433</v>
      </c>
      <c r="Z45" s="232">
        <f t="shared" si="34"/>
        <v>476</v>
      </c>
      <c r="AA45" s="232">
        <f t="shared" si="34"/>
        <v>475</v>
      </c>
      <c r="AB45" s="232">
        <f t="shared" si="34"/>
        <v>452</v>
      </c>
      <c r="AC45" s="232">
        <f t="shared" si="34"/>
        <v>452</v>
      </c>
      <c r="AD45" s="232">
        <f t="shared" si="34"/>
        <v>452</v>
      </c>
      <c r="AE45" s="232">
        <f t="shared" si="34"/>
        <v>452</v>
      </c>
      <c r="AF45" s="232">
        <f t="shared" si="34"/>
        <v>452</v>
      </c>
      <c r="AG45" s="232">
        <f t="shared" si="34"/>
        <v>452</v>
      </c>
      <c r="AH45" s="232">
        <f t="shared" si="34"/>
        <v>452</v>
      </c>
      <c r="AI45" s="232">
        <f t="shared" si="34"/>
        <v>482</v>
      </c>
      <c r="AJ45" s="232">
        <f t="shared" si="34"/>
        <v>662</v>
      </c>
      <c r="AK45" s="232">
        <f t="shared" si="34"/>
        <v>822</v>
      </c>
      <c r="AL45" s="255">
        <f t="shared" si="34"/>
        <v>822</v>
      </c>
      <c r="AM45" s="267">
        <f>AL45</f>
        <v>822</v>
      </c>
    </row>
    <row r="46" spans="1:41" ht="30.75" customHeight="1" outlineLevel="1" thickBot="1">
      <c r="B46" s="238" t="s">
        <v>4</v>
      </c>
      <c r="C46" s="2083"/>
      <c r="D46" s="2119" t="s">
        <v>8</v>
      </c>
      <c r="E46" s="2119"/>
      <c r="F46" s="228"/>
      <c r="G46" s="229"/>
      <c r="H46" s="230">
        <f>+H45-H44</f>
        <v>0</v>
      </c>
      <c r="I46" s="230">
        <f t="shared" ref="I46:AL46" si="35">+I45-I44</f>
        <v>0</v>
      </c>
      <c r="J46" s="230">
        <f t="shared" si="35"/>
        <v>0</v>
      </c>
      <c r="K46" s="230">
        <f t="shared" si="35"/>
        <v>0</v>
      </c>
      <c r="L46" s="230">
        <f t="shared" si="35"/>
        <v>0</v>
      </c>
      <c r="M46" s="230">
        <f t="shared" si="35"/>
        <v>0</v>
      </c>
      <c r="N46" s="230">
        <f t="shared" si="35"/>
        <v>0</v>
      </c>
      <c r="O46" s="230">
        <f t="shared" si="35"/>
        <v>0</v>
      </c>
      <c r="P46" s="230">
        <f t="shared" si="35"/>
        <v>0</v>
      </c>
      <c r="Q46" s="230">
        <f t="shared" si="35"/>
        <v>0</v>
      </c>
      <c r="R46" s="230">
        <f t="shared" si="35"/>
        <v>0</v>
      </c>
      <c r="S46" s="230">
        <f t="shared" si="35"/>
        <v>0</v>
      </c>
      <c r="T46" s="230">
        <f t="shared" si="35"/>
        <v>24</v>
      </c>
      <c r="U46" s="230">
        <f t="shared" si="35"/>
        <v>0</v>
      </c>
      <c r="V46" s="230">
        <f t="shared" si="35"/>
        <v>36</v>
      </c>
      <c r="W46" s="230">
        <f t="shared" si="35"/>
        <v>8</v>
      </c>
      <c r="X46" s="230">
        <f t="shared" si="35"/>
        <v>4</v>
      </c>
      <c r="Y46" s="230">
        <f t="shared" si="35"/>
        <v>-18</v>
      </c>
      <c r="Z46" s="230">
        <f t="shared" si="35"/>
        <v>-85</v>
      </c>
      <c r="AA46" s="230">
        <f t="shared" si="35"/>
        <v>-116</v>
      </c>
      <c r="AB46" s="230">
        <f t="shared" si="35"/>
        <v>-139</v>
      </c>
      <c r="AC46" s="230">
        <f t="shared" si="35"/>
        <v>-139</v>
      </c>
      <c r="AD46" s="230">
        <f t="shared" si="35"/>
        <v>-139</v>
      </c>
      <c r="AE46" s="230">
        <f t="shared" si="35"/>
        <v>-139</v>
      </c>
      <c r="AF46" s="230">
        <f t="shared" si="35"/>
        <v>-139</v>
      </c>
      <c r="AG46" s="230">
        <f t="shared" si="35"/>
        <v>-139</v>
      </c>
      <c r="AH46" s="230">
        <f t="shared" si="35"/>
        <v>-139</v>
      </c>
      <c r="AI46" s="230">
        <f t="shared" si="35"/>
        <v>-139</v>
      </c>
      <c r="AJ46" s="230">
        <f t="shared" si="35"/>
        <v>-139</v>
      </c>
      <c r="AK46" s="230">
        <f t="shared" si="35"/>
        <v>-139</v>
      </c>
      <c r="AL46" s="256">
        <f t="shared" si="35"/>
        <v>-139</v>
      </c>
      <c r="AM46" s="268">
        <f>+AL46+AM45-AM44</f>
        <v>-278</v>
      </c>
    </row>
    <row r="47" spans="1:41" ht="29.25" customHeight="1" outlineLevel="1" thickTop="1">
      <c r="A47" t="s">
        <v>619</v>
      </c>
      <c r="B47" s="238" t="s">
        <v>9</v>
      </c>
      <c r="C47" s="2081" t="s">
        <v>1108</v>
      </c>
      <c r="D47" s="2067" t="s">
        <v>120</v>
      </c>
      <c r="E47" s="2068"/>
      <c r="F47" s="127">
        <f>+GL!E24</f>
        <v>0</v>
      </c>
      <c r="G47" s="129"/>
      <c r="H47" s="798"/>
      <c r="I47" s="798"/>
      <c r="J47" s="798"/>
      <c r="K47" s="798"/>
      <c r="L47" s="798"/>
      <c r="M47" s="798">
        <v>64</v>
      </c>
      <c r="N47" s="798">
        <v>96</v>
      </c>
      <c r="O47" s="798">
        <v>96</v>
      </c>
      <c r="P47" s="798"/>
      <c r="Q47" s="798"/>
      <c r="R47" s="798">
        <v>96</v>
      </c>
      <c r="S47" s="798">
        <v>96</v>
      </c>
      <c r="T47" s="798">
        <v>96</v>
      </c>
      <c r="U47" s="798">
        <v>64</v>
      </c>
      <c r="V47" s="798">
        <v>96</v>
      </c>
      <c r="W47" s="798"/>
      <c r="X47" s="798"/>
      <c r="Y47" s="798">
        <v>64</v>
      </c>
      <c r="Z47" s="798">
        <v>64</v>
      </c>
      <c r="AA47" s="798">
        <v>64</v>
      </c>
      <c r="AB47" s="798">
        <v>96</v>
      </c>
      <c r="AC47" s="798">
        <v>64</v>
      </c>
      <c r="AD47" s="798"/>
      <c r="AE47" s="798"/>
      <c r="AF47" s="798">
        <v>96</v>
      </c>
      <c r="AG47" s="798">
        <v>64</v>
      </c>
      <c r="AH47" s="798">
        <v>64</v>
      </c>
      <c r="AI47" s="798">
        <v>64</v>
      </c>
      <c r="AJ47" s="798"/>
      <c r="AK47" s="798"/>
      <c r="AL47" s="798"/>
      <c r="AM47" s="189">
        <f>SUM(H47:AL47)+G47</f>
        <v>1344</v>
      </c>
    </row>
    <row r="48" spans="1:41" ht="29.25" customHeight="1" outlineLevel="1">
      <c r="B48" s="238" t="s">
        <v>9</v>
      </c>
      <c r="C48" s="2082"/>
      <c r="D48" s="2084" t="s">
        <v>621</v>
      </c>
      <c r="E48" s="2085"/>
      <c r="F48" s="80"/>
      <c r="G48" s="213">
        <f>+G47</f>
        <v>0</v>
      </c>
      <c r="H48" s="72">
        <f t="shared" ref="H48:AL48" si="36">+H47</f>
        <v>0</v>
      </c>
      <c r="I48" s="72">
        <f t="shared" si="36"/>
        <v>0</v>
      </c>
      <c r="J48" s="72">
        <f t="shared" si="36"/>
        <v>0</v>
      </c>
      <c r="K48" s="72">
        <f t="shared" si="36"/>
        <v>0</v>
      </c>
      <c r="L48" s="72">
        <f t="shared" si="36"/>
        <v>0</v>
      </c>
      <c r="M48" s="1297">
        <v>32</v>
      </c>
      <c r="N48" s="1297">
        <f t="shared" si="36"/>
        <v>96</v>
      </c>
      <c r="O48" s="1297">
        <f t="shared" si="36"/>
        <v>96</v>
      </c>
      <c r="P48" s="72">
        <f t="shared" si="36"/>
        <v>0</v>
      </c>
      <c r="Q48" s="72">
        <f t="shared" si="36"/>
        <v>0</v>
      </c>
      <c r="R48" s="1297">
        <v>64</v>
      </c>
      <c r="S48" s="1297">
        <v>64</v>
      </c>
      <c r="T48" s="1297">
        <v>64</v>
      </c>
      <c r="U48" s="1297">
        <v>96</v>
      </c>
      <c r="V48" s="1297">
        <v>32</v>
      </c>
      <c r="W48" s="72"/>
      <c r="X48" s="72"/>
      <c r="Y48" s="1297">
        <v>32</v>
      </c>
      <c r="Z48" s="1297">
        <f t="shared" si="36"/>
        <v>64</v>
      </c>
      <c r="AA48" s="1297">
        <v>96</v>
      </c>
      <c r="AB48" s="1297">
        <v>64</v>
      </c>
      <c r="AC48" s="72">
        <f t="shared" si="36"/>
        <v>64</v>
      </c>
      <c r="AD48" s="72"/>
      <c r="AE48" s="72"/>
      <c r="AF48" s="72">
        <f t="shared" si="36"/>
        <v>96</v>
      </c>
      <c r="AG48" s="72">
        <v>96</v>
      </c>
      <c r="AH48" s="72">
        <v>96</v>
      </c>
      <c r="AI48" s="72">
        <v>96</v>
      </c>
      <c r="AJ48" s="72">
        <v>96</v>
      </c>
      <c r="AK48" s="72">
        <f t="shared" si="36"/>
        <v>0</v>
      </c>
      <c r="AL48" s="72">
        <f t="shared" si="36"/>
        <v>0</v>
      </c>
      <c r="AM48" s="475">
        <f>SUM(G48:AL48)</f>
        <v>1344</v>
      </c>
    </row>
    <row r="49" spans="1:42" s="34" customFormat="1" ht="29.25" customHeight="1" outlineLevel="1">
      <c r="A49"/>
      <c r="B49" s="238" t="s">
        <v>9</v>
      </c>
      <c r="C49" s="2082"/>
      <c r="D49" s="2120" t="s">
        <v>622</v>
      </c>
      <c r="E49" s="2121"/>
      <c r="F49" s="363">
        <v>0</v>
      </c>
      <c r="G49" s="758">
        <f t="shared" ref="G49:AL49" si="37">F49-G47+G48</f>
        <v>0</v>
      </c>
      <c r="H49" s="325">
        <f t="shared" si="37"/>
        <v>0</v>
      </c>
      <c r="I49" s="325">
        <f t="shared" si="37"/>
        <v>0</v>
      </c>
      <c r="J49" s="325">
        <f t="shared" si="37"/>
        <v>0</v>
      </c>
      <c r="K49" s="325">
        <f t="shared" si="37"/>
        <v>0</v>
      </c>
      <c r="L49" s="325">
        <f t="shared" si="37"/>
        <v>0</v>
      </c>
      <c r="M49" s="325">
        <f t="shared" si="37"/>
        <v>-32</v>
      </c>
      <c r="N49" s="325">
        <f t="shared" si="37"/>
        <v>-32</v>
      </c>
      <c r="O49" s="325">
        <f t="shared" si="37"/>
        <v>-32</v>
      </c>
      <c r="P49" s="325">
        <f t="shared" si="37"/>
        <v>-32</v>
      </c>
      <c r="Q49" s="325">
        <f t="shared" si="37"/>
        <v>-32</v>
      </c>
      <c r="R49" s="325">
        <f t="shared" ref="R49:W49" si="38">Q49-R47+R48</f>
        <v>-64</v>
      </c>
      <c r="S49" s="325">
        <f t="shared" si="38"/>
        <v>-96</v>
      </c>
      <c r="T49" s="325">
        <f t="shared" si="38"/>
        <v>-128</v>
      </c>
      <c r="U49" s="325">
        <f t="shared" si="38"/>
        <v>-96</v>
      </c>
      <c r="V49" s="325">
        <f t="shared" si="38"/>
        <v>-160</v>
      </c>
      <c r="W49" s="325">
        <f t="shared" si="38"/>
        <v>-160</v>
      </c>
      <c r="X49" s="325">
        <f t="shared" si="37"/>
        <v>-160</v>
      </c>
      <c r="Y49" s="325">
        <f t="shared" si="37"/>
        <v>-192</v>
      </c>
      <c r="Z49" s="325">
        <f t="shared" si="37"/>
        <v>-192</v>
      </c>
      <c r="AA49" s="325">
        <f t="shared" si="37"/>
        <v>-160</v>
      </c>
      <c r="AB49" s="325">
        <f t="shared" si="37"/>
        <v>-192</v>
      </c>
      <c r="AC49" s="325">
        <f t="shared" si="37"/>
        <v>-192</v>
      </c>
      <c r="AD49" s="325">
        <f t="shared" si="37"/>
        <v>-192</v>
      </c>
      <c r="AE49" s="325">
        <f t="shared" si="37"/>
        <v>-192</v>
      </c>
      <c r="AF49" s="325">
        <f t="shared" si="37"/>
        <v>-192</v>
      </c>
      <c r="AG49" s="325">
        <f t="shared" si="37"/>
        <v>-160</v>
      </c>
      <c r="AH49" s="325">
        <f t="shared" si="37"/>
        <v>-128</v>
      </c>
      <c r="AI49" s="325">
        <f t="shared" si="37"/>
        <v>-96</v>
      </c>
      <c r="AJ49" s="325">
        <f>AI49-AJ47+AJ48</f>
        <v>0</v>
      </c>
      <c r="AK49" s="325">
        <f t="shared" si="37"/>
        <v>0</v>
      </c>
      <c r="AL49" s="325">
        <f t="shared" si="37"/>
        <v>0</v>
      </c>
      <c r="AM49" s="326"/>
    </row>
    <row r="50" spans="1:42" ht="29.25" customHeight="1" outlineLevel="1">
      <c r="A50" t="s">
        <v>619</v>
      </c>
      <c r="B50" s="238" t="s">
        <v>9</v>
      </c>
      <c r="C50" s="2082"/>
      <c r="D50" s="2049" t="s">
        <v>54</v>
      </c>
      <c r="E50" s="2050"/>
      <c r="F50" s="320"/>
      <c r="G50" s="321">
        <f>在庫管理!L17-G48</f>
        <v>0</v>
      </c>
      <c r="H50" s="322">
        <f>G50+H52-H48</f>
        <v>0</v>
      </c>
      <c r="I50" s="322">
        <f t="shared" ref="I50:AL50" si="39">H50+I52-I48</f>
        <v>0</v>
      </c>
      <c r="J50" s="322">
        <f t="shared" si="39"/>
        <v>0</v>
      </c>
      <c r="K50" s="322">
        <f t="shared" si="39"/>
        <v>0</v>
      </c>
      <c r="L50" s="322">
        <f t="shared" si="39"/>
        <v>0</v>
      </c>
      <c r="M50" s="322">
        <f t="shared" si="39"/>
        <v>32</v>
      </c>
      <c r="N50" s="322">
        <f t="shared" si="39"/>
        <v>0</v>
      </c>
      <c r="O50" s="322">
        <f t="shared" si="39"/>
        <v>0</v>
      </c>
      <c r="P50" s="322">
        <f t="shared" si="39"/>
        <v>0</v>
      </c>
      <c r="Q50" s="322">
        <f t="shared" si="39"/>
        <v>0</v>
      </c>
      <c r="R50" s="1499">
        <f t="shared" ref="R50:W50" si="40">Q50+R52-R48</f>
        <v>0</v>
      </c>
      <c r="S50" s="322">
        <f t="shared" si="40"/>
        <v>0</v>
      </c>
      <c r="T50" s="322">
        <f t="shared" si="40"/>
        <v>0</v>
      </c>
      <c r="U50" s="322">
        <f t="shared" si="40"/>
        <v>0</v>
      </c>
      <c r="V50" s="322">
        <f t="shared" si="40"/>
        <v>0</v>
      </c>
      <c r="W50" s="322">
        <f t="shared" si="40"/>
        <v>0</v>
      </c>
      <c r="X50" s="322">
        <f t="shared" si="39"/>
        <v>0</v>
      </c>
      <c r="Y50" s="322">
        <f t="shared" si="39"/>
        <v>0</v>
      </c>
      <c r="Z50" s="322">
        <f t="shared" si="39"/>
        <v>0</v>
      </c>
      <c r="AA50" s="322">
        <f t="shared" si="39"/>
        <v>0</v>
      </c>
      <c r="AB50" s="322">
        <f t="shared" si="39"/>
        <v>0</v>
      </c>
      <c r="AC50" s="322">
        <f t="shared" si="39"/>
        <v>0</v>
      </c>
      <c r="AD50" s="322">
        <f t="shared" si="39"/>
        <v>0</v>
      </c>
      <c r="AE50" s="322">
        <f t="shared" si="39"/>
        <v>0</v>
      </c>
      <c r="AF50" s="322">
        <f t="shared" si="39"/>
        <v>0</v>
      </c>
      <c r="AG50" s="322">
        <f t="shared" si="39"/>
        <v>0</v>
      </c>
      <c r="AH50" s="322">
        <f t="shared" si="39"/>
        <v>0</v>
      </c>
      <c r="AI50" s="322">
        <f t="shared" si="39"/>
        <v>0</v>
      </c>
      <c r="AJ50" s="322">
        <f t="shared" si="39"/>
        <v>0</v>
      </c>
      <c r="AK50" s="322">
        <f t="shared" si="39"/>
        <v>0</v>
      </c>
      <c r="AL50" s="322">
        <f t="shared" si="39"/>
        <v>0</v>
      </c>
      <c r="AM50" s="323"/>
    </row>
    <row r="51" spans="1:42" s="34" customFormat="1" ht="29.25" customHeight="1" outlineLevel="1">
      <c r="A51" t="s">
        <v>619</v>
      </c>
      <c r="B51" s="238" t="s">
        <v>9</v>
      </c>
      <c r="C51" s="2082"/>
      <c r="D51" s="2051" t="s">
        <v>40</v>
      </c>
      <c r="E51" s="2052"/>
      <c r="F51" s="152"/>
      <c r="G51" s="791">
        <f>+管理ﾌｫｰﾏｯﾄ!G37</f>
        <v>1050</v>
      </c>
      <c r="H51" s="116"/>
      <c r="I51" s="116"/>
      <c r="J51" s="116"/>
      <c r="K51" s="116"/>
      <c r="L51" s="116"/>
      <c r="M51" s="116">
        <v>64</v>
      </c>
      <c r="N51" s="116">
        <v>96</v>
      </c>
      <c r="O51" s="116">
        <v>96</v>
      </c>
      <c r="P51" s="116"/>
      <c r="Q51" s="116"/>
      <c r="R51" s="116">
        <v>96</v>
      </c>
      <c r="S51" s="116">
        <v>64</v>
      </c>
      <c r="T51" s="116">
        <v>96</v>
      </c>
      <c r="U51" s="116">
        <v>64</v>
      </c>
      <c r="V51" s="116">
        <v>96</v>
      </c>
      <c r="W51" s="116">
        <v>32</v>
      </c>
      <c r="X51" s="116">
        <v>32</v>
      </c>
      <c r="Y51" s="116">
        <v>64</v>
      </c>
      <c r="Z51" s="116">
        <v>64</v>
      </c>
      <c r="AA51" s="116">
        <v>64</v>
      </c>
      <c r="AB51" s="116">
        <v>64</v>
      </c>
      <c r="AC51" s="116">
        <v>64</v>
      </c>
      <c r="AD51" s="116"/>
      <c r="AE51" s="116"/>
      <c r="AF51" s="116">
        <v>96</v>
      </c>
      <c r="AG51" s="116">
        <v>96</v>
      </c>
      <c r="AH51" s="116">
        <v>96</v>
      </c>
      <c r="AI51" s="116">
        <v>96</v>
      </c>
      <c r="AJ51" s="116">
        <v>96</v>
      </c>
      <c r="AK51" s="153"/>
      <c r="AL51" s="153"/>
      <c r="AM51" s="177">
        <f>SUM(H51:AL51)</f>
        <v>1536</v>
      </c>
      <c r="AP51" s="796"/>
    </row>
    <row r="52" spans="1:42" ht="29.25" customHeight="1" outlineLevel="1">
      <c r="A52" t="s">
        <v>619</v>
      </c>
      <c r="B52" s="238" t="s">
        <v>9</v>
      </c>
      <c r="C52" s="2082"/>
      <c r="D52" s="2053" t="s">
        <v>140</v>
      </c>
      <c r="E52" s="2054"/>
      <c r="F52" s="123"/>
      <c r="G52" s="120"/>
      <c r="H52" s="121">
        <f t="shared" ref="H52:AL52" si="41">+H51</f>
        <v>0</v>
      </c>
      <c r="I52" s="121">
        <f t="shared" si="41"/>
        <v>0</v>
      </c>
      <c r="J52" s="121">
        <f t="shared" si="41"/>
        <v>0</v>
      </c>
      <c r="K52" s="121">
        <f t="shared" si="41"/>
        <v>0</v>
      </c>
      <c r="L52" s="121">
        <f t="shared" si="41"/>
        <v>0</v>
      </c>
      <c r="M52" s="1466">
        <f t="shared" si="41"/>
        <v>64</v>
      </c>
      <c r="N52" s="1466">
        <v>64</v>
      </c>
      <c r="O52" s="1466">
        <v>96</v>
      </c>
      <c r="P52" s="121">
        <f t="shared" si="41"/>
        <v>0</v>
      </c>
      <c r="Q52" s="121"/>
      <c r="R52" s="1466">
        <v>64</v>
      </c>
      <c r="S52" s="1466">
        <v>64</v>
      </c>
      <c r="T52" s="1466">
        <v>64</v>
      </c>
      <c r="U52" s="1466">
        <v>96</v>
      </c>
      <c r="V52" s="1466">
        <v>32</v>
      </c>
      <c r="W52" s="121"/>
      <c r="X52" s="121"/>
      <c r="Y52" s="1466">
        <v>32</v>
      </c>
      <c r="Z52" s="1466">
        <v>64</v>
      </c>
      <c r="AA52" s="1466">
        <v>96</v>
      </c>
      <c r="AB52" s="1466">
        <v>64</v>
      </c>
      <c r="AC52" s="121">
        <f t="shared" si="41"/>
        <v>64</v>
      </c>
      <c r="AD52" s="121">
        <f t="shared" si="41"/>
        <v>0</v>
      </c>
      <c r="AE52" s="121">
        <f t="shared" si="41"/>
        <v>0</v>
      </c>
      <c r="AF52" s="121">
        <f t="shared" si="41"/>
        <v>96</v>
      </c>
      <c r="AG52" s="121">
        <f t="shared" si="41"/>
        <v>96</v>
      </c>
      <c r="AH52" s="121">
        <f t="shared" si="41"/>
        <v>96</v>
      </c>
      <c r="AI52" s="121">
        <f t="shared" si="41"/>
        <v>96</v>
      </c>
      <c r="AJ52" s="121">
        <v>96</v>
      </c>
      <c r="AK52" s="121">
        <f t="shared" si="41"/>
        <v>0</v>
      </c>
      <c r="AL52" s="121">
        <f t="shared" si="41"/>
        <v>0</v>
      </c>
      <c r="AM52" s="475">
        <f>SUM(G52:AL52)</f>
        <v>1344</v>
      </c>
    </row>
    <row r="53" spans="1:42" ht="29.25" customHeight="1" outlineLevel="1">
      <c r="B53" s="238" t="s">
        <v>9</v>
      </c>
      <c r="C53" s="2082"/>
      <c r="D53" s="2122" t="s">
        <v>623</v>
      </c>
      <c r="E53" s="2123"/>
      <c r="F53" s="80"/>
      <c r="G53" s="80"/>
      <c r="H53" s="327"/>
      <c r="I53" s="327"/>
      <c r="J53" s="327"/>
      <c r="K53" s="327"/>
      <c r="L53" s="327"/>
      <c r="M53" s="1467"/>
      <c r="N53" s="1467"/>
      <c r="O53" s="1467"/>
      <c r="P53" s="327"/>
      <c r="Q53" s="327"/>
      <c r="R53" s="1467"/>
      <c r="S53" s="1467"/>
      <c r="T53" s="1467"/>
      <c r="U53" s="1467"/>
      <c r="V53" s="1467"/>
      <c r="W53" s="327"/>
      <c r="X53" s="327"/>
      <c r="Y53" s="1467"/>
      <c r="Z53" s="1467">
        <v>1</v>
      </c>
      <c r="AA53" s="1467"/>
      <c r="AB53" s="1467"/>
      <c r="AC53" s="327"/>
      <c r="AD53" s="327"/>
      <c r="AE53" s="327"/>
      <c r="AF53" s="327"/>
      <c r="AG53" s="327"/>
      <c r="AH53" s="327"/>
      <c r="AI53" s="327"/>
      <c r="AJ53" s="327"/>
      <c r="AK53" s="327"/>
      <c r="AL53" s="327"/>
      <c r="AM53" s="328">
        <f>SUM(H53:AL53)</f>
        <v>1</v>
      </c>
    </row>
    <row r="54" spans="1:42" ht="29.25" customHeight="1" outlineLevel="1">
      <c r="B54" s="238" t="s">
        <v>9</v>
      </c>
      <c r="C54" s="2082"/>
      <c r="D54" s="2124" t="s">
        <v>624</v>
      </c>
      <c r="E54" s="2125"/>
      <c r="F54" s="124"/>
      <c r="G54" s="122"/>
      <c r="H54" s="329">
        <f t="shared" ref="H54:AL54" si="42">+G54+H52-H51</f>
        <v>0</v>
      </c>
      <c r="I54" s="329">
        <f t="shared" si="42"/>
        <v>0</v>
      </c>
      <c r="J54" s="329">
        <f t="shared" si="42"/>
        <v>0</v>
      </c>
      <c r="K54" s="329">
        <f t="shared" si="42"/>
        <v>0</v>
      </c>
      <c r="L54" s="329">
        <f t="shared" si="42"/>
        <v>0</v>
      </c>
      <c r="M54" s="329">
        <f t="shared" si="42"/>
        <v>0</v>
      </c>
      <c r="N54" s="329">
        <f t="shared" si="42"/>
        <v>-32</v>
      </c>
      <c r="O54" s="329">
        <f t="shared" si="42"/>
        <v>-32</v>
      </c>
      <c r="P54" s="329">
        <f t="shared" si="42"/>
        <v>-32</v>
      </c>
      <c r="Q54" s="329">
        <f t="shared" si="42"/>
        <v>-32</v>
      </c>
      <c r="R54" s="329">
        <f>+Q54+R52-R51</f>
        <v>-64</v>
      </c>
      <c r="S54" s="329">
        <f>+R54+S52-S51</f>
        <v>-64</v>
      </c>
      <c r="T54" s="329">
        <f>+S54+T52-T51</f>
        <v>-96</v>
      </c>
      <c r="U54" s="329">
        <f>+T54+U52-U51</f>
        <v>-64</v>
      </c>
      <c r="V54" s="329">
        <f>+U54+V52-V51</f>
        <v>-128</v>
      </c>
      <c r="W54" s="329">
        <f t="shared" si="42"/>
        <v>-160</v>
      </c>
      <c r="X54" s="329">
        <f t="shared" si="42"/>
        <v>-192</v>
      </c>
      <c r="Y54" s="329">
        <f t="shared" si="42"/>
        <v>-224</v>
      </c>
      <c r="Z54" s="329">
        <f t="shared" si="42"/>
        <v>-224</v>
      </c>
      <c r="AA54" s="329">
        <f t="shared" si="42"/>
        <v>-192</v>
      </c>
      <c r="AB54" s="329">
        <f t="shared" si="42"/>
        <v>-192</v>
      </c>
      <c r="AC54" s="329">
        <f t="shared" si="42"/>
        <v>-192</v>
      </c>
      <c r="AD54" s="329">
        <f t="shared" si="42"/>
        <v>-192</v>
      </c>
      <c r="AE54" s="329">
        <f t="shared" si="42"/>
        <v>-192</v>
      </c>
      <c r="AF54" s="329">
        <f t="shared" si="42"/>
        <v>-192</v>
      </c>
      <c r="AG54" s="329">
        <f t="shared" si="42"/>
        <v>-192</v>
      </c>
      <c r="AH54" s="329">
        <f t="shared" si="42"/>
        <v>-192</v>
      </c>
      <c r="AI54" s="329">
        <f t="shared" si="42"/>
        <v>-192</v>
      </c>
      <c r="AJ54" s="329">
        <f t="shared" si="42"/>
        <v>-192</v>
      </c>
      <c r="AK54" s="329">
        <f t="shared" si="42"/>
        <v>-192</v>
      </c>
      <c r="AL54" s="329">
        <f t="shared" si="42"/>
        <v>-192</v>
      </c>
      <c r="AM54" s="330"/>
    </row>
    <row r="55" spans="1:42" ht="29.25" customHeight="1" outlineLevel="1">
      <c r="B55" s="238" t="s">
        <v>9</v>
      </c>
      <c r="C55" s="2082"/>
      <c r="D55" s="2059" t="s">
        <v>53</v>
      </c>
      <c r="E55" s="2060"/>
      <c r="F55" s="174"/>
      <c r="G55" s="175">
        <f>在庫管理!K17</f>
        <v>146</v>
      </c>
      <c r="H55" s="167">
        <f t="shared" ref="H55:AL55" si="43">+G55+H57-H52-H53</f>
        <v>146</v>
      </c>
      <c r="I55" s="167">
        <f t="shared" si="43"/>
        <v>146</v>
      </c>
      <c r="J55" s="167">
        <f t="shared" si="43"/>
        <v>146</v>
      </c>
      <c r="K55" s="167">
        <f t="shared" si="43"/>
        <v>146</v>
      </c>
      <c r="L55" s="1501">
        <v>252</v>
      </c>
      <c r="M55" s="167">
        <f t="shared" si="43"/>
        <v>188</v>
      </c>
      <c r="N55" s="167">
        <f t="shared" si="43"/>
        <v>188</v>
      </c>
      <c r="O55" s="167">
        <f t="shared" si="43"/>
        <v>156</v>
      </c>
      <c r="P55" s="167">
        <f t="shared" si="43"/>
        <v>156</v>
      </c>
      <c r="Q55" s="167">
        <f t="shared" si="43"/>
        <v>156</v>
      </c>
      <c r="R55" s="1498">
        <f>+Q55+R57-R52-R53</f>
        <v>156</v>
      </c>
      <c r="S55" s="1498">
        <f>+R55+S57-S52-S53</f>
        <v>156</v>
      </c>
      <c r="T55" s="167">
        <f>+S55+T57-T52-T53</f>
        <v>156</v>
      </c>
      <c r="U55" s="167">
        <f>+T55+U57-U52-U53</f>
        <v>124</v>
      </c>
      <c r="V55" s="167">
        <f>+U55+V57-V52-V53</f>
        <v>156</v>
      </c>
      <c r="W55" s="167">
        <f t="shared" si="43"/>
        <v>156</v>
      </c>
      <c r="X55" s="167">
        <f t="shared" si="43"/>
        <v>156</v>
      </c>
      <c r="Y55" s="167">
        <f t="shared" si="43"/>
        <v>156</v>
      </c>
      <c r="Z55" s="167">
        <f t="shared" si="43"/>
        <v>91</v>
      </c>
      <c r="AA55" s="167">
        <f t="shared" si="43"/>
        <v>59</v>
      </c>
      <c r="AB55" s="167">
        <f t="shared" si="43"/>
        <v>91</v>
      </c>
      <c r="AC55" s="167">
        <f t="shared" si="43"/>
        <v>123</v>
      </c>
      <c r="AD55" s="167">
        <f t="shared" si="43"/>
        <v>123</v>
      </c>
      <c r="AE55" s="167">
        <f t="shared" si="43"/>
        <v>123</v>
      </c>
      <c r="AF55" s="167">
        <f t="shared" si="43"/>
        <v>123</v>
      </c>
      <c r="AG55" s="167">
        <f t="shared" si="43"/>
        <v>123</v>
      </c>
      <c r="AH55" s="167">
        <f t="shared" si="43"/>
        <v>123</v>
      </c>
      <c r="AI55" s="167">
        <f t="shared" si="43"/>
        <v>123</v>
      </c>
      <c r="AJ55" s="167">
        <f t="shared" si="43"/>
        <v>123</v>
      </c>
      <c r="AK55" s="167">
        <f t="shared" si="43"/>
        <v>123</v>
      </c>
      <c r="AL55" s="167">
        <f t="shared" si="43"/>
        <v>123</v>
      </c>
      <c r="AM55" s="176"/>
    </row>
    <row r="56" spans="1:42" ht="29.25" customHeight="1" outlineLevel="1">
      <c r="B56" s="238" t="s">
        <v>9</v>
      </c>
      <c r="C56" s="2082"/>
      <c r="D56" s="2090" t="s">
        <v>625</v>
      </c>
      <c r="E56" s="2102"/>
      <c r="F56" s="2086" t="s">
        <v>626</v>
      </c>
      <c r="G56" s="125"/>
      <c r="H56" s="116"/>
      <c r="I56" s="116"/>
      <c r="J56" s="116"/>
      <c r="K56" s="116"/>
      <c r="L56" s="116"/>
      <c r="M56" s="116"/>
      <c r="N56" s="116">
        <v>64</v>
      </c>
      <c r="O56" s="116">
        <v>64</v>
      </c>
      <c r="P56" s="116"/>
      <c r="Q56" s="116"/>
      <c r="R56" s="116">
        <v>64</v>
      </c>
      <c r="S56" s="116">
        <v>64</v>
      </c>
      <c r="T56" s="116">
        <v>64</v>
      </c>
      <c r="U56" s="116">
        <v>64</v>
      </c>
      <c r="V56" s="116">
        <v>64</v>
      </c>
      <c r="W56" s="116"/>
      <c r="X56" s="116"/>
      <c r="Y56" s="116">
        <v>64</v>
      </c>
      <c r="Z56" s="116">
        <v>64</v>
      </c>
      <c r="AA56" s="116">
        <v>64</v>
      </c>
      <c r="AB56" s="116">
        <v>64</v>
      </c>
      <c r="AC56" s="116">
        <v>96</v>
      </c>
      <c r="AD56" s="116"/>
      <c r="AE56" s="116"/>
      <c r="AF56" s="116">
        <v>96</v>
      </c>
      <c r="AG56" s="116">
        <v>96</v>
      </c>
      <c r="AH56" s="116">
        <v>96</v>
      </c>
      <c r="AI56" s="116">
        <v>96</v>
      </c>
      <c r="AJ56" s="116">
        <v>96</v>
      </c>
      <c r="AK56" s="116"/>
      <c r="AL56" s="116"/>
      <c r="AM56" s="187">
        <f>SUM(H56:AL56)</f>
        <v>1280</v>
      </c>
    </row>
    <row r="57" spans="1:42" ht="29.25" customHeight="1" outlineLevel="1">
      <c r="B57" s="238" t="s">
        <v>9</v>
      </c>
      <c r="C57" s="2082"/>
      <c r="D57" s="2089" t="s">
        <v>627</v>
      </c>
      <c r="E57" s="2092"/>
      <c r="F57" s="2087"/>
      <c r="G57" s="213"/>
      <c r="H57" s="72">
        <f t="shared" ref="H57:P57" si="44">+H56</f>
        <v>0</v>
      </c>
      <c r="I57" s="72">
        <f t="shared" si="44"/>
        <v>0</v>
      </c>
      <c r="J57" s="72">
        <f t="shared" si="44"/>
        <v>0</v>
      </c>
      <c r="K57" s="72">
        <f t="shared" si="44"/>
        <v>0</v>
      </c>
      <c r="L57" s="72">
        <f t="shared" si="44"/>
        <v>0</v>
      </c>
      <c r="M57" s="1297"/>
      <c r="N57" s="1297">
        <v>64</v>
      </c>
      <c r="O57" s="1297">
        <f t="shared" si="44"/>
        <v>64</v>
      </c>
      <c r="P57" s="72">
        <f t="shared" si="44"/>
        <v>0</v>
      </c>
      <c r="Q57" s="72">
        <f t="shared" ref="Q57:AL57" si="45">+Q56</f>
        <v>0</v>
      </c>
      <c r="R57" s="1297">
        <v>64</v>
      </c>
      <c r="S57" s="1297">
        <v>64</v>
      </c>
      <c r="T57" s="1297">
        <f t="shared" si="45"/>
        <v>64</v>
      </c>
      <c r="U57" s="1297">
        <f t="shared" si="45"/>
        <v>64</v>
      </c>
      <c r="V57" s="1297">
        <f t="shared" si="45"/>
        <v>64</v>
      </c>
      <c r="W57" s="72">
        <f t="shared" si="45"/>
        <v>0</v>
      </c>
      <c r="X57" s="72">
        <f t="shared" si="45"/>
        <v>0</v>
      </c>
      <c r="Y57" s="1297">
        <v>32</v>
      </c>
      <c r="Z57" s="1297"/>
      <c r="AA57" s="1297">
        <f t="shared" si="45"/>
        <v>64</v>
      </c>
      <c r="AB57" s="1297">
        <v>96</v>
      </c>
      <c r="AC57" s="72">
        <f t="shared" si="45"/>
        <v>96</v>
      </c>
      <c r="AD57" s="72">
        <f t="shared" si="45"/>
        <v>0</v>
      </c>
      <c r="AE57" s="72">
        <f t="shared" si="45"/>
        <v>0</v>
      </c>
      <c r="AF57" s="72">
        <f t="shared" si="45"/>
        <v>96</v>
      </c>
      <c r="AG57" s="72">
        <f t="shared" si="45"/>
        <v>96</v>
      </c>
      <c r="AH57" s="72">
        <f t="shared" si="45"/>
        <v>96</v>
      </c>
      <c r="AI57" s="72">
        <f t="shared" si="45"/>
        <v>96</v>
      </c>
      <c r="AJ57" s="72">
        <f t="shared" si="45"/>
        <v>96</v>
      </c>
      <c r="AK57" s="72">
        <f t="shared" si="45"/>
        <v>0</v>
      </c>
      <c r="AL57" s="72">
        <f t="shared" si="45"/>
        <v>0</v>
      </c>
      <c r="AM57" s="463">
        <f>SUM(H57:AL57)</f>
        <v>1216</v>
      </c>
      <c r="AN57" s="1248">
        <f>G82</f>
        <v>1050</v>
      </c>
    </row>
    <row r="58" spans="1:42" ht="29.25" customHeight="1" outlineLevel="1">
      <c r="B58" s="238" t="s">
        <v>9</v>
      </c>
      <c r="C58" s="2082"/>
      <c r="D58" s="2093" t="s">
        <v>628</v>
      </c>
      <c r="E58" s="2094"/>
      <c r="F58" s="2087"/>
      <c r="G58" s="80"/>
      <c r="H58" s="331"/>
      <c r="I58" s="331"/>
      <c r="J58" s="331"/>
      <c r="K58" s="331"/>
      <c r="L58" s="331"/>
      <c r="M58" s="331"/>
      <c r="N58" s="331"/>
      <c r="O58" s="331"/>
      <c r="P58" s="331"/>
      <c r="Q58" s="331"/>
      <c r="R58" s="331"/>
      <c r="S58" s="331"/>
      <c r="T58" s="331"/>
      <c r="U58" s="331"/>
      <c r="V58" s="331"/>
      <c r="W58" s="331"/>
      <c r="X58" s="331"/>
      <c r="Y58" s="331"/>
      <c r="Z58" s="331"/>
      <c r="AA58" s="331"/>
      <c r="AB58" s="331"/>
      <c r="AC58" s="331"/>
      <c r="AD58" s="331"/>
      <c r="AE58" s="331"/>
      <c r="AF58" s="331"/>
      <c r="AG58" s="331"/>
      <c r="AH58" s="331"/>
      <c r="AI58" s="331"/>
      <c r="AJ58" s="331"/>
      <c r="AK58" s="331"/>
      <c r="AL58" s="331"/>
      <c r="AM58" s="332">
        <f>SUM(H58:AL58)</f>
        <v>0</v>
      </c>
    </row>
    <row r="59" spans="1:42" ht="29.25" customHeight="1" outlineLevel="1">
      <c r="B59" s="238" t="s">
        <v>9</v>
      </c>
      <c r="C59" s="2082"/>
      <c r="D59" s="2095" t="s">
        <v>629</v>
      </c>
      <c r="E59" s="2096"/>
      <c r="F59" s="2087"/>
      <c r="G59" s="171"/>
      <c r="H59" s="172">
        <f t="shared" ref="H59:AL59" si="46">+G59+H57-H56</f>
        <v>0</v>
      </c>
      <c r="I59" s="172">
        <f t="shared" si="46"/>
        <v>0</v>
      </c>
      <c r="J59" s="172">
        <f t="shared" si="46"/>
        <v>0</v>
      </c>
      <c r="K59" s="172">
        <f t="shared" si="46"/>
        <v>0</v>
      </c>
      <c r="L59" s="172">
        <f t="shared" si="46"/>
        <v>0</v>
      </c>
      <c r="M59" s="172">
        <f t="shared" si="46"/>
        <v>0</v>
      </c>
      <c r="N59" s="172">
        <f t="shared" si="46"/>
        <v>0</v>
      </c>
      <c r="O59" s="172">
        <f t="shared" si="46"/>
        <v>0</v>
      </c>
      <c r="P59" s="172">
        <f t="shared" si="46"/>
        <v>0</v>
      </c>
      <c r="Q59" s="172">
        <f t="shared" si="46"/>
        <v>0</v>
      </c>
      <c r="R59" s="172">
        <f t="shared" ref="R59:X59" si="47">+Q59+R57-R56</f>
        <v>0</v>
      </c>
      <c r="S59" s="172">
        <f t="shared" si="47"/>
        <v>0</v>
      </c>
      <c r="T59" s="172">
        <f t="shared" si="47"/>
        <v>0</v>
      </c>
      <c r="U59" s="172">
        <f t="shared" si="47"/>
        <v>0</v>
      </c>
      <c r="V59" s="172">
        <f t="shared" si="47"/>
        <v>0</v>
      </c>
      <c r="W59" s="172">
        <f t="shared" si="47"/>
        <v>0</v>
      </c>
      <c r="X59" s="172">
        <f t="shared" si="47"/>
        <v>0</v>
      </c>
      <c r="Y59" s="172">
        <f t="shared" si="46"/>
        <v>-32</v>
      </c>
      <c r="Z59" s="172">
        <f t="shared" si="46"/>
        <v>-96</v>
      </c>
      <c r="AA59" s="172">
        <f t="shared" si="46"/>
        <v>-96</v>
      </c>
      <c r="AB59" s="172">
        <f t="shared" si="46"/>
        <v>-64</v>
      </c>
      <c r="AC59" s="172">
        <f t="shared" si="46"/>
        <v>-64</v>
      </c>
      <c r="AD59" s="172">
        <f t="shared" si="46"/>
        <v>-64</v>
      </c>
      <c r="AE59" s="172">
        <f t="shared" si="46"/>
        <v>-64</v>
      </c>
      <c r="AF59" s="172">
        <f t="shared" si="46"/>
        <v>-64</v>
      </c>
      <c r="AG59" s="172">
        <f t="shared" si="46"/>
        <v>-64</v>
      </c>
      <c r="AH59" s="172">
        <f t="shared" si="46"/>
        <v>-64</v>
      </c>
      <c r="AI59" s="172">
        <f t="shared" si="46"/>
        <v>-64</v>
      </c>
      <c r="AJ59" s="172">
        <f t="shared" si="46"/>
        <v>-64</v>
      </c>
      <c r="AK59" s="172">
        <f t="shared" si="46"/>
        <v>-64</v>
      </c>
      <c r="AL59" s="172">
        <f t="shared" si="46"/>
        <v>-64</v>
      </c>
      <c r="AM59" s="173"/>
    </row>
    <row r="60" spans="1:42" ht="29.25" customHeight="1" outlineLevel="1">
      <c r="B60" s="238" t="s">
        <v>9</v>
      </c>
      <c r="C60" s="2082"/>
      <c r="D60" s="2090" t="s">
        <v>630</v>
      </c>
      <c r="E60" s="2090"/>
      <c r="F60" s="2087"/>
      <c r="G60" s="125"/>
      <c r="H60" s="116"/>
      <c r="I60" s="116"/>
      <c r="J60" s="116"/>
      <c r="K60" s="116"/>
      <c r="L60" s="116"/>
      <c r="M60" s="116">
        <v>64</v>
      </c>
      <c r="N60" s="116">
        <v>64</v>
      </c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>
        <v>128</v>
      </c>
      <c r="Z60" s="116">
        <v>128</v>
      </c>
      <c r="AA60" s="116"/>
      <c r="AB60" s="116"/>
      <c r="AC60" s="116"/>
      <c r="AD60" s="116"/>
      <c r="AE60" s="116"/>
      <c r="AF60" s="116"/>
      <c r="AG60" s="116">
        <v>64</v>
      </c>
      <c r="AH60" s="116">
        <v>128</v>
      </c>
      <c r="AI60" s="116">
        <v>128</v>
      </c>
      <c r="AJ60" s="116"/>
      <c r="AK60" s="116"/>
      <c r="AL60" s="116"/>
      <c r="AM60" s="187">
        <f>SUM(H60:AL60)</f>
        <v>704</v>
      </c>
    </row>
    <row r="61" spans="1:42" ht="29.25" customHeight="1" outlineLevel="1">
      <c r="B61" s="238" t="s">
        <v>9</v>
      </c>
      <c r="C61" s="2082"/>
      <c r="D61" s="2089" t="s">
        <v>631</v>
      </c>
      <c r="E61" s="2089"/>
      <c r="F61" s="2087"/>
      <c r="G61" s="80"/>
      <c r="H61" s="72">
        <f t="shared" ref="H61:AL61" si="48">+H60</f>
        <v>0</v>
      </c>
      <c r="I61" s="72">
        <f t="shared" si="48"/>
        <v>0</v>
      </c>
      <c r="J61" s="72">
        <f t="shared" si="48"/>
        <v>0</v>
      </c>
      <c r="K61" s="72">
        <f t="shared" si="48"/>
        <v>0</v>
      </c>
      <c r="L61" s="72">
        <f t="shared" si="48"/>
        <v>0</v>
      </c>
      <c r="M61" s="1297"/>
      <c r="N61" s="1297">
        <v>230</v>
      </c>
      <c r="O61" s="1297">
        <f t="shared" si="48"/>
        <v>0</v>
      </c>
      <c r="P61" s="72">
        <f t="shared" si="48"/>
        <v>0</v>
      </c>
      <c r="Q61" s="72">
        <f t="shared" si="48"/>
        <v>0</v>
      </c>
      <c r="R61" s="1297">
        <f t="shared" si="48"/>
        <v>0</v>
      </c>
      <c r="S61" s="1297"/>
      <c r="T61" s="1297">
        <f t="shared" si="48"/>
        <v>0</v>
      </c>
      <c r="U61" s="1297">
        <f t="shared" si="48"/>
        <v>0</v>
      </c>
      <c r="V61" s="1297">
        <f t="shared" si="48"/>
        <v>0</v>
      </c>
      <c r="W61" s="72">
        <f t="shared" si="48"/>
        <v>0</v>
      </c>
      <c r="X61" s="72">
        <f t="shared" si="48"/>
        <v>0</v>
      </c>
      <c r="Y61" s="1297">
        <v>320</v>
      </c>
      <c r="Z61" s="1297">
        <v>256</v>
      </c>
      <c r="AA61" s="1297">
        <f t="shared" si="48"/>
        <v>0</v>
      </c>
      <c r="AB61" s="1297">
        <f t="shared" si="48"/>
        <v>0</v>
      </c>
      <c r="AC61" s="72">
        <f t="shared" si="48"/>
        <v>0</v>
      </c>
      <c r="AD61" s="72">
        <f t="shared" si="48"/>
        <v>0</v>
      </c>
      <c r="AE61" s="72">
        <f t="shared" si="48"/>
        <v>0</v>
      </c>
      <c r="AF61" s="72">
        <f t="shared" si="48"/>
        <v>0</v>
      </c>
      <c r="AG61" s="72">
        <f t="shared" si="48"/>
        <v>64</v>
      </c>
      <c r="AH61" s="72">
        <f t="shared" si="48"/>
        <v>128</v>
      </c>
      <c r="AI61" s="72">
        <f t="shared" si="48"/>
        <v>128</v>
      </c>
      <c r="AJ61" s="72">
        <f t="shared" si="48"/>
        <v>0</v>
      </c>
      <c r="AK61" s="72">
        <f t="shared" si="48"/>
        <v>0</v>
      </c>
      <c r="AL61" s="72">
        <f t="shared" si="48"/>
        <v>0</v>
      </c>
      <c r="AM61" s="463">
        <f>SUM(H61:AL61)</f>
        <v>1126</v>
      </c>
    </row>
    <row r="62" spans="1:42" ht="29.25" customHeight="1" outlineLevel="1">
      <c r="B62" s="238" t="s">
        <v>9</v>
      </c>
      <c r="C62" s="2082"/>
      <c r="D62" s="2097" t="s">
        <v>632</v>
      </c>
      <c r="E62" s="2133"/>
      <c r="F62" s="2087"/>
      <c r="G62" s="122"/>
      <c r="H62" s="329">
        <f t="shared" ref="H62:AL62" si="49">+G62+H61-H60</f>
        <v>0</v>
      </c>
      <c r="I62" s="329">
        <f t="shared" si="49"/>
        <v>0</v>
      </c>
      <c r="J62" s="329">
        <f t="shared" si="49"/>
        <v>0</v>
      </c>
      <c r="K62" s="329">
        <f t="shared" si="49"/>
        <v>0</v>
      </c>
      <c r="L62" s="329">
        <f t="shared" si="49"/>
        <v>0</v>
      </c>
      <c r="M62" s="329">
        <f t="shared" si="49"/>
        <v>-64</v>
      </c>
      <c r="N62" s="329">
        <f t="shared" si="49"/>
        <v>102</v>
      </c>
      <c r="O62" s="329">
        <f t="shared" si="49"/>
        <v>102</v>
      </c>
      <c r="P62" s="329">
        <f t="shared" si="49"/>
        <v>102</v>
      </c>
      <c r="Q62" s="329">
        <f t="shared" si="49"/>
        <v>102</v>
      </c>
      <c r="R62" s="329">
        <f t="shared" ref="R62:X62" si="50">+Q62+R61-R60</f>
        <v>102</v>
      </c>
      <c r="S62" s="329">
        <f t="shared" si="50"/>
        <v>102</v>
      </c>
      <c r="T62" s="329">
        <f t="shared" si="50"/>
        <v>102</v>
      </c>
      <c r="U62" s="329">
        <f t="shared" si="50"/>
        <v>102</v>
      </c>
      <c r="V62" s="329">
        <f t="shared" si="50"/>
        <v>102</v>
      </c>
      <c r="W62" s="329">
        <f t="shared" si="50"/>
        <v>102</v>
      </c>
      <c r="X62" s="329">
        <f t="shared" si="50"/>
        <v>102</v>
      </c>
      <c r="Y62" s="329">
        <f t="shared" si="49"/>
        <v>294</v>
      </c>
      <c r="Z62" s="329">
        <f t="shared" si="49"/>
        <v>422</v>
      </c>
      <c r="AA62" s="329">
        <f t="shared" si="49"/>
        <v>422</v>
      </c>
      <c r="AB62" s="329">
        <f t="shared" si="49"/>
        <v>422</v>
      </c>
      <c r="AC62" s="329">
        <f t="shared" si="49"/>
        <v>422</v>
      </c>
      <c r="AD62" s="329">
        <f t="shared" si="49"/>
        <v>422</v>
      </c>
      <c r="AE62" s="329">
        <f t="shared" si="49"/>
        <v>422</v>
      </c>
      <c r="AF62" s="329">
        <f t="shared" si="49"/>
        <v>422</v>
      </c>
      <c r="AG62" s="329">
        <f t="shared" si="49"/>
        <v>422</v>
      </c>
      <c r="AH62" s="329">
        <f t="shared" si="49"/>
        <v>422</v>
      </c>
      <c r="AI62" s="329">
        <f t="shared" si="49"/>
        <v>422</v>
      </c>
      <c r="AJ62" s="329">
        <f t="shared" si="49"/>
        <v>422</v>
      </c>
      <c r="AK62" s="329">
        <f t="shared" si="49"/>
        <v>422</v>
      </c>
      <c r="AL62" s="329">
        <f t="shared" si="49"/>
        <v>422</v>
      </c>
      <c r="AM62" s="330"/>
    </row>
    <row r="63" spans="1:42" ht="29.25" customHeight="1" outlineLevel="1">
      <c r="B63" s="238" t="s">
        <v>9</v>
      </c>
      <c r="C63" s="2082"/>
      <c r="D63" s="2134" t="s">
        <v>52</v>
      </c>
      <c r="E63" s="2135"/>
      <c r="F63" s="2087"/>
      <c r="G63" s="1211">
        <f>在庫管理!G17</f>
        <v>320</v>
      </c>
      <c r="H63" s="1212">
        <f t="shared" ref="H63:AL63" si="51">G63+H61-H57-H58</f>
        <v>320</v>
      </c>
      <c r="I63" s="1212">
        <f t="shared" si="51"/>
        <v>320</v>
      </c>
      <c r="J63" s="1212">
        <f t="shared" si="51"/>
        <v>320</v>
      </c>
      <c r="K63" s="1212">
        <f t="shared" si="51"/>
        <v>320</v>
      </c>
      <c r="L63" s="1212">
        <f t="shared" si="51"/>
        <v>320</v>
      </c>
      <c r="M63" s="1212">
        <f t="shared" si="51"/>
        <v>320</v>
      </c>
      <c r="N63" s="1212">
        <f t="shared" si="51"/>
        <v>486</v>
      </c>
      <c r="O63" s="1212">
        <f t="shared" si="51"/>
        <v>422</v>
      </c>
      <c r="P63" s="1212">
        <f t="shared" si="51"/>
        <v>422</v>
      </c>
      <c r="Q63" s="1212">
        <f t="shared" si="51"/>
        <v>422</v>
      </c>
      <c r="R63" s="1502">
        <f t="shared" si="51"/>
        <v>358</v>
      </c>
      <c r="S63" s="1212">
        <f>R63+S61-S57-S58</f>
        <v>294</v>
      </c>
      <c r="T63" s="1212">
        <f>S63+T61-T57-T58</f>
        <v>230</v>
      </c>
      <c r="U63" s="1212">
        <f>T63+U61-U57-U58</f>
        <v>166</v>
      </c>
      <c r="V63" s="1212">
        <f>U63+V61-V57-V58</f>
        <v>102</v>
      </c>
      <c r="W63" s="1212">
        <f>V63+W61-W57-W58</f>
        <v>102</v>
      </c>
      <c r="X63" s="1212">
        <f t="shared" si="51"/>
        <v>102</v>
      </c>
      <c r="Y63" s="1212">
        <f t="shared" si="51"/>
        <v>390</v>
      </c>
      <c r="Z63" s="1212">
        <f t="shared" si="51"/>
        <v>646</v>
      </c>
      <c r="AA63" s="1212">
        <f t="shared" si="51"/>
        <v>582</v>
      </c>
      <c r="AB63" s="1212">
        <f t="shared" si="51"/>
        <v>486</v>
      </c>
      <c r="AC63" s="1212">
        <f t="shared" si="51"/>
        <v>390</v>
      </c>
      <c r="AD63" s="1212">
        <f t="shared" si="51"/>
        <v>390</v>
      </c>
      <c r="AE63" s="1212">
        <f t="shared" si="51"/>
        <v>390</v>
      </c>
      <c r="AF63" s="1212">
        <f t="shared" si="51"/>
        <v>294</v>
      </c>
      <c r="AG63" s="1212">
        <f t="shared" si="51"/>
        <v>262</v>
      </c>
      <c r="AH63" s="1212">
        <f t="shared" si="51"/>
        <v>294</v>
      </c>
      <c r="AI63" s="1212">
        <f t="shared" si="51"/>
        <v>326</v>
      </c>
      <c r="AJ63" s="1212">
        <f t="shared" si="51"/>
        <v>230</v>
      </c>
      <c r="AK63" s="1212">
        <f t="shared" si="51"/>
        <v>230</v>
      </c>
      <c r="AL63" s="1212">
        <f t="shared" si="51"/>
        <v>230</v>
      </c>
      <c r="AM63" s="1209"/>
    </row>
    <row r="64" spans="1:42" ht="29.25" hidden="1" customHeight="1" outlineLevel="1">
      <c r="B64" s="238" t="s">
        <v>9</v>
      </c>
      <c r="C64" s="2082"/>
      <c r="D64" s="2136" t="s">
        <v>625</v>
      </c>
      <c r="E64" s="2137"/>
      <c r="F64" s="2086" t="s">
        <v>465</v>
      </c>
      <c r="G64" s="163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331"/>
      <c r="S64" s="1331"/>
      <c r="T64" s="1331"/>
      <c r="U64" s="1331"/>
      <c r="V64" s="1331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293">
        <f>SUM(H64:AL64)</f>
        <v>0</v>
      </c>
    </row>
    <row r="65" spans="2:41" ht="29.25" hidden="1" customHeight="1" outlineLevel="1">
      <c r="B65" s="238" t="s">
        <v>9</v>
      </c>
      <c r="C65" s="2082"/>
      <c r="D65" s="2138" t="s">
        <v>627</v>
      </c>
      <c r="E65" s="2092"/>
      <c r="F65" s="2087"/>
      <c r="G65" s="213"/>
      <c r="H65" s="760"/>
      <c r="I65" s="1297">
        <f t="shared" ref="I65:AL65" si="52">+I64</f>
        <v>0</v>
      </c>
      <c r="J65" s="72">
        <f t="shared" si="52"/>
        <v>0</v>
      </c>
      <c r="K65" s="72">
        <f t="shared" si="52"/>
        <v>0</v>
      </c>
      <c r="L65" s="72">
        <f t="shared" si="52"/>
        <v>0</v>
      </c>
      <c r="M65" s="72">
        <f t="shared" si="52"/>
        <v>0</v>
      </c>
      <c r="N65" s="72">
        <f t="shared" si="52"/>
        <v>0</v>
      </c>
      <c r="O65" s="72">
        <f t="shared" si="52"/>
        <v>0</v>
      </c>
      <c r="P65" s="72">
        <f t="shared" si="52"/>
        <v>0</v>
      </c>
      <c r="Q65" s="72">
        <f t="shared" si="52"/>
        <v>0</v>
      </c>
      <c r="R65" s="1288">
        <f t="shared" si="52"/>
        <v>0</v>
      </c>
      <c r="S65" s="1288">
        <f t="shared" si="52"/>
        <v>0</v>
      </c>
      <c r="T65" s="1288">
        <f t="shared" si="52"/>
        <v>0</v>
      </c>
      <c r="U65" s="1288">
        <f t="shared" si="52"/>
        <v>0</v>
      </c>
      <c r="V65" s="1288">
        <f t="shared" si="52"/>
        <v>0</v>
      </c>
      <c r="W65" s="72">
        <f t="shared" si="52"/>
        <v>0</v>
      </c>
      <c r="X65" s="72">
        <f t="shared" si="52"/>
        <v>0</v>
      </c>
      <c r="Y65" s="72">
        <f t="shared" si="52"/>
        <v>0</v>
      </c>
      <c r="Z65" s="72">
        <f t="shared" si="52"/>
        <v>0</v>
      </c>
      <c r="AA65" s="72">
        <f t="shared" si="52"/>
        <v>0</v>
      </c>
      <c r="AB65" s="72">
        <f t="shared" si="52"/>
        <v>0</v>
      </c>
      <c r="AC65" s="72">
        <f t="shared" si="52"/>
        <v>0</v>
      </c>
      <c r="AD65" s="72">
        <f t="shared" si="52"/>
        <v>0</v>
      </c>
      <c r="AE65" s="72">
        <f t="shared" si="52"/>
        <v>0</v>
      </c>
      <c r="AF65" s="72">
        <f t="shared" si="52"/>
        <v>0</v>
      </c>
      <c r="AG65" s="72">
        <f t="shared" si="52"/>
        <v>0</v>
      </c>
      <c r="AH65" s="72">
        <f t="shared" si="52"/>
        <v>0</v>
      </c>
      <c r="AI65" s="72">
        <f t="shared" si="52"/>
        <v>0</v>
      </c>
      <c r="AJ65" s="72">
        <f t="shared" si="52"/>
        <v>0</v>
      </c>
      <c r="AK65" s="72">
        <f t="shared" si="52"/>
        <v>0</v>
      </c>
      <c r="AL65" s="72">
        <f t="shared" si="52"/>
        <v>0</v>
      </c>
      <c r="AM65" s="463">
        <f>SUM(H65:AL65)</f>
        <v>0</v>
      </c>
    </row>
    <row r="66" spans="2:41" ht="29.25" hidden="1" customHeight="1" outlineLevel="1">
      <c r="B66" s="238" t="s">
        <v>9</v>
      </c>
      <c r="C66" s="2082"/>
      <c r="D66" s="2093" t="s">
        <v>628</v>
      </c>
      <c r="E66" s="2094"/>
      <c r="F66" s="2087"/>
      <c r="G66" s="80"/>
      <c r="H66" s="331"/>
      <c r="I66" s="331"/>
      <c r="J66" s="331"/>
      <c r="K66" s="331"/>
      <c r="L66" s="331"/>
      <c r="M66" s="331"/>
      <c r="N66" s="331"/>
      <c r="O66" s="331"/>
      <c r="P66" s="331"/>
      <c r="Q66" s="331"/>
      <c r="R66" s="1289"/>
      <c r="S66" s="1289"/>
      <c r="T66" s="1289"/>
      <c r="U66" s="1289"/>
      <c r="V66" s="1289"/>
      <c r="W66" s="331"/>
      <c r="X66" s="331"/>
      <c r="Y66" s="331"/>
      <c r="Z66" s="331"/>
      <c r="AA66" s="331"/>
      <c r="AB66" s="331"/>
      <c r="AC66" s="331"/>
      <c r="AD66" s="331"/>
      <c r="AE66" s="331"/>
      <c r="AF66" s="331"/>
      <c r="AG66" s="331"/>
      <c r="AH66" s="331"/>
      <c r="AI66" s="331"/>
      <c r="AJ66" s="331"/>
      <c r="AK66" s="331"/>
      <c r="AL66" s="331"/>
      <c r="AM66" s="332">
        <f>SUM(H66:AL66)</f>
        <v>0</v>
      </c>
    </row>
    <row r="67" spans="2:41" ht="29.25" hidden="1" customHeight="1" outlineLevel="1">
      <c r="B67" s="238" t="s">
        <v>9</v>
      </c>
      <c r="C67" s="2082"/>
      <c r="D67" s="2095" t="s">
        <v>629</v>
      </c>
      <c r="E67" s="2096"/>
      <c r="F67" s="2087"/>
      <c r="G67" s="171"/>
      <c r="H67" s="172">
        <f t="shared" ref="H67:AL67" si="53">+G67+H65-H64</f>
        <v>0</v>
      </c>
      <c r="I67" s="172">
        <f t="shared" si="53"/>
        <v>0</v>
      </c>
      <c r="J67" s="172">
        <f t="shared" si="53"/>
        <v>0</v>
      </c>
      <c r="K67" s="172">
        <f t="shared" si="53"/>
        <v>0</v>
      </c>
      <c r="L67" s="172">
        <f t="shared" si="53"/>
        <v>0</v>
      </c>
      <c r="M67" s="172">
        <f t="shared" si="53"/>
        <v>0</v>
      </c>
      <c r="N67" s="172">
        <f t="shared" si="53"/>
        <v>0</v>
      </c>
      <c r="O67" s="172">
        <f t="shared" si="53"/>
        <v>0</v>
      </c>
      <c r="P67" s="172">
        <f t="shared" si="53"/>
        <v>0</v>
      </c>
      <c r="Q67" s="172">
        <f t="shared" si="53"/>
        <v>0</v>
      </c>
      <c r="R67" s="1290">
        <f t="shared" si="53"/>
        <v>0</v>
      </c>
      <c r="S67" s="1290">
        <f t="shared" si="53"/>
        <v>0</v>
      </c>
      <c r="T67" s="1290">
        <f t="shared" si="53"/>
        <v>0</v>
      </c>
      <c r="U67" s="1290">
        <f t="shared" si="53"/>
        <v>0</v>
      </c>
      <c r="V67" s="1290">
        <f t="shared" si="53"/>
        <v>0</v>
      </c>
      <c r="W67" s="172">
        <f t="shared" si="53"/>
        <v>0</v>
      </c>
      <c r="X67" s="172">
        <f t="shared" si="53"/>
        <v>0</v>
      </c>
      <c r="Y67" s="172">
        <f t="shared" si="53"/>
        <v>0</v>
      </c>
      <c r="Z67" s="172">
        <f t="shared" si="53"/>
        <v>0</v>
      </c>
      <c r="AA67" s="172">
        <f t="shared" si="53"/>
        <v>0</v>
      </c>
      <c r="AB67" s="172">
        <f t="shared" si="53"/>
        <v>0</v>
      </c>
      <c r="AC67" s="172">
        <f t="shared" si="53"/>
        <v>0</v>
      </c>
      <c r="AD67" s="172">
        <f t="shared" si="53"/>
        <v>0</v>
      </c>
      <c r="AE67" s="172">
        <f t="shared" si="53"/>
        <v>0</v>
      </c>
      <c r="AF67" s="172">
        <f t="shared" si="53"/>
        <v>0</v>
      </c>
      <c r="AG67" s="172">
        <f t="shared" si="53"/>
        <v>0</v>
      </c>
      <c r="AH67" s="172">
        <f t="shared" si="53"/>
        <v>0</v>
      </c>
      <c r="AI67" s="172">
        <f t="shared" si="53"/>
        <v>0</v>
      </c>
      <c r="AJ67" s="172">
        <f t="shared" si="53"/>
        <v>0</v>
      </c>
      <c r="AK67" s="172">
        <f t="shared" si="53"/>
        <v>0</v>
      </c>
      <c r="AL67" s="172">
        <f t="shared" si="53"/>
        <v>0</v>
      </c>
      <c r="AM67" s="173"/>
    </row>
    <row r="68" spans="2:41" ht="29.25" hidden="1" customHeight="1" outlineLevel="1">
      <c r="B68" s="238" t="s">
        <v>9</v>
      </c>
      <c r="C68" s="2082"/>
      <c r="D68" s="2139" t="s">
        <v>630</v>
      </c>
      <c r="E68" s="2090"/>
      <c r="F68" s="2087"/>
      <c r="G68" s="125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287"/>
      <c r="S68" s="1287"/>
      <c r="T68" s="1287"/>
      <c r="U68" s="1287"/>
      <c r="V68" s="1287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87">
        <f>SUM(H68:AL68)</f>
        <v>0</v>
      </c>
    </row>
    <row r="69" spans="2:41" ht="29.25" hidden="1" customHeight="1" outlineLevel="1">
      <c r="B69" s="238" t="s">
        <v>9</v>
      </c>
      <c r="C69" s="2082"/>
      <c r="D69" s="2138" t="s">
        <v>631</v>
      </c>
      <c r="E69" s="2089"/>
      <c r="F69" s="2087"/>
      <c r="G69" s="80"/>
      <c r="H69" s="760"/>
      <c r="I69" s="1297"/>
      <c r="J69" s="72">
        <f t="shared" ref="J69:AL69" si="54">+J68</f>
        <v>0</v>
      </c>
      <c r="K69" s="72">
        <f t="shared" si="54"/>
        <v>0</v>
      </c>
      <c r="L69" s="72">
        <f t="shared" si="54"/>
        <v>0</v>
      </c>
      <c r="M69" s="72">
        <f t="shared" si="54"/>
        <v>0</v>
      </c>
      <c r="N69" s="72">
        <f t="shared" si="54"/>
        <v>0</v>
      </c>
      <c r="O69" s="72">
        <f t="shared" si="54"/>
        <v>0</v>
      </c>
      <c r="P69" s="72">
        <f t="shared" si="54"/>
        <v>0</v>
      </c>
      <c r="Q69" s="72">
        <f t="shared" si="54"/>
        <v>0</v>
      </c>
      <c r="R69" s="1288">
        <f t="shared" si="54"/>
        <v>0</v>
      </c>
      <c r="S69" s="1288">
        <f t="shared" si="54"/>
        <v>0</v>
      </c>
      <c r="T69" s="1288">
        <f t="shared" si="54"/>
        <v>0</v>
      </c>
      <c r="U69" s="1288">
        <f t="shared" si="54"/>
        <v>0</v>
      </c>
      <c r="V69" s="1288">
        <f t="shared" si="54"/>
        <v>0</v>
      </c>
      <c r="W69" s="72">
        <f t="shared" si="54"/>
        <v>0</v>
      </c>
      <c r="X69" s="72">
        <f t="shared" si="54"/>
        <v>0</v>
      </c>
      <c r="Y69" s="72">
        <f t="shared" si="54"/>
        <v>0</v>
      </c>
      <c r="Z69" s="72">
        <f t="shared" si="54"/>
        <v>0</v>
      </c>
      <c r="AA69" s="72">
        <f t="shared" si="54"/>
        <v>0</v>
      </c>
      <c r="AB69" s="72">
        <f t="shared" si="54"/>
        <v>0</v>
      </c>
      <c r="AC69" s="72">
        <f t="shared" si="54"/>
        <v>0</v>
      </c>
      <c r="AD69" s="72">
        <f t="shared" si="54"/>
        <v>0</v>
      </c>
      <c r="AE69" s="72">
        <f t="shared" si="54"/>
        <v>0</v>
      </c>
      <c r="AF69" s="72">
        <f t="shared" si="54"/>
        <v>0</v>
      </c>
      <c r="AG69" s="72">
        <f t="shared" si="54"/>
        <v>0</v>
      </c>
      <c r="AH69" s="72">
        <f t="shared" si="54"/>
        <v>0</v>
      </c>
      <c r="AI69" s="72">
        <f t="shared" si="54"/>
        <v>0</v>
      </c>
      <c r="AJ69" s="72">
        <f t="shared" si="54"/>
        <v>0</v>
      </c>
      <c r="AK69" s="72">
        <f t="shared" si="54"/>
        <v>0</v>
      </c>
      <c r="AL69" s="72">
        <f t="shared" si="54"/>
        <v>0</v>
      </c>
      <c r="AM69" s="463">
        <f>SUM(H69:AL69)</f>
        <v>0</v>
      </c>
    </row>
    <row r="70" spans="2:41" ht="29.25" hidden="1" customHeight="1" outlineLevel="1">
      <c r="B70" s="238" t="s">
        <v>9</v>
      </c>
      <c r="C70" s="2082"/>
      <c r="D70" s="2097" t="s">
        <v>632</v>
      </c>
      <c r="E70" s="2133"/>
      <c r="F70" s="2087"/>
      <c r="G70" s="122"/>
      <c r="H70" s="329">
        <f t="shared" ref="H70:AL70" si="55">+G70+H69-H68</f>
        <v>0</v>
      </c>
      <c r="I70" s="329">
        <f t="shared" si="55"/>
        <v>0</v>
      </c>
      <c r="J70" s="329">
        <f t="shared" si="55"/>
        <v>0</v>
      </c>
      <c r="K70" s="329">
        <f t="shared" si="55"/>
        <v>0</v>
      </c>
      <c r="L70" s="329">
        <f t="shared" si="55"/>
        <v>0</v>
      </c>
      <c r="M70" s="329">
        <f t="shared" si="55"/>
        <v>0</v>
      </c>
      <c r="N70" s="329">
        <f t="shared" si="55"/>
        <v>0</v>
      </c>
      <c r="O70" s="329">
        <f t="shared" si="55"/>
        <v>0</v>
      </c>
      <c r="P70" s="329">
        <f t="shared" si="55"/>
        <v>0</v>
      </c>
      <c r="Q70" s="329">
        <f t="shared" si="55"/>
        <v>0</v>
      </c>
      <c r="R70" s="1328">
        <f t="shared" si="55"/>
        <v>0</v>
      </c>
      <c r="S70" s="1328">
        <f t="shared" si="55"/>
        <v>0</v>
      </c>
      <c r="T70" s="1328">
        <f t="shared" si="55"/>
        <v>0</v>
      </c>
      <c r="U70" s="1328">
        <f t="shared" si="55"/>
        <v>0</v>
      </c>
      <c r="V70" s="1328">
        <f t="shared" si="55"/>
        <v>0</v>
      </c>
      <c r="W70" s="329">
        <f t="shared" si="55"/>
        <v>0</v>
      </c>
      <c r="X70" s="329">
        <f t="shared" si="55"/>
        <v>0</v>
      </c>
      <c r="Y70" s="329">
        <f t="shared" si="55"/>
        <v>0</v>
      </c>
      <c r="Z70" s="329">
        <f t="shared" si="55"/>
        <v>0</v>
      </c>
      <c r="AA70" s="329">
        <f t="shared" si="55"/>
        <v>0</v>
      </c>
      <c r="AB70" s="329">
        <f t="shared" si="55"/>
        <v>0</v>
      </c>
      <c r="AC70" s="329">
        <f t="shared" si="55"/>
        <v>0</v>
      </c>
      <c r="AD70" s="329">
        <f t="shared" si="55"/>
        <v>0</v>
      </c>
      <c r="AE70" s="329">
        <f t="shared" si="55"/>
        <v>0</v>
      </c>
      <c r="AF70" s="329">
        <f t="shared" si="55"/>
        <v>0</v>
      </c>
      <c r="AG70" s="329">
        <f t="shared" si="55"/>
        <v>0</v>
      </c>
      <c r="AH70" s="329">
        <f t="shared" si="55"/>
        <v>0</v>
      </c>
      <c r="AI70" s="329">
        <f t="shared" si="55"/>
        <v>0</v>
      </c>
      <c r="AJ70" s="329">
        <f t="shared" si="55"/>
        <v>0</v>
      </c>
      <c r="AK70" s="329">
        <f t="shared" si="55"/>
        <v>0</v>
      </c>
      <c r="AL70" s="329">
        <f t="shared" si="55"/>
        <v>0</v>
      </c>
      <c r="AM70" s="330"/>
    </row>
    <row r="71" spans="2:41" ht="29.25" hidden="1" customHeight="1" outlineLevel="1" thickBot="1">
      <c r="B71" s="238" t="s">
        <v>9</v>
      </c>
      <c r="C71" s="2082"/>
      <c r="D71" s="2061" t="s">
        <v>52</v>
      </c>
      <c r="E71" s="2062"/>
      <c r="F71" s="2088"/>
      <c r="G71" s="337">
        <f>在庫管理!I17</f>
        <v>0</v>
      </c>
      <c r="H71" s="338">
        <f t="shared" ref="H71:AL71" si="56">G71+H69-H65-H66</f>
        <v>0</v>
      </c>
      <c r="I71" s="338">
        <f t="shared" si="56"/>
        <v>0</v>
      </c>
      <c r="J71" s="338">
        <f t="shared" si="56"/>
        <v>0</v>
      </c>
      <c r="K71" s="338">
        <f t="shared" si="56"/>
        <v>0</v>
      </c>
      <c r="L71" s="338">
        <f t="shared" si="56"/>
        <v>0</v>
      </c>
      <c r="M71" s="338">
        <f t="shared" si="56"/>
        <v>0</v>
      </c>
      <c r="N71" s="338">
        <f t="shared" si="56"/>
        <v>0</v>
      </c>
      <c r="O71" s="338">
        <f t="shared" si="56"/>
        <v>0</v>
      </c>
      <c r="P71" s="338">
        <f t="shared" si="56"/>
        <v>0</v>
      </c>
      <c r="Q71" s="338">
        <f t="shared" si="56"/>
        <v>0</v>
      </c>
      <c r="R71" s="1299">
        <f t="shared" si="56"/>
        <v>0</v>
      </c>
      <c r="S71" s="1299">
        <f t="shared" si="56"/>
        <v>0</v>
      </c>
      <c r="T71" s="1299">
        <f t="shared" si="56"/>
        <v>0</v>
      </c>
      <c r="U71" s="1299">
        <f t="shared" si="56"/>
        <v>0</v>
      </c>
      <c r="V71" s="1299">
        <f t="shared" si="56"/>
        <v>0</v>
      </c>
      <c r="W71" s="338">
        <f t="shared" si="56"/>
        <v>0</v>
      </c>
      <c r="X71" s="338">
        <f t="shared" si="56"/>
        <v>0</v>
      </c>
      <c r="Y71" s="338">
        <f t="shared" si="56"/>
        <v>0</v>
      </c>
      <c r="Z71" s="338">
        <f t="shared" si="56"/>
        <v>0</v>
      </c>
      <c r="AA71" s="338">
        <f t="shared" si="56"/>
        <v>0</v>
      </c>
      <c r="AB71" s="338">
        <f t="shared" si="56"/>
        <v>0</v>
      </c>
      <c r="AC71" s="338">
        <f t="shared" si="56"/>
        <v>0</v>
      </c>
      <c r="AD71" s="338">
        <f t="shared" si="56"/>
        <v>0</v>
      </c>
      <c r="AE71" s="338">
        <f t="shared" si="56"/>
        <v>0</v>
      </c>
      <c r="AF71" s="338">
        <f t="shared" si="56"/>
        <v>0</v>
      </c>
      <c r="AG71" s="338">
        <f t="shared" si="56"/>
        <v>0</v>
      </c>
      <c r="AH71" s="338">
        <f t="shared" si="56"/>
        <v>0</v>
      </c>
      <c r="AI71" s="338">
        <f t="shared" si="56"/>
        <v>0</v>
      </c>
      <c r="AJ71" s="338">
        <f t="shared" si="56"/>
        <v>0</v>
      </c>
      <c r="AK71" s="338">
        <f t="shared" si="56"/>
        <v>0</v>
      </c>
      <c r="AL71" s="338">
        <f t="shared" si="56"/>
        <v>0</v>
      </c>
      <c r="AM71" s="339"/>
    </row>
    <row r="72" spans="2:41" ht="30.75" customHeight="1" outlineLevel="1">
      <c r="B72" s="238" t="s">
        <v>4</v>
      </c>
      <c r="C72" s="2082" t="s">
        <v>1109</v>
      </c>
      <c r="D72" s="2111" t="s">
        <v>220</v>
      </c>
      <c r="E72" s="233" t="s">
        <v>148</v>
      </c>
      <c r="F72" s="234"/>
      <c r="G72" s="234"/>
      <c r="H72" s="239">
        <f t="shared" ref="H72:AL72" si="57">+H47</f>
        <v>0</v>
      </c>
      <c r="I72" s="239">
        <f t="shared" si="57"/>
        <v>0</v>
      </c>
      <c r="J72" s="239">
        <f t="shared" si="57"/>
        <v>0</v>
      </c>
      <c r="K72" s="239">
        <f t="shared" si="57"/>
        <v>0</v>
      </c>
      <c r="L72" s="239">
        <f t="shared" si="57"/>
        <v>0</v>
      </c>
      <c r="M72" s="1468">
        <f t="shared" si="57"/>
        <v>64</v>
      </c>
      <c r="N72" s="1468">
        <f t="shared" si="57"/>
        <v>96</v>
      </c>
      <c r="O72" s="1468">
        <f t="shared" si="57"/>
        <v>96</v>
      </c>
      <c r="P72" s="239">
        <f t="shared" si="57"/>
        <v>0</v>
      </c>
      <c r="Q72" s="239">
        <f t="shared" si="57"/>
        <v>0</v>
      </c>
      <c r="R72" s="1468">
        <f t="shared" si="57"/>
        <v>96</v>
      </c>
      <c r="S72" s="1468">
        <f t="shared" si="57"/>
        <v>96</v>
      </c>
      <c r="T72" s="1468">
        <f t="shared" si="57"/>
        <v>96</v>
      </c>
      <c r="U72" s="1468">
        <f t="shared" si="57"/>
        <v>64</v>
      </c>
      <c r="V72" s="1468">
        <f t="shared" si="57"/>
        <v>96</v>
      </c>
      <c r="W72" s="239">
        <f t="shared" si="57"/>
        <v>0</v>
      </c>
      <c r="X72" s="239">
        <f t="shared" si="57"/>
        <v>0</v>
      </c>
      <c r="Y72" s="1468">
        <f t="shared" si="57"/>
        <v>64</v>
      </c>
      <c r="Z72" s="1468">
        <f t="shared" si="57"/>
        <v>64</v>
      </c>
      <c r="AA72" s="1468">
        <f t="shared" si="57"/>
        <v>64</v>
      </c>
      <c r="AB72" s="1468">
        <f t="shared" si="57"/>
        <v>96</v>
      </c>
      <c r="AC72" s="239">
        <f t="shared" si="57"/>
        <v>64</v>
      </c>
      <c r="AD72" s="239">
        <f t="shared" si="57"/>
        <v>0</v>
      </c>
      <c r="AE72" s="239">
        <f t="shared" si="57"/>
        <v>0</v>
      </c>
      <c r="AF72" s="239">
        <f t="shared" si="57"/>
        <v>96</v>
      </c>
      <c r="AG72" s="239">
        <f t="shared" si="57"/>
        <v>64</v>
      </c>
      <c r="AH72" s="239">
        <f t="shared" si="57"/>
        <v>64</v>
      </c>
      <c r="AI72" s="239">
        <f t="shared" si="57"/>
        <v>64</v>
      </c>
      <c r="AJ72" s="239">
        <f t="shared" si="57"/>
        <v>0</v>
      </c>
      <c r="AK72" s="239">
        <f t="shared" si="57"/>
        <v>0</v>
      </c>
      <c r="AL72" s="239">
        <f t="shared" si="57"/>
        <v>0</v>
      </c>
      <c r="AM72" s="269">
        <f>SUM(H72:AL72)</f>
        <v>1344</v>
      </c>
      <c r="AO72" s="238" t="s">
        <v>635</v>
      </c>
    </row>
    <row r="73" spans="2:41" ht="30.75" customHeight="1" outlineLevel="1">
      <c r="B73" s="238" t="s">
        <v>4</v>
      </c>
      <c r="C73" s="2082"/>
      <c r="D73" s="2112"/>
      <c r="E73" s="215" t="s">
        <v>636</v>
      </c>
      <c r="F73" s="221"/>
      <c r="G73" s="221"/>
      <c r="H73" s="240">
        <f t="shared" ref="H73:AI73" si="58">+H53+H58</f>
        <v>0</v>
      </c>
      <c r="I73" s="240">
        <f t="shared" si="58"/>
        <v>0</v>
      </c>
      <c r="J73" s="240">
        <f t="shared" si="58"/>
        <v>0</v>
      </c>
      <c r="K73" s="240">
        <f t="shared" si="58"/>
        <v>0</v>
      </c>
      <c r="L73" s="240">
        <f t="shared" si="58"/>
        <v>0</v>
      </c>
      <c r="M73" s="1469">
        <f t="shared" si="58"/>
        <v>0</v>
      </c>
      <c r="N73" s="1469">
        <f t="shared" si="58"/>
        <v>0</v>
      </c>
      <c r="O73" s="1469">
        <f t="shared" si="58"/>
        <v>0</v>
      </c>
      <c r="P73" s="240">
        <f t="shared" si="58"/>
        <v>0</v>
      </c>
      <c r="Q73" s="240">
        <f t="shared" si="58"/>
        <v>0</v>
      </c>
      <c r="R73" s="1469">
        <f t="shared" si="58"/>
        <v>0</v>
      </c>
      <c r="S73" s="1469">
        <f t="shared" si="58"/>
        <v>0</v>
      </c>
      <c r="T73" s="1469">
        <f t="shared" si="58"/>
        <v>0</v>
      </c>
      <c r="U73" s="1469">
        <f t="shared" si="58"/>
        <v>0</v>
      </c>
      <c r="V73" s="1469">
        <f t="shared" si="58"/>
        <v>0</v>
      </c>
      <c r="W73" s="240">
        <f t="shared" si="58"/>
        <v>0</v>
      </c>
      <c r="X73" s="240">
        <f t="shared" si="58"/>
        <v>0</v>
      </c>
      <c r="Y73" s="1469">
        <f t="shared" si="58"/>
        <v>0</v>
      </c>
      <c r="Z73" s="1469">
        <f t="shared" si="58"/>
        <v>1</v>
      </c>
      <c r="AA73" s="1469">
        <f t="shared" si="58"/>
        <v>0</v>
      </c>
      <c r="AB73" s="1469">
        <f t="shared" si="58"/>
        <v>0</v>
      </c>
      <c r="AC73" s="240">
        <f t="shared" si="58"/>
        <v>0</v>
      </c>
      <c r="AD73" s="240">
        <f t="shared" si="58"/>
        <v>0</v>
      </c>
      <c r="AE73" s="240">
        <f t="shared" si="58"/>
        <v>0</v>
      </c>
      <c r="AF73" s="240">
        <f t="shared" si="58"/>
        <v>0</v>
      </c>
      <c r="AG73" s="240">
        <f t="shared" si="58"/>
        <v>0</v>
      </c>
      <c r="AH73" s="240">
        <f t="shared" si="58"/>
        <v>0</v>
      </c>
      <c r="AI73" s="240">
        <f t="shared" si="58"/>
        <v>0</v>
      </c>
      <c r="AJ73" s="240">
        <f>+AJ53+AJ58</f>
        <v>0</v>
      </c>
      <c r="AK73" s="240">
        <f>+AK53+AK58</f>
        <v>0</v>
      </c>
      <c r="AL73" s="240">
        <f>+AL53+AL58</f>
        <v>0</v>
      </c>
      <c r="AM73" s="257">
        <f t="shared" ref="AM73:AM86" si="59">SUM(H73:AL73)</f>
        <v>1</v>
      </c>
      <c r="AO73" s="289">
        <f>+AM72/(AM73+AM72)</f>
        <v>0.99925650557620815</v>
      </c>
    </row>
    <row r="74" spans="2:41" ht="30.75" customHeight="1" outlineLevel="1">
      <c r="B74" s="238" t="s">
        <v>4</v>
      </c>
      <c r="C74" s="2082"/>
      <c r="D74" s="2113" t="s">
        <v>134</v>
      </c>
      <c r="E74" s="214" t="s">
        <v>148</v>
      </c>
      <c r="F74" s="220"/>
      <c r="G74" s="220"/>
      <c r="H74" s="270">
        <f t="shared" ref="H74:Q74" si="60">+H76</f>
        <v>0</v>
      </c>
      <c r="I74" s="270">
        <f t="shared" si="60"/>
        <v>0</v>
      </c>
      <c r="J74" s="270">
        <f t="shared" si="60"/>
        <v>0</v>
      </c>
      <c r="K74" s="270">
        <f t="shared" si="60"/>
        <v>0</v>
      </c>
      <c r="L74" s="270">
        <f t="shared" si="60"/>
        <v>0</v>
      </c>
      <c r="M74" s="1471">
        <v>150</v>
      </c>
      <c r="N74" s="1471">
        <f t="shared" si="60"/>
        <v>0</v>
      </c>
      <c r="O74" s="1471">
        <f t="shared" si="60"/>
        <v>0</v>
      </c>
      <c r="P74" s="270">
        <f t="shared" si="60"/>
        <v>0</v>
      </c>
      <c r="Q74" s="270">
        <f t="shared" si="60"/>
        <v>0</v>
      </c>
      <c r="R74" s="1471">
        <f t="shared" ref="R74:U74" si="61">+R76</f>
        <v>0</v>
      </c>
      <c r="S74" s="1471">
        <f t="shared" si="61"/>
        <v>0</v>
      </c>
      <c r="T74" s="1471">
        <f t="shared" si="61"/>
        <v>0</v>
      </c>
      <c r="U74" s="1471">
        <f t="shared" si="61"/>
        <v>0</v>
      </c>
      <c r="V74" s="1471"/>
      <c r="W74" s="270">
        <v>67</v>
      </c>
      <c r="X74" s="270">
        <v>174</v>
      </c>
      <c r="Y74" s="1471">
        <v>250</v>
      </c>
      <c r="Z74" s="1471">
        <v>46</v>
      </c>
      <c r="AA74" s="1471">
        <f t="shared" ref="AA74:AL74" si="62">+AA76</f>
        <v>0</v>
      </c>
      <c r="AB74" s="1471">
        <f t="shared" si="62"/>
        <v>0</v>
      </c>
      <c r="AC74" s="270">
        <f t="shared" si="62"/>
        <v>0</v>
      </c>
      <c r="AD74" s="270">
        <f t="shared" si="62"/>
        <v>0</v>
      </c>
      <c r="AE74" s="270">
        <f t="shared" si="62"/>
        <v>210</v>
      </c>
      <c r="AF74" s="270">
        <f t="shared" si="62"/>
        <v>110</v>
      </c>
      <c r="AG74" s="270">
        <f t="shared" si="62"/>
        <v>0</v>
      </c>
      <c r="AH74" s="270">
        <f t="shared" si="62"/>
        <v>0</v>
      </c>
      <c r="AI74" s="270">
        <f t="shared" si="62"/>
        <v>0</v>
      </c>
      <c r="AJ74" s="270">
        <f t="shared" si="62"/>
        <v>0</v>
      </c>
      <c r="AK74" s="270">
        <f t="shared" si="62"/>
        <v>0</v>
      </c>
      <c r="AL74" s="270">
        <f t="shared" si="62"/>
        <v>0</v>
      </c>
      <c r="AM74" s="258">
        <f t="shared" si="59"/>
        <v>1007</v>
      </c>
    </row>
    <row r="75" spans="2:41" ht="30.75" customHeight="1" outlineLevel="1">
      <c r="B75" s="238" t="s">
        <v>4</v>
      </c>
      <c r="C75" s="2082"/>
      <c r="D75" s="2112"/>
      <c r="E75" s="215" t="s">
        <v>636</v>
      </c>
      <c r="F75" s="221"/>
      <c r="G75" s="221"/>
      <c r="H75" s="221"/>
      <c r="I75" s="221"/>
      <c r="J75" s="221"/>
      <c r="K75" s="221"/>
      <c r="L75" s="221"/>
      <c r="M75" s="1472"/>
      <c r="N75" s="1472"/>
      <c r="O75" s="1472"/>
      <c r="P75" s="221"/>
      <c r="Q75" s="221"/>
      <c r="R75" s="1472"/>
      <c r="S75" s="1472"/>
      <c r="T75" s="1472"/>
      <c r="U75" s="1472"/>
      <c r="V75" s="1472"/>
      <c r="W75" s="221"/>
      <c r="X75" s="221">
        <v>6</v>
      </c>
      <c r="Y75" s="1472">
        <v>1</v>
      </c>
      <c r="Z75" s="1472"/>
      <c r="AA75" s="1472"/>
      <c r="AB75" s="1472"/>
      <c r="AC75" s="221"/>
      <c r="AD75" s="221"/>
      <c r="AE75" s="221"/>
      <c r="AF75" s="221"/>
      <c r="AG75" s="221"/>
      <c r="AH75" s="221"/>
      <c r="AI75" s="221"/>
      <c r="AJ75" s="221"/>
      <c r="AK75" s="221"/>
      <c r="AL75" s="221"/>
      <c r="AM75" s="259">
        <f t="shared" si="59"/>
        <v>7</v>
      </c>
      <c r="AO75" s="289">
        <f>+AM74/(AM75+AM74)</f>
        <v>0.99309664694280075</v>
      </c>
    </row>
    <row r="76" spans="2:41" ht="30.75" customHeight="1" outlineLevel="1">
      <c r="B76" s="238" t="s">
        <v>4</v>
      </c>
      <c r="C76" s="2082"/>
      <c r="D76" s="2113" t="s">
        <v>129</v>
      </c>
      <c r="E76" s="214" t="s">
        <v>148</v>
      </c>
      <c r="F76" s="220"/>
      <c r="G76" s="220"/>
      <c r="H76" s="270">
        <f t="shared" ref="H76:AL76" si="63">+H78</f>
        <v>0</v>
      </c>
      <c r="I76" s="270">
        <f t="shared" si="63"/>
        <v>0</v>
      </c>
      <c r="J76" s="270">
        <f t="shared" si="63"/>
        <v>0</v>
      </c>
      <c r="K76" s="270">
        <f t="shared" si="63"/>
        <v>0</v>
      </c>
      <c r="L76" s="270">
        <f t="shared" si="63"/>
        <v>0</v>
      </c>
      <c r="M76" s="1471">
        <v>16</v>
      </c>
      <c r="N76" s="1471">
        <f t="shared" si="63"/>
        <v>0</v>
      </c>
      <c r="O76" s="1471">
        <f t="shared" si="63"/>
        <v>0</v>
      </c>
      <c r="P76" s="270">
        <f t="shared" si="63"/>
        <v>0</v>
      </c>
      <c r="Q76" s="270">
        <f t="shared" si="63"/>
        <v>0</v>
      </c>
      <c r="R76" s="1471">
        <f t="shared" si="63"/>
        <v>0</v>
      </c>
      <c r="S76" s="1471">
        <f t="shared" si="63"/>
        <v>0</v>
      </c>
      <c r="T76" s="1471">
        <f t="shared" si="63"/>
        <v>0</v>
      </c>
      <c r="U76" s="1471">
        <f t="shared" si="63"/>
        <v>0</v>
      </c>
      <c r="V76" s="1471"/>
      <c r="W76" s="270">
        <v>269</v>
      </c>
      <c r="X76" s="270">
        <v>211</v>
      </c>
      <c r="Y76" s="1471">
        <v>131</v>
      </c>
      <c r="Z76" s="1471">
        <f t="shared" si="63"/>
        <v>0</v>
      </c>
      <c r="AA76" s="1471">
        <f t="shared" si="63"/>
        <v>0</v>
      </c>
      <c r="AB76" s="1471">
        <f t="shared" si="63"/>
        <v>0</v>
      </c>
      <c r="AC76" s="270">
        <f t="shared" si="63"/>
        <v>0</v>
      </c>
      <c r="AD76" s="270">
        <f t="shared" si="63"/>
        <v>0</v>
      </c>
      <c r="AE76" s="270">
        <f t="shared" si="63"/>
        <v>210</v>
      </c>
      <c r="AF76" s="270">
        <f t="shared" si="63"/>
        <v>110</v>
      </c>
      <c r="AG76" s="270">
        <f t="shared" si="63"/>
        <v>0</v>
      </c>
      <c r="AH76" s="270">
        <f t="shared" si="63"/>
        <v>0</v>
      </c>
      <c r="AI76" s="270">
        <f t="shared" si="63"/>
        <v>0</v>
      </c>
      <c r="AJ76" s="270">
        <f t="shared" si="63"/>
        <v>0</v>
      </c>
      <c r="AK76" s="270">
        <f t="shared" si="63"/>
        <v>0</v>
      </c>
      <c r="AL76" s="270">
        <f t="shared" si="63"/>
        <v>0</v>
      </c>
      <c r="AM76" s="258">
        <f t="shared" si="59"/>
        <v>947</v>
      </c>
    </row>
    <row r="77" spans="2:41" ht="30.75" customHeight="1" outlineLevel="1">
      <c r="B77" s="238" t="s">
        <v>4</v>
      </c>
      <c r="C77" s="2082"/>
      <c r="D77" s="2112"/>
      <c r="E77" s="215" t="s">
        <v>636</v>
      </c>
      <c r="F77" s="221"/>
      <c r="G77" s="221"/>
      <c r="H77" s="221"/>
      <c r="I77" s="221"/>
      <c r="J77" s="221"/>
      <c r="K77" s="221"/>
      <c r="L77" s="221"/>
      <c r="M77" s="1472"/>
      <c r="N77" s="1472"/>
      <c r="O77" s="1472"/>
      <c r="P77" s="221"/>
      <c r="Q77" s="221"/>
      <c r="R77" s="1472"/>
      <c r="S77" s="1472"/>
      <c r="T77" s="1472"/>
      <c r="U77" s="1472"/>
      <c r="V77" s="1472"/>
      <c r="W77" s="221">
        <v>4</v>
      </c>
      <c r="X77" s="221"/>
      <c r="Y77" s="1472"/>
      <c r="Z77" s="1472"/>
      <c r="AA77" s="1472"/>
      <c r="AB77" s="1472"/>
      <c r="AC77" s="221"/>
      <c r="AD77" s="221"/>
      <c r="AE77" s="221"/>
      <c r="AF77" s="221"/>
      <c r="AG77" s="221"/>
      <c r="AH77" s="221"/>
      <c r="AI77" s="221"/>
      <c r="AJ77" s="221"/>
      <c r="AK77" s="221"/>
      <c r="AL77" s="221"/>
      <c r="AM77" s="259">
        <f t="shared" si="59"/>
        <v>4</v>
      </c>
      <c r="AO77" s="289">
        <f>+AM76/(AM77+AM76)</f>
        <v>0.99579390115667721</v>
      </c>
    </row>
    <row r="78" spans="2:41" ht="30.75" customHeight="1" outlineLevel="1">
      <c r="B78" s="238" t="s">
        <v>4</v>
      </c>
      <c r="C78" s="2082"/>
      <c r="D78" s="2111" t="s">
        <v>4</v>
      </c>
      <c r="E78" s="214" t="s">
        <v>148</v>
      </c>
      <c r="F78" s="222"/>
      <c r="G78" s="222"/>
      <c r="H78" s="270">
        <f t="shared" ref="H78:AL78" si="64">+H82</f>
        <v>0</v>
      </c>
      <c r="I78" s="270">
        <f t="shared" si="64"/>
        <v>0</v>
      </c>
      <c r="J78" s="270">
        <f t="shared" si="64"/>
        <v>0</v>
      </c>
      <c r="K78" s="270">
        <f t="shared" si="64"/>
        <v>0</v>
      </c>
      <c r="L78" s="270">
        <f t="shared" si="64"/>
        <v>0</v>
      </c>
      <c r="M78" s="1471">
        <f t="shared" si="64"/>
        <v>0</v>
      </c>
      <c r="N78" s="1471">
        <f t="shared" si="64"/>
        <v>0</v>
      </c>
      <c r="O78" s="1471">
        <f t="shared" si="64"/>
        <v>0</v>
      </c>
      <c r="P78" s="270">
        <f t="shared" si="64"/>
        <v>0</v>
      </c>
      <c r="Q78" s="270">
        <f t="shared" si="64"/>
        <v>0</v>
      </c>
      <c r="R78" s="1471">
        <f t="shared" si="64"/>
        <v>0</v>
      </c>
      <c r="S78" s="1471">
        <f t="shared" si="64"/>
        <v>0</v>
      </c>
      <c r="T78" s="1471">
        <f t="shared" si="64"/>
        <v>0</v>
      </c>
      <c r="U78" s="1471">
        <f t="shared" si="64"/>
        <v>0</v>
      </c>
      <c r="V78" s="1471"/>
      <c r="W78" s="270">
        <v>196</v>
      </c>
      <c r="X78" s="270">
        <v>210</v>
      </c>
      <c r="Y78" s="1471">
        <v>118</v>
      </c>
      <c r="Z78" s="1471">
        <f t="shared" si="64"/>
        <v>0</v>
      </c>
      <c r="AA78" s="1471">
        <f t="shared" si="64"/>
        <v>0</v>
      </c>
      <c r="AB78" s="1471">
        <f t="shared" si="64"/>
        <v>0</v>
      </c>
      <c r="AC78" s="270">
        <f t="shared" si="64"/>
        <v>0</v>
      </c>
      <c r="AD78" s="270">
        <f t="shared" si="64"/>
        <v>0</v>
      </c>
      <c r="AE78" s="270">
        <f t="shared" si="64"/>
        <v>210</v>
      </c>
      <c r="AF78" s="270">
        <f t="shared" si="64"/>
        <v>110</v>
      </c>
      <c r="AG78" s="270">
        <f t="shared" si="64"/>
        <v>0</v>
      </c>
      <c r="AH78" s="270">
        <f t="shared" si="64"/>
        <v>0</v>
      </c>
      <c r="AI78" s="270">
        <f t="shared" si="64"/>
        <v>0</v>
      </c>
      <c r="AJ78" s="270">
        <f t="shared" si="64"/>
        <v>0</v>
      </c>
      <c r="AK78" s="270">
        <f t="shared" si="64"/>
        <v>0</v>
      </c>
      <c r="AL78" s="270">
        <f t="shared" si="64"/>
        <v>0</v>
      </c>
      <c r="AM78" s="258">
        <f t="shared" si="59"/>
        <v>844</v>
      </c>
    </row>
    <row r="79" spans="2:41" ht="30.75" customHeight="1" outlineLevel="1" thickBot="1">
      <c r="B79" s="238" t="s">
        <v>4</v>
      </c>
      <c r="C79" s="2082"/>
      <c r="D79" s="2114"/>
      <c r="E79" s="216" t="s">
        <v>636</v>
      </c>
      <c r="F79" s="223"/>
      <c r="G79" s="223"/>
      <c r="H79" s="221"/>
      <c r="I79" s="221"/>
      <c r="J79" s="221"/>
      <c r="K79" s="221"/>
      <c r="L79" s="221"/>
      <c r="M79" s="1472"/>
      <c r="N79" s="1472"/>
      <c r="O79" s="1472"/>
      <c r="P79" s="221"/>
      <c r="Q79" s="221"/>
      <c r="R79" s="1472"/>
      <c r="S79" s="1472"/>
      <c r="T79" s="1472"/>
      <c r="U79" s="1472"/>
      <c r="V79" s="1472"/>
      <c r="W79" s="221">
        <v>1</v>
      </c>
      <c r="X79" s="221">
        <v>2</v>
      </c>
      <c r="Y79" s="1472">
        <v>1</v>
      </c>
      <c r="Z79" s="1472"/>
      <c r="AA79" s="1472"/>
      <c r="AB79" s="1472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59">
        <f t="shared" si="59"/>
        <v>4</v>
      </c>
      <c r="AO79" s="289">
        <f>+AM78/(AM79+AM78)</f>
        <v>0.99528301886792447</v>
      </c>
    </row>
    <row r="80" spans="2:41" ht="30.75" customHeight="1" outlineLevel="1" thickTop="1">
      <c r="B80" s="238" t="s">
        <v>4</v>
      </c>
      <c r="C80" s="2082"/>
      <c r="D80" s="225" t="s">
        <v>637</v>
      </c>
      <c r="E80" s="226" t="s">
        <v>7</v>
      </c>
      <c r="F80" s="227"/>
      <c r="G80" s="227"/>
      <c r="H80" s="227"/>
      <c r="I80" s="227"/>
      <c r="J80" s="227"/>
      <c r="K80" s="227"/>
      <c r="L80" s="227"/>
      <c r="M80" s="1473"/>
      <c r="N80" s="1473"/>
      <c r="O80" s="1473"/>
      <c r="P80" s="227"/>
      <c r="Q80" s="227"/>
      <c r="R80" s="1473"/>
      <c r="S80" s="1473"/>
      <c r="T80" s="1473"/>
      <c r="U80" s="1473"/>
      <c r="V80" s="1473"/>
      <c r="W80" s="227">
        <v>7</v>
      </c>
      <c r="X80" s="227">
        <v>7</v>
      </c>
      <c r="Y80" s="1473"/>
      <c r="Z80" s="1473"/>
      <c r="AA80" s="1473"/>
      <c r="AB80" s="1473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481">
        <f t="shared" si="59"/>
        <v>14</v>
      </c>
    </row>
    <row r="81" spans="1:41" ht="30.75" customHeight="1" outlineLevel="1">
      <c r="B81" s="238" t="s">
        <v>4</v>
      </c>
      <c r="C81" s="2082"/>
      <c r="D81" s="2063" t="s">
        <v>51</v>
      </c>
      <c r="E81" s="2064"/>
      <c r="F81" s="224"/>
      <c r="G81" s="272">
        <f>在庫管理!E17</f>
        <v>293</v>
      </c>
      <c r="H81" s="509">
        <f t="shared" ref="H81:AL81" si="65">+G81+H78-H75-H77-H61</f>
        <v>293</v>
      </c>
      <c r="I81" s="509">
        <f t="shared" si="65"/>
        <v>293</v>
      </c>
      <c r="J81" s="509">
        <f t="shared" si="65"/>
        <v>293</v>
      </c>
      <c r="K81" s="509">
        <f t="shared" si="65"/>
        <v>293</v>
      </c>
      <c r="L81" s="509">
        <f t="shared" si="65"/>
        <v>293</v>
      </c>
      <c r="M81" s="509">
        <f t="shared" si="65"/>
        <v>293</v>
      </c>
      <c r="N81" s="509">
        <f t="shared" si="65"/>
        <v>63</v>
      </c>
      <c r="O81" s="509">
        <f t="shared" si="65"/>
        <v>63</v>
      </c>
      <c r="P81" s="509">
        <f t="shared" si="65"/>
        <v>63</v>
      </c>
      <c r="Q81" s="509">
        <f t="shared" si="65"/>
        <v>63</v>
      </c>
      <c r="R81" s="509">
        <f>+Q81+R78-R75-R77-R61</f>
        <v>63</v>
      </c>
      <c r="S81" s="509">
        <f>+R81+S78-S75-S77-S61</f>
        <v>63</v>
      </c>
      <c r="T81" s="509">
        <f>+S81+T78-T75-T77-T61</f>
        <v>63</v>
      </c>
      <c r="U81" s="509">
        <f>+T81+U78-U75-U77-U61</f>
        <v>63</v>
      </c>
      <c r="V81" s="509">
        <f>+U81+V78-V75-V77-V61</f>
        <v>63</v>
      </c>
      <c r="W81" s="509">
        <f t="shared" si="65"/>
        <v>255</v>
      </c>
      <c r="X81" s="509">
        <f t="shared" si="65"/>
        <v>459</v>
      </c>
      <c r="Y81" s="509">
        <f t="shared" si="65"/>
        <v>256</v>
      </c>
      <c r="Z81" s="509">
        <f t="shared" si="65"/>
        <v>0</v>
      </c>
      <c r="AA81" s="509">
        <f t="shared" si="65"/>
        <v>0</v>
      </c>
      <c r="AB81" s="509">
        <f t="shared" si="65"/>
        <v>0</v>
      </c>
      <c r="AC81" s="509">
        <f t="shared" si="65"/>
        <v>0</v>
      </c>
      <c r="AD81" s="509">
        <f t="shared" si="65"/>
        <v>0</v>
      </c>
      <c r="AE81" s="509">
        <f t="shared" si="65"/>
        <v>210</v>
      </c>
      <c r="AF81" s="509">
        <f t="shared" si="65"/>
        <v>320</v>
      </c>
      <c r="AG81" s="509">
        <f t="shared" si="65"/>
        <v>256</v>
      </c>
      <c r="AH81" s="509">
        <f t="shared" si="65"/>
        <v>128</v>
      </c>
      <c r="AI81" s="509">
        <f t="shared" si="65"/>
        <v>0</v>
      </c>
      <c r="AJ81" s="509">
        <f t="shared" si="65"/>
        <v>0</v>
      </c>
      <c r="AK81" s="509">
        <f t="shared" si="65"/>
        <v>0</v>
      </c>
      <c r="AL81" s="509">
        <f t="shared" si="65"/>
        <v>0</v>
      </c>
      <c r="AM81" s="261"/>
    </row>
    <row r="82" spans="1:41" ht="30.75" customHeight="1" outlineLevel="1">
      <c r="A82" t="s">
        <v>619</v>
      </c>
      <c r="B82" s="238" t="s">
        <v>4</v>
      </c>
      <c r="C82" s="2082"/>
      <c r="D82" s="2055" t="s">
        <v>144</v>
      </c>
      <c r="E82" s="2056"/>
      <c r="F82" s="247"/>
      <c r="G82" s="794">
        <f>+管理ﾌｫｰﾏｯﾄ!G37</f>
        <v>1050</v>
      </c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>
        <v>90</v>
      </c>
      <c r="W82" s="247">
        <v>180</v>
      </c>
      <c r="X82" s="247">
        <v>180</v>
      </c>
      <c r="Y82" s="247"/>
      <c r="Z82" s="247"/>
      <c r="AA82" s="247"/>
      <c r="AB82" s="247"/>
      <c r="AC82" s="247"/>
      <c r="AD82" s="247"/>
      <c r="AE82" s="247">
        <v>210</v>
      </c>
      <c r="AF82" s="247">
        <v>110</v>
      </c>
      <c r="AG82" s="247"/>
      <c r="AH82" s="247"/>
      <c r="AI82" s="247"/>
      <c r="AJ82" s="247"/>
      <c r="AK82" s="247"/>
      <c r="AL82" s="247"/>
      <c r="AM82" s="262">
        <f t="shared" si="59"/>
        <v>770</v>
      </c>
      <c r="AO82" s="238" t="s">
        <v>638</v>
      </c>
    </row>
    <row r="83" spans="1:41" ht="30.75" customHeight="1" outlineLevel="1">
      <c r="A83" t="s">
        <v>619</v>
      </c>
      <c r="B83" s="238" t="s">
        <v>4</v>
      </c>
      <c r="C83" s="2082"/>
      <c r="D83" s="2057" t="s">
        <v>148</v>
      </c>
      <c r="E83" s="2058"/>
      <c r="F83" s="244"/>
      <c r="G83" s="753">
        <f>在庫管理!D17</f>
        <v>0</v>
      </c>
      <c r="H83" s="217">
        <f t="shared" ref="H83:AL83" si="66">+H78-H77-H75-H73</f>
        <v>0</v>
      </c>
      <c r="I83" s="217">
        <f t="shared" si="66"/>
        <v>0</v>
      </c>
      <c r="J83" s="217">
        <f t="shared" si="66"/>
        <v>0</v>
      </c>
      <c r="K83" s="217">
        <f t="shared" si="66"/>
        <v>0</v>
      </c>
      <c r="L83" s="217">
        <f t="shared" si="66"/>
        <v>0</v>
      </c>
      <c r="M83" s="217">
        <f t="shared" si="66"/>
        <v>0</v>
      </c>
      <c r="N83" s="217">
        <f t="shared" si="66"/>
        <v>0</v>
      </c>
      <c r="O83" s="217">
        <f t="shared" si="66"/>
        <v>0</v>
      </c>
      <c r="P83" s="217">
        <f t="shared" si="66"/>
        <v>0</v>
      </c>
      <c r="Q83" s="217">
        <f t="shared" si="66"/>
        <v>0</v>
      </c>
      <c r="R83" s="217">
        <f t="shared" si="66"/>
        <v>0</v>
      </c>
      <c r="S83" s="217">
        <f t="shared" si="66"/>
        <v>0</v>
      </c>
      <c r="T83" s="217">
        <f t="shared" si="66"/>
        <v>0</v>
      </c>
      <c r="U83" s="217">
        <f t="shared" si="66"/>
        <v>0</v>
      </c>
      <c r="V83" s="217">
        <f t="shared" si="66"/>
        <v>0</v>
      </c>
      <c r="W83" s="217">
        <f t="shared" si="66"/>
        <v>192</v>
      </c>
      <c r="X83" s="217">
        <f t="shared" si="66"/>
        <v>204</v>
      </c>
      <c r="Y83" s="217">
        <f t="shared" si="66"/>
        <v>117</v>
      </c>
      <c r="Z83" s="217">
        <f t="shared" si="66"/>
        <v>-1</v>
      </c>
      <c r="AA83" s="217">
        <f t="shared" si="66"/>
        <v>0</v>
      </c>
      <c r="AB83" s="217">
        <f t="shared" si="66"/>
        <v>0</v>
      </c>
      <c r="AC83" s="217">
        <f t="shared" si="66"/>
        <v>0</v>
      </c>
      <c r="AD83" s="217">
        <f t="shared" si="66"/>
        <v>0</v>
      </c>
      <c r="AE83" s="217">
        <f t="shared" si="66"/>
        <v>210</v>
      </c>
      <c r="AF83" s="217">
        <f t="shared" si="66"/>
        <v>110</v>
      </c>
      <c r="AG83" s="217">
        <f t="shared" si="66"/>
        <v>0</v>
      </c>
      <c r="AH83" s="217">
        <f t="shared" si="66"/>
        <v>0</v>
      </c>
      <c r="AI83" s="217">
        <f t="shared" si="66"/>
        <v>0</v>
      </c>
      <c r="AJ83" s="217">
        <f t="shared" si="66"/>
        <v>0</v>
      </c>
      <c r="AK83" s="217">
        <f t="shared" si="66"/>
        <v>0</v>
      </c>
      <c r="AL83" s="217">
        <f t="shared" si="66"/>
        <v>0</v>
      </c>
      <c r="AM83" s="271">
        <f>SUM(H83:AL83)+G83</f>
        <v>832</v>
      </c>
      <c r="AO83" s="289">
        <f>+AM83/(AM84+AM83)</f>
        <v>0.96519721577726214</v>
      </c>
    </row>
    <row r="84" spans="1:41" ht="30.75" customHeight="1" outlineLevel="1">
      <c r="B84" s="238" t="s">
        <v>4</v>
      </c>
      <c r="C84" s="2082"/>
      <c r="D84" s="2115" t="s">
        <v>636</v>
      </c>
      <c r="E84" s="2116"/>
      <c r="F84" s="245"/>
      <c r="G84" s="245"/>
      <c r="H84" s="245">
        <f t="shared" ref="H84:AL84" si="67">+H80+H79+H77+H75+H73</f>
        <v>0</v>
      </c>
      <c r="I84" s="245">
        <f t="shared" si="67"/>
        <v>0</v>
      </c>
      <c r="J84" s="245">
        <f t="shared" si="67"/>
        <v>0</v>
      </c>
      <c r="K84" s="245">
        <f t="shared" si="67"/>
        <v>0</v>
      </c>
      <c r="L84" s="245">
        <f t="shared" si="67"/>
        <v>0</v>
      </c>
      <c r="M84" s="245">
        <f t="shared" si="67"/>
        <v>0</v>
      </c>
      <c r="N84" s="245">
        <f t="shared" si="67"/>
        <v>0</v>
      </c>
      <c r="O84" s="245">
        <f t="shared" si="67"/>
        <v>0</v>
      </c>
      <c r="P84" s="245">
        <f t="shared" si="67"/>
        <v>0</v>
      </c>
      <c r="Q84" s="245">
        <f t="shared" si="67"/>
        <v>0</v>
      </c>
      <c r="R84" s="245">
        <f t="shared" si="67"/>
        <v>0</v>
      </c>
      <c r="S84" s="245">
        <f t="shared" si="67"/>
        <v>0</v>
      </c>
      <c r="T84" s="245">
        <f t="shared" si="67"/>
        <v>0</v>
      </c>
      <c r="U84" s="245">
        <f t="shared" si="67"/>
        <v>0</v>
      </c>
      <c r="V84" s="245">
        <f t="shared" si="67"/>
        <v>0</v>
      </c>
      <c r="W84" s="245">
        <f t="shared" si="67"/>
        <v>12</v>
      </c>
      <c r="X84" s="245">
        <f t="shared" si="67"/>
        <v>15</v>
      </c>
      <c r="Y84" s="245">
        <f t="shared" si="67"/>
        <v>2</v>
      </c>
      <c r="Z84" s="245">
        <f t="shared" si="67"/>
        <v>1</v>
      </c>
      <c r="AA84" s="245">
        <f t="shared" si="67"/>
        <v>0</v>
      </c>
      <c r="AB84" s="245">
        <f t="shared" si="67"/>
        <v>0</v>
      </c>
      <c r="AC84" s="245">
        <f t="shared" si="67"/>
        <v>0</v>
      </c>
      <c r="AD84" s="245">
        <f t="shared" si="67"/>
        <v>0</v>
      </c>
      <c r="AE84" s="245">
        <f t="shared" si="67"/>
        <v>0</v>
      </c>
      <c r="AF84" s="245">
        <f t="shared" si="67"/>
        <v>0</v>
      </c>
      <c r="AG84" s="245">
        <f t="shared" si="67"/>
        <v>0</v>
      </c>
      <c r="AH84" s="245">
        <f t="shared" si="67"/>
        <v>0</v>
      </c>
      <c r="AI84" s="245">
        <f t="shared" si="67"/>
        <v>0</v>
      </c>
      <c r="AJ84" s="245">
        <f t="shared" si="67"/>
        <v>0</v>
      </c>
      <c r="AK84" s="245">
        <f t="shared" si="67"/>
        <v>0</v>
      </c>
      <c r="AL84" s="245">
        <f t="shared" si="67"/>
        <v>0</v>
      </c>
      <c r="AM84" s="482">
        <f t="shared" si="59"/>
        <v>30</v>
      </c>
    </row>
    <row r="85" spans="1:41" ht="30.75" customHeight="1" outlineLevel="1">
      <c r="B85" s="238" t="s">
        <v>4</v>
      </c>
      <c r="C85" s="2082"/>
      <c r="D85" s="2057" t="s">
        <v>8</v>
      </c>
      <c r="E85" s="2058"/>
      <c r="F85" s="218"/>
      <c r="G85" s="218"/>
      <c r="H85" s="218">
        <f t="shared" ref="H85:AL85" si="68">+H83-H82</f>
        <v>0</v>
      </c>
      <c r="I85" s="218">
        <f t="shared" si="68"/>
        <v>0</v>
      </c>
      <c r="J85" s="218">
        <f t="shared" si="68"/>
        <v>0</v>
      </c>
      <c r="K85" s="218">
        <f t="shared" si="68"/>
        <v>0</v>
      </c>
      <c r="L85" s="218">
        <f t="shared" si="68"/>
        <v>0</v>
      </c>
      <c r="M85" s="218">
        <f t="shared" si="68"/>
        <v>0</v>
      </c>
      <c r="N85" s="218">
        <f t="shared" si="68"/>
        <v>0</v>
      </c>
      <c r="O85" s="218">
        <f t="shared" si="68"/>
        <v>0</v>
      </c>
      <c r="P85" s="218">
        <f t="shared" si="68"/>
        <v>0</v>
      </c>
      <c r="Q85" s="218">
        <f t="shared" si="68"/>
        <v>0</v>
      </c>
      <c r="R85" s="218">
        <f t="shared" si="68"/>
        <v>0</v>
      </c>
      <c r="S85" s="218">
        <f t="shared" si="68"/>
        <v>0</v>
      </c>
      <c r="T85" s="218">
        <f t="shared" si="68"/>
        <v>0</v>
      </c>
      <c r="U85" s="218">
        <f t="shared" si="68"/>
        <v>0</v>
      </c>
      <c r="V85" s="218">
        <f t="shared" si="68"/>
        <v>-90</v>
      </c>
      <c r="W85" s="218">
        <f t="shared" si="68"/>
        <v>12</v>
      </c>
      <c r="X85" s="218">
        <f t="shared" si="68"/>
        <v>24</v>
      </c>
      <c r="Y85" s="218">
        <f t="shared" si="68"/>
        <v>117</v>
      </c>
      <c r="Z85" s="218">
        <f t="shared" si="68"/>
        <v>-1</v>
      </c>
      <c r="AA85" s="218">
        <f t="shared" si="68"/>
        <v>0</v>
      </c>
      <c r="AB85" s="218">
        <f t="shared" si="68"/>
        <v>0</v>
      </c>
      <c r="AC85" s="218">
        <f t="shared" si="68"/>
        <v>0</v>
      </c>
      <c r="AD85" s="218">
        <f t="shared" si="68"/>
        <v>0</v>
      </c>
      <c r="AE85" s="218">
        <f t="shared" si="68"/>
        <v>0</v>
      </c>
      <c r="AF85" s="218">
        <f t="shared" si="68"/>
        <v>0</v>
      </c>
      <c r="AG85" s="218">
        <f t="shared" si="68"/>
        <v>0</v>
      </c>
      <c r="AH85" s="218">
        <f t="shared" si="68"/>
        <v>0</v>
      </c>
      <c r="AI85" s="218">
        <f t="shared" si="68"/>
        <v>0</v>
      </c>
      <c r="AJ85" s="218">
        <f t="shared" si="68"/>
        <v>0</v>
      </c>
      <c r="AK85" s="218">
        <f t="shared" si="68"/>
        <v>0</v>
      </c>
      <c r="AL85" s="218">
        <f t="shared" si="68"/>
        <v>0</v>
      </c>
      <c r="AM85" s="265">
        <f t="shared" si="59"/>
        <v>62</v>
      </c>
    </row>
    <row r="86" spans="1:41" ht="30.75" customHeight="1" outlineLevel="1">
      <c r="A86" t="s">
        <v>619</v>
      </c>
      <c r="B86" s="238" t="s">
        <v>4</v>
      </c>
      <c r="C86" s="2082"/>
      <c r="D86" s="2065" t="s">
        <v>639</v>
      </c>
      <c r="E86" s="2066"/>
      <c r="F86" s="219"/>
      <c r="G86" s="219"/>
      <c r="H86" s="219">
        <f t="shared" ref="H86:AL86" si="69">+G86+H85</f>
        <v>0</v>
      </c>
      <c r="I86" s="219">
        <f t="shared" si="69"/>
        <v>0</v>
      </c>
      <c r="J86" s="219">
        <f t="shared" si="69"/>
        <v>0</v>
      </c>
      <c r="K86" s="219">
        <f t="shared" si="69"/>
        <v>0</v>
      </c>
      <c r="L86" s="219">
        <f t="shared" si="69"/>
        <v>0</v>
      </c>
      <c r="M86" s="219">
        <f t="shared" si="69"/>
        <v>0</v>
      </c>
      <c r="N86" s="219">
        <f t="shared" si="69"/>
        <v>0</v>
      </c>
      <c r="O86" s="219">
        <f t="shared" si="69"/>
        <v>0</v>
      </c>
      <c r="P86" s="219">
        <f t="shared" si="69"/>
        <v>0</v>
      </c>
      <c r="Q86" s="219">
        <f t="shared" si="69"/>
        <v>0</v>
      </c>
      <c r="R86" s="219">
        <f t="shared" ref="R86:W86" si="70">+Q86+R85</f>
        <v>0</v>
      </c>
      <c r="S86" s="219">
        <f t="shared" si="70"/>
        <v>0</v>
      </c>
      <c r="T86" s="219">
        <f t="shared" si="70"/>
        <v>0</v>
      </c>
      <c r="U86" s="219">
        <f t="shared" si="70"/>
        <v>0</v>
      </c>
      <c r="V86" s="219">
        <f t="shared" si="70"/>
        <v>-90</v>
      </c>
      <c r="W86" s="219">
        <f t="shared" si="70"/>
        <v>-78</v>
      </c>
      <c r="X86" s="219">
        <f t="shared" si="69"/>
        <v>-54</v>
      </c>
      <c r="Y86" s="219">
        <f t="shared" si="69"/>
        <v>63</v>
      </c>
      <c r="Z86" s="219">
        <f t="shared" si="69"/>
        <v>62</v>
      </c>
      <c r="AA86" s="219">
        <f t="shared" si="69"/>
        <v>62</v>
      </c>
      <c r="AB86" s="219">
        <f t="shared" si="69"/>
        <v>62</v>
      </c>
      <c r="AC86" s="219">
        <f t="shared" si="69"/>
        <v>62</v>
      </c>
      <c r="AD86" s="219">
        <f t="shared" si="69"/>
        <v>62</v>
      </c>
      <c r="AE86" s="219">
        <f t="shared" si="69"/>
        <v>62</v>
      </c>
      <c r="AF86" s="219">
        <f t="shared" si="69"/>
        <v>62</v>
      </c>
      <c r="AG86" s="219">
        <f t="shared" si="69"/>
        <v>62</v>
      </c>
      <c r="AH86" s="219">
        <f t="shared" si="69"/>
        <v>62</v>
      </c>
      <c r="AI86" s="219">
        <f t="shared" si="69"/>
        <v>62</v>
      </c>
      <c r="AJ86" s="219">
        <f t="shared" si="69"/>
        <v>62</v>
      </c>
      <c r="AK86" s="219">
        <f t="shared" si="69"/>
        <v>62</v>
      </c>
      <c r="AL86" s="219">
        <f t="shared" si="69"/>
        <v>62</v>
      </c>
      <c r="AM86" s="266">
        <f t="shared" si="59"/>
        <v>647</v>
      </c>
    </row>
    <row r="87" spans="1:41" ht="30.75" customHeight="1" outlineLevel="1">
      <c r="B87" s="238" t="s">
        <v>4</v>
      </c>
      <c r="C87" s="2082"/>
      <c r="D87" s="2117" t="s">
        <v>640</v>
      </c>
      <c r="E87" s="2117"/>
      <c r="F87" s="273"/>
      <c r="G87" s="274">
        <f>+G50+G55+G63+G81</f>
        <v>759</v>
      </c>
      <c r="H87" s="275">
        <f t="shared" ref="H87:AL87" si="71">+G87+H82-H47</f>
        <v>759</v>
      </c>
      <c r="I87" s="275">
        <f t="shared" si="71"/>
        <v>759</v>
      </c>
      <c r="J87" s="275">
        <f t="shared" si="71"/>
        <v>759</v>
      </c>
      <c r="K87" s="275">
        <f t="shared" si="71"/>
        <v>759</v>
      </c>
      <c r="L87" s="275">
        <f t="shared" si="71"/>
        <v>759</v>
      </c>
      <c r="M87" s="275">
        <f t="shared" si="71"/>
        <v>695</v>
      </c>
      <c r="N87" s="275">
        <f t="shared" si="71"/>
        <v>599</v>
      </c>
      <c r="O87" s="275">
        <f t="shared" si="71"/>
        <v>503</v>
      </c>
      <c r="P87" s="275">
        <f t="shared" si="71"/>
        <v>503</v>
      </c>
      <c r="Q87" s="275">
        <f t="shared" si="71"/>
        <v>503</v>
      </c>
      <c r="R87" s="275">
        <f t="shared" si="71"/>
        <v>407</v>
      </c>
      <c r="S87" s="275">
        <f t="shared" si="71"/>
        <v>311</v>
      </c>
      <c r="T87" s="275">
        <f t="shared" si="71"/>
        <v>215</v>
      </c>
      <c r="U87" s="275">
        <f t="shared" si="71"/>
        <v>151</v>
      </c>
      <c r="V87" s="275">
        <f t="shared" si="71"/>
        <v>145</v>
      </c>
      <c r="W87" s="275">
        <f t="shared" si="71"/>
        <v>325</v>
      </c>
      <c r="X87" s="275">
        <f t="shared" si="71"/>
        <v>505</v>
      </c>
      <c r="Y87" s="275">
        <f t="shared" si="71"/>
        <v>441</v>
      </c>
      <c r="Z87" s="275">
        <f t="shared" si="71"/>
        <v>377</v>
      </c>
      <c r="AA87" s="275">
        <f t="shared" si="71"/>
        <v>313</v>
      </c>
      <c r="AB87" s="275">
        <f t="shared" si="71"/>
        <v>217</v>
      </c>
      <c r="AC87" s="275">
        <f t="shared" si="71"/>
        <v>153</v>
      </c>
      <c r="AD87" s="275">
        <f t="shared" si="71"/>
        <v>153</v>
      </c>
      <c r="AE87" s="275">
        <f t="shared" si="71"/>
        <v>363</v>
      </c>
      <c r="AF87" s="275">
        <f t="shared" si="71"/>
        <v>377</v>
      </c>
      <c r="AG87" s="275">
        <f t="shared" si="71"/>
        <v>313</v>
      </c>
      <c r="AH87" s="275">
        <f t="shared" si="71"/>
        <v>249</v>
      </c>
      <c r="AI87" s="275">
        <f t="shared" si="71"/>
        <v>185</v>
      </c>
      <c r="AJ87" s="275">
        <f t="shared" si="71"/>
        <v>185</v>
      </c>
      <c r="AK87" s="275">
        <f t="shared" si="71"/>
        <v>185</v>
      </c>
      <c r="AL87" s="275">
        <f t="shared" si="71"/>
        <v>185</v>
      </c>
      <c r="AM87" s="276">
        <f>AL87</f>
        <v>185</v>
      </c>
    </row>
    <row r="88" spans="1:41" ht="30.75" customHeight="1" outlineLevel="1">
      <c r="B88" s="238" t="s">
        <v>4</v>
      </c>
      <c r="C88" s="2082"/>
      <c r="D88" s="2118" t="s">
        <v>641</v>
      </c>
      <c r="E88" s="2118"/>
      <c r="F88" s="231"/>
      <c r="G88" s="246">
        <f>+G50+G55+G63+G81</f>
        <v>759</v>
      </c>
      <c r="H88" s="232">
        <f t="shared" ref="H88:AL88" si="72">+G88+H83-H48</f>
        <v>759</v>
      </c>
      <c r="I88" s="232">
        <f t="shared" si="72"/>
        <v>759</v>
      </c>
      <c r="J88" s="232">
        <f t="shared" si="72"/>
        <v>759</v>
      </c>
      <c r="K88" s="232">
        <f t="shared" si="72"/>
        <v>759</v>
      </c>
      <c r="L88" s="232">
        <f t="shared" si="72"/>
        <v>759</v>
      </c>
      <c r="M88" s="232">
        <f t="shared" si="72"/>
        <v>727</v>
      </c>
      <c r="N88" s="232">
        <f t="shared" si="72"/>
        <v>631</v>
      </c>
      <c r="O88" s="232">
        <f t="shared" si="72"/>
        <v>535</v>
      </c>
      <c r="P88" s="232">
        <f t="shared" si="72"/>
        <v>535</v>
      </c>
      <c r="Q88" s="232">
        <f t="shared" si="72"/>
        <v>535</v>
      </c>
      <c r="R88" s="232">
        <f t="shared" ref="R88:X88" si="73">+Q88+R83-R48</f>
        <v>471</v>
      </c>
      <c r="S88" s="232">
        <f t="shared" si="73"/>
        <v>407</v>
      </c>
      <c r="T88" s="232">
        <f t="shared" si="73"/>
        <v>343</v>
      </c>
      <c r="U88" s="232">
        <f t="shared" si="73"/>
        <v>247</v>
      </c>
      <c r="V88" s="232">
        <f t="shared" si="73"/>
        <v>215</v>
      </c>
      <c r="W88" s="232">
        <f t="shared" si="73"/>
        <v>407</v>
      </c>
      <c r="X88" s="232">
        <f t="shared" si="73"/>
        <v>611</v>
      </c>
      <c r="Y88" s="232">
        <f t="shared" si="72"/>
        <v>696</v>
      </c>
      <c r="Z88" s="232">
        <f t="shared" si="72"/>
        <v>631</v>
      </c>
      <c r="AA88" s="232">
        <f t="shared" si="72"/>
        <v>535</v>
      </c>
      <c r="AB88" s="232">
        <f t="shared" si="72"/>
        <v>471</v>
      </c>
      <c r="AC88" s="232">
        <f t="shared" si="72"/>
        <v>407</v>
      </c>
      <c r="AD88" s="232">
        <f t="shared" si="72"/>
        <v>407</v>
      </c>
      <c r="AE88" s="232">
        <f t="shared" si="72"/>
        <v>617</v>
      </c>
      <c r="AF88" s="232">
        <f t="shared" si="72"/>
        <v>631</v>
      </c>
      <c r="AG88" s="232">
        <f t="shared" si="72"/>
        <v>535</v>
      </c>
      <c r="AH88" s="232">
        <f t="shared" si="72"/>
        <v>439</v>
      </c>
      <c r="AI88" s="232">
        <f t="shared" si="72"/>
        <v>343</v>
      </c>
      <c r="AJ88" s="232">
        <f t="shared" si="72"/>
        <v>247</v>
      </c>
      <c r="AK88" s="232">
        <f t="shared" si="72"/>
        <v>247</v>
      </c>
      <c r="AL88" s="232">
        <f t="shared" si="72"/>
        <v>247</v>
      </c>
      <c r="AM88" s="267">
        <f>AL88</f>
        <v>247</v>
      </c>
    </row>
    <row r="89" spans="1:41" ht="30.75" customHeight="1" outlineLevel="1" thickBot="1">
      <c r="B89" s="238" t="s">
        <v>4</v>
      </c>
      <c r="C89" s="2083"/>
      <c r="D89" s="2119" t="s">
        <v>8</v>
      </c>
      <c r="E89" s="2119"/>
      <c r="F89" s="228"/>
      <c r="G89" s="229"/>
      <c r="H89" s="230">
        <f>+H88-H87</f>
        <v>0</v>
      </c>
      <c r="I89" s="230">
        <f t="shared" ref="I89:AL89" si="74">+I88-I87</f>
        <v>0</v>
      </c>
      <c r="J89" s="230">
        <f t="shared" si="74"/>
        <v>0</v>
      </c>
      <c r="K89" s="230">
        <f t="shared" si="74"/>
        <v>0</v>
      </c>
      <c r="L89" s="230">
        <f t="shared" si="74"/>
        <v>0</v>
      </c>
      <c r="M89" s="230">
        <f t="shared" si="74"/>
        <v>32</v>
      </c>
      <c r="N89" s="230">
        <f t="shared" si="74"/>
        <v>32</v>
      </c>
      <c r="O89" s="230">
        <f t="shared" si="74"/>
        <v>32</v>
      </c>
      <c r="P89" s="230">
        <f t="shared" si="74"/>
        <v>32</v>
      </c>
      <c r="Q89" s="230">
        <f t="shared" si="74"/>
        <v>32</v>
      </c>
      <c r="R89" s="230">
        <f t="shared" si="74"/>
        <v>64</v>
      </c>
      <c r="S89" s="230">
        <f t="shared" si="74"/>
        <v>96</v>
      </c>
      <c r="T89" s="230">
        <f t="shared" si="74"/>
        <v>128</v>
      </c>
      <c r="U89" s="230">
        <f t="shared" si="74"/>
        <v>96</v>
      </c>
      <c r="V89" s="230">
        <f t="shared" si="74"/>
        <v>70</v>
      </c>
      <c r="W89" s="230">
        <f t="shared" si="74"/>
        <v>82</v>
      </c>
      <c r="X89" s="230">
        <f t="shared" si="74"/>
        <v>106</v>
      </c>
      <c r="Y89" s="230">
        <f t="shared" si="74"/>
        <v>255</v>
      </c>
      <c r="Z89" s="230">
        <f t="shared" si="74"/>
        <v>254</v>
      </c>
      <c r="AA89" s="230">
        <f t="shared" si="74"/>
        <v>222</v>
      </c>
      <c r="AB89" s="230">
        <f t="shared" si="74"/>
        <v>254</v>
      </c>
      <c r="AC89" s="230">
        <f t="shared" si="74"/>
        <v>254</v>
      </c>
      <c r="AD89" s="230">
        <f t="shared" si="74"/>
        <v>254</v>
      </c>
      <c r="AE89" s="230">
        <f t="shared" si="74"/>
        <v>254</v>
      </c>
      <c r="AF89" s="230">
        <f t="shared" si="74"/>
        <v>254</v>
      </c>
      <c r="AG89" s="230">
        <f t="shared" si="74"/>
        <v>222</v>
      </c>
      <c r="AH89" s="230">
        <f t="shared" si="74"/>
        <v>190</v>
      </c>
      <c r="AI89" s="230">
        <f t="shared" si="74"/>
        <v>158</v>
      </c>
      <c r="AJ89" s="230">
        <f t="shared" si="74"/>
        <v>62</v>
      </c>
      <c r="AK89" s="230">
        <f t="shared" si="74"/>
        <v>62</v>
      </c>
      <c r="AL89" s="230">
        <f t="shared" si="74"/>
        <v>62</v>
      </c>
      <c r="AM89" s="268">
        <f>+AL89+AM88-AM87</f>
        <v>124</v>
      </c>
    </row>
    <row r="90" spans="1:41" ht="29.25" customHeight="1" thickTop="1">
      <c r="A90" t="s">
        <v>619</v>
      </c>
      <c r="B90" s="238" t="s">
        <v>9</v>
      </c>
      <c r="C90" s="2128" t="s">
        <v>1110</v>
      </c>
      <c r="D90" s="2067" t="s">
        <v>120</v>
      </c>
      <c r="E90" s="2068"/>
      <c r="F90" s="127">
        <f>+GL!E41</f>
        <v>0</v>
      </c>
      <c r="G90" s="128"/>
      <c r="H90" s="798"/>
      <c r="I90" s="798"/>
      <c r="J90" s="798"/>
      <c r="K90" s="798"/>
      <c r="L90" s="798"/>
      <c r="M90" s="798">
        <v>36</v>
      </c>
      <c r="N90" s="798">
        <v>18</v>
      </c>
      <c r="O90" s="798">
        <v>18</v>
      </c>
      <c r="P90" s="798"/>
      <c r="Q90" s="798"/>
      <c r="R90" s="798">
        <v>36</v>
      </c>
      <c r="S90" s="798">
        <v>18</v>
      </c>
      <c r="T90" s="798">
        <v>18</v>
      </c>
      <c r="U90" s="798">
        <v>18</v>
      </c>
      <c r="V90" s="798">
        <v>18</v>
      </c>
      <c r="W90" s="798"/>
      <c r="X90" s="798"/>
      <c r="Y90" s="798">
        <v>18</v>
      </c>
      <c r="Z90" s="798">
        <v>36</v>
      </c>
      <c r="AA90" s="798">
        <v>18</v>
      </c>
      <c r="AB90" s="798">
        <v>18</v>
      </c>
      <c r="AC90" s="798">
        <v>18</v>
      </c>
      <c r="AD90" s="798"/>
      <c r="AE90" s="798"/>
      <c r="AF90" s="798">
        <v>18</v>
      </c>
      <c r="AG90" s="798">
        <v>36</v>
      </c>
      <c r="AH90" s="798">
        <v>18</v>
      </c>
      <c r="AI90" s="798">
        <v>18</v>
      </c>
      <c r="AJ90" s="798">
        <v>18</v>
      </c>
      <c r="AK90" s="798"/>
      <c r="AL90" s="798"/>
      <c r="AM90" s="189">
        <f>SUM(H90:AL90)+G90</f>
        <v>396</v>
      </c>
    </row>
    <row r="91" spans="1:41" ht="29.25" customHeight="1">
      <c r="B91" s="238" t="s">
        <v>9</v>
      </c>
      <c r="C91" s="2129"/>
      <c r="D91" s="2084" t="s">
        <v>621</v>
      </c>
      <c r="E91" s="2085"/>
      <c r="F91" s="80"/>
      <c r="G91" s="213">
        <f t="shared" ref="G91:AL91" si="75">+G90</f>
        <v>0</v>
      </c>
      <c r="H91" s="72">
        <f t="shared" si="75"/>
        <v>0</v>
      </c>
      <c r="I91" s="72">
        <f t="shared" si="75"/>
        <v>0</v>
      </c>
      <c r="J91" s="72">
        <f t="shared" si="75"/>
        <v>0</v>
      </c>
      <c r="K91" s="72">
        <f t="shared" si="75"/>
        <v>0</v>
      </c>
      <c r="L91" s="72">
        <f t="shared" si="75"/>
        <v>0</v>
      </c>
      <c r="M91" s="1297">
        <f t="shared" si="75"/>
        <v>36</v>
      </c>
      <c r="N91" s="1297">
        <f t="shared" si="75"/>
        <v>18</v>
      </c>
      <c r="O91" s="1297">
        <f t="shared" si="75"/>
        <v>18</v>
      </c>
      <c r="P91" s="72">
        <f t="shared" si="75"/>
        <v>0</v>
      </c>
      <c r="Q91" s="72">
        <f t="shared" si="75"/>
        <v>0</v>
      </c>
      <c r="R91" s="1297">
        <f t="shared" si="75"/>
        <v>36</v>
      </c>
      <c r="S91" s="1297">
        <f t="shared" si="75"/>
        <v>18</v>
      </c>
      <c r="T91" s="1297">
        <f t="shared" si="75"/>
        <v>18</v>
      </c>
      <c r="U91" s="1297">
        <f t="shared" si="75"/>
        <v>18</v>
      </c>
      <c r="V91" s="1297">
        <f t="shared" si="75"/>
        <v>18</v>
      </c>
      <c r="W91" s="72">
        <f t="shared" si="75"/>
        <v>0</v>
      </c>
      <c r="X91" s="72">
        <f t="shared" si="75"/>
        <v>0</v>
      </c>
      <c r="Y91" s="1297">
        <f t="shared" si="75"/>
        <v>18</v>
      </c>
      <c r="Z91" s="1297">
        <f t="shared" si="75"/>
        <v>36</v>
      </c>
      <c r="AA91" s="1297">
        <f t="shared" si="75"/>
        <v>18</v>
      </c>
      <c r="AB91" s="1297">
        <f t="shared" si="75"/>
        <v>18</v>
      </c>
      <c r="AC91" s="72">
        <f t="shared" si="75"/>
        <v>18</v>
      </c>
      <c r="AD91" s="72">
        <f t="shared" si="75"/>
        <v>0</v>
      </c>
      <c r="AE91" s="72">
        <f t="shared" si="75"/>
        <v>0</v>
      </c>
      <c r="AF91" s="72">
        <f t="shared" si="75"/>
        <v>18</v>
      </c>
      <c r="AG91" s="72">
        <f t="shared" si="75"/>
        <v>36</v>
      </c>
      <c r="AH91" s="72">
        <f t="shared" si="75"/>
        <v>18</v>
      </c>
      <c r="AI91" s="72">
        <f t="shared" si="75"/>
        <v>18</v>
      </c>
      <c r="AJ91" s="72">
        <f t="shared" si="75"/>
        <v>18</v>
      </c>
      <c r="AK91" s="72">
        <f t="shared" si="75"/>
        <v>0</v>
      </c>
      <c r="AL91" s="72">
        <f t="shared" si="75"/>
        <v>0</v>
      </c>
      <c r="AM91" s="475">
        <f>SUM(G91:AL91)</f>
        <v>396</v>
      </c>
    </row>
    <row r="92" spans="1:41" ht="29.25" customHeight="1">
      <c r="B92" s="238" t="s">
        <v>9</v>
      </c>
      <c r="C92" s="2129"/>
      <c r="D92" s="2120" t="s">
        <v>622</v>
      </c>
      <c r="E92" s="2121"/>
      <c r="F92" s="122"/>
      <c r="G92" s="758">
        <f>F92-G90+G91</f>
        <v>0</v>
      </c>
      <c r="H92" s="325">
        <f t="shared" ref="H92:AL92" si="76">G92-H90+H91</f>
        <v>0</v>
      </c>
      <c r="I92" s="325">
        <f t="shared" si="76"/>
        <v>0</v>
      </c>
      <c r="J92" s="325">
        <f t="shared" si="76"/>
        <v>0</v>
      </c>
      <c r="K92" s="325">
        <f t="shared" si="76"/>
        <v>0</v>
      </c>
      <c r="L92" s="325">
        <f t="shared" si="76"/>
        <v>0</v>
      </c>
      <c r="M92" s="325">
        <f t="shared" si="76"/>
        <v>0</v>
      </c>
      <c r="N92" s="325">
        <f t="shared" si="76"/>
        <v>0</v>
      </c>
      <c r="O92" s="325">
        <f t="shared" si="76"/>
        <v>0</v>
      </c>
      <c r="P92" s="325">
        <f t="shared" si="76"/>
        <v>0</v>
      </c>
      <c r="Q92" s="325">
        <f t="shared" si="76"/>
        <v>0</v>
      </c>
      <c r="R92" s="325">
        <f t="shared" ref="R92:W92" si="77">Q92-R90+R91</f>
        <v>0</v>
      </c>
      <c r="S92" s="325">
        <f t="shared" si="77"/>
        <v>0</v>
      </c>
      <c r="T92" s="325">
        <f t="shared" si="77"/>
        <v>0</v>
      </c>
      <c r="U92" s="325">
        <f t="shared" si="77"/>
        <v>0</v>
      </c>
      <c r="V92" s="325">
        <f t="shared" si="77"/>
        <v>0</v>
      </c>
      <c r="W92" s="325">
        <f t="shared" si="77"/>
        <v>0</v>
      </c>
      <c r="X92" s="325">
        <f t="shared" si="76"/>
        <v>0</v>
      </c>
      <c r="Y92" s="325">
        <f t="shared" si="76"/>
        <v>0</v>
      </c>
      <c r="Z92" s="325">
        <f t="shared" si="76"/>
        <v>0</v>
      </c>
      <c r="AA92" s="325">
        <f t="shared" si="76"/>
        <v>0</v>
      </c>
      <c r="AB92" s="325">
        <f t="shared" si="76"/>
        <v>0</v>
      </c>
      <c r="AC92" s="325">
        <f t="shared" si="76"/>
        <v>0</v>
      </c>
      <c r="AD92" s="325">
        <f t="shared" si="76"/>
        <v>0</v>
      </c>
      <c r="AE92" s="325">
        <f t="shared" si="76"/>
        <v>0</v>
      </c>
      <c r="AF92" s="325">
        <f t="shared" si="76"/>
        <v>0</v>
      </c>
      <c r="AG92" s="325">
        <f t="shared" si="76"/>
        <v>0</v>
      </c>
      <c r="AH92" s="325">
        <f t="shared" si="76"/>
        <v>0</v>
      </c>
      <c r="AI92" s="325">
        <f t="shared" si="76"/>
        <v>0</v>
      </c>
      <c r="AJ92" s="325">
        <f t="shared" si="76"/>
        <v>0</v>
      </c>
      <c r="AK92" s="325">
        <f t="shared" si="76"/>
        <v>0</v>
      </c>
      <c r="AL92" s="325">
        <f t="shared" si="76"/>
        <v>0</v>
      </c>
      <c r="AM92" s="326"/>
    </row>
    <row r="93" spans="1:41" ht="29.25" customHeight="1" thickBot="1">
      <c r="A93" t="s">
        <v>619</v>
      </c>
      <c r="B93" s="238" t="s">
        <v>9</v>
      </c>
      <c r="C93" s="2129"/>
      <c r="D93" s="2049" t="s">
        <v>54</v>
      </c>
      <c r="E93" s="2050"/>
      <c r="F93" s="320"/>
      <c r="G93" s="321">
        <f>在庫管理!L15-G91</f>
        <v>0</v>
      </c>
      <c r="H93" s="322">
        <f>G93+H95-H91</f>
        <v>0</v>
      </c>
      <c r="I93" s="322">
        <f t="shared" ref="I93:AL93" si="78">H93+I95-I91</f>
        <v>0</v>
      </c>
      <c r="J93" s="322">
        <f t="shared" si="78"/>
        <v>0</v>
      </c>
      <c r="K93" s="322">
        <f t="shared" si="78"/>
        <v>0</v>
      </c>
      <c r="L93" s="322">
        <f t="shared" si="78"/>
        <v>0</v>
      </c>
      <c r="M93" s="322">
        <f t="shared" si="78"/>
        <v>0</v>
      </c>
      <c r="N93" s="322">
        <f t="shared" si="78"/>
        <v>0</v>
      </c>
      <c r="O93" s="322">
        <f t="shared" si="78"/>
        <v>0</v>
      </c>
      <c r="P93" s="322">
        <f t="shared" si="78"/>
        <v>0</v>
      </c>
      <c r="Q93" s="322">
        <f t="shared" si="78"/>
        <v>0</v>
      </c>
      <c r="R93" s="322">
        <f t="shared" ref="R93:W93" si="79">Q93+R95-R91</f>
        <v>0</v>
      </c>
      <c r="S93" s="322">
        <f t="shared" si="79"/>
        <v>0</v>
      </c>
      <c r="T93" s="322">
        <f t="shared" si="79"/>
        <v>0</v>
      </c>
      <c r="U93" s="322">
        <f t="shared" si="79"/>
        <v>0</v>
      </c>
      <c r="V93" s="322">
        <f t="shared" si="79"/>
        <v>0</v>
      </c>
      <c r="W93" s="322">
        <f t="shared" si="79"/>
        <v>0</v>
      </c>
      <c r="X93" s="322">
        <f t="shared" si="78"/>
        <v>0</v>
      </c>
      <c r="Y93" s="322">
        <f t="shared" si="78"/>
        <v>0</v>
      </c>
      <c r="Z93" s="322">
        <f t="shared" si="78"/>
        <v>0</v>
      </c>
      <c r="AA93" s="322">
        <f t="shared" si="78"/>
        <v>0</v>
      </c>
      <c r="AB93" s="322">
        <f t="shared" si="78"/>
        <v>0</v>
      </c>
      <c r="AC93" s="322">
        <f t="shared" si="78"/>
        <v>0</v>
      </c>
      <c r="AD93" s="322">
        <f t="shared" si="78"/>
        <v>18</v>
      </c>
      <c r="AE93" s="322">
        <f t="shared" si="78"/>
        <v>18</v>
      </c>
      <c r="AF93" s="322">
        <f t="shared" si="78"/>
        <v>18</v>
      </c>
      <c r="AG93" s="322">
        <f t="shared" si="78"/>
        <v>0</v>
      </c>
      <c r="AH93" s="322">
        <f t="shared" si="78"/>
        <v>0</v>
      </c>
      <c r="AI93" s="322">
        <f t="shared" si="78"/>
        <v>0</v>
      </c>
      <c r="AJ93" s="322">
        <f t="shared" si="78"/>
        <v>0</v>
      </c>
      <c r="AK93" s="322">
        <f t="shared" si="78"/>
        <v>0</v>
      </c>
      <c r="AL93" s="322">
        <f t="shared" si="78"/>
        <v>0</v>
      </c>
      <c r="AM93" s="323"/>
    </row>
    <row r="94" spans="1:41" ht="29.25" customHeight="1" thickTop="1">
      <c r="A94" t="s">
        <v>619</v>
      </c>
      <c r="B94" s="238" t="s">
        <v>9</v>
      </c>
      <c r="C94" s="2129"/>
      <c r="D94" s="2051" t="s">
        <v>40</v>
      </c>
      <c r="E94" s="2052"/>
      <c r="F94" s="152"/>
      <c r="G94" s="791">
        <f>+管理ﾌｫｰﾏｯﾄ!G35</f>
        <v>1350</v>
      </c>
      <c r="H94" s="116"/>
      <c r="I94" s="116"/>
      <c r="J94" s="116"/>
      <c r="K94" s="116"/>
      <c r="L94" s="116"/>
      <c r="M94" s="116">
        <v>36</v>
      </c>
      <c r="N94" s="116">
        <v>36</v>
      </c>
      <c r="O94" s="116">
        <v>36</v>
      </c>
      <c r="P94" s="116"/>
      <c r="Q94" s="116"/>
      <c r="R94" s="116">
        <v>36</v>
      </c>
      <c r="S94" s="116">
        <v>36</v>
      </c>
      <c r="T94" s="116">
        <v>18</v>
      </c>
      <c r="U94" s="116">
        <v>18</v>
      </c>
      <c r="V94" s="116">
        <v>18</v>
      </c>
      <c r="W94" s="116">
        <v>18</v>
      </c>
      <c r="X94" s="116"/>
      <c r="Y94" s="116">
        <v>18</v>
      </c>
      <c r="Z94" s="116">
        <v>18</v>
      </c>
      <c r="AA94" s="116">
        <v>18</v>
      </c>
      <c r="AB94" s="116">
        <v>18</v>
      </c>
      <c r="AC94" s="116">
        <v>18</v>
      </c>
      <c r="AD94" s="116">
        <v>18</v>
      </c>
      <c r="AE94" s="116"/>
      <c r="AF94" s="116">
        <v>18</v>
      </c>
      <c r="AG94" s="116">
        <v>18</v>
      </c>
      <c r="AH94" s="116">
        <v>18</v>
      </c>
      <c r="AI94" s="116">
        <v>18</v>
      </c>
      <c r="AJ94" s="116">
        <v>18</v>
      </c>
      <c r="AK94" s="116"/>
      <c r="AL94" s="116"/>
      <c r="AM94" s="177">
        <f>SUM(H94:AL94)</f>
        <v>450</v>
      </c>
    </row>
    <row r="95" spans="1:41" ht="29.25" customHeight="1">
      <c r="A95" t="s">
        <v>619</v>
      </c>
      <c r="B95" s="238" t="s">
        <v>9</v>
      </c>
      <c r="C95" s="2129"/>
      <c r="D95" s="2053" t="s">
        <v>140</v>
      </c>
      <c r="E95" s="2054"/>
      <c r="F95" s="123"/>
      <c r="G95" s="120"/>
      <c r="H95" s="121">
        <f t="shared" ref="H95:P95" si="80">+H94</f>
        <v>0</v>
      </c>
      <c r="I95" s="121">
        <f t="shared" si="80"/>
        <v>0</v>
      </c>
      <c r="J95" s="121">
        <f t="shared" si="80"/>
        <v>0</v>
      </c>
      <c r="K95" s="121">
        <f t="shared" si="80"/>
        <v>0</v>
      </c>
      <c r="L95" s="121">
        <f t="shared" si="80"/>
        <v>0</v>
      </c>
      <c r="M95" s="1466">
        <f t="shared" si="80"/>
        <v>36</v>
      </c>
      <c r="N95" s="1466">
        <v>18</v>
      </c>
      <c r="O95" s="1466">
        <v>18</v>
      </c>
      <c r="P95" s="121">
        <f t="shared" si="80"/>
        <v>0</v>
      </c>
      <c r="Q95" s="121">
        <f t="shared" ref="Q95:AL95" si="81">+Q94</f>
        <v>0</v>
      </c>
      <c r="R95" s="1466">
        <f t="shared" si="81"/>
        <v>36</v>
      </c>
      <c r="S95" s="1466">
        <v>18</v>
      </c>
      <c r="T95" s="1466">
        <f t="shared" si="81"/>
        <v>18</v>
      </c>
      <c r="U95" s="1466">
        <f t="shared" si="81"/>
        <v>18</v>
      </c>
      <c r="V95" s="1466">
        <f t="shared" si="81"/>
        <v>18</v>
      </c>
      <c r="W95" s="121"/>
      <c r="X95" s="121">
        <f t="shared" si="81"/>
        <v>0</v>
      </c>
      <c r="Y95" s="1466">
        <f t="shared" si="81"/>
        <v>18</v>
      </c>
      <c r="Z95" s="1466">
        <v>36</v>
      </c>
      <c r="AA95" s="1466">
        <f t="shared" si="81"/>
        <v>18</v>
      </c>
      <c r="AB95" s="1466">
        <f t="shared" si="81"/>
        <v>18</v>
      </c>
      <c r="AC95" s="121">
        <f t="shared" si="81"/>
        <v>18</v>
      </c>
      <c r="AD95" s="121">
        <f t="shared" si="81"/>
        <v>18</v>
      </c>
      <c r="AE95" s="121">
        <f t="shared" si="81"/>
        <v>0</v>
      </c>
      <c r="AF95" s="121">
        <f t="shared" si="81"/>
        <v>18</v>
      </c>
      <c r="AG95" s="121">
        <f t="shared" si="81"/>
        <v>18</v>
      </c>
      <c r="AH95" s="121">
        <f t="shared" si="81"/>
        <v>18</v>
      </c>
      <c r="AI95" s="121">
        <f t="shared" si="81"/>
        <v>18</v>
      </c>
      <c r="AJ95" s="121">
        <f t="shared" si="81"/>
        <v>18</v>
      </c>
      <c r="AK95" s="121">
        <f t="shared" si="81"/>
        <v>0</v>
      </c>
      <c r="AL95" s="121">
        <f t="shared" si="81"/>
        <v>0</v>
      </c>
      <c r="AM95" s="475">
        <f>SUM(G95:AL95)+G96</f>
        <v>396</v>
      </c>
    </row>
    <row r="96" spans="1:41" ht="29.25" customHeight="1">
      <c r="B96" s="238" t="s">
        <v>9</v>
      </c>
      <c r="C96" s="2129"/>
      <c r="D96" s="2122" t="s">
        <v>623</v>
      </c>
      <c r="E96" s="2123"/>
      <c r="F96" s="80"/>
      <c r="G96" s="80"/>
      <c r="H96" s="327"/>
      <c r="I96" s="327"/>
      <c r="J96" s="327"/>
      <c r="K96" s="327"/>
      <c r="L96" s="327"/>
      <c r="M96" s="1467"/>
      <c r="N96" s="1467"/>
      <c r="O96" s="1467"/>
      <c r="P96" s="327"/>
      <c r="Q96" s="327"/>
      <c r="R96" s="1467">
        <v>1</v>
      </c>
      <c r="S96" s="1467"/>
      <c r="T96" s="1467"/>
      <c r="U96" s="1467"/>
      <c r="V96" s="1467"/>
      <c r="W96" s="327"/>
      <c r="X96" s="327"/>
      <c r="Y96" s="1467"/>
      <c r="Z96" s="1467">
        <v>1</v>
      </c>
      <c r="AA96" s="1467">
        <v>1</v>
      </c>
      <c r="AB96" s="1467"/>
      <c r="AC96" s="327"/>
      <c r="AD96" s="327"/>
      <c r="AE96" s="327"/>
      <c r="AF96" s="327"/>
      <c r="AG96" s="327"/>
      <c r="AH96" s="327"/>
      <c r="AI96" s="327"/>
      <c r="AJ96" s="327"/>
      <c r="AK96" s="327"/>
      <c r="AL96" s="327"/>
      <c r="AM96" s="328">
        <f>SUM(H96:AL96)</f>
        <v>3</v>
      </c>
    </row>
    <row r="97" spans="2:41" ht="29.25" customHeight="1">
      <c r="B97" s="238" t="s">
        <v>9</v>
      </c>
      <c r="C97" s="2129"/>
      <c r="D97" s="2131" t="s">
        <v>624</v>
      </c>
      <c r="E97" s="2132"/>
      <c r="F97" s="170"/>
      <c r="G97" s="171"/>
      <c r="H97" s="172">
        <f t="shared" ref="H97:AL97" si="82">+G97+H95-H94</f>
        <v>0</v>
      </c>
      <c r="I97" s="172">
        <f t="shared" si="82"/>
        <v>0</v>
      </c>
      <c r="J97" s="172">
        <f t="shared" si="82"/>
        <v>0</v>
      </c>
      <c r="K97" s="172">
        <f t="shared" si="82"/>
        <v>0</v>
      </c>
      <c r="L97" s="172">
        <f t="shared" si="82"/>
        <v>0</v>
      </c>
      <c r="M97" s="172">
        <f t="shared" si="82"/>
        <v>0</v>
      </c>
      <c r="N97" s="172">
        <f t="shared" si="82"/>
        <v>-18</v>
      </c>
      <c r="O97" s="172">
        <f t="shared" si="82"/>
        <v>-36</v>
      </c>
      <c r="P97" s="172">
        <f t="shared" si="82"/>
        <v>-36</v>
      </c>
      <c r="Q97" s="172">
        <f t="shared" si="82"/>
        <v>-36</v>
      </c>
      <c r="R97" s="172">
        <f t="shared" ref="R97:W97" si="83">+Q97+R95-R94</f>
        <v>-36</v>
      </c>
      <c r="S97" s="172">
        <f t="shared" si="83"/>
        <v>-54</v>
      </c>
      <c r="T97" s="172">
        <f t="shared" si="83"/>
        <v>-54</v>
      </c>
      <c r="U97" s="172">
        <f t="shared" si="83"/>
        <v>-54</v>
      </c>
      <c r="V97" s="172">
        <f t="shared" si="83"/>
        <v>-54</v>
      </c>
      <c r="W97" s="172">
        <f t="shared" si="83"/>
        <v>-72</v>
      </c>
      <c r="X97" s="172">
        <f t="shared" si="82"/>
        <v>-72</v>
      </c>
      <c r="Y97" s="172">
        <f t="shared" si="82"/>
        <v>-72</v>
      </c>
      <c r="Z97" s="172">
        <f t="shared" si="82"/>
        <v>-54</v>
      </c>
      <c r="AA97" s="172">
        <f t="shared" si="82"/>
        <v>-54</v>
      </c>
      <c r="AB97" s="172">
        <f t="shared" si="82"/>
        <v>-54</v>
      </c>
      <c r="AC97" s="172">
        <f t="shared" si="82"/>
        <v>-54</v>
      </c>
      <c r="AD97" s="172">
        <f t="shared" si="82"/>
        <v>-54</v>
      </c>
      <c r="AE97" s="172">
        <f t="shared" si="82"/>
        <v>-54</v>
      </c>
      <c r="AF97" s="172">
        <f t="shared" si="82"/>
        <v>-54</v>
      </c>
      <c r="AG97" s="172">
        <f t="shared" si="82"/>
        <v>-54</v>
      </c>
      <c r="AH97" s="172">
        <f t="shared" si="82"/>
        <v>-54</v>
      </c>
      <c r="AI97" s="172">
        <f t="shared" si="82"/>
        <v>-54</v>
      </c>
      <c r="AJ97" s="172">
        <f t="shared" si="82"/>
        <v>-54</v>
      </c>
      <c r="AK97" s="172">
        <f t="shared" si="82"/>
        <v>-54</v>
      </c>
      <c r="AL97" s="172">
        <f t="shared" si="82"/>
        <v>-54</v>
      </c>
      <c r="AM97" s="173"/>
    </row>
    <row r="98" spans="2:41" ht="29.25" customHeight="1">
      <c r="B98" s="238" t="s">
        <v>9</v>
      </c>
      <c r="C98" s="2129"/>
      <c r="D98" s="2059" t="s">
        <v>53</v>
      </c>
      <c r="E98" s="2060"/>
      <c r="F98" s="174"/>
      <c r="G98" s="175">
        <f>在庫管理!K15</f>
        <v>115</v>
      </c>
      <c r="H98" s="167">
        <f t="shared" ref="H98:AL98" si="84">+G98+H100-H95-H96</f>
        <v>115</v>
      </c>
      <c r="I98" s="167">
        <f t="shared" si="84"/>
        <v>115</v>
      </c>
      <c r="J98" s="167">
        <f t="shared" si="84"/>
        <v>115</v>
      </c>
      <c r="K98" s="167">
        <f t="shared" si="84"/>
        <v>115</v>
      </c>
      <c r="L98" s="167">
        <f t="shared" si="84"/>
        <v>115</v>
      </c>
      <c r="M98" s="167">
        <f t="shared" si="84"/>
        <v>133</v>
      </c>
      <c r="N98" s="167">
        <f t="shared" si="84"/>
        <v>169</v>
      </c>
      <c r="O98" s="167">
        <f t="shared" si="84"/>
        <v>205</v>
      </c>
      <c r="P98" s="167">
        <f t="shared" si="84"/>
        <v>205</v>
      </c>
      <c r="Q98" s="167">
        <f t="shared" si="84"/>
        <v>205</v>
      </c>
      <c r="R98" s="167">
        <f t="shared" ref="R98:W98" si="85">+Q98+R100-R95-R96</f>
        <v>207</v>
      </c>
      <c r="S98" s="167">
        <f t="shared" si="85"/>
        <v>189</v>
      </c>
      <c r="T98" s="167">
        <f t="shared" si="85"/>
        <v>171</v>
      </c>
      <c r="U98" s="167">
        <f t="shared" si="85"/>
        <v>153</v>
      </c>
      <c r="V98" s="167">
        <f t="shared" si="85"/>
        <v>135</v>
      </c>
      <c r="W98" s="167">
        <f t="shared" si="85"/>
        <v>135</v>
      </c>
      <c r="X98" s="167">
        <f t="shared" si="84"/>
        <v>135</v>
      </c>
      <c r="Y98" s="167">
        <f t="shared" si="84"/>
        <v>117</v>
      </c>
      <c r="Z98" s="167">
        <f t="shared" si="84"/>
        <v>134</v>
      </c>
      <c r="AA98" s="167">
        <f t="shared" si="84"/>
        <v>187</v>
      </c>
      <c r="AB98" s="167">
        <f t="shared" si="84"/>
        <v>222</v>
      </c>
      <c r="AC98" s="167">
        <f t="shared" si="84"/>
        <v>258</v>
      </c>
      <c r="AD98" s="167">
        <f t="shared" si="84"/>
        <v>240</v>
      </c>
      <c r="AE98" s="167">
        <f t="shared" si="84"/>
        <v>240</v>
      </c>
      <c r="AF98" s="167">
        <f t="shared" si="84"/>
        <v>294</v>
      </c>
      <c r="AG98" s="167">
        <f t="shared" si="84"/>
        <v>330</v>
      </c>
      <c r="AH98" s="167">
        <f t="shared" si="84"/>
        <v>384</v>
      </c>
      <c r="AI98" s="167">
        <f t="shared" si="84"/>
        <v>366</v>
      </c>
      <c r="AJ98" s="167">
        <f t="shared" si="84"/>
        <v>348</v>
      </c>
      <c r="AK98" s="167">
        <f t="shared" si="84"/>
        <v>348</v>
      </c>
      <c r="AL98" s="167">
        <f t="shared" si="84"/>
        <v>348</v>
      </c>
      <c r="AM98" s="176"/>
    </row>
    <row r="99" spans="2:41" ht="29.25" customHeight="1">
      <c r="B99" s="238" t="s">
        <v>9</v>
      </c>
      <c r="C99" s="2129"/>
      <c r="D99" s="2090" t="s">
        <v>625</v>
      </c>
      <c r="E99" s="2102"/>
      <c r="F99" s="2086" t="s">
        <v>645</v>
      </c>
      <c r="G99" s="125"/>
      <c r="H99" s="116"/>
      <c r="I99" s="116"/>
      <c r="J99" s="116"/>
      <c r="K99" s="116"/>
      <c r="L99" s="116"/>
      <c r="M99" s="116">
        <v>54</v>
      </c>
      <c r="N99" s="116">
        <v>54</v>
      </c>
      <c r="O99" s="116">
        <v>54</v>
      </c>
      <c r="P99" s="116"/>
      <c r="Q99" s="116"/>
      <c r="R99" s="116">
        <v>36</v>
      </c>
      <c r="S99" s="116"/>
      <c r="T99" s="116"/>
      <c r="U99" s="116"/>
      <c r="V99" s="116"/>
      <c r="W99" s="116"/>
      <c r="X99" s="116"/>
      <c r="Y99" s="116">
        <v>54</v>
      </c>
      <c r="Z99" s="116">
        <v>72</v>
      </c>
      <c r="AA99" s="116">
        <v>54</v>
      </c>
      <c r="AB99" s="116">
        <v>72</v>
      </c>
      <c r="AC99" s="116">
        <v>54</v>
      </c>
      <c r="AD99" s="116"/>
      <c r="AE99" s="116"/>
      <c r="AF99" s="116">
        <v>72</v>
      </c>
      <c r="AG99" s="116">
        <v>54</v>
      </c>
      <c r="AH99" s="116">
        <v>72</v>
      </c>
      <c r="AI99" s="116"/>
      <c r="AJ99" s="116"/>
      <c r="AK99" s="116"/>
      <c r="AL99" s="116"/>
      <c r="AM99" s="187">
        <f>SUM(H99:AL99)</f>
        <v>702</v>
      </c>
    </row>
    <row r="100" spans="2:41" ht="29.25" customHeight="1">
      <c r="B100" s="238" t="s">
        <v>9</v>
      </c>
      <c r="C100" s="2129"/>
      <c r="D100" s="2089" t="s">
        <v>627</v>
      </c>
      <c r="E100" s="2092"/>
      <c r="F100" s="2087"/>
      <c r="G100" s="213"/>
      <c r="H100" s="72">
        <f t="shared" ref="H100:AL100" si="86">+H99</f>
        <v>0</v>
      </c>
      <c r="I100" s="72">
        <f t="shared" si="86"/>
        <v>0</v>
      </c>
      <c r="J100" s="72">
        <f t="shared" si="86"/>
        <v>0</v>
      </c>
      <c r="K100" s="72">
        <f t="shared" si="86"/>
        <v>0</v>
      </c>
      <c r="L100" s="72">
        <f t="shared" si="86"/>
        <v>0</v>
      </c>
      <c r="M100" s="1297">
        <f t="shared" si="86"/>
        <v>54</v>
      </c>
      <c r="N100" s="1297">
        <f t="shared" si="86"/>
        <v>54</v>
      </c>
      <c r="O100" s="1297">
        <f t="shared" si="86"/>
        <v>54</v>
      </c>
      <c r="P100" s="72">
        <f t="shared" si="86"/>
        <v>0</v>
      </c>
      <c r="Q100" s="72">
        <f t="shared" si="86"/>
        <v>0</v>
      </c>
      <c r="R100" s="1297">
        <v>39</v>
      </c>
      <c r="S100" s="1297">
        <f t="shared" si="86"/>
        <v>0</v>
      </c>
      <c r="T100" s="1297">
        <f t="shared" si="86"/>
        <v>0</v>
      </c>
      <c r="U100" s="1297">
        <f t="shared" si="86"/>
        <v>0</v>
      </c>
      <c r="V100" s="1297">
        <f t="shared" si="86"/>
        <v>0</v>
      </c>
      <c r="W100" s="72">
        <f t="shared" si="86"/>
        <v>0</v>
      </c>
      <c r="X100" s="72">
        <f t="shared" si="86"/>
        <v>0</v>
      </c>
      <c r="Y100" s="1297"/>
      <c r="Z100" s="1297">
        <v>54</v>
      </c>
      <c r="AA100" s="1297">
        <v>72</v>
      </c>
      <c r="AB100" s="1297">
        <v>53</v>
      </c>
      <c r="AC100" s="72">
        <f t="shared" si="86"/>
        <v>54</v>
      </c>
      <c r="AD100" s="72">
        <f t="shared" si="86"/>
        <v>0</v>
      </c>
      <c r="AE100" s="72">
        <f t="shared" si="86"/>
        <v>0</v>
      </c>
      <c r="AF100" s="72">
        <f t="shared" si="86"/>
        <v>72</v>
      </c>
      <c r="AG100" s="72">
        <f t="shared" si="86"/>
        <v>54</v>
      </c>
      <c r="AH100" s="72">
        <f t="shared" si="86"/>
        <v>72</v>
      </c>
      <c r="AI100" s="72">
        <f t="shared" si="86"/>
        <v>0</v>
      </c>
      <c r="AJ100" s="72">
        <f t="shared" si="86"/>
        <v>0</v>
      </c>
      <c r="AK100" s="72">
        <f t="shared" si="86"/>
        <v>0</v>
      </c>
      <c r="AL100" s="72">
        <f t="shared" si="86"/>
        <v>0</v>
      </c>
      <c r="AM100" s="463">
        <f>SUM(H100:AL100)</f>
        <v>632</v>
      </c>
      <c r="AN100" s="1248">
        <f>G117</f>
        <v>1350</v>
      </c>
    </row>
    <row r="101" spans="2:41" ht="29.25" customHeight="1">
      <c r="B101" s="238" t="s">
        <v>9</v>
      </c>
      <c r="C101" s="2129"/>
      <c r="D101" s="2093" t="s">
        <v>628</v>
      </c>
      <c r="E101" s="2094"/>
      <c r="F101" s="2087"/>
      <c r="G101" s="80"/>
      <c r="H101" s="331"/>
      <c r="I101" s="331"/>
      <c r="J101" s="331"/>
      <c r="K101" s="331"/>
      <c r="L101" s="331"/>
      <c r="M101" s="331"/>
      <c r="N101" s="331"/>
      <c r="O101" s="331"/>
      <c r="P101" s="331"/>
      <c r="Q101" s="331"/>
      <c r="R101" s="331"/>
      <c r="S101" s="331"/>
      <c r="T101" s="331"/>
      <c r="U101" s="331"/>
      <c r="V101" s="331"/>
      <c r="W101" s="331"/>
      <c r="X101" s="331"/>
      <c r="Y101" s="331"/>
      <c r="Z101" s="331"/>
      <c r="AA101" s="331"/>
      <c r="AB101" s="331"/>
      <c r="AC101" s="331"/>
      <c r="AD101" s="331"/>
      <c r="AE101" s="331"/>
      <c r="AF101" s="331"/>
      <c r="AG101" s="331"/>
      <c r="AH101" s="331"/>
      <c r="AI101" s="331"/>
      <c r="AJ101" s="331"/>
      <c r="AK101" s="331"/>
      <c r="AL101" s="331"/>
      <c r="AM101" s="332">
        <f>SUM(H101:AL101)</f>
        <v>0</v>
      </c>
    </row>
    <row r="102" spans="2:41" ht="29.25" customHeight="1">
      <c r="B102" s="238" t="s">
        <v>9</v>
      </c>
      <c r="C102" s="2129"/>
      <c r="D102" s="2095" t="s">
        <v>629</v>
      </c>
      <c r="E102" s="2096"/>
      <c r="F102" s="2087"/>
      <c r="G102" s="171"/>
      <c r="H102" s="172">
        <f t="shared" ref="H102:AL102" si="87">+G102+H100-H99</f>
        <v>0</v>
      </c>
      <c r="I102" s="172">
        <f t="shared" si="87"/>
        <v>0</v>
      </c>
      <c r="J102" s="172">
        <f t="shared" si="87"/>
        <v>0</v>
      </c>
      <c r="K102" s="172">
        <f t="shared" si="87"/>
        <v>0</v>
      </c>
      <c r="L102" s="172">
        <f t="shared" si="87"/>
        <v>0</v>
      </c>
      <c r="M102" s="172">
        <f t="shared" si="87"/>
        <v>0</v>
      </c>
      <c r="N102" s="172">
        <f t="shared" si="87"/>
        <v>0</v>
      </c>
      <c r="O102" s="172">
        <f t="shared" si="87"/>
        <v>0</v>
      </c>
      <c r="P102" s="172">
        <f t="shared" si="87"/>
        <v>0</v>
      </c>
      <c r="Q102" s="172">
        <f t="shared" si="87"/>
        <v>0</v>
      </c>
      <c r="R102" s="172">
        <f>+Q102+R100-R99</f>
        <v>3</v>
      </c>
      <c r="S102" s="172">
        <f>+R102+S100-S99</f>
        <v>3</v>
      </c>
      <c r="T102" s="172">
        <f>+S102+T100-T99</f>
        <v>3</v>
      </c>
      <c r="U102" s="172">
        <f>+T102+U100-U99</f>
        <v>3</v>
      </c>
      <c r="V102" s="172">
        <f>+U102+V100-V99</f>
        <v>3</v>
      </c>
      <c r="W102" s="172">
        <f t="shared" si="87"/>
        <v>3</v>
      </c>
      <c r="X102" s="1210">
        <f t="shared" si="87"/>
        <v>3</v>
      </c>
      <c r="Y102" s="172">
        <f t="shared" si="87"/>
        <v>-51</v>
      </c>
      <c r="Z102" s="172">
        <f t="shared" si="87"/>
        <v>-69</v>
      </c>
      <c r="AA102" s="172">
        <f t="shared" si="87"/>
        <v>-51</v>
      </c>
      <c r="AB102" s="172">
        <f t="shared" si="87"/>
        <v>-70</v>
      </c>
      <c r="AC102" s="172">
        <f t="shared" si="87"/>
        <v>-70</v>
      </c>
      <c r="AD102" s="172">
        <f t="shared" si="87"/>
        <v>-70</v>
      </c>
      <c r="AE102" s="172">
        <f t="shared" si="87"/>
        <v>-70</v>
      </c>
      <c r="AF102" s="172">
        <f t="shared" si="87"/>
        <v>-70</v>
      </c>
      <c r="AG102" s="172">
        <f t="shared" si="87"/>
        <v>-70</v>
      </c>
      <c r="AH102" s="172">
        <f t="shared" si="87"/>
        <v>-70</v>
      </c>
      <c r="AI102" s="172">
        <f t="shared" si="87"/>
        <v>-70</v>
      </c>
      <c r="AJ102" s="172">
        <f t="shared" si="87"/>
        <v>-70</v>
      </c>
      <c r="AK102" s="172">
        <f t="shared" si="87"/>
        <v>-70</v>
      </c>
      <c r="AL102" s="172">
        <f t="shared" si="87"/>
        <v>-70</v>
      </c>
      <c r="AM102" s="173"/>
    </row>
    <row r="103" spans="2:41" ht="29.25" customHeight="1">
      <c r="B103" s="238" t="s">
        <v>9</v>
      </c>
      <c r="C103" s="2129"/>
      <c r="D103" s="2090" t="s">
        <v>630</v>
      </c>
      <c r="E103" s="2090"/>
      <c r="F103" s="2087"/>
      <c r="G103" s="125"/>
      <c r="H103" s="116"/>
      <c r="I103" s="116"/>
      <c r="J103" s="116"/>
      <c r="K103" s="116"/>
      <c r="L103" s="116"/>
      <c r="M103" s="116">
        <v>18</v>
      </c>
      <c r="N103" s="116"/>
      <c r="O103" s="116"/>
      <c r="P103" s="116"/>
      <c r="Q103" s="116"/>
      <c r="R103" s="116"/>
      <c r="S103" s="116"/>
      <c r="T103" s="116"/>
      <c r="U103" s="116"/>
      <c r="V103" s="116">
        <v>72</v>
      </c>
      <c r="W103" s="116"/>
      <c r="X103" s="116"/>
      <c r="Y103" s="116">
        <v>90</v>
      </c>
      <c r="Z103" s="116">
        <v>90</v>
      </c>
      <c r="AA103" s="116">
        <v>90</v>
      </c>
      <c r="AB103" s="116">
        <v>90</v>
      </c>
      <c r="AC103" s="116">
        <v>90</v>
      </c>
      <c r="AD103" s="116"/>
      <c r="AE103" s="116"/>
      <c r="AF103" s="116">
        <v>90</v>
      </c>
      <c r="AG103" s="116">
        <v>90</v>
      </c>
      <c r="AH103" s="116">
        <v>90</v>
      </c>
      <c r="AI103" s="116"/>
      <c r="AJ103" s="116"/>
      <c r="AK103" s="116"/>
      <c r="AL103" s="116"/>
      <c r="AM103" s="187">
        <f>SUM(H103:AL103)</f>
        <v>810</v>
      </c>
    </row>
    <row r="104" spans="2:41" ht="29.25" customHeight="1">
      <c r="B104" s="238" t="s">
        <v>9</v>
      </c>
      <c r="C104" s="2129"/>
      <c r="D104" s="2089" t="s">
        <v>631</v>
      </c>
      <c r="E104" s="2089"/>
      <c r="F104" s="2087"/>
      <c r="G104" s="80"/>
      <c r="H104" s="72">
        <f t="shared" ref="H104:P104" si="88">+H103</f>
        <v>0</v>
      </c>
      <c r="I104" s="72">
        <f t="shared" si="88"/>
        <v>0</v>
      </c>
      <c r="J104" s="72">
        <f t="shared" si="88"/>
        <v>0</v>
      </c>
      <c r="K104" s="72">
        <f t="shared" si="88"/>
        <v>0</v>
      </c>
      <c r="L104" s="72">
        <f t="shared" si="88"/>
        <v>0</v>
      </c>
      <c r="M104" s="1297"/>
      <c r="N104" s="1297">
        <f t="shared" si="88"/>
        <v>0</v>
      </c>
      <c r="O104" s="1297">
        <f t="shared" si="88"/>
        <v>0</v>
      </c>
      <c r="P104" s="72">
        <f t="shared" si="88"/>
        <v>0</v>
      </c>
      <c r="Q104" s="72">
        <f t="shared" ref="Q104:AL104" si="89">+Q103</f>
        <v>0</v>
      </c>
      <c r="R104" s="1297">
        <f t="shared" si="89"/>
        <v>0</v>
      </c>
      <c r="S104" s="1297">
        <f t="shared" si="89"/>
        <v>0</v>
      </c>
      <c r="T104" s="1297">
        <f t="shared" si="89"/>
        <v>0</v>
      </c>
      <c r="U104" s="1297">
        <f t="shared" si="89"/>
        <v>0</v>
      </c>
      <c r="V104" s="1297">
        <v>144</v>
      </c>
      <c r="W104" s="72">
        <f t="shared" si="89"/>
        <v>0</v>
      </c>
      <c r="X104" s="72">
        <f t="shared" si="89"/>
        <v>0</v>
      </c>
      <c r="Y104" s="1297">
        <v>288</v>
      </c>
      <c r="Z104" s="1297"/>
      <c r="AA104" s="1297">
        <v>14</v>
      </c>
      <c r="AB104" s="1297"/>
      <c r="AC104" s="72">
        <f t="shared" si="89"/>
        <v>90</v>
      </c>
      <c r="AD104" s="72">
        <f t="shared" si="89"/>
        <v>0</v>
      </c>
      <c r="AE104" s="72">
        <f t="shared" si="89"/>
        <v>0</v>
      </c>
      <c r="AF104" s="72">
        <f t="shared" si="89"/>
        <v>90</v>
      </c>
      <c r="AG104" s="72">
        <f t="shared" si="89"/>
        <v>90</v>
      </c>
      <c r="AH104" s="72">
        <f t="shared" si="89"/>
        <v>90</v>
      </c>
      <c r="AI104" s="72">
        <f t="shared" si="89"/>
        <v>0</v>
      </c>
      <c r="AJ104" s="72">
        <f t="shared" si="89"/>
        <v>0</v>
      </c>
      <c r="AK104" s="72">
        <f t="shared" si="89"/>
        <v>0</v>
      </c>
      <c r="AL104" s="72">
        <f t="shared" si="89"/>
        <v>0</v>
      </c>
      <c r="AM104" s="463">
        <f>SUM(H104:AL104)</f>
        <v>806</v>
      </c>
    </row>
    <row r="105" spans="2:41" ht="29.25" customHeight="1">
      <c r="B105" s="238" t="s">
        <v>9</v>
      </c>
      <c r="C105" s="2129"/>
      <c r="D105" s="2097" t="s">
        <v>632</v>
      </c>
      <c r="E105" s="2133"/>
      <c r="F105" s="2087"/>
      <c r="G105" s="122"/>
      <c r="H105" s="329">
        <f t="shared" ref="H105:AL105" si="90">+G105+H104-H103</f>
        <v>0</v>
      </c>
      <c r="I105" s="329">
        <f t="shared" si="90"/>
        <v>0</v>
      </c>
      <c r="J105" s="329">
        <f t="shared" si="90"/>
        <v>0</v>
      </c>
      <c r="K105" s="329">
        <f t="shared" si="90"/>
        <v>0</v>
      </c>
      <c r="L105" s="329">
        <f t="shared" si="90"/>
        <v>0</v>
      </c>
      <c r="M105" s="329">
        <f t="shared" si="90"/>
        <v>-18</v>
      </c>
      <c r="N105" s="329">
        <f t="shared" si="90"/>
        <v>-18</v>
      </c>
      <c r="O105" s="329">
        <f t="shared" si="90"/>
        <v>-18</v>
      </c>
      <c r="P105" s="329">
        <f t="shared" si="90"/>
        <v>-18</v>
      </c>
      <c r="Q105" s="329">
        <f t="shared" si="90"/>
        <v>-18</v>
      </c>
      <c r="R105" s="329">
        <f t="shared" ref="R105:X105" si="91">+Q105+R104-R103</f>
        <v>-18</v>
      </c>
      <c r="S105" s="329">
        <f t="shared" si="91"/>
        <v>-18</v>
      </c>
      <c r="T105" s="329">
        <f t="shared" si="91"/>
        <v>-18</v>
      </c>
      <c r="U105" s="329">
        <f t="shared" si="91"/>
        <v>-18</v>
      </c>
      <c r="V105" s="329">
        <f t="shared" si="91"/>
        <v>54</v>
      </c>
      <c r="W105" s="329">
        <f t="shared" si="91"/>
        <v>54</v>
      </c>
      <c r="X105" s="329">
        <f t="shared" si="91"/>
        <v>54</v>
      </c>
      <c r="Y105" s="329">
        <f t="shared" si="90"/>
        <v>252</v>
      </c>
      <c r="Z105" s="329">
        <f t="shared" si="90"/>
        <v>162</v>
      </c>
      <c r="AA105" s="329">
        <f t="shared" si="90"/>
        <v>86</v>
      </c>
      <c r="AB105" s="329">
        <f t="shared" si="90"/>
        <v>-4</v>
      </c>
      <c r="AC105" s="329">
        <f t="shared" si="90"/>
        <v>-4</v>
      </c>
      <c r="AD105" s="329">
        <f t="shared" si="90"/>
        <v>-4</v>
      </c>
      <c r="AE105" s="329">
        <f t="shared" si="90"/>
        <v>-4</v>
      </c>
      <c r="AF105" s="329">
        <f t="shared" si="90"/>
        <v>-4</v>
      </c>
      <c r="AG105" s="329">
        <f t="shared" si="90"/>
        <v>-4</v>
      </c>
      <c r="AH105" s="329">
        <f t="shared" si="90"/>
        <v>-4</v>
      </c>
      <c r="AI105" s="329">
        <f t="shared" si="90"/>
        <v>-4</v>
      </c>
      <c r="AJ105" s="329">
        <f t="shared" si="90"/>
        <v>-4</v>
      </c>
      <c r="AK105" s="329">
        <f t="shared" si="90"/>
        <v>-4</v>
      </c>
      <c r="AL105" s="329">
        <f t="shared" si="90"/>
        <v>-4</v>
      </c>
      <c r="AM105" s="330"/>
    </row>
    <row r="106" spans="2:41" ht="29.25" customHeight="1" thickBot="1">
      <c r="B106" s="238" t="s">
        <v>9</v>
      </c>
      <c r="C106" s="2130"/>
      <c r="D106" s="2061" t="s">
        <v>52</v>
      </c>
      <c r="E106" s="2062"/>
      <c r="F106" s="2088"/>
      <c r="G106" s="337">
        <f>在庫管理!F15</f>
        <v>201</v>
      </c>
      <c r="H106" s="338">
        <f t="shared" ref="H106:AL106" si="92">G106+H104-H100-H101</f>
        <v>201</v>
      </c>
      <c r="I106" s="338">
        <f t="shared" si="92"/>
        <v>201</v>
      </c>
      <c r="J106" s="338">
        <f t="shared" si="92"/>
        <v>201</v>
      </c>
      <c r="K106" s="338">
        <f t="shared" si="92"/>
        <v>201</v>
      </c>
      <c r="L106" s="338">
        <f t="shared" si="92"/>
        <v>201</v>
      </c>
      <c r="M106" s="338">
        <f t="shared" si="92"/>
        <v>147</v>
      </c>
      <c r="N106" s="338">
        <f t="shared" si="92"/>
        <v>93</v>
      </c>
      <c r="O106" s="338">
        <f t="shared" si="92"/>
        <v>39</v>
      </c>
      <c r="P106" s="338">
        <f t="shared" si="92"/>
        <v>39</v>
      </c>
      <c r="Q106" s="338">
        <f t="shared" si="92"/>
        <v>39</v>
      </c>
      <c r="R106" s="338">
        <f t="shared" ref="R106:X106" si="93">Q106+R104-R100-R101</f>
        <v>0</v>
      </c>
      <c r="S106" s="338">
        <f t="shared" si="93"/>
        <v>0</v>
      </c>
      <c r="T106" s="338">
        <f t="shared" si="93"/>
        <v>0</v>
      </c>
      <c r="U106" s="338">
        <f t="shared" si="93"/>
        <v>0</v>
      </c>
      <c r="V106" s="338">
        <f t="shared" si="93"/>
        <v>144</v>
      </c>
      <c r="W106" s="338">
        <f t="shared" si="93"/>
        <v>144</v>
      </c>
      <c r="X106" s="338">
        <f t="shared" si="93"/>
        <v>144</v>
      </c>
      <c r="Y106" s="338">
        <f t="shared" si="92"/>
        <v>432</v>
      </c>
      <c r="Z106" s="338">
        <f t="shared" si="92"/>
        <v>378</v>
      </c>
      <c r="AA106" s="338">
        <f t="shared" si="92"/>
        <v>320</v>
      </c>
      <c r="AB106" s="338">
        <f t="shared" si="92"/>
        <v>267</v>
      </c>
      <c r="AC106" s="338">
        <f t="shared" si="92"/>
        <v>303</v>
      </c>
      <c r="AD106" s="338">
        <f t="shared" si="92"/>
        <v>303</v>
      </c>
      <c r="AE106" s="338">
        <f t="shared" si="92"/>
        <v>303</v>
      </c>
      <c r="AF106" s="338">
        <f t="shared" si="92"/>
        <v>321</v>
      </c>
      <c r="AG106" s="338">
        <f t="shared" si="92"/>
        <v>357</v>
      </c>
      <c r="AH106" s="338">
        <f t="shared" si="92"/>
        <v>375</v>
      </c>
      <c r="AI106" s="338">
        <f t="shared" si="92"/>
        <v>375</v>
      </c>
      <c r="AJ106" s="338">
        <f t="shared" si="92"/>
        <v>375</v>
      </c>
      <c r="AK106" s="338">
        <f t="shared" si="92"/>
        <v>375</v>
      </c>
      <c r="AL106" s="338">
        <f t="shared" si="92"/>
        <v>375</v>
      </c>
      <c r="AM106" s="339"/>
    </row>
    <row r="107" spans="2:41" ht="30.75" customHeight="1" thickTop="1">
      <c r="B107" s="238" t="s">
        <v>4</v>
      </c>
      <c r="C107" s="2082" t="s">
        <v>1111</v>
      </c>
      <c r="D107" s="2111" t="s">
        <v>220</v>
      </c>
      <c r="E107" s="233" t="s">
        <v>148</v>
      </c>
      <c r="F107" s="234"/>
      <c r="G107" s="234"/>
      <c r="H107" s="239">
        <f t="shared" ref="H107:AL107" si="94">+H95</f>
        <v>0</v>
      </c>
      <c r="I107" s="239">
        <f t="shared" si="94"/>
        <v>0</v>
      </c>
      <c r="J107" s="239">
        <f t="shared" si="94"/>
        <v>0</v>
      </c>
      <c r="K107" s="239">
        <f t="shared" si="94"/>
        <v>0</v>
      </c>
      <c r="L107" s="239">
        <f t="shared" si="94"/>
        <v>0</v>
      </c>
      <c r="M107" s="1468">
        <f t="shared" si="94"/>
        <v>36</v>
      </c>
      <c r="N107" s="1468">
        <f t="shared" si="94"/>
        <v>18</v>
      </c>
      <c r="O107" s="1468">
        <f t="shared" si="94"/>
        <v>18</v>
      </c>
      <c r="P107" s="239">
        <f t="shared" si="94"/>
        <v>0</v>
      </c>
      <c r="Q107" s="239">
        <f t="shared" si="94"/>
        <v>0</v>
      </c>
      <c r="R107" s="1468">
        <f t="shared" si="94"/>
        <v>36</v>
      </c>
      <c r="S107" s="1468">
        <f t="shared" si="94"/>
        <v>18</v>
      </c>
      <c r="T107" s="1468">
        <f t="shared" si="94"/>
        <v>18</v>
      </c>
      <c r="U107" s="1468">
        <f t="shared" si="94"/>
        <v>18</v>
      </c>
      <c r="V107" s="1468">
        <f t="shared" si="94"/>
        <v>18</v>
      </c>
      <c r="W107" s="239">
        <f t="shared" si="94"/>
        <v>0</v>
      </c>
      <c r="X107" s="239">
        <f t="shared" si="94"/>
        <v>0</v>
      </c>
      <c r="Y107" s="1468">
        <f t="shared" si="94"/>
        <v>18</v>
      </c>
      <c r="Z107" s="1468">
        <f t="shared" si="94"/>
        <v>36</v>
      </c>
      <c r="AA107" s="1468">
        <f t="shared" si="94"/>
        <v>18</v>
      </c>
      <c r="AB107" s="1468">
        <f t="shared" si="94"/>
        <v>18</v>
      </c>
      <c r="AC107" s="239">
        <f t="shared" si="94"/>
        <v>18</v>
      </c>
      <c r="AD107" s="239">
        <f t="shared" si="94"/>
        <v>18</v>
      </c>
      <c r="AE107" s="239">
        <f t="shared" si="94"/>
        <v>0</v>
      </c>
      <c r="AF107" s="239">
        <f t="shared" si="94"/>
        <v>18</v>
      </c>
      <c r="AG107" s="239">
        <f t="shared" si="94"/>
        <v>18</v>
      </c>
      <c r="AH107" s="239">
        <f t="shared" si="94"/>
        <v>18</v>
      </c>
      <c r="AI107" s="239">
        <f t="shared" si="94"/>
        <v>18</v>
      </c>
      <c r="AJ107" s="239">
        <f t="shared" si="94"/>
        <v>18</v>
      </c>
      <c r="AK107" s="239">
        <f t="shared" si="94"/>
        <v>0</v>
      </c>
      <c r="AL107" s="239">
        <f t="shared" si="94"/>
        <v>0</v>
      </c>
      <c r="AM107" s="269">
        <f>SUM(H107:AL107)</f>
        <v>396</v>
      </c>
      <c r="AO107" s="238" t="s">
        <v>635</v>
      </c>
    </row>
    <row r="108" spans="2:41" ht="30.75" customHeight="1">
      <c r="B108" s="238" t="s">
        <v>4</v>
      </c>
      <c r="C108" s="2082"/>
      <c r="D108" s="2112"/>
      <c r="E108" s="215" t="s">
        <v>636</v>
      </c>
      <c r="F108" s="221"/>
      <c r="G108" s="221"/>
      <c r="H108" s="240">
        <f t="shared" ref="H108:AL108" si="95">+H96+H101</f>
        <v>0</v>
      </c>
      <c r="I108" s="240">
        <f t="shared" si="95"/>
        <v>0</v>
      </c>
      <c r="J108" s="240">
        <f t="shared" si="95"/>
        <v>0</v>
      </c>
      <c r="K108" s="240">
        <f t="shared" si="95"/>
        <v>0</v>
      </c>
      <c r="L108" s="240">
        <f t="shared" si="95"/>
        <v>0</v>
      </c>
      <c r="M108" s="1469">
        <f t="shared" si="95"/>
        <v>0</v>
      </c>
      <c r="N108" s="1469">
        <f t="shared" si="95"/>
        <v>0</v>
      </c>
      <c r="O108" s="1469">
        <f t="shared" si="95"/>
        <v>0</v>
      </c>
      <c r="P108" s="240">
        <f t="shared" si="95"/>
        <v>0</v>
      </c>
      <c r="Q108" s="240">
        <f t="shared" si="95"/>
        <v>0</v>
      </c>
      <c r="R108" s="1469">
        <f t="shared" si="95"/>
        <v>1</v>
      </c>
      <c r="S108" s="1469">
        <f t="shared" si="95"/>
        <v>0</v>
      </c>
      <c r="T108" s="1469">
        <f t="shared" si="95"/>
        <v>0</v>
      </c>
      <c r="U108" s="1469">
        <f t="shared" si="95"/>
        <v>0</v>
      </c>
      <c r="V108" s="1469">
        <f t="shared" si="95"/>
        <v>0</v>
      </c>
      <c r="W108" s="240">
        <f t="shared" si="95"/>
        <v>0</v>
      </c>
      <c r="X108" s="240">
        <f t="shared" si="95"/>
        <v>0</v>
      </c>
      <c r="Y108" s="1469">
        <f t="shared" si="95"/>
        <v>0</v>
      </c>
      <c r="Z108" s="1469">
        <f t="shared" si="95"/>
        <v>1</v>
      </c>
      <c r="AA108" s="1469">
        <f t="shared" si="95"/>
        <v>1</v>
      </c>
      <c r="AB108" s="1469">
        <f t="shared" si="95"/>
        <v>0</v>
      </c>
      <c r="AC108" s="240">
        <f t="shared" si="95"/>
        <v>0</v>
      </c>
      <c r="AD108" s="240">
        <f t="shared" si="95"/>
        <v>0</v>
      </c>
      <c r="AE108" s="240">
        <f t="shared" si="95"/>
        <v>0</v>
      </c>
      <c r="AF108" s="240">
        <f t="shared" si="95"/>
        <v>0</v>
      </c>
      <c r="AG108" s="240">
        <f t="shared" si="95"/>
        <v>0</v>
      </c>
      <c r="AH108" s="240">
        <f t="shared" si="95"/>
        <v>0</v>
      </c>
      <c r="AI108" s="240">
        <f t="shared" si="95"/>
        <v>0</v>
      </c>
      <c r="AJ108" s="240">
        <f t="shared" si="95"/>
        <v>0</v>
      </c>
      <c r="AK108" s="240">
        <f t="shared" si="95"/>
        <v>0</v>
      </c>
      <c r="AL108" s="240">
        <f t="shared" si="95"/>
        <v>0</v>
      </c>
      <c r="AM108" s="257">
        <f t="shared" ref="AM108:AM115" si="96">SUM(H108:AL108)</f>
        <v>3</v>
      </c>
      <c r="AO108" s="289">
        <f>+AM107/(AM108+AM107)</f>
        <v>0.99248120300751874</v>
      </c>
    </row>
    <row r="109" spans="2:41" ht="30.75" customHeight="1">
      <c r="B109" s="238" t="s">
        <v>4</v>
      </c>
      <c r="C109" s="2082"/>
      <c r="D109" s="2113" t="s">
        <v>134</v>
      </c>
      <c r="E109" s="214" t="s">
        <v>148</v>
      </c>
      <c r="F109" s="220"/>
      <c r="G109" s="220"/>
      <c r="H109" s="270">
        <f t="shared" ref="H109:N109" si="97">+H111</f>
        <v>0</v>
      </c>
      <c r="I109" s="270">
        <f t="shared" si="97"/>
        <v>0</v>
      </c>
      <c r="J109" s="270">
        <f t="shared" si="97"/>
        <v>0</v>
      </c>
      <c r="K109" s="270">
        <f t="shared" si="97"/>
        <v>0</v>
      </c>
      <c r="L109" s="270">
        <f t="shared" si="97"/>
        <v>0</v>
      </c>
      <c r="M109" s="1471">
        <f t="shared" si="97"/>
        <v>0</v>
      </c>
      <c r="N109" s="1471">
        <f t="shared" si="97"/>
        <v>0</v>
      </c>
      <c r="O109" s="1471">
        <f t="shared" ref="O109:AL109" si="98">+O111</f>
        <v>0</v>
      </c>
      <c r="P109" s="270">
        <f t="shared" si="98"/>
        <v>0</v>
      </c>
      <c r="Q109" s="270">
        <f t="shared" si="98"/>
        <v>0</v>
      </c>
      <c r="R109" s="1471">
        <f t="shared" si="98"/>
        <v>0</v>
      </c>
      <c r="S109" s="1471">
        <f t="shared" si="98"/>
        <v>0</v>
      </c>
      <c r="T109" s="1471"/>
      <c r="U109" s="1471"/>
      <c r="V109" s="1471">
        <v>137</v>
      </c>
      <c r="W109" s="270">
        <v>113</v>
      </c>
      <c r="X109" s="270">
        <v>47</v>
      </c>
      <c r="Y109" s="1471">
        <f t="shared" si="98"/>
        <v>0</v>
      </c>
      <c r="Z109" s="1471">
        <f t="shared" si="98"/>
        <v>0</v>
      </c>
      <c r="AA109" s="1471">
        <v>12</v>
      </c>
      <c r="AB109" s="1471">
        <v>199</v>
      </c>
      <c r="AC109" s="270">
        <f t="shared" si="98"/>
        <v>160</v>
      </c>
      <c r="AD109" s="270">
        <f t="shared" si="98"/>
        <v>0</v>
      </c>
      <c r="AE109" s="270">
        <f t="shared" si="98"/>
        <v>0</v>
      </c>
      <c r="AF109" s="270">
        <f t="shared" si="98"/>
        <v>0</v>
      </c>
      <c r="AG109" s="270">
        <f t="shared" si="98"/>
        <v>0</v>
      </c>
      <c r="AH109" s="270">
        <f t="shared" si="98"/>
        <v>150</v>
      </c>
      <c r="AI109" s="270">
        <f t="shared" si="98"/>
        <v>180</v>
      </c>
      <c r="AJ109" s="270">
        <f t="shared" si="98"/>
        <v>30</v>
      </c>
      <c r="AK109" s="270">
        <f t="shared" si="98"/>
        <v>0</v>
      </c>
      <c r="AL109" s="270">
        <f t="shared" si="98"/>
        <v>0</v>
      </c>
      <c r="AM109" s="258">
        <f t="shared" si="96"/>
        <v>1028</v>
      </c>
    </row>
    <row r="110" spans="2:41" ht="30.75" customHeight="1">
      <c r="B110" s="238" t="s">
        <v>4</v>
      </c>
      <c r="C110" s="2082"/>
      <c r="D110" s="2112"/>
      <c r="E110" s="215" t="s">
        <v>636</v>
      </c>
      <c r="F110" s="221"/>
      <c r="G110" s="221"/>
      <c r="H110" s="221"/>
      <c r="I110" s="221"/>
      <c r="J110" s="221"/>
      <c r="K110" s="221"/>
      <c r="L110" s="221"/>
      <c r="M110" s="1472"/>
      <c r="N110" s="1472"/>
      <c r="O110" s="1472"/>
      <c r="P110" s="221"/>
      <c r="Q110" s="221"/>
      <c r="R110" s="1472"/>
      <c r="S110" s="1472"/>
      <c r="T110" s="1472"/>
      <c r="U110" s="1472"/>
      <c r="V110" s="1472">
        <v>18</v>
      </c>
      <c r="W110" s="221">
        <v>17</v>
      </c>
      <c r="X110" s="221">
        <v>1</v>
      </c>
      <c r="Y110" s="1472"/>
      <c r="Z110" s="1472"/>
      <c r="AA110" s="1472"/>
      <c r="AB110" s="1472">
        <v>5</v>
      </c>
      <c r="AC110" s="221"/>
      <c r="AD110" s="221"/>
      <c r="AE110" s="221"/>
      <c r="AF110" s="221"/>
      <c r="AG110" s="221"/>
      <c r="AH110" s="221"/>
      <c r="AI110" s="221"/>
      <c r="AJ110" s="221"/>
      <c r="AK110" s="221"/>
      <c r="AL110" s="221"/>
      <c r="AM110" s="259">
        <f t="shared" si="96"/>
        <v>41</v>
      </c>
      <c r="AO110" s="289">
        <f>+AM109/(AM110+AM109)</f>
        <v>0.96164639850327405</v>
      </c>
    </row>
    <row r="111" spans="2:41" ht="30.75" customHeight="1">
      <c r="B111" s="238" t="s">
        <v>4</v>
      </c>
      <c r="C111" s="2082"/>
      <c r="D111" s="2113" t="s">
        <v>129</v>
      </c>
      <c r="E111" s="214" t="s">
        <v>148</v>
      </c>
      <c r="F111" s="220"/>
      <c r="G111" s="220"/>
      <c r="H111" s="270">
        <f t="shared" ref="H111:O111" si="99">+H113</f>
        <v>0</v>
      </c>
      <c r="I111" s="270">
        <f t="shared" si="99"/>
        <v>0</v>
      </c>
      <c r="J111" s="270">
        <f t="shared" si="99"/>
        <v>0</v>
      </c>
      <c r="K111" s="270">
        <f t="shared" si="99"/>
        <v>0</v>
      </c>
      <c r="L111" s="270">
        <f t="shared" si="99"/>
        <v>0</v>
      </c>
      <c r="M111" s="1471">
        <f t="shared" si="99"/>
        <v>0</v>
      </c>
      <c r="N111" s="1471">
        <f t="shared" si="99"/>
        <v>0</v>
      </c>
      <c r="O111" s="1471">
        <f t="shared" si="99"/>
        <v>0</v>
      </c>
      <c r="P111" s="270">
        <f t="shared" ref="P111:AL111" si="100">+P113</f>
        <v>0</v>
      </c>
      <c r="Q111" s="270">
        <f t="shared" si="100"/>
        <v>0</v>
      </c>
      <c r="R111" s="1471">
        <f t="shared" si="100"/>
        <v>0</v>
      </c>
      <c r="S111" s="1471">
        <f t="shared" si="100"/>
        <v>0</v>
      </c>
      <c r="T111" s="1471">
        <v>8</v>
      </c>
      <c r="U111" s="1471">
        <v>190</v>
      </c>
      <c r="V111" s="1471">
        <v>158</v>
      </c>
      <c r="W111" s="270">
        <v>128</v>
      </c>
      <c r="X111" s="270">
        <f t="shared" si="100"/>
        <v>0</v>
      </c>
      <c r="Y111" s="1471">
        <f t="shared" si="100"/>
        <v>0</v>
      </c>
      <c r="Z111" s="1471">
        <f t="shared" si="100"/>
        <v>0</v>
      </c>
      <c r="AA111" s="1471">
        <v>91</v>
      </c>
      <c r="AB111" s="1471">
        <v>210</v>
      </c>
      <c r="AC111" s="270">
        <f t="shared" si="100"/>
        <v>160</v>
      </c>
      <c r="AD111" s="270">
        <f t="shared" si="100"/>
        <v>0</v>
      </c>
      <c r="AE111" s="270">
        <f t="shared" si="100"/>
        <v>0</v>
      </c>
      <c r="AF111" s="270">
        <f t="shared" si="100"/>
        <v>0</v>
      </c>
      <c r="AG111" s="270">
        <f t="shared" si="100"/>
        <v>0</v>
      </c>
      <c r="AH111" s="270">
        <f t="shared" si="100"/>
        <v>150</v>
      </c>
      <c r="AI111" s="270">
        <f t="shared" si="100"/>
        <v>180</v>
      </c>
      <c r="AJ111" s="270">
        <f t="shared" si="100"/>
        <v>30</v>
      </c>
      <c r="AK111" s="270">
        <f t="shared" si="100"/>
        <v>0</v>
      </c>
      <c r="AL111" s="270">
        <f t="shared" si="100"/>
        <v>0</v>
      </c>
      <c r="AM111" s="258">
        <f t="shared" si="96"/>
        <v>1305</v>
      </c>
    </row>
    <row r="112" spans="2:41" ht="30.75" customHeight="1">
      <c r="B112" s="238" t="s">
        <v>4</v>
      </c>
      <c r="C112" s="2082"/>
      <c r="D112" s="2112"/>
      <c r="E112" s="215" t="s">
        <v>636</v>
      </c>
      <c r="F112" s="221"/>
      <c r="G112" s="221"/>
      <c r="H112" s="221"/>
      <c r="I112" s="221"/>
      <c r="J112" s="221"/>
      <c r="K112" s="221"/>
      <c r="L112" s="221"/>
      <c r="M112" s="1472"/>
      <c r="N112" s="1472"/>
      <c r="O112" s="1472"/>
      <c r="P112" s="221"/>
      <c r="Q112" s="221"/>
      <c r="R112" s="1472"/>
      <c r="S112" s="1472"/>
      <c r="T112" s="1472"/>
      <c r="U112" s="1472">
        <v>11</v>
      </c>
      <c r="V112" s="1472">
        <v>9</v>
      </c>
      <c r="W112" s="221">
        <v>4</v>
      </c>
      <c r="X112" s="221"/>
      <c r="Y112" s="1472"/>
      <c r="Z112" s="1472"/>
      <c r="AA112" s="1472">
        <v>2</v>
      </c>
      <c r="AB112" s="1472">
        <v>11</v>
      </c>
      <c r="AC112" s="221"/>
      <c r="AD112" s="221"/>
      <c r="AE112" s="221"/>
      <c r="AF112" s="221"/>
      <c r="AG112" s="221"/>
      <c r="AH112" s="221"/>
      <c r="AI112" s="221"/>
      <c r="AJ112" s="221"/>
      <c r="AK112" s="221"/>
      <c r="AL112" s="221"/>
      <c r="AM112" s="259">
        <f t="shared" si="96"/>
        <v>37</v>
      </c>
      <c r="AO112" s="289">
        <f>+AM111/(AM112+AM111)</f>
        <v>0.9724292101341282</v>
      </c>
    </row>
    <row r="113" spans="1:41" ht="30.75" customHeight="1">
      <c r="B113" s="238" t="s">
        <v>4</v>
      </c>
      <c r="C113" s="2082"/>
      <c r="D113" s="2111" t="s">
        <v>4</v>
      </c>
      <c r="E113" s="214" t="s">
        <v>148</v>
      </c>
      <c r="F113" s="222"/>
      <c r="G113" s="222"/>
      <c r="H113" s="270">
        <f t="shared" ref="H113:N113" si="101">+H117</f>
        <v>0</v>
      </c>
      <c r="I113" s="270">
        <f t="shared" si="101"/>
        <v>0</v>
      </c>
      <c r="J113" s="270">
        <f t="shared" si="101"/>
        <v>0</v>
      </c>
      <c r="K113" s="270">
        <f t="shared" si="101"/>
        <v>0</v>
      </c>
      <c r="L113" s="270">
        <f t="shared" si="101"/>
        <v>0</v>
      </c>
      <c r="M113" s="1471">
        <f t="shared" si="101"/>
        <v>0</v>
      </c>
      <c r="N113" s="1471">
        <f t="shared" si="101"/>
        <v>0</v>
      </c>
      <c r="O113" s="1471">
        <f t="shared" ref="O113:AL113" si="102">+O117</f>
        <v>0</v>
      </c>
      <c r="P113" s="270">
        <f t="shared" si="102"/>
        <v>0</v>
      </c>
      <c r="Q113" s="270">
        <f t="shared" si="102"/>
        <v>0</v>
      </c>
      <c r="R113" s="1471">
        <f t="shared" si="102"/>
        <v>0</v>
      </c>
      <c r="S113" s="1471">
        <f t="shared" si="102"/>
        <v>0</v>
      </c>
      <c r="T113" s="1471">
        <v>35</v>
      </c>
      <c r="U113" s="1471">
        <v>187</v>
      </c>
      <c r="V113" s="1471">
        <v>168</v>
      </c>
      <c r="W113" s="270">
        <v>120</v>
      </c>
      <c r="X113" s="270">
        <f t="shared" si="102"/>
        <v>0</v>
      </c>
      <c r="Y113" s="1471">
        <f t="shared" si="102"/>
        <v>0</v>
      </c>
      <c r="Z113" s="1471">
        <f t="shared" si="102"/>
        <v>0</v>
      </c>
      <c r="AA113" s="1471">
        <v>167</v>
      </c>
      <c r="AB113" s="1471">
        <v>207</v>
      </c>
      <c r="AC113" s="270">
        <f t="shared" si="102"/>
        <v>160</v>
      </c>
      <c r="AD113" s="270">
        <f t="shared" si="102"/>
        <v>0</v>
      </c>
      <c r="AE113" s="270">
        <f t="shared" si="102"/>
        <v>0</v>
      </c>
      <c r="AF113" s="270">
        <f t="shared" si="102"/>
        <v>0</v>
      </c>
      <c r="AG113" s="270">
        <f t="shared" si="102"/>
        <v>0</v>
      </c>
      <c r="AH113" s="270">
        <f t="shared" si="102"/>
        <v>150</v>
      </c>
      <c r="AI113" s="270">
        <f t="shared" si="102"/>
        <v>180</v>
      </c>
      <c r="AJ113" s="270">
        <f t="shared" si="102"/>
        <v>30</v>
      </c>
      <c r="AK113" s="270">
        <f t="shared" si="102"/>
        <v>0</v>
      </c>
      <c r="AL113" s="270">
        <f t="shared" si="102"/>
        <v>0</v>
      </c>
      <c r="AM113" s="258">
        <f t="shared" si="96"/>
        <v>1404</v>
      </c>
    </row>
    <row r="114" spans="1:41" ht="30.75" customHeight="1" thickBot="1">
      <c r="B114" s="238" t="s">
        <v>4</v>
      </c>
      <c r="C114" s="2082"/>
      <c r="D114" s="2114"/>
      <c r="E114" s="216" t="s">
        <v>636</v>
      </c>
      <c r="F114" s="223"/>
      <c r="G114" s="223"/>
      <c r="H114" s="221"/>
      <c r="I114" s="221"/>
      <c r="J114" s="221"/>
      <c r="K114" s="221"/>
      <c r="L114" s="221"/>
      <c r="M114" s="1472"/>
      <c r="N114" s="1472"/>
      <c r="O114" s="1472"/>
      <c r="P114" s="221"/>
      <c r="Q114" s="221"/>
      <c r="R114" s="1472"/>
      <c r="S114" s="1472"/>
      <c r="T114" s="1472">
        <v>2</v>
      </c>
      <c r="U114" s="1472">
        <v>22</v>
      </c>
      <c r="V114" s="1472">
        <v>23</v>
      </c>
      <c r="W114" s="221">
        <v>8</v>
      </c>
      <c r="X114" s="221"/>
      <c r="Y114" s="1472"/>
      <c r="Z114" s="1472"/>
      <c r="AA114" s="1472"/>
      <c r="AB114" s="1472">
        <v>7</v>
      </c>
      <c r="AC114" s="221"/>
      <c r="AD114" s="221"/>
      <c r="AE114" s="221"/>
      <c r="AF114" s="221"/>
      <c r="AG114" s="221"/>
      <c r="AH114" s="221"/>
      <c r="AI114" s="221"/>
      <c r="AJ114" s="221"/>
      <c r="AK114" s="221"/>
      <c r="AL114" s="221"/>
      <c r="AM114" s="259">
        <f t="shared" si="96"/>
        <v>62</v>
      </c>
      <c r="AO114" s="289">
        <f>+AM113/(AM114+AM113)</f>
        <v>0.95770804911323326</v>
      </c>
    </row>
    <row r="115" spans="1:41" ht="30.75" customHeight="1" thickTop="1">
      <c r="B115" s="238" t="s">
        <v>4</v>
      </c>
      <c r="C115" s="2082"/>
      <c r="D115" s="225" t="s">
        <v>637</v>
      </c>
      <c r="E115" s="226" t="s">
        <v>7</v>
      </c>
      <c r="F115" s="227"/>
      <c r="G115" s="227"/>
      <c r="H115" s="227"/>
      <c r="I115" s="227"/>
      <c r="J115" s="227"/>
      <c r="K115" s="227"/>
      <c r="L115" s="227"/>
      <c r="M115" s="1473"/>
      <c r="N115" s="1473"/>
      <c r="O115" s="1473"/>
      <c r="P115" s="227"/>
      <c r="Q115" s="227"/>
      <c r="R115" s="1473"/>
      <c r="S115" s="1473"/>
      <c r="T115" s="1473">
        <v>3</v>
      </c>
      <c r="U115" s="1473"/>
      <c r="V115" s="1473">
        <v>9</v>
      </c>
      <c r="W115" s="227">
        <v>8</v>
      </c>
      <c r="X115" s="227"/>
      <c r="Y115" s="1473"/>
      <c r="Z115" s="1473"/>
      <c r="AA115" s="1473">
        <v>3</v>
      </c>
      <c r="AB115" s="1473">
        <v>4</v>
      </c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481">
        <f t="shared" si="96"/>
        <v>27</v>
      </c>
    </row>
    <row r="116" spans="1:41" ht="30.75" customHeight="1">
      <c r="B116" s="238" t="s">
        <v>4</v>
      </c>
      <c r="C116" s="2082"/>
      <c r="D116" s="2063" t="s">
        <v>51</v>
      </c>
      <c r="E116" s="2064"/>
      <c r="F116" s="224"/>
      <c r="G116" s="272">
        <f>在庫管理!E15</f>
        <v>34</v>
      </c>
      <c r="H116" s="510">
        <f t="shared" ref="H116:AL116" si="103">+G116+H113-H110-H112-H104</f>
        <v>34</v>
      </c>
      <c r="I116" s="510">
        <f t="shared" si="103"/>
        <v>34</v>
      </c>
      <c r="J116" s="510">
        <f t="shared" si="103"/>
        <v>34</v>
      </c>
      <c r="K116" s="510">
        <f t="shared" si="103"/>
        <v>34</v>
      </c>
      <c r="L116" s="510">
        <f t="shared" si="103"/>
        <v>34</v>
      </c>
      <c r="M116" s="510">
        <f t="shared" si="103"/>
        <v>34</v>
      </c>
      <c r="N116" s="510">
        <f t="shared" si="103"/>
        <v>34</v>
      </c>
      <c r="O116" s="510">
        <f t="shared" si="103"/>
        <v>34</v>
      </c>
      <c r="P116" s="510">
        <f t="shared" si="103"/>
        <v>34</v>
      </c>
      <c r="Q116" s="510">
        <f t="shared" si="103"/>
        <v>34</v>
      </c>
      <c r="R116" s="510">
        <f t="shared" ref="R116:W116" si="104">+Q116+R113-R110-R112-R104</f>
        <v>34</v>
      </c>
      <c r="S116" s="510">
        <f t="shared" si="104"/>
        <v>34</v>
      </c>
      <c r="T116" s="510">
        <f t="shared" si="104"/>
        <v>69</v>
      </c>
      <c r="U116" s="510">
        <f t="shared" si="104"/>
        <v>245</v>
      </c>
      <c r="V116" s="510">
        <f t="shared" si="104"/>
        <v>242</v>
      </c>
      <c r="W116" s="510">
        <f t="shared" si="104"/>
        <v>341</v>
      </c>
      <c r="X116" s="510">
        <f t="shared" si="103"/>
        <v>340</v>
      </c>
      <c r="Y116" s="510">
        <f t="shared" si="103"/>
        <v>52</v>
      </c>
      <c r="Z116" s="510">
        <f t="shared" si="103"/>
        <v>52</v>
      </c>
      <c r="AA116" s="510">
        <f t="shared" si="103"/>
        <v>203</v>
      </c>
      <c r="AB116" s="510">
        <f t="shared" si="103"/>
        <v>394</v>
      </c>
      <c r="AC116" s="510">
        <f t="shared" si="103"/>
        <v>464</v>
      </c>
      <c r="AD116" s="510">
        <f t="shared" si="103"/>
        <v>464</v>
      </c>
      <c r="AE116" s="510">
        <f t="shared" si="103"/>
        <v>464</v>
      </c>
      <c r="AF116" s="510">
        <f t="shared" si="103"/>
        <v>374</v>
      </c>
      <c r="AG116" s="510">
        <f t="shared" si="103"/>
        <v>284</v>
      </c>
      <c r="AH116" s="510">
        <f t="shared" si="103"/>
        <v>344</v>
      </c>
      <c r="AI116" s="510">
        <f t="shared" si="103"/>
        <v>524</v>
      </c>
      <c r="AJ116" s="510">
        <f t="shared" si="103"/>
        <v>554</v>
      </c>
      <c r="AK116" s="510">
        <f t="shared" si="103"/>
        <v>554</v>
      </c>
      <c r="AL116" s="510">
        <f t="shared" si="103"/>
        <v>554</v>
      </c>
      <c r="AM116" s="261"/>
    </row>
    <row r="117" spans="1:41" ht="30.75" customHeight="1">
      <c r="A117" t="s">
        <v>619</v>
      </c>
      <c r="B117" s="238" t="s">
        <v>4</v>
      </c>
      <c r="C117" s="2082"/>
      <c r="D117" s="2055" t="s">
        <v>144</v>
      </c>
      <c r="E117" s="2056"/>
      <c r="F117" s="247"/>
      <c r="G117" s="794">
        <f>+管理ﾌｫｰﾏｯﾄ!G35</f>
        <v>1350</v>
      </c>
      <c r="H117" s="290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>
        <v>50</v>
      </c>
      <c r="U117" s="116">
        <v>180</v>
      </c>
      <c r="V117" s="116">
        <v>180</v>
      </c>
      <c r="W117" s="116">
        <v>100</v>
      </c>
      <c r="X117" s="116"/>
      <c r="Y117" s="116"/>
      <c r="Z117" s="116"/>
      <c r="AA117" s="116">
        <v>130</v>
      </c>
      <c r="AB117" s="116">
        <v>180</v>
      </c>
      <c r="AC117" s="116">
        <v>160</v>
      </c>
      <c r="AD117" s="116"/>
      <c r="AE117" s="116"/>
      <c r="AF117" s="116"/>
      <c r="AG117" s="116"/>
      <c r="AH117" s="116">
        <v>150</v>
      </c>
      <c r="AI117" s="116">
        <v>180</v>
      </c>
      <c r="AJ117" s="116">
        <v>30</v>
      </c>
      <c r="AK117" s="116"/>
      <c r="AL117" s="116"/>
      <c r="AM117" s="262">
        <f>SUM(H117:AL117)</f>
        <v>1340</v>
      </c>
      <c r="AO117" s="238" t="s">
        <v>638</v>
      </c>
    </row>
    <row r="118" spans="1:41" ht="30.75" customHeight="1">
      <c r="A118" t="s">
        <v>619</v>
      </c>
      <c r="B118" s="238" t="s">
        <v>4</v>
      </c>
      <c r="C118" s="2082"/>
      <c r="D118" s="2057" t="s">
        <v>148</v>
      </c>
      <c r="E118" s="2058"/>
      <c r="F118" s="244"/>
      <c r="G118" s="753">
        <f>在庫管理!D15</f>
        <v>0</v>
      </c>
      <c r="H118" s="217">
        <f>+H113-H112-H110-H108</f>
        <v>0</v>
      </c>
      <c r="I118" s="217">
        <f t="shared" ref="I118:AL118" si="105">+I113-I112-I110-I108</f>
        <v>0</v>
      </c>
      <c r="J118" s="217">
        <f t="shared" si="105"/>
        <v>0</v>
      </c>
      <c r="K118" s="217">
        <f t="shared" si="105"/>
        <v>0</v>
      </c>
      <c r="L118" s="217">
        <f t="shared" si="105"/>
        <v>0</v>
      </c>
      <c r="M118" s="217">
        <f t="shared" si="105"/>
        <v>0</v>
      </c>
      <c r="N118" s="217">
        <f t="shared" si="105"/>
        <v>0</v>
      </c>
      <c r="O118" s="217">
        <f t="shared" si="105"/>
        <v>0</v>
      </c>
      <c r="P118" s="217">
        <f t="shared" si="105"/>
        <v>0</v>
      </c>
      <c r="Q118" s="217">
        <f t="shared" si="105"/>
        <v>0</v>
      </c>
      <c r="R118" s="217">
        <f t="shared" si="105"/>
        <v>-1</v>
      </c>
      <c r="S118" s="217">
        <f t="shared" si="105"/>
        <v>0</v>
      </c>
      <c r="T118" s="217">
        <f t="shared" si="105"/>
        <v>35</v>
      </c>
      <c r="U118" s="217">
        <f t="shared" si="105"/>
        <v>176</v>
      </c>
      <c r="V118" s="217">
        <f t="shared" si="105"/>
        <v>141</v>
      </c>
      <c r="W118" s="217">
        <f t="shared" si="105"/>
        <v>99</v>
      </c>
      <c r="X118" s="217">
        <f t="shared" si="105"/>
        <v>-1</v>
      </c>
      <c r="Y118" s="217">
        <f t="shared" si="105"/>
        <v>0</v>
      </c>
      <c r="Z118" s="217">
        <f t="shared" si="105"/>
        <v>-1</v>
      </c>
      <c r="AA118" s="217">
        <f t="shared" si="105"/>
        <v>164</v>
      </c>
      <c r="AB118" s="217">
        <f t="shared" si="105"/>
        <v>191</v>
      </c>
      <c r="AC118" s="217">
        <f t="shared" si="105"/>
        <v>160</v>
      </c>
      <c r="AD118" s="217">
        <f t="shared" si="105"/>
        <v>0</v>
      </c>
      <c r="AE118" s="217">
        <f t="shared" si="105"/>
        <v>0</v>
      </c>
      <c r="AF118" s="217">
        <f t="shared" si="105"/>
        <v>0</v>
      </c>
      <c r="AG118" s="217">
        <f t="shared" si="105"/>
        <v>0</v>
      </c>
      <c r="AH118" s="217">
        <f t="shared" si="105"/>
        <v>150</v>
      </c>
      <c r="AI118" s="217">
        <f t="shared" si="105"/>
        <v>180</v>
      </c>
      <c r="AJ118" s="217">
        <f t="shared" si="105"/>
        <v>30</v>
      </c>
      <c r="AK118" s="217">
        <f t="shared" si="105"/>
        <v>0</v>
      </c>
      <c r="AL118" s="217">
        <f t="shared" si="105"/>
        <v>0</v>
      </c>
      <c r="AM118" s="271">
        <f>SUM(H118:AL118)+G118</f>
        <v>1323</v>
      </c>
      <c r="AO118" s="289">
        <f>+AM118/(AM119+AM118)</f>
        <v>0.88613529805760216</v>
      </c>
    </row>
    <row r="119" spans="1:41" ht="30.75" customHeight="1">
      <c r="B119" s="238" t="s">
        <v>4</v>
      </c>
      <c r="C119" s="2082"/>
      <c r="D119" s="2115" t="s">
        <v>636</v>
      </c>
      <c r="E119" s="2116"/>
      <c r="F119" s="245"/>
      <c r="G119" s="245"/>
      <c r="H119" s="245">
        <f>+H115+H114+H112+H110+H108</f>
        <v>0</v>
      </c>
      <c r="I119" s="245">
        <f t="shared" ref="I119:AL119" si="106">+I115+I114+I112+I110+I108</f>
        <v>0</v>
      </c>
      <c r="J119" s="245">
        <f t="shared" si="106"/>
        <v>0</v>
      </c>
      <c r="K119" s="245">
        <f t="shared" si="106"/>
        <v>0</v>
      </c>
      <c r="L119" s="245">
        <f t="shared" si="106"/>
        <v>0</v>
      </c>
      <c r="M119" s="245">
        <f t="shared" si="106"/>
        <v>0</v>
      </c>
      <c r="N119" s="245">
        <f t="shared" si="106"/>
        <v>0</v>
      </c>
      <c r="O119" s="245">
        <f t="shared" si="106"/>
        <v>0</v>
      </c>
      <c r="P119" s="245">
        <f t="shared" si="106"/>
        <v>0</v>
      </c>
      <c r="Q119" s="245">
        <f t="shared" si="106"/>
        <v>0</v>
      </c>
      <c r="R119" s="245">
        <f t="shared" si="106"/>
        <v>1</v>
      </c>
      <c r="S119" s="245">
        <f t="shared" si="106"/>
        <v>0</v>
      </c>
      <c r="T119" s="245">
        <f t="shared" si="106"/>
        <v>5</v>
      </c>
      <c r="U119" s="245">
        <f t="shared" si="106"/>
        <v>33</v>
      </c>
      <c r="V119" s="245">
        <f t="shared" si="106"/>
        <v>59</v>
      </c>
      <c r="W119" s="245">
        <f t="shared" si="106"/>
        <v>37</v>
      </c>
      <c r="X119" s="245">
        <f t="shared" si="106"/>
        <v>1</v>
      </c>
      <c r="Y119" s="245">
        <f t="shared" si="106"/>
        <v>0</v>
      </c>
      <c r="Z119" s="245">
        <f t="shared" si="106"/>
        <v>1</v>
      </c>
      <c r="AA119" s="245">
        <f t="shared" si="106"/>
        <v>6</v>
      </c>
      <c r="AB119" s="245">
        <f t="shared" si="106"/>
        <v>27</v>
      </c>
      <c r="AC119" s="245">
        <f t="shared" si="106"/>
        <v>0</v>
      </c>
      <c r="AD119" s="245">
        <f t="shared" si="106"/>
        <v>0</v>
      </c>
      <c r="AE119" s="245">
        <f t="shared" si="106"/>
        <v>0</v>
      </c>
      <c r="AF119" s="245">
        <f t="shared" si="106"/>
        <v>0</v>
      </c>
      <c r="AG119" s="245">
        <f t="shared" si="106"/>
        <v>0</v>
      </c>
      <c r="AH119" s="245">
        <f t="shared" si="106"/>
        <v>0</v>
      </c>
      <c r="AI119" s="245">
        <f t="shared" si="106"/>
        <v>0</v>
      </c>
      <c r="AJ119" s="245">
        <f t="shared" si="106"/>
        <v>0</v>
      </c>
      <c r="AK119" s="245">
        <f t="shared" si="106"/>
        <v>0</v>
      </c>
      <c r="AL119" s="245">
        <f t="shared" si="106"/>
        <v>0</v>
      </c>
      <c r="AM119" s="482">
        <f>SUM(H119:AL119)</f>
        <v>170</v>
      </c>
    </row>
    <row r="120" spans="1:41" ht="30.75" customHeight="1">
      <c r="B120" s="238" t="s">
        <v>4</v>
      </c>
      <c r="C120" s="2082"/>
      <c r="D120" s="2057" t="s">
        <v>8</v>
      </c>
      <c r="E120" s="2058"/>
      <c r="F120" s="218"/>
      <c r="G120" s="218"/>
      <c r="H120" s="218">
        <f t="shared" ref="H120:AL120" si="107">+H118-H117</f>
        <v>0</v>
      </c>
      <c r="I120" s="218">
        <f t="shared" si="107"/>
        <v>0</v>
      </c>
      <c r="J120" s="218">
        <f t="shared" si="107"/>
        <v>0</v>
      </c>
      <c r="K120" s="218">
        <f t="shared" si="107"/>
        <v>0</v>
      </c>
      <c r="L120" s="218">
        <f t="shared" si="107"/>
        <v>0</v>
      </c>
      <c r="M120" s="218">
        <f t="shared" si="107"/>
        <v>0</v>
      </c>
      <c r="N120" s="218">
        <f t="shared" si="107"/>
        <v>0</v>
      </c>
      <c r="O120" s="218">
        <f t="shared" si="107"/>
        <v>0</v>
      </c>
      <c r="P120" s="218">
        <f t="shared" si="107"/>
        <v>0</v>
      </c>
      <c r="Q120" s="218">
        <f t="shared" si="107"/>
        <v>0</v>
      </c>
      <c r="R120" s="218">
        <f t="shared" si="107"/>
        <v>-1</v>
      </c>
      <c r="S120" s="218">
        <f t="shared" si="107"/>
        <v>0</v>
      </c>
      <c r="T120" s="218">
        <f t="shared" si="107"/>
        <v>-15</v>
      </c>
      <c r="U120" s="218">
        <f t="shared" si="107"/>
        <v>-4</v>
      </c>
      <c r="V120" s="218">
        <f t="shared" si="107"/>
        <v>-39</v>
      </c>
      <c r="W120" s="218">
        <f t="shared" si="107"/>
        <v>-1</v>
      </c>
      <c r="X120" s="218">
        <f t="shared" si="107"/>
        <v>-1</v>
      </c>
      <c r="Y120" s="218">
        <f t="shared" si="107"/>
        <v>0</v>
      </c>
      <c r="Z120" s="218">
        <f t="shared" si="107"/>
        <v>-1</v>
      </c>
      <c r="AA120" s="218">
        <f t="shared" si="107"/>
        <v>34</v>
      </c>
      <c r="AB120" s="218">
        <f t="shared" si="107"/>
        <v>11</v>
      </c>
      <c r="AC120" s="218">
        <f t="shared" si="107"/>
        <v>0</v>
      </c>
      <c r="AD120" s="218">
        <f t="shared" si="107"/>
        <v>0</v>
      </c>
      <c r="AE120" s="218">
        <f t="shared" si="107"/>
        <v>0</v>
      </c>
      <c r="AF120" s="218">
        <f t="shared" si="107"/>
        <v>0</v>
      </c>
      <c r="AG120" s="218">
        <f t="shared" si="107"/>
        <v>0</v>
      </c>
      <c r="AH120" s="218">
        <f t="shared" si="107"/>
        <v>0</v>
      </c>
      <c r="AI120" s="218">
        <f t="shared" si="107"/>
        <v>0</v>
      </c>
      <c r="AJ120" s="218">
        <f t="shared" si="107"/>
        <v>0</v>
      </c>
      <c r="AK120" s="218">
        <f t="shared" si="107"/>
        <v>0</v>
      </c>
      <c r="AL120" s="218">
        <f t="shared" si="107"/>
        <v>0</v>
      </c>
      <c r="AM120" s="265">
        <f>SUM(H120:AL120)</f>
        <v>-17</v>
      </c>
    </row>
    <row r="121" spans="1:41" ht="30.75" customHeight="1">
      <c r="A121" t="s">
        <v>619</v>
      </c>
      <c r="B121" s="238" t="s">
        <v>4</v>
      </c>
      <c r="C121" s="2082"/>
      <c r="D121" s="2065" t="s">
        <v>639</v>
      </c>
      <c r="E121" s="2066"/>
      <c r="F121" s="219"/>
      <c r="G121" s="219"/>
      <c r="H121" s="219">
        <f t="shared" ref="H121:AL121" si="108">+G121+H120</f>
        <v>0</v>
      </c>
      <c r="I121" s="219">
        <f t="shared" si="108"/>
        <v>0</v>
      </c>
      <c r="J121" s="219">
        <f t="shared" si="108"/>
        <v>0</v>
      </c>
      <c r="K121" s="219">
        <f t="shared" si="108"/>
        <v>0</v>
      </c>
      <c r="L121" s="219">
        <f t="shared" si="108"/>
        <v>0</v>
      </c>
      <c r="M121" s="219">
        <f t="shared" si="108"/>
        <v>0</v>
      </c>
      <c r="N121" s="219">
        <f t="shared" si="108"/>
        <v>0</v>
      </c>
      <c r="O121" s="219">
        <f t="shared" si="108"/>
        <v>0</v>
      </c>
      <c r="P121" s="219">
        <f t="shared" si="108"/>
        <v>0</v>
      </c>
      <c r="Q121" s="219">
        <f t="shared" si="108"/>
        <v>0</v>
      </c>
      <c r="R121" s="219">
        <f t="shared" ref="R121:W121" si="109">+Q121+R120</f>
        <v>-1</v>
      </c>
      <c r="S121" s="219">
        <f t="shared" si="109"/>
        <v>-1</v>
      </c>
      <c r="T121" s="219">
        <f t="shared" si="109"/>
        <v>-16</v>
      </c>
      <c r="U121" s="219">
        <f t="shared" si="109"/>
        <v>-20</v>
      </c>
      <c r="V121" s="219">
        <f t="shared" si="109"/>
        <v>-59</v>
      </c>
      <c r="W121" s="219">
        <f t="shared" si="109"/>
        <v>-60</v>
      </c>
      <c r="X121" s="219">
        <f t="shared" si="108"/>
        <v>-61</v>
      </c>
      <c r="Y121" s="219">
        <f t="shared" si="108"/>
        <v>-61</v>
      </c>
      <c r="Z121" s="219">
        <f t="shared" si="108"/>
        <v>-62</v>
      </c>
      <c r="AA121" s="219">
        <f t="shared" si="108"/>
        <v>-28</v>
      </c>
      <c r="AB121" s="219">
        <f t="shared" si="108"/>
        <v>-17</v>
      </c>
      <c r="AC121" s="219">
        <f t="shared" si="108"/>
        <v>-17</v>
      </c>
      <c r="AD121" s="219">
        <f t="shared" si="108"/>
        <v>-17</v>
      </c>
      <c r="AE121" s="219">
        <f t="shared" si="108"/>
        <v>-17</v>
      </c>
      <c r="AF121" s="219">
        <f t="shared" si="108"/>
        <v>-17</v>
      </c>
      <c r="AG121" s="219">
        <f t="shared" si="108"/>
        <v>-17</v>
      </c>
      <c r="AH121" s="219">
        <f t="shared" si="108"/>
        <v>-17</v>
      </c>
      <c r="AI121" s="219">
        <f t="shared" si="108"/>
        <v>-17</v>
      </c>
      <c r="AJ121" s="219">
        <f t="shared" si="108"/>
        <v>-17</v>
      </c>
      <c r="AK121" s="219">
        <f t="shared" si="108"/>
        <v>-17</v>
      </c>
      <c r="AL121" s="219">
        <f t="shared" si="108"/>
        <v>-17</v>
      </c>
      <c r="AM121" s="266">
        <f>SUM(H121:AL121)</f>
        <v>-556</v>
      </c>
    </row>
    <row r="122" spans="1:41" ht="30.75" customHeight="1">
      <c r="B122" s="238" t="s">
        <v>4</v>
      </c>
      <c r="C122" s="2082"/>
      <c r="D122" s="2117" t="s">
        <v>640</v>
      </c>
      <c r="E122" s="2117"/>
      <c r="F122" s="273"/>
      <c r="G122" s="274">
        <f>+G93+G98+G106+G116</f>
        <v>350</v>
      </c>
      <c r="H122" s="275">
        <f t="shared" ref="H122:AL123" si="110">+G122+H117-H90</f>
        <v>350</v>
      </c>
      <c r="I122" s="275">
        <f t="shared" si="110"/>
        <v>350</v>
      </c>
      <c r="J122" s="275">
        <f t="shared" si="110"/>
        <v>350</v>
      </c>
      <c r="K122" s="275">
        <f t="shared" si="110"/>
        <v>350</v>
      </c>
      <c r="L122" s="275">
        <f t="shared" si="110"/>
        <v>350</v>
      </c>
      <c r="M122" s="275">
        <f t="shared" si="110"/>
        <v>314</v>
      </c>
      <c r="N122" s="275">
        <f t="shared" si="110"/>
        <v>296</v>
      </c>
      <c r="O122" s="275">
        <f t="shared" si="110"/>
        <v>278</v>
      </c>
      <c r="P122" s="275">
        <f t="shared" si="110"/>
        <v>278</v>
      </c>
      <c r="Q122" s="275">
        <f t="shared" si="110"/>
        <v>278</v>
      </c>
      <c r="R122" s="275">
        <f t="shared" ref="R122:W123" si="111">+Q122+R117-R90</f>
        <v>242</v>
      </c>
      <c r="S122" s="275">
        <f t="shared" si="111"/>
        <v>224</v>
      </c>
      <c r="T122" s="275">
        <f t="shared" si="111"/>
        <v>256</v>
      </c>
      <c r="U122" s="275">
        <f t="shared" si="111"/>
        <v>418</v>
      </c>
      <c r="V122" s="275">
        <f t="shared" si="111"/>
        <v>580</v>
      </c>
      <c r="W122" s="275">
        <f t="shared" si="111"/>
        <v>680</v>
      </c>
      <c r="X122" s="275">
        <f t="shared" si="110"/>
        <v>680</v>
      </c>
      <c r="Y122" s="275">
        <f t="shared" si="110"/>
        <v>662</v>
      </c>
      <c r="Z122" s="275">
        <f t="shared" si="110"/>
        <v>626</v>
      </c>
      <c r="AA122" s="275">
        <f t="shared" si="110"/>
        <v>738</v>
      </c>
      <c r="AB122" s="275">
        <f t="shared" si="110"/>
        <v>900</v>
      </c>
      <c r="AC122" s="275">
        <f t="shared" si="110"/>
        <v>1042</v>
      </c>
      <c r="AD122" s="275">
        <f t="shared" si="110"/>
        <v>1042</v>
      </c>
      <c r="AE122" s="275">
        <f t="shared" si="110"/>
        <v>1042</v>
      </c>
      <c r="AF122" s="275">
        <f t="shared" si="110"/>
        <v>1024</v>
      </c>
      <c r="AG122" s="275">
        <f t="shared" si="110"/>
        <v>988</v>
      </c>
      <c r="AH122" s="275">
        <f t="shared" si="110"/>
        <v>1120</v>
      </c>
      <c r="AI122" s="275">
        <f t="shared" si="110"/>
        <v>1282</v>
      </c>
      <c r="AJ122" s="275">
        <f t="shared" si="110"/>
        <v>1294</v>
      </c>
      <c r="AK122" s="275">
        <f t="shared" si="110"/>
        <v>1294</v>
      </c>
      <c r="AL122" s="275">
        <f t="shared" si="110"/>
        <v>1294</v>
      </c>
      <c r="AM122" s="276">
        <f>AL122</f>
        <v>1294</v>
      </c>
    </row>
    <row r="123" spans="1:41" ht="30.75" customHeight="1">
      <c r="B123" s="238" t="s">
        <v>4</v>
      </c>
      <c r="C123" s="2082"/>
      <c r="D123" s="2118" t="s">
        <v>641</v>
      </c>
      <c r="E123" s="2118"/>
      <c r="F123" s="231"/>
      <c r="G123" s="246">
        <f>+G93+G98+G106+G116</f>
        <v>350</v>
      </c>
      <c r="H123" s="232">
        <f t="shared" si="110"/>
        <v>350</v>
      </c>
      <c r="I123" s="232">
        <f t="shared" si="110"/>
        <v>350</v>
      </c>
      <c r="J123" s="232">
        <f t="shared" si="110"/>
        <v>350</v>
      </c>
      <c r="K123" s="232">
        <f t="shared" si="110"/>
        <v>350</v>
      </c>
      <c r="L123" s="232">
        <f t="shared" si="110"/>
        <v>350</v>
      </c>
      <c r="M123" s="232">
        <f t="shared" si="110"/>
        <v>314</v>
      </c>
      <c r="N123" s="232">
        <f t="shared" si="110"/>
        <v>296</v>
      </c>
      <c r="O123" s="232">
        <f t="shared" si="110"/>
        <v>278</v>
      </c>
      <c r="P123" s="232">
        <f t="shared" si="110"/>
        <v>278</v>
      </c>
      <c r="Q123" s="232">
        <f t="shared" si="110"/>
        <v>278</v>
      </c>
      <c r="R123" s="232">
        <f t="shared" si="111"/>
        <v>241</v>
      </c>
      <c r="S123" s="232">
        <f t="shared" si="111"/>
        <v>223</v>
      </c>
      <c r="T123" s="232">
        <f t="shared" si="111"/>
        <v>240</v>
      </c>
      <c r="U123" s="232">
        <f t="shared" si="111"/>
        <v>398</v>
      </c>
      <c r="V123" s="232">
        <f t="shared" si="111"/>
        <v>521</v>
      </c>
      <c r="W123" s="232">
        <f t="shared" si="111"/>
        <v>620</v>
      </c>
      <c r="X123" s="232">
        <f t="shared" si="110"/>
        <v>619</v>
      </c>
      <c r="Y123" s="232">
        <f t="shared" si="110"/>
        <v>601</v>
      </c>
      <c r="Z123" s="232">
        <f t="shared" si="110"/>
        <v>564</v>
      </c>
      <c r="AA123" s="232">
        <f t="shared" si="110"/>
        <v>710</v>
      </c>
      <c r="AB123" s="232">
        <f t="shared" si="110"/>
        <v>883</v>
      </c>
      <c r="AC123" s="232">
        <f t="shared" si="110"/>
        <v>1025</v>
      </c>
      <c r="AD123" s="232">
        <f t="shared" si="110"/>
        <v>1025</v>
      </c>
      <c r="AE123" s="232">
        <f t="shared" si="110"/>
        <v>1025</v>
      </c>
      <c r="AF123" s="232">
        <f t="shared" si="110"/>
        <v>1007</v>
      </c>
      <c r="AG123" s="232">
        <f t="shared" si="110"/>
        <v>971</v>
      </c>
      <c r="AH123" s="232">
        <f t="shared" si="110"/>
        <v>1103</v>
      </c>
      <c r="AI123" s="232">
        <f t="shared" si="110"/>
        <v>1265</v>
      </c>
      <c r="AJ123" s="232">
        <f t="shared" si="110"/>
        <v>1277</v>
      </c>
      <c r="AK123" s="232">
        <f t="shared" si="110"/>
        <v>1277</v>
      </c>
      <c r="AL123" s="232">
        <f t="shared" si="110"/>
        <v>1277</v>
      </c>
      <c r="AM123" s="267">
        <f>AL123</f>
        <v>1277</v>
      </c>
    </row>
    <row r="124" spans="1:41" ht="30.75" customHeight="1" thickBot="1">
      <c r="B124" s="238" t="s">
        <v>4</v>
      </c>
      <c r="C124" s="2083"/>
      <c r="D124" s="2119" t="s">
        <v>8</v>
      </c>
      <c r="E124" s="2119"/>
      <c r="F124" s="228"/>
      <c r="G124" s="229"/>
      <c r="H124" s="230">
        <f>+H123-H122</f>
        <v>0</v>
      </c>
      <c r="I124" s="230">
        <f t="shared" ref="I124:AL124" si="112">+I123-I122</f>
        <v>0</v>
      </c>
      <c r="J124" s="230">
        <f t="shared" si="112"/>
        <v>0</v>
      </c>
      <c r="K124" s="230">
        <f t="shared" si="112"/>
        <v>0</v>
      </c>
      <c r="L124" s="230">
        <f t="shared" si="112"/>
        <v>0</v>
      </c>
      <c r="M124" s="230">
        <f t="shared" si="112"/>
        <v>0</v>
      </c>
      <c r="N124" s="230">
        <f t="shared" si="112"/>
        <v>0</v>
      </c>
      <c r="O124" s="230">
        <f t="shared" si="112"/>
        <v>0</v>
      </c>
      <c r="P124" s="230">
        <f t="shared" si="112"/>
        <v>0</v>
      </c>
      <c r="Q124" s="230">
        <f t="shared" si="112"/>
        <v>0</v>
      </c>
      <c r="R124" s="230">
        <f t="shared" si="112"/>
        <v>-1</v>
      </c>
      <c r="S124" s="230">
        <f t="shared" si="112"/>
        <v>-1</v>
      </c>
      <c r="T124" s="230">
        <f t="shared" si="112"/>
        <v>-16</v>
      </c>
      <c r="U124" s="230">
        <f t="shared" si="112"/>
        <v>-20</v>
      </c>
      <c r="V124" s="230">
        <f t="shared" si="112"/>
        <v>-59</v>
      </c>
      <c r="W124" s="230">
        <f t="shared" si="112"/>
        <v>-60</v>
      </c>
      <c r="X124" s="230">
        <f t="shared" si="112"/>
        <v>-61</v>
      </c>
      <c r="Y124" s="230">
        <f t="shared" si="112"/>
        <v>-61</v>
      </c>
      <c r="Z124" s="230">
        <f t="shared" si="112"/>
        <v>-62</v>
      </c>
      <c r="AA124" s="230">
        <f t="shared" si="112"/>
        <v>-28</v>
      </c>
      <c r="AB124" s="230">
        <f t="shared" si="112"/>
        <v>-17</v>
      </c>
      <c r="AC124" s="230">
        <f t="shared" si="112"/>
        <v>-17</v>
      </c>
      <c r="AD124" s="230">
        <f t="shared" si="112"/>
        <v>-17</v>
      </c>
      <c r="AE124" s="230">
        <f t="shared" si="112"/>
        <v>-17</v>
      </c>
      <c r="AF124" s="230">
        <f t="shared" si="112"/>
        <v>-17</v>
      </c>
      <c r="AG124" s="230">
        <f t="shared" si="112"/>
        <v>-17</v>
      </c>
      <c r="AH124" s="230">
        <f t="shared" si="112"/>
        <v>-17</v>
      </c>
      <c r="AI124" s="230">
        <f t="shared" si="112"/>
        <v>-17</v>
      </c>
      <c r="AJ124" s="230">
        <f t="shared" si="112"/>
        <v>-17</v>
      </c>
      <c r="AK124" s="230">
        <f t="shared" si="112"/>
        <v>-17</v>
      </c>
      <c r="AL124" s="230">
        <f t="shared" si="112"/>
        <v>-17</v>
      </c>
      <c r="AM124" s="268">
        <f>+AL124+AM123-AM122</f>
        <v>-34</v>
      </c>
    </row>
    <row r="125" spans="1:41" ht="30" customHeight="1" thickTop="1">
      <c r="B125" s="238"/>
      <c r="C125" s="2128" t="s">
        <v>220</v>
      </c>
      <c r="D125" s="2067" t="s">
        <v>120</v>
      </c>
      <c r="E125" s="2068"/>
      <c r="F125" s="127">
        <f>+GL!E76</f>
        <v>0</v>
      </c>
      <c r="G125" s="128"/>
      <c r="H125" s="798"/>
      <c r="I125" s="798"/>
      <c r="J125" s="798"/>
      <c r="K125" s="798"/>
      <c r="L125" s="798"/>
      <c r="M125" s="798"/>
      <c r="N125" s="798"/>
      <c r="O125" s="798"/>
      <c r="P125" s="798"/>
      <c r="Q125" s="798"/>
      <c r="R125" s="798"/>
      <c r="S125" s="798"/>
      <c r="T125" s="798"/>
      <c r="U125" s="798"/>
      <c r="V125" s="798"/>
      <c r="W125" s="798"/>
      <c r="X125" s="798"/>
      <c r="Y125" s="798"/>
      <c r="Z125" s="798"/>
      <c r="AA125" s="798"/>
      <c r="AB125" s="798"/>
      <c r="AC125" s="798"/>
      <c r="AD125" s="798"/>
      <c r="AE125" s="798"/>
      <c r="AF125" s="798"/>
      <c r="AG125" s="798"/>
      <c r="AH125" s="798"/>
      <c r="AI125" s="798"/>
      <c r="AJ125" s="798"/>
      <c r="AK125" s="798"/>
      <c r="AL125" s="801"/>
      <c r="AM125" s="278">
        <f>SUM(H125:AL125)</f>
        <v>0</v>
      </c>
    </row>
    <row r="126" spans="1:41" ht="30" customHeight="1">
      <c r="B126" s="238"/>
      <c r="C126" s="2129"/>
      <c r="D126" s="2084" t="s">
        <v>621</v>
      </c>
      <c r="E126" s="2085"/>
      <c r="F126" s="80"/>
      <c r="G126" s="213">
        <v>0</v>
      </c>
      <c r="H126" s="72">
        <f t="shared" ref="H126:AF126" si="113">+H125</f>
        <v>0</v>
      </c>
      <c r="I126" s="72">
        <f t="shared" si="113"/>
        <v>0</v>
      </c>
      <c r="J126" s="72">
        <f t="shared" si="113"/>
        <v>0</v>
      </c>
      <c r="K126" s="72">
        <f t="shared" si="113"/>
        <v>0</v>
      </c>
      <c r="L126" s="72">
        <f t="shared" si="113"/>
        <v>0</v>
      </c>
      <c r="M126" s="72">
        <f t="shared" si="113"/>
        <v>0</v>
      </c>
      <c r="N126" s="72">
        <f t="shared" si="113"/>
        <v>0</v>
      </c>
      <c r="O126" s="72">
        <f t="shared" si="113"/>
        <v>0</v>
      </c>
      <c r="P126" s="72">
        <f t="shared" si="113"/>
        <v>0</v>
      </c>
      <c r="Q126" s="72">
        <f t="shared" si="113"/>
        <v>0</v>
      </c>
      <c r="R126" s="72">
        <f t="shared" si="113"/>
        <v>0</v>
      </c>
      <c r="S126" s="72">
        <f t="shared" si="113"/>
        <v>0</v>
      </c>
      <c r="T126" s="72">
        <f t="shared" si="113"/>
        <v>0</v>
      </c>
      <c r="U126" s="72">
        <f t="shared" si="113"/>
        <v>0</v>
      </c>
      <c r="V126" s="72">
        <f t="shared" si="113"/>
        <v>0</v>
      </c>
      <c r="W126" s="72">
        <f t="shared" si="113"/>
        <v>0</v>
      </c>
      <c r="X126" s="72">
        <f t="shared" si="113"/>
        <v>0</v>
      </c>
      <c r="Y126" s="72">
        <f t="shared" si="113"/>
        <v>0</v>
      </c>
      <c r="Z126" s="72">
        <f t="shared" si="113"/>
        <v>0</v>
      </c>
      <c r="AA126" s="72">
        <f t="shared" si="113"/>
        <v>0</v>
      </c>
      <c r="AB126" s="72">
        <f t="shared" si="113"/>
        <v>0</v>
      </c>
      <c r="AC126" s="72">
        <f t="shared" si="113"/>
        <v>0</v>
      </c>
      <c r="AD126" s="72">
        <f t="shared" si="113"/>
        <v>0</v>
      </c>
      <c r="AE126" s="72">
        <f t="shared" si="113"/>
        <v>0</v>
      </c>
      <c r="AF126" s="72">
        <f t="shared" si="113"/>
        <v>0</v>
      </c>
      <c r="AG126" s="72"/>
      <c r="AH126" s="72"/>
      <c r="AI126" s="72">
        <f>+AI125</f>
        <v>0</v>
      </c>
      <c r="AJ126" s="72">
        <f>+AJ125</f>
        <v>0</v>
      </c>
      <c r="AK126" s="72">
        <f>+AK125</f>
        <v>0</v>
      </c>
      <c r="AL126" s="285">
        <f>+AL125</f>
        <v>0</v>
      </c>
      <c r="AM126" s="475">
        <f>SUM(G126:AL126)</f>
        <v>0</v>
      </c>
    </row>
    <row r="127" spans="1:41" ht="30" customHeight="1">
      <c r="B127" s="238"/>
      <c r="C127" s="2129"/>
      <c r="D127" s="2120" t="s">
        <v>622</v>
      </c>
      <c r="E127" s="2121"/>
      <c r="F127" s="122"/>
      <c r="G127" s="758">
        <f>+G126</f>
        <v>0</v>
      </c>
      <c r="H127" s="325">
        <f t="shared" ref="H127:AL127" si="114">G127-H125+H126</f>
        <v>0</v>
      </c>
      <c r="I127" s="325">
        <f t="shared" si="114"/>
        <v>0</v>
      </c>
      <c r="J127" s="325">
        <f t="shared" si="114"/>
        <v>0</v>
      </c>
      <c r="K127" s="325">
        <f t="shared" si="114"/>
        <v>0</v>
      </c>
      <c r="L127" s="325">
        <f t="shared" si="114"/>
        <v>0</v>
      </c>
      <c r="M127" s="325">
        <f t="shared" si="114"/>
        <v>0</v>
      </c>
      <c r="N127" s="325">
        <f t="shared" si="114"/>
        <v>0</v>
      </c>
      <c r="O127" s="325">
        <f t="shared" si="114"/>
        <v>0</v>
      </c>
      <c r="P127" s="325">
        <f t="shared" si="114"/>
        <v>0</v>
      </c>
      <c r="Q127" s="325">
        <f t="shared" si="114"/>
        <v>0</v>
      </c>
      <c r="R127" s="325">
        <f t="shared" ref="R127:W127" si="115">Q127-R125+R126</f>
        <v>0</v>
      </c>
      <c r="S127" s="325">
        <f t="shared" si="115"/>
        <v>0</v>
      </c>
      <c r="T127" s="325">
        <f t="shared" si="115"/>
        <v>0</v>
      </c>
      <c r="U127" s="325">
        <f t="shared" si="115"/>
        <v>0</v>
      </c>
      <c r="V127" s="325">
        <f t="shared" si="115"/>
        <v>0</v>
      </c>
      <c r="W127" s="325">
        <f t="shared" si="115"/>
        <v>0</v>
      </c>
      <c r="X127" s="325">
        <f t="shared" si="114"/>
        <v>0</v>
      </c>
      <c r="Y127" s="325">
        <f t="shared" si="114"/>
        <v>0</v>
      </c>
      <c r="Z127" s="325">
        <f t="shared" si="114"/>
        <v>0</v>
      </c>
      <c r="AA127" s="325">
        <f t="shared" si="114"/>
        <v>0</v>
      </c>
      <c r="AB127" s="325">
        <f t="shared" si="114"/>
        <v>0</v>
      </c>
      <c r="AC127" s="325">
        <f t="shared" si="114"/>
        <v>0</v>
      </c>
      <c r="AD127" s="325">
        <f t="shared" si="114"/>
        <v>0</v>
      </c>
      <c r="AE127" s="325">
        <f t="shared" si="114"/>
        <v>0</v>
      </c>
      <c r="AF127" s="325">
        <f t="shared" si="114"/>
        <v>0</v>
      </c>
      <c r="AG127" s="325">
        <f t="shared" si="114"/>
        <v>0</v>
      </c>
      <c r="AH127" s="325">
        <f t="shared" si="114"/>
        <v>0</v>
      </c>
      <c r="AI127" s="325">
        <f t="shared" si="114"/>
        <v>0</v>
      </c>
      <c r="AJ127" s="325">
        <f t="shared" si="114"/>
        <v>0</v>
      </c>
      <c r="AK127" s="325">
        <f t="shared" si="114"/>
        <v>0</v>
      </c>
      <c r="AL127" s="352">
        <f t="shared" si="114"/>
        <v>0</v>
      </c>
      <c r="AM127" s="353"/>
    </row>
    <row r="128" spans="1:41" ht="30" customHeight="1" thickBot="1">
      <c r="B128" s="238"/>
      <c r="C128" s="2129"/>
      <c r="D128" s="2049" t="s">
        <v>54</v>
      </c>
      <c r="E128" s="2050"/>
      <c r="F128" s="320"/>
      <c r="G128" s="321"/>
      <c r="H128" s="322">
        <f>G128+H130-H126</f>
        <v>0</v>
      </c>
      <c r="I128" s="322">
        <f t="shared" ref="I128:AL128" si="116">H128+I130-I126</f>
        <v>0</v>
      </c>
      <c r="J128" s="322">
        <f t="shared" si="116"/>
        <v>0</v>
      </c>
      <c r="K128" s="322">
        <f t="shared" si="116"/>
        <v>0</v>
      </c>
      <c r="L128" s="322">
        <f t="shared" si="116"/>
        <v>0</v>
      </c>
      <c r="M128" s="322">
        <f t="shared" si="116"/>
        <v>0</v>
      </c>
      <c r="N128" s="322">
        <f t="shared" si="116"/>
        <v>0</v>
      </c>
      <c r="O128" s="322">
        <f t="shared" si="116"/>
        <v>0</v>
      </c>
      <c r="P128" s="322">
        <f t="shared" si="116"/>
        <v>0</v>
      </c>
      <c r="Q128" s="322">
        <f t="shared" si="116"/>
        <v>0</v>
      </c>
      <c r="R128" s="322">
        <f t="shared" ref="R128:X128" si="117">Q128+R130-R126</f>
        <v>0</v>
      </c>
      <c r="S128" s="322">
        <f t="shared" si="117"/>
        <v>0</v>
      </c>
      <c r="T128" s="322">
        <f t="shared" si="117"/>
        <v>0</v>
      </c>
      <c r="U128" s="322">
        <f t="shared" si="117"/>
        <v>0</v>
      </c>
      <c r="V128" s="322">
        <f t="shared" si="117"/>
        <v>0</v>
      </c>
      <c r="W128" s="322">
        <f t="shared" si="117"/>
        <v>0</v>
      </c>
      <c r="X128" s="322">
        <f t="shared" si="117"/>
        <v>0</v>
      </c>
      <c r="Y128" s="322">
        <f t="shared" si="116"/>
        <v>0</v>
      </c>
      <c r="Z128" s="322">
        <f t="shared" si="116"/>
        <v>0</v>
      </c>
      <c r="AA128" s="322">
        <f t="shared" si="116"/>
        <v>0</v>
      </c>
      <c r="AB128" s="322">
        <f t="shared" si="116"/>
        <v>0</v>
      </c>
      <c r="AC128" s="322">
        <f t="shared" si="116"/>
        <v>0</v>
      </c>
      <c r="AD128" s="322">
        <f t="shared" si="116"/>
        <v>0</v>
      </c>
      <c r="AE128" s="322">
        <f t="shared" si="116"/>
        <v>0</v>
      </c>
      <c r="AF128" s="322">
        <f t="shared" si="116"/>
        <v>0</v>
      </c>
      <c r="AG128" s="322">
        <f t="shared" si="116"/>
        <v>0</v>
      </c>
      <c r="AH128" s="322">
        <f t="shared" si="116"/>
        <v>0</v>
      </c>
      <c r="AI128" s="322">
        <f t="shared" si="116"/>
        <v>0</v>
      </c>
      <c r="AJ128" s="322">
        <f t="shared" si="116"/>
        <v>0</v>
      </c>
      <c r="AK128" s="322">
        <f t="shared" si="116"/>
        <v>0</v>
      </c>
      <c r="AL128" s="350">
        <f t="shared" si="116"/>
        <v>0</v>
      </c>
      <c r="AM128" s="351"/>
    </row>
    <row r="129" spans="2:41" ht="30" customHeight="1" thickTop="1">
      <c r="B129" s="238"/>
      <c r="C129" s="2129"/>
      <c r="D129" s="2051" t="s">
        <v>40</v>
      </c>
      <c r="E129" s="2052"/>
      <c r="F129" s="152"/>
      <c r="G129" s="152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53"/>
      <c r="AI129" s="153"/>
      <c r="AJ129" s="153"/>
      <c r="AK129" s="153"/>
      <c r="AL129" s="286"/>
      <c r="AM129" s="280">
        <f>SUM(H129:AL129)</f>
        <v>0</v>
      </c>
    </row>
    <row r="130" spans="2:41" ht="30" customHeight="1">
      <c r="B130" s="238"/>
      <c r="C130" s="2129"/>
      <c r="D130" s="2053" t="s">
        <v>140</v>
      </c>
      <c r="E130" s="2054"/>
      <c r="F130" s="123"/>
      <c r="G130" s="120"/>
      <c r="H130" s="121">
        <f t="shared" ref="H130:AL130" si="118">+H129</f>
        <v>0</v>
      </c>
      <c r="I130" s="121">
        <f t="shared" si="118"/>
        <v>0</v>
      </c>
      <c r="J130" s="121">
        <f t="shared" si="118"/>
        <v>0</v>
      </c>
      <c r="K130" s="121">
        <f t="shared" si="118"/>
        <v>0</v>
      </c>
      <c r="L130" s="121">
        <f t="shared" si="118"/>
        <v>0</v>
      </c>
      <c r="M130" s="121">
        <f t="shared" si="118"/>
        <v>0</v>
      </c>
      <c r="N130" s="121">
        <f t="shared" si="118"/>
        <v>0</v>
      </c>
      <c r="O130" s="121">
        <f t="shared" si="118"/>
        <v>0</v>
      </c>
      <c r="P130" s="121">
        <f t="shared" si="118"/>
        <v>0</v>
      </c>
      <c r="Q130" s="121">
        <f t="shared" si="118"/>
        <v>0</v>
      </c>
      <c r="R130" s="121">
        <f t="shared" si="118"/>
        <v>0</v>
      </c>
      <c r="S130" s="121">
        <f t="shared" si="118"/>
        <v>0</v>
      </c>
      <c r="T130" s="121">
        <f t="shared" si="118"/>
        <v>0</v>
      </c>
      <c r="U130" s="121">
        <f t="shared" si="118"/>
        <v>0</v>
      </c>
      <c r="V130" s="121">
        <f t="shared" si="118"/>
        <v>0</v>
      </c>
      <c r="W130" s="121">
        <f t="shared" si="118"/>
        <v>0</v>
      </c>
      <c r="X130" s="121">
        <f t="shared" si="118"/>
        <v>0</v>
      </c>
      <c r="Y130" s="121">
        <f t="shared" si="118"/>
        <v>0</v>
      </c>
      <c r="Z130" s="121">
        <f t="shared" si="118"/>
        <v>0</v>
      </c>
      <c r="AA130" s="121">
        <f t="shared" si="118"/>
        <v>0</v>
      </c>
      <c r="AB130" s="121">
        <f t="shared" si="118"/>
        <v>0</v>
      </c>
      <c r="AC130" s="121">
        <f t="shared" si="118"/>
        <v>0</v>
      </c>
      <c r="AD130" s="121">
        <f t="shared" si="118"/>
        <v>0</v>
      </c>
      <c r="AE130" s="121">
        <f t="shared" si="118"/>
        <v>0</v>
      </c>
      <c r="AF130" s="121">
        <f t="shared" si="118"/>
        <v>0</v>
      </c>
      <c r="AG130" s="121">
        <f t="shared" si="118"/>
        <v>0</v>
      </c>
      <c r="AH130" s="121">
        <f t="shared" si="118"/>
        <v>0</v>
      </c>
      <c r="AI130" s="121">
        <f t="shared" si="118"/>
        <v>0</v>
      </c>
      <c r="AJ130" s="121">
        <f t="shared" si="118"/>
        <v>0</v>
      </c>
      <c r="AK130" s="121">
        <f t="shared" si="118"/>
        <v>0</v>
      </c>
      <c r="AL130" s="287">
        <f t="shared" si="118"/>
        <v>0</v>
      </c>
      <c r="AM130" s="281">
        <f>SUM(H130:AL130)</f>
        <v>0</v>
      </c>
    </row>
    <row r="131" spans="2:41" ht="30" customHeight="1">
      <c r="B131" s="238"/>
      <c r="C131" s="2129"/>
      <c r="D131" s="2122" t="s">
        <v>623</v>
      </c>
      <c r="E131" s="2123"/>
      <c r="F131" s="80"/>
      <c r="G131" s="80"/>
      <c r="H131" s="327"/>
      <c r="I131" s="327"/>
      <c r="J131" s="327"/>
      <c r="K131" s="327"/>
      <c r="L131" s="327"/>
      <c r="M131" s="327"/>
      <c r="N131" s="327"/>
      <c r="O131" s="327"/>
      <c r="P131" s="327"/>
      <c r="Q131" s="327"/>
      <c r="R131" s="327"/>
      <c r="S131" s="327"/>
      <c r="T131" s="327"/>
      <c r="U131" s="327"/>
      <c r="V131" s="327"/>
      <c r="W131" s="327"/>
      <c r="X131" s="327"/>
      <c r="Y131" s="327"/>
      <c r="Z131" s="327"/>
      <c r="AA131" s="327"/>
      <c r="AB131" s="327"/>
      <c r="AC131" s="327"/>
      <c r="AD131" s="327"/>
      <c r="AE131" s="327"/>
      <c r="AF131" s="327"/>
      <c r="AG131" s="327"/>
      <c r="AH131" s="327"/>
      <c r="AI131" s="327"/>
      <c r="AJ131" s="327"/>
      <c r="AK131" s="327"/>
      <c r="AL131" s="358"/>
      <c r="AM131" s="359">
        <f>SUM(H131:AL131)</f>
        <v>0</v>
      </c>
    </row>
    <row r="132" spans="2:41" ht="30" customHeight="1">
      <c r="B132" s="238"/>
      <c r="C132" s="2129"/>
      <c r="D132" s="2124" t="s">
        <v>624</v>
      </c>
      <c r="E132" s="2125"/>
      <c r="F132" s="124"/>
      <c r="G132" s="122"/>
      <c r="H132" s="329">
        <f t="shared" ref="H132:AL132" si="119">+G132+H130-H129</f>
        <v>0</v>
      </c>
      <c r="I132" s="329">
        <f t="shared" si="119"/>
        <v>0</v>
      </c>
      <c r="J132" s="329">
        <f t="shared" si="119"/>
        <v>0</v>
      </c>
      <c r="K132" s="329">
        <f t="shared" si="119"/>
        <v>0</v>
      </c>
      <c r="L132" s="329">
        <f t="shared" si="119"/>
        <v>0</v>
      </c>
      <c r="M132" s="329">
        <f t="shared" si="119"/>
        <v>0</v>
      </c>
      <c r="N132" s="329">
        <f t="shared" si="119"/>
        <v>0</v>
      </c>
      <c r="O132" s="329">
        <f t="shared" si="119"/>
        <v>0</v>
      </c>
      <c r="P132" s="329">
        <f t="shared" si="119"/>
        <v>0</v>
      </c>
      <c r="Q132" s="329">
        <f t="shared" si="119"/>
        <v>0</v>
      </c>
      <c r="R132" s="329">
        <f t="shared" ref="R132:W132" si="120">+Q132+R130-R129</f>
        <v>0</v>
      </c>
      <c r="S132" s="329">
        <f t="shared" si="120"/>
        <v>0</v>
      </c>
      <c r="T132" s="329">
        <f t="shared" si="120"/>
        <v>0</v>
      </c>
      <c r="U132" s="329">
        <f t="shared" si="120"/>
        <v>0</v>
      </c>
      <c r="V132" s="329">
        <f t="shared" si="120"/>
        <v>0</v>
      </c>
      <c r="W132" s="329">
        <f t="shared" si="120"/>
        <v>0</v>
      </c>
      <c r="X132" s="329">
        <f t="shared" si="119"/>
        <v>0</v>
      </c>
      <c r="Y132" s="329">
        <f t="shared" si="119"/>
        <v>0</v>
      </c>
      <c r="Z132" s="329">
        <f t="shared" si="119"/>
        <v>0</v>
      </c>
      <c r="AA132" s="329">
        <f t="shared" si="119"/>
        <v>0</v>
      </c>
      <c r="AB132" s="329">
        <f t="shared" si="119"/>
        <v>0</v>
      </c>
      <c r="AC132" s="329">
        <f t="shared" si="119"/>
        <v>0</v>
      </c>
      <c r="AD132" s="329">
        <f t="shared" si="119"/>
        <v>0</v>
      </c>
      <c r="AE132" s="329">
        <f t="shared" si="119"/>
        <v>0</v>
      </c>
      <c r="AF132" s="329">
        <f t="shared" si="119"/>
        <v>0</v>
      </c>
      <c r="AG132" s="329">
        <f t="shared" si="119"/>
        <v>0</v>
      </c>
      <c r="AH132" s="329">
        <f t="shared" si="119"/>
        <v>0</v>
      </c>
      <c r="AI132" s="329">
        <f t="shared" si="119"/>
        <v>0</v>
      </c>
      <c r="AJ132" s="329">
        <f t="shared" si="119"/>
        <v>0</v>
      </c>
      <c r="AK132" s="329">
        <f t="shared" si="119"/>
        <v>0</v>
      </c>
      <c r="AL132" s="346">
        <f t="shared" si="119"/>
        <v>0</v>
      </c>
      <c r="AM132" s="347"/>
    </row>
    <row r="133" spans="2:41" ht="30" customHeight="1">
      <c r="B133" s="238"/>
      <c r="C133" s="2129"/>
      <c r="D133" s="2059" t="s">
        <v>53</v>
      </c>
      <c r="E133" s="2060"/>
      <c r="F133" s="174"/>
      <c r="G133" s="175"/>
      <c r="H133" s="167">
        <f t="shared" ref="H133:AL133" si="121">+G133+H135-H130-H131</f>
        <v>0</v>
      </c>
      <c r="I133" s="167">
        <f t="shared" si="121"/>
        <v>0</v>
      </c>
      <c r="J133" s="167">
        <f t="shared" si="121"/>
        <v>0</v>
      </c>
      <c r="K133" s="167">
        <f t="shared" si="121"/>
        <v>0</v>
      </c>
      <c r="L133" s="167">
        <f t="shared" si="121"/>
        <v>0</v>
      </c>
      <c r="M133" s="167">
        <f t="shared" si="121"/>
        <v>0</v>
      </c>
      <c r="N133" s="167">
        <f t="shared" si="121"/>
        <v>0</v>
      </c>
      <c r="O133" s="167">
        <f t="shared" si="121"/>
        <v>0</v>
      </c>
      <c r="P133" s="167">
        <f t="shared" si="121"/>
        <v>0</v>
      </c>
      <c r="Q133" s="167">
        <f t="shared" si="121"/>
        <v>0</v>
      </c>
      <c r="R133" s="167">
        <f t="shared" ref="R133:W133" si="122">+Q133+R135-R130-R131</f>
        <v>0</v>
      </c>
      <c r="S133" s="167">
        <f t="shared" si="122"/>
        <v>0</v>
      </c>
      <c r="T133" s="167">
        <f t="shared" si="122"/>
        <v>0</v>
      </c>
      <c r="U133" s="167">
        <f t="shared" si="122"/>
        <v>0</v>
      </c>
      <c r="V133" s="167">
        <f t="shared" si="122"/>
        <v>0</v>
      </c>
      <c r="W133" s="167">
        <f t="shared" si="122"/>
        <v>0</v>
      </c>
      <c r="X133" s="167">
        <f t="shared" si="121"/>
        <v>0</v>
      </c>
      <c r="Y133" s="167">
        <f t="shared" si="121"/>
        <v>0</v>
      </c>
      <c r="Z133" s="167">
        <f t="shared" si="121"/>
        <v>0</v>
      </c>
      <c r="AA133" s="167">
        <f t="shared" si="121"/>
        <v>0</v>
      </c>
      <c r="AB133" s="167">
        <f t="shared" si="121"/>
        <v>0</v>
      </c>
      <c r="AC133" s="167">
        <f t="shared" si="121"/>
        <v>0</v>
      </c>
      <c r="AD133" s="167">
        <f t="shared" si="121"/>
        <v>0</v>
      </c>
      <c r="AE133" s="167">
        <f t="shared" si="121"/>
        <v>0</v>
      </c>
      <c r="AF133" s="167">
        <f t="shared" si="121"/>
        <v>0</v>
      </c>
      <c r="AG133" s="167">
        <f t="shared" si="121"/>
        <v>0</v>
      </c>
      <c r="AH133" s="167">
        <f t="shared" si="121"/>
        <v>0</v>
      </c>
      <c r="AI133" s="167">
        <f t="shared" si="121"/>
        <v>0</v>
      </c>
      <c r="AJ133" s="167">
        <f t="shared" si="121"/>
        <v>0</v>
      </c>
      <c r="AK133" s="167">
        <f t="shared" si="121"/>
        <v>0</v>
      </c>
      <c r="AL133" s="348">
        <f t="shared" si="121"/>
        <v>0</v>
      </c>
      <c r="AM133" s="349"/>
    </row>
    <row r="134" spans="2:41" ht="30" customHeight="1">
      <c r="B134" s="238"/>
      <c r="C134" s="2129"/>
      <c r="D134" s="2090" t="s">
        <v>625</v>
      </c>
      <c r="E134" s="2102"/>
      <c r="F134" s="2086" t="s">
        <v>645</v>
      </c>
      <c r="G134" s="125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288"/>
      <c r="AM134" s="282">
        <f>SUM(H134:AL134)</f>
        <v>0</v>
      </c>
    </row>
    <row r="135" spans="2:41" ht="30" customHeight="1">
      <c r="B135" s="238"/>
      <c r="C135" s="2129"/>
      <c r="D135" s="2089" t="s">
        <v>627</v>
      </c>
      <c r="E135" s="2092"/>
      <c r="F135" s="2087"/>
      <c r="G135" s="213"/>
      <c r="H135" s="72">
        <f t="shared" ref="H135:AL135" si="123">+H134</f>
        <v>0</v>
      </c>
      <c r="I135" s="72">
        <f t="shared" si="123"/>
        <v>0</v>
      </c>
      <c r="J135" s="72">
        <f t="shared" si="123"/>
        <v>0</v>
      </c>
      <c r="K135" s="72">
        <f t="shared" si="123"/>
        <v>0</v>
      </c>
      <c r="L135" s="72">
        <f t="shared" si="123"/>
        <v>0</v>
      </c>
      <c r="M135" s="72">
        <f t="shared" si="123"/>
        <v>0</v>
      </c>
      <c r="N135" s="72">
        <f t="shared" si="123"/>
        <v>0</v>
      </c>
      <c r="O135" s="72">
        <f t="shared" si="123"/>
        <v>0</v>
      </c>
      <c r="P135" s="72">
        <f t="shared" si="123"/>
        <v>0</v>
      </c>
      <c r="Q135" s="72">
        <f t="shared" si="123"/>
        <v>0</v>
      </c>
      <c r="R135" s="72">
        <f t="shared" si="123"/>
        <v>0</v>
      </c>
      <c r="S135" s="72">
        <f t="shared" si="123"/>
        <v>0</v>
      </c>
      <c r="T135" s="72">
        <f t="shared" si="123"/>
        <v>0</v>
      </c>
      <c r="U135" s="72">
        <f t="shared" si="123"/>
        <v>0</v>
      </c>
      <c r="V135" s="72">
        <f t="shared" si="123"/>
        <v>0</v>
      </c>
      <c r="W135" s="72">
        <f t="shared" si="123"/>
        <v>0</v>
      </c>
      <c r="X135" s="72">
        <f t="shared" si="123"/>
        <v>0</v>
      </c>
      <c r="Y135" s="72">
        <f t="shared" si="123"/>
        <v>0</v>
      </c>
      <c r="Z135" s="72">
        <f t="shared" si="123"/>
        <v>0</v>
      </c>
      <c r="AA135" s="72">
        <f t="shared" si="123"/>
        <v>0</v>
      </c>
      <c r="AB135" s="72">
        <f t="shared" si="123"/>
        <v>0</v>
      </c>
      <c r="AC135" s="72">
        <f t="shared" si="123"/>
        <v>0</v>
      </c>
      <c r="AD135" s="72">
        <f t="shared" si="123"/>
        <v>0</v>
      </c>
      <c r="AE135" s="72">
        <f t="shared" si="123"/>
        <v>0</v>
      </c>
      <c r="AF135" s="72">
        <f t="shared" si="123"/>
        <v>0</v>
      </c>
      <c r="AG135" s="72">
        <f t="shared" si="123"/>
        <v>0</v>
      </c>
      <c r="AH135" s="72">
        <f t="shared" si="123"/>
        <v>0</v>
      </c>
      <c r="AI135" s="72">
        <f t="shared" si="123"/>
        <v>0</v>
      </c>
      <c r="AJ135" s="72">
        <f t="shared" si="123"/>
        <v>0</v>
      </c>
      <c r="AK135" s="72">
        <f t="shared" si="123"/>
        <v>0</v>
      </c>
      <c r="AL135" s="285">
        <f t="shared" si="123"/>
        <v>0</v>
      </c>
      <c r="AM135" s="283">
        <f>SUM(H135:AL135)</f>
        <v>0</v>
      </c>
    </row>
    <row r="136" spans="2:41" ht="30" customHeight="1">
      <c r="B136" s="238"/>
      <c r="C136" s="2129"/>
      <c r="D136" s="2093" t="s">
        <v>628</v>
      </c>
      <c r="E136" s="2094"/>
      <c r="F136" s="2087"/>
      <c r="G136" s="80"/>
      <c r="H136" s="331"/>
      <c r="I136" s="331"/>
      <c r="J136" s="331"/>
      <c r="K136" s="331"/>
      <c r="L136" s="331"/>
      <c r="M136" s="331"/>
      <c r="N136" s="331"/>
      <c r="O136" s="331"/>
      <c r="P136" s="331"/>
      <c r="Q136" s="331"/>
      <c r="R136" s="331"/>
      <c r="S136" s="331"/>
      <c r="T136" s="331"/>
      <c r="U136" s="331"/>
      <c r="V136" s="331"/>
      <c r="W136" s="331"/>
      <c r="X136" s="331"/>
      <c r="Y136" s="331"/>
      <c r="Z136" s="331"/>
      <c r="AA136" s="331"/>
      <c r="AB136" s="331"/>
      <c r="AC136" s="331"/>
      <c r="AD136" s="331"/>
      <c r="AE136" s="331"/>
      <c r="AF136" s="331"/>
      <c r="AG136" s="331"/>
      <c r="AH136" s="331"/>
      <c r="AI136" s="331"/>
      <c r="AJ136" s="331"/>
      <c r="AK136" s="331"/>
      <c r="AL136" s="356"/>
      <c r="AM136" s="357">
        <f>SUM(H136:AL136)</f>
        <v>0</v>
      </c>
    </row>
    <row r="137" spans="2:41" ht="30" customHeight="1">
      <c r="B137" s="238"/>
      <c r="C137" s="2129"/>
      <c r="D137" s="2095" t="s">
        <v>629</v>
      </c>
      <c r="E137" s="2096"/>
      <c r="F137" s="2087"/>
      <c r="G137" s="171"/>
      <c r="H137" s="172">
        <f t="shared" ref="H137:AL137" si="124">+G137+H135-H134</f>
        <v>0</v>
      </c>
      <c r="I137" s="172">
        <f t="shared" si="124"/>
        <v>0</v>
      </c>
      <c r="J137" s="172">
        <f t="shared" si="124"/>
        <v>0</v>
      </c>
      <c r="K137" s="172">
        <f t="shared" si="124"/>
        <v>0</v>
      </c>
      <c r="L137" s="172">
        <f t="shared" si="124"/>
        <v>0</v>
      </c>
      <c r="M137" s="172">
        <f t="shared" si="124"/>
        <v>0</v>
      </c>
      <c r="N137" s="172">
        <f t="shared" si="124"/>
        <v>0</v>
      </c>
      <c r="O137" s="172">
        <f t="shared" si="124"/>
        <v>0</v>
      </c>
      <c r="P137" s="172">
        <f t="shared" si="124"/>
        <v>0</v>
      </c>
      <c r="Q137" s="172">
        <f t="shared" si="124"/>
        <v>0</v>
      </c>
      <c r="R137" s="172">
        <f t="shared" ref="R137:W137" si="125">+Q137+R135-R134</f>
        <v>0</v>
      </c>
      <c r="S137" s="172">
        <f t="shared" si="125"/>
        <v>0</v>
      </c>
      <c r="T137" s="172">
        <f t="shared" si="125"/>
        <v>0</v>
      </c>
      <c r="U137" s="172">
        <f t="shared" si="125"/>
        <v>0</v>
      </c>
      <c r="V137" s="172">
        <f t="shared" si="125"/>
        <v>0</v>
      </c>
      <c r="W137" s="172">
        <f t="shared" si="125"/>
        <v>0</v>
      </c>
      <c r="X137" s="172">
        <f t="shared" si="124"/>
        <v>0</v>
      </c>
      <c r="Y137" s="172">
        <f t="shared" si="124"/>
        <v>0</v>
      </c>
      <c r="Z137" s="172">
        <f t="shared" si="124"/>
        <v>0</v>
      </c>
      <c r="AA137" s="172">
        <f t="shared" si="124"/>
        <v>0</v>
      </c>
      <c r="AB137" s="172">
        <f t="shared" si="124"/>
        <v>0</v>
      </c>
      <c r="AC137" s="172">
        <f t="shared" si="124"/>
        <v>0</v>
      </c>
      <c r="AD137" s="172">
        <f t="shared" si="124"/>
        <v>0</v>
      </c>
      <c r="AE137" s="172">
        <f t="shared" si="124"/>
        <v>0</v>
      </c>
      <c r="AF137" s="172">
        <f t="shared" si="124"/>
        <v>0</v>
      </c>
      <c r="AG137" s="172">
        <f t="shared" si="124"/>
        <v>0</v>
      </c>
      <c r="AH137" s="172">
        <f t="shared" si="124"/>
        <v>0</v>
      </c>
      <c r="AI137" s="172">
        <f t="shared" si="124"/>
        <v>0</v>
      </c>
      <c r="AJ137" s="172">
        <f t="shared" si="124"/>
        <v>0</v>
      </c>
      <c r="AK137" s="172">
        <f t="shared" si="124"/>
        <v>0</v>
      </c>
      <c r="AL137" s="354">
        <f t="shared" si="124"/>
        <v>0</v>
      </c>
      <c r="AM137" s="355"/>
    </row>
    <row r="138" spans="2:41" ht="30" customHeight="1">
      <c r="B138" s="238"/>
      <c r="C138" s="2129"/>
      <c r="D138" s="2090" t="s">
        <v>630</v>
      </c>
      <c r="E138" s="2090"/>
      <c r="F138" s="2087"/>
      <c r="G138" s="125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288"/>
      <c r="AM138" s="282">
        <f>SUM(H138:AL138)</f>
        <v>0</v>
      </c>
    </row>
    <row r="139" spans="2:41" ht="30" customHeight="1">
      <c r="B139" s="238"/>
      <c r="C139" s="2129"/>
      <c r="D139" s="2089" t="s">
        <v>631</v>
      </c>
      <c r="E139" s="2089"/>
      <c r="F139" s="2087"/>
      <c r="G139" s="80"/>
      <c r="H139" s="72">
        <f t="shared" ref="H139:AL139" si="126">+H138</f>
        <v>0</v>
      </c>
      <c r="I139" s="72">
        <f t="shared" si="126"/>
        <v>0</v>
      </c>
      <c r="J139" s="72">
        <f t="shared" si="126"/>
        <v>0</v>
      </c>
      <c r="K139" s="72">
        <f t="shared" si="126"/>
        <v>0</v>
      </c>
      <c r="L139" s="72">
        <f t="shared" si="126"/>
        <v>0</v>
      </c>
      <c r="M139" s="72">
        <f t="shared" si="126"/>
        <v>0</v>
      </c>
      <c r="N139" s="72">
        <f t="shared" si="126"/>
        <v>0</v>
      </c>
      <c r="O139" s="72">
        <f t="shared" si="126"/>
        <v>0</v>
      </c>
      <c r="P139" s="72">
        <f t="shared" si="126"/>
        <v>0</v>
      </c>
      <c r="Q139" s="72">
        <f t="shared" si="126"/>
        <v>0</v>
      </c>
      <c r="R139" s="72">
        <f t="shared" si="126"/>
        <v>0</v>
      </c>
      <c r="S139" s="72">
        <f t="shared" si="126"/>
        <v>0</v>
      </c>
      <c r="T139" s="72">
        <f t="shared" si="126"/>
        <v>0</v>
      </c>
      <c r="U139" s="72">
        <f t="shared" si="126"/>
        <v>0</v>
      </c>
      <c r="V139" s="72">
        <f t="shared" si="126"/>
        <v>0</v>
      </c>
      <c r="W139" s="72">
        <f t="shared" si="126"/>
        <v>0</v>
      </c>
      <c r="X139" s="72">
        <f t="shared" si="126"/>
        <v>0</v>
      </c>
      <c r="Y139" s="72">
        <f t="shared" si="126"/>
        <v>0</v>
      </c>
      <c r="Z139" s="72">
        <f t="shared" si="126"/>
        <v>0</v>
      </c>
      <c r="AA139" s="72">
        <f t="shared" si="126"/>
        <v>0</v>
      </c>
      <c r="AB139" s="72">
        <f t="shared" si="126"/>
        <v>0</v>
      </c>
      <c r="AC139" s="72">
        <f t="shared" si="126"/>
        <v>0</v>
      </c>
      <c r="AD139" s="72">
        <f t="shared" si="126"/>
        <v>0</v>
      </c>
      <c r="AE139" s="72">
        <f t="shared" si="126"/>
        <v>0</v>
      </c>
      <c r="AF139" s="72">
        <f t="shared" si="126"/>
        <v>0</v>
      </c>
      <c r="AG139" s="72">
        <f t="shared" si="126"/>
        <v>0</v>
      </c>
      <c r="AH139" s="72">
        <f t="shared" si="126"/>
        <v>0</v>
      </c>
      <c r="AI139" s="72">
        <f t="shared" si="126"/>
        <v>0</v>
      </c>
      <c r="AJ139" s="72">
        <f t="shared" si="126"/>
        <v>0</v>
      </c>
      <c r="AK139" s="72">
        <f t="shared" si="126"/>
        <v>0</v>
      </c>
      <c r="AL139" s="285">
        <f t="shared" si="126"/>
        <v>0</v>
      </c>
      <c r="AM139" s="283">
        <f>SUM(H139:AL139)</f>
        <v>0</v>
      </c>
    </row>
    <row r="140" spans="2:41" ht="30" customHeight="1">
      <c r="B140" s="238"/>
      <c r="C140" s="2129"/>
      <c r="D140" s="2097" t="s">
        <v>632</v>
      </c>
      <c r="E140" s="2098"/>
      <c r="F140" s="2087"/>
      <c r="G140" s="122"/>
      <c r="H140" s="329">
        <f t="shared" ref="H140:AL140" si="127">+G140+H139-H138</f>
        <v>0</v>
      </c>
      <c r="I140" s="329">
        <f t="shared" si="127"/>
        <v>0</v>
      </c>
      <c r="J140" s="329">
        <f t="shared" si="127"/>
        <v>0</v>
      </c>
      <c r="K140" s="329">
        <f t="shared" si="127"/>
        <v>0</v>
      </c>
      <c r="L140" s="329">
        <f t="shared" si="127"/>
        <v>0</v>
      </c>
      <c r="M140" s="329">
        <f t="shared" si="127"/>
        <v>0</v>
      </c>
      <c r="N140" s="329">
        <f t="shared" si="127"/>
        <v>0</v>
      </c>
      <c r="O140" s="329">
        <f t="shared" si="127"/>
        <v>0</v>
      </c>
      <c r="P140" s="329">
        <f t="shared" si="127"/>
        <v>0</v>
      </c>
      <c r="Q140" s="329">
        <f t="shared" si="127"/>
        <v>0</v>
      </c>
      <c r="R140" s="329">
        <f t="shared" ref="R140:W140" si="128">+Q140+R139-R138</f>
        <v>0</v>
      </c>
      <c r="S140" s="329">
        <f t="shared" si="128"/>
        <v>0</v>
      </c>
      <c r="T140" s="329">
        <f t="shared" si="128"/>
        <v>0</v>
      </c>
      <c r="U140" s="329">
        <f t="shared" si="128"/>
        <v>0</v>
      </c>
      <c r="V140" s="329">
        <f t="shared" si="128"/>
        <v>0</v>
      </c>
      <c r="W140" s="329">
        <f t="shared" si="128"/>
        <v>0</v>
      </c>
      <c r="X140" s="329">
        <f t="shared" si="127"/>
        <v>0</v>
      </c>
      <c r="Y140" s="329">
        <f t="shared" si="127"/>
        <v>0</v>
      </c>
      <c r="Z140" s="329">
        <f t="shared" si="127"/>
        <v>0</v>
      </c>
      <c r="AA140" s="329">
        <f t="shared" si="127"/>
        <v>0</v>
      </c>
      <c r="AB140" s="329">
        <f t="shared" si="127"/>
        <v>0</v>
      </c>
      <c r="AC140" s="329">
        <f t="shared" si="127"/>
        <v>0</v>
      </c>
      <c r="AD140" s="329">
        <f t="shared" si="127"/>
        <v>0</v>
      </c>
      <c r="AE140" s="329">
        <f t="shared" si="127"/>
        <v>0</v>
      </c>
      <c r="AF140" s="329">
        <f t="shared" si="127"/>
        <v>0</v>
      </c>
      <c r="AG140" s="329">
        <f t="shared" si="127"/>
        <v>0</v>
      </c>
      <c r="AH140" s="329">
        <f t="shared" si="127"/>
        <v>0</v>
      </c>
      <c r="AI140" s="329">
        <f t="shared" si="127"/>
        <v>0</v>
      </c>
      <c r="AJ140" s="329">
        <f t="shared" si="127"/>
        <v>0</v>
      </c>
      <c r="AK140" s="329">
        <f t="shared" si="127"/>
        <v>0</v>
      </c>
      <c r="AL140" s="346">
        <f t="shared" si="127"/>
        <v>0</v>
      </c>
      <c r="AM140" s="347"/>
    </row>
    <row r="141" spans="2:41" ht="30" customHeight="1" thickBot="1">
      <c r="B141" s="238"/>
      <c r="C141" s="2130"/>
      <c r="D141" s="2061" t="s">
        <v>52</v>
      </c>
      <c r="E141" s="2062"/>
      <c r="F141" s="2088"/>
      <c r="G141" s="337"/>
      <c r="H141" s="338">
        <f t="shared" ref="H141:AL141" si="129">G141+H139-H135-H136</f>
        <v>0</v>
      </c>
      <c r="I141" s="338">
        <f t="shared" si="129"/>
        <v>0</v>
      </c>
      <c r="J141" s="338">
        <f t="shared" si="129"/>
        <v>0</v>
      </c>
      <c r="K141" s="338">
        <f t="shared" si="129"/>
        <v>0</v>
      </c>
      <c r="L141" s="338">
        <f t="shared" si="129"/>
        <v>0</v>
      </c>
      <c r="M141" s="338">
        <f t="shared" si="129"/>
        <v>0</v>
      </c>
      <c r="N141" s="338">
        <f t="shared" si="129"/>
        <v>0</v>
      </c>
      <c r="O141" s="338">
        <f t="shared" si="129"/>
        <v>0</v>
      </c>
      <c r="P141" s="338">
        <f t="shared" si="129"/>
        <v>0</v>
      </c>
      <c r="Q141" s="338">
        <f t="shared" si="129"/>
        <v>0</v>
      </c>
      <c r="R141" s="338">
        <f t="shared" ref="R141:X141" si="130">Q141+R139-R135-R136</f>
        <v>0</v>
      </c>
      <c r="S141" s="338">
        <f t="shared" si="130"/>
        <v>0</v>
      </c>
      <c r="T141" s="338">
        <f t="shared" si="130"/>
        <v>0</v>
      </c>
      <c r="U141" s="338">
        <f t="shared" si="130"/>
        <v>0</v>
      </c>
      <c r="V141" s="338">
        <f t="shared" si="130"/>
        <v>0</v>
      </c>
      <c r="W141" s="338">
        <f t="shared" si="130"/>
        <v>0</v>
      </c>
      <c r="X141" s="338">
        <f t="shared" si="130"/>
        <v>0</v>
      </c>
      <c r="Y141" s="338">
        <f t="shared" si="129"/>
        <v>0</v>
      </c>
      <c r="Z141" s="338">
        <f t="shared" si="129"/>
        <v>0</v>
      </c>
      <c r="AA141" s="338">
        <f t="shared" si="129"/>
        <v>0</v>
      </c>
      <c r="AB141" s="338">
        <f t="shared" si="129"/>
        <v>0</v>
      </c>
      <c r="AC141" s="338">
        <f t="shared" si="129"/>
        <v>0</v>
      </c>
      <c r="AD141" s="338">
        <f t="shared" si="129"/>
        <v>0</v>
      </c>
      <c r="AE141" s="338">
        <f t="shared" si="129"/>
        <v>0</v>
      </c>
      <c r="AF141" s="338">
        <f t="shared" si="129"/>
        <v>0</v>
      </c>
      <c r="AG141" s="338">
        <f t="shared" si="129"/>
        <v>0</v>
      </c>
      <c r="AH141" s="338">
        <f t="shared" si="129"/>
        <v>0</v>
      </c>
      <c r="AI141" s="338">
        <f t="shared" si="129"/>
        <v>0</v>
      </c>
      <c r="AJ141" s="338">
        <f t="shared" si="129"/>
        <v>0</v>
      </c>
      <c r="AK141" s="338">
        <f t="shared" si="129"/>
        <v>0</v>
      </c>
      <c r="AL141" s="344">
        <f t="shared" si="129"/>
        <v>0</v>
      </c>
      <c r="AM141" s="345"/>
    </row>
    <row r="142" spans="2:41" ht="28.5" customHeight="1" thickTop="1">
      <c r="B142" s="238"/>
      <c r="C142" s="2082" t="s">
        <v>4</v>
      </c>
      <c r="D142" s="2111" t="s">
        <v>220</v>
      </c>
      <c r="E142" s="233" t="s">
        <v>148</v>
      </c>
      <c r="F142" s="234"/>
      <c r="G142" s="234"/>
      <c r="H142" s="239">
        <f t="shared" ref="H142:AL142" si="131">+H130</f>
        <v>0</v>
      </c>
      <c r="I142" s="239">
        <f t="shared" si="131"/>
        <v>0</v>
      </c>
      <c r="J142" s="239">
        <f t="shared" si="131"/>
        <v>0</v>
      </c>
      <c r="K142" s="239">
        <f t="shared" si="131"/>
        <v>0</v>
      </c>
      <c r="L142" s="239">
        <f t="shared" si="131"/>
        <v>0</v>
      </c>
      <c r="M142" s="239">
        <f t="shared" si="131"/>
        <v>0</v>
      </c>
      <c r="N142" s="239">
        <f t="shared" si="131"/>
        <v>0</v>
      </c>
      <c r="O142" s="239">
        <f t="shared" si="131"/>
        <v>0</v>
      </c>
      <c r="P142" s="239">
        <f t="shared" si="131"/>
        <v>0</v>
      </c>
      <c r="Q142" s="239">
        <f t="shared" si="131"/>
        <v>0</v>
      </c>
      <c r="R142" s="239">
        <f t="shared" si="131"/>
        <v>0</v>
      </c>
      <c r="S142" s="239">
        <f t="shared" si="131"/>
        <v>0</v>
      </c>
      <c r="T142" s="239">
        <f t="shared" si="131"/>
        <v>0</v>
      </c>
      <c r="U142" s="239">
        <f t="shared" si="131"/>
        <v>0</v>
      </c>
      <c r="V142" s="239">
        <f t="shared" si="131"/>
        <v>0</v>
      </c>
      <c r="W142" s="239">
        <f t="shared" si="131"/>
        <v>0</v>
      </c>
      <c r="X142" s="239">
        <f t="shared" si="131"/>
        <v>0</v>
      </c>
      <c r="Y142" s="239">
        <f t="shared" si="131"/>
        <v>0</v>
      </c>
      <c r="Z142" s="239">
        <f t="shared" si="131"/>
        <v>0</v>
      </c>
      <c r="AA142" s="239">
        <f t="shared" si="131"/>
        <v>0</v>
      </c>
      <c r="AB142" s="239">
        <f t="shared" si="131"/>
        <v>0</v>
      </c>
      <c r="AC142" s="239">
        <f t="shared" si="131"/>
        <v>0</v>
      </c>
      <c r="AD142" s="239">
        <f t="shared" si="131"/>
        <v>0</v>
      </c>
      <c r="AE142" s="239">
        <f t="shared" si="131"/>
        <v>0</v>
      </c>
      <c r="AF142" s="239">
        <f t="shared" si="131"/>
        <v>0</v>
      </c>
      <c r="AG142" s="239">
        <f t="shared" si="131"/>
        <v>0</v>
      </c>
      <c r="AH142" s="239">
        <f t="shared" si="131"/>
        <v>0</v>
      </c>
      <c r="AI142" s="239">
        <f t="shared" si="131"/>
        <v>0</v>
      </c>
      <c r="AJ142" s="239">
        <f t="shared" si="131"/>
        <v>0</v>
      </c>
      <c r="AK142" s="239">
        <f t="shared" si="131"/>
        <v>0</v>
      </c>
      <c r="AL142" s="239">
        <f t="shared" si="131"/>
        <v>0</v>
      </c>
      <c r="AM142" s="269">
        <f>SUM(H142:AL142)</f>
        <v>0</v>
      </c>
      <c r="AO142" s="238" t="s">
        <v>635</v>
      </c>
    </row>
    <row r="143" spans="2:41" ht="28.5" customHeight="1">
      <c r="B143" s="238"/>
      <c r="C143" s="2082"/>
      <c r="D143" s="2112"/>
      <c r="E143" s="215" t="s">
        <v>636</v>
      </c>
      <c r="F143" s="221"/>
      <c r="G143" s="221"/>
      <c r="H143" s="240">
        <f t="shared" ref="H143:AL143" si="132">+H131+H136</f>
        <v>0</v>
      </c>
      <c r="I143" s="240">
        <f t="shared" si="132"/>
        <v>0</v>
      </c>
      <c r="J143" s="240">
        <f t="shared" si="132"/>
        <v>0</v>
      </c>
      <c r="K143" s="240">
        <f t="shared" si="132"/>
        <v>0</v>
      </c>
      <c r="L143" s="240">
        <f t="shared" si="132"/>
        <v>0</v>
      </c>
      <c r="M143" s="240">
        <f t="shared" si="132"/>
        <v>0</v>
      </c>
      <c r="N143" s="240">
        <f t="shared" si="132"/>
        <v>0</v>
      </c>
      <c r="O143" s="240">
        <f t="shared" si="132"/>
        <v>0</v>
      </c>
      <c r="P143" s="240">
        <f t="shared" si="132"/>
        <v>0</v>
      </c>
      <c r="Q143" s="240">
        <f t="shared" si="132"/>
        <v>0</v>
      </c>
      <c r="R143" s="240">
        <f t="shared" si="132"/>
        <v>0</v>
      </c>
      <c r="S143" s="240">
        <f t="shared" si="132"/>
        <v>0</v>
      </c>
      <c r="T143" s="240">
        <f t="shared" si="132"/>
        <v>0</v>
      </c>
      <c r="U143" s="240">
        <f t="shared" si="132"/>
        <v>0</v>
      </c>
      <c r="V143" s="240">
        <f t="shared" si="132"/>
        <v>0</v>
      </c>
      <c r="W143" s="240">
        <f t="shared" si="132"/>
        <v>0</v>
      </c>
      <c r="X143" s="240">
        <f t="shared" si="132"/>
        <v>0</v>
      </c>
      <c r="Y143" s="240">
        <f t="shared" si="132"/>
        <v>0</v>
      </c>
      <c r="Z143" s="240">
        <f t="shared" si="132"/>
        <v>0</v>
      </c>
      <c r="AA143" s="240">
        <f t="shared" si="132"/>
        <v>0</v>
      </c>
      <c r="AB143" s="240">
        <f t="shared" si="132"/>
        <v>0</v>
      </c>
      <c r="AC143" s="240">
        <f t="shared" si="132"/>
        <v>0</v>
      </c>
      <c r="AD143" s="240">
        <f t="shared" si="132"/>
        <v>0</v>
      </c>
      <c r="AE143" s="240">
        <f t="shared" si="132"/>
        <v>0</v>
      </c>
      <c r="AF143" s="240">
        <f t="shared" si="132"/>
        <v>0</v>
      </c>
      <c r="AG143" s="240">
        <f t="shared" si="132"/>
        <v>0</v>
      </c>
      <c r="AH143" s="240">
        <f t="shared" si="132"/>
        <v>0</v>
      </c>
      <c r="AI143" s="240">
        <f t="shared" si="132"/>
        <v>0</v>
      </c>
      <c r="AJ143" s="240">
        <f t="shared" si="132"/>
        <v>0</v>
      </c>
      <c r="AK143" s="240">
        <f t="shared" si="132"/>
        <v>0</v>
      </c>
      <c r="AL143" s="240">
        <f t="shared" si="132"/>
        <v>0</v>
      </c>
      <c r="AM143" s="257">
        <f t="shared" ref="AM143:AM150" si="133">SUM(H143:AL143)</f>
        <v>0</v>
      </c>
      <c r="AO143" s="289" t="e">
        <f>+AM142/(AM143+AM142)</f>
        <v>#DIV/0!</v>
      </c>
    </row>
    <row r="144" spans="2:41" ht="28.5" customHeight="1">
      <c r="B144" s="238"/>
      <c r="C144" s="2082"/>
      <c r="D144" s="2113" t="s">
        <v>134</v>
      </c>
      <c r="E144" s="214" t="s">
        <v>148</v>
      </c>
      <c r="F144" s="220"/>
      <c r="G144" s="220"/>
      <c r="H144" s="270">
        <f>+H146</f>
        <v>0</v>
      </c>
      <c r="I144" s="270">
        <f t="shared" ref="I144:AL144" si="134">+I146</f>
        <v>0</v>
      </c>
      <c r="J144" s="270">
        <f t="shared" si="134"/>
        <v>0</v>
      </c>
      <c r="K144" s="270">
        <f t="shared" si="134"/>
        <v>0</v>
      </c>
      <c r="L144" s="270">
        <f t="shared" si="134"/>
        <v>0</v>
      </c>
      <c r="M144" s="270">
        <f t="shared" si="134"/>
        <v>0</v>
      </c>
      <c r="N144" s="270">
        <f t="shared" si="134"/>
        <v>0</v>
      </c>
      <c r="O144" s="270">
        <f t="shared" si="134"/>
        <v>0</v>
      </c>
      <c r="P144" s="270">
        <f t="shared" si="134"/>
        <v>0</v>
      </c>
      <c r="Q144" s="270">
        <f t="shared" si="134"/>
        <v>0</v>
      </c>
      <c r="R144" s="270">
        <f t="shared" si="134"/>
        <v>0</v>
      </c>
      <c r="S144" s="270">
        <f t="shared" si="134"/>
        <v>0</v>
      </c>
      <c r="T144" s="270">
        <f t="shared" si="134"/>
        <v>0</v>
      </c>
      <c r="U144" s="270">
        <f t="shared" si="134"/>
        <v>0</v>
      </c>
      <c r="V144" s="270">
        <f t="shared" si="134"/>
        <v>0</v>
      </c>
      <c r="W144" s="270">
        <f t="shared" si="134"/>
        <v>0</v>
      </c>
      <c r="X144" s="270">
        <f t="shared" si="134"/>
        <v>0</v>
      </c>
      <c r="Y144" s="270">
        <f t="shared" si="134"/>
        <v>0</v>
      </c>
      <c r="Z144" s="270">
        <f t="shared" si="134"/>
        <v>0</v>
      </c>
      <c r="AA144" s="270">
        <f t="shared" si="134"/>
        <v>0</v>
      </c>
      <c r="AB144" s="270">
        <f t="shared" si="134"/>
        <v>0</v>
      </c>
      <c r="AC144" s="270">
        <f t="shared" si="134"/>
        <v>0</v>
      </c>
      <c r="AD144" s="270">
        <f t="shared" si="134"/>
        <v>0</v>
      </c>
      <c r="AE144" s="270">
        <f t="shared" si="134"/>
        <v>0</v>
      </c>
      <c r="AF144" s="270">
        <f t="shared" si="134"/>
        <v>0</v>
      </c>
      <c r="AG144" s="270">
        <f t="shared" si="134"/>
        <v>0</v>
      </c>
      <c r="AH144" s="270">
        <f t="shared" si="134"/>
        <v>0</v>
      </c>
      <c r="AI144" s="270">
        <f t="shared" si="134"/>
        <v>0</v>
      </c>
      <c r="AJ144" s="270">
        <f t="shared" si="134"/>
        <v>0</v>
      </c>
      <c r="AK144" s="270">
        <f t="shared" si="134"/>
        <v>0</v>
      </c>
      <c r="AL144" s="270">
        <f t="shared" si="134"/>
        <v>0</v>
      </c>
      <c r="AM144" s="258">
        <f t="shared" si="133"/>
        <v>0</v>
      </c>
    </row>
    <row r="145" spans="2:41" ht="28.5" customHeight="1">
      <c r="B145" s="238"/>
      <c r="C145" s="2082"/>
      <c r="D145" s="2112"/>
      <c r="E145" s="215" t="s">
        <v>636</v>
      </c>
      <c r="F145" s="221"/>
      <c r="G145" s="221"/>
      <c r="H145" s="221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  <c r="T145" s="221"/>
      <c r="U145" s="221"/>
      <c r="V145" s="221"/>
      <c r="W145" s="221"/>
      <c r="X145" s="221"/>
      <c r="Y145" s="221"/>
      <c r="Z145" s="221"/>
      <c r="AA145" s="221"/>
      <c r="AB145" s="221"/>
      <c r="AC145" s="221"/>
      <c r="AD145" s="221"/>
      <c r="AE145" s="221"/>
      <c r="AF145" s="221"/>
      <c r="AG145" s="221"/>
      <c r="AH145" s="221"/>
      <c r="AI145" s="221"/>
      <c r="AJ145" s="221"/>
      <c r="AK145" s="221"/>
      <c r="AL145" s="221"/>
      <c r="AM145" s="259">
        <f t="shared" si="133"/>
        <v>0</v>
      </c>
      <c r="AO145" s="289" t="e">
        <f>+AM144/(AM145+AM144)</f>
        <v>#DIV/0!</v>
      </c>
    </row>
    <row r="146" spans="2:41" ht="28.5" customHeight="1">
      <c r="B146" s="238"/>
      <c r="C146" s="2082"/>
      <c r="D146" s="2113" t="s">
        <v>129</v>
      </c>
      <c r="E146" s="214" t="s">
        <v>148</v>
      </c>
      <c r="F146" s="220"/>
      <c r="G146" s="220"/>
      <c r="H146" s="270">
        <f>+H148</f>
        <v>0</v>
      </c>
      <c r="I146" s="270">
        <f t="shared" ref="I146:AL146" si="135">+I148</f>
        <v>0</v>
      </c>
      <c r="J146" s="270">
        <f t="shared" si="135"/>
        <v>0</v>
      </c>
      <c r="K146" s="270">
        <f t="shared" si="135"/>
        <v>0</v>
      </c>
      <c r="L146" s="270">
        <f t="shared" si="135"/>
        <v>0</v>
      </c>
      <c r="M146" s="270">
        <f t="shared" si="135"/>
        <v>0</v>
      </c>
      <c r="N146" s="270">
        <f t="shared" si="135"/>
        <v>0</v>
      </c>
      <c r="O146" s="270">
        <f t="shared" si="135"/>
        <v>0</v>
      </c>
      <c r="P146" s="270">
        <f t="shared" si="135"/>
        <v>0</v>
      </c>
      <c r="Q146" s="270">
        <f t="shared" si="135"/>
        <v>0</v>
      </c>
      <c r="R146" s="270">
        <f t="shared" si="135"/>
        <v>0</v>
      </c>
      <c r="S146" s="270">
        <f t="shared" si="135"/>
        <v>0</v>
      </c>
      <c r="T146" s="270">
        <f t="shared" si="135"/>
        <v>0</v>
      </c>
      <c r="U146" s="270">
        <f t="shared" si="135"/>
        <v>0</v>
      </c>
      <c r="V146" s="270">
        <f t="shared" si="135"/>
        <v>0</v>
      </c>
      <c r="W146" s="270">
        <f t="shared" si="135"/>
        <v>0</v>
      </c>
      <c r="X146" s="270">
        <f t="shared" si="135"/>
        <v>0</v>
      </c>
      <c r="Y146" s="270">
        <f t="shared" si="135"/>
        <v>0</v>
      </c>
      <c r="Z146" s="270">
        <f t="shared" si="135"/>
        <v>0</v>
      </c>
      <c r="AA146" s="270">
        <f t="shared" si="135"/>
        <v>0</v>
      </c>
      <c r="AB146" s="270">
        <f t="shared" si="135"/>
        <v>0</v>
      </c>
      <c r="AC146" s="270">
        <f t="shared" si="135"/>
        <v>0</v>
      </c>
      <c r="AD146" s="270">
        <f t="shared" si="135"/>
        <v>0</v>
      </c>
      <c r="AE146" s="270">
        <f t="shared" si="135"/>
        <v>0</v>
      </c>
      <c r="AF146" s="270">
        <f t="shared" si="135"/>
        <v>0</v>
      </c>
      <c r="AG146" s="270">
        <f t="shared" si="135"/>
        <v>0</v>
      </c>
      <c r="AH146" s="270">
        <f t="shared" si="135"/>
        <v>0</v>
      </c>
      <c r="AI146" s="270">
        <f t="shared" si="135"/>
        <v>0</v>
      </c>
      <c r="AJ146" s="270">
        <f t="shared" si="135"/>
        <v>0</v>
      </c>
      <c r="AK146" s="270">
        <f t="shared" si="135"/>
        <v>0</v>
      </c>
      <c r="AL146" s="270">
        <f t="shared" si="135"/>
        <v>0</v>
      </c>
      <c r="AM146" s="258">
        <f t="shared" si="133"/>
        <v>0</v>
      </c>
    </row>
    <row r="147" spans="2:41" ht="28.5" customHeight="1">
      <c r="B147" s="238"/>
      <c r="C147" s="2082"/>
      <c r="D147" s="2112"/>
      <c r="E147" s="215" t="s">
        <v>636</v>
      </c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59">
        <f t="shared" si="133"/>
        <v>0</v>
      </c>
      <c r="AO147" s="289" t="e">
        <f>+AM146/(AM147+AM146)</f>
        <v>#DIV/0!</v>
      </c>
    </row>
    <row r="148" spans="2:41" ht="28.5" customHeight="1">
      <c r="B148" s="238"/>
      <c r="C148" s="2082"/>
      <c r="D148" s="2111" t="s">
        <v>4</v>
      </c>
      <c r="E148" s="214" t="s">
        <v>148</v>
      </c>
      <c r="F148" s="222"/>
      <c r="G148" s="222"/>
      <c r="H148" s="270">
        <f>+H152</f>
        <v>0</v>
      </c>
      <c r="I148" s="270">
        <f t="shared" ref="I148:AL148" si="136">+I152</f>
        <v>0</v>
      </c>
      <c r="J148" s="270">
        <f t="shared" si="136"/>
        <v>0</v>
      </c>
      <c r="K148" s="270">
        <f t="shared" si="136"/>
        <v>0</v>
      </c>
      <c r="L148" s="270">
        <f t="shared" si="136"/>
        <v>0</v>
      </c>
      <c r="M148" s="270">
        <f t="shared" si="136"/>
        <v>0</v>
      </c>
      <c r="N148" s="270">
        <f t="shared" si="136"/>
        <v>0</v>
      </c>
      <c r="O148" s="270">
        <f t="shared" si="136"/>
        <v>0</v>
      </c>
      <c r="P148" s="270">
        <f t="shared" si="136"/>
        <v>0</v>
      </c>
      <c r="Q148" s="270">
        <f t="shared" si="136"/>
        <v>0</v>
      </c>
      <c r="R148" s="270">
        <f t="shared" si="136"/>
        <v>0</v>
      </c>
      <c r="S148" s="270">
        <f t="shared" si="136"/>
        <v>0</v>
      </c>
      <c r="T148" s="270">
        <f t="shared" si="136"/>
        <v>0</v>
      </c>
      <c r="U148" s="270">
        <f t="shared" si="136"/>
        <v>0</v>
      </c>
      <c r="V148" s="270">
        <f t="shared" si="136"/>
        <v>0</v>
      </c>
      <c r="W148" s="270">
        <f t="shared" si="136"/>
        <v>0</v>
      </c>
      <c r="X148" s="270">
        <f t="shared" si="136"/>
        <v>0</v>
      </c>
      <c r="Y148" s="270">
        <f t="shared" si="136"/>
        <v>0</v>
      </c>
      <c r="Z148" s="270">
        <f t="shared" si="136"/>
        <v>0</v>
      </c>
      <c r="AA148" s="270">
        <f t="shared" si="136"/>
        <v>0</v>
      </c>
      <c r="AB148" s="270">
        <f t="shared" si="136"/>
        <v>0</v>
      </c>
      <c r="AC148" s="270">
        <f t="shared" si="136"/>
        <v>0</v>
      </c>
      <c r="AD148" s="270">
        <f t="shared" si="136"/>
        <v>0</v>
      </c>
      <c r="AE148" s="270">
        <f t="shared" si="136"/>
        <v>0</v>
      </c>
      <c r="AF148" s="270">
        <f t="shared" si="136"/>
        <v>0</v>
      </c>
      <c r="AG148" s="270">
        <f t="shared" si="136"/>
        <v>0</v>
      </c>
      <c r="AH148" s="270">
        <f t="shared" si="136"/>
        <v>0</v>
      </c>
      <c r="AI148" s="270">
        <f t="shared" si="136"/>
        <v>0</v>
      </c>
      <c r="AJ148" s="270">
        <f t="shared" si="136"/>
        <v>0</v>
      </c>
      <c r="AK148" s="270">
        <f t="shared" si="136"/>
        <v>0</v>
      </c>
      <c r="AL148" s="270">
        <f t="shared" si="136"/>
        <v>0</v>
      </c>
      <c r="AM148" s="258">
        <f t="shared" si="133"/>
        <v>0</v>
      </c>
    </row>
    <row r="149" spans="2:41" ht="28.5" customHeight="1" thickBot="1">
      <c r="B149" s="238"/>
      <c r="C149" s="2082"/>
      <c r="D149" s="2114"/>
      <c r="E149" s="216" t="s">
        <v>636</v>
      </c>
      <c r="F149" s="223"/>
      <c r="G149" s="223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  <c r="AA149" s="221"/>
      <c r="AB149" s="221"/>
      <c r="AC149" s="221"/>
      <c r="AD149" s="221"/>
      <c r="AE149" s="221"/>
      <c r="AF149" s="221"/>
      <c r="AG149" s="221"/>
      <c r="AH149" s="221"/>
      <c r="AI149" s="221"/>
      <c r="AJ149" s="221"/>
      <c r="AK149" s="221"/>
      <c r="AL149" s="221"/>
      <c r="AM149" s="259">
        <f t="shared" si="133"/>
        <v>0</v>
      </c>
      <c r="AO149" s="289" t="e">
        <f>+AM148/(AM149+AM148)</f>
        <v>#DIV/0!</v>
      </c>
    </row>
    <row r="150" spans="2:41" ht="28.5" customHeight="1" thickTop="1">
      <c r="B150" s="238"/>
      <c r="C150" s="2082"/>
      <c r="D150" s="225" t="s">
        <v>637</v>
      </c>
      <c r="E150" s="226" t="s">
        <v>7</v>
      </c>
      <c r="F150" s="227"/>
      <c r="G150" s="227"/>
      <c r="H150" s="227"/>
      <c r="I150" s="227"/>
      <c r="J150" s="227"/>
      <c r="K150" s="227"/>
      <c r="L150" s="227"/>
      <c r="M150" s="227"/>
      <c r="N150" s="227"/>
      <c r="O150" s="227"/>
      <c r="P150" s="227"/>
      <c r="Q150" s="227"/>
      <c r="R150" s="227"/>
      <c r="S150" s="227"/>
      <c r="T150" s="227"/>
      <c r="U150" s="227"/>
      <c r="V150" s="227"/>
      <c r="W150" s="227"/>
      <c r="X150" s="227"/>
      <c r="Y150" s="227"/>
      <c r="Z150" s="227"/>
      <c r="AA150" s="227"/>
      <c r="AB150" s="227"/>
      <c r="AC150" s="227"/>
      <c r="AD150" s="227"/>
      <c r="AE150" s="227"/>
      <c r="AF150" s="227"/>
      <c r="AG150" s="227"/>
      <c r="AH150" s="227"/>
      <c r="AI150" s="227"/>
      <c r="AJ150" s="227"/>
      <c r="AK150" s="227"/>
      <c r="AL150" s="227"/>
      <c r="AM150" s="481">
        <f t="shared" si="133"/>
        <v>0</v>
      </c>
    </row>
    <row r="151" spans="2:41" ht="28.5" customHeight="1">
      <c r="B151" s="238"/>
      <c r="C151" s="2082"/>
      <c r="D151" s="2063" t="s">
        <v>51</v>
      </c>
      <c r="E151" s="2064"/>
      <c r="F151" s="224"/>
      <c r="G151" s="272"/>
      <c r="H151" s="243">
        <f>+G151+H148-H145-H147-H139</f>
        <v>0</v>
      </c>
      <c r="I151" s="243">
        <f t="shared" ref="I151:AL151" si="137">+H151+I148-I145-I147-I139</f>
        <v>0</v>
      </c>
      <c r="J151" s="243">
        <f t="shared" si="137"/>
        <v>0</v>
      </c>
      <c r="K151" s="243">
        <f t="shared" si="137"/>
        <v>0</v>
      </c>
      <c r="L151" s="243">
        <f t="shared" si="137"/>
        <v>0</v>
      </c>
      <c r="M151" s="243">
        <f t="shared" si="137"/>
        <v>0</v>
      </c>
      <c r="N151" s="243">
        <f t="shared" si="137"/>
        <v>0</v>
      </c>
      <c r="O151" s="243">
        <f t="shared" si="137"/>
        <v>0</v>
      </c>
      <c r="P151" s="243">
        <f t="shared" si="137"/>
        <v>0</v>
      </c>
      <c r="Q151" s="243">
        <f t="shared" si="137"/>
        <v>0</v>
      </c>
      <c r="R151" s="243">
        <f t="shared" ref="R151:W151" si="138">+Q151+R148-R145-R147-R139</f>
        <v>0</v>
      </c>
      <c r="S151" s="243">
        <f t="shared" si="138"/>
        <v>0</v>
      </c>
      <c r="T151" s="243">
        <f t="shared" si="138"/>
        <v>0</v>
      </c>
      <c r="U151" s="243">
        <f t="shared" si="138"/>
        <v>0</v>
      </c>
      <c r="V151" s="243">
        <f t="shared" si="138"/>
        <v>0</v>
      </c>
      <c r="W151" s="243">
        <f t="shared" si="138"/>
        <v>0</v>
      </c>
      <c r="X151" s="243">
        <f t="shared" si="137"/>
        <v>0</v>
      </c>
      <c r="Y151" s="243">
        <f t="shared" si="137"/>
        <v>0</v>
      </c>
      <c r="Z151" s="243">
        <f t="shared" si="137"/>
        <v>0</v>
      </c>
      <c r="AA151" s="243">
        <f t="shared" si="137"/>
        <v>0</v>
      </c>
      <c r="AB151" s="243">
        <f t="shared" si="137"/>
        <v>0</v>
      </c>
      <c r="AC151" s="243">
        <f t="shared" si="137"/>
        <v>0</v>
      </c>
      <c r="AD151" s="243">
        <f t="shared" si="137"/>
        <v>0</v>
      </c>
      <c r="AE151" s="243">
        <f t="shared" si="137"/>
        <v>0</v>
      </c>
      <c r="AF151" s="243">
        <f t="shared" si="137"/>
        <v>0</v>
      </c>
      <c r="AG151" s="243">
        <f t="shared" si="137"/>
        <v>0</v>
      </c>
      <c r="AH151" s="243">
        <f t="shared" si="137"/>
        <v>0</v>
      </c>
      <c r="AI151" s="243">
        <f t="shared" si="137"/>
        <v>0</v>
      </c>
      <c r="AJ151" s="243">
        <f t="shared" si="137"/>
        <v>0</v>
      </c>
      <c r="AK151" s="243">
        <f t="shared" si="137"/>
        <v>0</v>
      </c>
      <c r="AL151" s="243">
        <f t="shared" si="137"/>
        <v>0</v>
      </c>
      <c r="AM151" s="261"/>
    </row>
    <row r="152" spans="2:41" ht="28.5" customHeight="1">
      <c r="B152" s="238"/>
      <c r="C152" s="2082"/>
      <c r="D152" s="2055" t="s">
        <v>144</v>
      </c>
      <c r="E152" s="2056"/>
      <c r="F152" s="24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  <c r="AB152" s="247"/>
      <c r="AC152" s="247"/>
      <c r="AD152" s="247"/>
      <c r="AE152" s="247"/>
      <c r="AF152" s="247"/>
      <c r="AG152" s="247"/>
      <c r="AH152" s="247"/>
      <c r="AI152" s="247"/>
      <c r="AJ152" s="247"/>
      <c r="AK152" s="247"/>
      <c r="AL152" s="247"/>
      <c r="AM152" s="262">
        <f>SUM(H152:AL152)</f>
        <v>0</v>
      </c>
      <c r="AO152" s="238" t="s">
        <v>638</v>
      </c>
    </row>
    <row r="153" spans="2:41" ht="28.5" customHeight="1">
      <c r="B153" s="238"/>
      <c r="C153" s="2082"/>
      <c r="D153" s="2057" t="s">
        <v>148</v>
      </c>
      <c r="E153" s="2058"/>
      <c r="F153" s="244"/>
      <c r="G153" s="753"/>
      <c r="H153" s="217">
        <f>+H148-H147-H145-H143</f>
        <v>0</v>
      </c>
      <c r="I153" s="217">
        <f t="shared" ref="I153:AL153" si="139">+I148-I147-I145-I143</f>
        <v>0</v>
      </c>
      <c r="J153" s="217">
        <f t="shared" si="139"/>
        <v>0</v>
      </c>
      <c r="K153" s="217">
        <f t="shared" si="139"/>
        <v>0</v>
      </c>
      <c r="L153" s="217">
        <f t="shared" si="139"/>
        <v>0</v>
      </c>
      <c r="M153" s="217">
        <f t="shared" si="139"/>
        <v>0</v>
      </c>
      <c r="N153" s="217">
        <f t="shared" si="139"/>
        <v>0</v>
      </c>
      <c r="O153" s="217">
        <f t="shared" si="139"/>
        <v>0</v>
      </c>
      <c r="P153" s="217">
        <f t="shared" si="139"/>
        <v>0</v>
      </c>
      <c r="Q153" s="217">
        <f t="shared" si="139"/>
        <v>0</v>
      </c>
      <c r="R153" s="217">
        <f t="shared" si="139"/>
        <v>0</v>
      </c>
      <c r="S153" s="217">
        <f t="shared" si="139"/>
        <v>0</v>
      </c>
      <c r="T153" s="217">
        <f t="shared" si="139"/>
        <v>0</v>
      </c>
      <c r="U153" s="217">
        <f t="shared" si="139"/>
        <v>0</v>
      </c>
      <c r="V153" s="217">
        <f t="shared" si="139"/>
        <v>0</v>
      </c>
      <c r="W153" s="217">
        <f t="shared" si="139"/>
        <v>0</v>
      </c>
      <c r="X153" s="217">
        <f t="shared" si="139"/>
        <v>0</v>
      </c>
      <c r="Y153" s="217">
        <f t="shared" si="139"/>
        <v>0</v>
      </c>
      <c r="Z153" s="217">
        <f t="shared" si="139"/>
        <v>0</v>
      </c>
      <c r="AA153" s="217">
        <f t="shared" si="139"/>
        <v>0</v>
      </c>
      <c r="AB153" s="217">
        <f t="shared" si="139"/>
        <v>0</v>
      </c>
      <c r="AC153" s="217">
        <f t="shared" si="139"/>
        <v>0</v>
      </c>
      <c r="AD153" s="217">
        <f t="shared" si="139"/>
        <v>0</v>
      </c>
      <c r="AE153" s="217">
        <f t="shared" si="139"/>
        <v>0</v>
      </c>
      <c r="AF153" s="217">
        <f t="shared" si="139"/>
        <v>0</v>
      </c>
      <c r="AG153" s="217">
        <f t="shared" si="139"/>
        <v>0</v>
      </c>
      <c r="AH153" s="217">
        <f t="shared" si="139"/>
        <v>0</v>
      </c>
      <c r="AI153" s="217">
        <f t="shared" si="139"/>
        <v>0</v>
      </c>
      <c r="AJ153" s="217">
        <f t="shared" si="139"/>
        <v>0</v>
      </c>
      <c r="AK153" s="217">
        <f t="shared" si="139"/>
        <v>0</v>
      </c>
      <c r="AL153" s="217">
        <f t="shared" si="139"/>
        <v>0</v>
      </c>
      <c r="AM153" s="271">
        <f>SUM(H153:AL153)+G153</f>
        <v>0</v>
      </c>
      <c r="AO153" s="289" t="e">
        <f>+AM153/(AM154+AM153)</f>
        <v>#DIV/0!</v>
      </c>
    </row>
    <row r="154" spans="2:41" ht="28.5" customHeight="1">
      <c r="B154" s="238"/>
      <c r="C154" s="2082"/>
      <c r="D154" s="2115" t="s">
        <v>636</v>
      </c>
      <c r="E154" s="2116"/>
      <c r="F154" s="245"/>
      <c r="G154" s="245"/>
      <c r="H154" s="245">
        <f>+H150+H149+H147+H145+H143</f>
        <v>0</v>
      </c>
      <c r="I154" s="245">
        <f t="shared" ref="I154:AL154" si="140">+I150+I149+I147+I145+I143</f>
        <v>0</v>
      </c>
      <c r="J154" s="245">
        <f t="shared" si="140"/>
        <v>0</v>
      </c>
      <c r="K154" s="245">
        <f t="shared" si="140"/>
        <v>0</v>
      </c>
      <c r="L154" s="245">
        <f t="shared" si="140"/>
        <v>0</v>
      </c>
      <c r="M154" s="245">
        <f t="shared" si="140"/>
        <v>0</v>
      </c>
      <c r="N154" s="245">
        <f t="shared" si="140"/>
        <v>0</v>
      </c>
      <c r="O154" s="245">
        <f t="shared" si="140"/>
        <v>0</v>
      </c>
      <c r="P154" s="245">
        <f t="shared" si="140"/>
        <v>0</v>
      </c>
      <c r="Q154" s="245">
        <f t="shared" si="140"/>
        <v>0</v>
      </c>
      <c r="R154" s="245">
        <f t="shared" si="140"/>
        <v>0</v>
      </c>
      <c r="S154" s="245">
        <f t="shared" si="140"/>
        <v>0</v>
      </c>
      <c r="T154" s="245">
        <f t="shared" si="140"/>
        <v>0</v>
      </c>
      <c r="U154" s="245">
        <f t="shared" si="140"/>
        <v>0</v>
      </c>
      <c r="V154" s="245">
        <f t="shared" si="140"/>
        <v>0</v>
      </c>
      <c r="W154" s="245">
        <f t="shared" si="140"/>
        <v>0</v>
      </c>
      <c r="X154" s="245">
        <f t="shared" si="140"/>
        <v>0</v>
      </c>
      <c r="Y154" s="245">
        <f t="shared" si="140"/>
        <v>0</v>
      </c>
      <c r="Z154" s="245">
        <f t="shared" si="140"/>
        <v>0</v>
      </c>
      <c r="AA154" s="245">
        <f t="shared" si="140"/>
        <v>0</v>
      </c>
      <c r="AB154" s="245">
        <f t="shared" si="140"/>
        <v>0</v>
      </c>
      <c r="AC154" s="245">
        <f t="shared" si="140"/>
        <v>0</v>
      </c>
      <c r="AD154" s="245">
        <f t="shared" si="140"/>
        <v>0</v>
      </c>
      <c r="AE154" s="245">
        <f t="shared" si="140"/>
        <v>0</v>
      </c>
      <c r="AF154" s="245">
        <f t="shared" si="140"/>
        <v>0</v>
      </c>
      <c r="AG154" s="245">
        <f t="shared" si="140"/>
        <v>0</v>
      </c>
      <c r="AH154" s="245">
        <f t="shared" si="140"/>
        <v>0</v>
      </c>
      <c r="AI154" s="245">
        <f t="shared" si="140"/>
        <v>0</v>
      </c>
      <c r="AJ154" s="245">
        <f t="shared" si="140"/>
        <v>0</v>
      </c>
      <c r="AK154" s="245">
        <f t="shared" si="140"/>
        <v>0</v>
      </c>
      <c r="AL154" s="245">
        <f t="shared" si="140"/>
        <v>0</v>
      </c>
      <c r="AM154" s="482">
        <f>SUM(H154:AL154)</f>
        <v>0</v>
      </c>
    </row>
    <row r="155" spans="2:41" ht="28.5" customHeight="1">
      <c r="B155" s="238"/>
      <c r="C155" s="2082"/>
      <c r="D155" s="2057" t="s">
        <v>8</v>
      </c>
      <c r="E155" s="2058"/>
      <c r="F155" s="218"/>
      <c r="G155" s="218"/>
      <c r="H155" s="218">
        <f t="shared" ref="H155:AL155" si="141">+H153-H152</f>
        <v>0</v>
      </c>
      <c r="I155" s="218">
        <f t="shared" si="141"/>
        <v>0</v>
      </c>
      <c r="J155" s="218">
        <f t="shared" si="141"/>
        <v>0</v>
      </c>
      <c r="K155" s="218">
        <f t="shared" si="141"/>
        <v>0</v>
      </c>
      <c r="L155" s="218">
        <f t="shared" si="141"/>
        <v>0</v>
      </c>
      <c r="M155" s="218">
        <f t="shared" si="141"/>
        <v>0</v>
      </c>
      <c r="N155" s="218">
        <f t="shared" si="141"/>
        <v>0</v>
      </c>
      <c r="O155" s="218">
        <f t="shared" si="141"/>
        <v>0</v>
      </c>
      <c r="P155" s="218">
        <f t="shared" si="141"/>
        <v>0</v>
      </c>
      <c r="Q155" s="218">
        <f t="shared" si="141"/>
        <v>0</v>
      </c>
      <c r="R155" s="218">
        <f t="shared" si="141"/>
        <v>0</v>
      </c>
      <c r="S155" s="218">
        <f t="shared" si="141"/>
        <v>0</v>
      </c>
      <c r="T155" s="218">
        <f t="shared" si="141"/>
        <v>0</v>
      </c>
      <c r="U155" s="218">
        <f t="shared" si="141"/>
        <v>0</v>
      </c>
      <c r="V155" s="218">
        <f t="shared" si="141"/>
        <v>0</v>
      </c>
      <c r="W155" s="218">
        <f t="shared" si="141"/>
        <v>0</v>
      </c>
      <c r="X155" s="218">
        <f t="shared" si="141"/>
        <v>0</v>
      </c>
      <c r="Y155" s="218">
        <f t="shared" si="141"/>
        <v>0</v>
      </c>
      <c r="Z155" s="218">
        <f t="shared" si="141"/>
        <v>0</v>
      </c>
      <c r="AA155" s="218">
        <f t="shared" si="141"/>
        <v>0</v>
      </c>
      <c r="AB155" s="218">
        <f t="shared" si="141"/>
        <v>0</v>
      </c>
      <c r="AC155" s="218">
        <f t="shared" si="141"/>
        <v>0</v>
      </c>
      <c r="AD155" s="218">
        <f t="shared" si="141"/>
        <v>0</v>
      </c>
      <c r="AE155" s="218">
        <f t="shared" si="141"/>
        <v>0</v>
      </c>
      <c r="AF155" s="218">
        <f t="shared" si="141"/>
        <v>0</v>
      </c>
      <c r="AG155" s="218">
        <f t="shared" si="141"/>
        <v>0</v>
      </c>
      <c r="AH155" s="218">
        <f t="shared" si="141"/>
        <v>0</v>
      </c>
      <c r="AI155" s="218">
        <f t="shared" si="141"/>
        <v>0</v>
      </c>
      <c r="AJ155" s="218">
        <f t="shared" si="141"/>
        <v>0</v>
      </c>
      <c r="AK155" s="218">
        <f t="shared" si="141"/>
        <v>0</v>
      </c>
      <c r="AL155" s="218">
        <f t="shared" si="141"/>
        <v>0</v>
      </c>
      <c r="AM155" s="265">
        <f>SUM(H155:AL155)</f>
        <v>0</v>
      </c>
    </row>
    <row r="156" spans="2:41" ht="28.5" customHeight="1">
      <c r="B156" s="238"/>
      <c r="C156" s="2082"/>
      <c r="D156" s="2065" t="s">
        <v>639</v>
      </c>
      <c r="E156" s="2066"/>
      <c r="F156" s="219"/>
      <c r="G156" s="219"/>
      <c r="H156" s="219">
        <f t="shared" ref="H156:AL156" si="142">+G156+H155</f>
        <v>0</v>
      </c>
      <c r="I156" s="219">
        <f t="shared" si="142"/>
        <v>0</v>
      </c>
      <c r="J156" s="219">
        <f t="shared" si="142"/>
        <v>0</v>
      </c>
      <c r="K156" s="219">
        <f t="shared" si="142"/>
        <v>0</v>
      </c>
      <c r="L156" s="219">
        <f t="shared" si="142"/>
        <v>0</v>
      </c>
      <c r="M156" s="219">
        <f t="shared" si="142"/>
        <v>0</v>
      </c>
      <c r="N156" s="219">
        <f t="shared" si="142"/>
        <v>0</v>
      </c>
      <c r="O156" s="219">
        <f t="shared" si="142"/>
        <v>0</v>
      </c>
      <c r="P156" s="219">
        <f t="shared" si="142"/>
        <v>0</v>
      </c>
      <c r="Q156" s="219">
        <f t="shared" si="142"/>
        <v>0</v>
      </c>
      <c r="R156" s="219">
        <f t="shared" ref="R156:W156" si="143">+Q156+R155</f>
        <v>0</v>
      </c>
      <c r="S156" s="219">
        <f t="shared" si="143"/>
        <v>0</v>
      </c>
      <c r="T156" s="219">
        <f t="shared" si="143"/>
        <v>0</v>
      </c>
      <c r="U156" s="219">
        <f t="shared" si="143"/>
        <v>0</v>
      </c>
      <c r="V156" s="219">
        <f t="shared" si="143"/>
        <v>0</v>
      </c>
      <c r="W156" s="219">
        <f t="shared" si="143"/>
        <v>0</v>
      </c>
      <c r="X156" s="219">
        <f t="shared" si="142"/>
        <v>0</v>
      </c>
      <c r="Y156" s="219">
        <f t="shared" si="142"/>
        <v>0</v>
      </c>
      <c r="Z156" s="219">
        <f t="shared" si="142"/>
        <v>0</v>
      </c>
      <c r="AA156" s="219">
        <f t="shared" si="142"/>
        <v>0</v>
      </c>
      <c r="AB156" s="219">
        <f t="shared" si="142"/>
        <v>0</v>
      </c>
      <c r="AC156" s="219">
        <f t="shared" si="142"/>
        <v>0</v>
      </c>
      <c r="AD156" s="219">
        <f t="shared" si="142"/>
        <v>0</v>
      </c>
      <c r="AE156" s="219">
        <f t="shared" si="142"/>
        <v>0</v>
      </c>
      <c r="AF156" s="219">
        <f t="shared" si="142"/>
        <v>0</v>
      </c>
      <c r="AG156" s="219">
        <f t="shared" si="142"/>
        <v>0</v>
      </c>
      <c r="AH156" s="219">
        <f t="shared" si="142"/>
        <v>0</v>
      </c>
      <c r="AI156" s="219">
        <f t="shared" si="142"/>
        <v>0</v>
      </c>
      <c r="AJ156" s="219">
        <f t="shared" si="142"/>
        <v>0</v>
      </c>
      <c r="AK156" s="219">
        <f t="shared" si="142"/>
        <v>0</v>
      </c>
      <c r="AL156" s="219">
        <f t="shared" si="142"/>
        <v>0</v>
      </c>
      <c r="AM156" s="266">
        <f>SUM(H156:AL156)</f>
        <v>0</v>
      </c>
    </row>
    <row r="157" spans="2:41" ht="28.5" customHeight="1">
      <c r="B157" s="238"/>
      <c r="C157" s="2082"/>
      <c r="D157" s="2117" t="s">
        <v>640</v>
      </c>
      <c r="E157" s="2117"/>
      <c r="F157" s="273"/>
      <c r="G157" s="274">
        <f>+G126+G128+G133+G141+G151</f>
        <v>0</v>
      </c>
      <c r="H157" s="275">
        <f t="shared" ref="H157:AL158" si="144">+G157+H152-H125</f>
        <v>0</v>
      </c>
      <c r="I157" s="275">
        <f t="shared" si="144"/>
        <v>0</v>
      </c>
      <c r="J157" s="275">
        <f t="shared" si="144"/>
        <v>0</v>
      </c>
      <c r="K157" s="275">
        <f t="shared" si="144"/>
        <v>0</v>
      </c>
      <c r="L157" s="275">
        <f t="shared" si="144"/>
        <v>0</v>
      </c>
      <c r="M157" s="275">
        <f t="shared" si="144"/>
        <v>0</v>
      </c>
      <c r="N157" s="275">
        <f t="shared" si="144"/>
        <v>0</v>
      </c>
      <c r="O157" s="275">
        <f t="shared" si="144"/>
        <v>0</v>
      </c>
      <c r="P157" s="275">
        <f t="shared" si="144"/>
        <v>0</v>
      </c>
      <c r="Q157" s="275">
        <f t="shared" si="144"/>
        <v>0</v>
      </c>
      <c r="R157" s="275">
        <f t="shared" ref="R157:W158" si="145">+Q157+R152-R125</f>
        <v>0</v>
      </c>
      <c r="S157" s="275">
        <f t="shared" si="145"/>
        <v>0</v>
      </c>
      <c r="T157" s="275">
        <f t="shared" si="145"/>
        <v>0</v>
      </c>
      <c r="U157" s="275">
        <f t="shared" si="145"/>
        <v>0</v>
      </c>
      <c r="V157" s="275">
        <f t="shared" si="145"/>
        <v>0</v>
      </c>
      <c r="W157" s="275">
        <f t="shared" si="145"/>
        <v>0</v>
      </c>
      <c r="X157" s="275">
        <f t="shared" si="144"/>
        <v>0</v>
      </c>
      <c r="Y157" s="275">
        <f t="shared" si="144"/>
        <v>0</v>
      </c>
      <c r="Z157" s="275">
        <f t="shared" si="144"/>
        <v>0</v>
      </c>
      <c r="AA157" s="275">
        <f t="shared" si="144"/>
        <v>0</v>
      </c>
      <c r="AB157" s="275">
        <f t="shared" si="144"/>
        <v>0</v>
      </c>
      <c r="AC157" s="275">
        <f t="shared" si="144"/>
        <v>0</v>
      </c>
      <c r="AD157" s="275">
        <f t="shared" si="144"/>
        <v>0</v>
      </c>
      <c r="AE157" s="275">
        <f t="shared" si="144"/>
        <v>0</v>
      </c>
      <c r="AF157" s="275">
        <f t="shared" si="144"/>
        <v>0</v>
      </c>
      <c r="AG157" s="275">
        <f t="shared" si="144"/>
        <v>0</v>
      </c>
      <c r="AH157" s="275">
        <f t="shared" si="144"/>
        <v>0</v>
      </c>
      <c r="AI157" s="275">
        <f t="shared" si="144"/>
        <v>0</v>
      </c>
      <c r="AJ157" s="275">
        <f t="shared" si="144"/>
        <v>0</v>
      </c>
      <c r="AK157" s="275">
        <f t="shared" si="144"/>
        <v>0</v>
      </c>
      <c r="AL157" s="275">
        <f t="shared" si="144"/>
        <v>0</v>
      </c>
      <c r="AM157" s="276">
        <f>AL157</f>
        <v>0</v>
      </c>
    </row>
    <row r="158" spans="2:41" ht="28.5" customHeight="1">
      <c r="B158" s="238"/>
      <c r="C158" s="2082"/>
      <c r="D158" s="2118" t="s">
        <v>641</v>
      </c>
      <c r="E158" s="2118"/>
      <c r="F158" s="231"/>
      <c r="G158" s="246">
        <f>+G126+G128+G133+G141+G151</f>
        <v>0</v>
      </c>
      <c r="H158" s="232">
        <f t="shared" si="144"/>
        <v>0</v>
      </c>
      <c r="I158" s="232">
        <f t="shared" si="144"/>
        <v>0</v>
      </c>
      <c r="J158" s="232">
        <f t="shared" si="144"/>
        <v>0</v>
      </c>
      <c r="K158" s="232">
        <f t="shared" si="144"/>
        <v>0</v>
      </c>
      <c r="L158" s="232">
        <f t="shared" si="144"/>
        <v>0</v>
      </c>
      <c r="M158" s="232">
        <f t="shared" si="144"/>
        <v>0</v>
      </c>
      <c r="N158" s="232">
        <f t="shared" si="144"/>
        <v>0</v>
      </c>
      <c r="O158" s="232">
        <f t="shared" si="144"/>
        <v>0</v>
      </c>
      <c r="P158" s="232">
        <f t="shared" si="144"/>
        <v>0</v>
      </c>
      <c r="Q158" s="232">
        <f t="shared" si="144"/>
        <v>0</v>
      </c>
      <c r="R158" s="232">
        <f t="shared" si="145"/>
        <v>0</v>
      </c>
      <c r="S158" s="232">
        <f t="shared" si="145"/>
        <v>0</v>
      </c>
      <c r="T158" s="232">
        <f t="shared" si="145"/>
        <v>0</v>
      </c>
      <c r="U158" s="232">
        <f t="shared" si="145"/>
        <v>0</v>
      </c>
      <c r="V158" s="232">
        <f t="shared" si="145"/>
        <v>0</v>
      </c>
      <c r="W158" s="232">
        <f t="shared" si="145"/>
        <v>0</v>
      </c>
      <c r="X158" s="232">
        <f t="shared" si="144"/>
        <v>0</v>
      </c>
      <c r="Y158" s="232">
        <f t="shared" si="144"/>
        <v>0</v>
      </c>
      <c r="Z158" s="232">
        <f t="shared" si="144"/>
        <v>0</v>
      </c>
      <c r="AA158" s="232">
        <f t="shared" si="144"/>
        <v>0</v>
      </c>
      <c r="AB158" s="232">
        <f t="shared" si="144"/>
        <v>0</v>
      </c>
      <c r="AC158" s="232">
        <f t="shared" si="144"/>
        <v>0</v>
      </c>
      <c r="AD158" s="232">
        <f t="shared" si="144"/>
        <v>0</v>
      </c>
      <c r="AE158" s="232">
        <f t="shared" si="144"/>
        <v>0</v>
      </c>
      <c r="AF158" s="232">
        <f t="shared" si="144"/>
        <v>0</v>
      </c>
      <c r="AG158" s="232">
        <f t="shared" si="144"/>
        <v>0</v>
      </c>
      <c r="AH158" s="232">
        <f t="shared" si="144"/>
        <v>0</v>
      </c>
      <c r="AI158" s="232">
        <f t="shared" si="144"/>
        <v>0</v>
      </c>
      <c r="AJ158" s="232">
        <f t="shared" si="144"/>
        <v>0</v>
      </c>
      <c r="AK158" s="232">
        <f t="shared" si="144"/>
        <v>0</v>
      </c>
      <c r="AL158" s="232">
        <f t="shared" si="144"/>
        <v>0</v>
      </c>
      <c r="AM158" s="267">
        <f>AL158</f>
        <v>0</v>
      </c>
    </row>
    <row r="159" spans="2:41" ht="28.5" customHeight="1" thickBot="1">
      <c r="B159" s="238"/>
      <c r="C159" s="2083"/>
      <c r="D159" s="2119" t="s">
        <v>8</v>
      </c>
      <c r="E159" s="2119"/>
      <c r="F159" s="228"/>
      <c r="G159" s="229"/>
      <c r="H159" s="230">
        <f>+H158-H157</f>
        <v>0</v>
      </c>
      <c r="I159" s="230">
        <f t="shared" ref="I159:AL159" si="146">+I158-I157</f>
        <v>0</v>
      </c>
      <c r="J159" s="230">
        <f t="shared" si="146"/>
        <v>0</v>
      </c>
      <c r="K159" s="230">
        <f t="shared" si="146"/>
        <v>0</v>
      </c>
      <c r="L159" s="230">
        <f t="shared" si="146"/>
        <v>0</v>
      </c>
      <c r="M159" s="230">
        <f t="shared" si="146"/>
        <v>0</v>
      </c>
      <c r="N159" s="230">
        <f t="shared" si="146"/>
        <v>0</v>
      </c>
      <c r="O159" s="230">
        <f t="shared" si="146"/>
        <v>0</v>
      </c>
      <c r="P159" s="230">
        <f t="shared" si="146"/>
        <v>0</v>
      </c>
      <c r="Q159" s="230">
        <f t="shared" si="146"/>
        <v>0</v>
      </c>
      <c r="R159" s="230">
        <f t="shared" si="146"/>
        <v>0</v>
      </c>
      <c r="S159" s="230">
        <f t="shared" si="146"/>
        <v>0</v>
      </c>
      <c r="T159" s="230">
        <f t="shared" si="146"/>
        <v>0</v>
      </c>
      <c r="U159" s="230">
        <f t="shared" si="146"/>
        <v>0</v>
      </c>
      <c r="V159" s="230">
        <f t="shared" si="146"/>
        <v>0</v>
      </c>
      <c r="W159" s="230">
        <f t="shared" si="146"/>
        <v>0</v>
      </c>
      <c r="X159" s="230">
        <f t="shared" si="146"/>
        <v>0</v>
      </c>
      <c r="Y159" s="230">
        <f t="shared" si="146"/>
        <v>0</v>
      </c>
      <c r="Z159" s="230">
        <f t="shared" si="146"/>
        <v>0</v>
      </c>
      <c r="AA159" s="230">
        <f t="shared" si="146"/>
        <v>0</v>
      </c>
      <c r="AB159" s="230">
        <f t="shared" si="146"/>
        <v>0</v>
      </c>
      <c r="AC159" s="230">
        <f t="shared" si="146"/>
        <v>0</v>
      </c>
      <c r="AD159" s="230">
        <f t="shared" si="146"/>
        <v>0</v>
      </c>
      <c r="AE159" s="230">
        <f t="shared" si="146"/>
        <v>0</v>
      </c>
      <c r="AF159" s="230">
        <f t="shared" si="146"/>
        <v>0</v>
      </c>
      <c r="AG159" s="230">
        <f t="shared" si="146"/>
        <v>0</v>
      </c>
      <c r="AH159" s="230">
        <f t="shared" si="146"/>
        <v>0</v>
      </c>
      <c r="AI159" s="230">
        <f t="shared" si="146"/>
        <v>0</v>
      </c>
      <c r="AJ159" s="230">
        <f t="shared" si="146"/>
        <v>0</v>
      </c>
      <c r="AK159" s="230">
        <f t="shared" si="146"/>
        <v>0</v>
      </c>
      <c r="AL159" s="230">
        <f t="shared" si="146"/>
        <v>0</v>
      </c>
      <c r="AM159" s="268">
        <f>+AL159+AM158-AM157</f>
        <v>0</v>
      </c>
    </row>
    <row r="160" spans="2:41" ht="30.75" customHeight="1" thickTop="1">
      <c r="B160" s="38"/>
    </row>
    <row r="161" spans="2:38" ht="30.45" customHeight="1" thickBot="1">
      <c r="B161" s="38"/>
    </row>
    <row r="162" spans="2:38" ht="30.75" customHeight="1" thickTop="1">
      <c r="B162" s="1367" t="s">
        <v>117</v>
      </c>
      <c r="C162" s="1666" t="s">
        <v>431</v>
      </c>
      <c r="D162" s="2067" t="s">
        <v>120</v>
      </c>
      <c r="E162" s="2068"/>
      <c r="F162" s="1415" t="str">
        <f>B162&amp;D162</f>
        <v>MKC_PB払出計画</v>
      </c>
      <c r="H162" s="1148">
        <f t="shared" ref="H162:W171" si="147">SUMIF($D$7:$D$46,$D$162:$D$171,H$7:H$46)</f>
        <v>0</v>
      </c>
      <c r="I162" s="1148">
        <f t="shared" si="147"/>
        <v>0</v>
      </c>
      <c r="J162" s="1148">
        <f t="shared" si="147"/>
        <v>0</v>
      </c>
      <c r="K162" s="1148">
        <f t="shared" si="147"/>
        <v>0</v>
      </c>
      <c r="L162" s="1148">
        <f t="shared" si="147"/>
        <v>0</v>
      </c>
      <c r="M162" s="1148">
        <f t="shared" si="147"/>
        <v>0</v>
      </c>
      <c r="N162" s="1148">
        <f t="shared" si="147"/>
        <v>0</v>
      </c>
      <c r="O162" s="1148">
        <f t="shared" si="147"/>
        <v>24</v>
      </c>
      <c r="P162" s="1148">
        <f t="shared" si="147"/>
        <v>0</v>
      </c>
      <c r="Q162" s="1148">
        <f t="shared" si="147"/>
        <v>0</v>
      </c>
      <c r="R162" s="1148">
        <f t="shared" si="147"/>
        <v>48</v>
      </c>
      <c r="S162" s="1148">
        <f t="shared" si="147"/>
        <v>72</v>
      </c>
      <c r="T162" s="1148">
        <f t="shared" si="147"/>
        <v>60</v>
      </c>
      <c r="U162" s="1148">
        <f t="shared" si="147"/>
        <v>72</v>
      </c>
      <c r="V162" s="1148">
        <f t="shared" si="147"/>
        <v>72</v>
      </c>
      <c r="W162" s="1148">
        <f t="shared" si="147"/>
        <v>0</v>
      </c>
      <c r="X162" s="1148">
        <f t="shared" ref="X162:AL171" si="148">SUMIF($D$7:$D$46,$D$162:$D$171,X$7:X$46)</f>
        <v>0</v>
      </c>
      <c r="Y162" s="1148">
        <f t="shared" si="148"/>
        <v>24</v>
      </c>
      <c r="Z162" s="1148">
        <f t="shared" si="148"/>
        <v>0</v>
      </c>
      <c r="AA162" s="1148">
        <f t="shared" si="148"/>
        <v>0</v>
      </c>
      <c r="AB162" s="1148">
        <f t="shared" si="148"/>
        <v>0</v>
      </c>
      <c r="AC162" s="1148">
        <f t="shared" si="148"/>
        <v>0</v>
      </c>
      <c r="AD162" s="1148">
        <f t="shared" si="148"/>
        <v>0</v>
      </c>
      <c r="AE162" s="1148">
        <f t="shared" si="148"/>
        <v>0</v>
      </c>
      <c r="AF162" s="1148">
        <f t="shared" si="148"/>
        <v>0</v>
      </c>
      <c r="AG162" s="1148">
        <f t="shared" si="148"/>
        <v>0</v>
      </c>
      <c r="AH162" s="1148">
        <f t="shared" si="148"/>
        <v>0</v>
      </c>
      <c r="AI162" s="1148">
        <f t="shared" si="148"/>
        <v>0</v>
      </c>
      <c r="AJ162" s="1148">
        <f t="shared" si="148"/>
        <v>0</v>
      </c>
      <c r="AK162" s="1148">
        <f t="shared" si="148"/>
        <v>0</v>
      </c>
      <c r="AL162" s="1148">
        <f t="shared" si="148"/>
        <v>0</v>
      </c>
    </row>
    <row r="163" spans="2:38" ht="30.75" customHeight="1" thickBot="1">
      <c r="B163" s="1367" t="s">
        <v>117</v>
      </c>
      <c r="C163" s="1667"/>
      <c r="D163" s="2049" t="s">
        <v>54</v>
      </c>
      <c r="E163" s="2050"/>
      <c r="F163" s="1416" t="str">
        <f t="shared" ref="F163:F191" si="149">B163&amp;D163</f>
        <v>MKC_PB完成品在庫</v>
      </c>
      <c r="H163" s="1181">
        <f t="shared" si="147"/>
        <v>12</v>
      </c>
      <c r="I163" s="1155">
        <f t="shared" si="147"/>
        <v>12</v>
      </c>
      <c r="J163" s="1155">
        <f t="shared" si="147"/>
        <v>12</v>
      </c>
      <c r="K163" s="1155">
        <f t="shared" si="147"/>
        <v>12</v>
      </c>
      <c r="L163" s="1155">
        <f t="shared" si="147"/>
        <v>12</v>
      </c>
      <c r="M163" s="1155">
        <f t="shared" si="147"/>
        <v>12</v>
      </c>
      <c r="N163" s="1155">
        <f t="shared" si="147"/>
        <v>12</v>
      </c>
      <c r="O163" s="1155">
        <f t="shared" si="147"/>
        <v>12</v>
      </c>
      <c r="P163" s="1155">
        <f t="shared" si="147"/>
        <v>12</v>
      </c>
      <c r="Q163" s="1155">
        <f t="shared" si="147"/>
        <v>12</v>
      </c>
      <c r="R163" s="1155">
        <f t="shared" si="147"/>
        <v>24</v>
      </c>
      <c r="S163" s="1155">
        <f t="shared" si="147"/>
        <v>12</v>
      </c>
      <c r="T163" s="1155">
        <f t="shared" si="147"/>
        <v>0</v>
      </c>
      <c r="U163" s="1155">
        <f t="shared" si="147"/>
        <v>12</v>
      </c>
      <c r="V163" s="1155">
        <f t="shared" si="147"/>
        <v>0</v>
      </c>
      <c r="W163" s="1155">
        <f t="shared" si="147"/>
        <v>0</v>
      </c>
      <c r="X163" s="1155">
        <f t="shared" si="148"/>
        <v>0</v>
      </c>
      <c r="Y163" s="1155">
        <f t="shared" si="148"/>
        <v>0</v>
      </c>
      <c r="Z163" s="1155">
        <f t="shared" si="148"/>
        <v>0</v>
      </c>
      <c r="AA163" s="1155">
        <f t="shared" si="148"/>
        <v>0</v>
      </c>
      <c r="AB163" s="1155">
        <f t="shared" si="148"/>
        <v>0</v>
      </c>
      <c r="AC163" s="1155">
        <f t="shared" si="148"/>
        <v>0</v>
      </c>
      <c r="AD163" s="1155">
        <f t="shared" si="148"/>
        <v>0</v>
      </c>
      <c r="AE163" s="1155">
        <f t="shared" si="148"/>
        <v>0</v>
      </c>
      <c r="AF163" s="1155">
        <f t="shared" si="148"/>
        <v>48</v>
      </c>
      <c r="AG163" s="1155">
        <f t="shared" si="148"/>
        <v>96</v>
      </c>
      <c r="AH163" s="1155">
        <f t="shared" si="148"/>
        <v>144</v>
      </c>
      <c r="AI163" s="1155">
        <f t="shared" si="148"/>
        <v>180</v>
      </c>
      <c r="AJ163" s="1155">
        <f t="shared" si="148"/>
        <v>180</v>
      </c>
      <c r="AK163" s="1155">
        <f t="shared" si="148"/>
        <v>180</v>
      </c>
      <c r="AL163" s="1155">
        <f t="shared" si="148"/>
        <v>180</v>
      </c>
    </row>
    <row r="164" spans="2:38" ht="30.75" customHeight="1" thickTop="1">
      <c r="B164" s="1367" t="s">
        <v>117</v>
      </c>
      <c r="C164" s="1667"/>
      <c r="D164" s="2051" t="s">
        <v>40</v>
      </c>
      <c r="E164" s="2052"/>
      <c r="F164" s="1417" t="str">
        <f t="shared" si="149"/>
        <v>MKC_PB仕上げ計画</v>
      </c>
      <c r="H164" s="1160">
        <f t="shared" si="147"/>
        <v>0</v>
      </c>
      <c r="I164" s="1160">
        <f t="shared" si="147"/>
        <v>0</v>
      </c>
      <c r="J164" s="1160">
        <f t="shared" si="147"/>
        <v>0</v>
      </c>
      <c r="K164" s="1160">
        <f t="shared" si="147"/>
        <v>0</v>
      </c>
      <c r="L164" s="1160">
        <f t="shared" si="147"/>
        <v>0</v>
      </c>
      <c r="M164" s="1160">
        <f t="shared" si="147"/>
        <v>0</v>
      </c>
      <c r="N164" s="1160">
        <f t="shared" si="147"/>
        <v>24</v>
      </c>
      <c r="O164" s="1160">
        <f t="shared" si="147"/>
        <v>24</v>
      </c>
      <c r="P164" s="1160">
        <f t="shared" si="147"/>
        <v>0</v>
      </c>
      <c r="Q164" s="1160">
        <f t="shared" si="147"/>
        <v>0</v>
      </c>
      <c r="R164" s="1160">
        <f t="shared" si="147"/>
        <v>60</v>
      </c>
      <c r="S164" s="1160">
        <f t="shared" si="147"/>
        <v>60</v>
      </c>
      <c r="T164" s="1160">
        <f t="shared" si="147"/>
        <v>60</v>
      </c>
      <c r="U164" s="1160">
        <f t="shared" si="147"/>
        <v>72</v>
      </c>
      <c r="V164" s="1160">
        <f t="shared" si="147"/>
        <v>72</v>
      </c>
      <c r="W164" s="1160">
        <f t="shared" si="147"/>
        <v>0</v>
      </c>
      <c r="X164" s="1160">
        <f t="shared" si="148"/>
        <v>0</v>
      </c>
      <c r="Y164" s="1160">
        <f t="shared" si="148"/>
        <v>24</v>
      </c>
      <c r="Z164" s="1160">
        <f t="shared" si="148"/>
        <v>0</v>
      </c>
      <c r="AA164" s="1160">
        <f t="shared" si="148"/>
        <v>0</v>
      </c>
      <c r="AB164" s="1160">
        <f t="shared" si="148"/>
        <v>0</v>
      </c>
      <c r="AC164" s="1160">
        <f t="shared" si="148"/>
        <v>0</v>
      </c>
      <c r="AD164" s="1160">
        <f t="shared" si="148"/>
        <v>0</v>
      </c>
      <c r="AE164" s="1160">
        <f t="shared" si="148"/>
        <v>0</v>
      </c>
      <c r="AF164" s="1160">
        <f t="shared" si="148"/>
        <v>48</v>
      </c>
      <c r="AG164" s="1160">
        <f t="shared" si="148"/>
        <v>48</v>
      </c>
      <c r="AH164" s="1160">
        <f t="shared" si="148"/>
        <v>48</v>
      </c>
      <c r="AI164" s="1160">
        <f t="shared" si="148"/>
        <v>36</v>
      </c>
      <c r="AJ164" s="1160">
        <f t="shared" si="148"/>
        <v>0</v>
      </c>
      <c r="AK164" s="1160">
        <f t="shared" si="148"/>
        <v>0</v>
      </c>
      <c r="AL164" s="1160">
        <f t="shared" si="148"/>
        <v>0</v>
      </c>
    </row>
    <row r="165" spans="2:38" ht="41.4">
      <c r="B165" s="1367" t="s">
        <v>117</v>
      </c>
      <c r="C165" s="1667"/>
      <c r="D165" s="2053" t="s">
        <v>140</v>
      </c>
      <c r="E165" s="2054"/>
      <c r="F165" s="1418" t="str">
        <f t="shared" si="149"/>
        <v>MKC_PB仕上げ合格</v>
      </c>
      <c r="H165" s="1160">
        <f t="shared" si="147"/>
        <v>0</v>
      </c>
      <c r="I165" s="1160">
        <f t="shared" si="147"/>
        <v>0</v>
      </c>
      <c r="J165" s="1160">
        <f t="shared" si="147"/>
        <v>0</v>
      </c>
      <c r="K165" s="1160">
        <f t="shared" si="147"/>
        <v>0</v>
      </c>
      <c r="L165" s="1160">
        <f t="shared" si="147"/>
        <v>0</v>
      </c>
      <c r="M165" s="1160">
        <f t="shared" si="147"/>
        <v>0</v>
      </c>
      <c r="N165" s="1160">
        <f t="shared" si="147"/>
        <v>0</v>
      </c>
      <c r="O165" s="1160">
        <f t="shared" si="147"/>
        <v>24</v>
      </c>
      <c r="P165" s="1160">
        <f t="shared" si="147"/>
        <v>0</v>
      </c>
      <c r="Q165" s="1160">
        <f t="shared" si="147"/>
        <v>0</v>
      </c>
      <c r="R165" s="1160">
        <f t="shared" si="147"/>
        <v>60</v>
      </c>
      <c r="S165" s="1160">
        <f t="shared" si="147"/>
        <v>60</v>
      </c>
      <c r="T165" s="1160">
        <f t="shared" si="147"/>
        <v>24</v>
      </c>
      <c r="U165" s="1160">
        <f t="shared" si="147"/>
        <v>108</v>
      </c>
      <c r="V165" s="1160">
        <f t="shared" si="147"/>
        <v>24</v>
      </c>
      <c r="W165" s="1160">
        <f t="shared" si="147"/>
        <v>0</v>
      </c>
      <c r="X165" s="1160">
        <f t="shared" si="148"/>
        <v>0</v>
      </c>
      <c r="Y165" s="1160">
        <f t="shared" si="148"/>
        <v>36</v>
      </c>
      <c r="Z165" s="1160">
        <f t="shared" si="148"/>
        <v>24</v>
      </c>
      <c r="AA165" s="1160">
        <f t="shared" si="148"/>
        <v>0</v>
      </c>
      <c r="AB165" s="1160">
        <f t="shared" si="148"/>
        <v>0</v>
      </c>
      <c r="AC165" s="1160">
        <f t="shared" si="148"/>
        <v>0</v>
      </c>
      <c r="AD165" s="1160">
        <f t="shared" si="148"/>
        <v>0</v>
      </c>
      <c r="AE165" s="1160">
        <f t="shared" si="148"/>
        <v>0</v>
      </c>
      <c r="AF165" s="1160">
        <f t="shared" si="148"/>
        <v>48</v>
      </c>
      <c r="AG165" s="1160">
        <f t="shared" si="148"/>
        <v>48</v>
      </c>
      <c r="AH165" s="1160">
        <f t="shared" si="148"/>
        <v>48</v>
      </c>
      <c r="AI165" s="1160">
        <f t="shared" si="148"/>
        <v>36</v>
      </c>
      <c r="AJ165" s="1160">
        <f t="shared" si="148"/>
        <v>0</v>
      </c>
      <c r="AK165" s="1160">
        <f t="shared" si="148"/>
        <v>0</v>
      </c>
      <c r="AL165" s="1160">
        <f t="shared" si="148"/>
        <v>0</v>
      </c>
    </row>
    <row r="166" spans="2:38" ht="41.4">
      <c r="B166" s="1367" t="s">
        <v>117</v>
      </c>
      <c r="C166" s="1667"/>
      <c r="D166" s="2055" t="s">
        <v>144</v>
      </c>
      <c r="E166" s="2056"/>
      <c r="F166" s="1419" t="str">
        <f t="shared" si="149"/>
        <v>MKC_PB良品計画</v>
      </c>
      <c r="H166" s="1155">
        <f t="shared" si="147"/>
        <v>0</v>
      </c>
      <c r="I166" s="1155">
        <f t="shared" si="147"/>
        <v>0</v>
      </c>
      <c r="J166" s="1155">
        <f t="shared" si="147"/>
        <v>0</v>
      </c>
      <c r="K166" s="1155">
        <f t="shared" si="147"/>
        <v>0</v>
      </c>
      <c r="L166" s="1155">
        <f t="shared" si="147"/>
        <v>0</v>
      </c>
      <c r="M166" s="1155">
        <f t="shared" si="147"/>
        <v>0</v>
      </c>
      <c r="N166" s="1155">
        <f t="shared" si="147"/>
        <v>0</v>
      </c>
      <c r="O166" s="1155">
        <f t="shared" si="147"/>
        <v>0</v>
      </c>
      <c r="P166" s="1155">
        <f t="shared" si="147"/>
        <v>0</v>
      </c>
      <c r="Q166" s="1155">
        <f t="shared" si="147"/>
        <v>0</v>
      </c>
      <c r="R166" s="1155">
        <f t="shared" si="147"/>
        <v>0</v>
      </c>
      <c r="S166" s="1155">
        <f t="shared" si="147"/>
        <v>0</v>
      </c>
      <c r="T166" s="1155">
        <f t="shared" si="147"/>
        <v>0</v>
      </c>
      <c r="U166" s="1155">
        <f t="shared" si="147"/>
        <v>0</v>
      </c>
      <c r="V166" s="1155">
        <f t="shared" si="147"/>
        <v>0</v>
      </c>
      <c r="W166" s="1155">
        <f t="shared" si="147"/>
        <v>60</v>
      </c>
      <c r="X166" s="1155">
        <f t="shared" si="148"/>
        <v>180</v>
      </c>
      <c r="Y166" s="1155">
        <f t="shared" si="148"/>
        <v>180</v>
      </c>
      <c r="Z166" s="1155">
        <f t="shared" si="148"/>
        <v>110</v>
      </c>
      <c r="AA166" s="1155">
        <f t="shared" si="148"/>
        <v>30</v>
      </c>
      <c r="AB166" s="1155">
        <f t="shared" si="148"/>
        <v>0</v>
      </c>
      <c r="AC166" s="1155">
        <f t="shared" si="148"/>
        <v>0</v>
      </c>
      <c r="AD166" s="1155">
        <f t="shared" si="148"/>
        <v>0</v>
      </c>
      <c r="AE166" s="1155">
        <f t="shared" si="148"/>
        <v>0</v>
      </c>
      <c r="AF166" s="1155">
        <f t="shared" si="148"/>
        <v>0</v>
      </c>
      <c r="AG166" s="1155">
        <f t="shared" si="148"/>
        <v>0</v>
      </c>
      <c r="AH166" s="1155">
        <f t="shared" si="148"/>
        <v>0</v>
      </c>
      <c r="AI166" s="1155">
        <f t="shared" si="148"/>
        <v>30</v>
      </c>
      <c r="AJ166" s="1155">
        <f t="shared" si="148"/>
        <v>180</v>
      </c>
      <c r="AK166" s="1155">
        <f t="shared" si="148"/>
        <v>160</v>
      </c>
      <c r="AL166" s="1155">
        <f t="shared" si="148"/>
        <v>0</v>
      </c>
    </row>
    <row r="167" spans="2:38" ht="41.4">
      <c r="B167" s="1367" t="s">
        <v>117</v>
      </c>
      <c r="C167" s="1667"/>
      <c r="D167" s="2057" t="s">
        <v>148</v>
      </c>
      <c r="E167" s="2058"/>
      <c r="F167" s="1417" t="str">
        <f t="shared" si="149"/>
        <v>MKC_PB良品実績</v>
      </c>
      <c r="H167" s="1160">
        <f t="shared" si="147"/>
        <v>0</v>
      </c>
      <c r="I167" s="1160">
        <f t="shared" si="147"/>
        <v>0</v>
      </c>
      <c r="J167" s="1160">
        <f t="shared" si="147"/>
        <v>0</v>
      </c>
      <c r="K167" s="1160">
        <f t="shared" si="147"/>
        <v>0</v>
      </c>
      <c r="L167" s="1160">
        <f t="shared" si="147"/>
        <v>0</v>
      </c>
      <c r="M167" s="1160">
        <f t="shared" si="147"/>
        <v>0</v>
      </c>
      <c r="N167" s="1160">
        <f t="shared" si="147"/>
        <v>0</v>
      </c>
      <c r="O167" s="1160">
        <f t="shared" si="147"/>
        <v>0</v>
      </c>
      <c r="P167" s="1160">
        <f t="shared" si="147"/>
        <v>0</v>
      </c>
      <c r="Q167" s="1160">
        <f t="shared" si="147"/>
        <v>0</v>
      </c>
      <c r="R167" s="1160">
        <f t="shared" si="147"/>
        <v>0</v>
      </c>
      <c r="S167" s="1160">
        <f t="shared" si="147"/>
        <v>0</v>
      </c>
      <c r="T167" s="1160">
        <f t="shared" si="147"/>
        <v>0</v>
      </c>
      <c r="U167" s="1160">
        <f t="shared" si="147"/>
        <v>0</v>
      </c>
      <c r="V167" s="1160">
        <f t="shared" si="147"/>
        <v>0</v>
      </c>
      <c r="W167" s="1160">
        <f t="shared" si="147"/>
        <v>32</v>
      </c>
      <c r="X167" s="1160">
        <f t="shared" si="148"/>
        <v>176</v>
      </c>
      <c r="Y167" s="1160">
        <f t="shared" si="148"/>
        <v>170</v>
      </c>
      <c r="Z167" s="1160">
        <f t="shared" si="148"/>
        <v>67</v>
      </c>
      <c r="AA167" s="1160">
        <f t="shared" si="148"/>
        <v>-1</v>
      </c>
      <c r="AB167" s="1160">
        <f t="shared" si="148"/>
        <v>-23</v>
      </c>
      <c r="AC167" s="1160">
        <f t="shared" si="148"/>
        <v>0</v>
      </c>
      <c r="AD167" s="1160">
        <f t="shared" si="148"/>
        <v>0</v>
      </c>
      <c r="AE167" s="1160">
        <f t="shared" si="148"/>
        <v>0</v>
      </c>
      <c r="AF167" s="1160">
        <f t="shared" si="148"/>
        <v>0</v>
      </c>
      <c r="AG167" s="1160">
        <f t="shared" si="148"/>
        <v>0</v>
      </c>
      <c r="AH167" s="1160">
        <f t="shared" si="148"/>
        <v>0</v>
      </c>
      <c r="AI167" s="1160">
        <f t="shared" si="148"/>
        <v>30</v>
      </c>
      <c r="AJ167" s="1160">
        <f t="shared" si="148"/>
        <v>180</v>
      </c>
      <c r="AK167" s="1160">
        <f t="shared" si="148"/>
        <v>160</v>
      </c>
      <c r="AL167" s="1160">
        <f t="shared" si="148"/>
        <v>0</v>
      </c>
    </row>
    <row r="168" spans="2:38" ht="41.4">
      <c r="B168" s="1367" t="s">
        <v>117</v>
      </c>
      <c r="C168" s="1667"/>
      <c r="D168" s="2059" t="s">
        <v>53</v>
      </c>
      <c r="E168" s="2060"/>
      <c r="F168" s="1417" t="str">
        <f>B168&amp;D168</f>
        <v>MKC_PBＧＤＣ仕掛在庫</v>
      </c>
      <c r="H168" s="1160">
        <f t="shared" si="147"/>
        <v>67</v>
      </c>
      <c r="I168" s="1160">
        <f t="shared" si="147"/>
        <v>67</v>
      </c>
      <c r="J168" s="1160">
        <f t="shared" si="147"/>
        <v>67</v>
      </c>
      <c r="K168" s="1160">
        <f t="shared" si="147"/>
        <v>67</v>
      </c>
      <c r="L168" s="1160">
        <f t="shared" si="147"/>
        <v>67</v>
      </c>
      <c r="M168" s="1160">
        <f t="shared" si="147"/>
        <v>115</v>
      </c>
      <c r="N168" s="1160">
        <f t="shared" si="147"/>
        <v>115</v>
      </c>
      <c r="O168" s="1160">
        <f t="shared" si="147"/>
        <v>91</v>
      </c>
      <c r="P168" s="1160">
        <f t="shared" si="147"/>
        <v>91</v>
      </c>
      <c r="Q168" s="1160">
        <f t="shared" si="147"/>
        <v>91</v>
      </c>
      <c r="R168" s="1160">
        <f t="shared" si="147"/>
        <v>79</v>
      </c>
      <c r="S168" s="1160">
        <f t="shared" si="147"/>
        <v>67</v>
      </c>
      <c r="T168" s="1160">
        <f t="shared" si="147"/>
        <v>91</v>
      </c>
      <c r="U168" s="1160">
        <f t="shared" si="147"/>
        <v>31</v>
      </c>
      <c r="V168" s="1160">
        <f t="shared" si="147"/>
        <v>55</v>
      </c>
      <c r="W168" s="1160">
        <f t="shared" si="147"/>
        <v>55</v>
      </c>
      <c r="X168" s="1160">
        <f t="shared" si="148"/>
        <v>55</v>
      </c>
      <c r="Y168" s="1160">
        <f t="shared" si="148"/>
        <v>55</v>
      </c>
      <c r="Z168" s="1160">
        <f t="shared" si="148"/>
        <v>31</v>
      </c>
      <c r="AA168" s="1160">
        <f t="shared" si="148"/>
        <v>31</v>
      </c>
      <c r="AB168" s="1160">
        <f t="shared" si="148"/>
        <v>31</v>
      </c>
      <c r="AC168" s="1160">
        <f t="shared" si="148"/>
        <v>91</v>
      </c>
      <c r="AD168" s="1160">
        <f t="shared" si="148"/>
        <v>91</v>
      </c>
      <c r="AE168" s="1160">
        <f t="shared" si="148"/>
        <v>91</v>
      </c>
      <c r="AF168" s="1160">
        <f t="shared" si="148"/>
        <v>103</v>
      </c>
      <c r="AG168" s="1160">
        <f t="shared" si="148"/>
        <v>115</v>
      </c>
      <c r="AH168" s="1160">
        <f t="shared" si="148"/>
        <v>67</v>
      </c>
      <c r="AI168" s="1160">
        <f t="shared" si="148"/>
        <v>31</v>
      </c>
      <c r="AJ168" s="1160">
        <f t="shared" si="148"/>
        <v>31</v>
      </c>
      <c r="AK168" s="1160">
        <f t="shared" si="148"/>
        <v>31</v>
      </c>
      <c r="AL168" s="1160">
        <f t="shared" si="148"/>
        <v>31</v>
      </c>
    </row>
    <row r="169" spans="2:38" ht="42" thickBot="1">
      <c r="B169" s="1367" t="s">
        <v>117</v>
      </c>
      <c r="C169" s="1667"/>
      <c r="D169" s="2061" t="s">
        <v>52</v>
      </c>
      <c r="E169" s="2062"/>
      <c r="F169" s="1417" t="str">
        <f>B169&amp;D169</f>
        <v>MKC_PBメーカー在庫</v>
      </c>
      <c r="H169" s="1160">
        <f t="shared" si="147"/>
        <v>324</v>
      </c>
      <c r="I169" s="1160">
        <f t="shared" si="147"/>
        <v>324</v>
      </c>
      <c r="J169" s="1160">
        <f t="shared" si="147"/>
        <v>324</v>
      </c>
      <c r="K169" s="1160">
        <f t="shared" si="147"/>
        <v>324</v>
      </c>
      <c r="L169" s="1160">
        <f t="shared" si="147"/>
        <v>324</v>
      </c>
      <c r="M169" s="1160">
        <f t="shared" si="147"/>
        <v>276</v>
      </c>
      <c r="N169" s="1160">
        <f t="shared" si="147"/>
        <v>276</v>
      </c>
      <c r="O169" s="1160">
        <f t="shared" si="147"/>
        <v>276</v>
      </c>
      <c r="P169" s="1160">
        <f t="shared" si="147"/>
        <v>276</v>
      </c>
      <c r="Q169" s="1160">
        <f t="shared" si="147"/>
        <v>276</v>
      </c>
      <c r="R169" s="1160">
        <f t="shared" si="147"/>
        <v>228</v>
      </c>
      <c r="S169" s="1160">
        <f t="shared" si="147"/>
        <v>180</v>
      </c>
      <c r="T169" s="1160">
        <f t="shared" si="147"/>
        <v>132</v>
      </c>
      <c r="U169" s="1160">
        <f t="shared" si="147"/>
        <v>84</v>
      </c>
      <c r="V169" s="1160">
        <f t="shared" si="147"/>
        <v>36</v>
      </c>
      <c r="W169" s="1160">
        <f t="shared" si="147"/>
        <v>36</v>
      </c>
      <c r="X169" s="1160">
        <f t="shared" si="148"/>
        <v>36</v>
      </c>
      <c r="Y169" s="1160">
        <f t="shared" si="148"/>
        <v>48</v>
      </c>
      <c r="Z169" s="1160">
        <f t="shared" si="148"/>
        <v>228</v>
      </c>
      <c r="AA169" s="1160">
        <f t="shared" si="148"/>
        <v>324</v>
      </c>
      <c r="AB169" s="1160">
        <f t="shared" si="148"/>
        <v>396</v>
      </c>
      <c r="AC169" s="1160">
        <f t="shared" si="148"/>
        <v>396</v>
      </c>
      <c r="AD169" s="1160">
        <f t="shared" si="148"/>
        <v>396</v>
      </c>
      <c r="AE169" s="1160">
        <f t="shared" si="148"/>
        <v>396</v>
      </c>
      <c r="AF169" s="1160">
        <f t="shared" si="148"/>
        <v>336</v>
      </c>
      <c r="AG169" s="1160">
        <f t="shared" si="148"/>
        <v>276</v>
      </c>
      <c r="AH169" s="1160">
        <f t="shared" si="148"/>
        <v>276</v>
      </c>
      <c r="AI169" s="1160">
        <f t="shared" si="148"/>
        <v>276</v>
      </c>
      <c r="AJ169" s="1160">
        <f t="shared" si="148"/>
        <v>276</v>
      </c>
      <c r="AK169" s="1160">
        <f t="shared" si="148"/>
        <v>276</v>
      </c>
      <c r="AL169" s="1160">
        <f t="shared" si="148"/>
        <v>276</v>
      </c>
    </row>
    <row r="170" spans="2:38" ht="42" thickTop="1">
      <c r="B170" s="1367" t="s">
        <v>117</v>
      </c>
      <c r="C170" s="1667"/>
      <c r="D170" s="2063" t="s">
        <v>51</v>
      </c>
      <c r="E170" s="2064"/>
      <c r="F170" s="1417" t="str">
        <f>B170&amp;D170</f>
        <v>MKC_PB鋳造領域在庫</v>
      </c>
      <c r="H170" s="1160">
        <f t="shared" si="147"/>
        <v>0</v>
      </c>
      <c r="I170" s="1160">
        <f t="shared" si="147"/>
        <v>0</v>
      </c>
      <c r="J170" s="1160">
        <f t="shared" si="147"/>
        <v>0</v>
      </c>
      <c r="K170" s="1160">
        <f t="shared" si="147"/>
        <v>0</v>
      </c>
      <c r="L170" s="1160">
        <f t="shared" si="147"/>
        <v>0</v>
      </c>
      <c r="M170" s="1160">
        <f t="shared" si="147"/>
        <v>0</v>
      </c>
      <c r="N170" s="1160">
        <f t="shared" si="147"/>
        <v>0</v>
      </c>
      <c r="O170" s="1160">
        <f t="shared" si="147"/>
        <v>0</v>
      </c>
      <c r="P170" s="1160">
        <f t="shared" si="147"/>
        <v>0</v>
      </c>
      <c r="Q170" s="1160">
        <f t="shared" si="147"/>
        <v>0</v>
      </c>
      <c r="R170" s="1160">
        <f t="shared" si="147"/>
        <v>0</v>
      </c>
      <c r="S170" s="1160">
        <f t="shared" si="147"/>
        <v>0</v>
      </c>
      <c r="T170" s="1160">
        <f t="shared" si="147"/>
        <v>0</v>
      </c>
      <c r="U170" s="1160">
        <f t="shared" si="147"/>
        <v>0</v>
      </c>
      <c r="V170" s="1160">
        <f t="shared" si="147"/>
        <v>0</v>
      </c>
      <c r="W170" s="1160">
        <f t="shared" si="147"/>
        <v>32</v>
      </c>
      <c r="X170" s="1160">
        <f t="shared" si="148"/>
        <v>208</v>
      </c>
      <c r="Y170" s="1160">
        <f t="shared" si="148"/>
        <v>330</v>
      </c>
      <c r="Z170" s="1160">
        <f t="shared" si="148"/>
        <v>217</v>
      </c>
      <c r="AA170" s="1160">
        <f t="shared" si="148"/>
        <v>120</v>
      </c>
      <c r="AB170" s="1160">
        <f t="shared" si="148"/>
        <v>25</v>
      </c>
      <c r="AC170" s="1160">
        <f t="shared" si="148"/>
        <v>-35</v>
      </c>
      <c r="AD170" s="1160">
        <f t="shared" si="148"/>
        <v>-35</v>
      </c>
      <c r="AE170" s="1160">
        <f t="shared" si="148"/>
        <v>-35</v>
      </c>
      <c r="AF170" s="1160">
        <f t="shared" si="148"/>
        <v>-35</v>
      </c>
      <c r="AG170" s="1160">
        <f t="shared" si="148"/>
        <v>-35</v>
      </c>
      <c r="AH170" s="1160">
        <f t="shared" si="148"/>
        <v>-35</v>
      </c>
      <c r="AI170" s="1160">
        <f t="shared" si="148"/>
        <v>-5</v>
      </c>
      <c r="AJ170" s="1160">
        <f t="shared" si="148"/>
        <v>175</v>
      </c>
      <c r="AK170" s="1160">
        <f t="shared" si="148"/>
        <v>335</v>
      </c>
      <c r="AL170" s="1160">
        <f t="shared" si="148"/>
        <v>335</v>
      </c>
    </row>
    <row r="171" spans="2:38" ht="42" thickBot="1">
      <c r="B171" s="1367" t="s">
        <v>117</v>
      </c>
      <c r="C171" s="1667"/>
      <c r="D171" s="2065" t="s">
        <v>639</v>
      </c>
      <c r="E171" s="2066"/>
      <c r="F171" s="1418" t="str">
        <f t="shared" si="149"/>
        <v>MKC_PB累計進度</v>
      </c>
      <c r="H171" s="1160">
        <f t="shared" si="147"/>
        <v>0</v>
      </c>
      <c r="I171" s="1160">
        <f t="shared" si="147"/>
        <v>0</v>
      </c>
      <c r="J171" s="1160">
        <f t="shared" si="147"/>
        <v>0</v>
      </c>
      <c r="K171" s="1160">
        <f t="shared" si="147"/>
        <v>0</v>
      </c>
      <c r="L171" s="1160">
        <f t="shared" si="147"/>
        <v>0</v>
      </c>
      <c r="M171" s="1160">
        <f t="shared" si="147"/>
        <v>0</v>
      </c>
      <c r="N171" s="1160">
        <f t="shared" si="147"/>
        <v>0</v>
      </c>
      <c r="O171" s="1160">
        <f t="shared" si="147"/>
        <v>0</v>
      </c>
      <c r="P171" s="1160">
        <f t="shared" si="147"/>
        <v>0</v>
      </c>
      <c r="Q171" s="1160">
        <f t="shared" si="147"/>
        <v>0</v>
      </c>
      <c r="R171" s="1160">
        <f t="shared" si="147"/>
        <v>0</v>
      </c>
      <c r="S171" s="1160">
        <f t="shared" si="147"/>
        <v>0</v>
      </c>
      <c r="T171" s="1160">
        <f t="shared" si="147"/>
        <v>0</v>
      </c>
      <c r="U171" s="1160">
        <f t="shared" si="147"/>
        <v>0</v>
      </c>
      <c r="V171" s="1160">
        <f t="shared" si="147"/>
        <v>0</v>
      </c>
      <c r="W171" s="1160">
        <f t="shared" si="147"/>
        <v>-28</v>
      </c>
      <c r="X171" s="1160">
        <f t="shared" si="148"/>
        <v>-32</v>
      </c>
      <c r="Y171" s="1160">
        <f t="shared" si="148"/>
        <v>-42</v>
      </c>
      <c r="Z171" s="1160">
        <f t="shared" si="148"/>
        <v>-85</v>
      </c>
      <c r="AA171" s="1160">
        <f t="shared" si="148"/>
        <v>-116</v>
      </c>
      <c r="AB171" s="1160">
        <f t="shared" si="148"/>
        <v>-139</v>
      </c>
      <c r="AC171" s="1160">
        <f t="shared" si="148"/>
        <v>-139</v>
      </c>
      <c r="AD171" s="1160">
        <f t="shared" si="148"/>
        <v>-139</v>
      </c>
      <c r="AE171" s="1160">
        <f t="shared" si="148"/>
        <v>-139</v>
      </c>
      <c r="AF171" s="1160">
        <f t="shared" si="148"/>
        <v>-139</v>
      </c>
      <c r="AG171" s="1160">
        <f t="shared" si="148"/>
        <v>-139</v>
      </c>
      <c r="AH171" s="1160">
        <f t="shared" si="148"/>
        <v>-139</v>
      </c>
      <c r="AI171" s="1160">
        <f t="shared" si="148"/>
        <v>-139</v>
      </c>
      <c r="AJ171" s="1160">
        <f t="shared" si="148"/>
        <v>-139</v>
      </c>
      <c r="AK171" s="1160">
        <f t="shared" si="148"/>
        <v>-139</v>
      </c>
      <c r="AL171" s="1160">
        <f t="shared" si="148"/>
        <v>-139</v>
      </c>
    </row>
    <row r="172" spans="2:38" ht="42" thickTop="1">
      <c r="B172" s="1420" t="s">
        <v>128</v>
      </c>
      <c r="C172" s="1666">
        <v>2</v>
      </c>
      <c r="D172" s="2067" t="s">
        <v>120</v>
      </c>
      <c r="E172" s="2068"/>
      <c r="F172" s="1415" t="str">
        <f t="shared" si="149"/>
        <v>MKC_FF払出計画</v>
      </c>
      <c r="G172" s="1147"/>
      <c r="H172" s="1173">
        <f t="shared" ref="H172:W181" si="150">SUMIF($D$47:$D$89,$D$172:$D$181,H$47:H$89)</f>
        <v>0</v>
      </c>
      <c r="I172" s="1173">
        <f t="shared" si="150"/>
        <v>0</v>
      </c>
      <c r="J172" s="1173">
        <f t="shared" si="150"/>
        <v>0</v>
      </c>
      <c r="K172" s="1173">
        <f t="shared" si="150"/>
        <v>0</v>
      </c>
      <c r="L172" s="1173">
        <f t="shared" si="150"/>
        <v>0</v>
      </c>
      <c r="M172" s="1173">
        <f t="shared" si="150"/>
        <v>64</v>
      </c>
      <c r="N172" s="1173">
        <f t="shared" si="150"/>
        <v>96</v>
      </c>
      <c r="O172" s="1173">
        <f t="shared" si="150"/>
        <v>96</v>
      </c>
      <c r="P172" s="1173">
        <f t="shared" si="150"/>
        <v>0</v>
      </c>
      <c r="Q172" s="1173">
        <f t="shared" si="150"/>
        <v>0</v>
      </c>
      <c r="R172" s="1173">
        <f t="shared" si="150"/>
        <v>96</v>
      </c>
      <c r="S172" s="1173">
        <f t="shared" si="150"/>
        <v>96</v>
      </c>
      <c r="T172" s="1173">
        <f t="shared" si="150"/>
        <v>96</v>
      </c>
      <c r="U172" s="1173">
        <f t="shared" si="150"/>
        <v>64</v>
      </c>
      <c r="V172" s="1173">
        <f t="shared" si="150"/>
        <v>96</v>
      </c>
      <c r="W172" s="1173">
        <f t="shared" si="150"/>
        <v>0</v>
      </c>
      <c r="X172" s="1173">
        <f t="shared" ref="X172:AL181" si="151">SUMIF($D$47:$D$89,$D$172:$D$181,X$47:X$89)</f>
        <v>0</v>
      </c>
      <c r="Y172" s="1173">
        <f t="shared" si="151"/>
        <v>64</v>
      </c>
      <c r="Z172" s="1173">
        <f t="shared" si="151"/>
        <v>64</v>
      </c>
      <c r="AA172" s="1173">
        <f t="shared" si="151"/>
        <v>64</v>
      </c>
      <c r="AB172" s="1173">
        <f t="shared" si="151"/>
        <v>96</v>
      </c>
      <c r="AC172" s="1173">
        <f t="shared" si="151"/>
        <v>64</v>
      </c>
      <c r="AD172" s="1173">
        <f t="shared" si="151"/>
        <v>0</v>
      </c>
      <c r="AE172" s="1173">
        <f t="shared" si="151"/>
        <v>0</v>
      </c>
      <c r="AF172" s="1173">
        <f t="shared" si="151"/>
        <v>96</v>
      </c>
      <c r="AG172" s="1173">
        <f t="shared" si="151"/>
        <v>64</v>
      </c>
      <c r="AH172" s="1173">
        <f t="shared" si="151"/>
        <v>64</v>
      </c>
      <c r="AI172" s="1173">
        <f t="shared" si="151"/>
        <v>64</v>
      </c>
      <c r="AJ172" s="1173">
        <f t="shared" si="151"/>
        <v>0</v>
      </c>
      <c r="AK172" s="1173">
        <f t="shared" si="151"/>
        <v>0</v>
      </c>
      <c r="AL172" s="1173">
        <f t="shared" si="151"/>
        <v>0</v>
      </c>
    </row>
    <row r="173" spans="2:38" ht="42" thickBot="1">
      <c r="B173" s="1420" t="s">
        <v>128</v>
      </c>
      <c r="C173" s="1667"/>
      <c r="D173" s="2049" t="s">
        <v>54</v>
      </c>
      <c r="E173" s="2050"/>
      <c r="F173" s="1416" t="str">
        <f t="shared" si="149"/>
        <v>MKC_FF完成品在庫</v>
      </c>
      <c r="G173" s="1154"/>
      <c r="H173" s="1155">
        <f>SUMIF($D$47:$D$89,$D$172:$D$181,H$47:H$89)</f>
        <v>0</v>
      </c>
      <c r="I173" s="1155">
        <f t="shared" si="150"/>
        <v>0</v>
      </c>
      <c r="J173" s="1155">
        <f t="shared" si="150"/>
        <v>0</v>
      </c>
      <c r="K173" s="1155">
        <f t="shared" si="150"/>
        <v>0</v>
      </c>
      <c r="L173" s="1155">
        <f t="shared" si="150"/>
        <v>0</v>
      </c>
      <c r="M173" s="1155">
        <f t="shared" si="150"/>
        <v>32</v>
      </c>
      <c r="N173" s="1155">
        <f t="shared" si="150"/>
        <v>0</v>
      </c>
      <c r="O173" s="1155">
        <f t="shared" si="150"/>
        <v>0</v>
      </c>
      <c r="P173" s="1155">
        <f t="shared" si="150"/>
        <v>0</v>
      </c>
      <c r="Q173" s="1155">
        <f t="shared" si="150"/>
        <v>0</v>
      </c>
      <c r="R173" s="1155">
        <f t="shared" si="150"/>
        <v>0</v>
      </c>
      <c r="S173" s="1155">
        <f t="shared" si="150"/>
        <v>0</v>
      </c>
      <c r="T173" s="1155">
        <f t="shared" si="150"/>
        <v>0</v>
      </c>
      <c r="U173" s="1155">
        <f t="shared" si="150"/>
        <v>0</v>
      </c>
      <c r="V173" s="1155">
        <f t="shared" si="150"/>
        <v>0</v>
      </c>
      <c r="W173" s="1155">
        <f t="shared" si="150"/>
        <v>0</v>
      </c>
      <c r="X173" s="1155">
        <f t="shared" si="151"/>
        <v>0</v>
      </c>
      <c r="Y173" s="1155">
        <f t="shared" si="151"/>
        <v>0</v>
      </c>
      <c r="Z173" s="1155">
        <f t="shared" si="151"/>
        <v>0</v>
      </c>
      <c r="AA173" s="1155">
        <f t="shared" si="151"/>
        <v>0</v>
      </c>
      <c r="AB173" s="1155">
        <f t="shared" si="151"/>
        <v>0</v>
      </c>
      <c r="AC173" s="1155">
        <f t="shared" si="151"/>
        <v>0</v>
      </c>
      <c r="AD173" s="1155">
        <f t="shared" si="151"/>
        <v>0</v>
      </c>
      <c r="AE173" s="1155">
        <f t="shared" si="151"/>
        <v>0</v>
      </c>
      <c r="AF173" s="1155">
        <f t="shared" si="151"/>
        <v>0</v>
      </c>
      <c r="AG173" s="1155">
        <f t="shared" si="151"/>
        <v>0</v>
      </c>
      <c r="AH173" s="1155">
        <f t="shared" si="151"/>
        <v>0</v>
      </c>
      <c r="AI173" s="1155">
        <f t="shared" si="151"/>
        <v>0</v>
      </c>
      <c r="AJ173" s="1155">
        <f t="shared" si="151"/>
        <v>0</v>
      </c>
      <c r="AK173" s="1155">
        <f t="shared" si="151"/>
        <v>0</v>
      </c>
      <c r="AL173" s="1155">
        <f t="shared" si="151"/>
        <v>0</v>
      </c>
    </row>
    <row r="174" spans="2:38" ht="42" thickTop="1">
      <c r="B174" s="1420" t="s">
        <v>128</v>
      </c>
      <c r="C174" s="1667"/>
      <c r="D174" s="2051" t="s">
        <v>40</v>
      </c>
      <c r="E174" s="2052"/>
      <c r="F174" s="1417" t="str">
        <f t="shared" si="149"/>
        <v>MKC_FF仕上げ計画</v>
      </c>
      <c r="G174" s="1154"/>
      <c r="H174" s="1160">
        <f t="shared" si="150"/>
        <v>0</v>
      </c>
      <c r="I174" s="1160">
        <f t="shared" si="150"/>
        <v>0</v>
      </c>
      <c r="J174" s="1160">
        <f t="shared" si="150"/>
        <v>0</v>
      </c>
      <c r="K174" s="1160">
        <f t="shared" si="150"/>
        <v>0</v>
      </c>
      <c r="L174" s="1160">
        <f t="shared" si="150"/>
        <v>0</v>
      </c>
      <c r="M174" s="1160">
        <f t="shared" si="150"/>
        <v>64</v>
      </c>
      <c r="N174" s="1160">
        <f t="shared" si="150"/>
        <v>96</v>
      </c>
      <c r="O174" s="1160">
        <f t="shared" si="150"/>
        <v>96</v>
      </c>
      <c r="P174" s="1160">
        <f t="shared" si="150"/>
        <v>0</v>
      </c>
      <c r="Q174" s="1160">
        <f t="shared" si="150"/>
        <v>0</v>
      </c>
      <c r="R174" s="1160">
        <f t="shared" si="150"/>
        <v>96</v>
      </c>
      <c r="S174" s="1160">
        <f t="shared" si="150"/>
        <v>64</v>
      </c>
      <c r="T174" s="1160">
        <f t="shared" si="150"/>
        <v>96</v>
      </c>
      <c r="U174" s="1160">
        <f t="shared" si="150"/>
        <v>64</v>
      </c>
      <c r="V174" s="1160">
        <f t="shared" si="150"/>
        <v>96</v>
      </c>
      <c r="W174" s="1160">
        <f t="shared" si="150"/>
        <v>32</v>
      </c>
      <c r="X174" s="1160">
        <f t="shared" si="151"/>
        <v>32</v>
      </c>
      <c r="Y174" s="1160">
        <f t="shared" si="151"/>
        <v>64</v>
      </c>
      <c r="Z174" s="1160">
        <f t="shared" si="151"/>
        <v>64</v>
      </c>
      <c r="AA174" s="1160">
        <f t="shared" si="151"/>
        <v>64</v>
      </c>
      <c r="AB174" s="1160">
        <f t="shared" si="151"/>
        <v>64</v>
      </c>
      <c r="AC174" s="1160">
        <f t="shared" si="151"/>
        <v>64</v>
      </c>
      <c r="AD174" s="1160">
        <f t="shared" si="151"/>
        <v>0</v>
      </c>
      <c r="AE174" s="1160">
        <f t="shared" si="151"/>
        <v>0</v>
      </c>
      <c r="AF174" s="1160">
        <f t="shared" si="151"/>
        <v>96</v>
      </c>
      <c r="AG174" s="1160">
        <f t="shared" si="151"/>
        <v>96</v>
      </c>
      <c r="AH174" s="1160">
        <f t="shared" si="151"/>
        <v>96</v>
      </c>
      <c r="AI174" s="1160">
        <f t="shared" si="151"/>
        <v>96</v>
      </c>
      <c r="AJ174" s="1160">
        <f t="shared" si="151"/>
        <v>96</v>
      </c>
      <c r="AK174" s="1160">
        <f t="shared" si="151"/>
        <v>0</v>
      </c>
      <c r="AL174" s="1160">
        <f t="shared" si="151"/>
        <v>0</v>
      </c>
    </row>
    <row r="175" spans="2:38" ht="41.4">
      <c r="B175" s="1420" t="s">
        <v>128</v>
      </c>
      <c r="C175" s="1667"/>
      <c r="D175" s="2053" t="s">
        <v>140</v>
      </c>
      <c r="E175" s="2054"/>
      <c r="F175" s="1418" t="str">
        <f t="shared" si="149"/>
        <v>MKC_FF仕上げ合格</v>
      </c>
      <c r="G175" s="1154"/>
      <c r="H175" s="1160">
        <f t="shared" si="150"/>
        <v>0</v>
      </c>
      <c r="I175" s="1160">
        <f t="shared" si="150"/>
        <v>0</v>
      </c>
      <c r="J175" s="1160">
        <f t="shared" si="150"/>
        <v>0</v>
      </c>
      <c r="K175" s="1160">
        <f t="shared" si="150"/>
        <v>0</v>
      </c>
      <c r="L175" s="1160">
        <f t="shared" si="150"/>
        <v>0</v>
      </c>
      <c r="M175" s="1160">
        <f t="shared" si="150"/>
        <v>64</v>
      </c>
      <c r="N175" s="1160">
        <f t="shared" si="150"/>
        <v>64</v>
      </c>
      <c r="O175" s="1160">
        <f t="shared" si="150"/>
        <v>96</v>
      </c>
      <c r="P175" s="1160">
        <f t="shared" si="150"/>
        <v>0</v>
      </c>
      <c r="Q175" s="1160">
        <f t="shared" si="150"/>
        <v>0</v>
      </c>
      <c r="R175" s="1160">
        <f t="shared" si="150"/>
        <v>64</v>
      </c>
      <c r="S175" s="1160">
        <f t="shared" si="150"/>
        <v>64</v>
      </c>
      <c r="T175" s="1160">
        <f t="shared" si="150"/>
        <v>64</v>
      </c>
      <c r="U175" s="1160">
        <f t="shared" si="150"/>
        <v>96</v>
      </c>
      <c r="V175" s="1160">
        <f t="shared" si="150"/>
        <v>32</v>
      </c>
      <c r="W175" s="1160">
        <f t="shared" si="150"/>
        <v>0</v>
      </c>
      <c r="X175" s="1160">
        <f t="shared" si="151"/>
        <v>0</v>
      </c>
      <c r="Y175" s="1160">
        <f t="shared" si="151"/>
        <v>32</v>
      </c>
      <c r="Z175" s="1160">
        <f t="shared" si="151"/>
        <v>64</v>
      </c>
      <c r="AA175" s="1160">
        <f t="shared" si="151"/>
        <v>96</v>
      </c>
      <c r="AB175" s="1160">
        <f t="shared" si="151"/>
        <v>64</v>
      </c>
      <c r="AC175" s="1160">
        <f t="shared" si="151"/>
        <v>64</v>
      </c>
      <c r="AD175" s="1160">
        <f t="shared" si="151"/>
        <v>0</v>
      </c>
      <c r="AE175" s="1160">
        <f t="shared" si="151"/>
        <v>0</v>
      </c>
      <c r="AF175" s="1160">
        <f t="shared" si="151"/>
        <v>96</v>
      </c>
      <c r="AG175" s="1160">
        <f t="shared" si="151"/>
        <v>96</v>
      </c>
      <c r="AH175" s="1160">
        <f t="shared" si="151"/>
        <v>96</v>
      </c>
      <c r="AI175" s="1160">
        <f t="shared" si="151"/>
        <v>96</v>
      </c>
      <c r="AJ175" s="1160">
        <f t="shared" si="151"/>
        <v>96</v>
      </c>
      <c r="AK175" s="1160">
        <f t="shared" si="151"/>
        <v>0</v>
      </c>
      <c r="AL175" s="1160">
        <f t="shared" si="151"/>
        <v>0</v>
      </c>
    </row>
    <row r="176" spans="2:38" ht="41.4">
      <c r="B176" s="1420" t="s">
        <v>128</v>
      </c>
      <c r="C176" s="1667"/>
      <c r="D176" s="2055" t="s">
        <v>144</v>
      </c>
      <c r="E176" s="2056"/>
      <c r="F176" s="1419" t="str">
        <f t="shared" si="149"/>
        <v>MKC_FF良品計画</v>
      </c>
      <c r="G176" s="1154"/>
      <c r="H176" s="1155">
        <f t="shared" si="150"/>
        <v>0</v>
      </c>
      <c r="I176" s="1155">
        <f t="shared" si="150"/>
        <v>0</v>
      </c>
      <c r="J176" s="1155">
        <f t="shared" si="150"/>
        <v>0</v>
      </c>
      <c r="K176" s="1155">
        <f t="shared" si="150"/>
        <v>0</v>
      </c>
      <c r="L176" s="1155">
        <f t="shared" si="150"/>
        <v>0</v>
      </c>
      <c r="M176" s="1155">
        <f t="shared" si="150"/>
        <v>0</v>
      </c>
      <c r="N176" s="1155">
        <f t="shared" si="150"/>
        <v>0</v>
      </c>
      <c r="O176" s="1155">
        <f t="shared" si="150"/>
        <v>0</v>
      </c>
      <c r="P176" s="1155">
        <f t="shared" si="150"/>
        <v>0</v>
      </c>
      <c r="Q176" s="1155">
        <f t="shared" si="150"/>
        <v>0</v>
      </c>
      <c r="R176" s="1155">
        <f t="shared" si="150"/>
        <v>0</v>
      </c>
      <c r="S176" s="1155">
        <f t="shared" si="150"/>
        <v>0</v>
      </c>
      <c r="T176" s="1155">
        <f t="shared" si="150"/>
        <v>0</v>
      </c>
      <c r="U176" s="1155">
        <f t="shared" si="150"/>
        <v>0</v>
      </c>
      <c r="V176" s="1155">
        <f t="shared" si="150"/>
        <v>90</v>
      </c>
      <c r="W176" s="1155">
        <f t="shared" si="150"/>
        <v>180</v>
      </c>
      <c r="X176" s="1155">
        <f t="shared" si="151"/>
        <v>180</v>
      </c>
      <c r="Y176" s="1155">
        <f t="shared" si="151"/>
        <v>0</v>
      </c>
      <c r="Z176" s="1155">
        <f t="shared" si="151"/>
        <v>0</v>
      </c>
      <c r="AA176" s="1155">
        <f t="shared" si="151"/>
        <v>0</v>
      </c>
      <c r="AB176" s="1155">
        <f t="shared" si="151"/>
        <v>0</v>
      </c>
      <c r="AC176" s="1155">
        <f t="shared" si="151"/>
        <v>0</v>
      </c>
      <c r="AD176" s="1155">
        <f t="shared" si="151"/>
        <v>0</v>
      </c>
      <c r="AE176" s="1155">
        <f t="shared" si="151"/>
        <v>210</v>
      </c>
      <c r="AF176" s="1155">
        <f t="shared" si="151"/>
        <v>110</v>
      </c>
      <c r="AG176" s="1155">
        <f t="shared" si="151"/>
        <v>0</v>
      </c>
      <c r="AH176" s="1155">
        <f t="shared" si="151"/>
        <v>0</v>
      </c>
      <c r="AI176" s="1155">
        <f t="shared" si="151"/>
        <v>0</v>
      </c>
      <c r="AJ176" s="1155">
        <f t="shared" si="151"/>
        <v>0</v>
      </c>
      <c r="AK176" s="1155">
        <f t="shared" si="151"/>
        <v>0</v>
      </c>
      <c r="AL176" s="1155">
        <f t="shared" si="151"/>
        <v>0</v>
      </c>
    </row>
    <row r="177" spans="2:38" ht="41.4">
      <c r="B177" s="1420" t="s">
        <v>128</v>
      </c>
      <c r="C177" s="1667"/>
      <c r="D177" s="2057" t="s">
        <v>148</v>
      </c>
      <c r="E177" s="2058"/>
      <c r="F177" s="1417" t="str">
        <f t="shared" si="149"/>
        <v>MKC_FF良品実績</v>
      </c>
      <c r="G177" s="1154"/>
      <c r="H177" s="1160">
        <f t="shared" si="150"/>
        <v>0</v>
      </c>
      <c r="I177" s="1160">
        <f t="shared" si="150"/>
        <v>0</v>
      </c>
      <c r="J177" s="1160">
        <f t="shared" si="150"/>
        <v>0</v>
      </c>
      <c r="K177" s="1160">
        <f t="shared" si="150"/>
        <v>0</v>
      </c>
      <c r="L177" s="1160">
        <f t="shared" si="150"/>
        <v>0</v>
      </c>
      <c r="M177" s="1160">
        <f t="shared" si="150"/>
        <v>0</v>
      </c>
      <c r="N177" s="1160">
        <f t="shared" si="150"/>
        <v>0</v>
      </c>
      <c r="O177" s="1160">
        <f t="shared" si="150"/>
        <v>0</v>
      </c>
      <c r="P177" s="1160">
        <f t="shared" si="150"/>
        <v>0</v>
      </c>
      <c r="Q177" s="1160">
        <f t="shared" si="150"/>
        <v>0</v>
      </c>
      <c r="R177" s="1160">
        <f t="shared" si="150"/>
        <v>0</v>
      </c>
      <c r="S177" s="1160">
        <f t="shared" si="150"/>
        <v>0</v>
      </c>
      <c r="T177" s="1160">
        <f t="shared" si="150"/>
        <v>0</v>
      </c>
      <c r="U177" s="1160">
        <f t="shared" si="150"/>
        <v>0</v>
      </c>
      <c r="V177" s="1160">
        <f t="shared" si="150"/>
        <v>0</v>
      </c>
      <c r="W177" s="1160">
        <f t="shared" si="150"/>
        <v>192</v>
      </c>
      <c r="X177" s="1160">
        <f t="shared" si="151"/>
        <v>204</v>
      </c>
      <c r="Y177" s="1160">
        <f t="shared" si="151"/>
        <v>117</v>
      </c>
      <c r="Z177" s="1160">
        <f t="shared" si="151"/>
        <v>-1</v>
      </c>
      <c r="AA177" s="1160">
        <f t="shared" si="151"/>
        <v>0</v>
      </c>
      <c r="AB177" s="1160">
        <f t="shared" si="151"/>
        <v>0</v>
      </c>
      <c r="AC177" s="1160">
        <f t="shared" si="151"/>
        <v>0</v>
      </c>
      <c r="AD177" s="1160">
        <f t="shared" si="151"/>
        <v>0</v>
      </c>
      <c r="AE177" s="1160">
        <f t="shared" si="151"/>
        <v>210</v>
      </c>
      <c r="AF177" s="1160">
        <f t="shared" si="151"/>
        <v>110</v>
      </c>
      <c r="AG177" s="1160">
        <f t="shared" si="151"/>
        <v>0</v>
      </c>
      <c r="AH177" s="1160">
        <f t="shared" si="151"/>
        <v>0</v>
      </c>
      <c r="AI177" s="1160">
        <f t="shared" si="151"/>
        <v>0</v>
      </c>
      <c r="AJ177" s="1160">
        <f t="shared" si="151"/>
        <v>0</v>
      </c>
      <c r="AK177" s="1160">
        <f t="shared" si="151"/>
        <v>0</v>
      </c>
      <c r="AL177" s="1160">
        <f t="shared" si="151"/>
        <v>0</v>
      </c>
    </row>
    <row r="178" spans="2:38" ht="41.4">
      <c r="B178" s="1420" t="s">
        <v>128</v>
      </c>
      <c r="C178" s="1667"/>
      <c r="D178" s="2059" t="s">
        <v>53</v>
      </c>
      <c r="E178" s="2060"/>
      <c r="F178" s="1417" t="str">
        <f>B178&amp;D178</f>
        <v>MKC_FFＧＤＣ仕掛在庫</v>
      </c>
      <c r="G178" s="1154"/>
      <c r="H178" s="1160">
        <f>SUMIF($D$47:$D$89,$D$172:$D$181,H$47:H$89)</f>
        <v>146</v>
      </c>
      <c r="I178" s="1160">
        <f t="shared" si="150"/>
        <v>146</v>
      </c>
      <c r="J178" s="1160">
        <f t="shared" si="150"/>
        <v>146</v>
      </c>
      <c r="K178" s="1160">
        <f t="shared" si="150"/>
        <v>146</v>
      </c>
      <c r="L178" s="1160">
        <f t="shared" si="150"/>
        <v>252</v>
      </c>
      <c r="M178" s="1160">
        <f t="shared" si="150"/>
        <v>188</v>
      </c>
      <c r="N178" s="1160">
        <f t="shared" si="150"/>
        <v>188</v>
      </c>
      <c r="O178" s="1160">
        <f t="shared" si="150"/>
        <v>156</v>
      </c>
      <c r="P178" s="1160">
        <f t="shared" si="150"/>
        <v>156</v>
      </c>
      <c r="Q178" s="1160">
        <f t="shared" si="150"/>
        <v>156</v>
      </c>
      <c r="R178" s="1160">
        <f t="shared" si="150"/>
        <v>156</v>
      </c>
      <c r="S178" s="1160">
        <f t="shared" si="150"/>
        <v>156</v>
      </c>
      <c r="T178" s="1160">
        <f t="shared" si="150"/>
        <v>156</v>
      </c>
      <c r="U178" s="1160">
        <f t="shared" si="150"/>
        <v>124</v>
      </c>
      <c r="V178" s="1160">
        <f t="shared" si="150"/>
        <v>156</v>
      </c>
      <c r="W178" s="1160">
        <f t="shared" si="150"/>
        <v>156</v>
      </c>
      <c r="X178" s="1160">
        <f t="shared" si="151"/>
        <v>156</v>
      </c>
      <c r="Y178" s="1160">
        <f t="shared" si="151"/>
        <v>156</v>
      </c>
      <c r="Z178" s="1160">
        <f t="shared" si="151"/>
        <v>91</v>
      </c>
      <c r="AA178" s="1160">
        <f t="shared" si="151"/>
        <v>59</v>
      </c>
      <c r="AB178" s="1160">
        <f t="shared" si="151"/>
        <v>91</v>
      </c>
      <c r="AC178" s="1160">
        <f t="shared" si="151"/>
        <v>123</v>
      </c>
      <c r="AD178" s="1160">
        <f t="shared" si="151"/>
        <v>123</v>
      </c>
      <c r="AE178" s="1160">
        <f t="shared" si="151"/>
        <v>123</v>
      </c>
      <c r="AF178" s="1160">
        <f t="shared" si="151"/>
        <v>123</v>
      </c>
      <c r="AG178" s="1160">
        <f t="shared" si="151"/>
        <v>123</v>
      </c>
      <c r="AH178" s="1160">
        <f t="shared" si="151"/>
        <v>123</v>
      </c>
      <c r="AI178" s="1160">
        <f t="shared" si="151"/>
        <v>123</v>
      </c>
      <c r="AJ178" s="1160">
        <f t="shared" si="151"/>
        <v>123</v>
      </c>
      <c r="AK178" s="1160">
        <f t="shared" si="151"/>
        <v>123</v>
      </c>
      <c r="AL178" s="1160">
        <f t="shared" si="151"/>
        <v>123</v>
      </c>
    </row>
    <row r="179" spans="2:38" ht="42" thickBot="1">
      <c r="B179" s="1420" t="s">
        <v>128</v>
      </c>
      <c r="C179" s="1667"/>
      <c r="D179" s="2061" t="s">
        <v>52</v>
      </c>
      <c r="E179" s="2062"/>
      <c r="F179" s="1417" t="str">
        <f>B179&amp;D179</f>
        <v>MKC_FFメーカー在庫</v>
      </c>
      <c r="G179" s="1154"/>
      <c r="H179" s="1160">
        <f>SUMIF($D$47:$D$89,$D$172:$D$181,H$47:H$89)</f>
        <v>320</v>
      </c>
      <c r="I179" s="1160">
        <f t="shared" si="150"/>
        <v>320</v>
      </c>
      <c r="J179" s="1160">
        <f t="shared" si="150"/>
        <v>320</v>
      </c>
      <c r="K179" s="1160">
        <f t="shared" si="150"/>
        <v>320</v>
      </c>
      <c r="L179" s="1160">
        <f t="shared" si="150"/>
        <v>320</v>
      </c>
      <c r="M179" s="1160">
        <f t="shared" si="150"/>
        <v>320</v>
      </c>
      <c r="N179" s="1160">
        <f t="shared" si="150"/>
        <v>486</v>
      </c>
      <c r="O179" s="1160">
        <f t="shared" si="150"/>
        <v>422</v>
      </c>
      <c r="P179" s="1160">
        <f t="shared" si="150"/>
        <v>422</v>
      </c>
      <c r="Q179" s="1160">
        <f t="shared" si="150"/>
        <v>422</v>
      </c>
      <c r="R179" s="1160">
        <f t="shared" si="150"/>
        <v>358</v>
      </c>
      <c r="S179" s="1160">
        <f t="shared" si="150"/>
        <v>294</v>
      </c>
      <c r="T179" s="1160">
        <f t="shared" si="150"/>
        <v>230</v>
      </c>
      <c r="U179" s="1160">
        <f t="shared" si="150"/>
        <v>166</v>
      </c>
      <c r="V179" s="1160">
        <f t="shared" si="150"/>
        <v>102</v>
      </c>
      <c r="W179" s="1160">
        <f t="shared" si="150"/>
        <v>102</v>
      </c>
      <c r="X179" s="1160">
        <f t="shared" si="151"/>
        <v>102</v>
      </c>
      <c r="Y179" s="1160">
        <f t="shared" si="151"/>
        <v>390</v>
      </c>
      <c r="Z179" s="1160">
        <f t="shared" si="151"/>
        <v>646</v>
      </c>
      <c r="AA179" s="1160">
        <f t="shared" si="151"/>
        <v>582</v>
      </c>
      <c r="AB179" s="1160">
        <f t="shared" si="151"/>
        <v>486</v>
      </c>
      <c r="AC179" s="1160">
        <f t="shared" si="151"/>
        <v>390</v>
      </c>
      <c r="AD179" s="1160">
        <f t="shared" si="151"/>
        <v>390</v>
      </c>
      <c r="AE179" s="1160">
        <f t="shared" si="151"/>
        <v>390</v>
      </c>
      <c r="AF179" s="1160">
        <f t="shared" si="151"/>
        <v>294</v>
      </c>
      <c r="AG179" s="1160">
        <f t="shared" si="151"/>
        <v>262</v>
      </c>
      <c r="AH179" s="1160">
        <f t="shared" si="151"/>
        <v>294</v>
      </c>
      <c r="AI179" s="1160">
        <f t="shared" si="151"/>
        <v>326</v>
      </c>
      <c r="AJ179" s="1160">
        <f t="shared" si="151"/>
        <v>230</v>
      </c>
      <c r="AK179" s="1160">
        <f t="shared" si="151"/>
        <v>230</v>
      </c>
      <c r="AL179" s="1160">
        <f t="shared" si="151"/>
        <v>230</v>
      </c>
    </row>
    <row r="180" spans="2:38" ht="42" thickTop="1">
      <c r="B180" s="1420" t="s">
        <v>128</v>
      </c>
      <c r="C180" s="1667"/>
      <c r="D180" s="2063" t="s">
        <v>51</v>
      </c>
      <c r="E180" s="2064"/>
      <c r="F180" s="1417" t="str">
        <f>B180&amp;D180</f>
        <v>MKC_FF鋳造領域在庫</v>
      </c>
      <c r="G180" s="1154"/>
      <c r="H180" s="1160">
        <f>SUMIF($D$47:$D$89,$D$172:$D$181,H$47:H$89)</f>
        <v>293</v>
      </c>
      <c r="I180" s="1160">
        <f t="shared" si="150"/>
        <v>293</v>
      </c>
      <c r="J180" s="1160">
        <f t="shared" si="150"/>
        <v>293</v>
      </c>
      <c r="K180" s="1160">
        <f t="shared" si="150"/>
        <v>293</v>
      </c>
      <c r="L180" s="1160">
        <f t="shared" si="150"/>
        <v>293</v>
      </c>
      <c r="M180" s="1160">
        <f t="shared" si="150"/>
        <v>293</v>
      </c>
      <c r="N180" s="1160">
        <f t="shared" si="150"/>
        <v>63</v>
      </c>
      <c r="O180" s="1160">
        <f t="shared" si="150"/>
        <v>63</v>
      </c>
      <c r="P180" s="1160">
        <f t="shared" si="150"/>
        <v>63</v>
      </c>
      <c r="Q180" s="1160">
        <f t="shared" si="150"/>
        <v>63</v>
      </c>
      <c r="R180" s="1160">
        <f t="shared" si="150"/>
        <v>63</v>
      </c>
      <c r="S180" s="1160">
        <f t="shared" si="150"/>
        <v>63</v>
      </c>
      <c r="T180" s="1160">
        <f t="shared" si="150"/>
        <v>63</v>
      </c>
      <c r="U180" s="1160">
        <f t="shared" si="150"/>
        <v>63</v>
      </c>
      <c r="V180" s="1160">
        <f t="shared" si="150"/>
        <v>63</v>
      </c>
      <c r="W180" s="1160">
        <f t="shared" si="150"/>
        <v>255</v>
      </c>
      <c r="X180" s="1160">
        <f t="shared" si="151"/>
        <v>459</v>
      </c>
      <c r="Y180" s="1160">
        <f t="shared" si="151"/>
        <v>256</v>
      </c>
      <c r="Z180" s="1160">
        <f t="shared" si="151"/>
        <v>0</v>
      </c>
      <c r="AA180" s="1160">
        <f t="shared" si="151"/>
        <v>0</v>
      </c>
      <c r="AB180" s="1160">
        <f t="shared" si="151"/>
        <v>0</v>
      </c>
      <c r="AC180" s="1160">
        <f t="shared" si="151"/>
        <v>0</v>
      </c>
      <c r="AD180" s="1160">
        <f t="shared" si="151"/>
        <v>0</v>
      </c>
      <c r="AE180" s="1160">
        <f t="shared" si="151"/>
        <v>210</v>
      </c>
      <c r="AF180" s="1160">
        <f t="shared" si="151"/>
        <v>320</v>
      </c>
      <c r="AG180" s="1160">
        <f t="shared" si="151"/>
        <v>256</v>
      </c>
      <c r="AH180" s="1160">
        <f t="shared" si="151"/>
        <v>128</v>
      </c>
      <c r="AI180" s="1160">
        <f t="shared" si="151"/>
        <v>0</v>
      </c>
      <c r="AJ180" s="1160">
        <f t="shared" si="151"/>
        <v>0</v>
      </c>
      <c r="AK180" s="1160">
        <f t="shared" si="151"/>
        <v>0</v>
      </c>
      <c r="AL180" s="1160">
        <f t="shared" si="151"/>
        <v>0</v>
      </c>
    </row>
    <row r="181" spans="2:38" ht="42" thickBot="1">
      <c r="B181" s="1420" t="s">
        <v>128</v>
      </c>
      <c r="C181" s="1667"/>
      <c r="D181" s="2065" t="s">
        <v>639</v>
      </c>
      <c r="E181" s="2066"/>
      <c r="F181" s="1418" t="str">
        <f t="shared" si="149"/>
        <v>MKC_FF累計進度</v>
      </c>
      <c r="G181" s="1154"/>
      <c r="H181" s="1160">
        <f t="shared" si="150"/>
        <v>0</v>
      </c>
      <c r="I181" s="1160">
        <f t="shared" si="150"/>
        <v>0</v>
      </c>
      <c r="J181" s="1160">
        <f t="shared" si="150"/>
        <v>0</v>
      </c>
      <c r="K181" s="1160">
        <f t="shared" si="150"/>
        <v>0</v>
      </c>
      <c r="L181" s="1160">
        <f t="shared" si="150"/>
        <v>0</v>
      </c>
      <c r="M181" s="1160">
        <f t="shared" si="150"/>
        <v>0</v>
      </c>
      <c r="N181" s="1160">
        <f t="shared" si="150"/>
        <v>0</v>
      </c>
      <c r="O181" s="1160">
        <f t="shared" si="150"/>
        <v>0</v>
      </c>
      <c r="P181" s="1160">
        <f t="shared" si="150"/>
        <v>0</v>
      </c>
      <c r="Q181" s="1160">
        <f t="shared" si="150"/>
        <v>0</v>
      </c>
      <c r="R181" s="1160">
        <f t="shared" si="150"/>
        <v>0</v>
      </c>
      <c r="S181" s="1160">
        <f t="shared" si="150"/>
        <v>0</v>
      </c>
      <c r="T181" s="1160">
        <f t="shared" si="150"/>
        <v>0</v>
      </c>
      <c r="U181" s="1160">
        <f t="shared" si="150"/>
        <v>0</v>
      </c>
      <c r="V181" s="1160">
        <f t="shared" si="150"/>
        <v>-90</v>
      </c>
      <c r="W181" s="1160">
        <f t="shared" si="150"/>
        <v>-78</v>
      </c>
      <c r="X181" s="1160">
        <f t="shared" si="151"/>
        <v>-54</v>
      </c>
      <c r="Y181" s="1160">
        <f t="shared" si="151"/>
        <v>63</v>
      </c>
      <c r="Z181" s="1160">
        <f t="shared" si="151"/>
        <v>62</v>
      </c>
      <c r="AA181" s="1160">
        <f t="shared" si="151"/>
        <v>62</v>
      </c>
      <c r="AB181" s="1160">
        <f t="shared" si="151"/>
        <v>62</v>
      </c>
      <c r="AC181" s="1160">
        <f t="shared" si="151"/>
        <v>62</v>
      </c>
      <c r="AD181" s="1160">
        <f t="shared" si="151"/>
        <v>62</v>
      </c>
      <c r="AE181" s="1160">
        <f t="shared" si="151"/>
        <v>62</v>
      </c>
      <c r="AF181" s="1160">
        <f t="shared" si="151"/>
        <v>62</v>
      </c>
      <c r="AG181" s="1160">
        <f t="shared" si="151"/>
        <v>62</v>
      </c>
      <c r="AH181" s="1160">
        <f t="shared" si="151"/>
        <v>62</v>
      </c>
      <c r="AI181" s="1160">
        <f t="shared" si="151"/>
        <v>62</v>
      </c>
      <c r="AJ181" s="1160">
        <f t="shared" si="151"/>
        <v>62</v>
      </c>
      <c r="AK181" s="1160">
        <f t="shared" si="151"/>
        <v>62</v>
      </c>
      <c r="AL181" s="1160">
        <f t="shared" si="151"/>
        <v>62</v>
      </c>
    </row>
    <row r="182" spans="2:38" ht="42" thickTop="1">
      <c r="B182" s="1367" t="s">
        <v>133</v>
      </c>
      <c r="C182" s="1666">
        <v>3</v>
      </c>
      <c r="D182" s="2067" t="s">
        <v>120</v>
      </c>
      <c r="E182" s="2068"/>
      <c r="F182" s="1415" t="str">
        <f t="shared" si="149"/>
        <v>MKC_FL払出計画</v>
      </c>
      <c r="G182" s="1147"/>
      <c r="H182" s="1173">
        <f>SUMIF($D$90:$D$124,$D$182:$D$191,H$90:H$124)</f>
        <v>0</v>
      </c>
      <c r="I182" s="1173">
        <f t="shared" ref="I182:X191" si="152">SUMIF($D$90:$D$124,$D$182:$D$191,I$90:I$124)</f>
        <v>0</v>
      </c>
      <c r="J182" s="1173">
        <f t="shared" si="152"/>
        <v>0</v>
      </c>
      <c r="K182" s="1173">
        <f t="shared" si="152"/>
        <v>0</v>
      </c>
      <c r="L182" s="1173">
        <f t="shared" si="152"/>
        <v>0</v>
      </c>
      <c r="M182" s="1173">
        <f t="shared" si="152"/>
        <v>36</v>
      </c>
      <c r="N182" s="1173">
        <f t="shared" si="152"/>
        <v>18</v>
      </c>
      <c r="O182" s="1173">
        <f t="shared" si="152"/>
        <v>18</v>
      </c>
      <c r="P182" s="1173">
        <f t="shared" si="152"/>
        <v>0</v>
      </c>
      <c r="Q182" s="1173">
        <f t="shared" si="152"/>
        <v>0</v>
      </c>
      <c r="R182" s="1173">
        <f t="shared" si="152"/>
        <v>36</v>
      </c>
      <c r="S182" s="1173">
        <f t="shared" si="152"/>
        <v>18</v>
      </c>
      <c r="T182" s="1173">
        <f t="shared" si="152"/>
        <v>18</v>
      </c>
      <c r="U182" s="1173">
        <f t="shared" si="152"/>
        <v>18</v>
      </c>
      <c r="V182" s="1173">
        <f t="shared" si="152"/>
        <v>18</v>
      </c>
      <c r="W182" s="1173">
        <f t="shared" si="152"/>
        <v>0</v>
      </c>
      <c r="X182" s="1173">
        <f t="shared" si="152"/>
        <v>0</v>
      </c>
      <c r="Y182" s="1173">
        <f t="shared" ref="Y182:AL191" si="153">SUMIF($D$90:$D$124,$D$182:$D$191,Y$90:Y$124)</f>
        <v>18</v>
      </c>
      <c r="Z182" s="1173">
        <f t="shared" si="153"/>
        <v>36</v>
      </c>
      <c r="AA182" s="1173">
        <f t="shared" si="153"/>
        <v>18</v>
      </c>
      <c r="AB182" s="1173">
        <f t="shared" si="153"/>
        <v>18</v>
      </c>
      <c r="AC182" s="1173">
        <f t="shared" si="153"/>
        <v>18</v>
      </c>
      <c r="AD182" s="1173">
        <f t="shared" si="153"/>
        <v>0</v>
      </c>
      <c r="AE182" s="1173">
        <f t="shared" si="153"/>
        <v>0</v>
      </c>
      <c r="AF182" s="1173">
        <f t="shared" si="153"/>
        <v>18</v>
      </c>
      <c r="AG182" s="1173">
        <f t="shared" si="153"/>
        <v>36</v>
      </c>
      <c r="AH182" s="1173">
        <f t="shared" si="153"/>
        <v>18</v>
      </c>
      <c r="AI182" s="1173">
        <f t="shared" si="153"/>
        <v>18</v>
      </c>
      <c r="AJ182" s="1173">
        <f t="shared" si="153"/>
        <v>18</v>
      </c>
      <c r="AK182" s="1173">
        <f t="shared" si="153"/>
        <v>0</v>
      </c>
      <c r="AL182" s="1173">
        <f t="shared" si="153"/>
        <v>0</v>
      </c>
    </row>
    <row r="183" spans="2:38" ht="42" thickBot="1">
      <c r="B183" s="1367" t="s">
        <v>133</v>
      </c>
      <c r="C183" s="1667"/>
      <c r="D183" s="2049" t="s">
        <v>54</v>
      </c>
      <c r="E183" s="2050"/>
      <c r="F183" s="1416" t="str">
        <f t="shared" si="149"/>
        <v>MKC_FL完成品在庫</v>
      </c>
      <c r="G183" s="1154"/>
      <c r="H183" s="1155">
        <f t="shared" ref="H183:H191" si="154">SUMIF($D$90:$D$124,$D$182:$D$191,H$90:H$124)</f>
        <v>0</v>
      </c>
      <c r="I183" s="1155">
        <f t="shared" si="152"/>
        <v>0</v>
      </c>
      <c r="J183" s="1155">
        <f t="shared" si="152"/>
        <v>0</v>
      </c>
      <c r="K183" s="1155">
        <f t="shared" si="152"/>
        <v>0</v>
      </c>
      <c r="L183" s="1155">
        <f t="shared" si="152"/>
        <v>0</v>
      </c>
      <c r="M183" s="1155">
        <f t="shared" si="152"/>
        <v>0</v>
      </c>
      <c r="N183" s="1155">
        <f t="shared" si="152"/>
        <v>0</v>
      </c>
      <c r="O183" s="1155">
        <f t="shared" si="152"/>
        <v>0</v>
      </c>
      <c r="P183" s="1155">
        <f t="shared" si="152"/>
        <v>0</v>
      </c>
      <c r="Q183" s="1155">
        <f t="shared" si="152"/>
        <v>0</v>
      </c>
      <c r="R183" s="1155">
        <f t="shared" si="152"/>
        <v>0</v>
      </c>
      <c r="S183" s="1155">
        <f t="shared" si="152"/>
        <v>0</v>
      </c>
      <c r="T183" s="1155">
        <f t="shared" si="152"/>
        <v>0</v>
      </c>
      <c r="U183" s="1155">
        <f t="shared" si="152"/>
        <v>0</v>
      </c>
      <c r="V183" s="1155">
        <f t="shared" si="152"/>
        <v>0</v>
      </c>
      <c r="W183" s="1155">
        <f t="shared" si="152"/>
        <v>0</v>
      </c>
      <c r="X183" s="1155">
        <f t="shared" si="152"/>
        <v>0</v>
      </c>
      <c r="Y183" s="1155">
        <f t="shared" si="153"/>
        <v>0</v>
      </c>
      <c r="Z183" s="1155">
        <f t="shared" si="153"/>
        <v>0</v>
      </c>
      <c r="AA183" s="1155">
        <f t="shared" si="153"/>
        <v>0</v>
      </c>
      <c r="AB183" s="1155">
        <f t="shared" si="153"/>
        <v>0</v>
      </c>
      <c r="AC183" s="1155">
        <f t="shared" si="153"/>
        <v>0</v>
      </c>
      <c r="AD183" s="1155">
        <f t="shared" si="153"/>
        <v>18</v>
      </c>
      <c r="AE183" s="1155">
        <f t="shared" si="153"/>
        <v>18</v>
      </c>
      <c r="AF183" s="1155">
        <f t="shared" si="153"/>
        <v>18</v>
      </c>
      <c r="AG183" s="1155">
        <f t="shared" si="153"/>
        <v>0</v>
      </c>
      <c r="AH183" s="1155">
        <f t="shared" si="153"/>
        <v>0</v>
      </c>
      <c r="AI183" s="1155">
        <f t="shared" si="153"/>
        <v>0</v>
      </c>
      <c r="AJ183" s="1155">
        <f t="shared" si="153"/>
        <v>0</v>
      </c>
      <c r="AK183" s="1155">
        <f t="shared" si="153"/>
        <v>0</v>
      </c>
      <c r="AL183" s="1155">
        <f t="shared" si="153"/>
        <v>0</v>
      </c>
    </row>
    <row r="184" spans="2:38" ht="42" thickTop="1">
      <c r="B184" s="1367" t="s">
        <v>133</v>
      </c>
      <c r="C184" s="1667"/>
      <c r="D184" s="2051" t="s">
        <v>40</v>
      </c>
      <c r="E184" s="2052"/>
      <c r="F184" s="1417" t="str">
        <f t="shared" si="149"/>
        <v>MKC_FL仕上げ計画</v>
      </c>
      <c r="G184" s="1154"/>
      <c r="H184" s="1160">
        <f t="shared" si="154"/>
        <v>0</v>
      </c>
      <c r="I184" s="1160">
        <f t="shared" si="152"/>
        <v>0</v>
      </c>
      <c r="J184" s="1160">
        <f t="shared" si="152"/>
        <v>0</v>
      </c>
      <c r="K184" s="1160">
        <f t="shared" si="152"/>
        <v>0</v>
      </c>
      <c r="L184" s="1160">
        <f t="shared" si="152"/>
        <v>0</v>
      </c>
      <c r="M184" s="1160">
        <f t="shared" si="152"/>
        <v>36</v>
      </c>
      <c r="N184" s="1160">
        <f t="shared" si="152"/>
        <v>36</v>
      </c>
      <c r="O184" s="1160">
        <f t="shared" si="152"/>
        <v>36</v>
      </c>
      <c r="P184" s="1160">
        <f t="shared" si="152"/>
        <v>0</v>
      </c>
      <c r="Q184" s="1160">
        <f t="shared" si="152"/>
        <v>0</v>
      </c>
      <c r="R184" s="1160">
        <f t="shared" si="152"/>
        <v>36</v>
      </c>
      <c r="S184" s="1160">
        <f t="shared" si="152"/>
        <v>36</v>
      </c>
      <c r="T184" s="1160">
        <f t="shared" si="152"/>
        <v>18</v>
      </c>
      <c r="U184" s="1160">
        <f t="shared" si="152"/>
        <v>18</v>
      </c>
      <c r="V184" s="1160">
        <f t="shared" si="152"/>
        <v>18</v>
      </c>
      <c r="W184" s="1160">
        <f t="shared" si="152"/>
        <v>18</v>
      </c>
      <c r="X184" s="1160">
        <f t="shared" si="152"/>
        <v>0</v>
      </c>
      <c r="Y184" s="1160">
        <f t="shared" si="153"/>
        <v>18</v>
      </c>
      <c r="Z184" s="1160">
        <f t="shared" si="153"/>
        <v>18</v>
      </c>
      <c r="AA184" s="1160">
        <f t="shared" si="153"/>
        <v>18</v>
      </c>
      <c r="AB184" s="1160">
        <f t="shared" si="153"/>
        <v>18</v>
      </c>
      <c r="AC184" s="1160">
        <f t="shared" si="153"/>
        <v>18</v>
      </c>
      <c r="AD184" s="1160">
        <f t="shared" si="153"/>
        <v>18</v>
      </c>
      <c r="AE184" s="1160">
        <f t="shared" si="153"/>
        <v>0</v>
      </c>
      <c r="AF184" s="1160">
        <f t="shared" si="153"/>
        <v>18</v>
      </c>
      <c r="AG184" s="1160">
        <f t="shared" si="153"/>
        <v>18</v>
      </c>
      <c r="AH184" s="1160">
        <f t="shared" si="153"/>
        <v>18</v>
      </c>
      <c r="AI184" s="1160">
        <f t="shared" si="153"/>
        <v>18</v>
      </c>
      <c r="AJ184" s="1160">
        <f t="shared" si="153"/>
        <v>18</v>
      </c>
      <c r="AK184" s="1160">
        <f t="shared" si="153"/>
        <v>0</v>
      </c>
      <c r="AL184" s="1160">
        <f t="shared" si="153"/>
        <v>0</v>
      </c>
    </row>
    <row r="185" spans="2:38" ht="41.4">
      <c r="B185" s="1367" t="s">
        <v>133</v>
      </c>
      <c r="C185" s="1667"/>
      <c r="D185" s="2053" t="s">
        <v>140</v>
      </c>
      <c r="E185" s="2054"/>
      <c r="F185" s="1418" t="str">
        <f t="shared" si="149"/>
        <v>MKC_FL仕上げ合格</v>
      </c>
      <c r="G185" s="1154"/>
      <c r="H185" s="1160">
        <f t="shared" si="154"/>
        <v>0</v>
      </c>
      <c r="I185" s="1160">
        <f t="shared" si="152"/>
        <v>0</v>
      </c>
      <c r="J185" s="1160">
        <f t="shared" si="152"/>
        <v>0</v>
      </c>
      <c r="K185" s="1160">
        <f t="shared" si="152"/>
        <v>0</v>
      </c>
      <c r="L185" s="1160">
        <f t="shared" si="152"/>
        <v>0</v>
      </c>
      <c r="M185" s="1160">
        <f t="shared" si="152"/>
        <v>36</v>
      </c>
      <c r="N185" s="1160">
        <f t="shared" si="152"/>
        <v>18</v>
      </c>
      <c r="O185" s="1160">
        <f t="shared" si="152"/>
        <v>18</v>
      </c>
      <c r="P185" s="1160">
        <f t="shared" si="152"/>
        <v>0</v>
      </c>
      <c r="Q185" s="1160">
        <f t="shared" si="152"/>
        <v>0</v>
      </c>
      <c r="R185" s="1160">
        <f t="shared" si="152"/>
        <v>36</v>
      </c>
      <c r="S185" s="1160">
        <f t="shared" si="152"/>
        <v>18</v>
      </c>
      <c r="T185" s="1160">
        <f t="shared" si="152"/>
        <v>18</v>
      </c>
      <c r="U185" s="1160">
        <f t="shared" si="152"/>
        <v>18</v>
      </c>
      <c r="V185" s="1160">
        <f t="shared" si="152"/>
        <v>18</v>
      </c>
      <c r="W185" s="1160">
        <f t="shared" si="152"/>
        <v>0</v>
      </c>
      <c r="X185" s="1160">
        <f t="shared" si="152"/>
        <v>0</v>
      </c>
      <c r="Y185" s="1160">
        <f t="shared" si="153"/>
        <v>18</v>
      </c>
      <c r="Z185" s="1160">
        <f t="shared" si="153"/>
        <v>36</v>
      </c>
      <c r="AA185" s="1160">
        <f t="shared" si="153"/>
        <v>18</v>
      </c>
      <c r="AB185" s="1160">
        <f t="shared" si="153"/>
        <v>18</v>
      </c>
      <c r="AC185" s="1160">
        <f t="shared" si="153"/>
        <v>18</v>
      </c>
      <c r="AD185" s="1160">
        <f t="shared" si="153"/>
        <v>18</v>
      </c>
      <c r="AE185" s="1160">
        <f t="shared" si="153"/>
        <v>0</v>
      </c>
      <c r="AF185" s="1160">
        <f t="shared" si="153"/>
        <v>18</v>
      </c>
      <c r="AG185" s="1160">
        <f t="shared" si="153"/>
        <v>18</v>
      </c>
      <c r="AH185" s="1160">
        <f t="shared" si="153"/>
        <v>18</v>
      </c>
      <c r="AI185" s="1160">
        <f t="shared" si="153"/>
        <v>18</v>
      </c>
      <c r="AJ185" s="1160">
        <f t="shared" si="153"/>
        <v>18</v>
      </c>
      <c r="AK185" s="1160">
        <f t="shared" si="153"/>
        <v>0</v>
      </c>
      <c r="AL185" s="1160">
        <f t="shared" si="153"/>
        <v>0</v>
      </c>
    </row>
    <row r="186" spans="2:38" ht="41.4">
      <c r="B186" s="1367" t="s">
        <v>133</v>
      </c>
      <c r="C186" s="1667"/>
      <c r="D186" s="2055" t="s">
        <v>144</v>
      </c>
      <c r="E186" s="2056"/>
      <c r="F186" s="1419" t="str">
        <f t="shared" si="149"/>
        <v>MKC_FL良品計画</v>
      </c>
      <c r="G186" s="1154"/>
      <c r="H186" s="1155">
        <f t="shared" si="154"/>
        <v>0</v>
      </c>
      <c r="I186" s="1155">
        <f t="shared" si="152"/>
        <v>0</v>
      </c>
      <c r="J186" s="1155">
        <f t="shared" si="152"/>
        <v>0</v>
      </c>
      <c r="K186" s="1155">
        <f t="shared" si="152"/>
        <v>0</v>
      </c>
      <c r="L186" s="1155">
        <f t="shared" si="152"/>
        <v>0</v>
      </c>
      <c r="M186" s="1155">
        <f t="shared" si="152"/>
        <v>0</v>
      </c>
      <c r="N186" s="1155">
        <f t="shared" si="152"/>
        <v>0</v>
      </c>
      <c r="O186" s="1155">
        <f t="shared" si="152"/>
        <v>0</v>
      </c>
      <c r="P186" s="1155">
        <f t="shared" si="152"/>
        <v>0</v>
      </c>
      <c r="Q186" s="1155">
        <f t="shared" si="152"/>
        <v>0</v>
      </c>
      <c r="R186" s="1155">
        <f t="shared" si="152"/>
        <v>0</v>
      </c>
      <c r="S186" s="1155">
        <f t="shared" si="152"/>
        <v>0</v>
      </c>
      <c r="T186" s="1155">
        <f t="shared" si="152"/>
        <v>50</v>
      </c>
      <c r="U186" s="1155">
        <f t="shared" si="152"/>
        <v>180</v>
      </c>
      <c r="V186" s="1155">
        <f t="shared" si="152"/>
        <v>180</v>
      </c>
      <c r="W186" s="1155">
        <f t="shared" si="152"/>
        <v>100</v>
      </c>
      <c r="X186" s="1155">
        <f t="shared" si="152"/>
        <v>0</v>
      </c>
      <c r="Y186" s="1155">
        <f t="shared" si="153"/>
        <v>0</v>
      </c>
      <c r="Z186" s="1155">
        <f t="shared" si="153"/>
        <v>0</v>
      </c>
      <c r="AA186" s="1155">
        <f t="shared" si="153"/>
        <v>130</v>
      </c>
      <c r="AB186" s="1155">
        <f t="shared" si="153"/>
        <v>180</v>
      </c>
      <c r="AC186" s="1155">
        <f t="shared" si="153"/>
        <v>160</v>
      </c>
      <c r="AD186" s="1155">
        <f t="shared" si="153"/>
        <v>0</v>
      </c>
      <c r="AE186" s="1155">
        <f t="shared" si="153"/>
        <v>0</v>
      </c>
      <c r="AF186" s="1155">
        <f t="shared" si="153"/>
        <v>0</v>
      </c>
      <c r="AG186" s="1155">
        <f t="shared" si="153"/>
        <v>0</v>
      </c>
      <c r="AH186" s="1155">
        <f t="shared" si="153"/>
        <v>150</v>
      </c>
      <c r="AI186" s="1155">
        <f t="shared" si="153"/>
        <v>180</v>
      </c>
      <c r="AJ186" s="1155">
        <f t="shared" si="153"/>
        <v>30</v>
      </c>
      <c r="AK186" s="1155">
        <f t="shared" si="153"/>
        <v>0</v>
      </c>
      <c r="AL186" s="1155">
        <f t="shared" si="153"/>
        <v>0</v>
      </c>
    </row>
    <row r="187" spans="2:38" ht="41.4">
      <c r="B187" s="1367" t="s">
        <v>133</v>
      </c>
      <c r="C187" s="1667"/>
      <c r="D187" s="2057" t="s">
        <v>148</v>
      </c>
      <c r="E187" s="2058"/>
      <c r="F187" s="1417" t="str">
        <f t="shared" si="149"/>
        <v>MKC_FL良品実績</v>
      </c>
      <c r="G187" s="1154"/>
      <c r="H187" s="1160">
        <f t="shared" si="154"/>
        <v>0</v>
      </c>
      <c r="I187" s="1160">
        <f t="shared" si="152"/>
        <v>0</v>
      </c>
      <c r="J187" s="1160">
        <f t="shared" si="152"/>
        <v>0</v>
      </c>
      <c r="K187" s="1160">
        <f t="shared" si="152"/>
        <v>0</v>
      </c>
      <c r="L187" s="1160">
        <f t="shared" si="152"/>
        <v>0</v>
      </c>
      <c r="M187" s="1160">
        <f t="shared" si="152"/>
        <v>0</v>
      </c>
      <c r="N187" s="1160">
        <f t="shared" si="152"/>
        <v>0</v>
      </c>
      <c r="O187" s="1160">
        <f t="shared" si="152"/>
        <v>0</v>
      </c>
      <c r="P187" s="1160">
        <f t="shared" si="152"/>
        <v>0</v>
      </c>
      <c r="Q187" s="1160">
        <f t="shared" si="152"/>
        <v>0</v>
      </c>
      <c r="R187" s="1160">
        <f t="shared" si="152"/>
        <v>-1</v>
      </c>
      <c r="S187" s="1160">
        <f t="shared" si="152"/>
        <v>0</v>
      </c>
      <c r="T187" s="1160">
        <f t="shared" si="152"/>
        <v>35</v>
      </c>
      <c r="U187" s="1160">
        <f t="shared" si="152"/>
        <v>176</v>
      </c>
      <c r="V187" s="1160">
        <f t="shared" si="152"/>
        <v>141</v>
      </c>
      <c r="W187" s="1160">
        <f t="shared" si="152"/>
        <v>99</v>
      </c>
      <c r="X187" s="1160">
        <f t="shared" si="152"/>
        <v>-1</v>
      </c>
      <c r="Y187" s="1160">
        <f t="shared" si="153"/>
        <v>0</v>
      </c>
      <c r="Z187" s="1160">
        <f t="shared" si="153"/>
        <v>-1</v>
      </c>
      <c r="AA187" s="1160">
        <f t="shared" si="153"/>
        <v>164</v>
      </c>
      <c r="AB187" s="1160">
        <f t="shared" si="153"/>
        <v>191</v>
      </c>
      <c r="AC187" s="1160">
        <f t="shared" si="153"/>
        <v>160</v>
      </c>
      <c r="AD187" s="1160">
        <f t="shared" si="153"/>
        <v>0</v>
      </c>
      <c r="AE187" s="1160">
        <f t="shared" si="153"/>
        <v>0</v>
      </c>
      <c r="AF187" s="1160">
        <f t="shared" si="153"/>
        <v>0</v>
      </c>
      <c r="AG187" s="1160">
        <f t="shared" si="153"/>
        <v>0</v>
      </c>
      <c r="AH187" s="1160">
        <f t="shared" si="153"/>
        <v>150</v>
      </c>
      <c r="AI187" s="1160">
        <f t="shared" si="153"/>
        <v>180</v>
      </c>
      <c r="AJ187" s="1160">
        <f t="shared" si="153"/>
        <v>30</v>
      </c>
      <c r="AK187" s="1160">
        <f t="shared" si="153"/>
        <v>0</v>
      </c>
      <c r="AL187" s="1160">
        <f t="shared" si="153"/>
        <v>0</v>
      </c>
    </row>
    <row r="188" spans="2:38" ht="41.4">
      <c r="B188" s="1367" t="s">
        <v>133</v>
      </c>
      <c r="C188" s="1667"/>
      <c r="D188" s="2059" t="s">
        <v>53</v>
      </c>
      <c r="E188" s="2060"/>
      <c r="F188" s="1417" t="str">
        <f>B188&amp;D188</f>
        <v>MKC_FLＧＤＣ仕掛在庫</v>
      </c>
      <c r="G188" s="1154"/>
      <c r="H188" s="1160">
        <f>SUMIF($D$90:$D$124,$D$182:$D$191,H$90:H$124)</f>
        <v>115</v>
      </c>
      <c r="I188" s="1160">
        <f t="shared" si="152"/>
        <v>115</v>
      </c>
      <c r="J188" s="1160">
        <f t="shared" si="152"/>
        <v>115</v>
      </c>
      <c r="K188" s="1160">
        <f t="shared" si="152"/>
        <v>115</v>
      </c>
      <c r="L188" s="1160">
        <f t="shared" si="152"/>
        <v>115</v>
      </c>
      <c r="M188" s="1160">
        <f t="shared" si="152"/>
        <v>133</v>
      </c>
      <c r="N188" s="1160">
        <f t="shared" si="152"/>
        <v>169</v>
      </c>
      <c r="O188" s="1160">
        <f t="shared" si="152"/>
        <v>205</v>
      </c>
      <c r="P188" s="1160">
        <f t="shared" si="152"/>
        <v>205</v>
      </c>
      <c r="Q188" s="1160">
        <f t="shared" si="152"/>
        <v>205</v>
      </c>
      <c r="R188" s="1160">
        <f t="shared" si="152"/>
        <v>207</v>
      </c>
      <c r="S188" s="1160">
        <f t="shared" si="152"/>
        <v>189</v>
      </c>
      <c r="T188" s="1160">
        <f t="shared" si="152"/>
        <v>171</v>
      </c>
      <c r="U188" s="1160">
        <f t="shared" si="152"/>
        <v>153</v>
      </c>
      <c r="V188" s="1160">
        <f t="shared" si="152"/>
        <v>135</v>
      </c>
      <c r="W188" s="1160">
        <f t="shared" si="152"/>
        <v>135</v>
      </c>
      <c r="X188" s="1160">
        <f t="shared" si="152"/>
        <v>135</v>
      </c>
      <c r="Y188" s="1160">
        <f t="shared" si="153"/>
        <v>117</v>
      </c>
      <c r="Z188" s="1160">
        <f t="shared" si="153"/>
        <v>134</v>
      </c>
      <c r="AA188" s="1160">
        <f t="shared" si="153"/>
        <v>187</v>
      </c>
      <c r="AB188" s="1160">
        <f t="shared" si="153"/>
        <v>222</v>
      </c>
      <c r="AC188" s="1160">
        <f t="shared" si="153"/>
        <v>258</v>
      </c>
      <c r="AD188" s="1160">
        <f t="shared" si="153"/>
        <v>240</v>
      </c>
      <c r="AE188" s="1160">
        <f t="shared" si="153"/>
        <v>240</v>
      </c>
      <c r="AF188" s="1160">
        <f t="shared" si="153"/>
        <v>294</v>
      </c>
      <c r="AG188" s="1160">
        <f t="shared" si="153"/>
        <v>330</v>
      </c>
      <c r="AH188" s="1160">
        <f t="shared" si="153"/>
        <v>384</v>
      </c>
      <c r="AI188" s="1160">
        <f t="shared" si="153"/>
        <v>366</v>
      </c>
      <c r="AJ188" s="1160">
        <f t="shared" si="153"/>
        <v>348</v>
      </c>
      <c r="AK188" s="1160">
        <f t="shared" si="153"/>
        <v>348</v>
      </c>
      <c r="AL188" s="1160">
        <f t="shared" si="153"/>
        <v>348</v>
      </c>
    </row>
    <row r="189" spans="2:38" ht="42" thickBot="1">
      <c r="B189" s="1367" t="s">
        <v>133</v>
      </c>
      <c r="C189" s="1667"/>
      <c r="D189" s="2061" t="s">
        <v>52</v>
      </c>
      <c r="E189" s="2062"/>
      <c r="F189" s="1417" t="str">
        <f>B189&amp;D189</f>
        <v>MKC_FLメーカー在庫</v>
      </c>
      <c r="G189" s="1154"/>
      <c r="H189" s="1160">
        <f>SUMIF($D$90:$D$124,$D$182:$D$191,H$90:H$124)</f>
        <v>201</v>
      </c>
      <c r="I189" s="1160">
        <f t="shared" si="152"/>
        <v>201</v>
      </c>
      <c r="J189" s="1160">
        <f t="shared" si="152"/>
        <v>201</v>
      </c>
      <c r="K189" s="1160">
        <f t="shared" si="152"/>
        <v>201</v>
      </c>
      <c r="L189" s="1160">
        <f t="shared" si="152"/>
        <v>201</v>
      </c>
      <c r="M189" s="1160">
        <f t="shared" si="152"/>
        <v>147</v>
      </c>
      <c r="N189" s="1160">
        <f t="shared" si="152"/>
        <v>93</v>
      </c>
      <c r="O189" s="1160">
        <f t="shared" si="152"/>
        <v>39</v>
      </c>
      <c r="P189" s="1160">
        <f t="shared" si="152"/>
        <v>39</v>
      </c>
      <c r="Q189" s="1160">
        <f t="shared" si="152"/>
        <v>39</v>
      </c>
      <c r="R189" s="1160">
        <f t="shared" si="152"/>
        <v>0</v>
      </c>
      <c r="S189" s="1160">
        <f t="shared" si="152"/>
        <v>0</v>
      </c>
      <c r="T189" s="1160">
        <f t="shared" si="152"/>
        <v>0</v>
      </c>
      <c r="U189" s="1160">
        <f t="shared" si="152"/>
        <v>0</v>
      </c>
      <c r="V189" s="1160">
        <f t="shared" si="152"/>
        <v>144</v>
      </c>
      <c r="W189" s="1160">
        <f t="shared" si="152"/>
        <v>144</v>
      </c>
      <c r="X189" s="1160">
        <f t="shared" si="152"/>
        <v>144</v>
      </c>
      <c r="Y189" s="1160">
        <f t="shared" si="153"/>
        <v>432</v>
      </c>
      <c r="Z189" s="1160">
        <f t="shared" si="153"/>
        <v>378</v>
      </c>
      <c r="AA189" s="1160">
        <f t="shared" si="153"/>
        <v>320</v>
      </c>
      <c r="AB189" s="1160">
        <f t="shared" si="153"/>
        <v>267</v>
      </c>
      <c r="AC189" s="1160">
        <f t="shared" si="153"/>
        <v>303</v>
      </c>
      <c r="AD189" s="1160">
        <f t="shared" si="153"/>
        <v>303</v>
      </c>
      <c r="AE189" s="1160">
        <f t="shared" si="153"/>
        <v>303</v>
      </c>
      <c r="AF189" s="1160">
        <f t="shared" si="153"/>
        <v>321</v>
      </c>
      <c r="AG189" s="1160">
        <f t="shared" si="153"/>
        <v>357</v>
      </c>
      <c r="AH189" s="1160">
        <f t="shared" si="153"/>
        <v>375</v>
      </c>
      <c r="AI189" s="1160">
        <f t="shared" si="153"/>
        <v>375</v>
      </c>
      <c r="AJ189" s="1160">
        <f t="shared" si="153"/>
        <v>375</v>
      </c>
      <c r="AK189" s="1160">
        <f t="shared" si="153"/>
        <v>375</v>
      </c>
      <c r="AL189" s="1160">
        <f t="shared" si="153"/>
        <v>375</v>
      </c>
    </row>
    <row r="190" spans="2:38" ht="42" thickTop="1">
      <c r="B190" s="1367" t="s">
        <v>133</v>
      </c>
      <c r="C190" s="1667"/>
      <c r="D190" s="2063" t="s">
        <v>51</v>
      </c>
      <c r="E190" s="2064"/>
      <c r="F190" s="1417" t="str">
        <f>B190&amp;D190</f>
        <v>MKC_FL鋳造領域在庫</v>
      </c>
      <c r="G190" s="1154"/>
      <c r="H190" s="1160">
        <f>SUMIF($D$90:$D$124,$D$182:$D$191,H$90:H$124)</f>
        <v>34</v>
      </c>
      <c r="I190" s="1160">
        <f t="shared" si="152"/>
        <v>34</v>
      </c>
      <c r="J190" s="1160">
        <f t="shared" si="152"/>
        <v>34</v>
      </c>
      <c r="K190" s="1160">
        <f t="shared" si="152"/>
        <v>34</v>
      </c>
      <c r="L190" s="1160">
        <f t="shared" si="152"/>
        <v>34</v>
      </c>
      <c r="M190" s="1160">
        <f t="shared" si="152"/>
        <v>34</v>
      </c>
      <c r="N190" s="1160">
        <f t="shared" si="152"/>
        <v>34</v>
      </c>
      <c r="O190" s="1160">
        <f t="shared" si="152"/>
        <v>34</v>
      </c>
      <c r="P190" s="1160">
        <f t="shared" si="152"/>
        <v>34</v>
      </c>
      <c r="Q190" s="1160">
        <f t="shared" si="152"/>
        <v>34</v>
      </c>
      <c r="R190" s="1160">
        <f t="shared" si="152"/>
        <v>34</v>
      </c>
      <c r="S190" s="1160">
        <f t="shared" si="152"/>
        <v>34</v>
      </c>
      <c r="T190" s="1160">
        <f t="shared" si="152"/>
        <v>69</v>
      </c>
      <c r="U190" s="1160">
        <f t="shared" si="152"/>
        <v>245</v>
      </c>
      <c r="V190" s="1160">
        <f t="shared" si="152"/>
        <v>242</v>
      </c>
      <c r="W190" s="1160">
        <f t="shared" si="152"/>
        <v>341</v>
      </c>
      <c r="X190" s="1160">
        <f t="shared" si="152"/>
        <v>340</v>
      </c>
      <c r="Y190" s="1160">
        <f t="shared" si="153"/>
        <v>52</v>
      </c>
      <c r="Z190" s="1160">
        <f t="shared" si="153"/>
        <v>52</v>
      </c>
      <c r="AA190" s="1160">
        <f t="shared" si="153"/>
        <v>203</v>
      </c>
      <c r="AB190" s="1160">
        <f t="shared" si="153"/>
        <v>394</v>
      </c>
      <c r="AC190" s="1160">
        <f t="shared" si="153"/>
        <v>464</v>
      </c>
      <c r="AD190" s="1160">
        <f t="shared" si="153"/>
        <v>464</v>
      </c>
      <c r="AE190" s="1160">
        <f t="shared" si="153"/>
        <v>464</v>
      </c>
      <c r="AF190" s="1160">
        <f t="shared" si="153"/>
        <v>374</v>
      </c>
      <c r="AG190" s="1160">
        <f t="shared" si="153"/>
        <v>284</v>
      </c>
      <c r="AH190" s="1160">
        <f t="shared" si="153"/>
        <v>344</v>
      </c>
      <c r="AI190" s="1160">
        <f t="shared" si="153"/>
        <v>524</v>
      </c>
      <c r="AJ190" s="1160">
        <f t="shared" si="153"/>
        <v>554</v>
      </c>
      <c r="AK190" s="1160">
        <f t="shared" si="153"/>
        <v>554</v>
      </c>
      <c r="AL190" s="1160">
        <f t="shared" si="153"/>
        <v>554</v>
      </c>
    </row>
    <row r="191" spans="2:38" ht="41.4">
      <c r="B191" s="1367" t="s">
        <v>133</v>
      </c>
      <c r="C191" s="1667"/>
      <c r="D191" s="2065" t="s">
        <v>639</v>
      </c>
      <c r="E191" s="2066"/>
      <c r="F191" s="1418" t="str">
        <f t="shared" si="149"/>
        <v>MKC_FL累計進度</v>
      </c>
      <c r="G191" s="1154"/>
      <c r="H191" s="1160">
        <f t="shared" si="154"/>
        <v>0</v>
      </c>
      <c r="I191" s="1160">
        <f t="shared" si="152"/>
        <v>0</v>
      </c>
      <c r="J191" s="1160">
        <f t="shared" si="152"/>
        <v>0</v>
      </c>
      <c r="K191" s="1160">
        <f t="shared" si="152"/>
        <v>0</v>
      </c>
      <c r="L191" s="1160">
        <f t="shared" si="152"/>
        <v>0</v>
      </c>
      <c r="M191" s="1160">
        <f t="shared" si="152"/>
        <v>0</v>
      </c>
      <c r="N191" s="1160">
        <f t="shared" si="152"/>
        <v>0</v>
      </c>
      <c r="O191" s="1160">
        <f t="shared" si="152"/>
        <v>0</v>
      </c>
      <c r="P191" s="1160">
        <f t="shared" si="152"/>
        <v>0</v>
      </c>
      <c r="Q191" s="1160">
        <f t="shared" si="152"/>
        <v>0</v>
      </c>
      <c r="R191" s="1160">
        <f t="shared" si="152"/>
        <v>-1</v>
      </c>
      <c r="S191" s="1160">
        <f t="shared" si="152"/>
        <v>-1</v>
      </c>
      <c r="T191" s="1160">
        <f t="shared" si="152"/>
        <v>-16</v>
      </c>
      <c r="U191" s="1160">
        <f t="shared" si="152"/>
        <v>-20</v>
      </c>
      <c r="V191" s="1160">
        <f t="shared" si="152"/>
        <v>-59</v>
      </c>
      <c r="W191" s="1160">
        <f t="shared" si="152"/>
        <v>-60</v>
      </c>
      <c r="X191" s="1160">
        <f t="shared" si="152"/>
        <v>-61</v>
      </c>
      <c r="Y191" s="1160">
        <f t="shared" si="153"/>
        <v>-61</v>
      </c>
      <c r="Z191" s="1160">
        <f t="shared" si="153"/>
        <v>-62</v>
      </c>
      <c r="AA191" s="1160">
        <f t="shared" si="153"/>
        <v>-28</v>
      </c>
      <c r="AB191" s="1160">
        <f t="shared" si="153"/>
        <v>-17</v>
      </c>
      <c r="AC191" s="1160">
        <f t="shared" si="153"/>
        <v>-17</v>
      </c>
      <c r="AD191" s="1160">
        <f t="shared" si="153"/>
        <v>-17</v>
      </c>
      <c r="AE191" s="1160">
        <f t="shared" si="153"/>
        <v>-17</v>
      </c>
      <c r="AF191" s="1160">
        <f t="shared" si="153"/>
        <v>-17</v>
      </c>
      <c r="AG191" s="1160">
        <f t="shared" si="153"/>
        <v>-17</v>
      </c>
      <c r="AH191" s="1160">
        <f t="shared" si="153"/>
        <v>-17</v>
      </c>
      <c r="AI191" s="1160">
        <f t="shared" si="153"/>
        <v>-17</v>
      </c>
      <c r="AJ191" s="1160">
        <f t="shared" si="153"/>
        <v>-17</v>
      </c>
      <c r="AK191" s="1160">
        <f t="shared" si="153"/>
        <v>-17</v>
      </c>
      <c r="AL191" s="1160">
        <f t="shared" si="153"/>
        <v>-17</v>
      </c>
    </row>
    <row r="195" spans="8:9">
      <c r="H195" t="s">
        <v>647</v>
      </c>
      <c r="I195">
        <f>SUMIF($H$189:$H$191,$H$195:$H$197,I$189:I$191)</f>
        <v>0</v>
      </c>
    </row>
    <row r="196" spans="8:9">
      <c r="H196" t="s">
        <v>648</v>
      </c>
      <c r="I196">
        <f>SUMIF(H196:H198,H190:H192,I190:I192)</f>
        <v>0</v>
      </c>
    </row>
    <row r="197" spans="8:9">
      <c r="H197" t="s">
        <v>649</v>
      </c>
      <c r="I197">
        <f>SUMIF(H197:H199,H191:H193,I191:I193)</f>
        <v>0</v>
      </c>
    </row>
    <row r="198" spans="8:9">
      <c r="I198">
        <f>SUMIF(H198:H200,H192:H194,I192:I194)</f>
        <v>0</v>
      </c>
    </row>
  </sheetData>
  <autoFilter ref="A6:AP159" xr:uid="{00000000-0009-0000-0000-000004000000}"/>
  <mergeCells count="198"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C142:C159"/>
    <mergeCell ref="D142:D143"/>
    <mergeCell ref="D144:D145"/>
    <mergeCell ref="D146:D147"/>
    <mergeCell ref="D148:D149"/>
    <mergeCell ref="D151:E151"/>
    <mergeCell ref="D152:E152"/>
    <mergeCell ref="D130:E130"/>
    <mergeCell ref="D131:E131"/>
    <mergeCell ref="D132:E132"/>
    <mergeCell ref="D133:E133"/>
    <mergeCell ref="D134:E134"/>
    <mergeCell ref="C125:C141"/>
    <mergeCell ref="D159:E159"/>
    <mergeCell ref="D153:E153"/>
    <mergeCell ref="D154:E154"/>
    <mergeCell ref="D155:E155"/>
    <mergeCell ref="D156:E156"/>
    <mergeCell ref="D157:E157"/>
    <mergeCell ref="D158:E158"/>
    <mergeCell ref="D139:E139"/>
    <mergeCell ref="D140:E140"/>
    <mergeCell ref="D141:E141"/>
    <mergeCell ref="C47:C71"/>
    <mergeCell ref="D56:E56"/>
    <mergeCell ref="D52:E52"/>
    <mergeCell ref="D53:E53"/>
    <mergeCell ref="F134:F141"/>
    <mergeCell ref="D135:E135"/>
    <mergeCell ref="D136:E136"/>
    <mergeCell ref="D137:E137"/>
    <mergeCell ref="D138:E138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C107:C124"/>
    <mergeCell ref="D107:D108"/>
    <mergeCell ref="D109:D110"/>
    <mergeCell ref="D111:D112"/>
    <mergeCell ref="D113:D114"/>
    <mergeCell ref="D116:E116"/>
    <mergeCell ref="D117:E117"/>
    <mergeCell ref="D118:E118"/>
    <mergeCell ref="D119:E119"/>
    <mergeCell ref="D120:E120"/>
    <mergeCell ref="F99:F106"/>
    <mergeCell ref="D100:E100"/>
    <mergeCell ref="D101:E101"/>
    <mergeCell ref="D102:E102"/>
    <mergeCell ref="D103:E103"/>
    <mergeCell ref="D104:E104"/>
    <mergeCell ref="D105:E105"/>
    <mergeCell ref="D106:E106"/>
    <mergeCell ref="F64:F71"/>
    <mergeCell ref="D61:E61"/>
    <mergeCell ref="D62:E62"/>
    <mergeCell ref="D63:E63"/>
    <mergeCell ref="D72:D73"/>
    <mergeCell ref="D74:D75"/>
    <mergeCell ref="D76:D77"/>
    <mergeCell ref="D78:D79"/>
    <mergeCell ref="D81:E81"/>
    <mergeCell ref="D64:E64"/>
    <mergeCell ref="D69:E69"/>
    <mergeCell ref="D70:E70"/>
    <mergeCell ref="D71:E71"/>
    <mergeCell ref="D65:E65"/>
    <mergeCell ref="D66:E66"/>
    <mergeCell ref="D67:E67"/>
    <mergeCell ref="D68:E68"/>
    <mergeCell ref="D47:E47"/>
    <mergeCell ref="D48:E48"/>
    <mergeCell ref="D49:E49"/>
    <mergeCell ref="D50:E50"/>
    <mergeCell ref="F56:F63"/>
    <mergeCell ref="D57:E57"/>
    <mergeCell ref="D58:E58"/>
    <mergeCell ref="D59:E59"/>
    <mergeCell ref="D60:E60"/>
    <mergeCell ref="D51:E51"/>
    <mergeCell ref="D54:E54"/>
    <mergeCell ref="D55:E55"/>
    <mergeCell ref="C72:C89"/>
    <mergeCell ref="D98:E98"/>
    <mergeCell ref="D99:E99"/>
    <mergeCell ref="D87:E87"/>
    <mergeCell ref="D88:E88"/>
    <mergeCell ref="D84:E84"/>
    <mergeCell ref="D85:E85"/>
    <mergeCell ref="D86:E86"/>
    <mergeCell ref="C90:C106"/>
    <mergeCell ref="D90:E90"/>
    <mergeCell ref="D91:E91"/>
    <mergeCell ref="D92:E92"/>
    <mergeCell ref="D93:E93"/>
    <mergeCell ref="D94:E94"/>
    <mergeCell ref="D95:E95"/>
    <mergeCell ref="D96:E96"/>
    <mergeCell ref="D97:E97"/>
    <mergeCell ref="D83:E83"/>
    <mergeCell ref="D82:E82"/>
    <mergeCell ref="D89:E89"/>
    <mergeCell ref="D9:E9"/>
    <mergeCell ref="D10:E10"/>
    <mergeCell ref="D11:E11"/>
    <mergeCell ref="D12:E12"/>
    <mergeCell ref="D13:E13"/>
    <mergeCell ref="D14:E14"/>
    <mergeCell ref="D15:E15"/>
    <mergeCell ref="D24:E24"/>
    <mergeCell ref="D27:E27"/>
    <mergeCell ref="C29:C46"/>
    <mergeCell ref="D29:D30"/>
    <mergeCell ref="D31:D32"/>
    <mergeCell ref="D33:D34"/>
    <mergeCell ref="D35:D36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K2:AM2"/>
    <mergeCell ref="H3:I3"/>
    <mergeCell ref="AC3:AD3"/>
    <mergeCell ref="AE3:AF3"/>
    <mergeCell ref="AG3:AH3"/>
    <mergeCell ref="AK3:AM3"/>
    <mergeCell ref="AC4:AD4"/>
    <mergeCell ref="AE4:AF4"/>
    <mergeCell ref="AG4:AH4"/>
    <mergeCell ref="O3:Q3"/>
    <mergeCell ref="C5:C6"/>
    <mergeCell ref="E5:E6"/>
    <mergeCell ref="F5:F6"/>
    <mergeCell ref="G5:G6"/>
    <mergeCell ref="AC2:AD2"/>
    <mergeCell ref="AE2:AF2"/>
    <mergeCell ref="AG2:AH2"/>
    <mergeCell ref="C7:C28"/>
    <mergeCell ref="D7:E7"/>
    <mergeCell ref="D8:E8"/>
    <mergeCell ref="F24:F28"/>
    <mergeCell ref="D25:E25"/>
    <mergeCell ref="D26:E26"/>
    <mergeCell ref="F16:F23"/>
    <mergeCell ref="D17:E17"/>
    <mergeCell ref="D18:E18"/>
    <mergeCell ref="D19:E19"/>
    <mergeCell ref="D20:E20"/>
    <mergeCell ref="D21:E21"/>
    <mergeCell ref="D22:E22"/>
    <mergeCell ref="D23:E23"/>
    <mergeCell ref="E2:G2"/>
    <mergeCell ref="D28:E28"/>
    <mergeCell ref="D16:E16"/>
    <mergeCell ref="C162:C171"/>
    <mergeCell ref="C172:C181"/>
    <mergeCell ref="C182:C191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80:E180"/>
    <mergeCell ref="D181:E181"/>
    <mergeCell ref="D182:E182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</mergeCells>
  <phoneticPr fontId="6"/>
  <conditionalFormatting sqref="H5:AL159">
    <cfRule type="expression" dxfId="67" priority="12">
      <formula>WEEKDAY(H$6)=1</formula>
    </cfRule>
    <cfRule type="expression" dxfId="66" priority="13">
      <formula>WEEKDAY(H$6)=7</formula>
    </cfRule>
  </conditionalFormatting>
  <conditionalFormatting sqref="H163:AL163 H166:AL166 H173:AL173 H176:AL176 H183:AL183 H186:AL186">
    <cfRule type="cellIs" dxfId="65" priority="9" operator="greaterThan">
      <formula>0</formula>
    </cfRule>
  </conditionalFormatting>
  <conditionalFormatting sqref="H165:AL165">
    <cfRule type="cellIs" dxfId="64" priority="7" operator="lessThan">
      <formula>H164*(1-$D$7)</formula>
    </cfRule>
    <cfRule type="cellIs" dxfId="63" priority="8" operator="greaterThan">
      <formula>H164*(1+$D$7)</formula>
    </cfRule>
  </conditionalFormatting>
  <conditionalFormatting sqref="H171:AL171 H181:AL181 H191:AL191">
    <cfRule type="expression" dxfId="62" priority="10">
      <formula>(#REF!=TODAY()-1)</formula>
    </cfRule>
    <cfRule type="expression" dxfId="61" priority="11">
      <formula>H$2=TODAY()-1</formula>
    </cfRule>
  </conditionalFormatting>
  <conditionalFormatting sqref="H171:AL171 H181:AL181">
    <cfRule type="cellIs" dxfId="60" priority="5" operator="lessThan">
      <formula>H167*(1-$D$10)</formula>
    </cfRule>
    <cfRule type="cellIs" dxfId="59" priority="6" operator="greaterThan">
      <formula>H167*(1+$D$10)</formula>
    </cfRule>
  </conditionalFormatting>
  <conditionalFormatting sqref="H175:AL175 H185:AL185">
    <cfRule type="cellIs" dxfId="58" priority="3" operator="lessThan">
      <formula>H174*(1-$D$7)</formula>
    </cfRule>
    <cfRule type="cellIs" dxfId="57" priority="4" operator="greaterThan">
      <formula>H174*(1+$D$7)</formula>
    </cfRule>
  </conditionalFormatting>
  <conditionalFormatting sqref="H191:AL191">
    <cfRule type="cellIs" dxfId="56" priority="1" operator="lessThan">
      <formula>H187*(1-$D$10)</formula>
    </cfRule>
    <cfRule type="cellIs" dxfId="55" priority="2" operator="greaterThan">
      <formula>H187*(1+$D$10)</formula>
    </cfRule>
  </conditionalFormatting>
  <printOptions horizontalCentered="1" verticalCentered="1"/>
  <pageMargins left="0.39370078740157483" right="0.39370078740157483" top="0.78740157480314965" bottom="0.39370078740157483" header="0.31496062992125984" footer="0.31496062992125984"/>
  <pageSetup paperSize="8" scale="46" orientation="landscape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AW189"/>
  <sheetViews>
    <sheetView showZeros="0" zoomScale="40" zoomScaleNormal="40" workbookViewId="0">
      <pane xSplit="7" ySplit="6" topLeftCell="H7" activePane="bottomRight" state="frozen"/>
      <selection activeCell="A31" sqref="A31:A42"/>
      <selection pane="topRight" activeCell="A31" sqref="A31:A42"/>
      <selection pane="bottomLeft" activeCell="A31" sqref="A31:A42"/>
      <selection pane="bottomRight" activeCell="P110" sqref="P110"/>
    </sheetView>
  </sheetViews>
  <sheetFormatPr defaultRowHeight="16.2"/>
  <cols>
    <col min="2" max="3" width="9" customWidth="1"/>
    <col min="4" max="4" width="12.6640625" customWidth="1"/>
    <col min="5" max="5" width="10.6640625" customWidth="1"/>
    <col min="6" max="6" width="11.6640625" style="92" customWidth="1"/>
    <col min="7" max="7" width="14.33203125" customWidth="1"/>
    <col min="8" max="38" width="12" customWidth="1"/>
    <col min="39" max="39" width="12.6640625" style="1" customWidth="1"/>
    <col min="40" max="40" width="18.6640625" customWidth="1"/>
    <col min="41" max="41" width="17" customWidth="1"/>
    <col min="49" max="49" width="9.6640625" customWidth="1"/>
  </cols>
  <sheetData>
    <row r="1" spans="1:40" ht="16.8" thickBot="1"/>
    <row r="2" spans="1:40" ht="25.8">
      <c r="B2" s="38"/>
      <c r="C2" s="3"/>
      <c r="D2" s="3"/>
      <c r="E2" s="2101" t="s">
        <v>613</v>
      </c>
      <c r="F2" s="2101"/>
      <c r="G2" s="2101"/>
      <c r="H2" s="51"/>
      <c r="I2" s="52"/>
      <c r="J2" s="52"/>
      <c r="K2" s="53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2077" t="s">
        <v>351</v>
      </c>
      <c r="AD2" s="2078"/>
      <c r="AE2" s="2079" t="s">
        <v>614</v>
      </c>
      <c r="AF2" s="2080"/>
      <c r="AG2" s="2079" t="s">
        <v>352</v>
      </c>
      <c r="AH2" s="2078"/>
      <c r="AI2" s="148"/>
      <c r="AJ2" s="147"/>
      <c r="AK2" s="2103"/>
      <c r="AL2" s="2103"/>
      <c r="AM2" s="2103"/>
    </row>
    <row r="3" spans="1:40" ht="48" customHeight="1" thickBot="1">
      <c r="B3" s="15"/>
      <c r="C3" s="107"/>
      <c r="D3" s="103"/>
      <c r="E3" s="107" t="s">
        <v>615</v>
      </c>
      <c r="F3" s="105"/>
      <c r="G3" s="104"/>
      <c r="H3" s="2104" t="s">
        <v>194</v>
      </c>
      <c r="I3" s="2104"/>
      <c r="J3" s="886" t="str">
        <f>MKC①!J3</f>
        <v>5</v>
      </c>
      <c r="K3" s="60" t="s">
        <v>616</v>
      </c>
      <c r="L3" s="58"/>
      <c r="O3" s="2110"/>
      <c r="P3" s="2110"/>
      <c r="Q3" s="2110"/>
      <c r="R3" s="59"/>
      <c r="S3" s="57"/>
      <c r="T3" s="58"/>
      <c r="U3" s="58"/>
      <c r="V3" s="58"/>
      <c r="W3" s="58"/>
      <c r="X3" s="58"/>
      <c r="Y3" s="58"/>
      <c r="Z3" s="61"/>
      <c r="AA3" s="58"/>
      <c r="AB3" s="58"/>
      <c r="AC3" s="2105" t="s">
        <v>355</v>
      </c>
      <c r="AD3" s="2106"/>
      <c r="AE3" s="2107" t="s">
        <v>356</v>
      </c>
      <c r="AF3" s="2106"/>
      <c r="AG3" s="2107" t="s">
        <v>356</v>
      </c>
      <c r="AH3" s="2108"/>
      <c r="AI3" s="10"/>
      <c r="AJ3" s="147" t="s">
        <v>617</v>
      </c>
      <c r="AK3" s="2103">
        <f ca="1">TODAY()</f>
        <v>46164</v>
      </c>
      <c r="AL3" s="2103"/>
      <c r="AM3" s="2103"/>
      <c r="AN3" s="12"/>
    </row>
    <row r="4" spans="1:40" ht="24" thickBot="1">
      <c r="B4" s="15"/>
      <c r="C4" s="102"/>
      <c r="D4" s="103"/>
      <c r="E4" s="102"/>
      <c r="F4" s="106"/>
      <c r="G4" s="10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2109"/>
      <c r="AD4" s="2109"/>
      <c r="AE4" s="2109"/>
      <c r="AF4" s="2109"/>
      <c r="AG4" s="2109"/>
      <c r="AH4" s="2109"/>
      <c r="AI4" s="62"/>
      <c r="AJ4" s="62"/>
      <c r="AK4" s="63"/>
      <c r="AL4" s="63"/>
      <c r="AM4" s="64"/>
    </row>
    <row r="5" spans="1:40" ht="30.75" customHeight="1" thickTop="1">
      <c r="B5" s="15"/>
      <c r="C5" s="2069" t="s">
        <v>1</v>
      </c>
      <c r="D5" s="136"/>
      <c r="E5" s="2071"/>
      <c r="F5" s="2073" t="s">
        <v>6</v>
      </c>
      <c r="G5" s="2075" t="s">
        <v>618</v>
      </c>
      <c r="H5" s="149">
        <f>DATE(2026,J3,1)</f>
        <v>46143</v>
      </c>
      <c r="I5" s="149">
        <f>H5+1</f>
        <v>46144</v>
      </c>
      <c r="J5" s="149">
        <f t="shared" ref="J5:AL5" si="0">I5+1</f>
        <v>46145</v>
      </c>
      <c r="K5" s="149">
        <f t="shared" si="0"/>
        <v>46146</v>
      </c>
      <c r="L5" s="149">
        <f t="shared" si="0"/>
        <v>46147</v>
      </c>
      <c r="M5" s="149">
        <f t="shared" si="0"/>
        <v>46148</v>
      </c>
      <c r="N5" s="149">
        <f t="shared" si="0"/>
        <v>46149</v>
      </c>
      <c r="O5" s="149">
        <f t="shared" si="0"/>
        <v>46150</v>
      </c>
      <c r="P5" s="149">
        <f t="shared" si="0"/>
        <v>46151</v>
      </c>
      <c r="Q5" s="149">
        <f t="shared" si="0"/>
        <v>46152</v>
      </c>
      <c r="R5" s="1337">
        <f t="shared" si="0"/>
        <v>46153</v>
      </c>
      <c r="S5" s="1337">
        <f t="shared" si="0"/>
        <v>46154</v>
      </c>
      <c r="T5" s="1337">
        <f t="shared" si="0"/>
        <v>46155</v>
      </c>
      <c r="U5" s="1337">
        <f t="shared" si="0"/>
        <v>46156</v>
      </c>
      <c r="V5" s="1337">
        <f t="shared" si="0"/>
        <v>46157</v>
      </c>
      <c r="W5" s="149">
        <f t="shared" si="0"/>
        <v>46158</v>
      </c>
      <c r="X5" s="149">
        <f t="shared" si="0"/>
        <v>46159</v>
      </c>
      <c r="Y5" s="149">
        <f t="shared" si="0"/>
        <v>46160</v>
      </c>
      <c r="Z5" s="149">
        <f t="shared" si="0"/>
        <v>46161</v>
      </c>
      <c r="AA5" s="149">
        <f t="shared" si="0"/>
        <v>46162</v>
      </c>
      <c r="AB5" s="149">
        <f t="shared" si="0"/>
        <v>46163</v>
      </c>
      <c r="AC5" s="149">
        <f t="shared" si="0"/>
        <v>46164</v>
      </c>
      <c r="AD5" s="149">
        <f t="shared" si="0"/>
        <v>46165</v>
      </c>
      <c r="AE5" s="149">
        <f t="shared" si="0"/>
        <v>46166</v>
      </c>
      <c r="AF5" s="149">
        <f t="shared" si="0"/>
        <v>46167</v>
      </c>
      <c r="AG5" s="149">
        <f t="shared" si="0"/>
        <v>46168</v>
      </c>
      <c r="AH5" s="149">
        <f t="shared" si="0"/>
        <v>46169</v>
      </c>
      <c r="AI5" s="149">
        <f t="shared" si="0"/>
        <v>46170</v>
      </c>
      <c r="AJ5" s="149">
        <f t="shared" si="0"/>
        <v>46171</v>
      </c>
      <c r="AK5" s="149">
        <f t="shared" si="0"/>
        <v>46172</v>
      </c>
      <c r="AL5" s="149">
        <f t="shared" si="0"/>
        <v>46173</v>
      </c>
      <c r="AM5" s="150"/>
    </row>
    <row r="6" spans="1:40" ht="30.75" customHeight="1" thickBot="1">
      <c r="B6" s="9"/>
      <c r="C6" s="2070"/>
      <c r="D6" s="137"/>
      <c r="E6" s="2072"/>
      <c r="F6" s="2074"/>
      <c r="G6" s="2076"/>
      <c r="H6" s="138">
        <f>+H5</f>
        <v>46143</v>
      </c>
      <c r="I6" s="138">
        <f t="shared" ref="I6:AL6" si="1">+I5</f>
        <v>46144</v>
      </c>
      <c r="J6" s="138">
        <f t="shared" si="1"/>
        <v>46145</v>
      </c>
      <c r="K6" s="138">
        <f t="shared" si="1"/>
        <v>46146</v>
      </c>
      <c r="L6" s="138">
        <f t="shared" si="1"/>
        <v>46147</v>
      </c>
      <c r="M6" s="138">
        <f t="shared" si="1"/>
        <v>46148</v>
      </c>
      <c r="N6" s="138">
        <f t="shared" si="1"/>
        <v>46149</v>
      </c>
      <c r="O6" s="138">
        <f t="shared" si="1"/>
        <v>46150</v>
      </c>
      <c r="P6" s="138">
        <f t="shared" si="1"/>
        <v>46151</v>
      </c>
      <c r="Q6" s="138">
        <f t="shared" si="1"/>
        <v>46152</v>
      </c>
      <c r="R6" s="1338">
        <f t="shared" si="1"/>
        <v>46153</v>
      </c>
      <c r="S6" s="1338">
        <f t="shared" si="1"/>
        <v>46154</v>
      </c>
      <c r="T6" s="1338">
        <f t="shared" si="1"/>
        <v>46155</v>
      </c>
      <c r="U6" s="1338">
        <f t="shared" si="1"/>
        <v>46156</v>
      </c>
      <c r="V6" s="1338">
        <f t="shared" si="1"/>
        <v>46157</v>
      </c>
      <c r="W6" s="138">
        <f t="shared" si="1"/>
        <v>46158</v>
      </c>
      <c r="X6" s="138">
        <f t="shared" si="1"/>
        <v>46159</v>
      </c>
      <c r="Y6" s="138">
        <f t="shared" si="1"/>
        <v>46160</v>
      </c>
      <c r="Z6" s="138">
        <f t="shared" si="1"/>
        <v>46161</v>
      </c>
      <c r="AA6" s="138">
        <f t="shared" si="1"/>
        <v>46162</v>
      </c>
      <c r="AB6" s="138">
        <f t="shared" si="1"/>
        <v>46163</v>
      </c>
      <c r="AC6" s="138">
        <f t="shared" si="1"/>
        <v>46164</v>
      </c>
      <c r="AD6" s="138">
        <f t="shared" si="1"/>
        <v>46165</v>
      </c>
      <c r="AE6" s="138">
        <f t="shared" si="1"/>
        <v>46166</v>
      </c>
      <c r="AF6" s="138">
        <f t="shared" si="1"/>
        <v>46167</v>
      </c>
      <c r="AG6" s="138">
        <f t="shared" si="1"/>
        <v>46168</v>
      </c>
      <c r="AH6" s="138">
        <f t="shared" si="1"/>
        <v>46169</v>
      </c>
      <c r="AI6" s="138">
        <f t="shared" si="1"/>
        <v>46170</v>
      </c>
      <c r="AJ6" s="138">
        <f t="shared" si="1"/>
        <v>46171</v>
      </c>
      <c r="AK6" s="138">
        <f t="shared" si="1"/>
        <v>46172</v>
      </c>
      <c r="AL6" s="781">
        <f t="shared" si="1"/>
        <v>46173</v>
      </c>
      <c r="AM6" s="151"/>
    </row>
    <row r="7" spans="1:40" ht="30.75" customHeight="1" thickTop="1">
      <c r="A7" t="s">
        <v>619</v>
      </c>
      <c r="B7" s="238" t="s">
        <v>9</v>
      </c>
      <c r="C7" s="2081" t="s">
        <v>1112</v>
      </c>
      <c r="D7" s="2067" t="s">
        <v>120</v>
      </c>
      <c r="E7" s="2068"/>
      <c r="F7" s="127">
        <f>+GL!E7</f>
        <v>0</v>
      </c>
      <c r="G7" s="302"/>
      <c r="H7" s="798"/>
      <c r="I7" s="798"/>
      <c r="J7" s="798"/>
      <c r="K7" s="798"/>
      <c r="L7" s="798"/>
      <c r="M7" s="798">
        <v>108</v>
      </c>
      <c r="N7" s="798"/>
      <c r="O7" s="798"/>
      <c r="P7" s="798"/>
      <c r="Q7" s="798"/>
      <c r="R7" s="798"/>
      <c r="S7" s="798">
        <v>108</v>
      </c>
      <c r="T7" s="798"/>
      <c r="U7" s="798"/>
      <c r="V7" s="798"/>
      <c r="W7" s="798"/>
      <c r="X7" s="798"/>
      <c r="Y7" s="798"/>
      <c r="Z7" s="798">
        <v>108</v>
      </c>
      <c r="AA7" s="798"/>
      <c r="AB7" s="798"/>
      <c r="AC7" s="798"/>
      <c r="AD7" s="798"/>
      <c r="AE7" s="798"/>
      <c r="AF7" s="798"/>
      <c r="AG7" s="798"/>
      <c r="AH7" s="798">
        <v>108</v>
      </c>
      <c r="AI7" s="798"/>
      <c r="AJ7" s="798"/>
      <c r="AK7" s="798"/>
      <c r="AL7" s="798"/>
      <c r="AM7" s="189">
        <f>SUM(H7:AL7)+G7</f>
        <v>432</v>
      </c>
    </row>
    <row r="8" spans="1:40" ht="30.75" customHeight="1">
      <c r="B8" s="238" t="s">
        <v>9</v>
      </c>
      <c r="C8" s="2082"/>
      <c r="D8" s="2084" t="s">
        <v>621</v>
      </c>
      <c r="E8" s="2085"/>
      <c r="F8" s="80"/>
      <c r="G8" s="213">
        <f t="shared" ref="G8:AL8" si="2">+G7</f>
        <v>0</v>
      </c>
      <c r="H8" s="143">
        <f t="shared" si="2"/>
        <v>0</v>
      </c>
      <c r="I8" s="143">
        <f t="shared" si="2"/>
        <v>0</v>
      </c>
      <c r="J8" s="143">
        <f t="shared" si="2"/>
        <v>0</v>
      </c>
      <c r="K8" s="143">
        <f t="shared" si="2"/>
        <v>0</v>
      </c>
      <c r="L8" s="143">
        <f t="shared" si="2"/>
        <v>0</v>
      </c>
      <c r="M8" s="1470">
        <f t="shared" si="2"/>
        <v>108</v>
      </c>
      <c r="N8" s="1470">
        <f t="shared" si="2"/>
        <v>0</v>
      </c>
      <c r="O8" s="1470">
        <f t="shared" si="2"/>
        <v>0</v>
      </c>
      <c r="P8" s="143">
        <f t="shared" si="2"/>
        <v>0</v>
      </c>
      <c r="Q8" s="143">
        <f t="shared" si="2"/>
        <v>0</v>
      </c>
      <c r="R8" s="1470">
        <f t="shared" si="2"/>
        <v>0</v>
      </c>
      <c r="S8" s="1470">
        <f t="shared" si="2"/>
        <v>108</v>
      </c>
      <c r="T8" s="1470">
        <f t="shared" si="2"/>
        <v>0</v>
      </c>
      <c r="U8" s="1470">
        <f t="shared" si="2"/>
        <v>0</v>
      </c>
      <c r="V8" s="1470">
        <f t="shared" si="2"/>
        <v>0</v>
      </c>
      <c r="W8" s="143">
        <f t="shared" si="2"/>
        <v>0</v>
      </c>
      <c r="X8" s="143">
        <f t="shared" si="2"/>
        <v>0</v>
      </c>
      <c r="Y8" s="1470">
        <f t="shared" si="2"/>
        <v>0</v>
      </c>
      <c r="Z8" s="1470">
        <f t="shared" si="2"/>
        <v>108</v>
      </c>
      <c r="AA8" s="1470">
        <f t="shared" si="2"/>
        <v>0</v>
      </c>
      <c r="AB8" s="1470">
        <f t="shared" si="2"/>
        <v>0</v>
      </c>
      <c r="AC8" s="143">
        <f t="shared" si="2"/>
        <v>0</v>
      </c>
      <c r="AD8" s="143">
        <f t="shared" si="2"/>
        <v>0</v>
      </c>
      <c r="AE8" s="143">
        <f t="shared" si="2"/>
        <v>0</v>
      </c>
      <c r="AF8" s="143">
        <f t="shared" si="2"/>
        <v>0</v>
      </c>
      <c r="AG8" s="143">
        <f t="shared" si="2"/>
        <v>0</v>
      </c>
      <c r="AH8" s="143">
        <f t="shared" si="2"/>
        <v>108</v>
      </c>
      <c r="AI8" s="143">
        <f t="shared" si="2"/>
        <v>0</v>
      </c>
      <c r="AJ8" s="143">
        <f t="shared" si="2"/>
        <v>0</v>
      </c>
      <c r="AK8" s="143">
        <f t="shared" si="2"/>
        <v>0</v>
      </c>
      <c r="AL8" s="143">
        <f t="shared" si="2"/>
        <v>0</v>
      </c>
      <c r="AM8" s="475">
        <f>SUM(G8:AL8)</f>
        <v>432</v>
      </c>
    </row>
    <row r="9" spans="1:40" ht="30.75" customHeight="1">
      <c r="B9" s="238" t="s">
        <v>9</v>
      </c>
      <c r="C9" s="2082"/>
      <c r="D9" s="2120" t="s">
        <v>622</v>
      </c>
      <c r="E9" s="2121"/>
      <c r="F9" s="122"/>
      <c r="G9" s="758">
        <f t="shared" ref="G9:AL9" si="3">F9-G7+G8</f>
        <v>0</v>
      </c>
      <c r="H9" s="773">
        <f t="shared" ref="H9:S9" si="4">G9-H7+H8</f>
        <v>0</v>
      </c>
      <c r="I9" s="773">
        <f t="shared" si="4"/>
        <v>0</v>
      </c>
      <c r="J9" s="773">
        <f t="shared" si="4"/>
        <v>0</v>
      </c>
      <c r="K9" s="773">
        <f t="shared" si="4"/>
        <v>0</v>
      </c>
      <c r="L9" s="773">
        <f t="shared" si="4"/>
        <v>0</v>
      </c>
      <c r="M9" s="773">
        <f t="shared" si="4"/>
        <v>0</v>
      </c>
      <c r="N9" s="773">
        <f t="shared" si="4"/>
        <v>0</v>
      </c>
      <c r="O9" s="773">
        <f t="shared" si="4"/>
        <v>0</v>
      </c>
      <c r="P9" s="773">
        <f t="shared" si="4"/>
        <v>0</v>
      </c>
      <c r="Q9" s="773">
        <f t="shared" si="4"/>
        <v>0</v>
      </c>
      <c r="R9" s="773">
        <f t="shared" si="4"/>
        <v>0</v>
      </c>
      <c r="S9" s="773">
        <f t="shared" si="4"/>
        <v>0</v>
      </c>
      <c r="T9" s="773">
        <f t="shared" si="3"/>
        <v>0</v>
      </c>
      <c r="U9" s="773">
        <f t="shared" si="3"/>
        <v>0</v>
      </c>
      <c r="V9" s="773">
        <f t="shared" si="3"/>
        <v>0</v>
      </c>
      <c r="W9" s="325">
        <f t="shared" si="3"/>
        <v>0</v>
      </c>
      <c r="X9" s="325">
        <f t="shared" si="3"/>
        <v>0</v>
      </c>
      <c r="Y9" s="325">
        <f t="shared" si="3"/>
        <v>0</v>
      </c>
      <c r="Z9" s="325">
        <f t="shared" si="3"/>
        <v>0</v>
      </c>
      <c r="AA9" s="325">
        <f t="shared" si="3"/>
        <v>0</v>
      </c>
      <c r="AB9" s="325">
        <f t="shared" si="3"/>
        <v>0</v>
      </c>
      <c r="AC9" s="325">
        <f t="shared" si="3"/>
        <v>0</v>
      </c>
      <c r="AD9" s="325">
        <f t="shared" si="3"/>
        <v>0</v>
      </c>
      <c r="AE9" s="325">
        <f t="shared" si="3"/>
        <v>0</v>
      </c>
      <c r="AF9" s="325">
        <f t="shared" si="3"/>
        <v>0</v>
      </c>
      <c r="AG9" s="325">
        <f t="shared" si="3"/>
        <v>0</v>
      </c>
      <c r="AH9" s="325">
        <f t="shared" si="3"/>
        <v>0</v>
      </c>
      <c r="AI9" s="325">
        <f t="shared" si="3"/>
        <v>0</v>
      </c>
      <c r="AJ9" s="325">
        <f t="shared" si="3"/>
        <v>0</v>
      </c>
      <c r="AK9" s="325">
        <f t="shared" si="3"/>
        <v>0</v>
      </c>
      <c r="AL9" s="325">
        <f t="shared" si="3"/>
        <v>0</v>
      </c>
      <c r="AM9" s="326"/>
    </row>
    <row r="10" spans="1:40" ht="30.75" customHeight="1" thickBot="1">
      <c r="A10" t="s">
        <v>619</v>
      </c>
      <c r="B10" s="238" t="s">
        <v>9</v>
      </c>
      <c r="C10" s="2082"/>
      <c r="D10" s="2049" t="s">
        <v>54</v>
      </c>
      <c r="E10" s="2050"/>
      <c r="F10" s="320"/>
      <c r="G10" s="321">
        <f>在庫管理!L13-G8</f>
        <v>216</v>
      </c>
      <c r="H10" s="362">
        <f>G10+H12-H8</f>
        <v>216</v>
      </c>
      <c r="I10" s="362">
        <f t="shared" ref="I10:AL10" si="5">H10+I12-I8</f>
        <v>216</v>
      </c>
      <c r="J10" s="362">
        <f t="shared" si="5"/>
        <v>216</v>
      </c>
      <c r="K10" s="362">
        <f t="shared" si="5"/>
        <v>216</v>
      </c>
      <c r="L10" s="362">
        <f t="shared" si="5"/>
        <v>216</v>
      </c>
      <c r="M10" s="362">
        <f t="shared" si="5"/>
        <v>108</v>
      </c>
      <c r="N10" s="362">
        <f t="shared" si="5"/>
        <v>108</v>
      </c>
      <c r="O10" s="362">
        <f t="shared" si="5"/>
        <v>108</v>
      </c>
      <c r="P10" s="362">
        <f t="shared" si="5"/>
        <v>108</v>
      </c>
      <c r="Q10" s="362">
        <f t="shared" si="5"/>
        <v>108</v>
      </c>
      <c r="R10" s="362">
        <f t="shared" si="5"/>
        <v>216</v>
      </c>
      <c r="S10" s="362">
        <f t="shared" si="5"/>
        <v>108</v>
      </c>
      <c r="T10" s="362">
        <f>S10+T12-T8</f>
        <v>108</v>
      </c>
      <c r="U10" s="362">
        <f>T10+U12-U8</f>
        <v>216</v>
      </c>
      <c r="V10" s="362">
        <f>U10+V12-V8</f>
        <v>216</v>
      </c>
      <c r="W10" s="362">
        <f t="shared" si="5"/>
        <v>216</v>
      </c>
      <c r="X10" s="362">
        <f t="shared" si="5"/>
        <v>216</v>
      </c>
      <c r="Y10" s="362">
        <f t="shared" si="5"/>
        <v>216</v>
      </c>
      <c r="Z10" s="362">
        <f t="shared" si="5"/>
        <v>108</v>
      </c>
      <c r="AA10" s="362">
        <f t="shared" si="5"/>
        <v>108</v>
      </c>
      <c r="AB10" s="362">
        <f t="shared" si="5"/>
        <v>108</v>
      </c>
      <c r="AC10" s="362">
        <f t="shared" si="5"/>
        <v>216</v>
      </c>
      <c r="AD10" s="362">
        <f t="shared" si="5"/>
        <v>216</v>
      </c>
      <c r="AE10" s="362">
        <f t="shared" si="5"/>
        <v>216</v>
      </c>
      <c r="AF10" s="362">
        <f t="shared" si="5"/>
        <v>216</v>
      </c>
      <c r="AG10" s="362">
        <f t="shared" si="5"/>
        <v>324</v>
      </c>
      <c r="AH10" s="362">
        <f t="shared" si="5"/>
        <v>216</v>
      </c>
      <c r="AI10" s="362">
        <f t="shared" si="5"/>
        <v>216</v>
      </c>
      <c r="AJ10" s="362">
        <f t="shared" si="5"/>
        <v>216</v>
      </c>
      <c r="AK10" s="362">
        <f t="shared" si="5"/>
        <v>216</v>
      </c>
      <c r="AL10" s="362">
        <f t="shared" si="5"/>
        <v>216</v>
      </c>
      <c r="AM10" s="323"/>
    </row>
    <row r="11" spans="1:40" ht="30.75" customHeight="1" thickTop="1">
      <c r="B11" s="238" t="s">
        <v>9</v>
      </c>
      <c r="C11" s="2082"/>
      <c r="D11" s="2051" t="s">
        <v>40</v>
      </c>
      <c r="E11" s="2052"/>
      <c r="F11" s="152"/>
      <c r="G11" s="792">
        <f>+管理ﾌｫｰﾏｯﾄ!G33</f>
        <v>0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>
        <v>108</v>
      </c>
      <c r="S11" s="153"/>
      <c r="T11" s="153"/>
      <c r="U11" s="153">
        <v>108</v>
      </c>
      <c r="V11" s="153"/>
      <c r="W11" s="153"/>
      <c r="X11" s="153"/>
      <c r="Y11" s="153">
        <v>108</v>
      </c>
      <c r="Z11" s="153"/>
      <c r="AA11" s="153">
        <v>108</v>
      </c>
      <c r="AB11" s="153"/>
      <c r="AC11" s="153">
        <v>108</v>
      </c>
      <c r="AD11" s="153"/>
      <c r="AE11" s="153"/>
      <c r="AF11" s="153"/>
      <c r="AG11" s="153">
        <v>108</v>
      </c>
      <c r="AH11" s="153"/>
      <c r="AI11" s="153"/>
      <c r="AJ11" s="153"/>
      <c r="AK11" s="153"/>
      <c r="AL11" s="153"/>
      <c r="AM11" s="177">
        <f>SUM(H11:AL11)</f>
        <v>648</v>
      </c>
    </row>
    <row r="12" spans="1:40" ht="30.75" customHeight="1">
      <c r="B12" s="238" t="s">
        <v>9</v>
      </c>
      <c r="C12" s="2082"/>
      <c r="D12" s="2053" t="s">
        <v>140</v>
      </c>
      <c r="E12" s="2054"/>
      <c r="F12" s="123"/>
      <c r="G12" s="304"/>
      <c r="H12" s="168">
        <f t="shared" ref="H12:AL12" si="6">+H11</f>
        <v>0</v>
      </c>
      <c r="I12" s="168">
        <f t="shared" si="6"/>
        <v>0</v>
      </c>
      <c r="J12" s="168">
        <f t="shared" si="6"/>
        <v>0</v>
      </c>
      <c r="K12" s="168">
        <f t="shared" si="6"/>
        <v>0</v>
      </c>
      <c r="L12" s="168">
        <f t="shared" si="6"/>
        <v>0</v>
      </c>
      <c r="M12" s="1483">
        <f t="shared" si="6"/>
        <v>0</v>
      </c>
      <c r="N12" s="1483">
        <f t="shared" si="6"/>
        <v>0</v>
      </c>
      <c r="O12" s="1483">
        <f t="shared" si="6"/>
        <v>0</v>
      </c>
      <c r="P12" s="168">
        <f t="shared" si="6"/>
        <v>0</v>
      </c>
      <c r="Q12" s="168">
        <f t="shared" si="6"/>
        <v>0</v>
      </c>
      <c r="R12" s="1483">
        <v>108</v>
      </c>
      <c r="S12" s="1483">
        <f t="shared" si="6"/>
        <v>0</v>
      </c>
      <c r="T12" s="1483">
        <f t="shared" si="6"/>
        <v>0</v>
      </c>
      <c r="U12" s="1483">
        <f t="shared" si="6"/>
        <v>108</v>
      </c>
      <c r="V12" s="1483">
        <f t="shared" si="6"/>
        <v>0</v>
      </c>
      <c r="W12" s="168">
        <f t="shared" si="6"/>
        <v>0</v>
      </c>
      <c r="X12" s="168">
        <f t="shared" si="6"/>
        <v>0</v>
      </c>
      <c r="Y12" s="1483"/>
      <c r="Z12" s="1483">
        <f t="shared" si="6"/>
        <v>0</v>
      </c>
      <c r="AA12" s="1483"/>
      <c r="AB12" s="1483">
        <f t="shared" si="6"/>
        <v>0</v>
      </c>
      <c r="AC12" s="168">
        <f t="shared" si="6"/>
        <v>108</v>
      </c>
      <c r="AD12" s="168">
        <f t="shared" si="6"/>
        <v>0</v>
      </c>
      <c r="AE12" s="168">
        <f t="shared" si="6"/>
        <v>0</v>
      </c>
      <c r="AF12" s="168">
        <f t="shared" si="6"/>
        <v>0</v>
      </c>
      <c r="AG12" s="168">
        <f t="shared" si="6"/>
        <v>108</v>
      </c>
      <c r="AH12" s="168">
        <f t="shared" si="6"/>
        <v>0</v>
      </c>
      <c r="AI12" s="168">
        <f t="shared" si="6"/>
        <v>0</v>
      </c>
      <c r="AJ12" s="168">
        <f t="shared" si="6"/>
        <v>0</v>
      </c>
      <c r="AK12" s="168">
        <f t="shared" si="6"/>
        <v>0</v>
      </c>
      <c r="AL12" s="168">
        <f t="shared" si="6"/>
        <v>0</v>
      </c>
      <c r="AM12" s="190">
        <f>SUM(H12:AL12)</f>
        <v>432</v>
      </c>
    </row>
    <row r="13" spans="1:40" ht="30.75" customHeight="1">
      <c r="B13" s="238" t="s">
        <v>9</v>
      </c>
      <c r="C13" s="2082"/>
      <c r="D13" s="2122" t="s">
        <v>623</v>
      </c>
      <c r="E13" s="2123"/>
      <c r="F13" s="80"/>
      <c r="G13" s="303"/>
      <c r="H13" s="327"/>
      <c r="I13" s="327"/>
      <c r="J13" s="327"/>
      <c r="K13" s="327"/>
      <c r="L13" s="327"/>
      <c r="M13" s="1467"/>
      <c r="N13" s="1467"/>
      <c r="O13" s="1467"/>
      <c r="P13" s="327"/>
      <c r="Q13" s="327"/>
      <c r="R13" s="1467"/>
      <c r="S13" s="1467"/>
      <c r="T13" s="1467"/>
      <c r="U13" s="1467"/>
      <c r="V13" s="1467"/>
      <c r="W13" s="327"/>
      <c r="X13" s="327"/>
      <c r="Y13" s="1467"/>
      <c r="Z13" s="1467"/>
      <c r="AA13" s="1467"/>
      <c r="AB13" s="1467"/>
      <c r="AC13" s="327"/>
      <c r="AD13" s="327"/>
      <c r="AE13" s="327"/>
      <c r="AF13" s="327"/>
      <c r="AG13" s="327"/>
      <c r="AH13" s="327"/>
      <c r="AI13" s="327"/>
      <c r="AJ13" s="327"/>
      <c r="AK13" s="327"/>
      <c r="AL13" s="327"/>
      <c r="AM13" s="328">
        <f>SUM(H13:AL13)</f>
        <v>0</v>
      </c>
    </row>
    <row r="14" spans="1:40" ht="30.75" customHeight="1">
      <c r="B14" s="238" t="s">
        <v>9</v>
      </c>
      <c r="C14" s="2082"/>
      <c r="D14" s="2131" t="s">
        <v>624</v>
      </c>
      <c r="E14" s="2132"/>
      <c r="F14" s="170"/>
      <c r="G14" s="368"/>
      <c r="H14" s="172">
        <f t="shared" ref="H14:AL14" si="7">+G14+H12-H11</f>
        <v>0</v>
      </c>
      <c r="I14" s="172">
        <f t="shared" si="7"/>
        <v>0</v>
      </c>
      <c r="J14" s="172">
        <f t="shared" si="7"/>
        <v>0</v>
      </c>
      <c r="K14" s="172">
        <f t="shared" si="7"/>
        <v>0</v>
      </c>
      <c r="L14" s="172">
        <f t="shared" si="7"/>
        <v>0</v>
      </c>
      <c r="M14" s="172">
        <f t="shared" si="7"/>
        <v>0</v>
      </c>
      <c r="N14" s="172">
        <f t="shared" si="7"/>
        <v>0</v>
      </c>
      <c r="O14" s="172">
        <f t="shared" si="7"/>
        <v>0</v>
      </c>
      <c r="P14" s="172">
        <f t="shared" si="7"/>
        <v>0</v>
      </c>
      <c r="Q14" s="172">
        <f t="shared" si="7"/>
        <v>0</v>
      </c>
      <c r="R14" s="172">
        <f t="shared" ref="R14:W14" si="8">+Q14+R12-R11</f>
        <v>0</v>
      </c>
      <c r="S14" s="172">
        <f t="shared" si="8"/>
        <v>0</v>
      </c>
      <c r="T14" s="172">
        <f t="shared" si="8"/>
        <v>0</v>
      </c>
      <c r="U14" s="172">
        <f t="shared" si="8"/>
        <v>0</v>
      </c>
      <c r="V14" s="172">
        <f t="shared" si="8"/>
        <v>0</v>
      </c>
      <c r="W14" s="172">
        <f t="shared" si="8"/>
        <v>0</v>
      </c>
      <c r="X14" s="172">
        <f t="shared" si="7"/>
        <v>0</v>
      </c>
      <c r="Y14" s="172">
        <f t="shared" si="7"/>
        <v>-108</v>
      </c>
      <c r="Z14" s="172">
        <f t="shared" si="7"/>
        <v>-108</v>
      </c>
      <c r="AA14" s="172">
        <f t="shared" si="7"/>
        <v>-216</v>
      </c>
      <c r="AB14" s="172">
        <f t="shared" si="7"/>
        <v>-216</v>
      </c>
      <c r="AC14" s="172">
        <f t="shared" si="7"/>
        <v>-216</v>
      </c>
      <c r="AD14" s="172">
        <f t="shared" si="7"/>
        <v>-216</v>
      </c>
      <c r="AE14" s="172">
        <f t="shared" si="7"/>
        <v>-216</v>
      </c>
      <c r="AF14" s="172">
        <f t="shared" si="7"/>
        <v>-216</v>
      </c>
      <c r="AG14" s="172">
        <f t="shared" si="7"/>
        <v>-216</v>
      </c>
      <c r="AH14" s="172">
        <f t="shared" si="7"/>
        <v>-216</v>
      </c>
      <c r="AI14" s="172">
        <f t="shared" si="7"/>
        <v>-216</v>
      </c>
      <c r="AJ14" s="172">
        <f t="shared" si="7"/>
        <v>-216</v>
      </c>
      <c r="AK14" s="172">
        <f t="shared" si="7"/>
        <v>-216</v>
      </c>
      <c r="AL14" s="172">
        <f t="shared" si="7"/>
        <v>-216</v>
      </c>
      <c r="AM14" s="173"/>
    </row>
    <row r="15" spans="1:40" ht="30.75" customHeight="1">
      <c r="B15" s="238" t="s">
        <v>9</v>
      </c>
      <c r="C15" s="2082"/>
      <c r="D15" s="2059" t="s">
        <v>53</v>
      </c>
      <c r="E15" s="2060"/>
      <c r="F15" s="174"/>
      <c r="G15" s="364">
        <f>在庫管理!K13</f>
        <v>101</v>
      </c>
      <c r="H15" s="167">
        <f t="shared" ref="H15:AL15" si="9">+G15+H23-H12-H13+H17</f>
        <v>101</v>
      </c>
      <c r="I15" s="167">
        <f t="shared" si="9"/>
        <v>101</v>
      </c>
      <c r="J15" s="167">
        <f t="shared" si="9"/>
        <v>101</v>
      </c>
      <c r="K15" s="167">
        <f t="shared" si="9"/>
        <v>101</v>
      </c>
      <c r="L15" s="167">
        <f t="shared" si="9"/>
        <v>101</v>
      </c>
      <c r="M15" s="167">
        <f t="shared" si="9"/>
        <v>101</v>
      </c>
      <c r="N15" s="167">
        <f t="shared" si="9"/>
        <v>101</v>
      </c>
      <c r="O15" s="167">
        <f t="shared" si="9"/>
        <v>101</v>
      </c>
      <c r="P15" s="167">
        <f t="shared" si="9"/>
        <v>101</v>
      </c>
      <c r="Q15" s="167">
        <f t="shared" si="9"/>
        <v>101</v>
      </c>
      <c r="R15" s="167">
        <f t="shared" ref="R15:X15" si="10">+Q15+R23-R12-R13+R17</f>
        <v>101</v>
      </c>
      <c r="S15" s="167">
        <f t="shared" si="10"/>
        <v>101</v>
      </c>
      <c r="T15" s="167">
        <f t="shared" si="10"/>
        <v>209</v>
      </c>
      <c r="U15" s="167">
        <f t="shared" si="10"/>
        <v>101</v>
      </c>
      <c r="V15" s="167">
        <f t="shared" si="10"/>
        <v>209</v>
      </c>
      <c r="W15" s="167">
        <f t="shared" si="10"/>
        <v>209</v>
      </c>
      <c r="X15" s="167">
        <f t="shared" si="10"/>
        <v>209</v>
      </c>
      <c r="Y15" s="167">
        <f t="shared" si="9"/>
        <v>209</v>
      </c>
      <c r="Z15" s="167">
        <f t="shared" si="9"/>
        <v>317</v>
      </c>
      <c r="AA15" s="167">
        <f t="shared" si="9"/>
        <v>317</v>
      </c>
      <c r="AB15" s="167">
        <f t="shared" si="9"/>
        <v>425</v>
      </c>
      <c r="AC15" s="167">
        <f t="shared" si="9"/>
        <v>317</v>
      </c>
      <c r="AD15" s="167">
        <f t="shared" si="9"/>
        <v>317</v>
      </c>
      <c r="AE15" s="167">
        <f t="shared" si="9"/>
        <v>317</v>
      </c>
      <c r="AF15" s="167">
        <f t="shared" si="9"/>
        <v>425</v>
      </c>
      <c r="AG15" s="167">
        <f t="shared" si="9"/>
        <v>317</v>
      </c>
      <c r="AH15" s="167">
        <f t="shared" si="9"/>
        <v>317</v>
      </c>
      <c r="AI15" s="167">
        <f t="shared" si="9"/>
        <v>317</v>
      </c>
      <c r="AJ15" s="167">
        <f t="shared" si="9"/>
        <v>317</v>
      </c>
      <c r="AK15" s="167">
        <f t="shared" si="9"/>
        <v>317</v>
      </c>
      <c r="AL15" s="167">
        <f t="shared" si="9"/>
        <v>317</v>
      </c>
      <c r="AM15" s="176"/>
    </row>
    <row r="16" spans="1:40" ht="30.75" hidden="1" customHeight="1">
      <c r="B16" s="238" t="s">
        <v>9</v>
      </c>
      <c r="C16" s="2082"/>
      <c r="D16" s="2140" t="s">
        <v>651</v>
      </c>
      <c r="E16" s="2141"/>
      <c r="F16" s="977"/>
      <c r="G16" s="978"/>
      <c r="H16" s="979"/>
      <c r="I16" s="979"/>
      <c r="J16" s="979"/>
      <c r="K16" s="979"/>
      <c r="L16" s="979"/>
      <c r="M16" s="979"/>
      <c r="N16" s="979"/>
      <c r="O16" s="979"/>
      <c r="P16" s="979"/>
      <c r="Q16" s="979"/>
      <c r="R16" s="1333"/>
      <c r="S16" s="1333"/>
      <c r="T16" s="1333"/>
      <c r="U16" s="1333"/>
      <c r="V16" s="1333"/>
      <c r="W16" s="979"/>
      <c r="X16" s="979"/>
      <c r="Y16" s="979"/>
      <c r="Z16" s="979"/>
      <c r="AA16" s="979"/>
      <c r="AB16" s="979"/>
      <c r="AC16" s="979"/>
      <c r="AD16" s="979"/>
      <c r="AE16" s="979"/>
      <c r="AF16" s="979"/>
      <c r="AG16" s="979"/>
      <c r="AH16" s="979"/>
      <c r="AI16" s="979"/>
      <c r="AJ16" s="979"/>
      <c r="AK16" s="979"/>
      <c r="AL16" s="980"/>
      <c r="AM16" s="981"/>
    </row>
    <row r="17" spans="2:49" ht="30.75" hidden="1" customHeight="1">
      <c r="B17" s="238" t="s">
        <v>9</v>
      </c>
      <c r="C17" s="2082"/>
      <c r="D17" s="2053" t="s">
        <v>652</v>
      </c>
      <c r="E17" s="2054"/>
      <c r="F17" s="982"/>
      <c r="G17" s="983"/>
      <c r="H17" s="168">
        <f t="shared" ref="H17:AL17" si="11">+H16</f>
        <v>0</v>
      </c>
      <c r="I17" s="168">
        <f t="shared" si="11"/>
        <v>0</v>
      </c>
      <c r="J17" s="168">
        <f t="shared" si="11"/>
        <v>0</v>
      </c>
      <c r="K17" s="168">
        <f t="shared" si="11"/>
        <v>0</v>
      </c>
      <c r="L17" s="168">
        <f t="shared" si="11"/>
        <v>0</v>
      </c>
      <c r="M17" s="168">
        <f t="shared" si="11"/>
        <v>0</v>
      </c>
      <c r="N17" s="168">
        <f t="shared" si="11"/>
        <v>0</v>
      </c>
      <c r="O17" s="168">
        <f t="shared" si="11"/>
        <v>0</v>
      </c>
      <c r="P17" s="168">
        <f t="shared" si="11"/>
        <v>0</v>
      </c>
      <c r="Q17" s="168">
        <f t="shared" si="11"/>
        <v>0</v>
      </c>
      <c r="R17" s="1332">
        <f t="shared" si="11"/>
        <v>0</v>
      </c>
      <c r="S17" s="1332">
        <f t="shared" si="11"/>
        <v>0</v>
      </c>
      <c r="T17" s="1332">
        <f t="shared" si="11"/>
        <v>0</v>
      </c>
      <c r="U17" s="1332">
        <f t="shared" si="11"/>
        <v>0</v>
      </c>
      <c r="V17" s="1332">
        <f t="shared" si="11"/>
        <v>0</v>
      </c>
      <c r="W17" s="168">
        <f t="shared" si="11"/>
        <v>0</v>
      </c>
      <c r="X17" s="168">
        <f t="shared" si="11"/>
        <v>0</v>
      </c>
      <c r="Y17" s="168">
        <f t="shared" si="11"/>
        <v>0</v>
      </c>
      <c r="Z17" s="168">
        <f t="shared" si="11"/>
        <v>0</v>
      </c>
      <c r="AA17" s="168">
        <f t="shared" si="11"/>
        <v>0</v>
      </c>
      <c r="AB17" s="168">
        <f t="shared" si="11"/>
        <v>0</v>
      </c>
      <c r="AC17" s="168">
        <f t="shared" si="11"/>
        <v>0</v>
      </c>
      <c r="AD17" s="168">
        <f t="shared" si="11"/>
        <v>0</v>
      </c>
      <c r="AE17" s="168">
        <f t="shared" si="11"/>
        <v>0</v>
      </c>
      <c r="AF17" s="168">
        <f t="shared" si="11"/>
        <v>0</v>
      </c>
      <c r="AG17" s="168">
        <f t="shared" si="11"/>
        <v>0</v>
      </c>
      <c r="AH17" s="168">
        <f t="shared" si="11"/>
        <v>0</v>
      </c>
      <c r="AI17" s="168">
        <f t="shared" si="11"/>
        <v>0</v>
      </c>
      <c r="AJ17" s="168">
        <f t="shared" si="11"/>
        <v>0</v>
      </c>
      <c r="AK17" s="168">
        <f t="shared" si="11"/>
        <v>0</v>
      </c>
      <c r="AL17" s="168">
        <f t="shared" si="11"/>
        <v>0</v>
      </c>
      <c r="AM17" s="984"/>
    </row>
    <row r="18" spans="2:49" ht="30.75" hidden="1" customHeight="1">
      <c r="B18" s="238" t="s">
        <v>9</v>
      </c>
      <c r="C18" s="2082"/>
      <c r="D18" s="2122" t="s">
        <v>623</v>
      </c>
      <c r="E18" s="2123"/>
      <c r="F18" s="982"/>
      <c r="G18" s="983"/>
      <c r="H18" s="985"/>
      <c r="I18" s="985"/>
      <c r="J18" s="985"/>
      <c r="K18" s="985"/>
      <c r="L18" s="985"/>
      <c r="M18" s="985"/>
      <c r="N18" s="985"/>
      <c r="O18" s="985"/>
      <c r="P18" s="985"/>
      <c r="Q18" s="985"/>
      <c r="R18" s="1334"/>
      <c r="S18" s="1334"/>
      <c r="T18" s="1334"/>
      <c r="U18" s="1334"/>
      <c r="V18" s="1334"/>
      <c r="W18" s="985"/>
      <c r="X18" s="985"/>
      <c r="Y18" s="985"/>
      <c r="Z18" s="985"/>
      <c r="AA18" s="985"/>
      <c r="AB18" s="985"/>
      <c r="AC18" s="985"/>
      <c r="AD18" s="985"/>
      <c r="AE18" s="985"/>
      <c r="AF18" s="985"/>
      <c r="AG18" s="985"/>
      <c r="AH18" s="985"/>
      <c r="AI18" s="985"/>
      <c r="AJ18" s="985"/>
      <c r="AK18" s="985"/>
      <c r="AL18" s="985"/>
      <c r="AM18" s="986"/>
    </row>
    <row r="19" spans="2:49" ht="30.75" hidden="1" customHeight="1">
      <c r="B19" s="238" t="s">
        <v>9</v>
      </c>
      <c r="C19" s="2082"/>
      <c r="D19" s="2124" t="s">
        <v>653</v>
      </c>
      <c r="E19" s="2125"/>
      <c r="F19" s="982"/>
      <c r="G19" s="983"/>
      <c r="H19" s="329">
        <f>+G19+H17-H16</f>
        <v>0</v>
      </c>
      <c r="I19" s="329">
        <f t="shared" ref="I19:AK19" si="12">+H19+I17-I16</f>
        <v>0</v>
      </c>
      <c r="J19" s="329">
        <f t="shared" si="12"/>
        <v>0</v>
      </c>
      <c r="K19" s="329">
        <f t="shared" si="12"/>
        <v>0</v>
      </c>
      <c r="L19" s="329">
        <f t="shared" si="12"/>
        <v>0</v>
      </c>
      <c r="M19" s="329">
        <f t="shared" si="12"/>
        <v>0</v>
      </c>
      <c r="N19" s="329">
        <f t="shared" si="12"/>
        <v>0</v>
      </c>
      <c r="O19" s="329">
        <f t="shared" si="12"/>
        <v>0</v>
      </c>
      <c r="P19" s="329">
        <f t="shared" si="12"/>
        <v>0</v>
      </c>
      <c r="Q19" s="329">
        <f t="shared" si="12"/>
        <v>0</v>
      </c>
      <c r="R19" s="1328">
        <f t="shared" si="12"/>
        <v>0</v>
      </c>
      <c r="S19" s="1328">
        <f t="shared" si="12"/>
        <v>0</v>
      </c>
      <c r="T19" s="1328">
        <f t="shared" si="12"/>
        <v>0</v>
      </c>
      <c r="U19" s="1328">
        <f t="shared" si="12"/>
        <v>0</v>
      </c>
      <c r="V19" s="1328">
        <f t="shared" si="12"/>
        <v>0</v>
      </c>
      <c r="W19" s="329">
        <f t="shared" si="12"/>
        <v>0</v>
      </c>
      <c r="X19" s="329">
        <f t="shared" si="12"/>
        <v>0</v>
      </c>
      <c r="Y19" s="329">
        <f t="shared" si="12"/>
        <v>0</v>
      </c>
      <c r="Z19" s="329">
        <f t="shared" si="12"/>
        <v>0</v>
      </c>
      <c r="AA19" s="329">
        <f t="shared" si="12"/>
        <v>0</v>
      </c>
      <c r="AB19" s="329">
        <f t="shared" si="12"/>
        <v>0</v>
      </c>
      <c r="AC19" s="329">
        <f t="shared" si="12"/>
        <v>0</v>
      </c>
      <c r="AD19" s="329">
        <f t="shared" si="12"/>
        <v>0</v>
      </c>
      <c r="AE19" s="329">
        <f t="shared" si="12"/>
        <v>0</v>
      </c>
      <c r="AF19" s="329">
        <f t="shared" si="12"/>
        <v>0</v>
      </c>
      <c r="AG19" s="329">
        <f t="shared" si="12"/>
        <v>0</v>
      </c>
      <c r="AH19" s="329">
        <f t="shared" si="12"/>
        <v>0</v>
      </c>
      <c r="AI19" s="329">
        <f t="shared" si="12"/>
        <v>0</v>
      </c>
      <c r="AJ19" s="329">
        <f t="shared" si="12"/>
        <v>0</v>
      </c>
      <c r="AK19" s="329">
        <f t="shared" si="12"/>
        <v>0</v>
      </c>
      <c r="AL19" s="329">
        <f>+AK19+AL17-AL16</f>
        <v>0</v>
      </c>
      <c r="AM19" s="986"/>
    </row>
    <row r="20" spans="2:49" ht="30.75" hidden="1" customHeight="1">
      <c r="B20" s="238" t="s">
        <v>9</v>
      </c>
      <c r="C20" s="2082"/>
      <c r="D20" s="2142" t="s">
        <v>654</v>
      </c>
      <c r="E20" s="2143"/>
      <c r="F20" s="987"/>
      <c r="G20" s="988"/>
      <c r="H20" s="991"/>
      <c r="I20" s="991"/>
      <c r="J20" s="991"/>
      <c r="K20" s="989"/>
      <c r="L20" s="989"/>
      <c r="M20" s="989"/>
      <c r="N20" s="989"/>
      <c r="O20" s="989"/>
      <c r="P20" s="989"/>
      <c r="Q20" s="989"/>
      <c r="R20" s="1335"/>
      <c r="S20" s="1335"/>
      <c r="T20" s="1335"/>
      <c r="U20" s="1335"/>
      <c r="V20" s="1335"/>
      <c r="W20" s="989"/>
      <c r="X20" s="989"/>
      <c r="Y20" s="989"/>
      <c r="Z20" s="989"/>
      <c r="AA20" s="989"/>
      <c r="AB20" s="989"/>
      <c r="AC20" s="989"/>
      <c r="AD20" s="989"/>
      <c r="AE20" s="989"/>
      <c r="AF20" s="989"/>
      <c r="AG20" s="989"/>
      <c r="AH20" s="989"/>
      <c r="AI20" s="989"/>
      <c r="AJ20" s="989"/>
      <c r="AK20" s="989"/>
      <c r="AL20" s="989"/>
      <c r="AM20" s="990"/>
    </row>
    <row r="21" spans="2:49" ht="30.75" hidden="1" customHeight="1">
      <c r="B21" s="238" t="s">
        <v>9</v>
      </c>
      <c r="C21" s="2082"/>
      <c r="D21" s="2059" t="s">
        <v>655</v>
      </c>
      <c r="E21" s="2060"/>
      <c r="F21" s="174"/>
      <c r="G21" s="364">
        <f>在庫管理!J13</f>
        <v>0</v>
      </c>
      <c r="H21" s="167">
        <f t="shared" ref="H21:AL21" si="13">G21+H20-H17-H18</f>
        <v>0</v>
      </c>
      <c r="I21" s="167">
        <f t="shared" si="13"/>
        <v>0</v>
      </c>
      <c r="J21" s="167">
        <f t="shared" si="13"/>
        <v>0</v>
      </c>
      <c r="K21" s="167">
        <f t="shared" si="13"/>
        <v>0</v>
      </c>
      <c r="L21" s="167">
        <f t="shared" si="13"/>
        <v>0</v>
      </c>
      <c r="M21" s="167">
        <f t="shared" si="13"/>
        <v>0</v>
      </c>
      <c r="N21" s="167">
        <f t="shared" si="13"/>
        <v>0</v>
      </c>
      <c r="O21" s="167">
        <f t="shared" si="13"/>
        <v>0</v>
      </c>
      <c r="P21" s="167">
        <f t="shared" si="13"/>
        <v>0</v>
      </c>
      <c r="Q21" s="167">
        <f t="shared" si="13"/>
        <v>0</v>
      </c>
      <c r="R21" s="1329">
        <f t="shared" si="13"/>
        <v>0</v>
      </c>
      <c r="S21" s="1329">
        <f t="shared" si="13"/>
        <v>0</v>
      </c>
      <c r="T21" s="1329">
        <f t="shared" si="13"/>
        <v>0</v>
      </c>
      <c r="U21" s="1329">
        <f t="shared" si="13"/>
        <v>0</v>
      </c>
      <c r="V21" s="1329">
        <f t="shared" si="13"/>
        <v>0</v>
      </c>
      <c r="W21" s="167">
        <f t="shared" si="13"/>
        <v>0</v>
      </c>
      <c r="X21" s="167">
        <f t="shared" si="13"/>
        <v>0</v>
      </c>
      <c r="Y21" s="167">
        <f t="shared" si="13"/>
        <v>0</v>
      </c>
      <c r="Z21" s="167">
        <f t="shared" si="13"/>
        <v>0</v>
      </c>
      <c r="AA21" s="167">
        <f t="shared" si="13"/>
        <v>0</v>
      </c>
      <c r="AB21" s="167">
        <f t="shared" si="13"/>
        <v>0</v>
      </c>
      <c r="AC21" s="167">
        <f t="shared" si="13"/>
        <v>0</v>
      </c>
      <c r="AD21" s="167">
        <f t="shared" si="13"/>
        <v>0</v>
      </c>
      <c r="AE21" s="167">
        <f t="shared" si="13"/>
        <v>0</v>
      </c>
      <c r="AF21" s="167">
        <f t="shared" si="13"/>
        <v>0</v>
      </c>
      <c r="AG21" s="167">
        <f t="shared" si="13"/>
        <v>0</v>
      </c>
      <c r="AH21" s="167">
        <f t="shared" si="13"/>
        <v>0</v>
      </c>
      <c r="AI21" s="167">
        <f t="shared" si="13"/>
        <v>0</v>
      </c>
      <c r="AJ21" s="167">
        <f t="shared" si="13"/>
        <v>0</v>
      </c>
      <c r="AK21" s="167">
        <f t="shared" si="13"/>
        <v>0</v>
      </c>
      <c r="AL21" s="167">
        <f t="shared" si="13"/>
        <v>0</v>
      </c>
      <c r="AM21" s="176"/>
    </row>
    <row r="22" spans="2:49" ht="30.75" customHeight="1">
      <c r="B22" s="238" t="s">
        <v>9</v>
      </c>
      <c r="C22" s="2082"/>
      <c r="D22" s="2090" t="s">
        <v>625</v>
      </c>
      <c r="E22" s="2102"/>
      <c r="F22" s="2086" t="s">
        <v>462</v>
      </c>
      <c r="G22" s="30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>
        <v>108</v>
      </c>
      <c r="S22" s="116"/>
      <c r="T22" s="116">
        <v>108</v>
      </c>
      <c r="U22" s="116"/>
      <c r="V22" s="116">
        <v>108</v>
      </c>
      <c r="W22" s="116"/>
      <c r="X22" s="116"/>
      <c r="Y22" s="164"/>
      <c r="Z22" s="164">
        <v>108</v>
      </c>
      <c r="AA22" s="116"/>
      <c r="AB22" s="116">
        <v>108</v>
      </c>
      <c r="AC22" s="116"/>
      <c r="AD22" s="116"/>
      <c r="AE22" s="116"/>
      <c r="AF22" s="164">
        <v>108</v>
      </c>
      <c r="AG22" s="164"/>
      <c r="AH22" s="164"/>
      <c r="AI22" s="164"/>
      <c r="AJ22" s="116"/>
      <c r="AK22" s="116"/>
      <c r="AL22" s="116"/>
      <c r="AM22" s="187">
        <f>SUM(H22:AL22)</f>
        <v>648</v>
      </c>
    </row>
    <row r="23" spans="2:49" ht="30.75" customHeight="1">
      <c r="B23" s="238" t="s">
        <v>9</v>
      </c>
      <c r="C23" s="2082"/>
      <c r="D23" s="2089" t="s">
        <v>627</v>
      </c>
      <c r="E23" s="2092"/>
      <c r="F23" s="2087"/>
      <c r="G23" s="307"/>
      <c r="H23" s="143">
        <f t="shared" ref="H23:AL23" si="14">+H22</f>
        <v>0</v>
      </c>
      <c r="I23" s="143">
        <f t="shared" si="14"/>
        <v>0</v>
      </c>
      <c r="J23" s="143">
        <f t="shared" si="14"/>
        <v>0</v>
      </c>
      <c r="K23" s="143">
        <f t="shared" si="14"/>
        <v>0</v>
      </c>
      <c r="L23" s="143">
        <f t="shared" si="14"/>
        <v>0</v>
      </c>
      <c r="M23" s="1470">
        <f t="shared" si="14"/>
        <v>0</v>
      </c>
      <c r="N23" s="1470">
        <f t="shared" si="14"/>
        <v>0</v>
      </c>
      <c r="O23" s="1470">
        <f t="shared" si="14"/>
        <v>0</v>
      </c>
      <c r="P23" s="143">
        <f t="shared" si="14"/>
        <v>0</v>
      </c>
      <c r="Q23" s="143">
        <f t="shared" si="14"/>
        <v>0</v>
      </c>
      <c r="R23" s="1470">
        <f t="shared" si="14"/>
        <v>108</v>
      </c>
      <c r="S23" s="1470">
        <f t="shared" si="14"/>
        <v>0</v>
      </c>
      <c r="T23" s="1470">
        <f t="shared" si="14"/>
        <v>108</v>
      </c>
      <c r="U23" s="1470">
        <f t="shared" si="14"/>
        <v>0</v>
      </c>
      <c r="V23" s="1470">
        <f t="shared" si="14"/>
        <v>108</v>
      </c>
      <c r="W23" s="143">
        <f t="shared" si="14"/>
        <v>0</v>
      </c>
      <c r="X23" s="143">
        <f t="shared" si="14"/>
        <v>0</v>
      </c>
      <c r="Y23" s="1470">
        <f t="shared" si="14"/>
        <v>0</v>
      </c>
      <c r="Z23" s="1470">
        <f t="shared" si="14"/>
        <v>108</v>
      </c>
      <c r="AA23" s="1470">
        <f t="shared" si="14"/>
        <v>0</v>
      </c>
      <c r="AB23" s="1470">
        <f t="shared" si="14"/>
        <v>108</v>
      </c>
      <c r="AC23" s="143">
        <f t="shared" si="14"/>
        <v>0</v>
      </c>
      <c r="AD23" s="143">
        <f t="shared" si="14"/>
        <v>0</v>
      </c>
      <c r="AE23" s="143">
        <f t="shared" si="14"/>
        <v>0</v>
      </c>
      <c r="AF23" s="143">
        <f t="shared" si="14"/>
        <v>108</v>
      </c>
      <c r="AG23" s="143">
        <f t="shared" si="14"/>
        <v>0</v>
      </c>
      <c r="AH23" s="143">
        <f t="shared" si="14"/>
        <v>0</v>
      </c>
      <c r="AI23" s="143">
        <f t="shared" si="14"/>
        <v>0</v>
      </c>
      <c r="AJ23" s="143">
        <f t="shared" si="14"/>
        <v>0</v>
      </c>
      <c r="AK23" s="143">
        <f t="shared" si="14"/>
        <v>0</v>
      </c>
      <c r="AL23" s="143">
        <f t="shared" si="14"/>
        <v>0</v>
      </c>
      <c r="AM23" s="463">
        <f>SUM(H23:AL23)</f>
        <v>648</v>
      </c>
      <c r="AN23" s="1248">
        <f>G40</f>
        <v>0</v>
      </c>
    </row>
    <row r="24" spans="2:49" ht="30.75" customHeight="1">
      <c r="B24" s="238" t="s">
        <v>9</v>
      </c>
      <c r="C24" s="2082"/>
      <c r="D24" s="2093" t="s">
        <v>628</v>
      </c>
      <c r="E24" s="2094"/>
      <c r="F24" s="2087"/>
      <c r="G24" s="369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  <c r="U24" s="331"/>
      <c r="V24" s="331"/>
      <c r="W24" s="331"/>
      <c r="X24" s="331"/>
      <c r="Y24" s="331"/>
      <c r="Z24" s="331"/>
      <c r="AA24" s="331"/>
      <c r="AB24" s="331"/>
      <c r="AC24" s="331"/>
      <c r="AD24" s="331"/>
      <c r="AE24" s="331"/>
      <c r="AF24" s="331"/>
      <c r="AG24" s="331"/>
      <c r="AH24" s="331"/>
      <c r="AI24" s="331"/>
      <c r="AJ24" s="331"/>
      <c r="AK24" s="331"/>
      <c r="AL24" s="331"/>
      <c r="AM24" s="332">
        <f>SUM(H24:AL24)</f>
        <v>0</v>
      </c>
    </row>
    <row r="25" spans="2:49" ht="30.75" customHeight="1">
      <c r="B25" s="238" t="s">
        <v>9</v>
      </c>
      <c r="C25" s="2082"/>
      <c r="D25" s="2146" t="s">
        <v>629</v>
      </c>
      <c r="E25" s="2147"/>
      <c r="F25" s="2087"/>
      <c r="G25" s="304"/>
      <c r="H25" s="144">
        <f t="shared" ref="H25:AL25" si="15">+G25+H23-H22</f>
        <v>0</v>
      </c>
      <c r="I25" s="144">
        <f t="shared" si="15"/>
        <v>0</v>
      </c>
      <c r="J25" s="144">
        <f t="shared" si="15"/>
        <v>0</v>
      </c>
      <c r="K25" s="144">
        <f t="shared" si="15"/>
        <v>0</v>
      </c>
      <c r="L25" s="144">
        <f t="shared" si="15"/>
        <v>0</v>
      </c>
      <c r="M25" s="144">
        <f t="shared" si="15"/>
        <v>0</v>
      </c>
      <c r="N25" s="144">
        <f t="shared" si="15"/>
        <v>0</v>
      </c>
      <c r="O25" s="144">
        <f t="shared" si="15"/>
        <v>0</v>
      </c>
      <c r="P25" s="144">
        <f t="shared" si="15"/>
        <v>0</v>
      </c>
      <c r="Q25" s="144">
        <f t="shared" si="15"/>
        <v>0</v>
      </c>
      <c r="R25" s="144">
        <f t="shared" ref="R25:W25" si="16">+Q25+R23-R22</f>
        <v>0</v>
      </c>
      <c r="S25" s="144">
        <f t="shared" si="16"/>
        <v>0</v>
      </c>
      <c r="T25" s="144">
        <f t="shared" si="16"/>
        <v>0</v>
      </c>
      <c r="U25" s="144">
        <f t="shared" si="16"/>
        <v>0</v>
      </c>
      <c r="V25" s="144">
        <f t="shared" si="16"/>
        <v>0</v>
      </c>
      <c r="W25" s="144">
        <f t="shared" si="16"/>
        <v>0</v>
      </c>
      <c r="X25" s="144">
        <f t="shared" si="15"/>
        <v>0</v>
      </c>
      <c r="Y25" s="144">
        <f t="shared" si="15"/>
        <v>0</v>
      </c>
      <c r="Z25" s="144">
        <f t="shared" si="15"/>
        <v>0</v>
      </c>
      <c r="AA25" s="144">
        <f t="shared" si="15"/>
        <v>0</v>
      </c>
      <c r="AB25" s="144">
        <f t="shared" si="15"/>
        <v>0</v>
      </c>
      <c r="AC25" s="144">
        <f t="shared" si="15"/>
        <v>0</v>
      </c>
      <c r="AD25" s="144">
        <f t="shared" si="15"/>
        <v>0</v>
      </c>
      <c r="AE25" s="144">
        <f t="shared" si="15"/>
        <v>0</v>
      </c>
      <c r="AF25" s="144">
        <f t="shared" si="15"/>
        <v>0</v>
      </c>
      <c r="AG25" s="144">
        <f t="shared" si="15"/>
        <v>0</v>
      </c>
      <c r="AH25" s="144">
        <f t="shared" si="15"/>
        <v>0</v>
      </c>
      <c r="AI25" s="144">
        <f t="shared" si="15"/>
        <v>0</v>
      </c>
      <c r="AJ25" s="144">
        <f t="shared" si="15"/>
        <v>0</v>
      </c>
      <c r="AK25" s="144">
        <f t="shared" si="15"/>
        <v>0</v>
      </c>
      <c r="AL25" s="144">
        <f t="shared" si="15"/>
        <v>0</v>
      </c>
      <c r="AM25" s="146"/>
    </row>
    <row r="26" spans="2:49" ht="30.75" customHeight="1">
      <c r="B26" s="238" t="s">
        <v>9</v>
      </c>
      <c r="C26" s="2082"/>
      <c r="D26" s="2148" t="s">
        <v>630</v>
      </c>
      <c r="E26" s="2148"/>
      <c r="F26" s="2087"/>
      <c r="G26" s="308"/>
      <c r="H26" s="164"/>
      <c r="I26" s="164"/>
      <c r="J26" s="164"/>
      <c r="K26" s="164"/>
      <c r="L26" s="164"/>
      <c r="M26" s="116">
        <v>108</v>
      </c>
      <c r="N26" s="116"/>
      <c r="O26" s="116">
        <v>108</v>
      </c>
      <c r="P26" s="116"/>
      <c r="Q26" s="116"/>
      <c r="R26" s="116"/>
      <c r="S26" s="116">
        <v>108</v>
      </c>
      <c r="T26" s="116"/>
      <c r="U26" s="116">
        <v>108</v>
      </c>
      <c r="V26" s="116"/>
      <c r="W26" s="116"/>
      <c r="X26" s="116"/>
      <c r="Y26" s="164">
        <v>108</v>
      </c>
      <c r="Z26" s="164"/>
      <c r="AA26" s="116">
        <v>108</v>
      </c>
      <c r="AB26" s="116"/>
      <c r="AC26" s="116">
        <v>108</v>
      </c>
      <c r="AD26" s="116"/>
      <c r="AE26" s="116"/>
      <c r="AF26" s="164"/>
      <c r="AG26" s="164">
        <v>108</v>
      </c>
      <c r="AH26" s="164"/>
      <c r="AI26" s="164"/>
      <c r="AJ26" s="164"/>
      <c r="AK26" s="164"/>
      <c r="AL26" s="164"/>
      <c r="AM26" s="293">
        <f>SUM(H26:AL26)</f>
        <v>864</v>
      </c>
    </row>
    <row r="27" spans="2:49" ht="30.75" customHeight="1">
      <c r="B27" s="238" t="s">
        <v>9</v>
      </c>
      <c r="C27" s="2082"/>
      <c r="D27" s="2089" t="s">
        <v>631</v>
      </c>
      <c r="E27" s="2089"/>
      <c r="F27" s="2087"/>
      <c r="G27" s="303"/>
      <c r="H27" s="143">
        <f t="shared" ref="H27:AL27" si="17">+H26</f>
        <v>0</v>
      </c>
      <c r="I27" s="143">
        <f t="shared" si="17"/>
        <v>0</v>
      </c>
      <c r="J27" s="143">
        <f t="shared" si="17"/>
        <v>0</v>
      </c>
      <c r="K27" s="143">
        <f t="shared" si="17"/>
        <v>0</v>
      </c>
      <c r="L27" s="143">
        <f t="shared" si="17"/>
        <v>0</v>
      </c>
      <c r="M27" s="1470">
        <f t="shared" si="17"/>
        <v>108</v>
      </c>
      <c r="N27" s="1470">
        <v>108</v>
      </c>
      <c r="O27" s="1470"/>
      <c r="P27" s="143">
        <f t="shared" si="17"/>
        <v>0</v>
      </c>
      <c r="Q27" s="143">
        <f t="shared" si="17"/>
        <v>0</v>
      </c>
      <c r="R27" s="1470">
        <f t="shared" si="17"/>
        <v>0</v>
      </c>
      <c r="S27" s="1470">
        <f t="shared" si="17"/>
        <v>108</v>
      </c>
      <c r="T27" s="1470">
        <v>108</v>
      </c>
      <c r="U27" s="1470">
        <f t="shared" si="17"/>
        <v>108</v>
      </c>
      <c r="V27" s="1470">
        <f t="shared" si="17"/>
        <v>0</v>
      </c>
      <c r="W27" s="143">
        <f t="shared" si="17"/>
        <v>0</v>
      </c>
      <c r="X27" s="143">
        <f t="shared" si="17"/>
        <v>0</v>
      </c>
      <c r="Y27" s="1470"/>
      <c r="Z27" s="1470">
        <f t="shared" si="17"/>
        <v>0</v>
      </c>
      <c r="AA27" s="1470"/>
      <c r="AB27" s="1470">
        <f t="shared" si="17"/>
        <v>0</v>
      </c>
      <c r="AC27" s="143">
        <f t="shared" si="17"/>
        <v>108</v>
      </c>
      <c r="AD27" s="143">
        <f t="shared" si="17"/>
        <v>0</v>
      </c>
      <c r="AE27" s="143">
        <f t="shared" si="17"/>
        <v>0</v>
      </c>
      <c r="AF27" s="143">
        <f t="shared" si="17"/>
        <v>0</v>
      </c>
      <c r="AG27" s="143">
        <f t="shared" si="17"/>
        <v>108</v>
      </c>
      <c r="AH27" s="143">
        <f t="shared" si="17"/>
        <v>0</v>
      </c>
      <c r="AI27" s="143">
        <f t="shared" si="17"/>
        <v>0</v>
      </c>
      <c r="AJ27" s="143">
        <f t="shared" si="17"/>
        <v>0</v>
      </c>
      <c r="AK27" s="143">
        <f t="shared" si="17"/>
        <v>0</v>
      </c>
      <c r="AL27" s="143">
        <f t="shared" si="17"/>
        <v>0</v>
      </c>
      <c r="AM27" s="463">
        <f>SUM(H27:AL27)</f>
        <v>756</v>
      </c>
    </row>
    <row r="28" spans="2:49" ht="30.75" customHeight="1">
      <c r="B28" s="238" t="s">
        <v>9</v>
      </c>
      <c r="C28" s="2082"/>
      <c r="D28" s="2097" t="s">
        <v>656</v>
      </c>
      <c r="E28" s="2098"/>
      <c r="F28" s="2087"/>
      <c r="G28" s="305"/>
      <c r="H28" s="329">
        <f t="shared" ref="H28:AL28" si="18">+G28+H27-H26</f>
        <v>0</v>
      </c>
      <c r="I28" s="329">
        <f t="shared" si="18"/>
        <v>0</v>
      </c>
      <c r="J28" s="329">
        <f t="shared" si="18"/>
        <v>0</v>
      </c>
      <c r="K28" s="329">
        <f t="shared" si="18"/>
        <v>0</v>
      </c>
      <c r="L28" s="329">
        <f t="shared" si="18"/>
        <v>0</v>
      </c>
      <c r="M28" s="329">
        <f t="shared" si="18"/>
        <v>0</v>
      </c>
      <c r="N28" s="329">
        <f t="shared" si="18"/>
        <v>108</v>
      </c>
      <c r="O28" s="329">
        <f t="shared" si="18"/>
        <v>0</v>
      </c>
      <c r="P28" s="329">
        <f t="shared" si="18"/>
        <v>0</v>
      </c>
      <c r="Q28" s="329">
        <f t="shared" si="18"/>
        <v>0</v>
      </c>
      <c r="R28" s="329">
        <f>+Q28+R27-R26</f>
        <v>0</v>
      </c>
      <c r="S28" s="329">
        <f>+R28+S27-S26</f>
        <v>0</v>
      </c>
      <c r="T28" s="329">
        <f>+S28+T27-T26</f>
        <v>108</v>
      </c>
      <c r="U28" s="329">
        <f>+T28+U27-U26</f>
        <v>108</v>
      </c>
      <c r="V28" s="329">
        <f>+U28+V27-V26</f>
        <v>108</v>
      </c>
      <c r="W28" s="329">
        <f t="shared" si="18"/>
        <v>108</v>
      </c>
      <c r="X28" s="329">
        <f t="shared" si="18"/>
        <v>108</v>
      </c>
      <c r="Y28" s="329">
        <f t="shared" si="18"/>
        <v>0</v>
      </c>
      <c r="Z28" s="329">
        <f t="shared" si="18"/>
        <v>0</v>
      </c>
      <c r="AA28" s="329">
        <f t="shared" si="18"/>
        <v>-108</v>
      </c>
      <c r="AB28" s="329">
        <f t="shared" si="18"/>
        <v>-108</v>
      </c>
      <c r="AC28" s="329">
        <f t="shared" si="18"/>
        <v>-108</v>
      </c>
      <c r="AD28" s="329">
        <f t="shared" si="18"/>
        <v>-108</v>
      </c>
      <c r="AE28" s="329">
        <f t="shared" si="18"/>
        <v>-108</v>
      </c>
      <c r="AF28" s="329">
        <f t="shared" si="18"/>
        <v>-108</v>
      </c>
      <c r="AG28" s="329">
        <f t="shared" si="18"/>
        <v>-108</v>
      </c>
      <c r="AH28" s="329">
        <f t="shared" si="18"/>
        <v>-108</v>
      </c>
      <c r="AI28" s="329">
        <f t="shared" si="18"/>
        <v>-108</v>
      </c>
      <c r="AJ28" s="329">
        <f t="shared" si="18"/>
        <v>-108</v>
      </c>
      <c r="AK28" s="329">
        <f t="shared" si="18"/>
        <v>-108</v>
      </c>
      <c r="AL28" s="329">
        <f t="shared" si="18"/>
        <v>-108</v>
      </c>
      <c r="AM28" s="330"/>
      <c r="AV28" s="48"/>
      <c r="AW28" s="48"/>
    </row>
    <row r="29" spans="2:49" ht="30.75" customHeight="1" thickBot="1">
      <c r="B29" s="238" t="s">
        <v>9</v>
      </c>
      <c r="C29" s="2144"/>
      <c r="D29" s="2149" t="s">
        <v>52</v>
      </c>
      <c r="E29" s="2150"/>
      <c r="F29" s="2145"/>
      <c r="G29" s="365">
        <f>在庫管理!F13</f>
        <v>108</v>
      </c>
      <c r="H29" s="366">
        <f t="shared" ref="H29:AL29" si="19">G29+H27-H23-H24</f>
        <v>108</v>
      </c>
      <c r="I29" s="366">
        <f t="shared" si="19"/>
        <v>108</v>
      </c>
      <c r="J29" s="366">
        <f t="shared" si="19"/>
        <v>108</v>
      </c>
      <c r="K29" s="366">
        <f t="shared" si="19"/>
        <v>108</v>
      </c>
      <c r="L29" s="366">
        <f t="shared" si="19"/>
        <v>108</v>
      </c>
      <c r="M29" s="366">
        <f t="shared" si="19"/>
        <v>216</v>
      </c>
      <c r="N29" s="366">
        <f t="shared" si="19"/>
        <v>324</v>
      </c>
      <c r="O29" s="366">
        <f t="shared" si="19"/>
        <v>324</v>
      </c>
      <c r="P29" s="366">
        <f t="shared" si="19"/>
        <v>324</v>
      </c>
      <c r="Q29" s="366">
        <f t="shared" si="19"/>
        <v>324</v>
      </c>
      <c r="R29" s="366">
        <f t="shared" ref="R29:W29" si="20">Q29+R27-R23-R24</f>
        <v>216</v>
      </c>
      <c r="S29" s="366">
        <f t="shared" si="20"/>
        <v>324</v>
      </c>
      <c r="T29" s="366">
        <f t="shared" si="20"/>
        <v>324</v>
      </c>
      <c r="U29" s="366">
        <f t="shared" si="20"/>
        <v>432</v>
      </c>
      <c r="V29" s="366">
        <f t="shared" si="20"/>
        <v>324</v>
      </c>
      <c r="W29" s="366">
        <f t="shared" si="20"/>
        <v>324</v>
      </c>
      <c r="X29" s="366">
        <f t="shared" si="19"/>
        <v>324</v>
      </c>
      <c r="Y29" s="366">
        <f t="shared" si="19"/>
        <v>324</v>
      </c>
      <c r="Z29" s="366">
        <f t="shared" si="19"/>
        <v>216</v>
      </c>
      <c r="AA29" s="366">
        <f t="shared" si="19"/>
        <v>216</v>
      </c>
      <c r="AB29" s="366">
        <f t="shared" si="19"/>
        <v>108</v>
      </c>
      <c r="AC29" s="366">
        <f t="shared" si="19"/>
        <v>216</v>
      </c>
      <c r="AD29" s="366">
        <f t="shared" si="19"/>
        <v>216</v>
      </c>
      <c r="AE29" s="366">
        <f t="shared" si="19"/>
        <v>216</v>
      </c>
      <c r="AF29" s="366">
        <f t="shared" si="19"/>
        <v>108</v>
      </c>
      <c r="AG29" s="366">
        <f t="shared" si="19"/>
        <v>216</v>
      </c>
      <c r="AH29" s="366">
        <f t="shared" si="19"/>
        <v>216</v>
      </c>
      <c r="AI29" s="366">
        <f t="shared" si="19"/>
        <v>216</v>
      </c>
      <c r="AJ29" s="366">
        <f t="shared" si="19"/>
        <v>216</v>
      </c>
      <c r="AK29" s="366">
        <f t="shared" si="19"/>
        <v>216</v>
      </c>
      <c r="AL29" s="366">
        <f t="shared" si="19"/>
        <v>216</v>
      </c>
      <c r="AM29" s="367"/>
    </row>
    <row r="30" spans="2:49" ht="30.75" customHeight="1">
      <c r="B30" s="238" t="s">
        <v>4</v>
      </c>
      <c r="C30" s="2082" t="s">
        <v>1113</v>
      </c>
      <c r="D30" s="2111" t="s">
        <v>220</v>
      </c>
      <c r="E30" s="233" t="s">
        <v>148</v>
      </c>
      <c r="F30" s="234"/>
      <c r="G30" s="309"/>
      <c r="H30" s="239">
        <f t="shared" ref="H30:AL30" si="21">+H12</f>
        <v>0</v>
      </c>
      <c r="I30" s="239">
        <f t="shared" si="21"/>
        <v>0</v>
      </c>
      <c r="J30" s="239">
        <f t="shared" si="21"/>
        <v>0</v>
      </c>
      <c r="K30" s="239">
        <f t="shared" si="21"/>
        <v>0</v>
      </c>
      <c r="L30" s="239">
        <f t="shared" si="21"/>
        <v>0</v>
      </c>
      <c r="M30" s="1468">
        <f t="shared" si="21"/>
        <v>0</v>
      </c>
      <c r="N30" s="1468">
        <f t="shared" si="21"/>
        <v>0</v>
      </c>
      <c r="O30" s="1468">
        <f t="shared" si="21"/>
        <v>0</v>
      </c>
      <c r="P30" s="239">
        <f t="shared" si="21"/>
        <v>0</v>
      </c>
      <c r="Q30" s="239">
        <f t="shared" si="21"/>
        <v>0</v>
      </c>
      <c r="R30" s="1468">
        <f t="shared" si="21"/>
        <v>108</v>
      </c>
      <c r="S30" s="1468">
        <f t="shared" si="21"/>
        <v>0</v>
      </c>
      <c r="T30" s="1468">
        <f t="shared" si="21"/>
        <v>0</v>
      </c>
      <c r="U30" s="1468">
        <f t="shared" si="21"/>
        <v>108</v>
      </c>
      <c r="V30" s="1468">
        <f t="shared" si="21"/>
        <v>0</v>
      </c>
      <c r="W30" s="239">
        <f t="shared" si="21"/>
        <v>0</v>
      </c>
      <c r="X30" s="239">
        <f t="shared" si="21"/>
        <v>0</v>
      </c>
      <c r="Y30" s="1468">
        <f t="shared" si="21"/>
        <v>0</v>
      </c>
      <c r="Z30" s="1468">
        <f t="shared" si="21"/>
        <v>0</v>
      </c>
      <c r="AA30" s="1468">
        <f t="shared" si="21"/>
        <v>0</v>
      </c>
      <c r="AB30" s="1468">
        <f t="shared" si="21"/>
        <v>0</v>
      </c>
      <c r="AC30" s="239">
        <f t="shared" si="21"/>
        <v>108</v>
      </c>
      <c r="AD30" s="239">
        <f t="shared" si="21"/>
        <v>0</v>
      </c>
      <c r="AE30" s="239">
        <f t="shared" si="21"/>
        <v>0</v>
      </c>
      <c r="AF30" s="239">
        <f t="shared" si="21"/>
        <v>0</v>
      </c>
      <c r="AG30" s="239">
        <f t="shared" si="21"/>
        <v>108</v>
      </c>
      <c r="AH30" s="239">
        <f t="shared" si="21"/>
        <v>0</v>
      </c>
      <c r="AI30" s="239">
        <f t="shared" si="21"/>
        <v>0</v>
      </c>
      <c r="AJ30" s="239">
        <f t="shared" si="21"/>
        <v>0</v>
      </c>
      <c r="AK30" s="239">
        <f t="shared" si="21"/>
        <v>0</v>
      </c>
      <c r="AL30" s="239">
        <f t="shared" si="21"/>
        <v>0</v>
      </c>
      <c r="AM30" s="269">
        <f>SUM(H30:AL30)</f>
        <v>432</v>
      </c>
      <c r="AO30" s="238" t="s">
        <v>635</v>
      </c>
    </row>
    <row r="31" spans="2:49" ht="30.75" customHeight="1">
      <c r="B31" s="238" t="s">
        <v>4</v>
      </c>
      <c r="C31" s="2082"/>
      <c r="D31" s="2112"/>
      <c r="E31" s="215" t="s">
        <v>636</v>
      </c>
      <c r="F31" s="221"/>
      <c r="G31" s="248"/>
      <c r="H31" s="240">
        <f t="shared" ref="H31:AL31" si="22">+H13+H24+H18</f>
        <v>0</v>
      </c>
      <c r="I31" s="240">
        <f t="shared" si="22"/>
        <v>0</v>
      </c>
      <c r="J31" s="240">
        <f t="shared" si="22"/>
        <v>0</v>
      </c>
      <c r="K31" s="240">
        <f t="shared" si="22"/>
        <v>0</v>
      </c>
      <c r="L31" s="240">
        <f t="shared" si="22"/>
        <v>0</v>
      </c>
      <c r="M31" s="1469">
        <f t="shared" si="22"/>
        <v>0</v>
      </c>
      <c r="N31" s="1469">
        <f t="shared" si="22"/>
        <v>0</v>
      </c>
      <c r="O31" s="1469">
        <f t="shared" si="22"/>
        <v>0</v>
      </c>
      <c r="P31" s="240">
        <f t="shared" si="22"/>
        <v>0</v>
      </c>
      <c r="Q31" s="240">
        <f t="shared" si="22"/>
        <v>0</v>
      </c>
      <c r="R31" s="1469">
        <f t="shared" si="22"/>
        <v>0</v>
      </c>
      <c r="S31" s="1469">
        <f t="shared" si="22"/>
        <v>0</v>
      </c>
      <c r="T31" s="1469">
        <f t="shared" si="22"/>
        <v>0</v>
      </c>
      <c r="U31" s="1469">
        <f t="shared" si="22"/>
        <v>0</v>
      </c>
      <c r="V31" s="1469">
        <f t="shared" si="22"/>
        <v>0</v>
      </c>
      <c r="W31" s="240">
        <f t="shared" si="22"/>
        <v>0</v>
      </c>
      <c r="X31" s="240">
        <f t="shared" si="22"/>
        <v>0</v>
      </c>
      <c r="Y31" s="1469">
        <f t="shared" si="22"/>
        <v>0</v>
      </c>
      <c r="Z31" s="1469">
        <f t="shared" si="22"/>
        <v>0</v>
      </c>
      <c r="AA31" s="1469">
        <f t="shared" si="22"/>
        <v>0</v>
      </c>
      <c r="AB31" s="1469">
        <f t="shared" si="22"/>
        <v>0</v>
      </c>
      <c r="AC31" s="240">
        <f t="shared" si="22"/>
        <v>0</v>
      </c>
      <c r="AD31" s="240">
        <f t="shared" si="22"/>
        <v>0</v>
      </c>
      <c r="AE31" s="240">
        <f t="shared" si="22"/>
        <v>0</v>
      </c>
      <c r="AF31" s="240">
        <f t="shared" si="22"/>
        <v>0</v>
      </c>
      <c r="AG31" s="240">
        <f t="shared" si="22"/>
        <v>0</v>
      </c>
      <c r="AH31" s="240">
        <f t="shared" si="22"/>
        <v>0</v>
      </c>
      <c r="AI31" s="240">
        <f t="shared" si="22"/>
        <v>0</v>
      </c>
      <c r="AJ31" s="240">
        <f t="shared" si="22"/>
        <v>0</v>
      </c>
      <c r="AK31" s="240">
        <f t="shared" si="22"/>
        <v>0</v>
      </c>
      <c r="AL31" s="240">
        <f t="shared" si="22"/>
        <v>0</v>
      </c>
      <c r="AM31" s="257">
        <f t="shared" ref="AM31:AM38" si="23">SUM(H31:AL31)</f>
        <v>0</v>
      </c>
      <c r="AO31" s="289">
        <f>+AM30/(AM31+AM30)</f>
        <v>1</v>
      </c>
    </row>
    <row r="32" spans="2:49" ht="30.75" customHeight="1">
      <c r="B32" s="238" t="s">
        <v>4</v>
      </c>
      <c r="C32" s="2082"/>
      <c r="D32" s="2113" t="s">
        <v>134</v>
      </c>
      <c r="E32" s="214" t="s">
        <v>148</v>
      </c>
      <c r="F32" s="220"/>
      <c r="G32" s="310"/>
      <c r="H32" s="270">
        <f>+H34</f>
        <v>0</v>
      </c>
      <c r="I32" s="270">
        <f t="shared" ref="I32:Q32" si="24">+I34</f>
        <v>0</v>
      </c>
      <c r="J32" s="270">
        <f t="shared" si="24"/>
        <v>0</v>
      </c>
      <c r="K32" s="270">
        <f t="shared" si="24"/>
        <v>0</v>
      </c>
      <c r="L32" s="270">
        <f t="shared" si="24"/>
        <v>0</v>
      </c>
      <c r="M32" s="1471">
        <v>45</v>
      </c>
      <c r="N32" s="1471">
        <v>88</v>
      </c>
      <c r="O32" s="1471">
        <v>173</v>
      </c>
      <c r="P32" s="270">
        <v>43</v>
      </c>
      <c r="Q32" s="270">
        <f t="shared" si="24"/>
        <v>0</v>
      </c>
      <c r="R32" s="1471">
        <v>86</v>
      </c>
      <c r="S32" s="1471">
        <v>90</v>
      </c>
      <c r="T32" s="1471">
        <v>100</v>
      </c>
      <c r="U32" s="1471">
        <f t="shared" ref="U32:W32" si="25">+U34</f>
        <v>0</v>
      </c>
      <c r="V32" s="1471">
        <f t="shared" si="25"/>
        <v>0</v>
      </c>
      <c r="W32" s="270">
        <f t="shared" si="25"/>
        <v>0</v>
      </c>
      <c r="X32" s="270">
        <f t="shared" ref="X32:AL32" si="26">+X34</f>
        <v>0</v>
      </c>
      <c r="Y32" s="1471">
        <f t="shared" si="26"/>
        <v>0</v>
      </c>
      <c r="Z32" s="1471">
        <f t="shared" si="26"/>
        <v>0</v>
      </c>
      <c r="AA32" s="1471">
        <v>22</v>
      </c>
      <c r="AB32" s="1471">
        <f t="shared" si="26"/>
        <v>0</v>
      </c>
      <c r="AC32" s="270">
        <f t="shared" si="26"/>
        <v>0</v>
      </c>
      <c r="AD32" s="270">
        <f t="shared" si="26"/>
        <v>0</v>
      </c>
      <c r="AE32" s="270">
        <f t="shared" si="26"/>
        <v>0</v>
      </c>
      <c r="AF32" s="270">
        <f t="shared" si="26"/>
        <v>0</v>
      </c>
      <c r="AG32" s="270">
        <f t="shared" si="26"/>
        <v>0</v>
      </c>
      <c r="AH32" s="270">
        <f t="shared" si="26"/>
        <v>0</v>
      </c>
      <c r="AI32" s="270">
        <f t="shared" si="26"/>
        <v>0</v>
      </c>
      <c r="AJ32" s="270">
        <f t="shared" si="26"/>
        <v>0</v>
      </c>
      <c r="AK32" s="270">
        <f t="shared" si="26"/>
        <v>0</v>
      </c>
      <c r="AL32" s="270">
        <f t="shared" si="26"/>
        <v>0</v>
      </c>
      <c r="AM32" s="258">
        <f t="shared" si="23"/>
        <v>647</v>
      </c>
    </row>
    <row r="33" spans="1:41" ht="30.75" customHeight="1">
      <c r="B33" s="238" t="s">
        <v>4</v>
      </c>
      <c r="C33" s="2082"/>
      <c r="D33" s="2112"/>
      <c r="E33" s="215" t="s">
        <v>636</v>
      </c>
      <c r="F33" s="221"/>
      <c r="G33" s="248"/>
      <c r="H33" s="221"/>
      <c r="I33" s="221"/>
      <c r="J33" s="221"/>
      <c r="K33" s="221"/>
      <c r="L33" s="221"/>
      <c r="M33" s="1472"/>
      <c r="N33" s="1472"/>
      <c r="O33" s="1472">
        <v>4</v>
      </c>
      <c r="P33" s="221"/>
      <c r="Q33" s="221"/>
      <c r="R33" s="1472">
        <v>1</v>
      </c>
      <c r="S33" s="1472"/>
      <c r="T33" s="1472">
        <v>3</v>
      </c>
      <c r="U33" s="1472"/>
      <c r="V33" s="1472"/>
      <c r="W33" s="221"/>
      <c r="X33" s="221"/>
      <c r="Y33" s="1472"/>
      <c r="Z33" s="1472"/>
      <c r="AA33" s="1472"/>
      <c r="AB33" s="1472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  <c r="AM33" s="259">
        <f t="shared" si="23"/>
        <v>8</v>
      </c>
      <c r="AO33" s="289">
        <f>+AM32/(AM33+AM32)</f>
        <v>0.98778625954198473</v>
      </c>
    </row>
    <row r="34" spans="1:41" ht="30.75" customHeight="1">
      <c r="B34" s="238" t="s">
        <v>4</v>
      </c>
      <c r="C34" s="2082"/>
      <c r="D34" s="2113" t="s">
        <v>129</v>
      </c>
      <c r="E34" s="214" t="s">
        <v>148</v>
      </c>
      <c r="F34" s="220"/>
      <c r="G34" s="310"/>
      <c r="H34" s="270">
        <f t="shared" ref="H34:Q34" si="27">+H36</f>
        <v>0</v>
      </c>
      <c r="I34" s="270">
        <f t="shared" si="27"/>
        <v>0</v>
      </c>
      <c r="J34" s="270">
        <f t="shared" si="27"/>
        <v>0</v>
      </c>
      <c r="K34" s="270">
        <f t="shared" si="27"/>
        <v>0</v>
      </c>
      <c r="L34" s="270">
        <f t="shared" si="27"/>
        <v>0</v>
      </c>
      <c r="M34" s="1471">
        <v>97</v>
      </c>
      <c r="N34" s="1471">
        <v>135</v>
      </c>
      <c r="O34" s="1471">
        <f t="shared" si="27"/>
        <v>0</v>
      </c>
      <c r="P34" s="270">
        <f t="shared" si="27"/>
        <v>0</v>
      </c>
      <c r="Q34" s="270">
        <f t="shared" si="27"/>
        <v>0</v>
      </c>
      <c r="R34" s="1471">
        <f t="shared" ref="R34:W34" si="28">+R36</f>
        <v>0</v>
      </c>
      <c r="S34" s="1471">
        <f t="shared" si="28"/>
        <v>0</v>
      </c>
      <c r="T34" s="1471">
        <f t="shared" si="28"/>
        <v>0</v>
      </c>
      <c r="U34" s="1471">
        <f t="shared" si="28"/>
        <v>0</v>
      </c>
      <c r="V34" s="1471">
        <f t="shared" si="28"/>
        <v>0</v>
      </c>
      <c r="W34" s="270">
        <f t="shared" si="28"/>
        <v>0</v>
      </c>
      <c r="X34" s="270">
        <f t="shared" ref="X34:AL34" si="29">+X36</f>
        <v>0</v>
      </c>
      <c r="Y34" s="1471">
        <f t="shared" si="29"/>
        <v>0</v>
      </c>
      <c r="Z34" s="1471">
        <f t="shared" si="29"/>
        <v>0</v>
      </c>
      <c r="AA34" s="1471">
        <f t="shared" si="29"/>
        <v>0</v>
      </c>
      <c r="AB34" s="1471">
        <f t="shared" si="29"/>
        <v>0</v>
      </c>
      <c r="AC34" s="270">
        <f t="shared" si="29"/>
        <v>0</v>
      </c>
      <c r="AD34" s="270">
        <f t="shared" si="29"/>
        <v>0</v>
      </c>
      <c r="AE34" s="270">
        <f t="shared" si="29"/>
        <v>0</v>
      </c>
      <c r="AF34" s="270">
        <f t="shared" si="29"/>
        <v>0</v>
      </c>
      <c r="AG34" s="270">
        <f t="shared" si="29"/>
        <v>0</v>
      </c>
      <c r="AH34" s="270">
        <f t="shared" si="29"/>
        <v>0</v>
      </c>
      <c r="AI34" s="270">
        <f t="shared" si="29"/>
        <v>0</v>
      </c>
      <c r="AJ34" s="270">
        <f t="shared" si="29"/>
        <v>0</v>
      </c>
      <c r="AK34" s="270">
        <f t="shared" si="29"/>
        <v>0</v>
      </c>
      <c r="AL34" s="270">
        <f t="shared" si="29"/>
        <v>0</v>
      </c>
      <c r="AM34" s="258">
        <f t="shared" si="23"/>
        <v>232</v>
      </c>
    </row>
    <row r="35" spans="1:41" ht="30.75" customHeight="1">
      <c r="B35" s="238" t="s">
        <v>4</v>
      </c>
      <c r="C35" s="2082"/>
      <c r="D35" s="2112"/>
      <c r="E35" s="215" t="s">
        <v>636</v>
      </c>
      <c r="F35" s="221"/>
      <c r="G35" s="248"/>
      <c r="H35" s="221"/>
      <c r="I35" s="221"/>
      <c r="J35" s="221"/>
      <c r="K35" s="221"/>
      <c r="L35" s="221"/>
      <c r="M35" s="1472"/>
      <c r="N35" s="1472">
        <v>10</v>
      </c>
      <c r="O35" s="1472"/>
      <c r="P35" s="221"/>
      <c r="Q35" s="221"/>
      <c r="R35" s="1472"/>
      <c r="S35" s="1472"/>
      <c r="T35" s="1472"/>
      <c r="U35" s="1472"/>
      <c r="V35" s="1472"/>
      <c r="W35" s="221"/>
      <c r="X35" s="221"/>
      <c r="Y35" s="1472"/>
      <c r="Z35" s="1472"/>
      <c r="AA35" s="1472"/>
      <c r="AB35" s="1472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59">
        <f t="shared" si="23"/>
        <v>10</v>
      </c>
      <c r="AO35" s="289">
        <f>+AM34/(AM35+AM34)</f>
        <v>0.95867768595041325</v>
      </c>
    </row>
    <row r="36" spans="1:41" ht="30.75" customHeight="1">
      <c r="B36" s="238" t="s">
        <v>4</v>
      </c>
      <c r="C36" s="2082"/>
      <c r="D36" s="2111" t="s">
        <v>4</v>
      </c>
      <c r="E36" s="214" t="s">
        <v>148</v>
      </c>
      <c r="F36" s="222"/>
      <c r="G36" s="311"/>
      <c r="H36" s="270">
        <f t="shared" ref="H36:Q36" si="30">+H40</f>
        <v>0</v>
      </c>
      <c r="I36" s="270">
        <f t="shared" si="30"/>
        <v>0</v>
      </c>
      <c r="J36" s="270">
        <f t="shared" si="30"/>
        <v>0</v>
      </c>
      <c r="K36" s="270">
        <f t="shared" si="30"/>
        <v>0</v>
      </c>
      <c r="L36" s="270">
        <f t="shared" si="30"/>
        <v>0</v>
      </c>
      <c r="M36" s="1471">
        <f t="shared" si="30"/>
        <v>0</v>
      </c>
      <c r="N36" s="1471">
        <f t="shared" si="30"/>
        <v>0</v>
      </c>
      <c r="O36" s="1471">
        <f t="shared" si="30"/>
        <v>0</v>
      </c>
      <c r="P36" s="270">
        <f t="shared" si="30"/>
        <v>0</v>
      </c>
      <c r="Q36" s="270">
        <f t="shared" si="30"/>
        <v>0</v>
      </c>
      <c r="R36" s="1471">
        <f t="shared" ref="R36:AL36" si="31">+R40</f>
        <v>0</v>
      </c>
      <c r="S36" s="1471">
        <f t="shared" si="31"/>
        <v>0</v>
      </c>
      <c r="T36" s="1471">
        <f t="shared" si="31"/>
        <v>0</v>
      </c>
      <c r="U36" s="1471">
        <f t="shared" si="31"/>
        <v>0</v>
      </c>
      <c r="V36" s="1471">
        <f t="shared" si="31"/>
        <v>0</v>
      </c>
      <c r="W36" s="270">
        <f t="shared" si="31"/>
        <v>0</v>
      </c>
      <c r="X36" s="270">
        <f t="shared" si="31"/>
        <v>0</v>
      </c>
      <c r="Y36" s="1471">
        <f t="shared" si="31"/>
        <v>0</v>
      </c>
      <c r="Z36" s="1471">
        <f t="shared" si="31"/>
        <v>0</v>
      </c>
      <c r="AA36" s="1471">
        <f t="shared" si="31"/>
        <v>0</v>
      </c>
      <c r="AB36" s="1471">
        <f t="shared" si="31"/>
        <v>0</v>
      </c>
      <c r="AC36" s="270">
        <f t="shared" si="31"/>
        <v>0</v>
      </c>
      <c r="AD36" s="270">
        <f t="shared" si="31"/>
        <v>0</v>
      </c>
      <c r="AE36" s="270">
        <f t="shared" si="31"/>
        <v>0</v>
      </c>
      <c r="AF36" s="270">
        <f t="shared" si="31"/>
        <v>0</v>
      </c>
      <c r="AG36" s="270">
        <f t="shared" si="31"/>
        <v>0</v>
      </c>
      <c r="AH36" s="270">
        <f t="shared" si="31"/>
        <v>0</v>
      </c>
      <c r="AI36" s="270">
        <f t="shared" si="31"/>
        <v>0</v>
      </c>
      <c r="AJ36" s="270">
        <f t="shared" si="31"/>
        <v>0</v>
      </c>
      <c r="AK36" s="270">
        <f t="shared" si="31"/>
        <v>0</v>
      </c>
      <c r="AL36" s="270">
        <f t="shared" si="31"/>
        <v>0</v>
      </c>
      <c r="AM36" s="258">
        <f t="shared" si="23"/>
        <v>0</v>
      </c>
    </row>
    <row r="37" spans="1:41" ht="30.75" customHeight="1" thickBot="1">
      <c r="B37" s="238" t="s">
        <v>4</v>
      </c>
      <c r="C37" s="2082"/>
      <c r="D37" s="2114"/>
      <c r="E37" s="216" t="s">
        <v>636</v>
      </c>
      <c r="F37" s="223"/>
      <c r="G37" s="312"/>
      <c r="H37" s="221"/>
      <c r="I37" s="221"/>
      <c r="J37" s="221"/>
      <c r="K37" s="221"/>
      <c r="L37" s="221"/>
      <c r="M37" s="1472"/>
      <c r="N37" s="1472"/>
      <c r="O37" s="1472"/>
      <c r="P37" s="221"/>
      <c r="Q37" s="221"/>
      <c r="R37" s="1472"/>
      <c r="S37" s="1472"/>
      <c r="T37" s="1472"/>
      <c r="U37" s="1472"/>
      <c r="V37" s="1472"/>
      <c r="W37" s="221"/>
      <c r="X37" s="221"/>
      <c r="Y37" s="1472"/>
      <c r="Z37" s="1472"/>
      <c r="AA37" s="1472"/>
      <c r="AB37" s="1472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59">
        <f t="shared" si="23"/>
        <v>0</v>
      </c>
      <c r="AO37" s="289" t="e">
        <f>+AM36/(AM37+AM36)</f>
        <v>#DIV/0!</v>
      </c>
    </row>
    <row r="38" spans="1:41" ht="30.75" customHeight="1" thickTop="1">
      <c r="B38" s="238" t="s">
        <v>4</v>
      </c>
      <c r="C38" s="2082"/>
      <c r="D38" s="225" t="s">
        <v>637</v>
      </c>
      <c r="E38" s="226" t="s">
        <v>7</v>
      </c>
      <c r="F38" s="227"/>
      <c r="G38" s="249"/>
      <c r="H38" s="227"/>
      <c r="I38" s="227"/>
      <c r="J38" s="227"/>
      <c r="K38" s="227"/>
      <c r="L38" s="227"/>
      <c r="M38" s="1473"/>
      <c r="N38" s="1473"/>
      <c r="O38" s="1473"/>
      <c r="P38" s="227"/>
      <c r="Q38" s="227"/>
      <c r="R38" s="1473"/>
      <c r="S38" s="1473"/>
      <c r="T38" s="1473"/>
      <c r="U38" s="1473"/>
      <c r="V38" s="1473"/>
      <c r="W38" s="227"/>
      <c r="X38" s="227"/>
      <c r="Y38" s="1473"/>
      <c r="Z38" s="1473"/>
      <c r="AA38" s="1473"/>
      <c r="AB38" s="1473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481">
        <f t="shared" si="23"/>
        <v>0</v>
      </c>
    </row>
    <row r="39" spans="1:41" ht="30.75" customHeight="1">
      <c r="B39" s="238" t="s">
        <v>4</v>
      </c>
      <c r="C39" s="2082"/>
      <c r="D39" s="2063" t="s">
        <v>51</v>
      </c>
      <c r="E39" s="2064"/>
      <c r="F39" s="224"/>
      <c r="G39" s="313">
        <f>在庫管理!E13</f>
        <v>1203</v>
      </c>
      <c r="H39" s="510">
        <f>+G39+H36-H33-H35-H27-H20</f>
        <v>1203</v>
      </c>
      <c r="I39" s="510">
        <f t="shared" ref="I39:AL39" si="32">+H39+I36-I33-I35-I27-I20</f>
        <v>1203</v>
      </c>
      <c r="J39" s="510">
        <f t="shared" si="32"/>
        <v>1203</v>
      </c>
      <c r="K39" s="510">
        <f t="shared" si="32"/>
        <v>1203</v>
      </c>
      <c r="L39" s="510">
        <f t="shared" si="32"/>
        <v>1203</v>
      </c>
      <c r="M39" s="510">
        <f t="shared" si="32"/>
        <v>1095</v>
      </c>
      <c r="N39" s="510">
        <f t="shared" si="32"/>
        <v>977</v>
      </c>
      <c r="O39" s="510">
        <f t="shared" si="32"/>
        <v>973</v>
      </c>
      <c r="P39" s="510">
        <f t="shared" si="32"/>
        <v>973</v>
      </c>
      <c r="Q39" s="510">
        <f t="shared" si="32"/>
        <v>973</v>
      </c>
      <c r="R39" s="510">
        <f t="shared" ref="R39:W39" si="33">+Q39+R36-R33-R35-R27-R20</f>
        <v>972</v>
      </c>
      <c r="S39" s="510">
        <f t="shared" si="33"/>
        <v>864</v>
      </c>
      <c r="T39" s="510">
        <f t="shared" si="33"/>
        <v>753</v>
      </c>
      <c r="U39" s="510">
        <f t="shared" si="33"/>
        <v>645</v>
      </c>
      <c r="V39" s="510">
        <f t="shared" si="33"/>
        <v>645</v>
      </c>
      <c r="W39" s="510">
        <f t="shared" si="33"/>
        <v>645</v>
      </c>
      <c r="X39" s="510">
        <f t="shared" si="32"/>
        <v>645</v>
      </c>
      <c r="Y39" s="510">
        <f t="shared" si="32"/>
        <v>645</v>
      </c>
      <c r="Z39" s="510">
        <f t="shared" si="32"/>
        <v>645</v>
      </c>
      <c r="AA39" s="510">
        <f t="shared" si="32"/>
        <v>645</v>
      </c>
      <c r="AB39" s="510">
        <f t="shared" si="32"/>
        <v>645</v>
      </c>
      <c r="AC39" s="510">
        <f t="shared" si="32"/>
        <v>537</v>
      </c>
      <c r="AD39" s="510">
        <f t="shared" si="32"/>
        <v>537</v>
      </c>
      <c r="AE39" s="510">
        <f t="shared" si="32"/>
        <v>537</v>
      </c>
      <c r="AF39" s="510">
        <f t="shared" si="32"/>
        <v>537</v>
      </c>
      <c r="AG39" s="510">
        <f t="shared" si="32"/>
        <v>429</v>
      </c>
      <c r="AH39" s="510">
        <f t="shared" si="32"/>
        <v>429</v>
      </c>
      <c r="AI39" s="510">
        <f t="shared" si="32"/>
        <v>429</v>
      </c>
      <c r="AJ39" s="510">
        <f t="shared" si="32"/>
        <v>429</v>
      </c>
      <c r="AK39" s="510">
        <f t="shared" si="32"/>
        <v>429</v>
      </c>
      <c r="AL39" s="510">
        <f t="shared" si="32"/>
        <v>429</v>
      </c>
      <c r="AM39" s="261"/>
    </row>
    <row r="40" spans="1:41" ht="30.6" customHeight="1">
      <c r="A40" t="s">
        <v>619</v>
      </c>
      <c r="B40" s="238" t="s">
        <v>4</v>
      </c>
      <c r="C40" s="2082"/>
      <c r="D40" s="2055" t="s">
        <v>144</v>
      </c>
      <c r="E40" s="2056"/>
      <c r="F40" s="247"/>
      <c r="G40" s="794">
        <f>+管理ﾌｫｰﾏｯﾄ!G33</f>
        <v>0</v>
      </c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262">
        <f>SUM(H40:AL40)</f>
        <v>0</v>
      </c>
      <c r="AO40" s="238" t="s">
        <v>638</v>
      </c>
    </row>
    <row r="41" spans="1:41" ht="30.75" customHeight="1">
      <c r="A41" t="s">
        <v>619</v>
      </c>
      <c r="B41" s="238" t="s">
        <v>4</v>
      </c>
      <c r="C41" s="2082"/>
      <c r="D41" s="2057" t="s">
        <v>148</v>
      </c>
      <c r="E41" s="2058"/>
      <c r="F41" s="244"/>
      <c r="G41" s="753">
        <f>在庫管理!D13</f>
        <v>0</v>
      </c>
      <c r="H41" s="217">
        <f t="shared" ref="H41:AL41" si="34">+H36-H35-H33-H31</f>
        <v>0</v>
      </c>
      <c r="I41" s="217">
        <f>+I36-I35-I33-I31</f>
        <v>0</v>
      </c>
      <c r="J41" s="217">
        <f t="shared" si="34"/>
        <v>0</v>
      </c>
      <c r="K41" s="217">
        <f t="shared" si="34"/>
        <v>0</v>
      </c>
      <c r="L41" s="217">
        <f t="shared" si="34"/>
        <v>0</v>
      </c>
      <c r="M41" s="217">
        <f t="shared" si="34"/>
        <v>0</v>
      </c>
      <c r="N41" s="217">
        <f t="shared" si="34"/>
        <v>-10</v>
      </c>
      <c r="O41" s="217">
        <f t="shared" si="34"/>
        <v>-4</v>
      </c>
      <c r="P41" s="217">
        <f t="shared" si="34"/>
        <v>0</v>
      </c>
      <c r="Q41" s="217">
        <f t="shared" si="34"/>
        <v>0</v>
      </c>
      <c r="R41" s="217">
        <f t="shared" si="34"/>
        <v>-1</v>
      </c>
      <c r="S41" s="217">
        <f t="shared" si="34"/>
        <v>0</v>
      </c>
      <c r="T41" s="217">
        <f t="shared" si="34"/>
        <v>-3</v>
      </c>
      <c r="U41" s="217">
        <f t="shared" si="34"/>
        <v>0</v>
      </c>
      <c r="V41" s="217">
        <f t="shared" si="34"/>
        <v>0</v>
      </c>
      <c r="W41" s="217">
        <f t="shared" si="34"/>
        <v>0</v>
      </c>
      <c r="X41" s="217">
        <f t="shared" si="34"/>
        <v>0</v>
      </c>
      <c r="Y41" s="217">
        <f t="shared" si="34"/>
        <v>0</v>
      </c>
      <c r="Z41" s="217">
        <f t="shared" si="34"/>
        <v>0</v>
      </c>
      <c r="AA41" s="217">
        <f t="shared" si="34"/>
        <v>0</v>
      </c>
      <c r="AB41" s="217">
        <f t="shared" si="34"/>
        <v>0</v>
      </c>
      <c r="AC41" s="217">
        <f t="shared" si="34"/>
        <v>0</v>
      </c>
      <c r="AD41" s="217">
        <f t="shared" si="34"/>
        <v>0</v>
      </c>
      <c r="AE41" s="217">
        <f t="shared" si="34"/>
        <v>0</v>
      </c>
      <c r="AF41" s="217">
        <f t="shared" si="34"/>
        <v>0</v>
      </c>
      <c r="AG41" s="217">
        <f t="shared" si="34"/>
        <v>0</v>
      </c>
      <c r="AH41" s="217">
        <f t="shared" si="34"/>
        <v>0</v>
      </c>
      <c r="AI41" s="217">
        <f t="shared" si="34"/>
        <v>0</v>
      </c>
      <c r="AJ41" s="217">
        <f t="shared" si="34"/>
        <v>0</v>
      </c>
      <c r="AK41" s="217">
        <f t="shared" si="34"/>
        <v>0</v>
      </c>
      <c r="AL41" s="217">
        <f t="shared" si="34"/>
        <v>0</v>
      </c>
      <c r="AM41" s="271">
        <f>SUM(H41:AL41)+G41</f>
        <v>-18</v>
      </c>
      <c r="AO41" s="289" t="e">
        <f>+AM41/(AM42+AM41)</f>
        <v>#DIV/0!</v>
      </c>
    </row>
    <row r="42" spans="1:41" ht="30.75" customHeight="1">
      <c r="B42" s="238" t="s">
        <v>4</v>
      </c>
      <c r="C42" s="2082"/>
      <c r="D42" s="2115" t="s">
        <v>636</v>
      </c>
      <c r="E42" s="2116"/>
      <c r="F42" s="245"/>
      <c r="G42" s="252"/>
      <c r="H42" s="245">
        <f t="shared" ref="H42:AL42" si="35">+H38+H37+H35+H33+H31</f>
        <v>0</v>
      </c>
      <c r="I42" s="245">
        <f t="shared" si="35"/>
        <v>0</v>
      </c>
      <c r="J42" s="245">
        <f t="shared" si="35"/>
        <v>0</v>
      </c>
      <c r="K42" s="245">
        <f t="shared" si="35"/>
        <v>0</v>
      </c>
      <c r="L42" s="245">
        <f t="shared" si="35"/>
        <v>0</v>
      </c>
      <c r="M42" s="245">
        <f t="shared" si="35"/>
        <v>0</v>
      </c>
      <c r="N42" s="245">
        <f t="shared" si="35"/>
        <v>10</v>
      </c>
      <c r="O42" s="245">
        <f t="shared" si="35"/>
        <v>4</v>
      </c>
      <c r="P42" s="245">
        <f t="shared" si="35"/>
        <v>0</v>
      </c>
      <c r="Q42" s="245">
        <f t="shared" si="35"/>
        <v>0</v>
      </c>
      <c r="R42" s="245">
        <f t="shared" si="35"/>
        <v>1</v>
      </c>
      <c r="S42" s="245">
        <f t="shared" si="35"/>
        <v>0</v>
      </c>
      <c r="T42" s="245">
        <f t="shared" si="35"/>
        <v>3</v>
      </c>
      <c r="U42" s="245">
        <f t="shared" si="35"/>
        <v>0</v>
      </c>
      <c r="V42" s="245">
        <f t="shared" si="35"/>
        <v>0</v>
      </c>
      <c r="W42" s="245">
        <f t="shared" si="35"/>
        <v>0</v>
      </c>
      <c r="X42" s="245">
        <f t="shared" si="35"/>
        <v>0</v>
      </c>
      <c r="Y42" s="245">
        <f t="shared" si="35"/>
        <v>0</v>
      </c>
      <c r="Z42" s="245">
        <f t="shared" si="35"/>
        <v>0</v>
      </c>
      <c r="AA42" s="245">
        <f t="shared" si="35"/>
        <v>0</v>
      </c>
      <c r="AB42" s="245">
        <f t="shared" si="35"/>
        <v>0</v>
      </c>
      <c r="AC42" s="245">
        <f t="shared" si="35"/>
        <v>0</v>
      </c>
      <c r="AD42" s="245">
        <f t="shared" si="35"/>
        <v>0</v>
      </c>
      <c r="AE42" s="245">
        <f t="shared" si="35"/>
        <v>0</v>
      </c>
      <c r="AF42" s="245">
        <f t="shared" si="35"/>
        <v>0</v>
      </c>
      <c r="AG42" s="245">
        <f t="shared" si="35"/>
        <v>0</v>
      </c>
      <c r="AH42" s="245">
        <f t="shared" si="35"/>
        <v>0</v>
      </c>
      <c r="AI42" s="245">
        <f t="shared" si="35"/>
        <v>0</v>
      </c>
      <c r="AJ42" s="245">
        <f t="shared" si="35"/>
        <v>0</v>
      </c>
      <c r="AK42" s="245">
        <f t="shared" si="35"/>
        <v>0</v>
      </c>
      <c r="AL42" s="245">
        <f t="shared" si="35"/>
        <v>0</v>
      </c>
      <c r="AM42" s="482">
        <f>SUM(H42:AL42)</f>
        <v>18</v>
      </c>
    </row>
    <row r="43" spans="1:41" ht="30.75" customHeight="1">
      <c r="B43" s="238" t="s">
        <v>4</v>
      </c>
      <c r="C43" s="2082"/>
      <c r="D43" s="2057" t="s">
        <v>8</v>
      </c>
      <c r="E43" s="2058"/>
      <c r="F43" s="218"/>
      <c r="G43" s="253"/>
      <c r="H43" s="218">
        <f t="shared" ref="H43:AL43" si="36">+H41-H40</f>
        <v>0</v>
      </c>
      <c r="I43" s="218">
        <f t="shared" si="36"/>
        <v>0</v>
      </c>
      <c r="J43" s="218">
        <f t="shared" si="36"/>
        <v>0</v>
      </c>
      <c r="K43" s="218">
        <f t="shared" si="36"/>
        <v>0</v>
      </c>
      <c r="L43" s="218">
        <f t="shared" si="36"/>
        <v>0</v>
      </c>
      <c r="M43" s="218">
        <f t="shared" si="36"/>
        <v>0</v>
      </c>
      <c r="N43" s="218">
        <f t="shared" si="36"/>
        <v>-10</v>
      </c>
      <c r="O43" s="218">
        <f t="shared" si="36"/>
        <v>-4</v>
      </c>
      <c r="P43" s="218">
        <f t="shared" si="36"/>
        <v>0</v>
      </c>
      <c r="Q43" s="218">
        <f t="shared" si="36"/>
        <v>0</v>
      </c>
      <c r="R43" s="218">
        <f t="shared" si="36"/>
        <v>-1</v>
      </c>
      <c r="S43" s="218">
        <f t="shared" si="36"/>
        <v>0</v>
      </c>
      <c r="T43" s="218">
        <f t="shared" si="36"/>
        <v>-3</v>
      </c>
      <c r="U43" s="218">
        <f t="shared" si="36"/>
        <v>0</v>
      </c>
      <c r="V43" s="218">
        <f t="shared" si="36"/>
        <v>0</v>
      </c>
      <c r="W43" s="218">
        <f t="shared" si="36"/>
        <v>0</v>
      </c>
      <c r="X43" s="218">
        <f t="shared" si="36"/>
        <v>0</v>
      </c>
      <c r="Y43" s="218">
        <f t="shared" si="36"/>
        <v>0</v>
      </c>
      <c r="Z43" s="218">
        <f t="shared" si="36"/>
        <v>0</v>
      </c>
      <c r="AA43" s="218">
        <f t="shared" si="36"/>
        <v>0</v>
      </c>
      <c r="AB43" s="218">
        <f t="shared" si="36"/>
        <v>0</v>
      </c>
      <c r="AC43" s="218">
        <f t="shared" si="36"/>
        <v>0</v>
      </c>
      <c r="AD43" s="218">
        <f t="shared" si="36"/>
        <v>0</v>
      </c>
      <c r="AE43" s="218">
        <f t="shared" si="36"/>
        <v>0</v>
      </c>
      <c r="AF43" s="218">
        <f t="shared" si="36"/>
        <v>0</v>
      </c>
      <c r="AG43" s="218">
        <f t="shared" si="36"/>
        <v>0</v>
      </c>
      <c r="AH43" s="218">
        <f t="shared" si="36"/>
        <v>0</v>
      </c>
      <c r="AI43" s="218">
        <f t="shared" si="36"/>
        <v>0</v>
      </c>
      <c r="AJ43" s="218">
        <f t="shared" si="36"/>
        <v>0</v>
      </c>
      <c r="AK43" s="218">
        <f t="shared" si="36"/>
        <v>0</v>
      </c>
      <c r="AL43" s="218">
        <f t="shared" si="36"/>
        <v>0</v>
      </c>
      <c r="AM43" s="265">
        <f>SUM(H43:AL43)</f>
        <v>-18</v>
      </c>
    </row>
    <row r="44" spans="1:41" ht="30.75" customHeight="1">
      <c r="A44" t="s">
        <v>619</v>
      </c>
      <c r="B44" s="238" t="s">
        <v>4</v>
      </c>
      <c r="C44" s="2082"/>
      <c r="D44" s="2065" t="s">
        <v>639</v>
      </c>
      <c r="E44" s="2066"/>
      <c r="F44" s="219"/>
      <c r="G44" s="254"/>
      <c r="H44" s="219">
        <f t="shared" ref="H44:AL44" si="37">+G44+H43</f>
        <v>0</v>
      </c>
      <c r="I44" s="219">
        <f t="shared" si="37"/>
        <v>0</v>
      </c>
      <c r="J44" s="219">
        <f t="shared" si="37"/>
        <v>0</v>
      </c>
      <c r="K44" s="219">
        <f t="shared" si="37"/>
        <v>0</v>
      </c>
      <c r="L44" s="219">
        <f t="shared" si="37"/>
        <v>0</v>
      </c>
      <c r="M44" s="219">
        <f t="shared" si="37"/>
        <v>0</v>
      </c>
      <c r="N44" s="219">
        <f t="shared" si="37"/>
        <v>-10</v>
      </c>
      <c r="O44" s="219">
        <f t="shared" si="37"/>
        <v>-14</v>
      </c>
      <c r="P44" s="219">
        <f t="shared" si="37"/>
        <v>-14</v>
      </c>
      <c r="Q44" s="219">
        <f t="shared" si="37"/>
        <v>-14</v>
      </c>
      <c r="R44" s="219">
        <f t="shared" ref="R44:X44" si="38">+Q44+R43</f>
        <v>-15</v>
      </c>
      <c r="S44" s="219">
        <f t="shared" si="38"/>
        <v>-15</v>
      </c>
      <c r="T44" s="219">
        <f t="shared" si="38"/>
        <v>-18</v>
      </c>
      <c r="U44" s="219">
        <f t="shared" si="38"/>
        <v>-18</v>
      </c>
      <c r="V44" s="219">
        <f t="shared" si="38"/>
        <v>-18</v>
      </c>
      <c r="W44" s="219">
        <f t="shared" si="38"/>
        <v>-18</v>
      </c>
      <c r="X44" s="219">
        <f t="shared" si="38"/>
        <v>-18</v>
      </c>
      <c r="Y44" s="219">
        <f t="shared" si="37"/>
        <v>-18</v>
      </c>
      <c r="Z44" s="219">
        <f t="shared" si="37"/>
        <v>-18</v>
      </c>
      <c r="AA44" s="219">
        <f t="shared" si="37"/>
        <v>-18</v>
      </c>
      <c r="AB44" s="219">
        <f t="shared" si="37"/>
        <v>-18</v>
      </c>
      <c r="AC44" s="219">
        <f t="shared" si="37"/>
        <v>-18</v>
      </c>
      <c r="AD44" s="219">
        <f t="shared" si="37"/>
        <v>-18</v>
      </c>
      <c r="AE44" s="219">
        <f t="shared" si="37"/>
        <v>-18</v>
      </c>
      <c r="AF44" s="219">
        <f t="shared" si="37"/>
        <v>-18</v>
      </c>
      <c r="AG44" s="219">
        <f t="shared" si="37"/>
        <v>-18</v>
      </c>
      <c r="AH44" s="219">
        <f t="shared" si="37"/>
        <v>-18</v>
      </c>
      <c r="AI44" s="219">
        <f t="shared" si="37"/>
        <v>-18</v>
      </c>
      <c r="AJ44" s="219">
        <f t="shared" si="37"/>
        <v>-18</v>
      </c>
      <c r="AK44" s="219">
        <f t="shared" si="37"/>
        <v>-18</v>
      </c>
      <c r="AL44" s="219">
        <f t="shared" si="37"/>
        <v>-18</v>
      </c>
      <c r="AM44" s="266">
        <f>SUM(H44:AL44)</f>
        <v>-424</v>
      </c>
    </row>
    <row r="45" spans="1:41" ht="30.75" customHeight="1">
      <c r="B45" s="238" t="s">
        <v>4</v>
      </c>
      <c r="C45" s="2082"/>
      <c r="D45" s="2117" t="s">
        <v>640</v>
      </c>
      <c r="E45" s="2117"/>
      <c r="F45" s="273"/>
      <c r="G45" s="315">
        <f>+G10+G15+G29+G39+G21</f>
        <v>1628</v>
      </c>
      <c r="H45" s="275">
        <f t="shared" ref="H45:AL45" si="39">+G45+H40-H7</f>
        <v>1628</v>
      </c>
      <c r="I45" s="275">
        <f t="shared" si="39"/>
        <v>1628</v>
      </c>
      <c r="J45" s="275">
        <f t="shared" si="39"/>
        <v>1628</v>
      </c>
      <c r="K45" s="275">
        <f t="shared" si="39"/>
        <v>1628</v>
      </c>
      <c r="L45" s="275">
        <f t="shared" si="39"/>
        <v>1628</v>
      </c>
      <c r="M45" s="275">
        <f t="shared" si="39"/>
        <v>1520</v>
      </c>
      <c r="N45" s="275">
        <f t="shared" si="39"/>
        <v>1520</v>
      </c>
      <c r="O45" s="275">
        <f t="shared" si="39"/>
        <v>1520</v>
      </c>
      <c r="P45" s="275">
        <f t="shared" si="39"/>
        <v>1520</v>
      </c>
      <c r="Q45" s="275">
        <f t="shared" si="39"/>
        <v>1520</v>
      </c>
      <c r="R45" s="275">
        <f t="shared" ref="R45:X45" si="40">+Q45+R40-R7</f>
        <v>1520</v>
      </c>
      <c r="S45" s="275">
        <f t="shared" si="40"/>
        <v>1412</v>
      </c>
      <c r="T45" s="275">
        <f t="shared" si="40"/>
        <v>1412</v>
      </c>
      <c r="U45" s="275">
        <f t="shared" si="40"/>
        <v>1412</v>
      </c>
      <c r="V45" s="275">
        <f t="shared" si="40"/>
        <v>1412</v>
      </c>
      <c r="W45" s="275">
        <f t="shared" si="40"/>
        <v>1412</v>
      </c>
      <c r="X45" s="275">
        <f t="shared" si="40"/>
        <v>1412</v>
      </c>
      <c r="Y45" s="275">
        <f t="shared" si="39"/>
        <v>1412</v>
      </c>
      <c r="Z45" s="275">
        <f t="shared" si="39"/>
        <v>1304</v>
      </c>
      <c r="AA45" s="275">
        <f t="shared" si="39"/>
        <v>1304</v>
      </c>
      <c r="AB45" s="275">
        <f t="shared" si="39"/>
        <v>1304</v>
      </c>
      <c r="AC45" s="275">
        <f t="shared" si="39"/>
        <v>1304</v>
      </c>
      <c r="AD45" s="275">
        <f t="shared" si="39"/>
        <v>1304</v>
      </c>
      <c r="AE45" s="275">
        <f t="shared" si="39"/>
        <v>1304</v>
      </c>
      <c r="AF45" s="275">
        <f t="shared" si="39"/>
        <v>1304</v>
      </c>
      <c r="AG45" s="275">
        <f t="shared" si="39"/>
        <v>1304</v>
      </c>
      <c r="AH45" s="275">
        <f t="shared" si="39"/>
        <v>1196</v>
      </c>
      <c r="AI45" s="275">
        <f t="shared" si="39"/>
        <v>1196</v>
      </c>
      <c r="AJ45" s="275">
        <f t="shared" si="39"/>
        <v>1196</v>
      </c>
      <c r="AK45" s="275">
        <f t="shared" si="39"/>
        <v>1196</v>
      </c>
      <c r="AL45" s="275">
        <f t="shared" si="39"/>
        <v>1196</v>
      </c>
      <c r="AM45" s="276">
        <f>AL45</f>
        <v>1196</v>
      </c>
    </row>
    <row r="46" spans="1:41" ht="30.75" customHeight="1">
      <c r="B46" s="238" t="s">
        <v>4</v>
      </c>
      <c r="C46" s="2082"/>
      <c r="D46" s="2118" t="s">
        <v>641</v>
      </c>
      <c r="E46" s="2118"/>
      <c r="F46" s="231"/>
      <c r="G46" s="316">
        <f>+G10+G29+G15+G39+G21</f>
        <v>1628</v>
      </c>
      <c r="H46" s="232">
        <f t="shared" ref="H46:AL46" si="41">+G46+H41-H8</f>
        <v>1628</v>
      </c>
      <c r="I46" s="232">
        <f t="shared" si="41"/>
        <v>1628</v>
      </c>
      <c r="J46" s="232">
        <f t="shared" si="41"/>
        <v>1628</v>
      </c>
      <c r="K46" s="232">
        <f t="shared" si="41"/>
        <v>1628</v>
      </c>
      <c r="L46" s="232">
        <f t="shared" si="41"/>
        <v>1628</v>
      </c>
      <c r="M46" s="232">
        <f t="shared" si="41"/>
        <v>1520</v>
      </c>
      <c r="N46" s="232">
        <f t="shared" si="41"/>
        <v>1510</v>
      </c>
      <c r="O46" s="232">
        <f t="shared" si="41"/>
        <v>1506</v>
      </c>
      <c r="P46" s="232">
        <f t="shared" si="41"/>
        <v>1506</v>
      </c>
      <c r="Q46" s="232">
        <f t="shared" si="41"/>
        <v>1506</v>
      </c>
      <c r="R46" s="232">
        <f t="shared" ref="R46:W46" si="42">+Q46+R41-R8</f>
        <v>1505</v>
      </c>
      <c r="S46" s="232">
        <f t="shared" si="42"/>
        <v>1397</v>
      </c>
      <c r="T46" s="232">
        <f t="shared" si="42"/>
        <v>1394</v>
      </c>
      <c r="U46" s="232">
        <f t="shared" si="42"/>
        <v>1394</v>
      </c>
      <c r="V46" s="232">
        <f t="shared" si="42"/>
        <v>1394</v>
      </c>
      <c r="W46" s="232">
        <f t="shared" si="42"/>
        <v>1394</v>
      </c>
      <c r="X46" s="232">
        <f t="shared" si="41"/>
        <v>1394</v>
      </c>
      <c r="Y46" s="232">
        <f t="shared" si="41"/>
        <v>1394</v>
      </c>
      <c r="Z46" s="232">
        <f t="shared" si="41"/>
        <v>1286</v>
      </c>
      <c r="AA46" s="232">
        <f t="shared" si="41"/>
        <v>1286</v>
      </c>
      <c r="AB46" s="232">
        <f t="shared" si="41"/>
        <v>1286</v>
      </c>
      <c r="AC46" s="232">
        <f t="shared" si="41"/>
        <v>1286</v>
      </c>
      <c r="AD46" s="232">
        <f t="shared" si="41"/>
        <v>1286</v>
      </c>
      <c r="AE46" s="232">
        <f t="shared" si="41"/>
        <v>1286</v>
      </c>
      <c r="AF46" s="232">
        <f t="shared" si="41"/>
        <v>1286</v>
      </c>
      <c r="AG46" s="232">
        <f t="shared" si="41"/>
        <v>1286</v>
      </c>
      <c r="AH46" s="232">
        <f t="shared" si="41"/>
        <v>1178</v>
      </c>
      <c r="AI46" s="232">
        <f t="shared" si="41"/>
        <v>1178</v>
      </c>
      <c r="AJ46" s="232">
        <f t="shared" si="41"/>
        <v>1178</v>
      </c>
      <c r="AK46" s="232">
        <f t="shared" si="41"/>
        <v>1178</v>
      </c>
      <c r="AL46" s="232">
        <f t="shared" si="41"/>
        <v>1178</v>
      </c>
      <c r="AM46" s="267">
        <f>AL46</f>
        <v>1178</v>
      </c>
    </row>
    <row r="47" spans="1:41" ht="30.75" customHeight="1" thickBot="1">
      <c r="B47" s="238" t="s">
        <v>4</v>
      </c>
      <c r="C47" s="2082"/>
      <c r="D47" s="2151" t="s">
        <v>8</v>
      </c>
      <c r="E47" s="2151"/>
      <c r="F47" s="294"/>
      <c r="G47" s="317"/>
      <c r="H47" s="295">
        <f>+H46-H45</f>
        <v>0</v>
      </c>
      <c r="I47" s="295">
        <f t="shared" ref="I47:AL47" si="43">+I46-I45</f>
        <v>0</v>
      </c>
      <c r="J47" s="295">
        <f t="shared" si="43"/>
        <v>0</v>
      </c>
      <c r="K47" s="295">
        <f t="shared" si="43"/>
        <v>0</v>
      </c>
      <c r="L47" s="295">
        <f t="shared" si="43"/>
        <v>0</v>
      </c>
      <c r="M47" s="295">
        <f t="shared" si="43"/>
        <v>0</v>
      </c>
      <c r="N47" s="295">
        <f t="shared" si="43"/>
        <v>-10</v>
      </c>
      <c r="O47" s="295">
        <f t="shared" si="43"/>
        <v>-14</v>
      </c>
      <c r="P47" s="295">
        <f t="shared" si="43"/>
        <v>-14</v>
      </c>
      <c r="Q47" s="295">
        <f t="shared" si="43"/>
        <v>-14</v>
      </c>
      <c r="R47" s="295">
        <f t="shared" si="43"/>
        <v>-15</v>
      </c>
      <c r="S47" s="295">
        <f t="shared" si="43"/>
        <v>-15</v>
      </c>
      <c r="T47" s="295">
        <f t="shared" si="43"/>
        <v>-18</v>
      </c>
      <c r="U47" s="295">
        <f t="shared" si="43"/>
        <v>-18</v>
      </c>
      <c r="V47" s="295">
        <f t="shared" si="43"/>
        <v>-18</v>
      </c>
      <c r="W47" s="295">
        <f t="shared" si="43"/>
        <v>-18</v>
      </c>
      <c r="X47" s="295">
        <f t="shared" si="43"/>
        <v>-18</v>
      </c>
      <c r="Y47" s="295">
        <f t="shared" si="43"/>
        <v>-18</v>
      </c>
      <c r="Z47" s="295">
        <f t="shared" si="43"/>
        <v>-18</v>
      </c>
      <c r="AA47" s="295">
        <f t="shared" si="43"/>
        <v>-18</v>
      </c>
      <c r="AB47" s="295">
        <f t="shared" si="43"/>
        <v>-18</v>
      </c>
      <c r="AC47" s="295">
        <f t="shared" si="43"/>
        <v>-18</v>
      </c>
      <c r="AD47" s="295">
        <f t="shared" si="43"/>
        <v>-18</v>
      </c>
      <c r="AE47" s="295">
        <f t="shared" si="43"/>
        <v>-18</v>
      </c>
      <c r="AF47" s="295">
        <f t="shared" si="43"/>
        <v>-18</v>
      </c>
      <c r="AG47" s="295">
        <f t="shared" si="43"/>
        <v>-18</v>
      </c>
      <c r="AH47" s="295">
        <f t="shared" si="43"/>
        <v>-18</v>
      </c>
      <c r="AI47" s="295">
        <f t="shared" si="43"/>
        <v>-18</v>
      </c>
      <c r="AJ47" s="295">
        <f t="shared" si="43"/>
        <v>-18</v>
      </c>
      <c r="AK47" s="295">
        <f t="shared" si="43"/>
        <v>-18</v>
      </c>
      <c r="AL47" s="295">
        <f t="shared" si="43"/>
        <v>-18</v>
      </c>
      <c r="AM47" s="296">
        <f>+AL47+AM46-AM45</f>
        <v>-36</v>
      </c>
    </row>
    <row r="48" spans="1:41" ht="30.75" customHeight="1" thickTop="1">
      <c r="A48" t="s">
        <v>619</v>
      </c>
      <c r="B48" s="238" t="s">
        <v>9</v>
      </c>
      <c r="C48" s="2081" t="s">
        <v>1114</v>
      </c>
      <c r="D48" s="2067" t="s">
        <v>120</v>
      </c>
      <c r="E48" s="2068"/>
      <c r="F48" s="127">
        <f>+GL!E24</f>
        <v>0</v>
      </c>
      <c r="G48" s="302">
        <f>+G7</f>
        <v>0</v>
      </c>
      <c r="H48" s="798">
        <f>+H7</f>
        <v>0</v>
      </c>
      <c r="I48" s="798"/>
      <c r="J48" s="798">
        <f t="shared" ref="J48:AL48" si="44">+J7</f>
        <v>0</v>
      </c>
      <c r="K48" s="798">
        <f t="shared" si="44"/>
        <v>0</v>
      </c>
      <c r="L48" s="798">
        <f t="shared" si="44"/>
        <v>0</v>
      </c>
      <c r="M48" s="798">
        <f t="shared" si="44"/>
        <v>108</v>
      </c>
      <c r="N48" s="798">
        <f t="shared" si="44"/>
        <v>0</v>
      </c>
      <c r="O48" s="798">
        <f t="shared" si="44"/>
        <v>0</v>
      </c>
      <c r="P48" s="798">
        <f t="shared" si="44"/>
        <v>0</v>
      </c>
      <c r="Q48" s="798">
        <f t="shared" si="44"/>
        <v>0</v>
      </c>
      <c r="R48" s="798">
        <f t="shared" si="44"/>
        <v>0</v>
      </c>
      <c r="S48" s="798">
        <f t="shared" si="44"/>
        <v>108</v>
      </c>
      <c r="T48" s="798">
        <f t="shared" si="44"/>
        <v>0</v>
      </c>
      <c r="U48" s="798">
        <f t="shared" si="44"/>
        <v>0</v>
      </c>
      <c r="V48" s="798">
        <f t="shared" si="44"/>
        <v>0</v>
      </c>
      <c r="W48" s="798">
        <f t="shared" si="44"/>
        <v>0</v>
      </c>
      <c r="X48" s="798">
        <f t="shared" si="44"/>
        <v>0</v>
      </c>
      <c r="Y48" s="798">
        <f t="shared" si="44"/>
        <v>0</v>
      </c>
      <c r="Z48" s="798">
        <f t="shared" si="44"/>
        <v>108</v>
      </c>
      <c r="AA48" s="798">
        <f t="shared" si="44"/>
        <v>0</v>
      </c>
      <c r="AB48" s="798">
        <f t="shared" si="44"/>
        <v>0</v>
      </c>
      <c r="AC48" s="798">
        <f t="shared" si="44"/>
        <v>0</v>
      </c>
      <c r="AD48" s="798">
        <f t="shared" si="44"/>
        <v>0</v>
      </c>
      <c r="AE48" s="798">
        <f t="shared" si="44"/>
        <v>0</v>
      </c>
      <c r="AF48" s="798">
        <f t="shared" si="44"/>
        <v>0</v>
      </c>
      <c r="AG48" s="798">
        <f t="shared" si="44"/>
        <v>0</v>
      </c>
      <c r="AH48" s="798">
        <f t="shared" si="44"/>
        <v>108</v>
      </c>
      <c r="AI48" s="798">
        <f t="shared" si="44"/>
        <v>0</v>
      </c>
      <c r="AJ48" s="798">
        <f t="shared" si="44"/>
        <v>0</v>
      </c>
      <c r="AK48" s="798">
        <f t="shared" si="44"/>
        <v>0</v>
      </c>
      <c r="AL48" s="798">
        <f t="shared" si="44"/>
        <v>0</v>
      </c>
      <c r="AM48" s="189">
        <f>SUM(H48:AL48)+G48</f>
        <v>432</v>
      </c>
    </row>
    <row r="49" spans="1:49" ht="30.75" customHeight="1">
      <c r="B49" s="238" t="s">
        <v>9</v>
      </c>
      <c r="C49" s="2082"/>
      <c r="D49" s="2084" t="s">
        <v>621</v>
      </c>
      <c r="E49" s="2085"/>
      <c r="F49" s="80"/>
      <c r="G49" s="213">
        <f t="shared" ref="G49:AL49" si="45">+G48</f>
        <v>0</v>
      </c>
      <c r="H49" s="72">
        <f t="shared" si="45"/>
        <v>0</v>
      </c>
      <c r="I49" s="72">
        <f t="shared" si="45"/>
        <v>0</v>
      </c>
      <c r="J49" s="72">
        <f t="shared" si="45"/>
        <v>0</v>
      </c>
      <c r="K49" s="72">
        <f t="shared" si="45"/>
        <v>0</v>
      </c>
      <c r="L49" s="72">
        <f t="shared" si="45"/>
        <v>0</v>
      </c>
      <c r="M49" s="1297">
        <f t="shared" si="45"/>
        <v>108</v>
      </c>
      <c r="N49" s="1297">
        <f t="shared" si="45"/>
        <v>0</v>
      </c>
      <c r="O49" s="1297">
        <f t="shared" si="45"/>
        <v>0</v>
      </c>
      <c r="P49" s="72">
        <f t="shared" si="45"/>
        <v>0</v>
      </c>
      <c r="Q49" s="72">
        <f t="shared" si="45"/>
        <v>0</v>
      </c>
      <c r="R49" s="1297">
        <f t="shared" si="45"/>
        <v>0</v>
      </c>
      <c r="S49" s="1297">
        <f t="shared" si="45"/>
        <v>108</v>
      </c>
      <c r="T49" s="1297">
        <f t="shared" si="45"/>
        <v>0</v>
      </c>
      <c r="U49" s="1297">
        <f t="shared" si="45"/>
        <v>0</v>
      </c>
      <c r="V49" s="1297">
        <f t="shared" si="45"/>
        <v>0</v>
      </c>
      <c r="W49" s="72">
        <f t="shared" si="45"/>
        <v>0</v>
      </c>
      <c r="X49" s="72">
        <f t="shared" si="45"/>
        <v>0</v>
      </c>
      <c r="Y49" s="1297">
        <f t="shared" si="45"/>
        <v>0</v>
      </c>
      <c r="Z49" s="1297">
        <f t="shared" si="45"/>
        <v>108</v>
      </c>
      <c r="AA49" s="1297">
        <f t="shared" si="45"/>
        <v>0</v>
      </c>
      <c r="AB49" s="1297">
        <f t="shared" si="45"/>
        <v>0</v>
      </c>
      <c r="AC49" s="72">
        <f t="shared" si="45"/>
        <v>0</v>
      </c>
      <c r="AD49" s="72">
        <f t="shared" si="45"/>
        <v>0</v>
      </c>
      <c r="AE49" s="72">
        <f t="shared" si="45"/>
        <v>0</v>
      </c>
      <c r="AF49" s="72">
        <f t="shared" si="45"/>
        <v>0</v>
      </c>
      <c r="AG49" s="72">
        <f t="shared" si="45"/>
        <v>0</v>
      </c>
      <c r="AH49" s="72">
        <f t="shared" si="45"/>
        <v>108</v>
      </c>
      <c r="AI49" s="72">
        <f t="shared" si="45"/>
        <v>0</v>
      </c>
      <c r="AJ49" s="72">
        <f t="shared" si="45"/>
        <v>0</v>
      </c>
      <c r="AK49" s="72">
        <f t="shared" si="45"/>
        <v>0</v>
      </c>
      <c r="AL49" s="72">
        <f t="shared" si="45"/>
        <v>0</v>
      </c>
      <c r="AM49" s="475">
        <f>SUM(G49:AL49)</f>
        <v>432</v>
      </c>
    </row>
    <row r="50" spans="1:49" s="34" customFormat="1" ht="30.75" customHeight="1">
      <c r="B50" s="238" t="s">
        <v>9</v>
      </c>
      <c r="C50" s="2082"/>
      <c r="D50" s="2120" t="s">
        <v>622</v>
      </c>
      <c r="E50" s="2121"/>
      <c r="F50" s="122"/>
      <c r="G50" s="758"/>
      <c r="H50" s="325">
        <f t="shared" ref="H50:AL50" si="46">G50-H48+H49</f>
        <v>0</v>
      </c>
      <c r="I50" s="325">
        <f t="shared" si="46"/>
        <v>0</v>
      </c>
      <c r="J50" s="325">
        <f t="shared" si="46"/>
        <v>0</v>
      </c>
      <c r="K50" s="325">
        <f t="shared" si="46"/>
        <v>0</v>
      </c>
      <c r="L50" s="325">
        <f t="shared" si="46"/>
        <v>0</v>
      </c>
      <c r="M50" s="325">
        <f t="shared" si="46"/>
        <v>0</v>
      </c>
      <c r="N50" s="325">
        <f t="shared" si="46"/>
        <v>0</v>
      </c>
      <c r="O50" s="325">
        <f t="shared" si="46"/>
        <v>0</v>
      </c>
      <c r="P50" s="325">
        <f t="shared" si="46"/>
        <v>0</v>
      </c>
      <c r="Q50" s="325">
        <f t="shared" si="46"/>
        <v>0</v>
      </c>
      <c r="R50" s="325">
        <f t="shared" ref="R50:W50" si="47">Q50-R48+R49</f>
        <v>0</v>
      </c>
      <c r="S50" s="325">
        <f t="shared" si="47"/>
        <v>0</v>
      </c>
      <c r="T50" s="325">
        <f t="shared" si="47"/>
        <v>0</v>
      </c>
      <c r="U50" s="325">
        <f t="shared" si="47"/>
        <v>0</v>
      </c>
      <c r="V50" s="325">
        <f t="shared" si="47"/>
        <v>0</v>
      </c>
      <c r="W50" s="325">
        <f t="shared" si="47"/>
        <v>0</v>
      </c>
      <c r="X50" s="325">
        <f t="shared" si="46"/>
        <v>0</v>
      </c>
      <c r="Y50" s="325">
        <f t="shared" si="46"/>
        <v>0</v>
      </c>
      <c r="Z50" s="325">
        <f t="shared" si="46"/>
        <v>0</v>
      </c>
      <c r="AA50" s="325">
        <f t="shared" si="46"/>
        <v>0</v>
      </c>
      <c r="AB50" s="325">
        <f t="shared" si="46"/>
        <v>0</v>
      </c>
      <c r="AC50" s="325">
        <f t="shared" si="46"/>
        <v>0</v>
      </c>
      <c r="AD50" s="325">
        <f t="shared" si="46"/>
        <v>0</v>
      </c>
      <c r="AE50" s="325">
        <f t="shared" si="46"/>
        <v>0</v>
      </c>
      <c r="AF50" s="325">
        <f t="shared" si="46"/>
        <v>0</v>
      </c>
      <c r="AG50" s="325">
        <f t="shared" si="46"/>
        <v>0</v>
      </c>
      <c r="AH50" s="325">
        <f t="shared" si="46"/>
        <v>0</v>
      </c>
      <c r="AI50" s="325">
        <f t="shared" si="46"/>
        <v>0</v>
      </c>
      <c r="AJ50" s="325">
        <f t="shared" si="46"/>
        <v>0</v>
      </c>
      <c r="AK50" s="325">
        <f t="shared" si="46"/>
        <v>0</v>
      </c>
      <c r="AL50" s="325">
        <f t="shared" si="46"/>
        <v>0</v>
      </c>
      <c r="AM50" s="326"/>
      <c r="AO50"/>
      <c r="AP50"/>
      <c r="AQ50"/>
      <c r="AR50"/>
      <c r="AS50"/>
      <c r="AT50"/>
      <c r="AU50"/>
      <c r="AV50"/>
      <c r="AW50"/>
    </row>
    <row r="51" spans="1:49" ht="30.75" customHeight="1" thickBot="1">
      <c r="A51" t="s">
        <v>619</v>
      </c>
      <c r="B51" s="238" t="s">
        <v>9</v>
      </c>
      <c r="C51" s="2082"/>
      <c r="D51" s="2049" t="s">
        <v>54</v>
      </c>
      <c r="E51" s="2050"/>
      <c r="F51" s="320"/>
      <c r="G51" s="321">
        <f>在庫管理!L14-G49</f>
        <v>108</v>
      </c>
      <c r="H51" s="362">
        <f>G51+H53-H49</f>
        <v>108</v>
      </c>
      <c r="I51" s="362">
        <f t="shared" ref="I51:AL51" si="48">H51+I53-I49</f>
        <v>108</v>
      </c>
      <c r="J51" s="362">
        <f t="shared" si="48"/>
        <v>108</v>
      </c>
      <c r="K51" s="362">
        <f t="shared" si="48"/>
        <v>108</v>
      </c>
      <c r="L51" s="362">
        <f t="shared" si="48"/>
        <v>108</v>
      </c>
      <c r="M51" s="362">
        <f t="shared" si="48"/>
        <v>0</v>
      </c>
      <c r="N51" s="362">
        <f t="shared" si="48"/>
        <v>108</v>
      </c>
      <c r="O51" s="362">
        <f t="shared" si="48"/>
        <v>108</v>
      </c>
      <c r="P51" s="362">
        <f t="shared" si="48"/>
        <v>108</v>
      </c>
      <c r="Q51" s="362">
        <f t="shared" si="48"/>
        <v>108</v>
      </c>
      <c r="R51" s="362">
        <f t="shared" ref="R51:X51" si="49">Q51+R53-R49</f>
        <v>108</v>
      </c>
      <c r="S51" s="362">
        <f t="shared" si="49"/>
        <v>108</v>
      </c>
      <c r="T51" s="362">
        <f t="shared" si="49"/>
        <v>108</v>
      </c>
      <c r="U51" s="362">
        <f t="shared" si="49"/>
        <v>108</v>
      </c>
      <c r="V51" s="362">
        <f t="shared" si="49"/>
        <v>108</v>
      </c>
      <c r="W51" s="362">
        <f t="shared" si="49"/>
        <v>108</v>
      </c>
      <c r="X51" s="362">
        <f t="shared" si="49"/>
        <v>108</v>
      </c>
      <c r="Y51" s="362">
        <f t="shared" si="48"/>
        <v>216</v>
      </c>
      <c r="Z51" s="362">
        <f t="shared" si="48"/>
        <v>108</v>
      </c>
      <c r="AA51" s="362">
        <f t="shared" si="48"/>
        <v>216</v>
      </c>
      <c r="AB51" s="362">
        <f t="shared" si="48"/>
        <v>216</v>
      </c>
      <c r="AC51" s="362">
        <f t="shared" si="48"/>
        <v>216</v>
      </c>
      <c r="AD51" s="362">
        <f t="shared" si="48"/>
        <v>216</v>
      </c>
      <c r="AE51" s="362">
        <f t="shared" si="48"/>
        <v>216</v>
      </c>
      <c r="AF51" s="362">
        <f t="shared" si="48"/>
        <v>324</v>
      </c>
      <c r="AG51" s="362">
        <f t="shared" si="48"/>
        <v>324</v>
      </c>
      <c r="AH51" s="362">
        <f t="shared" si="48"/>
        <v>216</v>
      </c>
      <c r="AI51" s="362">
        <f t="shared" si="48"/>
        <v>216</v>
      </c>
      <c r="AJ51" s="362">
        <f t="shared" si="48"/>
        <v>216</v>
      </c>
      <c r="AK51" s="362">
        <f t="shared" si="48"/>
        <v>216</v>
      </c>
      <c r="AL51" s="362">
        <f t="shared" si="48"/>
        <v>216</v>
      </c>
      <c r="AM51" s="323"/>
    </row>
    <row r="52" spans="1:49" s="34" customFormat="1" ht="30.75" customHeight="1" thickTop="1">
      <c r="B52" s="238" t="s">
        <v>9</v>
      </c>
      <c r="C52" s="2082"/>
      <c r="D52" s="2051" t="s">
        <v>40</v>
      </c>
      <c r="E52" s="2052"/>
      <c r="F52" s="152"/>
      <c r="G52" s="792">
        <f>+管理ﾌｫｰﾏｯﾄ!G34</f>
        <v>0</v>
      </c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>
        <v>108</v>
      </c>
      <c r="S52" s="153"/>
      <c r="T52" s="153">
        <v>108</v>
      </c>
      <c r="U52" s="153"/>
      <c r="V52" s="153">
        <v>108</v>
      </c>
      <c r="W52" s="153"/>
      <c r="X52" s="153"/>
      <c r="Y52" s="153"/>
      <c r="Z52" s="153">
        <v>108</v>
      </c>
      <c r="AA52" s="153"/>
      <c r="AB52" s="153">
        <v>108</v>
      </c>
      <c r="AC52" s="153"/>
      <c r="AD52" s="153"/>
      <c r="AE52" s="153"/>
      <c r="AF52" s="153">
        <v>108</v>
      </c>
      <c r="AG52" s="153"/>
      <c r="AH52" s="153"/>
      <c r="AI52" s="153"/>
      <c r="AJ52" s="153"/>
      <c r="AK52" s="153">
        <f>+AK11</f>
        <v>0</v>
      </c>
      <c r="AL52" s="153">
        <f>+AL11</f>
        <v>0</v>
      </c>
      <c r="AM52" s="177">
        <f>SUM(H52:AL52)</f>
        <v>648</v>
      </c>
      <c r="AO52"/>
      <c r="AP52"/>
      <c r="AQ52"/>
      <c r="AR52"/>
      <c r="AS52"/>
      <c r="AT52"/>
      <c r="AU52"/>
      <c r="AV52"/>
      <c r="AW52"/>
    </row>
    <row r="53" spans="1:49" ht="30.75" customHeight="1">
      <c r="B53" s="238" t="s">
        <v>9</v>
      </c>
      <c r="C53" s="2082"/>
      <c r="D53" s="2053" t="s">
        <v>140</v>
      </c>
      <c r="E53" s="2054"/>
      <c r="F53" s="123"/>
      <c r="G53" s="304"/>
      <c r="H53" s="121">
        <f t="shared" ref="H53:AL53" si="50">+H52</f>
        <v>0</v>
      </c>
      <c r="I53" s="121">
        <f t="shared" si="50"/>
        <v>0</v>
      </c>
      <c r="J53" s="121">
        <f t="shared" si="50"/>
        <v>0</v>
      </c>
      <c r="K53" s="121">
        <f t="shared" si="50"/>
        <v>0</v>
      </c>
      <c r="L53" s="121">
        <f t="shared" si="50"/>
        <v>0</v>
      </c>
      <c r="M53" s="1466">
        <f t="shared" si="50"/>
        <v>0</v>
      </c>
      <c r="N53" s="1466">
        <v>108</v>
      </c>
      <c r="O53" s="1466">
        <f t="shared" si="50"/>
        <v>0</v>
      </c>
      <c r="P53" s="121">
        <f t="shared" si="50"/>
        <v>0</v>
      </c>
      <c r="Q53" s="121">
        <f t="shared" si="50"/>
        <v>0</v>
      </c>
      <c r="R53" s="1466"/>
      <c r="S53" s="1466">
        <v>108</v>
      </c>
      <c r="T53" s="1466"/>
      <c r="U53" s="1466">
        <f t="shared" si="50"/>
        <v>0</v>
      </c>
      <c r="V53" s="1466"/>
      <c r="W53" s="121">
        <f t="shared" si="50"/>
        <v>0</v>
      </c>
      <c r="X53" s="121">
        <f t="shared" si="50"/>
        <v>0</v>
      </c>
      <c r="Y53" s="1466">
        <v>108</v>
      </c>
      <c r="Z53" s="1466"/>
      <c r="AA53" s="1466">
        <v>108</v>
      </c>
      <c r="AB53" s="1466"/>
      <c r="AC53" s="121">
        <f t="shared" si="50"/>
        <v>0</v>
      </c>
      <c r="AD53" s="121">
        <f t="shared" si="50"/>
        <v>0</v>
      </c>
      <c r="AE53" s="121">
        <f t="shared" si="50"/>
        <v>0</v>
      </c>
      <c r="AF53" s="121">
        <f t="shared" si="50"/>
        <v>108</v>
      </c>
      <c r="AG53" s="121">
        <f t="shared" si="50"/>
        <v>0</v>
      </c>
      <c r="AH53" s="121">
        <f t="shared" si="50"/>
        <v>0</v>
      </c>
      <c r="AI53" s="121">
        <f t="shared" si="50"/>
        <v>0</v>
      </c>
      <c r="AJ53" s="121">
        <f t="shared" si="50"/>
        <v>0</v>
      </c>
      <c r="AK53" s="121">
        <f t="shared" si="50"/>
        <v>0</v>
      </c>
      <c r="AL53" s="121">
        <f t="shared" si="50"/>
        <v>0</v>
      </c>
      <c r="AM53" s="190">
        <f>SUM(H53:AL53)</f>
        <v>540</v>
      </c>
    </row>
    <row r="54" spans="1:49" ht="30.75" customHeight="1">
      <c r="B54" s="238" t="s">
        <v>9</v>
      </c>
      <c r="C54" s="2082"/>
      <c r="D54" s="2122" t="s">
        <v>623</v>
      </c>
      <c r="E54" s="2123"/>
      <c r="F54" s="80"/>
      <c r="G54" s="303"/>
      <c r="H54" s="327"/>
      <c r="I54" s="327"/>
      <c r="J54" s="327"/>
      <c r="K54" s="327"/>
      <c r="L54" s="327"/>
      <c r="M54" s="1467">
        <v>2</v>
      </c>
      <c r="N54" s="1467"/>
      <c r="O54" s="1467"/>
      <c r="P54" s="327"/>
      <c r="Q54" s="327"/>
      <c r="R54" s="1467"/>
      <c r="S54" s="1467"/>
      <c r="T54" s="1467">
        <v>6</v>
      </c>
      <c r="U54" s="1467"/>
      <c r="V54" s="1467"/>
      <c r="W54" s="327">
        <v>12</v>
      </c>
      <c r="X54" s="327"/>
      <c r="Y54" s="1467">
        <v>1</v>
      </c>
      <c r="Z54" s="1467"/>
      <c r="AA54" s="1467"/>
      <c r="AB54" s="1467"/>
      <c r="AC54" s="327"/>
      <c r="AD54" s="327"/>
      <c r="AE54" s="327"/>
      <c r="AF54" s="327"/>
      <c r="AG54" s="327"/>
      <c r="AH54" s="327"/>
      <c r="AI54" s="327"/>
      <c r="AJ54" s="327"/>
      <c r="AK54" s="327"/>
      <c r="AL54" s="327"/>
      <c r="AM54" s="328">
        <f>SUM(H54:AL54)</f>
        <v>21</v>
      </c>
    </row>
    <row r="55" spans="1:49" ht="30.75" customHeight="1">
      <c r="B55" s="238" t="s">
        <v>9</v>
      </c>
      <c r="C55" s="2082"/>
      <c r="D55" s="2131" t="s">
        <v>624</v>
      </c>
      <c r="E55" s="2132"/>
      <c r="F55" s="170"/>
      <c r="G55" s="368"/>
      <c r="H55" s="329">
        <f>+G55+H53-H52</f>
        <v>0</v>
      </c>
      <c r="I55" s="172">
        <f t="shared" ref="I55:AL55" si="51">+H55+I53-I52</f>
        <v>0</v>
      </c>
      <c r="J55" s="172">
        <f t="shared" si="51"/>
        <v>0</v>
      </c>
      <c r="K55" s="172">
        <f t="shared" si="51"/>
        <v>0</v>
      </c>
      <c r="L55" s="172">
        <f t="shared" si="51"/>
        <v>0</v>
      </c>
      <c r="M55" s="172">
        <f t="shared" si="51"/>
        <v>0</v>
      </c>
      <c r="N55" s="172">
        <f t="shared" si="51"/>
        <v>108</v>
      </c>
      <c r="O55" s="172">
        <f t="shared" si="51"/>
        <v>108</v>
      </c>
      <c r="P55" s="172">
        <f t="shared" si="51"/>
        <v>108</v>
      </c>
      <c r="Q55" s="172">
        <f t="shared" si="51"/>
        <v>108</v>
      </c>
      <c r="R55" s="172">
        <f t="shared" ref="R55:X55" si="52">+Q55+R53-R52</f>
        <v>0</v>
      </c>
      <c r="S55" s="172">
        <f t="shared" si="52"/>
        <v>108</v>
      </c>
      <c r="T55" s="172">
        <f t="shared" si="52"/>
        <v>0</v>
      </c>
      <c r="U55" s="172">
        <f t="shared" si="52"/>
        <v>0</v>
      </c>
      <c r="V55" s="172">
        <f t="shared" si="52"/>
        <v>-108</v>
      </c>
      <c r="W55" s="172">
        <f t="shared" si="52"/>
        <v>-108</v>
      </c>
      <c r="X55" s="172">
        <f t="shared" si="52"/>
        <v>-108</v>
      </c>
      <c r="Y55" s="172">
        <f t="shared" si="51"/>
        <v>0</v>
      </c>
      <c r="Z55" s="172">
        <f t="shared" si="51"/>
        <v>-108</v>
      </c>
      <c r="AA55" s="172">
        <f t="shared" si="51"/>
        <v>0</v>
      </c>
      <c r="AB55" s="172">
        <f t="shared" si="51"/>
        <v>-108</v>
      </c>
      <c r="AC55" s="172">
        <f t="shared" si="51"/>
        <v>-108</v>
      </c>
      <c r="AD55" s="172">
        <f t="shared" si="51"/>
        <v>-108</v>
      </c>
      <c r="AE55" s="172">
        <f t="shared" si="51"/>
        <v>-108</v>
      </c>
      <c r="AF55" s="172">
        <f t="shared" si="51"/>
        <v>-108</v>
      </c>
      <c r="AG55" s="172">
        <f t="shared" si="51"/>
        <v>-108</v>
      </c>
      <c r="AH55" s="172">
        <f t="shared" si="51"/>
        <v>-108</v>
      </c>
      <c r="AI55" s="172">
        <f t="shared" si="51"/>
        <v>-108</v>
      </c>
      <c r="AJ55" s="172">
        <f t="shared" si="51"/>
        <v>-108</v>
      </c>
      <c r="AK55" s="172">
        <f t="shared" si="51"/>
        <v>-108</v>
      </c>
      <c r="AL55" s="172">
        <f t="shared" si="51"/>
        <v>-108</v>
      </c>
      <c r="AM55" s="173"/>
    </row>
    <row r="56" spans="1:49" ht="30.75" customHeight="1">
      <c r="B56" s="238" t="s">
        <v>9</v>
      </c>
      <c r="C56" s="2082"/>
      <c r="D56" s="2059" t="s">
        <v>53</v>
      </c>
      <c r="E56" s="2060"/>
      <c r="F56" s="174"/>
      <c r="G56" s="364">
        <f>在庫管理!K14</f>
        <v>203</v>
      </c>
      <c r="H56" s="167">
        <f>+G56+H64-H53-H54+H58</f>
        <v>203</v>
      </c>
      <c r="I56" s="167">
        <f t="shared" ref="I56:AL56" si="53">+H56+I64-I53-I54+I58</f>
        <v>203</v>
      </c>
      <c r="J56" s="167">
        <f t="shared" si="53"/>
        <v>203</v>
      </c>
      <c r="K56" s="167">
        <f t="shared" si="53"/>
        <v>203</v>
      </c>
      <c r="L56" s="167">
        <f t="shared" si="53"/>
        <v>203</v>
      </c>
      <c r="M56" s="167">
        <f t="shared" si="53"/>
        <v>201</v>
      </c>
      <c r="N56" s="167">
        <f t="shared" si="53"/>
        <v>93</v>
      </c>
      <c r="O56" s="167">
        <f t="shared" si="53"/>
        <v>93</v>
      </c>
      <c r="P56" s="167">
        <f t="shared" si="53"/>
        <v>93</v>
      </c>
      <c r="Q56" s="167">
        <f t="shared" si="53"/>
        <v>93</v>
      </c>
      <c r="R56" s="167">
        <f t="shared" ref="R56:X56" si="54">+Q56+R64-R53-R54+R58</f>
        <v>202</v>
      </c>
      <c r="S56" s="167">
        <f t="shared" si="54"/>
        <v>94</v>
      </c>
      <c r="T56" s="167">
        <f t="shared" si="54"/>
        <v>196</v>
      </c>
      <c r="U56" s="167">
        <f t="shared" si="54"/>
        <v>196</v>
      </c>
      <c r="V56" s="167">
        <f t="shared" si="54"/>
        <v>304</v>
      </c>
      <c r="W56" s="167">
        <f t="shared" si="54"/>
        <v>292</v>
      </c>
      <c r="X56" s="167">
        <f t="shared" si="54"/>
        <v>292</v>
      </c>
      <c r="Y56" s="167">
        <f t="shared" si="53"/>
        <v>183</v>
      </c>
      <c r="Z56" s="167">
        <f t="shared" si="53"/>
        <v>291</v>
      </c>
      <c r="AA56" s="167">
        <f t="shared" si="53"/>
        <v>183</v>
      </c>
      <c r="AB56" s="167">
        <f t="shared" si="53"/>
        <v>291</v>
      </c>
      <c r="AC56" s="167">
        <f t="shared" si="53"/>
        <v>291</v>
      </c>
      <c r="AD56" s="167">
        <f t="shared" si="53"/>
        <v>291</v>
      </c>
      <c r="AE56" s="167">
        <f t="shared" si="53"/>
        <v>291</v>
      </c>
      <c r="AF56" s="167">
        <f t="shared" si="53"/>
        <v>291</v>
      </c>
      <c r="AG56" s="167">
        <f t="shared" si="53"/>
        <v>291</v>
      </c>
      <c r="AH56" s="167">
        <f t="shared" si="53"/>
        <v>291</v>
      </c>
      <c r="AI56" s="167">
        <f t="shared" si="53"/>
        <v>291</v>
      </c>
      <c r="AJ56" s="167">
        <f t="shared" si="53"/>
        <v>291</v>
      </c>
      <c r="AK56" s="167">
        <f t="shared" si="53"/>
        <v>291</v>
      </c>
      <c r="AL56" s="167">
        <f t="shared" si="53"/>
        <v>291</v>
      </c>
      <c r="AM56" s="176"/>
    </row>
    <row r="57" spans="1:49" ht="30.75" hidden="1" customHeight="1">
      <c r="B57" s="238" t="s">
        <v>9</v>
      </c>
      <c r="C57" s="2082"/>
      <c r="D57" s="2140" t="s">
        <v>651</v>
      </c>
      <c r="E57" s="2141"/>
      <c r="F57" s="977"/>
      <c r="G57" s="978"/>
      <c r="H57" s="979"/>
      <c r="I57" s="979"/>
      <c r="J57" s="979"/>
      <c r="K57" s="979"/>
      <c r="L57" s="979"/>
      <c r="M57" s="979"/>
      <c r="N57" s="979"/>
      <c r="O57" s="979"/>
      <c r="P57" s="979"/>
      <c r="Q57" s="979"/>
      <c r="R57" s="1333"/>
      <c r="S57" s="1333"/>
      <c r="T57" s="1333"/>
      <c r="U57" s="1333"/>
      <c r="V57" s="1333"/>
      <c r="W57" s="979"/>
      <c r="X57" s="979"/>
      <c r="Y57" s="979"/>
      <c r="Z57" s="979"/>
      <c r="AA57" s="979"/>
      <c r="AB57" s="979"/>
      <c r="AC57" s="979"/>
      <c r="AD57" s="979"/>
      <c r="AE57" s="979"/>
      <c r="AF57" s="979"/>
      <c r="AG57" s="979"/>
      <c r="AH57" s="979"/>
      <c r="AI57" s="979"/>
      <c r="AJ57" s="979"/>
      <c r="AK57" s="979"/>
      <c r="AL57" s="980"/>
      <c r="AM57" s="981"/>
    </row>
    <row r="58" spans="1:49" ht="30.75" hidden="1" customHeight="1">
      <c r="B58" s="238" t="s">
        <v>9</v>
      </c>
      <c r="C58" s="2082"/>
      <c r="D58" s="2053" t="s">
        <v>652</v>
      </c>
      <c r="E58" s="2054"/>
      <c r="F58" s="982"/>
      <c r="G58" s="983"/>
      <c r="H58" s="168">
        <f t="shared" ref="H58:AL58" si="55">+H57</f>
        <v>0</v>
      </c>
      <c r="I58" s="168">
        <f t="shared" si="55"/>
        <v>0</v>
      </c>
      <c r="J58" s="168">
        <f t="shared" si="55"/>
        <v>0</v>
      </c>
      <c r="K58" s="168">
        <f t="shared" si="55"/>
        <v>0</v>
      </c>
      <c r="L58" s="168">
        <f t="shared" si="55"/>
        <v>0</v>
      </c>
      <c r="M58" s="168">
        <f t="shared" si="55"/>
        <v>0</v>
      </c>
      <c r="N58" s="168">
        <f t="shared" si="55"/>
        <v>0</v>
      </c>
      <c r="O58" s="168">
        <f t="shared" si="55"/>
        <v>0</v>
      </c>
      <c r="P58" s="168">
        <f t="shared" si="55"/>
        <v>0</v>
      </c>
      <c r="Q58" s="168">
        <f t="shared" si="55"/>
        <v>0</v>
      </c>
      <c r="R58" s="1332">
        <f t="shared" si="55"/>
        <v>0</v>
      </c>
      <c r="S58" s="1332">
        <f t="shared" si="55"/>
        <v>0</v>
      </c>
      <c r="T58" s="1332">
        <f t="shared" si="55"/>
        <v>0</v>
      </c>
      <c r="U58" s="1332">
        <f t="shared" si="55"/>
        <v>0</v>
      </c>
      <c r="V58" s="1332">
        <f t="shared" si="55"/>
        <v>0</v>
      </c>
      <c r="W58" s="168">
        <f t="shared" si="55"/>
        <v>0</v>
      </c>
      <c r="X58" s="168">
        <f t="shared" si="55"/>
        <v>0</v>
      </c>
      <c r="Y58" s="168">
        <f t="shared" si="55"/>
        <v>0</v>
      </c>
      <c r="Z58" s="168">
        <f t="shared" si="55"/>
        <v>0</v>
      </c>
      <c r="AA58" s="168">
        <f t="shared" si="55"/>
        <v>0</v>
      </c>
      <c r="AB58" s="168">
        <f t="shared" si="55"/>
        <v>0</v>
      </c>
      <c r="AC58" s="168">
        <f t="shared" si="55"/>
        <v>0</v>
      </c>
      <c r="AD58" s="168">
        <f t="shared" si="55"/>
        <v>0</v>
      </c>
      <c r="AE58" s="168">
        <f t="shared" si="55"/>
        <v>0</v>
      </c>
      <c r="AF58" s="168">
        <f t="shared" si="55"/>
        <v>0</v>
      </c>
      <c r="AG58" s="168">
        <f t="shared" si="55"/>
        <v>0</v>
      </c>
      <c r="AH58" s="168">
        <f t="shared" si="55"/>
        <v>0</v>
      </c>
      <c r="AI58" s="168">
        <f t="shared" si="55"/>
        <v>0</v>
      </c>
      <c r="AJ58" s="168">
        <f t="shared" si="55"/>
        <v>0</v>
      </c>
      <c r="AK58" s="168">
        <f t="shared" si="55"/>
        <v>0</v>
      </c>
      <c r="AL58" s="168">
        <f t="shared" si="55"/>
        <v>0</v>
      </c>
      <c r="AM58" s="984"/>
    </row>
    <row r="59" spans="1:49" ht="30.75" hidden="1" customHeight="1">
      <c r="B59" s="238" t="s">
        <v>9</v>
      </c>
      <c r="C59" s="2082"/>
      <c r="D59" s="2122" t="s">
        <v>623</v>
      </c>
      <c r="E59" s="2123"/>
      <c r="F59" s="982"/>
      <c r="G59" s="983"/>
      <c r="H59" s="985"/>
      <c r="I59" s="985"/>
      <c r="J59" s="985"/>
      <c r="K59" s="985"/>
      <c r="L59" s="985"/>
      <c r="M59" s="985"/>
      <c r="N59" s="985"/>
      <c r="O59" s="985"/>
      <c r="P59" s="985"/>
      <c r="Q59" s="985"/>
      <c r="R59" s="1334"/>
      <c r="S59" s="1334"/>
      <c r="T59" s="1334"/>
      <c r="U59" s="1334"/>
      <c r="V59" s="1334"/>
      <c r="W59" s="985"/>
      <c r="X59" s="985"/>
      <c r="Y59" s="985"/>
      <c r="Z59" s="985"/>
      <c r="AA59" s="985"/>
      <c r="AB59" s="985"/>
      <c r="AC59" s="985"/>
      <c r="AD59" s="985"/>
      <c r="AE59" s="985"/>
      <c r="AF59" s="985"/>
      <c r="AG59" s="985"/>
      <c r="AH59" s="985"/>
      <c r="AI59" s="985"/>
      <c r="AJ59" s="985"/>
      <c r="AK59" s="985"/>
      <c r="AL59" s="985"/>
      <c r="AM59" s="986"/>
    </row>
    <row r="60" spans="1:49" ht="30.75" hidden="1" customHeight="1">
      <c r="B60" s="238" t="s">
        <v>9</v>
      </c>
      <c r="C60" s="2082"/>
      <c r="D60" s="2124" t="s">
        <v>653</v>
      </c>
      <c r="E60" s="2125"/>
      <c r="F60" s="982"/>
      <c r="G60" s="983"/>
      <c r="H60" s="329">
        <f>+G60+H58-H57</f>
        <v>0</v>
      </c>
      <c r="I60" s="329">
        <f t="shared" ref="I60:AK60" si="56">+H60+I58-I57</f>
        <v>0</v>
      </c>
      <c r="J60" s="329">
        <f t="shared" si="56"/>
        <v>0</v>
      </c>
      <c r="K60" s="329">
        <f t="shared" si="56"/>
        <v>0</v>
      </c>
      <c r="L60" s="329">
        <f t="shared" si="56"/>
        <v>0</v>
      </c>
      <c r="M60" s="329">
        <f t="shared" si="56"/>
        <v>0</v>
      </c>
      <c r="N60" s="329">
        <f t="shared" si="56"/>
        <v>0</v>
      </c>
      <c r="O60" s="329">
        <f t="shared" si="56"/>
        <v>0</v>
      </c>
      <c r="P60" s="329">
        <f t="shared" si="56"/>
        <v>0</v>
      </c>
      <c r="Q60" s="329">
        <f t="shared" si="56"/>
        <v>0</v>
      </c>
      <c r="R60" s="1328">
        <f t="shared" si="56"/>
        <v>0</v>
      </c>
      <c r="S60" s="1328">
        <f t="shared" si="56"/>
        <v>0</v>
      </c>
      <c r="T60" s="1328">
        <f t="shared" si="56"/>
        <v>0</v>
      </c>
      <c r="U60" s="1328">
        <f t="shared" si="56"/>
        <v>0</v>
      </c>
      <c r="V60" s="1328">
        <f t="shared" si="56"/>
        <v>0</v>
      </c>
      <c r="W60" s="329">
        <f t="shared" si="56"/>
        <v>0</v>
      </c>
      <c r="X60" s="329">
        <f t="shared" si="56"/>
        <v>0</v>
      </c>
      <c r="Y60" s="329">
        <f t="shared" si="56"/>
        <v>0</v>
      </c>
      <c r="Z60" s="329">
        <f t="shared" si="56"/>
        <v>0</v>
      </c>
      <c r="AA60" s="329">
        <f t="shared" si="56"/>
        <v>0</v>
      </c>
      <c r="AB60" s="329">
        <f t="shared" si="56"/>
        <v>0</v>
      </c>
      <c r="AC60" s="329">
        <f t="shared" si="56"/>
        <v>0</v>
      </c>
      <c r="AD60" s="329">
        <f t="shared" si="56"/>
        <v>0</v>
      </c>
      <c r="AE60" s="329">
        <f t="shared" si="56"/>
        <v>0</v>
      </c>
      <c r="AF60" s="329">
        <f t="shared" si="56"/>
        <v>0</v>
      </c>
      <c r="AG60" s="329">
        <f t="shared" si="56"/>
        <v>0</v>
      </c>
      <c r="AH60" s="329">
        <f t="shared" si="56"/>
        <v>0</v>
      </c>
      <c r="AI60" s="329">
        <f t="shared" si="56"/>
        <v>0</v>
      </c>
      <c r="AJ60" s="329">
        <f t="shared" si="56"/>
        <v>0</v>
      </c>
      <c r="AK60" s="329">
        <f t="shared" si="56"/>
        <v>0</v>
      </c>
      <c r="AL60" s="329">
        <f>+AK60+AL58-AL57</f>
        <v>0</v>
      </c>
      <c r="AM60" s="986"/>
    </row>
    <row r="61" spans="1:49" ht="30.75" hidden="1" customHeight="1">
      <c r="B61" s="238" t="s">
        <v>9</v>
      </c>
      <c r="C61" s="2082"/>
      <c r="D61" s="2142" t="s">
        <v>654</v>
      </c>
      <c r="E61" s="2143"/>
      <c r="F61" s="987"/>
      <c r="G61" s="988"/>
      <c r="H61" s="991"/>
      <c r="I61" s="991"/>
      <c r="J61" s="991"/>
      <c r="K61" s="989"/>
      <c r="L61" s="989"/>
      <c r="M61" s="989"/>
      <c r="N61" s="989"/>
      <c r="O61" s="989"/>
      <c r="P61" s="989"/>
      <c r="Q61" s="989"/>
      <c r="R61" s="1335"/>
      <c r="S61" s="1335"/>
      <c r="T61" s="1335"/>
      <c r="U61" s="1335"/>
      <c r="V61" s="1335"/>
      <c r="W61" s="989"/>
      <c r="X61" s="989"/>
      <c r="Y61" s="989"/>
      <c r="Z61" s="989"/>
      <c r="AA61" s="989"/>
      <c r="AB61" s="989"/>
      <c r="AC61" s="989"/>
      <c r="AD61" s="989"/>
      <c r="AE61" s="989"/>
      <c r="AF61" s="989"/>
      <c r="AG61" s="989"/>
      <c r="AH61" s="989"/>
      <c r="AI61" s="989"/>
      <c r="AJ61" s="989"/>
      <c r="AK61" s="989"/>
      <c r="AL61" s="989"/>
      <c r="AM61" s="990"/>
    </row>
    <row r="62" spans="1:49" ht="30.75" hidden="1" customHeight="1">
      <c r="B62" s="238" t="s">
        <v>9</v>
      </c>
      <c r="C62" s="2082"/>
      <c r="D62" s="2059" t="s">
        <v>655</v>
      </c>
      <c r="E62" s="2060"/>
      <c r="F62" s="174"/>
      <c r="G62" s="364">
        <f>在庫管理!J14</f>
        <v>0</v>
      </c>
      <c r="H62" s="167">
        <f>G62+H61-H58-H59</f>
        <v>0</v>
      </c>
      <c r="I62" s="167">
        <f>H62+I61-I58-I59</f>
        <v>0</v>
      </c>
      <c r="J62" s="167">
        <f>I62+J61-J58-J59</f>
        <v>0</v>
      </c>
      <c r="K62" s="167">
        <f>J62+K61-K58-K59</f>
        <v>0</v>
      </c>
      <c r="L62" s="167">
        <f t="shared" ref="L62:AL62" si="57">K62+L61-L58-L59</f>
        <v>0</v>
      </c>
      <c r="M62" s="167">
        <f t="shared" si="57"/>
        <v>0</v>
      </c>
      <c r="N62" s="167">
        <f t="shared" si="57"/>
        <v>0</v>
      </c>
      <c r="O62" s="167">
        <f t="shared" si="57"/>
        <v>0</v>
      </c>
      <c r="P62" s="167">
        <f t="shared" si="57"/>
        <v>0</v>
      </c>
      <c r="Q62" s="167">
        <f t="shared" si="57"/>
        <v>0</v>
      </c>
      <c r="R62" s="1329">
        <f t="shared" si="57"/>
        <v>0</v>
      </c>
      <c r="S62" s="1329">
        <f t="shared" si="57"/>
        <v>0</v>
      </c>
      <c r="T62" s="1329">
        <f t="shared" si="57"/>
        <v>0</v>
      </c>
      <c r="U62" s="1329">
        <f t="shared" si="57"/>
        <v>0</v>
      </c>
      <c r="V62" s="1329">
        <f t="shared" si="57"/>
        <v>0</v>
      </c>
      <c r="W62" s="167">
        <f t="shared" si="57"/>
        <v>0</v>
      </c>
      <c r="X62" s="167">
        <f t="shared" si="57"/>
        <v>0</v>
      </c>
      <c r="Y62" s="167">
        <f t="shared" si="57"/>
        <v>0</v>
      </c>
      <c r="Z62" s="167">
        <f t="shared" si="57"/>
        <v>0</v>
      </c>
      <c r="AA62" s="167">
        <f t="shared" si="57"/>
        <v>0</v>
      </c>
      <c r="AB62" s="167">
        <f t="shared" si="57"/>
        <v>0</v>
      </c>
      <c r="AC62" s="167">
        <f t="shared" si="57"/>
        <v>0</v>
      </c>
      <c r="AD62" s="167">
        <f t="shared" si="57"/>
        <v>0</v>
      </c>
      <c r="AE62" s="167">
        <f t="shared" si="57"/>
        <v>0</v>
      </c>
      <c r="AF62" s="167">
        <f t="shared" si="57"/>
        <v>0</v>
      </c>
      <c r="AG62" s="167">
        <f t="shared" si="57"/>
        <v>0</v>
      </c>
      <c r="AH62" s="167">
        <f t="shared" si="57"/>
        <v>0</v>
      </c>
      <c r="AI62" s="167">
        <f t="shared" si="57"/>
        <v>0</v>
      </c>
      <c r="AJ62" s="167">
        <f t="shared" si="57"/>
        <v>0</v>
      </c>
      <c r="AK62" s="167">
        <f t="shared" si="57"/>
        <v>0</v>
      </c>
      <c r="AL62" s="167">
        <f t="shared" si="57"/>
        <v>0</v>
      </c>
      <c r="AM62" s="176"/>
    </row>
    <row r="63" spans="1:49" ht="30.75" customHeight="1">
      <c r="B63" s="238" t="s">
        <v>9</v>
      </c>
      <c r="C63" s="2082"/>
      <c r="D63" s="2090" t="s">
        <v>625</v>
      </c>
      <c r="E63" s="2102"/>
      <c r="F63" s="2086" t="s">
        <v>462</v>
      </c>
      <c r="G63" s="306"/>
      <c r="H63" s="164">
        <f t="shared" ref="H63:T63" si="58">+H22</f>
        <v>0</v>
      </c>
      <c r="I63" s="164">
        <f t="shared" si="58"/>
        <v>0</v>
      </c>
      <c r="J63" s="164">
        <f t="shared" si="58"/>
        <v>0</v>
      </c>
      <c r="K63" s="164">
        <f t="shared" si="58"/>
        <v>0</v>
      </c>
      <c r="L63" s="164">
        <f t="shared" si="58"/>
        <v>0</v>
      </c>
      <c r="M63" s="164">
        <f t="shared" si="58"/>
        <v>0</v>
      </c>
      <c r="N63" s="164">
        <f t="shared" si="58"/>
        <v>0</v>
      </c>
      <c r="O63" s="164">
        <f t="shared" si="58"/>
        <v>0</v>
      </c>
      <c r="P63" s="164">
        <f t="shared" si="58"/>
        <v>0</v>
      </c>
      <c r="Q63" s="164">
        <f t="shared" si="58"/>
        <v>0</v>
      </c>
      <c r="R63" s="164">
        <f t="shared" si="58"/>
        <v>108</v>
      </c>
      <c r="S63" s="164">
        <f t="shared" si="58"/>
        <v>0</v>
      </c>
      <c r="T63" s="164">
        <f t="shared" si="58"/>
        <v>108</v>
      </c>
      <c r="U63" s="164">
        <f t="shared" ref="U63:AI63" si="59">+U22</f>
        <v>0</v>
      </c>
      <c r="V63" s="164">
        <f t="shared" si="59"/>
        <v>108</v>
      </c>
      <c r="W63" s="164">
        <f t="shared" si="59"/>
        <v>0</v>
      </c>
      <c r="X63" s="164">
        <f t="shared" si="59"/>
        <v>0</v>
      </c>
      <c r="Y63" s="1638">
        <f t="shared" si="59"/>
        <v>0</v>
      </c>
      <c r="Z63" s="164">
        <f t="shared" si="59"/>
        <v>108</v>
      </c>
      <c r="AA63" s="164">
        <f t="shared" si="59"/>
        <v>0</v>
      </c>
      <c r="AB63" s="164">
        <f t="shared" si="59"/>
        <v>108</v>
      </c>
      <c r="AC63" s="164">
        <f t="shared" si="59"/>
        <v>0</v>
      </c>
      <c r="AD63" s="164">
        <f t="shared" si="59"/>
        <v>0</v>
      </c>
      <c r="AE63" s="164">
        <f t="shared" si="59"/>
        <v>0</v>
      </c>
      <c r="AF63" s="164">
        <f t="shared" si="59"/>
        <v>108</v>
      </c>
      <c r="AG63" s="164">
        <f t="shared" si="59"/>
        <v>0</v>
      </c>
      <c r="AH63" s="164"/>
      <c r="AI63" s="164">
        <f t="shared" si="59"/>
        <v>0</v>
      </c>
      <c r="AJ63" s="116"/>
      <c r="AK63" s="116"/>
      <c r="AL63" s="116"/>
      <c r="AM63" s="187">
        <f>SUM(H63:AL63)</f>
        <v>648</v>
      </c>
    </row>
    <row r="64" spans="1:49" ht="30.75" customHeight="1">
      <c r="B64" s="238" t="s">
        <v>9</v>
      </c>
      <c r="C64" s="2082"/>
      <c r="D64" s="2089" t="s">
        <v>627</v>
      </c>
      <c r="E64" s="2092"/>
      <c r="F64" s="2087"/>
      <c r="G64" s="307"/>
      <c r="H64" s="143">
        <f t="shared" ref="H64:AL64" si="60">+H63</f>
        <v>0</v>
      </c>
      <c r="I64" s="143">
        <f t="shared" si="60"/>
        <v>0</v>
      </c>
      <c r="J64" s="143">
        <f t="shared" si="60"/>
        <v>0</v>
      </c>
      <c r="K64" s="143">
        <f t="shared" si="60"/>
        <v>0</v>
      </c>
      <c r="L64" s="143">
        <f t="shared" si="60"/>
        <v>0</v>
      </c>
      <c r="M64" s="1470">
        <f t="shared" si="60"/>
        <v>0</v>
      </c>
      <c r="N64" s="1470">
        <f t="shared" si="60"/>
        <v>0</v>
      </c>
      <c r="O64" s="1470">
        <f t="shared" si="60"/>
        <v>0</v>
      </c>
      <c r="P64" s="143">
        <f t="shared" si="60"/>
        <v>0</v>
      </c>
      <c r="Q64" s="143">
        <f t="shared" si="60"/>
        <v>0</v>
      </c>
      <c r="R64" s="1470">
        <v>109</v>
      </c>
      <c r="S64" s="1470">
        <f t="shared" si="60"/>
        <v>0</v>
      </c>
      <c r="T64" s="1470">
        <f>+T63</f>
        <v>108</v>
      </c>
      <c r="U64" s="1470">
        <f t="shared" si="60"/>
        <v>0</v>
      </c>
      <c r="V64" s="1470">
        <f t="shared" si="60"/>
        <v>108</v>
      </c>
      <c r="W64" s="143">
        <f t="shared" si="60"/>
        <v>0</v>
      </c>
      <c r="X64" s="143">
        <f t="shared" si="60"/>
        <v>0</v>
      </c>
      <c r="Y64" s="1470">
        <f t="shared" si="60"/>
        <v>0</v>
      </c>
      <c r="Z64" s="1470">
        <f t="shared" si="60"/>
        <v>108</v>
      </c>
      <c r="AA64" s="1470">
        <f t="shared" si="60"/>
        <v>0</v>
      </c>
      <c r="AB64" s="1470">
        <f t="shared" si="60"/>
        <v>108</v>
      </c>
      <c r="AC64" s="143">
        <f t="shared" si="60"/>
        <v>0</v>
      </c>
      <c r="AD64" s="143">
        <f t="shared" si="60"/>
        <v>0</v>
      </c>
      <c r="AE64" s="143">
        <f t="shared" si="60"/>
        <v>0</v>
      </c>
      <c r="AF64" s="143">
        <f t="shared" si="60"/>
        <v>108</v>
      </c>
      <c r="AG64" s="143">
        <f t="shared" si="60"/>
        <v>0</v>
      </c>
      <c r="AH64" s="143">
        <f t="shared" si="60"/>
        <v>0</v>
      </c>
      <c r="AI64" s="143">
        <f>+AI63</f>
        <v>0</v>
      </c>
      <c r="AJ64" s="143">
        <f>+AJ63</f>
        <v>0</v>
      </c>
      <c r="AK64" s="143">
        <f t="shared" si="60"/>
        <v>0</v>
      </c>
      <c r="AL64" s="143">
        <f t="shared" si="60"/>
        <v>0</v>
      </c>
      <c r="AM64" s="463">
        <f>SUM(H64:AL64)</f>
        <v>649</v>
      </c>
    </row>
    <row r="65" spans="2:49" ht="30.75" customHeight="1">
      <c r="B65" s="238" t="s">
        <v>9</v>
      </c>
      <c r="C65" s="2082"/>
      <c r="D65" s="2152" t="s">
        <v>628</v>
      </c>
      <c r="E65" s="2153"/>
      <c r="F65" s="2087"/>
      <c r="G65" s="505"/>
      <c r="H65" s="506"/>
      <c r="I65" s="506"/>
      <c r="J65" s="506"/>
      <c r="K65" s="506"/>
      <c r="L65" s="506"/>
      <c r="M65" s="506"/>
      <c r="N65" s="506"/>
      <c r="O65" s="506"/>
      <c r="P65" s="506"/>
      <c r="Q65" s="506"/>
      <c r="R65" s="506"/>
      <c r="S65" s="506"/>
      <c r="T65" s="506"/>
      <c r="U65" s="506"/>
      <c r="V65" s="506"/>
      <c r="W65" s="506"/>
      <c r="X65" s="506"/>
      <c r="Y65" s="506"/>
      <c r="Z65" s="506"/>
      <c r="AA65" s="506"/>
      <c r="AB65" s="506"/>
      <c r="AC65" s="506"/>
      <c r="AD65" s="506"/>
      <c r="AE65" s="506"/>
      <c r="AF65" s="506"/>
      <c r="AG65" s="506"/>
      <c r="AH65" s="506"/>
      <c r="AI65" s="506"/>
      <c r="AJ65" s="506"/>
      <c r="AK65" s="506"/>
      <c r="AL65" s="506"/>
      <c r="AM65" s="507">
        <f>SUM(H65:AL65)</f>
        <v>0</v>
      </c>
    </row>
    <row r="66" spans="2:49" ht="30.75" customHeight="1">
      <c r="B66" s="238" t="s">
        <v>9</v>
      </c>
      <c r="C66" s="2082"/>
      <c r="D66" s="2097" t="s">
        <v>629</v>
      </c>
      <c r="E66" s="2133"/>
      <c r="F66" s="2087"/>
      <c r="G66" s="305"/>
      <c r="H66" s="329">
        <f>+G66+H64-H63</f>
        <v>0</v>
      </c>
      <c r="I66" s="329">
        <f t="shared" ref="I66:AL66" si="61">+H66+I64-I63</f>
        <v>0</v>
      </c>
      <c r="J66" s="329">
        <f t="shared" si="61"/>
        <v>0</v>
      </c>
      <c r="K66" s="329">
        <f t="shared" si="61"/>
        <v>0</v>
      </c>
      <c r="L66" s="329">
        <f t="shared" si="61"/>
        <v>0</v>
      </c>
      <c r="M66" s="329">
        <f t="shared" si="61"/>
        <v>0</v>
      </c>
      <c r="N66" s="329">
        <f t="shared" si="61"/>
        <v>0</v>
      </c>
      <c r="O66" s="329">
        <f t="shared" si="61"/>
        <v>0</v>
      </c>
      <c r="P66" s="329">
        <f t="shared" si="61"/>
        <v>0</v>
      </c>
      <c r="Q66" s="329">
        <f t="shared" si="61"/>
        <v>0</v>
      </c>
      <c r="R66" s="329">
        <f>+Q66+R64-R63</f>
        <v>1</v>
      </c>
      <c r="S66" s="329">
        <f>+R66+S64-S63</f>
        <v>1</v>
      </c>
      <c r="T66" s="329">
        <f>+S66+T64-T63</f>
        <v>1</v>
      </c>
      <c r="U66" s="329">
        <f>+T66+U64-U63</f>
        <v>1</v>
      </c>
      <c r="V66" s="329">
        <f>+U66+V64-V63</f>
        <v>1</v>
      </c>
      <c r="W66" s="329">
        <f t="shared" si="61"/>
        <v>1</v>
      </c>
      <c r="X66" s="329">
        <f t="shared" si="61"/>
        <v>1</v>
      </c>
      <c r="Y66" s="329">
        <f t="shared" si="61"/>
        <v>1</v>
      </c>
      <c r="Z66" s="329">
        <f t="shared" si="61"/>
        <v>1</v>
      </c>
      <c r="AA66" s="329">
        <f t="shared" si="61"/>
        <v>1</v>
      </c>
      <c r="AB66" s="329">
        <f t="shared" si="61"/>
        <v>1</v>
      </c>
      <c r="AC66" s="329">
        <f t="shared" si="61"/>
        <v>1</v>
      </c>
      <c r="AD66" s="329">
        <f t="shared" si="61"/>
        <v>1</v>
      </c>
      <c r="AE66" s="329">
        <f t="shared" si="61"/>
        <v>1</v>
      </c>
      <c r="AF66" s="329">
        <f t="shared" si="61"/>
        <v>1</v>
      </c>
      <c r="AG66" s="329">
        <f t="shared" si="61"/>
        <v>1</v>
      </c>
      <c r="AH66" s="329">
        <f t="shared" si="61"/>
        <v>1</v>
      </c>
      <c r="AI66" s="329">
        <f>+AH66+AI64-AI63</f>
        <v>1</v>
      </c>
      <c r="AJ66" s="329">
        <f>+AI66+AJ64-AJ63</f>
        <v>1</v>
      </c>
      <c r="AK66" s="329">
        <f t="shared" si="61"/>
        <v>1</v>
      </c>
      <c r="AL66" s="329">
        <f t="shared" si="61"/>
        <v>1</v>
      </c>
      <c r="AM66" s="330"/>
    </row>
    <row r="67" spans="2:49" ht="30.75" customHeight="1">
      <c r="B67" s="238" t="s">
        <v>9</v>
      </c>
      <c r="C67" s="2082"/>
      <c r="D67" s="2090" t="s">
        <v>630</v>
      </c>
      <c r="E67" s="2102"/>
      <c r="F67" s="2087"/>
      <c r="G67" s="306"/>
      <c r="H67" s="164"/>
      <c r="I67" s="164"/>
      <c r="J67" s="164"/>
      <c r="K67" s="164"/>
      <c r="L67" s="164"/>
      <c r="M67" s="164">
        <v>108</v>
      </c>
      <c r="N67" s="164"/>
      <c r="O67" s="164">
        <v>108</v>
      </c>
      <c r="P67" s="164"/>
      <c r="Q67" s="164"/>
      <c r="R67" s="164"/>
      <c r="S67" s="164">
        <f t="shared" ref="S67:AF67" si="62">+S26</f>
        <v>108</v>
      </c>
      <c r="T67" s="164"/>
      <c r="U67" s="164">
        <f t="shared" si="62"/>
        <v>108</v>
      </c>
      <c r="V67" s="164">
        <f t="shared" si="62"/>
        <v>0</v>
      </c>
      <c r="W67" s="164">
        <f t="shared" si="62"/>
        <v>0</v>
      </c>
      <c r="X67" s="164">
        <f t="shared" si="62"/>
        <v>0</v>
      </c>
      <c r="Y67" s="164">
        <f t="shared" si="62"/>
        <v>108</v>
      </c>
      <c r="Z67" s="164">
        <f t="shared" si="62"/>
        <v>0</v>
      </c>
      <c r="AA67" s="164">
        <f t="shared" si="62"/>
        <v>108</v>
      </c>
      <c r="AB67" s="164">
        <f t="shared" si="62"/>
        <v>0</v>
      </c>
      <c r="AC67" s="164">
        <f t="shared" si="62"/>
        <v>108</v>
      </c>
      <c r="AD67" s="164">
        <f t="shared" si="62"/>
        <v>0</v>
      </c>
      <c r="AE67" s="164">
        <f t="shared" si="62"/>
        <v>0</v>
      </c>
      <c r="AF67" s="164">
        <f t="shared" si="62"/>
        <v>0</v>
      </c>
      <c r="AG67" s="164">
        <f t="shared" ref="AG67:AL67" si="63">+AG26</f>
        <v>108</v>
      </c>
      <c r="AH67" s="164">
        <f t="shared" si="63"/>
        <v>0</v>
      </c>
      <c r="AI67" s="164">
        <f t="shared" si="63"/>
        <v>0</v>
      </c>
      <c r="AJ67" s="164">
        <f t="shared" si="63"/>
        <v>0</v>
      </c>
      <c r="AK67" s="164">
        <f t="shared" si="63"/>
        <v>0</v>
      </c>
      <c r="AL67" s="164">
        <f t="shared" si="63"/>
        <v>0</v>
      </c>
      <c r="AM67" s="187">
        <f>SUM(H67:AL67)</f>
        <v>864</v>
      </c>
    </row>
    <row r="68" spans="2:49" ht="30.75" customHeight="1">
      <c r="B68" s="238" t="s">
        <v>9</v>
      </c>
      <c r="C68" s="2082"/>
      <c r="D68" s="2089" t="s">
        <v>631</v>
      </c>
      <c r="E68" s="2092"/>
      <c r="F68" s="2087"/>
      <c r="G68" s="303"/>
      <c r="H68" s="72">
        <f t="shared" ref="H68:AL68" si="64">+H67</f>
        <v>0</v>
      </c>
      <c r="I68" s="72">
        <f t="shared" si="64"/>
        <v>0</v>
      </c>
      <c r="J68" s="72">
        <f t="shared" si="64"/>
        <v>0</v>
      </c>
      <c r="K68" s="72">
        <f t="shared" si="64"/>
        <v>0</v>
      </c>
      <c r="L68" s="72">
        <f t="shared" si="64"/>
        <v>0</v>
      </c>
      <c r="M68" s="1297">
        <f t="shared" si="64"/>
        <v>108</v>
      </c>
      <c r="N68" s="1297">
        <v>108</v>
      </c>
      <c r="O68" s="1297"/>
      <c r="P68" s="72">
        <f t="shared" si="64"/>
        <v>0</v>
      </c>
      <c r="Q68" s="72">
        <f t="shared" si="64"/>
        <v>0</v>
      </c>
      <c r="R68" s="1297">
        <f t="shared" si="64"/>
        <v>0</v>
      </c>
      <c r="S68" s="1297">
        <f t="shared" si="64"/>
        <v>108</v>
      </c>
      <c r="T68" s="1297">
        <v>108</v>
      </c>
      <c r="U68" s="1297">
        <f t="shared" si="64"/>
        <v>108</v>
      </c>
      <c r="V68" s="1297">
        <f t="shared" si="64"/>
        <v>0</v>
      </c>
      <c r="W68" s="72">
        <f t="shared" si="64"/>
        <v>0</v>
      </c>
      <c r="X68" s="72">
        <f t="shared" si="64"/>
        <v>0</v>
      </c>
      <c r="Y68" s="1297"/>
      <c r="Z68" s="1297">
        <f t="shared" si="64"/>
        <v>0</v>
      </c>
      <c r="AA68" s="1297"/>
      <c r="AB68" s="1297">
        <f t="shared" si="64"/>
        <v>0</v>
      </c>
      <c r="AC68" s="72">
        <f t="shared" si="64"/>
        <v>108</v>
      </c>
      <c r="AD68" s="72">
        <f t="shared" si="64"/>
        <v>0</v>
      </c>
      <c r="AE68" s="72">
        <f t="shared" si="64"/>
        <v>0</v>
      </c>
      <c r="AF68" s="72">
        <f t="shared" si="64"/>
        <v>0</v>
      </c>
      <c r="AG68" s="72">
        <f t="shared" si="64"/>
        <v>108</v>
      </c>
      <c r="AH68" s="72">
        <f t="shared" si="64"/>
        <v>0</v>
      </c>
      <c r="AI68" s="72">
        <f t="shared" si="64"/>
        <v>0</v>
      </c>
      <c r="AJ68" s="72">
        <f t="shared" si="64"/>
        <v>0</v>
      </c>
      <c r="AK68" s="72">
        <f t="shared" si="64"/>
        <v>0</v>
      </c>
      <c r="AL68" s="72">
        <f t="shared" si="64"/>
        <v>0</v>
      </c>
      <c r="AM68" s="463">
        <f>SUM(H68:AL68)</f>
        <v>756</v>
      </c>
    </row>
    <row r="69" spans="2:49" ht="30.75" customHeight="1">
      <c r="B69" s="238" t="s">
        <v>9</v>
      </c>
      <c r="C69" s="2082"/>
      <c r="D69" s="2095" t="s">
        <v>656</v>
      </c>
      <c r="E69" s="2096"/>
      <c r="F69" s="2087"/>
      <c r="G69" s="368"/>
      <c r="H69" s="172">
        <f t="shared" ref="H69:AL69" si="65">+G69+H68-H67</f>
        <v>0</v>
      </c>
      <c r="I69" s="172">
        <f t="shared" si="65"/>
        <v>0</v>
      </c>
      <c r="J69" s="172">
        <f t="shared" si="65"/>
        <v>0</v>
      </c>
      <c r="K69" s="172">
        <f t="shared" si="65"/>
        <v>0</v>
      </c>
      <c r="L69" s="172">
        <f t="shared" si="65"/>
        <v>0</v>
      </c>
      <c r="M69" s="172">
        <f t="shared" si="65"/>
        <v>0</v>
      </c>
      <c r="N69" s="172">
        <f t="shared" si="65"/>
        <v>108</v>
      </c>
      <c r="O69" s="172">
        <f t="shared" si="65"/>
        <v>0</v>
      </c>
      <c r="P69" s="172">
        <f t="shared" si="65"/>
        <v>0</v>
      </c>
      <c r="Q69" s="172">
        <f t="shared" si="65"/>
        <v>0</v>
      </c>
      <c r="R69" s="172">
        <f t="shared" ref="R69:W69" si="66">+Q69+R68-R67</f>
        <v>0</v>
      </c>
      <c r="S69" s="172">
        <f t="shared" si="66"/>
        <v>0</v>
      </c>
      <c r="T69" s="172">
        <f t="shared" si="66"/>
        <v>108</v>
      </c>
      <c r="U69" s="172">
        <f t="shared" si="66"/>
        <v>108</v>
      </c>
      <c r="V69" s="172">
        <f t="shared" si="66"/>
        <v>108</v>
      </c>
      <c r="W69" s="172">
        <f t="shared" si="66"/>
        <v>108</v>
      </c>
      <c r="X69" s="172">
        <f t="shared" si="65"/>
        <v>108</v>
      </c>
      <c r="Y69" s="172">
        <f t="shared" si="65"/>
        <v>0</v>
      </c>
      <c r="Z69" s="172">
        <f t="shared" si="65"/>
        <v>0</v>
      </c>
      <c r="AA69" s="172">
        <f t="shared" si="65"/>
        <v>-108</v>
      </c>
      <c r="AB69" s="172">
        <f t="shared" si="65"/>
        <v>-108</v>
      </c>
      <c r="AC69" s="172">
        <f t="shared" si="65"/>
        <v>-108</v>
      </c>
      <c r="AD69" s="172">
        <f t="shared" si="65"/>
        <v>-108</v>
      </c>
      <c r="AE69" s="172">
        <f t="shared" si="65"/>
        <v>-108</v>
      </c>
      <c r="AF69" s="172">
        <f t="shared" si="65"/>
        <v>-108</v>
      </c>
      <c r="AG69" s="172">
        <f t="shared" si="65"/>
        <v>-108</v>
      </c>
      <c r="AH69" s="172">
        <f t="shared" si="65"/>
        <v>-108</v>
      </c>
      <c r="AI69" s="172">
        <f t="shared" si="65"/>
        <v>-108</v>
      </c>
      <c r="AJ69" s="172">
        <f t="shared" si="65"/>
        <v>-108</v>
      </c>
      <c r="AK69" s="172">
        <f t="shared" si="65"/>
        <v>-108</v>
      </c>
      <c r="AL69" s="172">
        <f t="shared" si="65"/>
        <v>-108</v>
      </c>
      <c r="AM69" s="173"/>
      <c r="AV69" s="48"/>
      <c r="AW69" s="48"/>
    </row>
    <row r="70" spans="2:49" ht="30.75" customHeight="1" thickBot="1">
      <c r="B70" s="238" t="s">
        <v>9</v>
      </c>
      <c r="C70" s="2083"/>
      <c r="D70" s="2061" t="s">
        <v>52</v>
      </c>
      <c r="E70" s="2154"/>
      <c r="F70" s="2088"/>
      <c r="G70" s="370">
        <f>在庫管理!F14</f>
        <v>108</v>
      </c>
      <c r="H70" s="338">
        <f t="shared" ref="H70:AL70" si="67">G70+H68-H64-H65</f>
        <v>108</v>
      </c>
      <c r="I70" s="338">
        <f t="shared" si="67"/>
        <v>108</v>
      </c>
      <c r="J70" s="338">
        <f t="shared" si="67"/>
        <v>108</v>
      </c>
      <c r="K70" s="338">
        <f t="shared" si="67"/>
        <v>108</v>
      </c>
      <c r="L70" s="338">
        <f t="shared" si="67"/>
        <v>108</v>
      </c>
      <c r="M70" s="338">
        <f t="shared" si="67"/>
        <v>216</v>
      </c>
      <c r="N70" s="338">
        <f t="shared" si="67"/>
        <v>324</v>
      </c>
      <c r="O70" s="338">
        <f t="shared" si="67"/>
        <v>324</v>
      </c>
      <c r="P70" s="338">
        <f t="shared" si="67"/>
        <v>324</v>
      </c>
      <c r="Q70" s="338">
        <f t="shared" si="67"/>
        <v>324</v>
      </c>
      <c r="R70" s="338">
        <f t="shared" ref="R70:W70" si="68">Q70+R68-R64-R65</f>
        <v>215</v>
      </c>
      <c r="S70" s="338">
        <f t="shared" si="68"/>
        <v>323</v>
      </c>
      <c r="T70" s="338">
        <f t="shared" si="68"/>
        <v>323</v>
      </c>
      <c r="U70" s="338">
        <f t="shared" si="68"/>
        <v>431</v>
      </c>
      <c r="V70" s="338">
        <f t="shared" si="68"/>
        <v>323</v>
      </c>
      <c r="W70" s="338">
        <f t="shared" si="68"/>
        <v>323</v>
      </c>
      <c r="X70" s="338">
        <f t="shared" si="67"/>
        <v>323</v>
      </c>
      <c r="Y70" s="338">
        <f t="shared" si="67"/>
        <v>323</v>
      </c>
      <c r="Z70" s="338">
        <f t="shared" si="67"/>
        <v>215</v>
      </c>
      <c r="AA70" s="338">
        <f t="shared" si="67"/>
        <v>215</v>
      </c>
      <c r="AB70" s="338">
        <f t="shared" si="67"/>
        <v>107</v>
      </c>
      <c r="AC70" s="338">
        <f t="shared" si="67"/>
        <v>215</v>
      </c>
      <c r="AD70" s="338">
        <f t="shared" si="67"/>
        <v>215</v>
      </c>
      <c r="AE70" s="338">
        <f t="shared" si="67"/>
        <v>215</v>
      </c>
      <c r="AF70" s="338">
        <f t="shared" si="67"/>
        <v>107</v>
      </c>
      <c r="AG70" s="338">
        <f t="shared" si="67"/>
        <v>215</v>
      </c>
      <c r="AH70" s="338">
        <f t="shared" si="67"/>
        <v>215</v>
      </c>
      <c r="AI70" s="338">
        <f t="shared" si="67"/>
        <v>215</v>
      </c>
      <c r="AJ70" s="338">
        <f t="shared" si="67"/>
        <v>215</v>
      </c>
      <c r="AK70" s="338">
        <f t="shared" si="67"/>
        <v>215</v>
      </c>
      <c r="AL70" s="338">
        <f t="shared" si="67"/>
        <v>215</v>
      </c>
      <c r="AM70" s="339"/>
    </row>
    <row r="71" spans="2:49" ht="30.75" customHeight="1" thickTop="1">
      <c r="B71" s="238" t="s">
        <v>4</v>
      </c>
      <c r="C71" s="2081" t="s">
        <v>1115</v>
      </c>
      <c r="D71" s="2155" t="s">
        <v>220</v>
      </c>
      <c r="E71" s="298" t="s">
        <v>148</v>
      </c>
      <c r="F71" s="299"/>
      <c r="G71" s="318"/>
      <c r="H71" s="300">
        <f t="shared" ref="H71:AL71" si="69">+H53</f>
        <v>0</v>
      </c>
      <c r="I71" s="300">
        <f t="shared" si="69"/>
        <v>0</v>
      </c>
      <c r="J71" s="300">
        <f t="shared" si="69"/>
        <v>0</v>
      </c>
      <c r="K71" s="300">
        <f t="shared" si="69"/>
        <v>0</v>
      </c>
      <c r="L71" s="300">
        <f t="shared" si="69"/>
        <v>0</v>
      </c>
      <c r="M71" s="1484">
        <f t="shared" si="69"/>
        <v>0</v>
      </c>
      <c r="N71" s="1484">
        <f t="shared" si="69"/>
        <v>108</v>
      </c>
      <c r="O71" s="1484">
        <f t="shared" si="69"/>
        <v>0</v>
      </c>
      <c r="P71" s="300">
        <f t="shared" si="69"/>
        <v>0</v>
      </c>
      <c r="Q71" s="300">
        <f t="shared" si="69"/>
        <v>0</v>
      </c>
      <c r="R71" s="1484">
        <f t="shared" si="69"/>
        <v>0</v>
      </c>
      <c r="S71" s="1484">
        <f t="shared" si="69"/>
        <v>108</v>
      </c>
      <c r="T71" s="1484">
        <f t="shared" si="69"/>
        <v>0</v>
      </c>
      <c r="U71" s="1484">
        <f t="shared" si="69"/>
        <v>0</v>
      </c>
      <c r="V71" s="1484">
        <f t="shared" si="69"/>
        <v>0</v>
      </c>
      <c r="W71" s="300">
        <f t="shared" si="69"/>
        <v>0</v>
      </c>
      <c r="X71" s="300">
        <f t="shared" si="69"/>
        <v>0</v>
      </c>
      <c r="Y71" s="1484">
        <f t="shared" si="69"/>
        <v>108</v>
      </c>
      <c r="Z71" s="1484">
        <f t="shared" si="69"/>
        <v>0</v>
      </c>
      <c r="AA71" s="1484">
        <f t="shared" si="69"/>
        <v>108</v>
      </c>
      <c r="AB71" s="1484">
        <f t="shared" si="69"/>
        <v>0</v>
      </c>
      <c r="AC71" s="300">
        <f t="shared" si="69"/>
        <v>0</v>
      </c>
      <c r="AD71" s="300">
        <f t="shared" si="69"/>
        <v>0</v>
      </c>
      <c r="AE71" s="300">
        <f t="shared" si="69"/>
        <v>0</v>
      </c>
      <c r="AF71" s="300">
        <f t="shared" si="69"/>
        <v>108</v>
      </c>
      <c r="AG71" s="300">
        <f t="shared" si="69"/>
        <v>0</v>
      </c>
      <c r="AH71" s="300">
        <f t="shared" si="69"/>
        <v>0</v>
      </c>
      <c r="AI71" s="300">
        <f t="shared" si="69"/>
        <v>0</v>
      </c>
      <c r="AJ71" s="300">
        <f t="shared" si="69"/>
        <v>0</v>
      </c>
      <c r="AK71" s="300">
        <f t="shared" si="69"/>
        <v>0</v>
      </c>
      <c r="AL71" s="300">
        <f t="shared" si="69"/>
        <v>0</v>
      </c>
      <c r="AM71" s="301">
        <f>SUM(H71:AL71)</f>
        <v>540</v>
      </c>
      <c r="AO71" s="238" t="s">
        <v>635</v>
      </c>
    </row>
    <row r="72" spans="2:49" ht="30.75" customHeight="1">
      <c r="B72" s="238" t="s">
        <v>4</v>
      </c>
      <c r="C72" s="2082"/>
      <c r="D72" s="2112"/>
      <c r="E72" s="215" t="s">
        <v>636</v>
      </c>
      <c r="F72" s="221"/>
      <c r="G72" s="248"/>
      <c r="H72" s="1304">
        <f t="shared" ref="H72:AL72" si="70">+H54+H65+H59</f>
        <v>0</v>
      </c>
      <c r="I72" s="1304">
        <f t="shared" si="70"/>
        <v>0</v>
      </c>
      <c r="J72" s="1304">
        <f t="shared" si="70"/>
        <v>0</v>
      </c>
      <c r="K72" s="1304">
        <f t="shared" si="70"/>
        <v>0</v>
      </c>
      <c r="L72" s="1304">
        <f t="shared" si="70"/>
        <v>0</v>
      </c>
      <c r="M72" s="1469">
        <f t="shared" si="70"/>
        <v>2</v>
      </c>
      <c r="N72" s="1469">
        <f t="shared" si="70"/>
        <v>0</v>
      </c>
      <c r="O72" s="1469">
        <f t="shared" si="70"/>
        <v>0</v>
      </c>
      <c r="P72" s="240">
        <f t="shared" si="70"/>
        <v>0</v>
      </c>
      <c r="Q72" s="240">
        <f t="shared" si="70"/>
        <v>0</v>
      </c>
      <c r="R72" s="1469">
        <f t="shared" si="70"/>
        <v>0</v>
      </c>
      <c r="S72" s="1469">
        <f t="shared" si="70"/>
        <v>0</v>
      </c>
      <c r="T72" s="1469">
        <f t="shared" si="70"/>
        <v>6</v>
      </c>
      <c r="U72" s="1469">
        <f t="shared" si="70"/>
        <v>0</v>
      </c>
      <c r="V72" s="1469">
        <f t="shared" si="70"/>
        <v>0</v>
      </c>
      <c r="W72" s="240">
        <f t="shared" si="70"/>
        <v>12</v>
      </c>
      <c r="X72" s="240">
        <f t="shared" si="70"/>
        <v>0</v>
      </c>
      <c r="Y72" s="1469">
        <f t="shared" si="70"/>
        <v>1</v>
      </c>
      <c r="Z72" s="1469">
        <f t="shared" si="70"/>
        <v>0</v>
      </c>
      <c r="AA72" s="1469">
        <f t="shared" si="70"/>
        <v>0</v>
      </c>
      <c r="AB72" s="1469">
        <f t="shared" si="70"/>
        <v>0</v>
      </c>
      <c r="AC72" s="240">
        <f t="shared" si="70"/>
        <v>0</v>
      </c>
      <c r="AD72" s="240">
        <f t="shared" si="70"/>
        <v>0</v>
      </c>
      <c r="AE72" s="240">
        <f t="shared" si="70"/>
        <v>0</v>
      </c>
      <c r="AF72" s="240">
        <f t="shared" si="70"/>
        <v>0</v>
      </c>
      <c r="AG72" s="240">
        <f t="shared" si="70"/>
        <v>0</v>
      </c>
      <c r="AH72" s="240">
        <f t="shared" si="70"/>
        <v>0</v>
      </c>
      <c r="AI72" s="240">
        <f t="shared" si="70"/>
        <v>0</v>
      </c>
      <c r="AJ72" s="240">
        <f t="shared" si="70"/>
        <v>0</v>
      </c>
      <c r="AK72" s="240">
        <f t="shared" si="70"/>
        <v>0</v>
      </c>
      <c r="AL72" s="240">
        <f t="shared" si="70"/>
        <v>0</v>
      </c>
      <c r="AM72" s="257">
        <f t="shared" ref="AM72:AM79" si="71">SUM(H72:AL72)</f>
        <v>21</v>
      </c>
      <c r="AO72" s="289">
        <f>+AM71/(AM72+AM71)</f>
        <v>0.96256684491978606</v>
      </c>
    </row>
    <row r="73" spans="2:49" ht="30.75" customHeight="1">
      <c r="B73" s="238" t="s">
        <v>4</v>
      </c>
      <c r="C73" s="2082"/>
      <c r="D73" s="2113" t="s">
        <v>134</v>
      </c>
      <c r="E73" s="214" t="s">
        <v>148</v>
      </c>
      <c r="F73" s="220"/>
      <c r="G73" s="310"/>
      <c r="H73" s="270">
        <f t="shared" ref="H73:L73" si="72">+H75</f>
        <v>0</v>
      </c>
      <c r="I73" s="270">
        <f t="shared" si="72"/>
        <v>0</v>
      </c>
      <c r="J73" s="270">
        <f t="shared" si="72"/>
        <v>0</v>
      </c>
      <c r="K73" s="270">
        <f t="shared" si="72"/>
        <v>0</v>
      </c>
      <c r="L73" s="270">
        <f t="shared" si="72"/>
        <v>0</v>
      </c>
      <c r="M73" s="1471">
        <v>45</v>
      </c>
      <c r="N73" s="1471">
        <v>88</v>
      </c>
      <c r="O73" s="1471">
        <v>179</v>
      </c>
      <c r="P73" s="270">
        <v>43</v>
      </c>
      <c r="Q73" s="270">
        <f t="shared" ref="Q73:AL73" si="73">+Q75</f>
        <v>0</v>
      </c>
      <c r="R73" s="1471">
        <v>86</v>
      </c>
      <c r="S73" s="1471">
        <v>90</v>
      </c>
      <c r="T73" s="1471">
        <v>131</v>
      </c>
      <c r="U73" s="1471">
        <f t="shared" si="73"/>
        <v>0</v>
      </c>
      <c r="V73" s="1471">
        <f t="shared" si="73"/>
        <v>0</v>
      </c>
      <c r="W73" s="270">
        <f t="shared" si="73"/>
        <v>0</v>
      </c>
      <c r="X73" s="270">
        <f t="shared" si="73"/>
        <v>0</v>
      </c>
      <c r="Y73" s="1471">
        <f t="shared" si="73"/>
        <v>0</v>
      </c>
      <c r="Z73" s="1471">
        <f t="shared" si="73"/>
        <v>0</v>
      </c>
      <c r="AA73" s="1471">
        <v>22</v>
      </c>
      <c r="AB73" s="1471">
        <f t="shared" si="73"/>
        <v>0</v>
      </c>
      <c r="AC73" s="270">
        <f t="shared" si="73"/>
        <v>0</v>
      </c>
      <c r="AD73" s="270">
        <f t="shared" si="73"/>
        <v>0</v>
      </c>
      <c r="AE73" s="270">
        <f t="shared" si="73"/>
        <v>0</v>
      </c>
      <c r="AF73" s="270">
        <f t="shared" si="73"/>
        <v>0</v>
      </c>
      <c r="AG73" s="270">
        <f t="shared" si="73"/>
        <v>0</v>
      </c>
      <c r="AH73" s="270">
        <f t="shared" si="73"/>
        <v>0</v>
      </c>
      <c r="AI73" s="270">
        <f t="shared" si="73"/>
        <v>0</v>
      </c>
      <c r="AJ73" s="270">
        <f t="shared" si="73"/>
        <v>0</v>
      </c>
      <c r="AK73" s="270">
        <f t="shared" si="73"/>
        <v>0</v>
      </c>
      <c r="AL73" s="270">
        <f t="shared" si="73"/>
        <v>0</v>
      </c>
      <c r="AM73" s="258">
        <f t="shared" si="71"/>
        <v>684</v>
      </c>
    </row>
    <row r="74" spans="2:49" ht="30.75" customHeight="1">
      <c r="B74" s="238" t="s">
        <v>4</v>
      </c>
      <c r="C74" s="2082"/>
      <c r="D74" s="2112"/>
      <c r="E74" s="215" t="s">
        <v>636</v>
      </c>
      <c r="F74" s="221"/>
      <c r="G74" s="248"/>
      <c r="H74" s="1305"/>
      <c r="I74" s="1305"/>
      <c r="J74" s="1305"/>
      <c r="K74" s="1305"/>
      <c r="L74" s="1305"/>
      <c r="M74" s="1472"/>
      <c r="N74" s="1472"/>
      <c r="O74" s="1472"/>
      <c r="P74" s="221"/>
      <c r="Q74" s="221"/>
      <c r="R74" s="1472"/>
      <c r="S74" s="1472"/>
      <c r="T74" s="1472"/>
      <c r="U74" s="1472"/>
      <c r="V74" s="1472"/>
      <c r="W74" s="221"/>
      <c r="X74" s="221"/>
      <c r="Y74" s="1472"/>
      <c r="Z74" s="1472"/>
      <c r="AA74" s="1472"/>
      <c r="AB74" s="1472"/>
      <c r="AC74" s="221"/>
      <c r="AD74" s="221"/>
      <c r="AE74" s="221"/>
      <c r="AF74" s="221"/>
      <c r="AG74" s="221"/>
      <c r="AH74" s="221"/>
      <c r="AI74" s="221"/>
      <c r="AJ74" s="221"/>
      <c r="AK74" s="221"/>
      <c r="AL74" s="221"/>
      <c r="AM74" s="259">
        <f t="shared" si="71"/>
        <v>0</v>
      </c>
      <c r="AO74" s="289">
        <f>+AM73/(AM74+AM73)</f>
        <v>1</v>
      </c>
    </row>
    <row r="75" spans="2:49" ht="30.75" customHeight="1">
      <c r="B75" s="238" t="s">
        <v>4</v>
      </c>
      <c r="C75" s="2082"/>
      <c r="D75" s="2113" t="s">
        <v>129</v>
      </c>
      <c r="E75" s="214" t="s">
        <v>148</v>
      </c>
      <c r="F75" s="220"/>
      <c r="G75" s="310"/>
      <c r="H75" s="270">
        <f t="shared" ref="H75:L75" si="74">+H77</f>
        <v>0</v>
      </c>
      <c r="I75" s="270">
        <f t="shared" si="74"/>
        <v>0</v>
      </c>
      <c r="J75" s="270">
        <f t="shared" si="74"/>
        <v>0</v>
      </c>
      <c r="K75" s="270">
        <f t="shared" si="74"/>
        <v>0</v>
      </c>
      <c r="L75" s="270">
        <f t="shared" si="74"/>
        <v>0</v>
      </c>
      <c r="M75" s="1471">
        <v>97</v>
      </c>
      <c r="N75" s="1471">
        <v>136</v>
      </c>
      <c r="O75" s="1471">
        <f t="shared" ref="O75:AL75" si="75">+O77</f>
        <v>0</v>
      </c>
      <c r="P75" s="270">
        <f t="shared" si="75"/>
        <v>0</v>
      </c>
      <c r="Q75" s="270">
        <f t="shared" si="75"/>
        <v>0</v>
      </c>
      <c r="R75" s="1471">
        <f t="shared" si="75"/>
        <v>0</v>
      </c>
      <c r="S75" s="1471">
        <f t="shared" si="75"/>
        <v>0</v>
      </c>
      <c r="T75" s="1471">
        <f t="shared" si="75"/>
        <v>0</v>
      </c>
      <c r="U75" s="1471">
        <f t="shared" si="75"/>
        <v>0</v>
      </c>
      <c r="V75" s="1471">
        <f t="shared" si="75"/>
        <v>0</v>
      </c>
      <c r="W75" s="270">
        <f t="shared" si="75"/>
        <v>0</v>
      </c>
      <c r="X75" s="270">
        <f t="shared" si="75"/>
        <v>0</v>
      </c>
      <c r="Y75" s="1471">
        <f t="shared" si="75"/>
        <v>0</v>
      </c>
      <c r="Z75" s="1471">
        <f t="shared" si="75"/>
        <v>0</v>
      </c>
      <c r="AA75" s="1471">
        <f t="shared" si="75"/>
        <v>0</v>
      </c>
      <c r="AB75" s="1471">
        <f t="shared" si="75"/>
        <v>0</v>
      </c>
      <c r="AC75" s="270">
        <f t="shared" si="75"/>
        <v>0</v>
      </c>
      <c r="AD75" s="270">
        <f t="shared" si="75"/>
        <v>0</v>
      </c>
      <c r="AE75" s="270">
        <f t="shared" si="75"/>
        <v>0</v>
      </c>
      <c r="AF75" s="270">
        <f t="shared" si="75"/>
        <v>0</v>
      </c>
      <c r="AG75" s="270">
        <f t="shared" si="75"/>
        <v>0</v>
      </c>
      <c r="AH75" s="270">
        <f t="shared" si="75"/>
        <v>0</v>
      </c>
      <c r="AI75" s="270">
        <f t="shared" si="75"/>
        <v>0</v>
      </c>
      <c r="AJ75" s="270">
        <f t="shared" si="75"/>
        <v>0</v>
      </c>
      <c r="AK75" s="270">
        <f t="shared" si="75"/>
        <v>0</v>
      </c>
      <c r="AL75" s="270">
        <f t="shared" si="75"/>
        <v>0</v>
      </c>
      <c r="AM75" s="258">
        <f t="shared" si="71"/>
        <v>233</v>
      </c>
    </row>
    <row r="76" spans="2:49" ht="30.75" customHeight="1">
      <c r="B76" s="238" t="s">
        <v>4</v>
      </c>
      <c r="C76" s="2082"/>
      <c r="D76" s="2112"/>
      <c r="E76" s="215" t="s">
        <v>636</v>
      </c>
      <c r="F76" s="221"/>
      <c r="G76" s="248"/>
      <c r="H76" s="1305"/>
      <c r="I76" s="1305"/>
      <c r="J76" s="1305"/>
      <c r="K76" s="1305"/>
      <c r="L76" s="1305"/>
      <c r="M76" s="1472"/>
      <c r="N76" s="1472">
        <v>9</v>
      </c>
      <c r="O76" s="1472"/>
      <c r="P76" s="221"/>
      <c r="Q76" s="221"/>
      <c r="R76" s="1472"/>
      <c r="S76" s="1472"/>
      <c r="T76" s="1472"/>
      <c r="U76" s="1472"/>
      <c r="V76" s="1472"/>
      <c r="W76" s="221"/>
      <c r="X76" s="221"/>
      <c r="Y76" s="1472"/>
      <c r="Z76" s="1472"/>
      <c r="AA76" s="1472"/>
      <c r="AB76" s="1472"/>
      <c r="AC76" s="221"/>
      <c r="AD76" s="221"/>
      <c r="AE76" s="221"/>
      <c r="AF76" s="221"/>
      <c r="AG76" s="221"/>
      <c r="AH76" s="221"/>
      <c r="AI76" s="221"/>
      <c r="AJ76" s="221"/>
      <c r="AK76" s="221"/>
      <c r="AL76" s="221"/>
      <c r="AM76" s="259">
        <f t="shared" si="71"/>
        <v>9</v>
      </c>
      <c r="AO76" s="289">
        <f>+AM75/(AM76+AM75)</f>
        <v>0.96280991735537191</v>
      </c>
    </row>
    <row r="77" spans="2:49" ht="30.75" customHeight="1">
      <c r="B77" s="238" t="s">
        <v>4</v>
      </c>
      <c r="C77" s="2082"/>
      <c r="D77" s="2111" t="s">
        <v>4</v>
      </c>
      <c r="E77" s="214" t="s">
        <v>148</v>
      </c>
      <c r="F77" s="222"/>
      <c r="G77" s="311"/>
      <c r="H77" s="270">
        <f t="shared" ref="H77:M77" si="76">+H81</f>
        <v>0</v>
      </c>
      <c r="I77" s="270">
        <f t="shared" si="76"/>
        <v>0</v>
      </c>
      <c r="J77" s="270">
        <f t="shared" si="76"/>
        <v>0</v>
      </c>
      <c r="K77" s="270">
        <f t="shared" si="76"/>
        <v>0</v>
      </c>
      <c r="L77" s="270">
        <f t="shared" si="76"/>
        <v>0</v>
      </c>
      <c r="M77" s="1471">
        <f t="shared" si="76"/>
        <v>0</v>
      </c>
      <c r="N77" s="1471">
        <f t="shared" ref="N77:AL77" si="77">+N81</f>
        <v>0</v>
      </c>
      <c r="O77" s="1471">
        <f t="shared" si="77"/>
        <v>0</v>
      </c>
      <c r="P77" s="270">
        <f t="shared" si="77"/>
        <v>0</v>
      </c>
      <c r="Q77" s="270">
        <f t="shared" si="77"/>
        <v>0</v>
      </c>
      <c r="R77" s="1471">
        <f t="shared" si="77"/>
        <v>0</v>
      </c>
      <c r="S77" s="1471">
        <f t="shared" si="77"/>
        <v>0</v>
      </c>
      <c r="T77" s="1471">
        <f t="shared" si="77"/>
        <v>0</v>
      </c>
      <c r="U77" s="1471">
        <f t="shared" si="77"/>
        <v>0</v>
      </c>
      <c r="V77" s="1471">
        <f t="shared" si="77"/>
        <v>0</v>
      </c>
      <c r="W77" s="270">
        <f t="shared" si="77"/>
        <v>0</v>
      </c>
      <c r="X77" s="270">
        <f t="shared" si="77"/>
        <v>0</v>
      </c>
      <c r="Y77" s="1471">
        <f t="shared" si="77"/>
        <v>0</v>
      </c>
      <c r="Z77" s="1471">
        <f t="shared" si="77"/>
        <v>0</v>
      </c>
      <c r="AA77" s="1471">
        <f t="shared" si="77"/>
        <v>0</v>
      </c>
      <c r="AB77" s="1471">
        <f t="shared" si="77"/>
        <v>0</v>
      </c>
      <c r="AC77" s="270">
        <f t="shared" si="77"/>
        <v>0</v>
      </c>
      <c r="AD77" s="270">
        <f t="shared" si="77"/>
        <v>0</v>
      </c>
      <c r="AE77" s="270">
        <f t="shared" si="77"/>
        <v>0</v>
      </c>
      <c r="AF77" s="270">
        <f t="shared" si="77"/>
        <v>0</v>
      </c>
      <c r="AG77" s="270">
        <f t="shared" si="77"/>
        <v>0</v>
      </c>
      <c r="AH77" s="270">
        <f t="shared" si="77"/>
        <v>0</v>
      </c>
      <c r="AI77" s="270">
        <f t="shared" si="77"/>
        <v>0</v>
      </c>
      <c r="AJ77" s="270">
        <f t="shared" si="77"/>
        <v>0</v>
      </c>
      <c r="AK77" s="270">
        <f t="shared" si="77"/>
        <v>0</v>
      </c>
      <c r="AL77" s="270">
        <f t="shared" si="77"/>
        <v>0</v>
      </c>
      <c r="AM77" s="258">
        <f t="shared" si="71"/>
        <v>0</v>
      </c>
    </row>
    <row r="78" spans="2:49" ht="30.75" customHeight="1" thickBot="1">
      <c r="B78" s="238" t="s">
        <v>4</v>
      </c>
      <c r="C78" s="2082"/>
      <c r="D78" s="2114"/>
      <c r="E78" s="216" t="s">
        <v>636</v>
      </c>
      <c r="F78" s="223"/>
      <c r="G78" s="312"/>
      <c r="H78" s="1305"/>
      <c r="I78" s="1305"/>
      <c r="J78" s="1305"/>
      <c r="K78" s="1305"/>
      <c r="L78" s="1305"/>
      <c r="M78" s="1472"/>
      <c r="N78" s="1472"/>
      <c r="O78" s="1472"/>
      <c r="P78" s="221"/>
      <c r="Q78" s="221"/>
      <c r="R78" s="1472"/>
      <c r="S78" s="1472"/>
      <c r="T78" s="1472"/>
      <c r="U78" s="1472"/>
      <c r="V78" s="1472"/>
      <c r="W78" s="221"/>
      <c r="X78" s="221"/>
      <c r="Y78" s="1472"/>
      <c r="Z78" s="1472"/>
      <c r="AA78" s="1472"/>
      <c r="AB78" s="1472"/>
      <c r="AC78" s="221"/>
      <c r="AD78" s="221"/>
      <c r="AE78" s="221"/>
      <c r="AF78" s="221"/>
      <c r="AG78" s="221"/>
      <c r="AH78" s="221"/>
      <c r="AI78" s="221"/>
      <c r="AJ78" s="221"/>
      <c r="AK78" s="221"/>
      <c r="AL78" s="221"/>
      <c r="AM78" s="259">
        <f t="shared" si="71"/>
        <v>0</v>
      </c>
      <c r="AO78" s="289" t="e">
        <f>+AM77/(AM78+AM77)</f>
        <v>#DIV/0!</v>
      </c>
    </row>
    <row r="79" spans="2:49" ht="30.75" customHeight="1" thickTop="1">
      <c r="B79" s="238" t="s">
        <v>4</v>
      </c>
      <c r="C79" s="2082"/>
      <c r="D79" s="225" t="s">
        <v>637</v>
      </c>
      <c r="E79" s="226" t="s">
        <v>7</v>
      </c>
      <c r="F79" s="227"/>
      <c r="G79" s="249"/>
      <c r="H79" s="1306"/>
      <c r="I79" s="1306"/>
      <c r="J79" s="1306"/>
      <c r="K79" s="1306"/>
      <c r="L79" s="1306"/>
      <c r="M79" s="1473"/>
      <c r="N79" s="1473"/>
      <c r="O79" s="1473"/>
      <c r="P79" s="227"/>
      <c r="Q79" s="227"/>
      <c r="R79" s="1473"/>
      <c r="S79" s="1473"/>
      <c r="T79" s="1473"/>
      <c r="U79" s="1473"/>
      <c r="V79" s="1473"/>
      <c r="W79" s="227"/>
      <c r="X79" s="227"/>
      <c r="Y79" s="1473"/>
      <c r="Z79" s="1473"/>
      <c r="AA79" s="1473"/>
      <c r="AB79" s="1473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481">
        <f t="shared" si="71"/>
        <v>0</v>
      </c>
    </row>
    <row r="80" spans="2:49" ht="30.75" customHeight="1">
      <c r="B80" s="238" t="s">
        <v>4</v>
      </c>
      <c r="C80" s="2082"/>
      <c r="D80" s="2063" t="s">
        <v>51</v>
      </c>
      <c r="E80" s="2064"/>
      <c r="F80" s="224"/>
      <c r="G80" s="313">
        <f>在庫管理!E14</f>
        <v>1087</v>
      </c>
      <c r="H80" s="510">
        <f>+G80+H77-H74-H76-H68-H61</f>
        <v>1087</v>
      </c>
      <c r="I80" s="510">
        <f t="shared" ref="I80:AL80" si="78">+H80+I77-I74-I76-I68-I61</f>
        <v>1087</v>
      </c>
      <c r="J80" s="510">
        <f t="shared" si="78"/>
        <v>1087</v>
      </c>
      <c r="K80" s="510">
        <f t="shared" si="78"/>
        <v>1087</v>
      </c>
      <c r="L80" s="510">
        <f t="shared" si="78"/>
        <v>1087</v>
      </c>
      <c r="M80" s="510">
        <f t="shared" si="78"/>
        <v>979</v>
      </c>
      <c r="N80" s="510">
        <f t="shared" si="78"/>
        <v>862</v>
      </c>
      <c r="O80" s="510">
        <f t="shared" si="78"/>
        <v>862</v>
      </c>
      <c r="P80" s="510">
        <f t="shared" si="78"/>
        <v>862</v>
      </c>
      <c r="Q80" s="510">
        <f t="shared" si="78"/>
        <v>862</v>
      </c>
      <c r="R80" s="510">
        <f t="shared" ref="R80:W80" si="79">+Q80+R77-R74-R76-R68-R61</f>
        <v>862</v>
      </c>
      <c r="S80" s="510">
        <f t="shared" si="79"/>
        <v>754</v>
      </c>
      <c r="T80" s="510">
        <f t="shared" si="79"/>
        <v>646</v>
      </c>
      <c r="U80" s="510">
        <f t="shared" si="79"/>
        <v>538</v>
      </c>
      <c r="V80" s="510">
        <f t="shared" si="79"/>
        <v>538</v>
      </c>
      <c r="W80" s="510">
        <f t="shared" si="79"/>
        <v>538</v>
      </c>
      <c r="X80" s="510">
        <f t="shared" si="78"/>
        <v>538</v>
      </c>
      <c r="Y80" s="510">
        <f t="shared" si="78"/>
        <v>538</v>
      </c>
      <c r="Z80" s="510">
        <f t="shared" si="78"/>
        <v>538</v>
      </c>
      <c r="AA80" s="510">
        <f t="shared" si="78"/>
        <v>538</v>
      </c>
      <c r="AB80" s="510">
        <f t="shared" si="78"/>
        <v>538</v>
      </c>
      <c r="AC80" s="510">
        <f t="shared" si="78"/>
        <v>430</v>
      </c>
      <c r="AD80" s="510">
        <f t="shared" si="78"/>
        <v>430</v>
      </c>
      <c r="AE80" s="510">
        <f t="shared" si="78"/>
        <v>430</v>
      </c>
      <c r="AF80" s="510">
        <f t="shared" si="78"/>
        <v>430</v>
      </c>
      <c r="AG80" s="510">
        <f t="shared" si="78"/>
        <v>322</v>
      </c>
      <c r="AH80" s="510">
        <f t="shared" si="78"/>
        <v>322</v>
      </c>
      <c r="AI80" s="510">
        <f t="shared" si="78"/>
        <v>322</v>
      </c>
      <c r="AJ80" s="510">
        <f t="shared" si="78"/>
        <v>322</v>
      </c>
      <c r="AK80" s="510">
        <f t="shared" si="78"/>
        <v>322</v>
      </c>
      <c r="AL80" s="510">
        <f t="shared" si="78"/>
        <v>322</v>
      </c>
      <c r="AM80" s="261"/>
    </row>
    <row r="81" spans="1:41" ht="30.75" customHeight="1">
      <c r="A81" t="s">
        <v>619</v>
      </c>
      <c r="B81" s="238" t="s">
        <v>4</v>
      </c>
      <c r="C81" s="2082"/>
      <c r="D81" s="2055" t="s">
        <v>144</v>
      </c>
      <c r="E81" s="2056"/>
      <c r="F81" s="247"/>
      <c r="G81" s="794">
        <f>+管理ﾌｫｰﾏｯﾄ!G34</f>
        <v>0</v>
      </c>
      <c r="H81" s="290">
        <f t="shared" ref="H81:I81" si="80">+H40</f>
        <v>0</v>
      </c>
      <c r="I81" s="290">
        <f t="shared" si="80"/>
        <v>0</v>
      </c>
      <c r="J81" s="290"/>
      <c r="K81" s="290"/>
      <c r="L81" s="290"/>
      <c r="M81" s="290"/>
      <c r="N81" s="290"/>
      <c r="O81" s="290"/>
      <c r="P81" s="290"/>
      <c r="Q81" s="290"/>
      <c r="R81" s="290"/>
      <c r="S81" s="290"/>
      <c r="T81" s="290"/>
      <c r="U81" s="290"/>
      <c r="V81" s="290"/>
      <c r="W81" s="290"/>
      <c r="X81" s="290"/>
      <c r="Y81" s="290"/>
      <c r="Z81" s="290"/>
      <c r="AA81" s="290"/>
      <c r="AB81" s="290"/>
      <c r="AC81" s="290"/>
      <c r="AD81" s="290">
        <f t="shared" ref="AD81:AL81" si="81">+AD40</f>
        <v>0</v>
      </c>
      <c r="AE81" s="290">
        <f t="shared" si="81"/>
        <v>0</v>
      </c>
      <c r="AF81" s="290">
        <f t="shared" si="81"/>
        <v>0</v>
      </c>
      <c r="AG81" s="290">
        <f t="shared" si="81"/>
        <v>0</v>
      </c>
      <c r="AH81" s="290">
        <f t="shared" si="81"/>
        <v>0</v>
      </c>
      <c r="AI81" s="290">
        <f t="shared" si="81"/>
        <v>0</v>
      </c>
      <c r="AJ81" s="290">
        <f t="shared" si="81"/>
        <v>0</v>
      </c>
      <c r="AK81" s="290">
        <f t="shared" si="81"/>
        <v>0</v>
      </c>
      <c r="AL81" s="290">
        <f t="shared" si="81"/>
        <v>0</v>
      </c>
      <c r="AM81" s="262">
        <f>SUM(H81:AL81)</f>
        <v>0</v>
      </c>
      <c r="AO81" s="238" t="s">
        <v>638</v>
      </c>
    </row>
    <row r="82" spans="1:41" ht="30.75" customHeight="1">
      <c r="A82" t="s">
        <v>619</v>
      </c>
      <c r="B82" s="238" t="s">
        <v>4</v>
      </c>
      <c r="C82" s="2082"/>
      <c r="D82" s="2057" t="s">
        <v>148</v>
      </c>
      <c r="E82" s="2058"/>
      <c r="F82" s="244"/>
      <c r="G82" s="753">
        <f>在庫管理!D14</f>
        <v>0</v>
      </c>
      <c r="H82" s="217">
        <f t="shared" ref="H82:AL82" si="82">+H77-H76-H74-H72</f>
        <v>0</v>
      </c>
      <c r="I82" s="217">
        <f t="shared" si="82"/>
        <v>0</v>
      </c>
      <c r="J82" s="217">
        <f t="shared" si="82"/>
        <v>0</v>
      </c>
      <c r="K82" s="217">
        <f t="shared" si="82"/>
        <v>0</v>
      </c>
      <c r="L82" s="217">
        <f t="shared" si="82"/>
        <v>0</v>
      </c>
      <c r="M82" s="217">
        <f t="shared" si="82"/>
        <v>-2</v>
      </c>
      <c r="N82" s="217">
        <f t="shared" si="82"/>
        <v>-9</v>
      </c>
      <c r="O82" s="217">
        <f t="shared" si="82"/>
        <v>0</v>
      </c>
      <c r="P82" s="217">
        <f t="shared" si="82"/>
        <v>0</v>
      </c>
      <c r="Q82" s="217">
        <f t="shared" si="82"/>
        <v>0</v>
      </c>
      <c r="R82" s="217">
        <f t="shared" si="82"/>
        <v>0</v>
      </c>
      <c r="S82" s="217">
        <f t="shared" si="82"/>
        <v>0</v>
      </c>
      <c r="T82" s="217">
        <f t="shared" si="82"/>
        <v>-6</v>
      </c>
      <c r="U82" s="217">
        <f t="shared" si="82"/>
        <v>0</v>
      </c>
      <c r="V82" s="217">
        <f t="shared" si="82"/>
        <v>0</v>
      </c>
      <c r="W82" s="217">
        <f t="shared" si="82"/>
        <v>-12</v>
      </c>
      <c r="X82" s="217">
        <f t="shared" si="82"/>
        <v>0</v>
      </c>
      <c r="Y82" s="217">
        <f t="shared" si="82"/>
        <v>-1</v>
      </c>
      <c r="Z82" s="217">
        <f t="shared" si="82"/>
        <v>0</v>
      </c>
      <c r="AA82" s="217">
        <f t="shared" si="82"/>
        <v>0</v>
      </c>
      <c r="AB82" s="217">
        <f t="shared" si="82"/>
        <v>0</v>
      </c>
      <c r="AC82" s="217">
        <f t="shared" si="82"/>
        <v>0</v>
      </c>
      <c r="AD82" s="217">
        <f t="shared" si="82"/>
        <v>0</v>
      </c>
      <c r="AE82" s="217">
        <f t="shared" si="82"/>
        <v>0</v>
      </c>
      <c r="AF82" s="217">
        <f t="shared" si="82"/>
        <v>0</v>
      </c>
      <c r="AG82" s="217">
        <f t="shared" si="82"/>
        <v>0</v>
      </c>
      <c r="AH82" s="217">
        <f t="shared" si="82"/>
        <v>0</v>
      </c>
      <c r="AI82" s="217">
        <f t="shared" si="82"/>
        <v>0</v>
      </c>
      <c r="AJ82" s="217">
        <f t="shared" si="82"/>
        <v>0</v>
      </c>
      <c r="AK82" s="217">
        <f t="shared" si="82"/>
        <v>0</v>
      </c>
      <c r="AL82" s="217">
        <f t="shared" si="82"/>
        <v>0</v>
      </c>
      <c r="AM82" s="271">
        <f>SUM(H82:AL82)+G82</f>
        <v>-30</v>
      </c>
      <c r="AO82" s="289" t="e">
        <f>+AM82/(AM83+AM82)</f>
        <v>#DIV/0!</v>
      </c>
    </row>
    <row r="83" spans="1:41" ht="30.75" customHeight="1">
      <c r="B83" s="238" t="s">
        <v>4</v>
      </c>
      <c r="C83" s="2082"/>
      <c r="D83" s="2115" t="s">
        <v>636</v>
      </c>
      <c r="E83" s="2116"/>
      <c r="F83" s="245"/>
      <c r="G83" s="252"/>
      <c r="H83" s="245">
        <f t="shared" ref="H83:AL83" si="83">+H79+H78+H76+H74+H72</f>
        <v>0</v>
      </c>
      <c r="I83" s="245">
        <f t="shared" si="83"/>
        <v>0</v>
      </c>
      <c r="J83" s="245">
        <f t="shared" si="83"/>
        <v>0</v>
      </c>
      <c r="K83" s="245">
        <f t="shared" si="83"/>
        <v>0</v>
      </c>
      <c r="L83" s="245">
        <f t="shared" si="83"/>
        <v>0</v>
      </c>
      <c r="M83" s="245">
        <f t="shared" si="83"/>
        <v>2</v>
      </c>
      <c r="N83" s="245">
        <f t="shared" si="83"/>
        <v>9</v>
      </c>
      <c r="O83" s="245">
        <f t="shared" si="83"/>
        <v>0</v>
      </c>
      <c r="P83" s="245">
        <f t="shared" si="83"/>
        <v>0</v>
      </c>
      <c r="Q83" s="245">
        <f t="shared" si="83"/>
        <v>0</v>
      </c>
      <c r="R83" s="245">
        <f t="shared" si="83"/>
        <v>0</v>
      </c>
      <c r="S83" s="245">
        <f t="shared" si="83"/>
        <v>0</v>
      </c>
      <c r="T83" s="245">
        <f t="shared" si="83"/>
        <v>6</v>
      </c>
      <c r="U83" s="245">
        <f t="shared" si="83"/>
        <v>0</v>
      </c>
      <c r="V83" s="245">
        <f t="shared" si="83"/>
        <v>0</v>
      </c>
      <c r="W83" s="245">
        <f t="shared" si="83"/>
        <v>12</v>
      </c>
      <c r="X83" s="245">
        <f t="shared" si="83"/>
        <v>0</v>
      </c>
      <c r="Y83" s="245">
        <f t="shared" si="83"/>
        <v>1</v>
      </c>
      <c r="Z83" s="245">
        <f t="shared" si="83"/>
        <v>0</v>
      </c>
      <c r="AA83" s="245">
        <f t="shared" si="83"/>
        <v>0</v>
      </c>
      <c r="AB83" s="245">
        <f t="shared" si="83"/>
        <v>0</v>
      </c>
      <c r="AC83" s="245">
        <f t="shared" si="83"/>
        <v>0</v>
      </c>
      <c r="AD83" s="245">
        <f t="shared" si="83"/>
        <v>0</v>
      </c>
      <c r="AE83" s="245">
        <f t="shared" si="83"/>
        <v>0</v>
      </c>
      <c r="AF83" s="245">
        <f t="shared" si="83"/>
        <v>0</v>
      </c>
      <c r="AG83" s="245">
        <f t="shared" si="83"/>
        <v>0</v>
      </c>
      <c r="AH83" s="245">
        <f t="shared" si="83"/>
        <v>0</v>
      </c>
      <c r="AI83" s="245">
        <f t="shared" si="83"/>
        <v>0</v>
      </c>
      <c r="AJ83" s="245">
        <f t="shared" si="83"/>
        <v>0</v>
      </c>
      <c r="AK83" s="245">
        <f t="shared" si="83"/>
        <v>0</v>
      </c>
      <c r="AL83" s="245">
        <f t="shared" si="83"/>
        <v>0</v>
      </c>
      <c r="AM83" s="482">
        <f>SUM(H83:AL83)</f>
        <v>30</v>
      </c>
    </row>
    <row r="84" spans="1:41" ht="30.75" customHeight="1">
      <c r="B84" s="238" t="s">
        <v>4</v>
      </c>
      <c r="C84" s="2082"/>
      <c r="D84" s="2057" t="s">
        <v>8</v>
      </c>
      <c r="E84" s="2058"/>
      <c r="F84" s="218"/>
      <c r="G84" s="253"/>
      <c r="H84" s="218">
        <f t="shared" ref="H84:AL84" si="84">+H82-H81</f>
        <v>0</v>
      </c>
      <c r="I84" s="218">
        <f t="shared" si="84"/>
        <v>0</v>
      </c>
      <c r="J84" s="218">
        <f t="shared" si="84"/>
        <v>0</v>
      </c>
      <c r="K84" s="218">
        <f t="shared" si="84"/>
        <v>0</v>
      </c>
      <c r="L84" s="218">
        <f t="shared" si="84"/>
        <v>0</v>
      </c>
      <c r="M84" s="218">
        <f t="shared" si="84"/>
        <v>-2</v>
      </c>
      <c r="N84" s="218">
        <f t="shared" si="84"/>
        <v>-9</v>
      </c>
      <c r="O84" s="218">
        <f t="shared" si="84"/>
        <v>0</v>
      </c>
      <c r="P84" s="218">
        <f t="shared" si="84"/>
        <v>0</v>
      </c>
      <c r="Q84" s="218">
        <f t="shared" si="84"/>
        <v>0</v>
      </c>
      <c r="R84" s="218">
        <f t="shared" si="84"/>
        <v>0</v>
      </c>
      <c r="S84" s="218">
        <f t="shared" si="84"/>
        <v>0</v>
      </c>
      <c r="T84" s="218">
        <f t="shared" si="84"/>
        <v>-6</v>
      </c>
      <c r="U84" s="218">
        <f t="shared" si="84"/>
        <v>0</v>
      </c>
      <c r="V84" s="218">
        <f t="shared" si="84"/>
        <v>0</v>
      </c>
      <c r="W84" s="218">
        <f t="shared" si="84"/>
        <v>-12</v>
      </c>
      <c r="X84" s="218">
        <f t="shared" si="84"/>
        <v>0</v>
      </c>
      <c r="Y84" s="218">
        <f t="shared" si="84"/>
        <v>-1</v>
      </c>
      <c r="Z84" s="218">
        <f t="shared" si="84"/>
        <v>0</v>
      </c>
      <c r="AA84" s="218">
        <f t="shared" si="84"/>
        <v>0</v>
      </c>
      <c r="AB84" s="218">
        <f t="shared" si="84"/>
        <v>0</v>
      </c>
      <c r="AC84" s="218">
        <f t="shared" si="84"/>
        <v>0</v>
      </c>
      <c r="AD84" s="218">
        <f t="shared" si="84"/>
        <v>0</v>
      </c>
      <c r="AE84" s="218">
        <f t="shared" si="84"/>
        <v>0</v>
      </c>
      <c r="AF84" s="218">
        <f t="shared" si="84"/>
        <v>0</v>
      </c>
      <c r="AG84" s="218">
        <f t="shared" si="84"/>
        <v>0</v>
      </c>
      <c r="AH84" s="218">
        <f t="shared" si="84"/>
        <v>0</v>
      </c>
      <c r="AI84" s="218">
        <f t="shared" si="84"/>
        <v>0</v>
      </c>
      <c r="AJ84" s="218">
        <f t="shared" si="84"/>
        <v>0</v>
      </c>
      <c r="AK84" s="218">
        <f t="shared" si="84"/>
        <v>0</v>
      </c>
      <c r="AL84" s="218">
        <f t="shared" si="84"/>
        <v>0</v>
      </c>
      <c r="AM84" s="265">
        <f>SUM(H84:AL84)</f>
        <v>-30</v>
      </c>
    </row>
    <row r="85" spans="1:41" ht="30.75" customHeight="1">
      <c r="A85" t="s">
        <v>619</v>
      </c>
      <c r="B85" s="238" t="s">
        <v>4</v>
      </c>
      <c r="C85" s="2082"/>
      <c r="D85" s="2065" t="s">
        <v>639</v>
      </c>
      <c r="E85" s="2066"/>
      <c r="F85" s="219"/>
      <c r="G85" s="254"/>
      <c r="H85" s="219">
        <f t="shared" ref="H85:AL85" si="85">+G85+H84</f>
        <v>0</v>
      </c>
      <c r="I85" s="219">
        <f t="shared" si="85"/>
        <v>0</v>
      </c>
      <c r="J85" s="219">
        <f t="shared" si="85"/>
        <v>0</v>
      </c>
      <c r="K85" s="219">
        <f t="shared" si="85"/>
        <v>0</v>
      </c>
      <c r="L85" s="219">
        <f t="shared" si="85"/>
        <v>0</v>
      </c>
      <c r="M85" s="219">
        <f t="shared" si="85"/>
        <v>-2</v>
      </c>
      <c r="N85" s="219">
        <f t="shared" si="85"/>
        <v>-11</v>
      </c>
      <c r="O85" s="219">
        <f t="shared" si="85"/>
        <v>-11</v>
      </c>
      <c r="P85" s="219">
        <f t="shared" si="85"/>
        <v>-11</v>
      </c>
      <c r="Q85" s="219">
        <f t="shared" si="85"/>
        <v>-11</v>
      </c>
      <c r="R85" s="219">
        <f>+Q85+R84</f>
        <v>-11</v>
      </c>
      <c r="S85" s="219">
        <f>+R85+S84</f>
        <v>-11</v>
      </c>
      <c r="T85" s="219">
        <f>+S85+T84</f>
        <v>-17</v>
      </c>
      <c r="U85" s="219">
        <f>+T85+U84</f>
        <v>-17</v>
      </c>
      <c r="V85" s="219">
        <f>+U85+V84</f>
        <v>-17</v>
      </c>
      <c r="W85" s="219">
        <f t="shared" si="85"/>
        <v>-29</v>
      </c>
      <c r="X85" s="219">
        <f t="shared" si="85"/>
        <v>-29</v>
      </c>
      <c r="Y85" s="219">
        <f t="shared" si="85"/>
        <v>-30</v>
      </c>
      <c r="Z85" s="219">
        <f t="shared" si="85"/>
        <v>-30</v>
      </c>
      <c r="AA85" s="219">
        <f t="shared" si="85"/>
        <v>-30</v>
      </c>
      <c r="AB85" s="219">
        <f t="shared" si="85"/>
        <v>-30</v>
      </c>
      <c r="AC85" s="219">
        <f t="shared" si="85"/>
        <v>-30</v>
      </c>
      <c r="AD85" s="219">
        <f t="shared" si="85"/>
        <v>-30</v>
      </c>
      <c r="AE85" s="219">
        <f t="shared" si="85"/>
        <v>-30</v>
      </c>
      <c r="AF85" s="219">
        <f t="shared" si="85"/>
        <v>-30</v>
      </c>
      <c r="AG85" s="219">
        <f t="shared" si="85"/>
        <v>-30</v>
      </c>
      <c r="AH85" s="219">
        <f t="shared" si="85"/>
        <v>-30</v>
      </c>
      <c r="AI85" s="219">
        <f t="shared" si="85"/>
        <v>-30</v>
      </c>
      <c r="AJ85" s="219">
        <f t="shared" si="85"/>
        <v>-30</v>
      </c>
      <c r="AK85" s="219">
        <f t="shared" si="85"/>
        <v>-30</v>
      </c>
      <c r="AL85" s="219">
        <f t="shared" si="85"/>
        <v>-30</v>
      </c>
      <c r="AM85" s="266">
        <f>SUM(H85:AL85)</f>
        <v>-597</v>
      </c>
    </row>
    <row r="86" spans="1:41" ht="30.75" customHeight="1">
      <c r="B86" s="238" t="s">
        <v>4</v>
      </c>
      <c r="C86" s="2082"/>
      <c r="D86" s="2117" t="s">
        <v>640</v>
      </c>
      <c r="E86" s="2117"/>
      <c r="F86" s="273"/>
      <c r="G86" s="315">
        <f>+G51+G56+G70+G80+G62</f>
        <v>1506</v>
      </c>
      <c r="H86" s="275">
        <f t="shared" ref="H86:AL87" si="86">+G86+H81-H48</f>
        <v>1506</v>
      </c>
      <c r="I86" s="275">
        <f t="shared" si="86"/>
        <v>1506</v>
      </c>
      <c r="J86" s="275">
        <f t="shared" si="86"/>
        <v>1506</v>
      </c>
      <c r="K86" s="275">
        <f t="shared" si="86"/>
        <v>1506</v>
      </c>
      <c r="L86" s="275">
        <f t="shared" si="86"/>
        <v>1506</v>
      </c>
      <c r="M86" s="275">
        <f t="shared" si="86"/>
        <v>1398</v>
      </c>
      <c r="N86" s="275">
        <f t="shared" si="86"/>
        <v>1398</v>
      </c>
      <c r="O86" s="275">
        <f t="shared" si="86"/>
        <v>1398</v>
      </c>
      <c r="P86" s="275">
        <f t="shared" si="86"/>
        <v>1398</v>
      </c>
      <c r="Q86" s="275">
        <f t="shared" si="86"/>
        <v>1398</v>
      </c>
      <c r="R86" s="275">
        <f t="shared" ref="R86:W87" si="87">+Q86+R81-R48</f>
        <v>1398</v>
      </c>
      <c r="S86" s="275">
        <f t="shared" si="87"/>
        <v>1290</v>
      </c>
      <c r="T86" s="275">
        <f t="shared" si="87"/>
        <v>1290</v>
      </c>
      <c r="U86" s="275">
        <f t="shared" si="87"/>
        <v>1290</v>
      </c>
      <c r="V86" s="275">
        <f t="shared" si="87"/>
        <v>1290</v>
      </c>
      <c r="W86" s="275">
        <f t="shared" si="87"/>
        <v>1290</v>
      </c>
      <c r="X86" s="275">
        <f t="shared" si="86"/>
        <v>1290</v>
      </c>
      <c r="Y86" s="275">
        <f t="shared" si="86"/>
        <v>1290</v>
      </c>
      <c r="Z86" s="275">
        <f t="shared" si="86"/>
        <v>1182</v>
      </c>
      <c r="AA86" s="275">
        <f t="shared" si="86"/>
        <v>1182</v>
      </c>
      <c r="AB86" s="275">
        <f t="shared" si="86"/>
        <v>1182</v>
      </c>
      <c r="AC86" s="275">
        <f t="shared" si="86"/>
        <v>1182</v>
      </c>
      <c r="AD86" s="275">
        <f t="shared" si="86"/>
        <v>1182</v>
      </c>
      <c r="AE86" s="275">
        <f t="shared" si="86"/>
        <v>1182</v>
      </c>
      <c r="AF86" s="275">
        <f t="shared" si="86"/>
        <v>1182</v>
      </c>
      <c r="AG86" s="275">
        <f t="shared" si="86"/>
        <v>1182</v>
      </c>
      <c r="AH86" s="275">
        <f t="shared" si="86"/>
        <v>1074</v>
      </c>
      <c r="AI86" s="275">
        <f t="shared" si="86"/>
        <v>1074</v>
      </c>
      <c r="AJ86" s="275">
        <f t="shared" si="86"/>
        <v>1074</v>
      </c>
      <c r="AK86" s="275">
        <f t="shared" si="86"/>
        <v>1074</v>
      </c>
      <c r="AL86" s="275">
        <f t="shared" si="86"/>
        <v>1074</v>
      </c>
      <c r="AM86" s="276">
        <f>AL86</f>
        <v>1074</v>
      </c>
    </row>
    <row r="87" spans="1:41" ht="30.75" customHeight="1">
      <c r="B87" s="238" t="s">
        <v>4</v>
      </c>
      <c r="C87" s="2082"/>
      <c r="D87" s="2118" t="s">
        <v>641</v>
      </c>
      <c r="E87" s="2118"/>
      <c r="F87" s="231"/>
      <c r="G87" s="316">
        <f>+G51+G56+G70+G80+G62</f>
        <v>1506</v>
      </c>
      <c r="H87" s="232">
        <f t="shared" si="86"/>
        <v>1506</v>
      </c>
      <c r="I87" s="232">
        <f t="shared" si="86"/>
        <v>1506</v>
      </c>
      <c r="J87" s="232">
        <f>+I87+J82-J49</f>
        <v>1506</v>
      </c>
      <c r="K87" s="232">
        <f t="shared" si="86"/>
        <v>1506</v>
      </c>
      <c r="L87" s="232">
        <f t="shared" si="86"/>
        <v>1506</v>
      </c>
      <c r="M87" s="232">
        <f t="shared" si="86"/>
        <v>1396</v>
      </c>
      <c r="N87" s="232">
        <f t="shared" si="86"/>
        <v>1387</v>
      </c>
      <c r="O87" s="232">
        <f t="shared" si="86"/>
        <v>1387</v>
      </c>
      <c r="P87" s="232">
        <f t="shared" si="86"/>
        <v>1387</v>
      </c>
      <c r="Q87" s="232">
        <f t="shared" si="86"/>
        <v>1387</v>
      </c>
      <c r="R87" s="232">
        <f t="shared" si="87"/>
        <v>1387</v>
      </c>
      <c r="S87" s="232">
        <f t="shared" si="87"/>
        <v>1279</v>
      </c>
      <c r="T87" s="232">
        <f t="shared" si="87"/>
        <v>1273</v>
      </c>
      <c r="U87" s="232">
        <f t="shared" si="87"/>
        <v>1273</v>
      </c>
      <c r="V87" s="232">
        <f t="shared" si="87"/>
        <v>1273</v>
      </c>
      <c r="W87" s="232">
        <f t="shared" si="87"/>
        <v>1261</v>
      </c>
      <c r="X87" s="232">
        <f t="shared" si="86"/>
        <v>1261</v>
      </c>
      <c r="Y87" s="232">
        <f t="shared" si="86"/>
        <v>1260</v>
      </c>
      <c r="Z87" s="232">
        <f t="shared" si="86"/>
        <v>1152</v>
      </c>
      <c r="AA87" s="232">
        <f t="shared" si="86"/>
        <v>1152</v>
      </c>
      <c r="AB87" s="232">
        <f t="shared" si="86"/>
        <v>1152</v>
      </c>
      <c r="AC87" s="232">
        <f t="shared" si="86"/>
        <v>1152</v>
      </c>
      <c r="AD87" s="232">
        <f t="shared" si="86"/>
        <v>1152</v>
      </c>
      <c r="AE87" s="232">
        <f t="shared" si="86"/>
        <v>1152</v>
      </c>
      <c r="AF87" s="232">
        <f t="shared" si="86"/>
        <v>1152</v>
      </c>
      <c r="AG87" s="232">
        <f t="shared" si="86"/>
        <v>1152</v>
      </c>
      <c r="AH87" s="232">
        <f t="shared" si="86"/>
        <v>1044</v>
      </c>
      <c r="AI87" s="232">
        <f t="shared" si="86"/>
        <v>1044</v>
      </c>
      <c r="AJ87" s="232">
        <f t="shared" si="86"/>
        <v>1044</v>
      </c>
      <c r="AK87" s="232">
        <f t="shared" si="86"/>
        <v>1044</v>
      </c>
      <c r="AL87" s="232">
        <f t="shared" si="86"/>
        <v>1044</v>
      </c>
      <c r="AM87" s="267">
        <f>AL87</f>
        <v>1044</v>
      </c>
    </row>
    <row r="88" spans="1:41" ht="30.75" customHeight="1" thickBot="1">
      <c r="B88" s="238" t="s">
        <v>4</v>
      </c>
      <c r="C88" s="2083"/>
      <c r="D88" s="2119" t="s">
        <v>8</v>
      </c>
      <c r="E88" s="2119"/>
      <c r="F88" s="228"/>
      <c r="G88" s="319"/>
      <c r="H88" s="230">
        <f>+H87-H86</f>
        <v>0</v>
      </c>
      <c r="I88" s="230">
        <f>+I87-I86</f>
        <v>0</v>
      </c>
      <c r="J88" s="230">
        <f t="shared" ref="J88:AL88" si="88">+J87-J86</f>
        <v>0</v>
      </c>
      <c r="K88" s="230">
        <f t="shared" si="88"/>
        <v>0</v>
      </c>
      <c r="L88" s="230">
        <f t="shared" si="88"/>
        <v>0</v>
      </c>
      <c r="M88" s="230">
        <f t="shared" si="88"/>
        <v>-2</v>
      </c>
      <c r="N88" s="230">
        <f t="shared" si="88"/>
        <v>-11</v>
      </c>
      <c r="O88" s="230">
        <f t="shared" si="88"/>
        <v>-11</v>
      </c>
      <c r="P88" s="230">
        <f t="shared" si="88"/>
        <v>-11</v>
      </c>
      <c r="Q88" s="230">
        <f t="shared" si="88"/>
        <v>-11</v>
      </c>
      <c r="R88" s="230">
        <f t="shared" si="88"/>
        <v>-11</v>
      </c>
      <c r="S88" s="230">
        <f t="shared" si="88"/>
        <v>-11</v>
      </c>
      <c r="T88" s="230">
        <f t="shared" si="88"/>
        <v>-17</v>
      </c>
      <c r="U88" s="230">
        <f t="shared" si="88"/>
        <v>-17</v>
      </c>
      <c r="V88" s="230">
        <f t="shared" si="88"/>
        <v>-17</v>
      </c>
      <c r="W88" s="230">
        <f t="shared" si="88"/>
        <v>-29</v>
      </c>
      <c r="X88" s="230">
        <f t="shared" si="88"/>
        <v>-29</v>
      </c>
      <c r="Y88" s="230">
        <f t="shared" si="88"/>
        <v>-30</v>
      </c>
      <c r="Z88" s="230">
        <f t="shared" si="88"/>
        <v>-30</v>
      </c>
      <c r="AA88" s="230">
        <f t="shared" si="88"/>
        <v>-30</v>
      </c>
      <c r="AB88" s="230">
        <f t="shared" si="88"/>
        <v>-30</v>
      </c>
      <c r="AC88" s="230">
        <f t="shared" si="88"/>
        <v>-30</v>
      </c>
      <c r="AD88" s="230">
        <f t="shared" si="88"/>
        <v>-30</v>
      </c>
      <c r="AE88" s="230">
        <f t="shared" si="88"/>
        <v>-30</v>
      </c>
      <c r="AF88" s="230">
        <f t="shared" si="88"/>
        <v>-30</v>
      </c>
      <c r="AG88" s="230">
        <f t="shared" si="88"/>
        <v>-30</v>
      </c>
      <c r="AH88" s="230">
        <f t="shared" si="88"/>
        <v>-30</v>
      </c>
      <c r="AI88" s="230">
        <f t="shared" si="88"/>
        <v>-30</v>
      </c>
      <c r="AJ88" s="230">
        <f t="shared" si="88"/>
        <v>-30</v>
      </c>
      <c r="AK88" s="230">
        <f t="shared" si="88"/>
        <v>-30</v>
      </c>
      <c r="AL88" s="230">
        <f t="shared" si="88"/>
        <v>-30</v>
      </c>
      <c r="AM88" s="268">
        <f>+AL88+AM87-AM86</f>
        <v>-60</v>
      </c>
    </row>
    <row r="89" spans="1:41" ht="30.75" customHeight="1" thickTop="1">
      <c r="A89" t="s">
        <v>619</v>
      </c>
      <c r="B89" s="238" t="s">
        <v>9</v>
      </c>
      <c r="C89" s="2081" t="s">
        <v>1116</v>
      </c>
      <c r="D89" s="2156" t="s">
        <v>120</v>
      </c>
      <c r="E89" s="2157"/>
      <c r="F89" s="123">
        <f>+GL!E41</f>
        <v>0</v>
      </c>
      <c r="G89" s="304"/>
      <c r="H89" s="799"/>
      <c r="I89" s="799"/>
      <c r="J89" s="799"/>
      <c r="K89" s="799"/>
      <c r="L89" s="799"/>
      <c r="M89" s="799">
        <v>24</v>
      </c>
      <c r="N89" s="799">
        <v>24</v>
      </c>
      <c r="O89" s="799">
        <v>24</v>
      </c>
      <c r="P89" s="799"/>
      <c r="Q89" s="799"/>
      <c r="R89" s="799">
        <v>24</v>
      </c>
      <c r="S89" s="799">
        <v>24</v>
      </c>
      <c r="T89" s="799">
        <v>24</v>
      </c>
      <c r="U89" s="799">
        <v>24</v>
      </c>
      <c r="V89" s="799">
        <v>24</v>
      </c>
      <c r="W89" s="799"/>
      <c r="X89" s="799"/>
      <c r="Y89" s="799">
        <v>24</v>
      </c>
      <c r="Z89" s="799">
        <v>24</v>
      </c>
      <c r="AA89" s="799">
        <v>24</v>
      </c>
      <c r="AB89" s="799">
        <v>24</v>
      </c>
      <c r="AC89" s="799">
        <v>24</v>
      </c>
      <c r="AD89" s="799"/>
      <c r="AE89" s="799"/>
      <c r="AF89" s="799">
        <v>24</v>
      </c>
      <c r="AG89" s="799">
        <v>24</v>
      </c>
      <c r="AH89" s="799">
        <v>24</v>
      </c>
      <c r="AI89" s="799">
        <v>24</v>
      </c>
      <c r="AJ89" s="799"/>
      <c r="AK89" s="799"/>
      <c r="AL89" s="799"/>
      <c r="AM89" s="297">
        <f>SUM(H89:AL89)+G89</f>
        <v>408</v>
      </c>
    </row>
    <row r="90" spans="1:41" ht="30.75" customHeight="1">
      <c r="B90" s="238" t="s">
        <v>9</v>
      </c>
      <c r="C90" s="2082"/>
      <c r="D90" s="2084" t="s">
        <v>621</v>
      </c>
      <c r="E90" s="2085"/>
      <c r="F90" s="80"/>
      <c r="G90" s="213">
        <f t="shared" ref="G90:AL90" si="89">+G89</f>
        <v>0</v>
      </c>
      <c r="H90" s="72">
        <f t="shared" si="89"/>
        <v>0</v>
      </c>
      <c r="I90" s="72">
        <f t="shared" si="89"/>
        <v>0</v>
      </c>
      <c r="J90" s="72">
        <f t="shared" si="89"/>
        <v>0</v>
      </c>
      <c r="K90" s="72">
        <f t="shared" si="89"/>
        <v>0</v>
      </c>
      <c r="L90" s="72">
        <f t="shared" si="89"/>
        <v>0</v>
      </c>
      <c r="M90" s="1297">
        <f t="shared" si="89"/>
        <v>24</v>
      </c>
      <c r="N90" s="1297">
        <f t="shared" si="89"/>
        <v>24</v>
      </c>
      <c r="O90" s="1297">
        <f t="shared" si="89"/>
        <v>24</v>
      </c>
      <c r="P90" s="72">
        <f t="shared" si="89"/>
        <v>0</v>
      </c>
      <c r="Q90" s="72">
        <f t="shared" si="89"/>
        <v>0</v>
      </c>
      <c r="R90" s="1297">
        <f t="shared" si="89"/>
        <v>24</v>
      </c>
      <c r="S90" s="1297">
        <f t="shared" si="89"/>
        <v>24</v>
      </c>
      <c r="T90" s="1297">
        <f t="shared" si="89"/>
        <v>24</v>
      </c>
      <c r="U90" s="1297">
        <f t="shared" si="89"/>
        <v>24</v>
      </c>
      <c r="V90" s="1297">
        <f t="shared" si="89"/>
        <v>24</v>
      </c>
      <c r="W90" s="72">
        <f t="shared" si="89"/>
        <v>0</v>
      </c>
      <c r="X90" s="72">
        <f t="shared" si="89"/>
        <v>0</v>
      </c>
      <c r="Y90" s="1297">
        <f t="shared" si="89"/>
        <v>24</v>
      </c>
      <c r="Z90" s="1297">
        <f t="shared" si="89"/>
        <v>24</v>
      </c>
      <c r="AA90" s="1297">
        <f t="shared" si="89"/>
        <v>24</v>
      </c>
      <c r="AB90" s="1297">
        <f t="shared" si="89"/>
        <v>24</v>
      </c>
      <c r="AC90" s="72">
        <f t="shared" si="89"/>
        <v>24</v>
      </c>
      <c r="AD90" s="72">
        <f t="shared" si="89"/>
        <v>0</v>
      </c>
      <c r="AE90" s="72">
        <f t="shared" si="89"/>
        <v>0</v>
      </c>
      <c r="AF90" s="72">
        <f t="shared" si="89"/>
        <v>24</v>
      </c>
      <c r="AG90" s="72">
        <f t="shared" si="89"/>
        <v>24</v>
      </c>
      <c r="AH90" s="72">
        <f t="shared" si="89"/>
        <v>24</v>
      </c>
      <c r="AI90" s="72">
        <f t="shared" si="89"/>
        <v>24</v>
      </c>
      <c r="AJ90" s="72">
        <f t="shared" si="89"/>
        <v>0</v>
      </c>
      <c r="AK90" s="72">
        <f t="shared" si="89"/>
        <v>0</v>
      </c>
      <c r="AL90" s="72">
        <f t="shared" si="89"/>
        <v>0</v>
      </c>
      <c r="AM90" s="475">
        <f>SUM(G90:AL90)</f>
        <v>408</v>
      </c>
    </row>
    <row r="91" spans="1:41" ht="30.75" customHeight="1">
      <c r="B91" s="238" t="s">
        <v>9</v>
      </c>
      <c r="C91" s="2082"/>
      <c r="D91" s="2120" t="s">
        <v>622</v>
      </c>
      <c r="E91" s="2121"/>
      <c r="F91" s="363">
        <v>0</v>
      </c>
      <c r="G91" s="758">
        <f t="shared" ref="G91:AL91" si="90">F91-G89+G90</f>
        <v>0</v>
      </c>
      <c r="H91" s="325">
        <f t="shared" si="90"/>
        <v>0</v>
      </c>
      <c r="I91" s="325">
        <f t="shared" si="90"/>
        <v>0</v>
      </c>
      <c r="J91" s="325">
        <f t="shared" si="90"/>
        <v>0</v>
      </c>
      <c r="K91" s="325">
        <f t="shared" si="90"/>
        <v>0</v>
      </c>
      <c r="L91" s="325">
        <f t="shared" si="90"/>
        <v>0</v>
      </c>
      <c r="M91" s="325">
        <f t="shared" si="90"/>
        <v>0</v>
      </c>
      <c r="N91" s="325">
        <f t="shared" si="90"/>
        <v>0</v>
      </c>
      <c r="O91" s="325">
        <f t="shared" si="90"/>
        <v>0</v>
      </c>
      <c r="P91" s="325">
        <f t="shared" si="90"/>
        <v>0</v>
      </c>
      <c r="Q91" s="325">
        <f t="shared" si="90"/>
        <v>0</v>
      </c>
      <c r="R91" s="325">
        <f t="shared" ref="R91:X91" si="91">Q91-R89+R90</f>
        <v>0</v>
      </c>
      <c r="S91" s="325">
        <f t="shared" si="91"/>
        <v>0</v>
      </c>
      <c r="T91" s="325">
        <f t="shared" si="91"/>
        <v>0</v>
      </c>
      <c r="U91" s="325">
        <f t="shared" si="91"/>
        <v>0</v>
      </c>
      <c r="V91" s="325">
        <f t="shared" si="91"/>
        <v>0</v>
      </c>
      <c r="W91" s="325">
        <f t="shared" si="91"/>
        <v>0</v>
      </c>
      <c r="X91" s="325">
        <f t="shared" si="91"/>
        <v>0</v>
      </c>
      <c r="Y91" s="325">
        <f t="shared" si="90"/>
        <v>0</v>
      </c>
      <c r="Z91" s="325">
        <f t="shared" si="90"/>
        <v>0</v>
      </c>
      <c r="AA91" s="325">
        <f t="shared" si="90"/>
        <v>0</v>
      </c>
      <c r="AB91" s="325">
        <f t="shared" si="90"/>
        <v>0</v>
      </c>
      <c r="AC91" s="325">
        <f t="shared" si="90"/>
        <v>0</v>
      </c>
      <c r="AD91" s="325">
        <f t="shared" si="90"/>
        <v>0</v>
      </c>
      <c r="AE91" s="325">
        <f t="shared" si="90"/>
        <v>0</v>
      </c>
      <c r="AF91" s="325">
        <f t="shared" si="90"/>
        <v>0</v>
      </c>
      <c r="AG91" s="325">
        <f t="shared" si="90"/>
        <v>0</v>
      </c>
      <c r="AH91" s="325">
        <f t="shared" si="90"/>
        <v>0</v>
      </c>
      <c r="AI91" s="325">
        <f t="shared" si="90"/>
        <v>0</v>
      </c>
      <c r="AJ91" s="325">
        <f t="shared" si="90"/>
        <v>0</v>
      </c>
      <c r="AK91" s="325">
        <f t="shared" si="90"/>
        <v>0</v>
      </c>
      <c r="AL91" s="325">
        <f t="shared" si="90"/>
        <v>0</v>
      </c>
      <c r="AM91" s="326"/>
    </row>
    <row r="92" spans="1:41" ht="30.75" customHeight="1" thickBot="1">
      <c r="A92" t="s">
        <v>619</v>
      </c>
      <c r="B92" s="238" t="s">
        <v>9</v>
      </c>
      <c r="C92" s="2082"/>
      <c r="D92" s="2049" t="s">
        <v>54</v>
      </c>
      <c r="E92" s="2050"/>
      <c r="F92" s="320"/>
      <c r="G92" s="321">
        <f>在庫管理!L18-G90</f>
        <v>312</v>
      </c>
      <c r="H92" s="362">
        <f>G92+H94-H90</f>
        <v>312</v>
      </c>
      <c r="I92" s="362">
        <f t="shared" ref="I92:AL92" si="92">H92+I94-I90</f>
        <v>312</v>
      </c>
      <c r="J92" s="362">
        <f t="shared" si="92"/>
        <v>312</v>
      </c>
      <c r="K92" s="362">
        <f t="shared" si="92"/>
        <v>312</v>
      </c>
      <c r="L92" s="362">
        <f t="shared" si="92"/>
        <v>312</v>
      </c>
      <c r="M92" s="362">
        <f t="shared" si="92"/>
        <v>288</v>
      </c>
      <c r="N92" s="362">
        <f t="shared" si="92"/>
        <v>384</v>
      </c>
      <c r="O92" s="362">
        <f t="shared" si="92"/>
        <v>360</v>
      </c>
      <c r="P92" s="362">
        <f t="shared" si="92"/>
        <v>360</v>
      </c>
      <c r="Q92" s="362">
        <f t="shared" si="92"/>
        <v>360</v>
      </c>
      <c r="R92" s="362">
        <f t="shared" ref="R92:W92" si="93">Q92+R94-R90</f>
        <v>336</v>
      </c>
      <c r="S92" s="362">
        <f t="shared" si="93"/>
        <v>312</v>
      </c>
      <c r="T92" s="362">
        <f t="shared" si="93"/>
        <v>360</v>
      </c>
      <c r="U92" s="362">
        <f t="shared" si="93"/>
        <v>336</v>
      </c>
      <c r="V92" s="362">
        <f t="shared" si="93"/>
        <v>312</v>
      </c>
      <c r="W92" s="362">
        <f t="shared" si="93"/>
        <v>312</v>
      </c>
      <c r="X92" s="362">
        <f t="shared" si="92"/>
        <v>312</v>
      </c>
      <c r="Y92" s="362">
        <f t="shared" si="92"/>
        <v>288</v>
      </c>
      <c r="Z92" s="362">
        <f t="shared" si="92"/>
        <v>264</v>
      </c>
      <c r="AA92" s="362">
        <f t="shared" si="92"/>
        <v>240</v>
      </c>
      <c r="AB92" s="362">
        <f t="shared" si="92"/>
        <v>240</v>
      </c>
      <c r="AC92" s="362">
        <f t="shared" si="92"/>
        <v>216</v>
      </c>
      <c r="AD92" s="362">
        <f t="shared" si="92"/>
        <v>216</v>
      </c>
      <c r="AE92" s="362">
        <f t="shared" si="92"/>
        <v>216</v>
      </c>
      <c r="AF92" s="362">
        <f t="shared" si="92"/>
        <v>192</v>
      </c>
      <c r="AG92" s="362">
        <f t="shared" si="92"/>
        <v>216</v>
      </c>
      <c r="AH92" s="362">
        <f t="shared" si="92"/>
        <v>240</v>
      </c>
      <c r="AI92" s="362">
        <f t="shared" si="92"/>
        <v>216</v>
      </c>
      <c r="AJ92" s="362">
        <f t="shared" si="92"/>
        <v>216</v>
      </c>
      <c r="AK92" s="362">
        <f t="shared" si="92"/>
        <v>216</v>
      </c>
      <c r="AL92" s="362">
        <f t="shared" si="92"/>
        <v>216</v>
      </c>
      <c r="AM92" s="323"/>
    </row>
    <row r="93" spans="1:41" ht="30.75" customHeight="1" thickTop="1">
      <c r="B93" s="238" t="s">
        <v>9</v>
      </c>
      <c r="C93" s="2082"/>
      <c r="D93" s="2051" t="s">
        <v>40</v>
      </c>
      <c r="E93" s="2052"/>
      <c r="F93" s="152"/>
      <c r="G93" s="792">
        <f>+管理ﾌｫｰﾏｯﾄ!G38</f>
        <v>950</v>
      </c>
      <c r="H93" s="116"/>
      <c r="I93" s="116"/>
      <c r="J93" s="116"/>
      <c r="K93" s="164"/>
      <c r="L93" s="164"/>
      <c r="M93" s="164">
        <v>48</v>
      </c>
      <c r="N93" s="164">
        <v>48</v>
      </c>
      <c r="O93" s="164">
        <v>48</v>
      </c>
      <c r="P93" s="164"/>
      <c r="Q93" s="164"/>
      <c r="R93" s="164">
        <v>48</v>
      </c>
      <c r="S93" s="164">
        <v>48</v>
      </c>
      <c r="T93" s="164">
        <v>48</v>
      </c>
      <c r="U93" s="164">
        <v>48</v>
      </c>
      <c r="V93" s="164">
        <v>48</v>
      </c>
      <c r="W93" s="164"/>
      <c r="X93" s="164"/>
      <c r="Y93" s="164">
        <v>24</v>
      </c>
      <c r="Z93" s="164"/>
      <c r="AA93" s="164"/>
      <c r="AB93" s="164"/>
      <c r="AC93" s="164"/>
      <c r="AD93" s="164"/>
      <c r="AE93" s="164"/>
      <c r="AF93" s="164"/>
      <c r="AG93" s="164">
        <v>48</v>
      </c>
      <c r="AH93" s="164">
        <v>48</v>
      </c>
      <c r="AI93" s="164"/>
      <c r="AJ93" s="164"/>
      <c r="AK93" s="164"/>
      <c r="AL93" s="164"/>
      <c r="AM93" s="177">
        <f>SUM(H93:AL93)</f>
        <v>504</v>
      </c>
    </row>
    <row r="94" spans="1:41" ht="30.75" customHeight="1">
      <c r="B94" s="238" t="s">
        <v>9</v>
      </c>
      <c r="C94" s="2082"/>
      <c r="D94" s="2053" t="s">
        <v>140</v>
      </c>
      <c r="E94" s="2054"/>
      <c r="F94" s="123"/>
      <c r="G94" s="304"/>
      <c r="H94" s="121">
        <f t="shared" ref="H94:AL94" si="94">+H93</f>
        <v>0</v>
      </c>
      <c r="I94" s="121">
        <f t="shared" si="94"/>
        <v>0</v>
      </c>
      <c r="J94" s="121">
        <f t="shared" si="94"/>
        <v>0</v>
      </c>
      <c r="K94" s="121">
        <f t="shared" si="94"/>
        <v>0</v>
      </c>
      <c r="L94" s="121">
        <f t="shared" si="94"/>
        <v>0</v>
      </c>
      <c r="M94" s="1466"/>
      <c r="N94" s="1466">
        <v>120</v>
      </c>
      <c r="O94" s="1466"/>
      <c r="P94" s="121">
        <f t="shared" si="94"/>
        <v>0</v>
      </c>
      <c r="Q94" s="121">
        <f t="shared" si="94"/>
        <v>0</v>
      </c>
      <c r="R94" s="1466"/>
      <c r="S94" s="1466"/>
      <c r="T94" s="1466">
        <v>72</v>
      </c>
      <c r="U94" s="1466"/>
      <c r="V94" s="1466"/>
      <c r="W94" s="121">
        <f t="shared" si="94"/>
        <v>0</v>
      </c>
      <c r="X94" s="121">
        <f t="shared" si="94"/>
        <v>0</v>
      </c>
      <c r="Y94" s="1466"/>
      <c r="Z94" s="1466">
        <f t="shared" si="94"/>
        <v>0</v>
      </c>
      <c r="AA94" s="1466">
        <f t="shared" si="94"/>
        <v>0</v>
      </c>
      <c r="AB94" s="1466">
        <v>24</v>
      </c>
      <c r="AC94" s="121">
        <f t="shared" si="94"/>
        <v>0</v>
      </c>
      <c r="AD94" s="121">
        <f t="shared" si="94"/>
        <v>0</v>
      </c>
      <c r="AE94" s="121">
        <f t="shared" si="94"/>
        <v>0</v>
      </c>
      <c r="AF94" s="121">
        <f t="shared" si="94"/>
        <v>0</v>
      </c>
      <c r="AG94" s="121">
        <f t="shared" si="94"/>
        <v>48</v>
      </c>
      <c r="AH94" s="121">
        <f t="shared" si="94"/>
        <v>48</v>
      </c>
      <c r="AI94" s="121">
        <f t="shared" si="94"/>
        <v>0</v>
      </c>
      <c r="AJ94" s="121">
        <f t="shared" si="94"/>
        <v>0</v>
      </c>
      <c r="AK94" s="121">
        <f t="shared" si="94"/>
        <v>0</v>
      </c>
      <c r="AL94" s="121">
        <f t="shared" si="94"/>
        <v>0</v>
      </c>
      <c r="AM94" s="475">
        <f>SUM(G94:AL94)+G95</f>
        <v>312</v>
      </c>
    </row>
    <row r="95" spans="1:41" ht="30.75" customHeight="1">
      <c r="B95" s="238" t="s">
        <v>9</v>
      </c>
      <c r="C95" s="2082"/>
      <c r="D95" s="2122" t="s">
        <v>623</v>
      </c>
      <c r="E95" s="2123"/>
      <c r="F95" s="80"/>
      <c r="G95" s="303"/>
      <c r="H95" s="327"/>
      <c r="I95" s="327"/>
      <c r="J95" s="327"/>
      <c r="K95" s="327"/>
      <c r="L95" s="327"/>
      <c r="M95" s="1467"/>
      <c r="N95" s="1467"/>
      <c r="O95" s="1467"/>
      <c r="P95" s="327"/>
      <c r="Q95" s="327"/>
      <c r="R95" s="1467"/>
      <c r="S95" s="1467"/>
      <c r="T95" s="1467"/>
      <c r="U95" s="1467"/>
      <c r="V95" s="1467"/>
      <c r="W95" s="327"/>
      <c r="X95" s="327"/>
      <c r="Y95" s="1467"/>
      <c r="Z95" s="1467"/>
      <c r="AA95" s="1467"/>
      <c r="AB95" s="1467"/>
      <c r="AC95" s="327"/>
      <c r="AD95" s="327"/>
      <c r="AE95" s="327"/>
      <c r="AF95" s="327"/>
      <c r="AG95" s="327"/>
      <c r="AH95" s="327"/>
      <c r="AI95" s="327"/>
      <c r="AJ95" s="327"/>
      <c r="AK95" s="327"/>
      <c r="AL95" s="327"/>
      <c r="AM95" s="328">
        <f>SUM(H95:AL95)</f>
        <v>0</v>
      </c>
    </row>
    <row r="96" spans="1:41" ht="30.75" customHeight="1">
      <c r="B96" s="238" t="s">
        <v>9</v>
      </c>
      <c r="C96" s="2082"/>
      <c r="D96" s="2131" t="s">
        <v>624</v>
      </c>
      <c r="E96" s="2132"/>
      <c r="F96" s="170"/>
      <c r="G96" s="368"/>
      <c r="H96" s="172">
        <f t="shared" ref="H96:AL96" si="95">+G96+H94-H93</f>
        <v>0</v>
      </c>
      <c r="I96" s="172">
        <f t="shared" si="95"/>
        <v>0</v>
      </c>
      <c r="J96" s="172">
        <f t="shared" si="95"/>
        <v>0</v>
      </c>
      <c r="K96" s="172">
        <f t="shared" si="95"/>
        <v>0</v>
      </c>
      <c r="L96" s="172">
        <f t="shared" si="95"/>
        <v>0</v>
      </c>
      <c r="M96" s="172">
        <f t="shared" si="95"/>
        <v>-48</v>
      </c>
      <c r="N96" s="172">
        <f t="shared" si="95"/>
        <v>24</v>
      </c>
      <c r="O96" s="172">
        <f t="shared" si="95"/>
        <v>-24</v>
      </c>
      <c r="P96" s="172">
        <f t="shared" si="95"/>
        <v>-24</v>
      </c>
      <c r="Q96" s="172">
        <f t="shared" si="95"/>
        <v>-24</v>
      </c>
      <c r="R96" s="172">
        <f t="shared" ref="R96:W96" si="96">+Q96+R94-R93</f>
        <v>-72</v>
      </c>
      <c r="S96" s="172">
        <f t="shared" si="96"/>
        <v>-120</v>
      </c>
      <c r="T96" s="172">
        <f t="shared" si="96"/>
        <v>-96</v>
      </c>
      <c r="U96" s="172">
        <f t="shared" si="96"/>
        <v>-144</v>
      </c>
      <c r="V96" s="172">
        <f t="shared" si="96"/>
        <v>-192</v>
      </c>
      <c r="W96" s="172">
        <f t="shared" si="96"/>
        <v>-192</v>
      </c>
      <c r="X96" s="172">
        <f t="shared" si="95"/>
        <v>-192</v>
      </c>
      <c r="Y96" s="172">
        <f t="shared" si="95"/>
        <v>-216</v>
      </c>
      <c r="Z96" s="172">
        <f t="shared" si="95"/>
        <v>-216</v>
      </c>
      <c r="AA96" s="172">
        <f t="shared" si="95"/>
        <v>-216</v>
      </c>
      <c r="AB96" s="172">
        <f t="shared" si="95"/>
        <v>-192</v>
      </c>
      <c r="AC96" s="172">
        <f t="shared" si="95"/>
        <v>-192</v>
      </c>
      <c r="AD96" s="172">
        <f t="shared" si="95"/>
        <v>-192</v>
      </c>
      <c r="AE96" s="172">
        <f t="shared" si="95"/>
        <v>-192</v>
      </c>
      <c r="AF96" s="172">
        <f t="shared" si="95"/>
        <v>-192</v>
      </c>
      <c r="AG96" s="172">
        <f t="shared" si="95"/>
        <v>-192</v>
      </c>
      <c r="AH96" s="172">
        <f t="shared" si="95"/>
        <v>-192</v>
      </c>
      <c r="AI96" s="172">
        <f t="shared" si="95"/>
        <v>-192</v>
      </c>
      <c r="AJ96" s="172">
        <f t="shared" si="95"/>
        <v>-192</v>
      </c>
      <c r="AK96" s="172">
        <f t="shared" si="95"/>
        <v>-192</v>
      </c>
      <c r="AL96" s="172">
        <f t="shared" si="95"/>
        <v>-192</v>
      </c>
      <c r="AM96" s="173"/>
    </row>
    <row r="97" spans="2:49" ht="30.75" customHeight="1">
      <c r="B97" s="238" t="s">
        <v>9</v>
      </c>
      <c r="C97" s="2082"/>
      <c r="D97" s="2059" t="s">
        <v>53</v>
      </c>
      <c r="E97" s="2060"/>
      <c r="F97" s="174"/>
      <c r="G97" s="364">
        <f>在庫管理!K18</f>
        <v>131</v>
      </c>
      <c r="H97" s="167">
        <f t="shared" ref="H97:AL97" si="97">+G97+H99-H94-H95</f>
        <v>131</v>
      </c>
      <c r="I97" s="167">
        <f t="shared" si="97"/>
        <v>131</v>
      </c>
      <c r="J97" s="167">
        <f t="shared" si="97"/>
        <v>131</v>
      </c>
      <c r="K97" s="167">
        <f t="shared" si="97"/>
        <v>131</v>
      </c>
      <c r="L97" s="167">
        <f t="shared" si="97"/>
        <v>131</v>
      </c>
      <c r="M97" s="167">
        <f t="shared" si="97"/>
        <v>179</v>
      </c>
      <c r="N97" s="167">
        <f t="shared" si="97"/>
        <v>107</v>
      </c>
      <c r="O97" s="167">
        <f t="shared" si="97"/>
        <v>107</v>
      </c>
      <c r="P97" s="167">
        <f t="shared" si="97"/>
        <v>107</v>
      </c>
      <c r="Q97" s="167">
        <f t="shared" si="97"/>
        <v>107</v>
      </c>
      <c r="R97" s="167">
        <f t="shared" ref="R97:W97" si="98">+Q97+R99-R94-R95</f>
        <v>107</v>
      </c>
      <c r="S97" s="167">
        <f t="shared" si="98"/>
        <v>107</v>
      </c>
      <c r="T97" s="167">
        <f t="shared" si="98"/>
        <v>35</v>
      </c>
      <c r="U97" s="167">
        <f t="shared" si="98"/>
        <v>131</v>
      </c>
      <c r="V97" s="167">
        <f t="shared" si="98"/>
        <v>131</v>
      </c>
      <c r="W97" s="167">
        <f t="shared" si="98"/>
        <v>131</v>
      </c>
      <c r="X97" s="167">
        <f t="shared" si="97"/>
        <v>131</v>
      </c>
      <c r="Y97" s="167">
        <f t="shared" si="97"/>
        <v>227</v>
      </c>
      <c r="Z97" s="167">
        <f t="shared" si="97"/>
        <v>227</v>
      </c>
      <c r="AA97" s="167">
        <f t="shared" si="97"/>
        <v>322</v>
      </c>
      <c r="AB97" s="167">
        <f t="shared" si="97"/>
        <v>298</v>
      </c>
      <c r="AC97" s="167">
        <f t="shared" si="97"/>
        <v>298</v>
      </c>
      <c r="AD97" s="167">
        <f t="shared" si="97"/>
        <v>298</v>
      </c>
      <c r="AE97" s="167">
        <f t="shared" si="97"/>
        <v>298</v>
      </c>
      <c r="AF97" s="167">
        <f t="shared" si="97"/>
        <v>298</v>
      </c>
      <c r="AG97" s="167">
        <f t="shared" si="97"/>
        <v>298</v>
      </c>
      <c r="AH97" s="167">
        <f t="shared" si="97"/>
        <v>298</v>
      </c>
      <c r="AI97" s="167">
        <f t="shared" si="97"/>
        <v>298</v>
      </c>
      <c r="AJ97" s="167">
        <f t="shared" si="97"/>
        <v>298</v>
      </c>
      <c r="AK97" s="167">
        <f t="shared" si="97"/>
        <v>298</v>
      </c>
      <c r="AL97" s="167">
        <f t="shared" si="97"/>
        <v>298</v>
      </c>
      <c r="AM97" s="176"/>
    </row>
    <row r="98" spans="2:49" ht="30.75" customHeight="1">
      <c r="B98" s="238" t="s">
        <v>9</v>
      </c>
      <c r="C98" s="2082"/>
      <c r="D98" s="2090" t="s">
        <v>625</v>
      </c>
      <c r="E98" s="2102"/>
      <c r="F98" s="2086" t="s">
        <v>633</v>
      </c>
      <c r="G98" s="306"/>
      <c r="H98" s="164"/>
      <c r="I98" s="164"/>
      <c r="J98" s="164"/>
      <c r="K98" s="164"/>
      <c r="L98" s="164"/>
      <c r="M98" s="164">
        <v>48</v>
      </c>
      <c r="N98" s="164">
        <v>48</v>
      </c>
      <c r="O98" s="164"/>
      <c r="P98" s="164"/>
      <c r="Q98" s="164"/>
      <c r="R98" s="164"/>
      <c r="S98" s="164">
        <v>48</v>
      </c>
      <c r="T98" s="164">
        <v>48</v>
      </c>
      <c r="U98" s="164">
        <v>48</v>
      </c>
      <c r="V98" s="164">
        <v>48</v>
      </c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>
        <v>48</v>
      </c>
      <c r="AH98" s="164">
        <v>48</v>
      </c>
      <c r="AI98" s="164"/>
      <c r="AJ98" s="116"/>
      <c r="AK98" s="116"/>
      <c r="AL98" s="116"/>
      <c r="AM98" s="187">
        <f>SUM(H98:AL98)</f>
        <v>384</v>
      </c>
    </row>
    <row r="99" spans="2:49" ht="30.75" customHeight="1">
      <c r="B99" s="238" t="s">
        <v>9</v>
      </c>
      <c r="C99" s="2082"/>
      <c r="D99" s="2089" t="s">
        <v>627</v>
      </c>
      <c r="E99" s="2092"/>
      <c r="F99" s="2087"/>
      <c r="G99" s="307"/>
      <c r="H99" s="72">
        <f t="shared" ref="H99:P99" si="99">+H98</f>
        <v>0</v>
      </c>
      <c r="I99" s="72">
        <f t="shared" si="99"/>
        <v>0</v>
      </c>
      <c r="J99" s="72">
        <f t="shared" si="99"/>
        <v>0</v>
      </c>
      <c r="K99" s="72">
        <f t="shared" si="99"/>
        <v>0</v>
      </c>
      <c r="L99" s="72">
        <f t="shared" si="99"/>
        <v>0</v>
      </c>
      <c r="M99" s="1297">
        <f t="shared" si="99"/>
        <v>48</v>
      </c>
      <c r="N99" s="1297">
        <f t="shared" si="99"/>
        <v>48</v>
      </c>
      <c r="O99" s="1297">
        <f t="shared" si="99"/>
        <v>0</v>
      </c>
      <c r="P99" s="72">
        <f t="shared" si="99"/>
        <v>0</v>
      </c>
      <c r="Q99" s="72">
        <f t="shared" ref="Q99:AL99" si="100">+Q98</f>
        <v>0</v>
      </c>
      <c r="R99" s="1297">
        <f t="shared" si="100"/>
        <v>0</v>
      </c>
      <c r="S99" s="1297"/>
      <c r="T99" s="1297"/>
      <c r="U99" s="1297">
        <v>96</v>
      </c>
      <c r="V99" s="1297"/>
      <c r="W99" s="72">
        <f t="shared" si="100"/>
        <v>0</v>
      </c>
      <c r="X99" s="72">
        <f t="shared" si="100"/>
        <v>0</v>
      </c>
      <c r="Y99" s="1297">
        <v>96</v>
      </c>
      <c r="Z99" s="1297">
        <f t="shared" si="100"/>
        <v>0</v>
      </c>
      <c r="AA99" s="1297">
        <v>95</v>
      </c>
      <c r="AB99" s="1297">
        <f t="shared" si="100"/>
        <v>0</v>
      </c>
      <c r="AC99" s="72">
        <f t="shared" si="100"/>
        <v>0</v>
      </c>
      <c r="AD99" s="72">
        <f t="shared" si="100"/>
        <v>0</v>
      </c>
      <c r="AE99" s="72">
        <f t="shared" si="100"/>
        <v>0</v>
      </c>
      <c r="AF99" s="72">
        <f t="shared" si="100"/>
        <v>0</v>
      </c>
      <c r="AG99" s="72">
        <f t="shared" si="100"/>
        <v>48</v>
      </c>
      <c r="AH99" s="72">
        <f t="shared" si="100"/>
        <v>48</v>
      </c>
      <c r="AI99" s="72">
        <f t="shared" si="100"/>
        <v>0</v>
      </c>
      <c r="AJ99" s="72">
        <f t="shared" si="100"/>
        <v>0</v>
      </c>
      <c r="AK99" s="72">
        <f t="shared" si="100"/>
        <v>0</v>
      </c>
      <c r="AL99" s="72">
        <f t="shared" si="100"/>
        <v>0</v>
      </c>
      <c r="AM99" s="463">
        <f>SUM(H99:AL99)</f>
        <v>479</v>
      </c>
      <c r="AN99" s="1248">
        <f>G116</f>
        <v>950</v>
      </c>
    </row>
    <row r="100" spans="2:49" ht="30.75" customHeight="1">
      <c r="B100" s="238" t="s">
        <v>9</v>
      </c>
      <c r="C100" s="2082"/>
      <c r="D100" s="2093" t="s">
        <v>628</v>
      </c>
      <c r="E100" s="2094"/>
      <c r="F100" s="2087"/>
      <c r="G100" s="303"/>
      <c r="H100" s="331"/>
      <c r="I100" s="331"/>
      <c r="J100" s="331"/>
      <c r="K100" s="331"/>
      <c r="L100" s="331"/>
      <c r="M100" s="331"/>
      <c r="N100" s="331"/>
      <c r="O100" s="331"/>
      <c r="P100" s="331"/>
      <c r="Q100" s="331"/>
      <c r="R100" s="331"/>
      <c r="S100" s="331"/>
      <c r="T100" s="331"/>
      <c r="U100" s="331"/>
      <c r="V100" s="331"/>
      <c r="W100" s="331"/>
      <c r="X100" s="331"/>
      <c r="Y100" s="331"/>
      <c r="Z100" s="331"/>
      <c r="AA100" s="331"/>
      <c r="AB100" s="331"/>
      <c r="AC100" s="331"/>
      <c r="AD100" s="331"/>
      <c r="AE100" s="331"/>
      <c r="AF100" s="331"/>
      <c r="AG100" s="331"/>
      <c r="AH100" s="331"/>
      <c r="AI100" s="331"/>
      <c r="AJ100" s="331"/>
      <c r="AK100" s="331"/>
      <c r="AL100" s="331"/>
      <c r="AM100" s="332">
        <f>SUM(H100:AL100)</f>
        <v>0</v>
      </c>
    </row>
    <row r="101" spans="2:49" ht="30.75" customHeight="1">
      <c r="B101" s="238" t="s">
        <v>9</v>
      </c>
      <c r="C101" s="2082"/>
      <c r="D101" s="2146" t="s">
        <v>629</v>
      </c>
      <c r="E101" s="2147"/>
      <c r="F101" s="2087"/>
      <c r="G101" s="304"/>
      <c r="H101" s="144">
        <f t="shared" ref="H101:AL101" si="101">+G101+H99-H98</f>
        <v>0</v>
      </c>
      <c r="I101" s="144">
        <f t="shared" si="101"/>
        <v>0</v>
      </c>
      <c r="J101" s="144">
        <f t="shared" si="101"/>
        <v>0</v>
      </c>
      <c r="K101" s="144">
        <f t="shared" si="101"/>
        <v>0</v>
      </c>
      <c r="L101" s="144">
        <f t="shared" si="101"/>
        <v>0</v>
      </c>
      <c r="M101" s="144">
        <f t="shared" si="101"/>
        <v>0</v>
      </c>
      <c r="N101" s="144">
        <f t="shared" si="101"/>
        <v>0</v>
      </c>
      <c r="O101" s="144">
        <f t="shared" si="101"/>
        <v>0</v>
      </c>
      <c r="P101" s="144">
        <f t="shared" si="101"/>
        <v>0</v>
      </c>
      <c r="Q101" s="144">
        <f t="shared" si="101"/>
        <v>0</v>
      </c>
      <c r="R101" s="144">
        <f t="shared" ref="R101:W101" si="102">+Q101+R99-R98</f>
        <v>0</v>
      </c>
      <c r="S101" s="144">
        <f t="shared" si="102"/>
        <v>-48</v>
      </c>
      <c r="T101" s="144">
        <f t="shared" si="102"/>
        <v>-96</v>
      </c>
      <c r="U101" s="144">
        <f t="shared" si="102"/>
        <v>-48</v>
      </c>
      <c r="V101" s="144">
        <f t="shared" si="102"/>
        <v>-96</v>
      </c>
      <c r="W101" s="144">
        <f t="shared" si="102"/>
        <v>-96</v>
      </c>
      <c r="X101" s="144">
        <f t="shared" si="101"/>
        <v>-96</v>
      </c>
      <c r="Y101" s="144">
        <f t="shared" si="101"/>
        <v>0</v>
      </c>
      <c r="Z101" s="144">
        <f t="shared" si="101"/>
        <v>0</v>
      </c>
      <c r="AA101" s="144">
        <f t="shared" si="101"/>
        <v>95</v>
      </c>
      <c r="AB101" s="144">
        <f t="shared" si="101"/>
        <v>95</v>
      </c>
      <c r="AC101" s="144">
        <f t="shared" si="101"/>
        <v>95</v>
      </c>
      <c r="AD101" s="144">
        <f t="shared" si="101"/>
        <v>95</v>
      </c>
      <c r="AE101" s="144">
        <f t="shared" si="101"/>
        <v>95</v>
      </c>
      <c r="AF101" s="144">
        <f t="shared" si="101"/>
        <v>95</v>
      </c>
      <c r="AG101" s="144">
        <f t="shared" si="101"/>
        <v>95</v>
      </c>
      <c r="AH101" s="144">
        <f t="shared" si="101"/>
        <v>95</v>
      </c>
      <c r="AI101" s="144">
        <f t="shared" si="101"/>
        <v>95</v>
      </c>
      <c r="AJ101" s="144">
        <f t="shared" si="101"/>
        <v>95</v>
      </c>
      <c r="AK101" s="144">
        <f t="shared" si="101"/>
        <v>95</v>
      </c>
      <c r="AL101" s="144">
        <f t="shared" si="101"/>
        <v>95</v>
      </c>
      <c r="AM101" s="330"/>
    </row>
    <row r="102" spans="2:49" ht="30.75" customHeight="1">
      <c r="B102" s="238" t="s">
        <v>9</v>
      </c>
      <c r="C102" s="2082"/>
      <c r="D102" s="2148" t="s">
        <v>630</v>
      </c>
      <c r="E102" s="2148"/>
      <c r="F102" s="2087"/>
      <c r="G102" s="308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>
        <v>72</v>
      </c>
      <c r="S102" s="164">
        <v>72</v>
      </c>
      <c r="T102" s="164">
        <v>72</v>
      </c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>
        <v>72</v>
      </c>
      <c r="AI102" s="164">
        <v>72</v>
      </c>
      <c r="AJ102" s="164"/>
      <c r="AK102" s="164"/>
      <c r="AL102" s="164"/>
      <c r="AM102" s="187">
        <f>SUM(H102:AL102)</f>
        <v>360</v>
      </c>
    </row>
    <row r="103" spans="2:49" ht="30.75" customHeight="1">
      <c r="B103" s="238" t="s">
        <v>9</v>
      </c>
      <c r="C103" s="2082"/>
      <c r="D103" s="2089" t="s">
        <v>631</v>
      </c>
      <c r="E103" s="2089"/>
      <c r="F103" s="2087"/>
      <c r="G103" s="303"/>
      <c r="H103" s="72">
        <f t="shared" ref="H103:Q103" si="103">+H102</f>
        <v>0</v>
      </c>
      <c r="I103" s="72">
        <f t="shared" si="103"/>
        <v>0</v>
      </c>
      <c r="J103" s="72">
        <f t="shared" si="103"/>
        <v>0</v>
      </c>
      <c r="K103" s="72">
        <f t="shared" si="103"/>
        <v>0</v>
      </c>
      <c r="L103" s="72">
        <f t="shared" si="103"/>
        <v>0</v>
      </c>
      <c r="M103" s="1297">
        <f t="shared" si="103"/>
        <v>0</v>
      </c>
      <c r="N103" s="1297">
        <f t="shared" si="103"/>
        <v>0</v>
      </c>
      <c r="O103" s="1297">
        <f t="shared" si="103"/>
        <v>0</v>
      </c>
      <c r="P103" s="72">
        <f t="shared" si="103"/>
        <v>0</v>
      </c>
      <c r="Q103" s="72">
        <f t="shared" si="103"/>
        <v>0</v>
      </c>
      <c r="R103" s="1297">
        <v>96</v>
      </c>
      <c r="S103" s="1297">
        <v>191</v>
      </c>
      <c r="T103" s="1297"/>
      <c r="U103" s="1297">
        <f t="shared" ref="U103:AL103" si="104">+U102</f>
        <v>0</v>
      </c>
      <c r="V103" s="1297">
        <f t="shared" si="104"/>
        <v>0</v>
      </c>
      <c r="W103" s="72">
        <f t="shared" si="104"/>
        <v>0</v>
      </c>
      <c r="X103" s="72">
        <f t="shared" si="104"/>
        <v>0</v>
      </c>
      <c r="Y103" s="1297">
        <f t="shared" si="104"/>
        <v>0</v>
      </c>
      <c r="Z103" s="1297">
        <f t="shared" si="104"/>
        <v>0</v>
      </c>
      <c r="AA103" s="1297">
        <f t="shared" si="104"/>
        <v>0</v>
      </c>
      <c r="AB103" s="1297">
        <f t="shared" si="104"/>
        <v>0</v>
      </c>
      <c r="AC103" s="72">
        <f t="shared" si="104"/>
        <v>0</v>
      </c>
      <c r="AD103" s="72">
        <f t="shared" si="104"/>
        <v>0</v>
      </c>
      <c r="AE103" s="72">
        <f t="shared" si="104"/>
        <v>0</v>
      </c>
      <c r="AF103" s="72">
        <f t="shared" si="104"/>
        <v>0</v>
      </c>
      <c r="AG103" s="72">
        <f t="shared" si="104"/>
        <v>0</v>
      </c>
      <c r="AH103" s="72">
        <f t="shared" si="104"/>
        <v>72</v>
      </c>
      <c r="AI103" s="72">
        <f t="shared" si="104"/>
        <v>72</v>
      </c>
      <c r="AJ103" s="72">
        <f t="shared" si="104"/>
        <v>0</v>
      </c>
      <c r="AK103" s="72">
        <f t="shared" si="104"/>
        <v>0</v>
      </c>
      <c r="AL103" s="72">
        <f t="shared" si="104"/>
        <v>0</v>
      </c>
      <c r="AM103" s="463">
        <f>SUM(H103:AL103)</f>
        <v>431</v>
      </c>
    </row>
    <row r="104" spans="2:49" ht="30.75" customHeight="1">
      <c r="B104" s="238" t="s">
        <v>9</v>
      </c>
      <c r="C104" s="2082"/>
      <c r="D104" s="2097" t="s">
        <v>629</v>
      </c>
      <c r="E104" s="2098"/>
      <c r="F104" s="2087"/>
      <c r="G104" s="305"/>
      <c r="H104" s="329">
        <f t="shared" ref="H104:AL104" si="105">+G104+H103-H102</f>
        <v>0</v>
      </c>
      <c r="I104" s="329">
        <f t="shared" si="105"/>
        <v>0</v>
      </c>
      <c r="J104" s="329">
        <f t="shared" si="105"/>
        <v>0</v>
      </c>
      <c r="K104" s="329">
        <f t="shared" si="105"/>
        <v>0</v>
      </c>
      <c r="L104" s="329">
        <f t="shared" si="105"/>
        <v>0</v>
      </c>
      <c r="M104" s="329">
        <f t="shared" si="105"/>
        <v>0</v>
      </c>
      <c r="N104" s="329">
        <f t="shared" si="105"/>
        <v>0</v>
      </c>
      <c r="O104" s="329">
        <f t="shared" si="105"/>
        <v>0</v>
      </c>
      <c r="P104" s="329">
        <f t="shared" si="105"/>
        <v>0</v>
      </c>
      <c r="Q104" s="329">
        <f t="shared" si="105"/>
        <v>0</v>
      </c>
      <c r="R104" s="329">
        <f t="shared" ref="R104:X104" si="106">+Q104+R103-R102</f>
        <v>24</v>
      </c>
      <c r="S104" s="329">
        <f t="shared" si="106"/>
        <v>143</v>
      </c>
      <c r="T104" s="329">
        <f t="shared" si="106"/>
        <v>71</v>
      </c>
      <c r="U104" s="329">
        <f t="shared" si="106"/>
        <v>71</v>
      </c>
      <c r="V104" s="329">
        <f t="shared" si="106"/>
        <v>71</v>
      </c>
      <c r="W104" s="329">
        <f t="shared" si="106"/>
        <v>71</v>
      </c>
      <c r="X104" s="329">
        <f t="shared" si="106"/>
        <v>71</v>
      </c>
      <c r="Y104" s="329">
        <f t="shared" si="105"/>
        <v>71</v>
      </c>
      <c r="Z104" s="329">
        <f t="shared" si="105"/>
        <v>71</v>
      </c>
      <c r="AA104" s="329">
        <f t="shared" si="105"/>
        <v>71</v>
      </c>
      <c r="AB104" s="329">
        <f t="shared" si="105"/>
        <v>71</v>
      </c>
      <c r="AC104" s="329">
        <f t="shared" si="105"/>
        <v>71</v>
      </c>
      <c r="AD104" s="329">
        <f t="shared" si="105"/>
        <v>71</v>
      </c>
      <c r="AE104" s="329">
        <f t="shared" si="105"/>
        <v>71</v>
      </c>
      <c r="AF104" s="329">
        <f t="shared" si="105"/>
        <v>71</v>
      </c>
      <c r="AG104" s="329">
        <f t="shared" si="105"/>
        <v>71</v>
      </c>
      <c r="AH104" s="329">
        <f t="shared" si="105"/>
        <v>71</v>
      </c>
      <c r="AI104" s="329">
        <f t="shared" si="105"/>
        <v>71</v>
      </c>
      <c r="AJ104" s="329">
        <f t="shared" si="105"/>
        <v>71</v>
      </c>
      <c r="AK104" s="329">
        <f t="shared" si="105"/>
        <v>71</v>
      </c>
      <c r="AL104" s="329">
        <f t="shared" si="105"/>
        <v>71</v>
      </c>
      <c r="AM104" s="330"/>
      <c r="AV104" s="48"/>
      <c r="AW104" s="48"/>
    </row>
    <row r="105" spans="2:49" ht="30.75" customHeight="1" thickBot="1">
      <c r="B105" s="238" t="s">
        <v>9</v>
      </c>
      <c r="C105" s="2083"/>
      <c r="D105" s="2061" t="s">
        <v>52</v>
      </c>
      <c r="E105" s="2062"/>
      <c r="F105" s="2088"/>
      <c r="G105" s="370">
        <f>在庫管理!F18</f>
        <v>96</v>
      </c>
      <c r="H105" s="338">
        <f t="shared" ref="H105:AL105" si="107">G105+H103-H99-H100</f>
        <v>96</v>
      </c>
      <c r="I105" s="338">
        <f t="shared" si="107"/>
        <v>96</v>
      </c>
      <c r="J105" s="338">
        <f t="shared" si="107"/>
        <v>96</v>
      </c>
      <c r="K105" s="338">
        <f t="shared" si="107"/>
        <v>96</v>
      </c>
      <c r="L105" s="338">
        <f t="shared" si="107"/>
        <v>96</v>
      </c>
      <c r="M105" s="338">
        <f t="shared" si="107"/>
        <v>48</v>
      </c>
      <c r="N105" s="338">
        <f t="shared" si="107"/>
        <v>0</v>
      </c>
      <c r="O105" s="338">
        <f t="shared" si="107"/>
        <v>0</v>
      </c>
      <c r="P105" s="338">
        <f t="shared" si="107"/>
        <v>0</v>
      </c>
      <c r="Q105" s="338">
        <f t="shared" si="107"/>
        <v>0</v>
      </c>
      <c r="R105" s="338">
        <f t="shared" ref="R105:W105" si="108">Q105+R103-R99-R100</f>
        <v>96</v>
      </c>
      <c r="S105" s="338">
        <f t="shared" si="108"/>
        <v>287</v>
      </c>
      <c r="T105" s="338">
        <f t="shared" si="108"/>
        <v>287</v>
      </c>
      <c r="U105" s="338">
        <f t="shared" si="108"/>
        <v>191</v>
      </c>
      <c r="V105" s="338">
        <f t="shared" si="108"/>
        <v>191</v>
      </c>
      <c r="W105" s="338">
        <f t="shared" si="108"/>
        <v>191</v>
      </c>
      <c r="X105" s="338">
        <f t="shared" si="107"/>
        <v>191</v>
      </c>
      <c r="Y105" s="338">
        <f t="shared" si="107"/>
        <v>95</v>
      </c>
      <c r="Z105" s="338">
        <f t="shared" si="107"/>
        <v>95</v>
      </c>
      <c r="AA105" s="338">
        <f t="shared" si="107"/>
        <v>0</v>
      </c>
      <c r="AB105" s="338">
        <f t="shared" si="107"/>
        <v>0</v>
      </c>
      <c r="AC105" s="338">
        <f t="shared" si="107"/>
        <v>0</v>
      </c>
      <c r="AD105" s="338">
        <f t="shared" si="107"/>
        <v>0</v>
      </c>
      <c r="AE105" s="338">
        <f t="shared" si="107"/>
        <v>0</v>
      </c>
      <c r="AF105" s="338">
        <f t="shared" si="107"/>
        <v>0</v>
      </c>
      <c r="AG105" s="338">
        <f t="shared" si="107"/>
        <v>-48</v>
      </c>
      <c r="AH105" s="338">
        <f t="shared" si="107"/>
        <v>-24</v>
      </c>
      <c r="AI105" s="338">
        <f t="shared" si="107"/>
        <v>48</v>
      </c>
      <c r="AJ105" s="338">
        <f t="shared" si="107"/>
        <v>48</v>
      </c>
      <c r="AK105" s="338">
        <f t="shared" si="107"/>
        <v>48</v>
      </c>
      <c r="AL105" s="338">
        <f t="shared" si="107"/>
        <v>48</v>
      </c>
      <c r="AM105" s="339"/>
    </row>
    <row r="106" spans="2:49" ht="30.75" customHeight="1" thickTop="1">
      <c r="B106" s="238" t="s">
        <v>4</v>
      </c>
      <c r="C106" s="2081" t="s">
        <v>1117</v>
      </c>
      <c r="D106" s="2155" t="s">
        <v>220</v>
      </c>
      <c r="E106" s="298" t="s">
        <v>148</v>
      </c>
      <c r="F106" s="299"/>
      <c r="G106" s="318"/>
      <c r="H106" s="300">
        <f t="shared" ref="H106:AL106" si="109">+H94</f>
        <v>0</v>
      </c>
      <c r="I106" s="300">
        <f t="shared" si="109"/>
        <v>0</v>
      </c>
      <c r="J106" s="300">
        <f t="shared" si="109"/>
        <v>0</v>
      </c>
      <c r="K106" s="300">
        <f t="shared" si="109"/>
        <v>0</v>
      </c>
      <c r="L106" s="300">
        <f t="shared" si="109"/>
        <v>0</v>
      </c>
      <c r="M106" s="1484">
        <f t="shared" si="109"/>
        <v>0</v>
      </c>
      <c r="N106" s="1484">
        <f t="shared" si="109"/>
        <v>120</v>
      </c>
      <c r="O106" s="1484">
        <f t="shared" si="109"/>
        <v>0</v>
      </c>
      <c r="P106" s="300">
        <f t="shared" si="109"/>
        <v>0</v>
      </c>
      <c r="Q106" s="300">
        <f t="shared" si="109"/>
        <v>0</v>
      </c>
      <c r="R106" s="1484">
        <f t="shared" si="109"/>
        <v>0</v>
      </c>
      <c r="S106" s="1484">
        <f t="shared" si="109"/>
        <v>0</v>
      </c>
      <c r="T106" s="1484">
        <f t="shared" si="109"/>
        <v>72</v>
      </c>
      <c r="U106" s="1484">
        <f t="shared" si="109"/>
        <v>0</v>
      </c>
      <c r="V106" s="1484">
        <f t="shared" si="109"/>
        <v>0</v>
      </c>
      <c r="W106" s="300">
        <f t="shared" si="109"/>
        <v>0</v>
      </c>
      <c r="X106" s="300">
        <f t="shared" si="109"/>
        <v>0</v>
      </c>
      <c r="Y106" s="1484">
        <f t="shared" si="109"/>
        <v>0</v>
      </c>
      <c r="Z106" s="1484">
        <f t="shared" si="109"/>
        <v>0</v>
      </c>
      <c r="AA106" s="1484">
        <f t="shared" si="109"/>
        <v>0</v>
      </c>
      <c r="AB106" s="1484">
        <f t="shared" si="109"/>
        <v>24</v>
      </c>
      <c r="AC106" s="300">
        <f t="shared" si="109"/>
        <v>0</v>
      </c>
      <c r="AD106" s="300">
        <f t="shared" si="109"/>
        <v>0</v>
      </c>
      <c r="AE106" s="300">
        <f t="shared" si="109"/>
        <v>0</v>
      </c>
      <c r="AF106" s="300">
        <f t="shared" si="109"/>
        <v>0</v>
      </c>
      <c r="AG106" s="300">
        <f t="shared" si="109"/>
        <v>48</v>
      </c>
      <c r="AH106" s="300">
        <f t="shared" si="109"/>
        <v>48</v>
      </c>
      <c r="AI106" s="300">
        <f t="shared" si="109"/>
        <v>0</v>
      </c>
      <c r="AJ106" s="300">
        <f t="shared" si="109"/>
        <v>0</v>
      </c>
      <c r="AK106" s="300">
        <f t="shared" si="109"/>
        <v>0</v>
      </c>
      <c r="AL106" s="785">
        <f t="shared" si="109"/>
        <v>0</v>
      </c>
      <c r="AM106" s="301">
        <f>SUM(H106:AL106)</f>
        <v>312</v>
      </c>
      <c r="AO106" s="238" t="s">
        <v>635</v>
      </c>
    </row>
    <row r="107" spans="2:49" ht="30.75" customHeight="1">
      <c r="B107" s="238" t="s">
        <v>4</v>
      </c>
      <c r="C107" s="2082"/>
      <c r="D107" s="2112"/>
      <c r="E107" s="215" t="s">
        <v>636</v>
      </c>
      <c r="F107" s="221"/>
      <c r="G107" s="248"/>
      <c r="H107" s="240">
        <f t="shared" ref="H107:AL107" si="110">+H95+H100</f>
        <v>0</v>
      </c>
      <c r="I107" s="240">
        <f t="shared" si="110"/>
        <v>0</v>
      </c>
      <c r="J107" s="240">
        <f t="shared" si="110"/>
        <v>0</v>
      </c>
      <c r="K107" s="240">
        <f t="shared" si="110"/>
        <v>0</v>
      </c>
      <c r="L107" s="240">
        <f t="shared" si="110"/>
        <v>0</v>
      </c>
      <c r="M107" s="1469">
        <f t="shared" si="110"/>
        <v>0</v>
      </c>
      <c r="N107" s="1469">
        <f t="shared" si="110"/>
        <v>0</v>
      </c>
      <c r="O107" s="1469">
        <f t="shared" si="110"/>
        <v>0</v>
      </c>
      <c r="P107" s="240">
        <f t="shared" si="110"/>
        <v>0</v>
      </c>
      <c r="Q107" s="240">
        <f t="shared" si="110"/>
        <v>0</v>
      </c>
      <c r="R107" s="1469">
        <f t="shared" si="110"/>
        <v>0</v>
      </c>
      <c r="S107" s="1469">
        <f t="shared" si="110"/>
        <v>0</v>
      </c>
      <c r="T107" s="1469">
        <f t="shared" si="110"/>
        <v>0</v>
      </c>
      <c r="U107" s="1469">
        <f t="shared" si="110"/>
        <v>0</v>
      </c>
      <c r="V107" s="1469">
        <f t="shared" si="110"/>
        <v>0</v>
      </c>
      <c r="W107" s="240">
        <f t="shared" si="110"/>
        <v>0</v>
      </c>
      <c r="X107" s="240">
        <f t="shared" si="110"/>
        <v>0</v>
      </c>
      <c r="Y107" s="1469">
        <f t="shared" si="110"/>
        <v>0</v>
      </c>
      <c r="Z107" s="1469">
        <f t="shared" si="110"/>
        <v>0</v>
      </c>
      <c r="AA107" s="1469">
        <f t="shared" si="110"/>
        <v>0</v>
      </c>
      <c r="AB107" s="1469">
        <f t="shared" si="110"/>
        <v>0</v>
      </c>
      <c r="AC107" s="240">
        <f t="shared" si="110"/>
        <v>0</v>
      </c>
      <c r="AD107" s="240">
        <f t="shared" si="110"/>
        <v>0</v>
      </c>
      <c r="AE107" s="240">
        <f t="shared" si="110"/>
        <v>0</v>
      </c>
      <c r="AF107" s="240">
        <f t="shared" si="110"/>
        <v>0</v>
      </c>
      <c r="AG107" s="240">
        <f t="shared" si="110"/>
        <v>0</v>
      </c>
      <c r="AH107" s="240">
        <f t="shared" si="110"/>
        <v>0</v>
      </c>
      <c r="AI107" s="240">
        <f t="shared" si="110"/>
        <v>0</v>
      </c>
      <c r="AJ107" s="240">
        <f t="shared" si="110"/>
        <v>0</v>
      </c>
      <c r="AK107" s="240">
        <f t="shared" si="110"/>
        <v>0</v>
      </c>
      <c r="AL107" s="782">
        <f t="shared" si="110"/>
        <v>0</v>
      </c>
      <c r="AM107" s="257">
        <f t="shared" ref="AM107:AM114" si="111">SUM(H107:AL107)</f>
        <v>0</v>
      </c>
      <c r="AO107" s="289">
        <f>+AM106/(AM107+AM106)</f>
        <v>1</v>
      </c>
    </row>
    <row r="108" spans="2:49" ht="30.75" customHeight="1">
      <c r="B108" s="238" t="s">
        <v>4</v>
      </c>
      <c r="C108" s="2082"/>
      <c r="D108" s="2113" t="s">
        <v>134</v>
      </c>
      <c r="E108" s="214" t="s">
        <v>148</v>
      </c>
      <c r="F108" s="220"/>
      <c r="G108" s="310"/>
      <c r="H108" s="242">
        <f t="shared" ref="H108:AL108" si="112">+H110</f>
        <v>0</v>
      </c>
      <c r="I108" s="242">
        <f t="shared" si="112"/>
        <v>0</v>
      </c>
      <c r="J108" s="242">
        <f t="shared" si="112"/>
        <v>0</v>
      </c>
      <c r="K108" s="242">
        <f t="shared" si="112"/>
        <v>0</v>
      </c>
      <c r="L108" s="242">
        <f t="shared" si="112"/>
        <v>0</v>
      </c>
      <c r="M108" s="1481">
        <f t="shared" si="112"/>
        <v>0</v>
      </c>
      <c r="N108" s="1481">
        <f t="shared" si="112"/>
        <v>0</v>
      </c>
      <c r="O108" s="1481"/>
      <c r="P108" s="242"/>
      <c r="Q108" s="242">
        <v>157</v>
      </c>
      <c r="R108" s="1481">
        <v>117</v>
      </c>
      <c r="S108" s="1481">
        <f t="shared" si="112"/>
        <v>0</v>
      </c>
      <c r="T108" s="1481">
        <f t="shared" si="112"/>
        <v>0</v>
      </c>
      <c r="U108" s="1481">
        <f t="shared" si="112"/>
        <v>0</v>
      </c>
      <c r="V108" s="1481">
        <f t="shared" si="112"/>
        <v>0</v>
      </c>
      <c r="W108" s="242">
        <f t="shared" si="112"/>
        <v>0</v>
      </c>
      <c r="X108" s="242">
        <f t="shared" si="112"/>
        <v>0</v>
      </c>
      <c r="Y108" s="1481">
        <f t="shared" si="112"/>
        <v>0</v>
      </c>
      <c r="Z108" s="1481">
        <f t="shared" si="112"/>
        <v>0</v>
      </c>
      <c r="AA108" s="1481">
        <f t="shared" si="112"/>
        <v>0</v>
      </c>
      <c r="AB108" s="1481">
        <f t="shared" si="112"/>
        <v>0</v>
      </c>
      <c r="AC108" s="242">
        <f t="shared" si="112"/>
        <v>0</v>
      </c>
      <c r="AD108" s="242">
        <f t="shared" si="112"/>
        <v>0</v>
      </c>
      <c r="AE108" s="242">
        <f t="shared" si="112"/>
        <v>0</v>
      </c>
      <c r="AF108" s="242">
        <f t="shared" si="112"/>
        <v>40</v>
      </c>
      <c r="AG108" s="242">
        <f t="shared" si="112"/>
        <v>100</v>
      </c>
      <c r="AH108" s="242">
        <f t="shared" si="112"/>
        <v>170</v>
      </c>
      <c r="AI108" s="242">
        <f t="shared" si="112"/>
        <v>90</v>
      </c>
      <c r="AJ108" s="242">
        <f t="shared" si="112"/>
        <v>0</v>
      </c>
      <c r="AK108" s="242">
        <f t="shared" si="112"/>
        <v>0</v>
      </c>
      <c r="AL108" s="242">
        <f t="shared" si="112"/>
        <v>100</v>
      </c>
      <c r="AM108" s="258">
        <f t="shared" si="111"/>
        <v>774</v>
      </c>
    </row>
    <row r="109" spans="2:49" ht="30.75" customHeight="1">
      <c r="B109" s="238" t="s">
        <v>4</v>
      </c>
      <c r="C109" s="2082"/>
      <c r="D109" s="2112"/>
      <c r="E109" s="215" t="s">
        <v>636</v>
      </c>
      <c r="F109" s="221"/>
      <c r="G109" s="248"/>
      <c r="H109" s="221"/>
      <c r="I109" s="221"/>
      <c r="J109" s="221"/>
      <c r="K109" s="221"/>
      <c r="L109" s="221"/>
      <c r="M109" s="1472"/>
      <c r="N109" s="1472"/>
      <c r="O109" s="1472"/>
      <c r="P109" s="221"/>
      <c r="Q109" s="221">
        <v>1</v>
      </c>
      <c r="R109" s="1472">
        <v>9</v>
      </c>
      <c r="S109" s="1472"/>
      <c r="T109" s="1472"/>
      <c r="U109" s="1472"/>
      <c r="V109" s="1472"/>
      <c r="W109" s="221"/>
      <c r="X109" s="221"/>
      <c r="Y109" s="1472"/>
      <c r="Z109" s="1472"/>
      <c r="AA109" s="1472"/>
      <c r="AB109" s="1472"/>
      <c r="AC109" s="221"/>
      <c r="AD109" s="221"/>
      <c r="AE109" s="221"/>
      <c r="AF109" s="221"/>
      <c r="AG109" s="221"/>
      <c r="AH109" s="221"/>
      <c r="AI109" s="221"/>
      <c r="AJ109" s="221"/>
      <c r="AK109" s="221"/>
      <c r="AL109" s="248"/>
      <c r="AM109" s="259">
        <f t="shared" si="111"/>
        <v>10</v>
      </c>
      <c r="AO109" s="289">
        <f>+AM108/(AM109+AM108)</f>
        <v>0.98724489795918369</v>
      </c>
    </row>
    <row r="110" spans="2:49" ht="30.75" customHeight="1">
      <c r="B110" s="238" t="s">
        <v>4</v>
      </c>
      <c r="C110" s="2082"/>
      <c r="D110" s="2113" t="s">
        <v>129</v>
      </c>
      <c r="E110" s="214" t="s">
        <v>148</v>
      </c>
      <c r="F110" s="220"/>
      <c r="G110" s="310"/>
      <c r="H110" s="270">
        <f t="shared" ref="H110:AL110" si="113">+H112</f>
        <v>0</v>
      </c>
      <c r="I110" s="270">
        <f t="shared" si="113"/>
        <v>0</v>
      </c>
      <c r="J110" s="270">
        <f t="shared" si="113"/>
        <v>0</v>
      </c>
      <c r="K110" s="270">
        <f t="shared" si="113"/>
        <v>0</v>
      </c>
      <c r="L110" s="270">
        <f t="shared" si="113"/>
        <v>0</v>
      </c>
      <c r="M110" s="1471">
        <f t="shared" si="113"/>
        <v>0</v>
      </c>
      <c r="N110" s="1471">
        <f t="shared" si="113"/>
        <v>0</v>
      </c>
      <c r="O110" s="1471">
        <f t="shared" si="113"/>
        <v>0</v>
      </c>
      <c r="P110" s="270">
        <v>102</v>
      </c>
      <c r="Q110" s="270">
        <v>124</v>
      </c>
      <c r="R110" s="1471">
        <v>74</v>
      </c>
      <c r="S110" s="1471">
        <f t="shared" si="113"/>
        <v>0</v>
      </c>
      <c r="T110" s="1471">
        <f t="shared" si="113"/>
        <v>0</v>
      </c>
      <c r="U110" s="1471">
        <f t="shared" si="113"/>
        <v>0</v>
      </c>
      <c r="V110" s="1471">
        <f t="shared" si="113"/>
        <v>0</v>
      </c>
      <c r="W110" s="270">
        <f t="shared" si="113"/>
        <v>0</v>
      </c>
      <c r="X110" s="270">
        <f t="shared" si="113"/>
        <v>0</v>
      </c>
      <c r="Y110" s="1471">
        <f t="shared" si="113"/>
        <v>0</v>
      </c>
      <c r="Z110" s="1471">
        <f t="shared" si="113"/>
        <v>0</v>
      </c>
      <c r="AA110" s="1471">
        <f t="shared" si="113"/>
        <v>0</v>
      </c>
      <c r="AB110" s="1471">
        <f t="shared" si="113"/>
        <v>0</v>
      </c>
      <c r="AC110" s="270">
        <f t="shared" si="113"/>
        <v>0</v>
      </c>
      <c r="AD110" s="270">
        <f t="shared" si="113"/>
        <v>0</v>
      </c>
      <c r="AE110" s="270">
        <f t="shared" si="113"/>
        <v>0</v>
      </c>
      <c r="AF110" s="270">
        <f t="shared" si="113"/>
        <v>40</v>
      </c>
      <c r="AG110" s="270">
        <f t="shared" si="113"/>
        <v>100</v>
      </c>
      <c r="AH110" s="270">
        <f t="shared" si="113"/>
        <v>170</v>
      </c>
      <c r="AI110" s="270">
        <f t="shared" si="113"/>
        <v>90</v>
      </c>
      <c r="AJ110" s="270">
        <f t="shared" si="113"/>
        <v>0</v>
      </c>
      <c r="AK110" s="270">
        <f t="shared" si="113"/>
        <v>0</v>
      </c>
      <c r="AL110" s="270">
        <f t="shared" si="113"/>
        <v>100</v>
      </c>
      <c r="AM110" s="258">
        <f t="shared" si="111"/>
        <v>800</v>
      </c>
    </row>
    <row r="111" spans="2:49" ht="30.75" customHeight="1">
      <c r="B111" s="238" t="s">
        <v>4</v>
      </c>
      <c r="C111" s="2082"/>
      <c r="D111" s="2112"/>
      <c r="E111" s="215" t="s">
        <v>636</v>
      </c>
      <c r="F111" s="221"/>
      <c r="G111" s="248"/>
      <c r="H111" s="221"/>
      <c r="I111" s="221"/>
      <c r="J111" s="221"/>
      <c r="K111" s="221"/>
      <c r="L111" s="221"/>
      <c r="M111" s="1472"/>
      <c r="N111" s="1472"/>
      <c r="O111" s="1472"/>
      <c r="P111" s="221"/>
      <c r="Q111" s="221">
        <v>2</v>
      </c>
      <c r="R111" s="1472">
        <v>1</v>
      </c>
      <c r="S111" s="1472"/>
      <c r="T111" s="1472"/>
      <c r="U111" s="1472"/>
      <c r="V111" s="1472"/>
      <c r="W111" s="221"/>
      <c r="X111" s="221"/>
      <c r="Y111" s="1472"/>
      <c r="Z111" s="1472"/>
      <c r="AA111" s="1472"/>
      <c r="AB111" s="1472"/>
      <c r="AC111" s="221"/>
      <c r="AD111" s="221"/>
      <c r="AE111" s="221"/>
      <c r="AF111" s="221"/>
      <c r="AG111" s="221"/>
      <c r="AH111" s="221"/>
      <c r="AI111" s="221"/>
      <c r="AJ111" s="221"/>
      <c r="AK111" s="221"/>
      <c r="AL111" s="248"/>
      <c r="AM111" s="259">
        <f t="shared" si="111"/>
        <v>3</v>
      </c>
      <c r="AO111" s="289">
        <f>+AM110/(AM111+AM110)</f>
        <v>0.99626400996264008</v>
      </c>
    </row>
    <row r="112" spans="2:49" ht="30.75" customHeight="1">
      <c r="B112" s="238" t="s">
        <v>4</v>
      </c>
      <c r="C112" s="2082"/>
      <c r="D112" s="2111" t="s">
        <v>4</v>
      </c>
      <c r="E112" s="214" t="s">
        <v>148</v>
      </c>
      <c r="F112" s="222"/>
      <c r="G112" s="311"/>
      <c r="H112" s="270">
        <f t="shared" ref="H112:AL112" si="114">+H116</f>
        <v>0</v>
      </c>
      <c r="I112" s="270">
        <f t="shared" si="114"/>
        <v>0</v>
      </c>
      <c r="J112" s="270">
        <f t="shared" si="114"/>
        <v>0</v>
      </c>
      <c r="K112" s="270">
        <f t="shared" si="114"/>
        <v>0</v>
      </c>
      <c r="L112" s="270">
        <f t="shared" si="114"/>
        <v>0</v>
      </c>
      <c r="M112" s="1471">
        <f t="shared" si="114"/>
        <v>0</v>
      </c>
      <c r="N112" s="1471">
        <f t="shared" si="114"/>
        <v>0</v>
      </c>
      <c r="O112" s="1471">
        <f t="shared" si="114"/>
        <v>0</v>
      </c>
      <c r="P112" s="1471">
        <v>114</v>
      </c>
      <c r="Q112" s="270">
        <v>129</v>
      </c>
      <c r="R112" s="1471">
        <v>61</v>
      </c>
      <c r="S112" s="1471">
        <f t="shared" si="114"/>
        <v>0</v>
      </c>
      <c r="T112" s="1471">
        <f t="shared" si="114"/>
        <v>0</v>
      </c>
      <c r="U112" s="1471">
        <f t="shared" si="114"/>
        <v>0</v>
      </c>
      <c r="V112" s="1471">
        <f t="shared" si="114"/>
        <v>0</v>
      </c>
      <c r="W112" s="270">
        <f t="shared" si="114"/>
        <v>0</v>
      </c>
      <c r="X112" s="270">
        <f t="shared" si="114"/>
        <v>0</v>
      </c>
      <c r="Y112" s="1471">
        <f t="shared" si="114"/>
        <v>0</v>
      </c>
      <c r="Z112" s="1471">
        <f t="shared" si="114"/>
        <v>0</v>
      </c>
      <c r="AA112" s="1471">
        <f t="shared" si="114"/>
        <v>0</v>
      </c>
      <c r="AB112" s="1471">
        <f t="shared" si="114"/>
        <v>0</v>
      </c>
      <c r="AC112" s="270">
        <f t="shared" si="114"/>
        <v>0</v>
      </c>
      <c r="AD112" s="270">
        <f t="shared" si="114"/>
        <v>0</v>
      </c>
      <c r="AE112" s="270">
        <f t="shared" si="114"/>
        <v>0</v>
      </c>
      <c r="AF112" s="270">
        <f t="shared" si="114"/>
        <v>40</v>
      </c>
      <c r="AG112" s="270">
        <f t="shared" si="114"/>
        <v>100</v>
      </c>
      <c r="AH112" s="270">
        <f t="shared" si="114"/>
        <v>170</v>
      </c>
      <c r="AI112" s="270">
        <f t="shared" si="114"/>
        <v>90</v>
      </c>
      <c r="AJ112" s="270">
        <f t="shared" si="114"/>
        <v>0</v>
      </c>
      <c r="AK112" s="270">
        <f t="shared" si="114"/>
        <v>0</v>
      </c>
      <c r="AL112" s="783">
        <f t="shared" si="114"/>
        <v>100</v>
      </c>
      <c r="AM112" s="258">
        <f t="shared" si="111"/>
        <v>804</v>
      </c>
    </row>
    <row r="113" spans="1:41" ht="30.75" customHeight="1" thickBot="1">
      <c r="B113" s="238" t="s">
        <v>4</v>
      </c>
      <c r="C113" s="2082"/>
      <c r="D113" s="2114"/>
      <c r="E113" s="216" t="s">
        <v>636</v>
      </c>
      <c r="F113" s="223"/>
      <c r="G113" s="312"/>
      <c r="H113" s="221"/>
      <c r="I113" s="221"/>
      <c r="J113" s="221"/>
      <c r="K113" s="221"/>
      <c r="L113" s="221"/>
      <c r="M113" s="1472"/>
      <c r="N113" s="1472"/>
      <c r="O113" s="1472"/>
      <c r="P113" s="1472">
        <v>5</v>
      </c>
      <c r="Q113" s="221">
        <v>15</v>
      </c>
      <c r="R113" s="1472">
        <v>1</v>
      </c>
      <c r="S113" s="1472"/>
      <c r="T113" s="1472"/>
      <c r="U113" s="1472"/>
      <c r="V113" s="1472"/>
      <c r="W113" s="221"/>
      <c r="X113" s="221"/>
      <c r="Y113" s="1472"/>
      <c r="Z113" s="1472"/>
      <c r="AA113" s="1472"/>
      <c r="AB113" s="1472"/>
      <c r="AC113" s="221"/>
      <c r="AD113" s="221"/>
      <c r="AE113" s="221"/>
      <c r="AF113" s="221"/>
      <c r="AG113" s="221"/>
      <c r="AH113" s="221"/>
      <c r="AI113" s="221"/>
      <c r="AJ113" s="221"/>
      <c r="AK113" s="221"/>
      <c r="AL113" s="248"/>
      <c r="AM113" s="259">
        <f t="shared" si="111"/>
        <v>21</v>
      </c>
      <c r="AO113" s="289">
        <f>+AM112/(AM113+AM112)</f>
        <v>0.97454545454545449</v>
      </c>
    </row>
    <row r="114" spans="1:41" ht="30.75" customHeight="1" thickTop="1">
      <c r="B114" s="238" t="s">
        <v>4</v>
      </c>
      <c r="C114" s="2082"/>
      <c r="D114" s="225" t="s">
        <v>637</v>
      </c>
      <c r="E114" s="226" t="s">
        <v>7</v>
      </c>
      <c r="F114" s="227"/>
      <c r="G114" s="249"/>
      <c r="H114" s="227"/>
      <c r="I114" s="227"/>
      <c r="J114" s="227"/>
      <c r="K114" s="227"/>
      <c r="L114" s="227"/>
      <c r="M114" s="1473"/>
      <c r="N114" s="1473"/>
      <c r="O114" s="1473"/>
      <c r="P114" s="1473">
        <v>3</v>
      </c>
      <c r="Q114" s="227">
        <v>1</v>
      </c>
      <c r="R114" s="1473">
        <v>1</v>
      </c>
      <c r="S114" s="1473"/>
      <c r="T114" s="1473"/>
      <c r="U114" s="1473"/>
      <c r="V114" s="1473"/>
      <c r="W114" s="227"/>
      <c r="X114" s="227"/>
      <c r="Y114" s="1473"/>
      <c r="Z114" s="1473"/>
      <c r="AA114" s="1473"/>
      <c r="AB114" s="1473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49"/>
      <c r="AM114" s="481">
        <f t="shared" si="111"/>
        <v>5</v>
      </c>
    </row>
    <row r="115" spans="1:41" ht="30.75" customHeight="1">
      <c r="B115" s="238" t="s">
        <v>4</v>
      </c>
      <c r="C115" s="2082"/>
      <c r="D115" s="2063" t="s">
        <v>51</v>
      </c>
      <c r="E115" s="2064"/>
      <c r="F115" s="224"/>
      <c r="G115" s="313">
        <f>在庫管理!E18</f>
        <v>0</v>
      </c>
      <c r="H115" s="291">
        <f t="shared" ref="H115:AL115" si="115">+G115+H112-H109-H111-H103</f>
        <v>0</v>
      </c>
      <c r="I115" s="291">
        <f t="shared" si="115"/>
        <v>0</v>
      </c>
      <c r="J115" s="291">
        <f t="shared" si="115"/>
        <v>0</v>
      </c>
      <c r="K115" s="291">
        <f t="shared" si="115"/>
        <v>0</v>
      </c>
      <c r="L115" s="291">
        <f t="shared" si="115"/>
        <v>0</v>
      </c>
      <c r="M115" s="291">
        <f t="shared" si="115"/>
        <v>0</v>
      </c>
      <c r="N115" s="291">
        <f t="shared" si="115"/>
        <v>0</v>
      </c>
      <c r="O115" s="291">
        <f t="shared" si="115"/>
        <v>0</v>
      </c>
      <c r="P115" s="291">
        <f t="shared" si="115"/>
        <v>114</v>
      </c>
      <c r="Q115" s="291">
        <f t="shared" si="115"/>
        <v>240</v>
      </c>
      <c r="R115" s="291">
        <f t="shared" ref="R115:W115" si="116">+Q115+R112-R109-R111-R103</f>
        <v>195</v>
      </c>
      <c r="S115" s="291">
        <f t="shared" si="116"/>
        <v>4</v>
      </c>
      <c r="T115" s="291">
        <f t="shared" si="116"/>
        <v>4</v>
      </c>
      <c r="U115" s="291">
        <f t="shared" si="116"/>
        <v>4</v>
      </c>
      <c r="V115" s="291">
        <f t="shared" si="116"/>
        <v>4</v>
      </c>
      <c r="W115" s="291">
        <f t="shared" si="116"/>
        <v>4</v>
      </c>
      <c r="X115" s="291">
        <f t="shared" si="115"/>
        <v>4</v>
      </c>
      <c r="Y115" s="291">
        <f t="shared" si="115"/>
        <v>4</v>
      </c>
      <c r="Z115" s="291">
        <f t="shared" si="115"/>
        <v>4</v>
      </c>
      <c r="AA115" s="291">
        <f t="shared" si="115"/>
        <v>4</v>
      </c>
      <c r="AB115" s="291">
        <f t="shared" si="115"/>
        <v>4</v>
      </c>
      <c r="AC115" s="291">
        <f t="shared" si="115"/>
        <v>4</v>
      </c>
      <c r="AD115" s="291">
        <f t="shared" si="115"/>
        <v>4</v>
      </c>
      <c r="AE115" s="291">
        <f t="shared" si="115"/>
        <v>4</v>
      </c>
      <c r="AF115" s="291">
        <f t="shared" si="115"/>
        <v>44</v>
      </c>
      <c r="AG115" s="291">
        <f t="shared" si="115"/>
        <v>144</v>
      </c>
      <c r="AH115" s="291">
        <f t="shared" si="115"/>
        <v>242</v>
      </c>
      <c r="AI115" s="291">
        <f t="shared" si="115"/>
        <v>260</v>
      </c>
      <c r="AJ115" s="291">
        <f t="shared" si="115"/>
        <v>260</v>
      </c>
      <c r="AK115" s="291">
        <f t="shared" si="115"/>
        <v>260</v>
      </c>
      <c r="AL115" s="787">
        <f t="shared" si="115"/>
        <v>360</v>
      </c>
      <c r="AM115" s="261"/>
    </row>
    <row r="116" spans="1:41" ht="30.75" customHeight="1">
      <c r="A116" t="s">
        <v>619</v>
      </c>
      <c r="B116" s="238" t="s">
        <v>4</v>
      </c>
      <c r="C116" s="2082"/>
      <c r="D116" s="2055" t="s">
        <v>144</v>
      </c>
      <c r="E116" s="2056"/>
      <c r="F116" s="247"/>
      <c r="G116" s="794">
        <f>+管理ﾌｫｰﾏｯﾄ!G38</f>
        <v>950</v>
      </c>
      <c r="H116" s="116"/>
      <c r="I116" s="116"/>
      <c r="J116" s="116"/>
      <c r="K116" s="116"/>
      <c r="L116" s="116"/>
      <c r="M116" s="116"/>
      <c r="N116" s="116"/>
      <c r="O116" s="116"/>
      <c r="P116" s="116">
        <v>140</v>
      </c>
      <c r="Q116" s="116">
        <v>140</v>
      </c>
      <c r="R116" s="116">
        <v>30</v>
      </c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>
        <v>40</v>
      </c>
      <c r="AG116" s="116">
        <v>100</v>
      </c>
      <c r="AH116" s="116">
        <v>170</v>
      </c>
      <c r="AI116" s="116">
        <v>90</v>
      </c>
      <c r="AJ116" s="116"/>
      <c r="AK116" s="116"/>
      <c r="AL116" s="117">
        <v>100</v>
      </c>
      <c r="AM116" s="262">
        <f>SUM(H116:AL116)</f>
        <v>810</v>
      </c>
      <c r="AO116" s="238" t="s">
        <v>638</v>
      </c>
    </row>
    <row r="117" spans="1:41" ht="30.75" customHeight="1">
      <c r="A117" t="s">
        <v>619</v>
      </c>
      <c r="B117" s="238" t="s">
        <v>4</v>
      </c>
      <c r="C117" s="2082"/>
      <c r="D117" s="2057" t="s">
        <v>148</v>
      </c>
      <c r="E117" s="2058"/>
      <c r="F117" s="244"/>
      <c r="G117" s="753">
        <f>在庫管理!D18</f>
        <v>0</v>
      </c>
      <c r="H117" s="217">
        <f t="shared" ref="H117:AL117" si="117">+H112-H111-H109-H107</f>
        <v>0</v>
      </c>
      <c r="I117" s="217">
        <f t="shared" si="117"/>
        <v>0</v>
      </c>
      <c r="J117" s="217">
        <f t="shared" si="117"/>
        <v>0</v>
      </c>
      <c r="K117" s="217">
        <f t="shared" si="117"/>
        <v>0</v>
      </c>
      <c r="L117" s="217">
        <f t="shared" si="117"/>
        <v>0</v>
      </c>
      <c r="M117" s="217">
        <f t="shared" si="117"/>
        <v>0</v>
      </c>
      <c r="N117" s="217">
        <f t="shared" si="117"/>
        <v>0</v>
      </c>
      <c r="O117" s="217">
        <f t="shared" si="117"/>
        <v>0</v>
      </c>
      <c r="P117" s="217">
        <f t="shared" si="117"/>
        <v>114</v>
      </c>
      <c r="Q117" s="217">
        <f t="shared" si="117"/>
        <v>126</v>
      </c>
      <c r="R117" s="217">
        <f t="shared" si="117"/>
        <v>51</v>
      </c>
      <c r="S117" s="217">
        <f t="shared" si="117"/>
        <v>0</v>
      </c>
      <c r="T117" s="217">
        <f t="shared" si="117"/>
        <v>0</v>
      </c>
      <c r="U117" s="217">
        <f t="shared" si="117"/>
        <v>0</v>
      </c>
      <c r="V117" s="217">
        <f t="shared" si="117"/>
        <v>0</v>
      </c>
      <c r="W117" s="217">
        <f t="shared" si="117"/>
        <v>0</v>
      </c>
      <c r="X117" s="217">
        <f t="shared" si="117"/>
        <v>0</v>
      </c>
      <c r="Y117" s="217">
        <f t="shared" si="117"/>
        <v>0</v>
      </c>
      <c r="Z117" s="217">
        <f t="shared" si="117"/>
        <v>0</v>
      </c>
      <c r="AA117" s="217">
        <f t="shared" si="117"/>
        <v>0</v>
      </c>
      <c r="AB117" s="217">
        <f t="shared" si="117"/>
        <v>0</v>
      </c>
      <c r="AC117" s="217">
        <f t="shared" si="117"/>
        <v>0</v>
      </c>
      <c r="AD117" s="217">
        <f>+AD112-AD111-AD109-AD107</f>
        <v>0</v>
      </c>
      <c r="AE117" s="217">
        <f t="shared" si="117"/>
        <v>0</v>
      </c>
      <c r="AF117" s="217">
        <f t="shared" si="117"/>
        <v>40</v>
      </c>
      <c r="AG117" s="217">
        <f t="shared" si="117"/>
        <v>100</v>
      </c>
      <c r="AH117" s="217">
        <f t="shared" si="117"/>
        <v>170</v>
      </c>
      <c r="AI117" s="217">
        <f t="shared" si="117"/>
        <v>90</v>
      </c>
      <c r="AJ117" s="217">
        <f t="shared" si="117"/>
        <v>0</v>
      </c>
      <c r="AK117" s="217">
        <f t="shared" si="117"/>
        <v>0</v>
      </c>
      <c r="AL117" s="784">
        <f t="shared" si="117"/>
        <v>100</v>
      </c>
      <c r="AM117" s="271">
        <f>SUM(H117:AL117)+G117</f>
        <v>791</v>
      </c>
      <c r="AO117" s="289">
        <f>+AM117/(AM118+AM117)</f>
        <v>0.95301204819277108</v>
      </c>
    </row>
    <row r="118" spans="1:41" ht="30.75" customHeight="1">
      <c r="B118" s="238" t="s">
        <v>4</v>
      </c>
      <c r="C118" s="2082"/>
      <c r="D118" s="2115" t="s">
        <v>636</v>
      </c>
      <c r="E118" s="2116"/>
      <c r="F118" s="245"/>
      <c r="G118" s="252"/>
      <c r="H118" s="245">
        <f t="shared" ref="H118:AL118" si="118">+H114+H113+H111+H109+H107</f>
        <v>0</v>
      </c>
      <c r="I118" s="245">
        <f t="shared" si="118"/>
        <v>0</v>
      </c>
      <c r="J118" s="245">
        <f t="shared" si="118"/>
        <v>0</v>
      </c>
      <c r="K118" s="245">
        <f t="shared" si="118"/>
        <v>0</v>
      </c>
      <c r="L118" s="245">
        <f t="shared" si="118"/>
        <v>0</v>
      </c>
      <c r="M118" s="245">
        <f t="shared" si="118"/>
        <v>0</v>
      </c>
      <c r="N118" s="245">
        <f t="shared" si="118"/>
        <v>0</v>
      </c>
      <c r="O118" s="245">
        <f t="shared" si="118"/>
        <v>0</v>
      </c>
      <c r="P118" s="245">
        <f t="shared" si="118"/>
        <v>8</v>
      </c>
      <c r="Q118" s="245">
        <f t="shared" si="118"/>
        <v>19</v>
      </c>
      <c r="R118" s="245">
        <f t="shared" si="118"/>
        <v>12</v>
      </c>
      <c r="S118" s="245">
        <f t="shared" si="118"/>
        <v>0</v>
      </c>
      <c r="T118" s="245">
        <f t="shared" si="118"/>
        <v>0</v>
      </c>
      <c r="U118" s="245">
        <f t="shared" si="118"/>
        <v>0</v>
      </c>
      <c r="V118" s="245">
        <f t="shared" si="118"/>
        <v>0</v>
      </c>
      <c r="W118" s="245">
        <f t="shared" si="118"/>
        <v>0</v>
      </c>
      <c r="X118" s="245">
        <f t="shared" si="118"/>
        <v>0</v>
      </c>
      <c r="Y118" s="245">
        <f t="shared" si="118"/>
        <v>0</v>
      </c>
      <c r="Z118" s="245">
        <f t="shared" si="118"/>
        <v>0</v>
      </c>
      <c r="AA118" s="245">
        <f t="shared" si="118"/>
        <v>0</v>
      </c>
      <c r="AB118" s="245">
        <f t="shared" si="118"/>
        <v>0</v>
      </c>
      <c r="AC118" s="245">
        <f t="shared" si="118"/>
        <v>0</v>
      </c>
      <c r="AD118" s="245">
        <f t="shared" si="118"/>
        <v>0</v>
      </c>
      <c r="AE118" s="245">
        <f t="shared" si="118"/>
        <v>0</v>
      </c>
      <c r="AF118" s="245">
        <f t="shared" si="118"/>
        <v>0</v>
      </c>
      <c r="AG118" s="245">
        <f t="shared" si="118"/>
        <v>0</v>
      </c>
      <c r="AH118" s="245">
        <f t="shared" si="118"/>
        <v>0</v>
      </c>
      <c r="AI118" s="245">
        <f t="shared" si="118"/>
        <v>0</v>
      </c>
      <c r="AJ118" s="245">
        <f t="shared" si="118"/>
        <v>0</v>
      </c>
      <c r="AK118" s="245">
        <f t="shared" si="118"/>
        <v>0</v>
      </c>
      <c r="AL118" s="252">
        <f t="shared" si="118"/>
        <v>0</v>
      </c>
      <c r="AM118" s="482">
        <f>SUM(H118:AL118)</f>
        <v>39</v>
      </c>
    </row>
    <row r="119" spans="1:41" ht="30.75" customHeight="1">
      <c r="B119" s="238" t="s">
        <v>4</v>
      </c>
      <c r="C119" s="2082"/>
      <c r="D119" s="2057" t="s">
        <v>8</v>
      </c>
      <c r="E119" s="2058"/>
      <c r="F119" s="218"/>
      <c r="G119" s="253"/>
      <c r="H119" s="218">
        <f t="shared" ref="H119:AL119" si="119">+H117-H116</f>
        <v>0</v>
      </c>
      <c r="I119" s="218">
        <f t="shared" si="119"/>
        <v>0</v>
      </c>
      <c r="J119" s="218">
        <f t="shared" si="119"/>
        <v>0</v>
      </c>
      <c r="K119" s="218">
        <f t="shared" si="119"/>
        <v>0</v>
      </c>
      <c r="L119" s="218">
        <f t="shared" si="119"/>
        <v>0</v>
      </c>
      <c r="M119" s="218">
        <f t="shared" si="119"/>
        <v>0</v>
      </c>
      <c r="N119" s="218">
        <f t="shared" si="119"/>
        <v>0</v>
      </c>
      <c r="O119" s="218">
        <f t="shared" si="119"/>
        <v>0</v>
      </c>
      <c r="P119" s="218">
        <f t="shared" si="119"/>
        <v>-26</v>
      </c>
      <c r="Q119" s="218">
        <f t="shared" si="119"/>
        <v>-14</v>
      </c>
      <c r="R119" s="218">
        <f t="shared" si="119"/>
        <v>21</v>
      </c>
      <c r="S119" s="218">
        <f t="shared" si="119"/>
        <v>0</v>
      </c>
      <c r="T119" s="218">
        <f t="shared" si="119"/>
        <v>0</v>
      </c>
      <c r="U119" s="218">
        <f t="shared" si="119"/>
        <v>0</v>
      </c>
      <c r="V119" s="218">
        <f t="shared" si="119"/>
        <v>0</v>
      </c>
      <c r="W119" s="218">
        <f t="shared" si="119"/>
        <v>0</v>
      </c>
      <c r="X119" s="218">
        <f t="shared" si="119"/>
        <v>0</v>
      </c>
      <c r="Y119" s="218">
        <f t="shared" si="119"/>
        <v>0</v>
      </c>
      <c r="Z119" s="218">
        <f t="shared" si="119"/>
        <v>0</v>
      </c>
      <c r="AA119" s="218">
        <f t="shared" si="119"/>
        <v>0</v>
      </c>
      <c r="AB119" s="218">
        <f t="shared" si="119"/>
        <v>0</v>
      </c>
      <c r="AC119" s="218">
        <f t="shared" si="119"/>
        <v>0</v>
      </c>
      <c r="AD119" s="218">
        <f t="shared" si="119"/>
        <v>0</v>
      </c>
      <c r="AE119" s="218">
        <f t="shared" si="119"/>
        <v>0</v>
      </c>
      <c r="AF119" s="218">
        <f t="shared" si="119"/>
        <v>0</v>
      </c>
      <c r="AG119" s="218">
        <f t="shared" si="119"/>
        <v>0</v>
      </c>
      <c r="AH119" s="218">
        <f t="shared" si="119"/>
        <v>0</v>
      </c>
      <c r="AI119" s="218">
        <f t="shared" si="119"/>
        <v>0</v>
      </c>
      <c r="AJ119" s="218">
        <f t="shared" si="119"/>
        <v>0</v>
      </c>
      <c r="AK119" s="218">
        <f t="shared" si="119"/>
        <v>0</v>
      </c>
      <c r="AL119" s="253">
        <f t="shared" si="119"/>
        <v>0</v>
      </c>
      <c r="AM119" s="265">
        <f>SUM(H119:AL119)</f>
        <v>-19</v>
      </c>
    </row>
    <row r="120" spans="1:41" ht="30.75" customHeight="1">
      <c r="A120" t="s">
        <v>619</v>
      </c>
      <c r="B120" s="238" t="s">
        <v>4</v>
      </c>
      <c r="C120" s="2082"/>
      <c r="D120" s="2065" t="s">
        <v>639</v>
      </c>
      <c r="E120" s="2066"/>
      <c r="F120" s="219"/>
      <c r="G120" s="254"/>
      <c r="H120" s="219">
        <f t="shared" ref="H120:AL120" si="120">+G120+H119</f>
        <v>0</v>
      </c>
      <c r="I120" s="219">
        <f t="shared" si="120"/>
        <v>0</v>
      </c>
      <c r="J120" s="219">
        <f t="shared" si="120"/>
        <v>0</v>
      </c>
      <c r="K120" s="219">
        <f t="shared" si="120"/>
        <v>0</v>
      </c>
      <c r="L120" s="219">
        <f t="shared" si="120"/>
        <v>0</v>
      </c>
      <c r="M120" s="219">
        <f t="shared" si="120"/>
        <v>0</v>
      </c>
      <c r="N120" s="219">
        <f t="shared" si="120"/>
        <v>0</v>
      </c>
      <c r="O120" s="219">
        <f t="shared" si="120"/>
        <v>0</v>
      </c>
      <c r="P120" s="219">
        <f t="shared" si="120"/>
        <v>-26</v>
      </c>
      <c r="Q120" s="219">
        <f t="shared" si="120"/>
        <v>-40</v>
      </c>
      <c r="R120" s="219">
        <f t="shared" ref="R120:W120" si="121">+Q120+R119</f>
        <v>-19</v>
      </c>
      <c r="S120" s="219">
        <f t="shared" si="121"/>
        <v>-19</v>
      </c>
      <c r="T120" s="219">
        <f t="shared" si="121"/>
        <v>-19</v>
      </c>
      <c r="U120" s="219">
        <f t="shared" si="121"/>
        <v>-19</v>
      </c>
      <c r="V120" s="219">
        <f t="shared" si="121"/>
        <v>-19</v>
      </c>
      <c r="W120" s="219">
        <f t="shared" si="121"/>
        <v>-19</v>
      </c>
      <c r="X120" s="219">
        <f t="shared" si="120"/>
        <v>-19</v>
      </c>
      <c r="Y120" s="219">
        <f t="shared" si="120"/>
        <v>-19</v>
      </c>
      <c r="Z120" s="219">
        <f t="shared" si="120"/>
        <v>-19</v>
      </c>
      <c r="AA120" s="219">
        <f t="shared" si="120"/>
        <v>-19</v>
      </c>
      <c r="AB120" s="219">
        <f t="shared" si="120"/>
        <v>-19</v>
      </c>
      <c r="AC120" s="219">
        <f t="shared" si="120"/>
        <v>-19</v>
      </c>
      <c r="AD120" s="219">
        <f t="shared" si="120"/>
        <v>-19</v>
      </c>
      <c r="AE120" s="219">
        <f t="shared" si="120"/>
        <v>-19</v>
      </c>
      <c r="AF120" s="219">
        <f t="shared" si="120"/>
        <v>-19</v>
      </c>
      <c r="AG120" s="219">
        <f t="shared" si="120"/>
        <v>-19</v>
      </c>
      <c r="AH120" s="219">
        <f t="shared" si="120"/>
        <v>-19</v>
      </c>
      <c r="AI120" s="219">
        <f t="shared" si="120"/>
        <v>-19</v>
      </c>
      <c r="AJ120" s="219">
        <f t="shared" si="120"/>
        <v>-19</v>
      </c>
      <c r="AK120" s="219">
        <f t="shared" si="120"/>
        <v>-19</v>
      </c>
      <c r="AL120" s="254">
        <f t="shared" si="120"/>
        <v>-19</v>
      </c>
      <c r="AM120" s="266">
        <f>SUM(H120:AL120)</f>
        <v>-465</v>
      </c>
    </row>
    <row r="121" spans="1:41" ht="30.75" customHeight="1">
      <c r="B121" s="238" t="s">
        <v>4</v>
      </c>
      <c r="C121" s="2082"/>
      <c r="D121" s="2117" t="s">
        <v>640</v>
      </c>
      <c r="E121" s="2117"/>
      <c r="F121" s="273"/>
      <c r="G121" s="315">
        <f>+G92+G97+G105+G115</f>
        <v>539</v>
      </c>
      <c r="H121" s="275">
        <f t="shared" ref="H121:AL122" si="122">+G121+H116-H89</f>
        <v>539</v>
      </c>
      <c r="I121" s="275">
        <f t="shared" si="122"/>
        <v>539</v>
      </c>
      <c r="J121" s="275">
        <f t="shared" si="122"/>
        <v>539</v>
      </c>
      <c r="K121" s="275">
        <f t="shared" si="122"/>
        <v>539</v>
      </c>
      <c r="L121" s="275">
        <f t="shared" si="122"/>
        <v>539</v>
      </c>
      <c r="M121" s="275">
        <f t="shared" si="122"/>
        <v>515</v>
      </c>
      <c r="N121" s="275">
        <f t="shared" si="122"/>
        <v>491</v>
      </c>
      <c r="O121" s="275">
        <f t="shared" si="122"/>
        <v>467</v>
      </c>
      <c r="P121" s="275">
        <f t="shared" si="122"/>
        <v>607</v>
      </c>
      <c r="Q121" s="275">
        <f t="shared" si="122"/>
        <v>747</v>
      </c>
      <c r="R121" s="275">
        <f t="shared" ref="R121:W122" si="123">+Q121+R116-R89</f>
        <v>753</v>
      </c>
      <c r="S121" s="275">
        <f t="shared" si="123"/>
        <v>729</v>
      </c>
      <c r="T121" s="275">
        <f t="shared" si="123"/>
        <v>705</v>
      </c>
      <c r="U121" s="275">
        <f t="shared" si="123"/>
        <v>681</v>
      </c>
      <c r="V121" s="275">
        <f t="shared" si="123"/>
        <v>657</v>
      </c>
      <c r="W121" s="275">
        <f t="shared" si="123"/>
        <v>657</v>
      </c>
      <c r="X121" s="275">
        <f t="shared" si="122"/>
        <v>657</v>
      </c>
      <c r="Y121" s="275">
        <f t="shared" si="122"/>
        <v>633</v>
      </c>
      <c r="Z121" s="275">
        <f t="shared" si="122"/>
        <v>609</v>
      </c>
      <c r="AA121" s="275">
        <f t="shared" si="122"/>
        <v>585</v>
      </c>
      <c r="AB121" s="275">
        <f t="shared" si="122"/>
        <v>561</v>
      </c>
      <c r="AC121" s="275">
        <f t="shared" si="122"/>
        <v>537</v>
      </c>
      <c r="AD121" s="275">
        <f t="shared" si="122"/>
        <v>537</v>
      </c>
      <c r="AE121" s="275">
        <f t="shared" si="122"/>
        <v>537</v>
      </c>
      <c r="AF121" s="275">
        <f t="shared" si="122"/>
        <v>553</v>
      </c>
      <c r="AG121" s="275">
        <f t="shared" si="122"/>
        <v>629</v>
      </c>
      <c r="AH121" s="275">
        <f t="shared" si="122"/>
        <v>775</v>
      </c>
      <c r="AI121" s="275">
        <f t="shared" si="122"/>
        <v>841</v>
      </c>
      <c r="AJ121" s="275">
        <f t="shared" si="122"/>
        <v>841</v>
      </c>
      <c r="AK121" s="275">
        <f t="shared" si="122"/>
        <v>841</v>
      </c>
      <c r="AL121" s="277">
        <f t="shared" si="122"/>
        <v>941</v>
      </c>
      <c r="AM121" s="276">
        <f>AL121</f>
        <v>941</v>
      </c>
    </row>
    <row r="122" spans="1:41" ht="30.75" customHeight="1">
      <c r="B122" s="238" t="s">
        <v>4</v>
      </c>
      <c r="C122" s="2082"/>
      <c r="D122" s="2118" t="s">
        <v>641</v>
      </c>
      <c r="E122" s="2118"/>
      <c r="F122" s="231"/>
      <c r="G122" s="316">
        <f>+G92+G97+G105+G115</f>
        <v>539</v>
      </c>
      <c r="H122" s="232">
        <f t="shared" si="122"/>
        <v>539</v>
      </c>
      <c r="I122" s="232">
        <f t="shared" si="122"/>
        <v>539</v>
      </c>
      <c r="J122" s="232">
        <f t="shared" si="122"/>
        <v>539</v>
      </c>
      <c r="K122" s="232">
        <f t="shared" si="122"/>
        <v>539</v>
      </c>
      <c r="L122" s="232">
        <f t="shared" si="122"/>
        <v>539</v>
      </c>
      <c r="M122" s="232">
        <f t="shared" si="122"/>
        <v>515</v>
      </c>
      <c r="N122" s="232">
        <f t="shared" si="122"/>
        <v>491</v>
      </c>
      <c r="O122" s="232">
        <f t="shared" si="122"/>
        <v>467</v>
      </c>
      <c r="P122" s="232">
        <f t="shared" si="122"/>
        <v>581</v>
      </c>
      <c r="Q122" s="232">
        <f t="shared" si="122"/>
        <v>707</v>
      </c>
      <c r="R122" s="232">
        <f t="shared" si="123"/>
        <v>734</v>
      </c>
      <c r="S122" s="232">
        <f t="shared" si="123"/>
        <v>710</v>
      </c>
      <c r="T122" s="232">
        <f t="shared" si="123"/>
        <v>686</v>
      </c>
      <c r="U122" s="232">
        <f t="shared" si="123"/>
        <v>662</v>
      </c>
      <c r="V122" s="232">
        <f t="shared" si="123"/>
        <v>638</v>
      </c>
      <c r="W122" s="232">
        <f t="shared" si="123"/>
        <v>638</v>
      </c>
      <c r="X122" s="232">
        <f t="shared" si="122"/>
        <v>638</v>
      </c>
      <c r="Y122" s="232">
        <f t="shared" si="122"/>
        <v>614</v>
      </c>
      <c r="Z122" s="232">
        <f t="shared" si="122"/>
        <v>590</v>
      </c>
      <c r="AA122" s="232">
        <f t="shared" si="122"/>
        <v>566</v>
      </c>
      <c r="AB122" s="232">
        <f t="shared" si="122"/>
        <v>542</v>
      </c>
      <c r="AC122" s="232">
        <f t="shared" si="122"/>
        <v>518</v>
      </c>
      <c r="AD122" s="232">
        <f t="shared" si="122"/>
        <v>518</v>
      </c>
      <c r="AE122" s="232">
        <f t="shared" si="122"/>
        <v>518</v>
      </c>
      <c r="AF122" s="232">
        <f t="shared" si="122"/>
        <v>534</v>
      </c>
      <c r="AG122" s="232">
        <f t="shared" si="122"/>
        <v>610</v>
      </c>
      <c r="AH122" s="232">
        <f t="shared" si="122"/>
        <v>756</v>
      </c>
      <c r="AI122" s="232">
        <f t="shared" si="122"/>
        <v>822</v>
      </c>
      <c r="AJ122" s="232">
        <f t="shared" si="122"/>
        <v>822</v>
      </c>
      <c r="AK122" s="232">
        <f t="shared" si="122"/>
        <v>822</v>
      </c>
      <c r="AL122" s="255">
        <f t="shared" si="122"/>
        <v>922</v>
      </c>
      <c r="AM122" s="267">
        <f>AL122</f>
        <v>922</v>
      </c>
    </row>
    <row r="123" spans="1:41" ht="30.75" customHeight="1" thickBot="1">
      <c r="B123" s="238" t="s">
        <v>4</v>
      </c>
      <c r="C123" s="2083"/>
      <c r="D123" s="2119" t="s">
        <v>8</v>
      </c>
      <c r="E123" s="2119"/>
      <c r="F123" s="228"/>
      <c r="G123" s="319"/>
      <c r="H123" s="230">
        <f>+H122-H121</f>
        <v>0</v>
      </c>
      <c r="I123" s="230">
        <f t="shared" ref="I123:AL123" si="124">+I122-I121</f>
        <v>0</v>
      </c>
      <c r="J123" s="230">
        <f t="shared" si="124"/>
        <v>0</v>
      </c>
      <c r="K123" s="230">
        <f t="shared" si="124"/>
        <v>0</v>
      </c>
      <c r="L123" s="230">
        <f t="shared" si="124"/>
        <v>0</v>
      </c>
      <c r="M123" s="230">
        <f t="shared" si="124"/>
        <v>0</v>
      </c>
      <c r="N123" s="230">
        <f t="shared" si="124"/>
        <v>0</v>
      </c>
      <c r="O123" s="230">
        <f t="shared" si="124"/>
        <v>0</v>
      </c>
      <c r="P123" s="230">
        <f t="shared" si="124"/>
        <v>-26</v>
      </c>
      <c r="Q123" s="230">
        <f t="shared" si="124"/>
        <v>-40</v>
      </c>
      <c r="R123" s="1330">
        <f t="shared" si="124"/>
        <v>-19</v>
      </c>
      <c r="S123" s="1330">
        <f t="shared" si="124"/>
        <v>-19</v>
      </c>
      <c r="T123" s="1330">
        <f t="shared" si="124"/>
        <v>-19</v>
      </c>
      <c r="U123" s="1330">
        <f t="shared" si="124"/>
        <v>-19</v>
      </c>
      <c r="V123" s="1330">
        <f t="shared" si="124"/>
        <v>-19</v>
      </c>
      <c r="W123" s="230">
        <f t="shared" si="124"/>
        <v>-19</v>
      </c>
      <c r="X123" s="230">
        <f t="shared" si="124"/>
        <v>-19</v>
      </c>
      <c r="Y123" s="230">
        <f t="shared" si="124"/>
        <v>-19</v>
      </c>
      <c r="Z123" s="230">
        <f t="shared" si="124"/>
        <v>-19</v>
      </c>
      <c r="AA123" s="230">
        <f t="shared" si="124"/>
        <v>-19</v>
      </c>
      <c r="AB123" s="230">
        <f t="shared" si="124"/>
        <v>-19</v>
      </c>
      <c r="AC123" s="230">
        <f t="shared" si="124"/>
        <v>-19</v>
      </c>
      <c r="AD123" s="230">
        <f t="shared" si="124"/>
        <v>-19</v>
      </c>
      <c r="AE123" s="230">
        <f t="shared" si="124"/>
        <v>-19</v>
      </c>
      <c r="AF123" s="230">
        <f t="shared" si="124"/>
        <v>-19</v>
      </c>
      <c r="AG123" s="230">
        <f t="shared" si="124"/>
        <v>-19</v>
      </c>
      <c r="AH123" s="230">
        <f t="shared" si="124"/>
        <v>-19</v>
      </c>
      <c r="AI123" s="230">
        <f t="shared" si="124"/>
        <v>-19</v>
      </c>
      <c r="AJ123" s="230">
        <f t="shared" si="124"/>
        <v>-19</v>
      </c>
      <c r="AK123" s="230">
        <f t="shared" si="124"/>
        <v>-19</v>
      </c>
      <c r="AL123" s="256">
        <f t="shared" si="124"/>
        <v>-19</v>
      </c>
      <c r="AM123" s="268">
        <f>+AL123+AM122-AM121</f>
        <v>-38</v>
      </c>
    </row>
    <row r="124" spans="1:41" ht="30.75" customHeight="1" thickTop="1">
      <c r="B124" s="238"/>
      <c r="C124" s="2128" t="s">
        <v>220</v>
      </c>
      <c r="D124" s="2067" t="s">
        <v>120</v>
      </c>
      <c r="E124" s="2068"/>
      <c r="F124" s="127">
        <f>+GL!E71</f>
        <v>0</v>
      </c>
      <c r="G124" s="128"/>
      <c r="H124" s="798"/>
      <c r="I124" s="798"/>
      <c r="J124" s="798"/>
      <c r="K124" s="798"/>
      <c r="L124" s="798"/>
      <c r="M124" s="798"/>
      <c r="N124" s="798"/>
      <c r="O124" s="798"/>
      <c r="P124" s="798"/>
      <c r="Q124" s="798"/>
      <c r="R124" s="798"/>
      <c r="S124" s="798"/>
      <c r="T124" s="798"/>
      <c r="U124" s="798"/>
      <c r="V124" s="798"/>
      <c r="W124" s="798"/>
      <c r="X124" s="798"/>
      <c r="Y124" s="798"/>
      <c r="Z124" s="798"/>
      <c r="AA124" s="798"/>
      <c r="AB124" s="798"/>
      <c r="AC124" s="798"/>
      <c r="AD124" s="798"/>
      <c r="AE124" s="798"/>
      <c r="AF124" s="798"/>
      <c r="AG124" s="798"/>
      <c r="AH124" s="798"/>
      <c r="AI124" s="798"/>
      <c r="AJ124" s="798"/>
      <c r="AK124" s="798"/>
      <c r="AL124" s="800"/>
      <c r="AM124" s="189">
        <f>SUM(H124:AL124)</f>
        <v>0</v>
      </c>
    </row>
    <row r="125" spans="1:41" ht="30.75" customHeight="1">
      <c r="B125" s="238"/>
      <c r="C125" s="2129"/>
      <c r="D125" s="2084" t="s">
        <v>621</v>
      </c>
      <c r="E125" s="2085"/>
      <c r="F125" s="80"/>
      <c r="G125" s="213">
        <v>0</v>
      </c>
      <c r="H125" s="72">
        <f t="shared" ref="H125:AF125" si="125">+H124</f>
        <v>0</v>
      </c>
      <c r="I125" s="72">
        <f t="shared" si="125"/>
        <v>0</v>
      </c>
      <c r="J125" s="72">
        <f t="shared" si="125"/>
        <v>0</v>
      </c>
      <c r="K125" s="72">
        <f t="shared" si="125"/>
        <v>0</v>
      </c>
      <c r="L125" s="72">
        <f t="shared" si="125"/>
        <v>0</v>
      </c>
      <c r="M125" s="72">
        <f t="shared" si="125"/>
        <v>0</v>
      </c>
      <c r="N125" s="72">
        <f t="shared" si="125"/>
        <v>0</v>
      </c>
      <c r="O125" s="72">
        <f t="shared" si="125"/>
        <v>0</v>
      </c>
      <c r="P125" s="72">
        <f t="shared" si="125"/>
        <v>0</v>
      </c>
      <c r="Q125" s="72">
        <f t="shared" si="125"/>
        <v>0</v>
      </c>
      <c r="R125" s="72">
        <f t="shared" si="125"/>
        <v>0</v>
      </c>
      <c r="S125" s="72">
        <f t="shared" si="125"/>
        <v>0</v>
      </c>
      <c r="T125" s="72">
        <f t="shared" si="125"/>
        <v>0</v>
      </c>
      <c r="U125" s="72">
        <f t="shared" si="125"/>
        <v>0</v>
      </c>
      <c r="V125" s="72">
        <f t="shared" si="125"/>
        <v>0</v>
      </c>
      <c r="W125" s="72">
        <f t="shared" si="125"/>
        <v>0</v>
      </c>
      <c r="X125" s="72">
        <f t="shared" si="125"/>
        <v>0</v>
      </c>
      <c r="Y125" s="72">
        <f t="shared" si="125"/>
        <v>0</v>
      </c>
      <c r="Z125" s="72">
        <f t="shared" si="125"/>
        <v>0</v>
      </c>
      <c r="AA125" s="72">
        <f t="shared" si="125"/>
        <v>0</v>
      </c>
      <c r="AB125" s="72">
        <f t="shared" si="125"/>
        <v>0</v>
      </c>
      <c r="AC125" s="72">
        <f t="shared" si="125"/>
        <v>0</v>
      </c>
      <c r="AD125" s="72">
        <f t="shared" si="125"/>
        <v>0</v>
      </c>
      <c r="AE125" s="72">
        <f t="shared" si="125"/>
        <v>0</v>
      </c>
      <c r="AF125" s="72">
        <f t="shared" si="125"/>
        <v>0</v>
      </c>
      <c r="AG125" s="72"/>
      <c r="AH125" s="72"/>
      <c r="AI125" s="72">
        <f>+AI124</f>
        <v>0</v>
      </c>
      <c r="AJ125" s="72">
        <f>+AJ124</f>
        <v>0</v>
      </c>
      <c r="AK125" s="72">
        <f>+AK124</f>
        <v>0</v>
      </c>
      <c r="AL125" s="483">
        <f>+AL124</f>
        <v>0</v>
      </c>
      <c r="AM125" s="475">
        <f>SUM(G125:AL125)</f>
        <v>0</v>
      </c>
    </row>
    <row r="126" spans="1:41" ht="30.75" customHeight="1">
      <c r="B126" s="238"/>
      <c r="C126" s="2129"/>
      <c r="D126" s="2120" t="s">
        <v>622</v>
      </c>
      <c r="E126" s="2121"/>
      <c r="F126" s="122"/>
      <c r="G126" s="758">
        <f>+G125</f>
        <v>0</v>
      </c>
      <c r="H126" s="325">
        <f t="shared" ref="H126:AL126" si="126">G126-H124+H125</f>
        <v>0</v>
      </c>
      <c r="I126" s="325">
        <f t="shared" si="126"/>
        <v>0</v>
      </c>
      <c r="J126" s="325">
        <f t="shared" si="126"/>
        <v>0</v>
      </c>
      <c r="K126" s="325">
        <f t="shared" si="126"/>
        <v>0</v>
      </c>
      <c r="L126" s="325">
        <f t="shared" si="126"/>
        <v>0</v>
      </c>
      <c r="M126" s="325">
        <f t="shared" si="126"/>
        <v>0</v>
      </c>
      <c r="N126" s="325">
        <f t="shared" si="126"/>
        <v>0</v>
      </c>
      <c r="O126" s="325">
        <f t="shared" si="126"/>
        <v>0</v>
      </c>
      <c r="P126" s="325">
        <f t="shared" si="126"/>
        <v>0</v>
      </c>
      <c r="Q126" s="325">
        <f t="shared" si="126"/>
        <v>0</v>
      </c>
      <c r="R126" s="325">
        <f t="shared" ref="R126:W126" si="127">Q126-R124+R125</f>
        <v>0</v>
      </c>
      <c r="S126" s="325">
        <f t="shared" si="127"/>
        <v>0</v>
      </c>
      <c r="T126" s="325">
        <f t="shared" si="127"/>
        <v>0</v>
      </c>
      <c r="U126" s="325">
        <f t="shared" si="127"/>
        <v>0</v>
      </c>
      <c r="V126" s="325">
        <f t="shared" si="127"/>
        <v>0</v>
      </c>
      <c r="W126" s="325">
        <f t="shared" si="127"/>
        <v>0</v>
      </c>
      <c r="X126" s="325">
        <f t="shared" si="126"/>
        <v>0</v>
      </c>
      <c r="Y126" s="325">
        <f t="shared" si="126"/>
        <v>0</v>
      </c>
      <c r="Z126" s="325">
        <f t="shared" si="126"/>
        <v>0</v>
      </c>
      <c r="AA126" s="325">
        <f t="shared" si="126"/>
        <v>0</v>
      </c>
      <c r="AB126" s="325">
        <f t="shared" si="126"/>
        <v>0</v>
      </c>
      <c r="AC126" s="325">
        <f t="shared" si="126"/>
        <v>0</v>
      </c>
      <c r="AD126" s="325">
        <f t="shared" si="126"/>
        <v>0</v>
      </c>
      <c r="AE126" s="325">
        <f t="shared" si="126"/>
        <v>0</v>
      </c>
      <c r="AF126" s="325">
        <f t="shared" si="126"/>
        <v>0</v>
      </c>
      <c r="AG126" s="325">
        <f t="shared" si="126"/>
        <v>0</v>
      </c>
      <c r="AH126" s="325">
        <f t="shared" si="126"/>
        <v>0</v>
      </c>
      <c r="AI126" s="325">
        <f t="shared" si="126"/>
        <v>0</v>
      </c>
      <c r="AJ126" s="325">
        <f t="shared" si="126"/>
        <v>0</v>
      </c>
      <c r="AK126" s="325">
        <f t="shared" si="126"/>
        <v>0</v>
      </c>
      <c r="AL126" s="484">
        <f t="shared" si="126"/>
        <v>0</v>
      </c>
      <c r="AM126" s="326"/>
    </row>
    <row r="127" spans="1:41" ht="30.75" customHeight="1" thickBot="1">
      <c r="B127" s="238"/>
      <c r="C127" s="2129"/>
      <c r="D127" s="2049" t="s">
        <v>54</v>
      </c>
      <c r="E127" s="2050"/>
      <c r="F127" s="320"/>
      <c r="G127" s="321"/>
      <c r="H127" s="322">
        <f>G127+H129-H125</f>
        <v>0</v>
      </c>
      <c r="I127" s="322">
        <f t="shared" ref="I127:AL127" si="128">H127+I129-I125</f>
        <v>0</v>
      </c>
      <c r="J127" s="322">
        <f t="shared" si="128"/>
        <v>0</v>
      </c>
      <c r="K127" s="322">
        <f t="shared" si="128"/>
        <v>0</v>
      </c>
      <c r="L127" s="322">
        <f t="shared" si="128"/>
        <v>0</v>
      </c>
      <c r="M127" s="322">
        <f t="shared" si="128"/>
        <v>0</v>
      </c>
      <c r="N127" s="322">
        <f t="shared" si="128"/>
        <v>0</v>
      </c>
      <c r="O127" s="322">
        <f t="shared" si="128"/>
        <v>0</v>
      </c>
      <c r="P127" s="322">
        <f t="shared" si="128"/>
        <v>0</v>
      </c>
      <c r="Q127" s="322">
        <f t="shared" si="128"/>
        <v>0</v>
      </c>
      <c r="R127" s="322">
        <f t="shared" ref="R127:W127" si="129">Q127+R129-R125</f>
        <v>0</v>
      </c>
      <c r="S127" s="322">
        <f t="shared" si="129"/>
        <v>0</v>
      </c>
      <c r="T127" s="322">
        <f t="shared" si="129"/>
        <v>0</v>
      </c>
      <c r="U127" s="322">
        <f t="shared" si="129"/>
        <v>0</v>
      </c>
      <c r="V127" s="322">
        <f t="shared" si="129"/>
        <v>0</v>
      </c>
      <c r="W127" s="322">
        <f t="shared" si="129"/>
        <v>0</v>
      </c>
      <c r="X127" s="322">
        <f t="shared" si="128"/>
        <v>0</v>
      </c>
      <c r="Y127" s="322">
        <f t="shared" si="128"/>
        <v>0</v>
      </c>
      <c r="Z127" s="322">
        <f t="shared" si="128"/>
        <v>0</v>
      </c>
      <c r="AA127" s="322">
        <f t="shared" si="128"/>
        <v>0</v>
      </c>
      <c r="AB127" s="322">
        <f t="shared" si="128"/>
        <v>0</v>
      </c>
      <c r="AC127" s="322">
        <f t="shared" si="128"/>
        <v>0</v>
      </c>
      <c r="AD127" s="322">
        <f t="shared" si="128"/>
        <v>0</v>
      </c>
      <c r="AE127" s="322">
        <f t="shared" si="128"/>
        <v>0</v>
      </c>
      <c r="AF127" s="322">
        <f t="shared" si="128"/>
        <v>0</v>
      </c>
      <c r="AG127" s="322">
        <f t="shared" si="128"/>
        <v>0</v>
      </c>
      <c r="AH127" s="322">
        <f t="shared" si="128"/>
        <v>0</v>
      </c>
      <c r="AI127" s="322">
        <f t="shared" si="128"/>
        <v>0</v>
      </c>
      <c r="AJ127" s="322">
        <f t="shared" si="128"/>
        <v>0</v>
      </c>
      <c r="AK127" s="322">
        <f t="shared" si="128"/>
        <v>0</v>
      </c>
      <c r="AL127" s="485">
        <f t="shared" si="128"/>
        <v>0</v>
      </c>
      <c r="AM127" s="323"/>
    </row>
    <row r="128" spans="1:41" ht="30.75" customHeight="1" thickTop="1">
      <c r="B128" s="238"/>
      <c r="C128" s="2129"/>
      <c r="D128" s="2051" t="s">
        <v>40</v>
      </c>
      <c r="E128" s="2052"/>
      <c r="F128" s="152"/>
      <c r="G128" s="152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3"/>
      <c r="AI128" s="153"/>
      <c r="AJ128" s="153"/>
      <c r="AK128" s="153"/>
      <c r="AL128" s="154"/>
      <c r="AM128" s="177">
        <f>SUM(H128:AL128)</f>
        <v>0</v>
      </c>
    </row>
    <row r="129" spans="2:49" ht="30.75" customHeight="1">
      <c r="B129" s="238"/>
      <c r="C129" s="2129"/>
      <c r="D129" s="2053" t="s">
        <v>140</v>
      </c>
      <c r="E129" s="2054"/>
      <c r="F129" s="123"/>
      <c r="G129" s="120"/>
      <c r="H129" s="121">
        <f t="shared" ref="H129:AL129" si="130">+H128</f>
        <v>0</v>
      </c>
      <c r="I129" s="121">
        <f t="shared" si="130"/>
        <v>0</v>
      </c>
      <c r="J129" s="121">
        <f t="shared" si="130"/>
        <v>0</v>
      </c>
      <c r="K129" s="121">
        <f t="shared" si="130"/>
        <v>0</v>
      </c>
      <c r="L129" s="121">
        <f t="shared" si="130"/>
        <v>0</v>
      </c>
      <c r="M129" s="121">
        <f t="shared" si="130"/>
        <v>0</v>
      </c>
      <c r="N129" s="121">
        <f t="shared" si="130"/>
        <v>0</v>
      </c>
      <c r="O129" s="121">
        <f t="shared" si="130"/>
        <v>0</v>
      </c>
      <c r="P129" s="121">
        <f t="shared" si="130"/>
        <v>0</v>
      </c>
      <c r="Q129" s="121">
        <f t="shared" si="130"/>
        <v>0</v>
      </c>
      <c r="R129" s="121">
        <f t="shared" si="130"/>
        <v>0</v>
      </c>
      <c r="S129" s="121">
        <f t="shared" si="130"/>
        <v>0</v>
      </c>
      <c r="T129" s="121">
        <f t="shared" si="130"/>
        <v>0</v>
      </c>
      <c r="U129" s="121">
        <f t="shared" si="130"/>
        <v>0</v>
      </c>
      <c r="V129" s="121">
        <f t="shared" si="130"/>
        <v>0</v>
      </c>
      <c r="W129" s="121">
        <f t="shared" si="130"/>
        <v>0</v>
      </c>
      <c r="X129" s="121">
        <f t="shared" si="130"/>
        <v>0</v>
      </c>
      <c r="Y129" s="121">
        <f t="shared" si="130"/>
        <v>0</v>
      </c>
      <c r="Z129" s="121">
        <f t="shared" si="130"/>
        <v>0</v>
      </c>
      <c r="AA129" s="121">
        <f t="shared" si="130"/>
        <v>0</v>
      </c>
      <c r="AB129" s="121">
        <f t="shared" si="130"/>
        <v>0</v>
      </c>
      <c r="AC129" s="121">
        <f t="shared" si="130"/>
        <v>0</v>
      </c>
      <c r="AD129" s="121">
        <f t="shared" si="130"/>
        <v>0</v>
      </c>
      <c r="AE129" s="121">
        <f t="shared" si="130"/>
        <v>0</v>
      </c>
      <c r="AF129" s="121">
        <f t="shared" si="130"/>
        <v>0</v>
      </c>
      <c r="AG129" s="121">
        <f t="shared" si="130"/>
        <v>0</v>
      </c>
      <c r="AH129" s="121">
        <f t="shared" si="130"/>
        <v>0</v>
      </c>
      <c r="AI129" s="121">
        <f t="shared" si="130"/>
        <v>0</v>
      </c>
      <c r="AJ129" s="121">
        <f t="shared" si="130"/>
        <v>0</v>
      </c>
      <c r="AK129" s="121">
        <f t="shared" si="130"/>
        <v>0</v>
      </c>
      <c r="AL129" s="486">
        <f t="shared" si="130"/>
        <v>0</v>
      </c>
      <c r="AM129" s="190">
        <f>SUM(H129:AL129)</f>
        <v>0</v>
      </c>
    </row>
    <row r="130" spans="2:49" ht="30.75" customHeight="1">
      <c r="B130" s="238"/>
      <c r="C130" s="2129"/>
      <c r="D130" s="2122" t="s">
        <v>623</v>
      </c>
      <c r="E130" s="2123"/>
      <c r="F130" s="80"/>
      <c r="G130" s="80"/>
      <c r="H130" s="327"/>
      <c r="I130" s="327"/>
      <c r="J130" s="327"/>
      <c r="K130" s="327"/>
      <c r="L130" s="327"/>
      <c r="M130" s="327"/>
      <c r="N130" s="327"/>
      <c r="O130" s="327"/>
      <c r="P130" s="327"/>
      <c r="Q130" s="327"/>
      <c r="R130" s="327"/>
      <c r="S130" s="327"/>
      <c r="T130" s="327"/>
      <c r="U130" s="327"/>
      <c r="V130" s="327"/>
      <c r="W130" s="327"/>
      <c r="X130" s="327"/>
      <c r="Y130" s="327"/>
      <c r="Z130" s="327"/>
      <c r="AA130" s="327"/>
      <c r="AB130" s="327"/>
      <c r="AC130" s="327"/>
      <c r="AD130" s="327"/>
      <c r="AE130" s="327"/>
      <c r="AF130" s="327"/>
      <c r="AG130" s="327"/>
      <c r="AH130" s="327"/>
      <c r="AI130" s="327"/>
      <c r="AJ130" s="327"/>
      <c r="AK130" s="327"/>
      <c r="AL130" s="487"/>
      <c r="AM130" s="328">
        <f>SUM(H130:AL130)</f>
        <v>0</v>
      </c>
    </row>
    <row r="131" spans="2:49" ht="30.75" customHeight="1">
      <c r="B131" s="238"/>
      <c r="C131" s="2129"/>
      <c r="D131" s="2124" t="s">
        <v>624</v>
      </c>
      <c r="E131" s="2125"/>
      <c r="F131" s="124"/>
      <c r="G131" s="122"/>
      <c r="H131" s="329">
        <f t="shared" ref="H131:AL131" si="131">+G131+H129-H128</f>
        <v>0</v>
      </c>
      <c r="I131" s="329">
        <f t="shared" si="131"/>
        <v>0</v>
      </c>
      <c r="J131" s="329">
        <f t="shared" si="131"/>
        <v>0</v>
      </c>
      <c r="K131" s="329">
        <f t="shared" si="131"/>
        <v>0</v>
      </c>
      <c r="L131" s="329">
        <f t="shared" si="131"/>
        <v>0</v>
      </c>
      <c r="M131" s="329">
        <f t="shared" si="131"/>
        <v>0</v>
      </c>
      <c r="N131" s="329">
        <f t="shared" si="131"/>
        <v>0</v>
      </c>
      <c r="O131" s="329">
        <f t="shared" si="131"/>
        <v>0</v>
      </c>
      <c r="P131" s="329">
        <f t="shared" si="131"/>
        <v>0</v>
      </c>
      <c r="Q131" s="329">
        <f t="shared" si="131"/>
        <v>0</v>
      </c>
      <c r="R131" s="329">
        <f t="shared" ref="R131:W131" si="132">+Q131+R129-R128</f>
        <v>0</v>
      </c>
      <c r="S131" s="329">
        <f t="shared" si="132"/>
        <v>0</v>
      </c>
      <c r="T131" s="329">
        <f t="shared" si="132"/>
        <v>0</v>
      </c>
      <c r="U131" s="329">
        <f t="shared" si="132"/>
        <v>0</v>
      </c>
      <c r="V131" s="329">
        <f t="shared" si="132"/>
        <v>0</v>
      </c>
      <c r="W131" s="329">
        <f t="shared" si="132"/>
        <v>0</v>
      </c>
      <c r="X131" s="329">
        <f t="shared" si="131"/>
        <v>0</v>
      </c>
      <c r="Y131" s="329">
        <f t="shared" si="131"/>
        <v>0</v>
      </c>
      <c r="Z131" s="329">
        <f t="shared" si="131"/>
        <v>0</v>
      </c>
      <c r="AA131" s="329">
        <f t="shared" si="131"/>
        <v>0</v>
      </c>
      <c r="AB131" s="329">
        <f t="shared" si="131"/>
        <v>0</v>
      </c>
      <c r="AC131" s="329">
        <f t="shared" si="131"/>
        <v>0</v>
      </c>
      <c r="AD131" s="329">
        <f t="shared" si="131"/>
        <v>0</v>
      </c>
      <c r="AE131" s="329">
        <f t="shared" si="131"/>
        <v>0</v>
      </c>
      <c r="AF131" s="329">
        <f t="shared" si="131"/>
        <v>0</v>
      </c>
      <c r="AG131" s="329">
        <f t="shared" si="131"/>
        <v>0</v>
      </c>
      <c r="AH131" s="329">
        <f t="shared" si="131"/>
        <v>0</v>
      </c>
      <c r="AI131" s="329">
        <f t="shared" si="131"/>
        <v>0</v>
      </c>
      <c r="AJ131" s="329">
        <f t="shared" si="131"/>
        <v>0</v>
      </c>
      <c r="AK131" s="329">
        <f t="shared" si="131"/>
        <v>0</v>
      </c>
      <c r="AL131" s="379">
        <f t="shared" si="131"/>
        <v>0</v>
      </c>
      <c r="AM131" s="330"/>
    </row>
    <row r="132" spans="2:49" ht="30.75" customHeight="1">
      <c r="B132" s="238"/>
      <c r="C132" s="2129"/>
      <c r="D132" s="2059" t="s">
        <v>53</v>
      </c>
      <c r="E132" s="2060"/>
      <c r="F132" s="174"/>
      <c r="G132" s="175"/>
      <c r="H132" s="167">
        <f t="shared" ref="H132:AL132" si="133">+G132+H134-H129-H130</f>
        <v>0</v>
      </c>
      <c r="I132" s="167">
        <f t="shared" si="133"/>
        <v>0</v>
      </c>
      <c r="J132" s="167">
        <f t="shared" si="133"/>
        <v>0</v>
      </c>
      <c r="K132" s="167">
        <f t="shared" si="133"/>
        <v>0</v>
      </c>
      <c r="L132" s="167">
        <f t="shared" si="133"/>
        <v>0</v>
      </c>
      <c r="M132" s="167">
        <f t="shared" si="133"/>
        <v>0</v>
      </c>
      <c r="N132" s="167">
        <f t="shared" si="133"/>
        <v>0</v>
      </c>
      <c r="O132" s="167">
        <f t="shared" si="133"/>
        <v>0</v>
      </c>
      <c r="P132" s="167">
        <f t="shared" si="133"/>
        <v>0</v>
      </c>
      <c r="Q132" s="167">
        <f t="shared" si="133"/>
        <v>0</v>
      </c>
      <c r="R132" s="167">
        <f t="shared" ref="R132:W132" si="134">+Q132+R134-R129-R130</f>
        <v>0</v>
      </c>
      <c r="S132" s="167">
        <f t="shared" si="134"/>
        <v>0</v>
      </c>
      <c r="T132" s="167">
        <f t="shared" si="134"/>
        <v>0</v>
      </c>
      <c r="U132" s="167">
        <f t="shared" si="134"/>
        <v>0</v>
      </c>
      <c r="V132" s="167">
        <f t="shared" si="134"/>
        <v>0</v>
      </c>
      <c r="W132" s="167">
        <f t="shared" si="134"/>
        <v>0</v>
      </c>
      <c r="X132" s="167">
        <f t="shared" si="133"/>
        <v>0</v>
      </c>
      <c r="Y132" s="167">
        <f t="shared" si="133"/>
        <v>0</v>
      </c>
      <c r="Z132" s="167">
        <f t="shared" si="133"/>
        <v>0</v>
      </c>
      <c r="AA132" s="167">
        <f t="shared" si="133"/>
        <v>0</v>
      </c>
      <c r="AB132" s="167">
        <f t="shared" si="133"/>
        <v>0</v>
      </c>
      <c r="AC132" s="167">
        <f t="shared" si="133"/>
        <v>0</v>
      </c>
      <c r="AD132" s="167">
        <f t="shared" si="133"/>
        <v>0</v>
      </c>
      <c r="AE132" s="167">
        <f t="shared" si="133"/>
        <v>0</v>
      </c>
      <c r="AF132" s="167">
        <f t="shared" si="133"/>
        <v>0</v>
      </c>
      <c r="AG132" s="167">
        <f t="shared" si="133"/>
        <v>0</v>
      </c>
      <c r="AH132" s="167">
        <f t="shared" si="133"/>
        <v>0</v>
      </c>
      <c r="AI132" s="167">
        <f t="shared" si="133"/>
        <v>0</v>
      </c>
      <c r="AJ132" s="167">
        <f t="shared" si="133"/>
        <v>0</v>
      </c>
      <c r="AK132" s="167">
        <f t="shared" si="133"/>
        <v>0</v>
      </c>
      <c r="AL132" s="488">
        <f t="shared" si="133"/>
        <v>0</v>
      </c>
      <c r="AM132" s="176"/>
    </row>
    <row r="133" spans="2:49" ht="30.75" customHeight="1">
      <c r="B133" s="238"/>
      <c r="C133" s="2129"/>
      <c r="D133" s="2090" t="s">
        <v>625</v>
      </c>
      <c r="E133" s="2102"/>
      <c r="F133" s="2086"/>
      <c r="G133" s="125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7"/>
      <c r="AM133" s="187">
        <f>SUM(H133:AL133)</f>
        <v>0</v>
      </c>
    </row>
    <row r="134" spans="2:49" ht="30.75" customHeight="1">
      <c r="B134" s="238"/>
      <c r="C134" s="2129"/>
      <c r="D134" s="2089" t="s">
        <v>627</v>
      </c>
      <c r="E134" s="2092"/>
      <c r="F134" s="2087"/>
      <c r="G134" s="213"/>
      <c r="H134" s="72">
        <f t="shared" ref="H134:AL134" si="135">+H133</f>
        <v>0</v>
      </c>
      <c r="I134" s="72">
        <f t="shared" si="135"/>
        <v>0</v>
      </c>
      <c r="J134" s="72">
        <f t="shared" si="135"/>
        <v>0</v>
      </c>
      <c r="K134" s="72">
        <f t="shared" si="135"/>
        <v>0</v>
      </c>
      <c r="L134" s="72">
        <f t="shared" si="135"/>
        <v>0</v>
      </c>
      <c r="M134" s="72">
        <f t="shared" si="135"/>
        <v>0</v>
      </c>
      <c r="N134" s="72">
        <f t="shared" si="135"/>
        <v>0</v>
      </c>
      <c r="O134" s="72">
        <f t="shared" si="135"/>
        <v>0</v>
      </c>
      <c r="P134" s="72">
        <f t="shared" si="135"/>
        <v>0</v>
      </c>
      <c r="Q134" s="72">
        <f t="shared" si="135"/>
        <v>0</v>
      </c>
      <c r="R134" s="72">
        <f t="shared" si="135"/>
        <v>0</v>
      </c>
      <c r="S134" s="72">
        <f t="shared" si="135"/>
        <v>0</v>
      </c>
      <c r="T134" s="72">
        <f t="shared" si="135"/>
        <v>0</v>
      </c>
      <c r="U134" s="72">
        <f t="shared" si="135"/>
        <v>0</v>
      </c>
      <c r="V134" s="72">
        <f t="shared" si="135"/>
        <v>0</v>
      </c>
      <c r="W134" s="72">
        <f t="shared" si="135"/>
        <v>0</v>
      </c>
      <c r="X134" s="72">
        <f t="shared" si="135"/>
        <v>0</v>
      </c>
      <c r="Y134" s="72">
        <f t="shared" si="135"/>
        <v>0</v>
      </c>
      <c r="Z134" s="72">
        <f t="shared" si="135"/>
        <v>0</v>
      </c>
      <c r="AA134" s="72">
        <f t="shared" si="135"/>
        <v>0</v>
      </c>
      <c r="AB134" s="72">
        <f t="shared" si="135"/>
        <v>0</v>
      </c>
      <c r="AC134" s="72">
        <f t="shared" si="135"/>
        <v>0</v>
      </c>
      <c r="AD134" s="72">
        <f t="shared" si="135"/>
        <v>0</v>
      </c>
      <c r="AE134" s="72">
        <f t="shared" si="135"/>
        <v>0</v>
      </c>
      <c r="AF134" s="72">
        <f t="shared" si="135"/>
        <v>0</v>
      </c>
      <c r="AG134" s="72">
        <f t="shared" si="135"/>
        <v>0</v>
      </c>
      <c r="AH134" s="72">
        <f t="shared" si="135"/>
        <v>0</v>
      </c>
      <c r="AI134" s="72">
        <f t="shared" si="135"/>
        <v>0</v>
      </c>
      <c r="AJ134" s="72">
        <f t="shared" si="135"/>
        <v>0</v>
      </c>
      <c r="AK134" s="72">
        <f t="shared" si="135"/>
        <v>0</v>
      </c>
      <c r="AL134" s="483">
        <f t="shared" si="135"/>
        <v>0</v>
      </c>
      <c r="AM134" s="135">
        <f>SUM(H134:AL134)</f>
        <v>0</v>
      </c>
    </row>
    <row r="135" spans="2:49" ht="30.75" customHeight="1">
      <c r="B135" s="238"/>
      <c r="C135" s="2129"/>
      <c r="D135" s="2093" t="s">
        <v>628</v>
      </c>
      <c r="E135" s="2094"/>
      <c r="F135" s="2087"/>
      <c r="G135" s="80"/>
      <c r="H135" s="331"/>
      <c r="I135" s="331"/>
      <c r="J135" s="331"/>
      <c r="K135" s="331"/>
      <c r="L135" s="331"/>
      <c r="M135" s="331"/>
      <c r="N135" s="331"/>
      <c r="O135" s="331"/>
      <c r="P135" s="331"/>
      <c r="Q135" s="331"/>
      <c r="R135" s="331"/>
      <c r="S135" s="331"/>
      <c r="T135" s="331"/>
      <c r="U135" s="331"/>
      <c r="V135" s="331"/>
      <c r="W135" s="331"/>
      <c r="X135" s="331"/>
      <c r="Y135" s="331"/>
      <c r="Z135" s="331"/>
      <c r="AA135" s="331"/>
      <c r="AB135" s="331"/>
      <c r="AC135" s="331"/>
      <c r="AD135" s="331"/>
      <c r="AE135" s="331"/>
      <c r="AF135" s="331"/>
      <c r="AG135" s="331"/>
      <c r="AH135" s="331"/>
      <c r="AI135" s="331"/>
      <c r="AJ135" s="331"/>
      <c r="AK135" s="331"/>
      <c r="AL135" s="489"/>
      <c r="AM135" s="332">
        <f>SUM(H135:AL135)</f>
        <v>0</v>
      </c>
    </row>
    <row r="136" spans="2:49" ht="30.75" customHeight="1">
      <c r="B136" s="238"/>
      <c r="C136" s="2129"/>
      <c r="D136" s="2095" t="s">
        <v>629</v>
      </c>
      <c r="E136" s="2096"/>
      <c r="F136" s="2087"/>
      <c r="G136" s="171"/>
      <c r="H136" s="172">
        <f t="shared" ref="H136:AL136" si="136">+G136+H134-H133</f>
        <v>0</v>
      </c>
      <c r="I136" s="172">
        <f t="shared" si="136"/>
        <v>0</v>
      </c>
      <c r="J136" s="172">
        <f t="shared" si="136"/>
        <v>0</v>
      </c>
      <c r="K136" s="172">
        <f t="shared" si="136"/>
        <v>0</v>
      </c>
      <c r="L136" s="172">
        <f t="shared" si="136"/>
        <v>0</v>
      </c>
      <c r="M136" s="172">
        <f t="shared" si="136"/>
        <v>0</v>
      </c>
      <c r="N136" s="172">
        <f t="shared" si="136"/>
        <v>0</v>
      </c>
      <c r="O136" s="172">
        <f t="shared" si="136"/>
        <v>0</v>
      </c>
      <c r="P136" s="172">
        <f t="shared" si="136"/>
        <v>0</v>
      </c>
      <c r="Q136" s="172">
        <f t="shared" si="136"/>
        <v>0</v>
      </c>
      <c r="R136" s="172">
        <f t="shared" ref="R136:W136" si="137">+Q136+R134-R133</f>
        <v>0</v>
      </c>
      <c r="S136" s="172">
        <f t="shared" si="137"/>
        <v>0</v>
      </c>
      <c r="T136" s="172">
        <f t="shared" si="137"/>
        <v>0</v>
      </c>
      <c r="U136" s="172">
        <f t="shared" si="137"/>
        <v>0</v>
      </c>
      <c r="V136" s="172">
        <f t="shared" si="137"/>
        <v>0</v>
      </c>
      <c r="W136" s="172">
        <f t="shared" si="137"/>
        <v>0</v>
      </c>
      <c r="X136" s="172">
        <f t="shared" si="136"/>
        <v>0</v>
      </c>
      <c r="Y136" s="172">
        <f t="shared" si="136"/>
        <v>0</v>
      </c>
      <c r="Z136" s="172">
        <f t="shared" si="136"/>
        <v>0</v>
      </c>
      <c r="AA136" s="172">
        <f t="shared" si="136"/>
        <v>0</v>
      </c>
      <c r="AB136" s="172">
        <f t="shared" si="136"/>
        <v>0</v>
      </c>
      <c r="AC136" s="172">
        <f t="shared" si="136"/>
        <v>0</v>
      </c>
      <c r="AD136" s="172">
        <f t="shared" si="136"/>
        <v>0</v>
      </c>
      <c r="AE136" s="172">
        <f t="shared" si="136"/>
        <v>0</v>
      </c>
      <c r="AF136" s="172">
        <f t="shared" si="136"/>
        <v>0</v>
      </c>
      <c r="AG136" s="172">
        <f t="shared" si="136"/>
        <v>0</v>
      </c>
      <c r="AH136" s="172">
        <f t="shared" si="136"/>
        <v>0</v>
      </c>
      <c r="AI136" s="172">
        <f t="shared" si="136"/>
        <v>0</v>
      </c>
      <c r="AJ136" s="172">
        <f t="shared" si="136"/>
        <v>0</v>
      </c>
      <c r="AK136" s="172">
        <f t="shared" si="136"/>
        <v>0</v>
      </c>
      <c r="AL136" s="393">
        <f t="shared" si="136"/>
        <v>0</v>
      </c>
      <c r="AM136" s="173"/>
    </row>
    <row r="137" spans="2:49" ht="30.75" customHeight="1">
      <c r="B137" s="238"/>
      <c r="C137" s="2129"/>
      <c r="D137" s="2090" t="s">
        <v>630</v>
      </c>
      <c r="E137" s="2090"/>
      <c r="F137" s="2087"/>
      <c r="G137" s="125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7"/>
      <c r="AM137" s="187">
        <f>SUM(H137:AL137)</f>
        <v>0</v>
      </c>
    </row>
    <row r="138" spans="2:49" ht="30.75" customHeight="1">
      <c r="B138" s="238"/>
      <c r="C138" s="2129"/>
      <c r="D138" s="2089" t="s">
        <v>631</v>
      </c>
      <c r="E138" s="2089"/>
      <c r="F138" s="2087"/>
      <c r="G138" s="80"/>
      <c r="H138" s="72">
        <f t="shared" ref="H138:AL138" si="138">+H137</f>
        <v>0</v>
      </c>
      <c r="I138" s="72">
        <f t="shared" si="138"/>
        <v>0</v>
      </c>
      <c r="J138" s="72">
        <f t="shared" si="138"/>
        <v>0</v>
      </c>
      <c r="K138" s="72">
        <f t="shared" si="138"/>
        <v>0</v>
      </c>
      <c r="L138" s="72">
        <f t="shared" si="138"/>
        <v>0</v>
      </c>
      <c r="M138" s="72">
        <f t="shared" si="138"/>
        <v>0</v>
      </c>
      <c r="N138" s="72">
        <f t="shared" si="138"/>
        <v>0</v>
      </c>
      <c r="O138" s="72">
        <f t="shared" si="138"/>
        <v>0</v>
      </c>
      <c r="P138" s="72">
        <f t="shared" si="138"/>
        <v>0</v>
      </c>
      <c r="Q138" s="72">
        <f t="shared" si="138"/>
        <v>0</v>
      </c>
      <c r="R138" s="72">
        <f t="shared" si="138"/>
        <v>0</v>
      </c>
      <c r="S138" s="72">
        <f t="shared" si="138"/>
        <v>0</v>
      </c>
      <c r="T138" s="72">
        <f t="shared" si="138"/>
        <v>0</v>
      </c>
      <c r="U138" s="72">
        <f t="shared" si="138"/>
        <v>0</v>
      </c>
      <c r="V138" s="72">
        <f t="shared" si="138"/>
        <v>0</v>
      </c>
      <c r="W138" s="72">
        <f t="shared" si="138"/>
        <v>0</v>
      </c>
      <c r="X138" s="72">
        <f t="shared" si="138"/>
        <v>0</v>
      </c>
      <c r="Y138" s="72">
        <f t="shared" si="138"/>
        <v>0</v>
      </c>
      <c r="Z138" s="72">
        <f t="shared" si="138"/>
        <v>0</v>
      </c>
      <c r="AA138" s="72">
        <f t="shared" si="138"/>
        <v>0</v>
      </c>
      <c r="AB138" s="72">
        <f t="shared" si="138"/>
        <v>0</v>
      </c>
      <c r="AC138" s="72">
        <f t="shared" si="138"/>
        <v>0</v>
      </c>
      <c r="AD138" s="72">
        <f t="shared" si="138"/>
        <v>0</v>
      </c>
      <c r="AE138" s="72">
        <f t="shared" si="138"/>
        <v>0</v>
      </c>
      <c r="AF138" s="72">
        <f t="shared" si="138"/>
        <v>0</v>
      </c>
      <c r="AG138" s="72">
        <f t="shared" si="138"/>
        <v>0</v>
      </c>
      <c r="AH138" s="72">
        <f t="shared" si="138"/>
        <v>0</v>
      </c>
      <c r="AI138" s="72">
        <f t="shared" si="138"/>
        <v>0</v>
      </c>
      <c r="AJ138" s="72">
        <f t="shared" si="138"/>
        <v>0</v>
      </c>
      <c r="AK138" s="72">
        <f t="shared" si="138"/>
        <v>0</v>
      </c>
      <c r="AL138" s="483">
        <f t="shared" si="138"/>
        <v>0</v>
      </c>
      <c r="AM138" s="135">
        <f>SUM(H138:AL138)</f>
        <v>0</v>
      </c>
    </row>
    <row r="139" spans="2:49" ht="30.75" customHeight="1">
      <c r="B139" s="238"/>
      <c r="C139" s="2129"/>
      <c r="D139" s="2097" t="s">
        <v>632</v>
      </c>
      <c r="E139" s="2098"/>
      <c r="F139" s="2087"/>
      <c r="G139" s="122"/>
      <c r="H139" s="329">
        <f t="shared" ref="H139:AL139" si="139">+G139+H138-H137</f>
        <v>0</v>
      </c>
      <c r="I139" s="329">
        <f t="shared" si="139"/>
        <v>0</v>
      </c>
      <c r="J139" s="329">
        <f t="shared" si="139"/>
        <v>0</v>
      </c>
      <c r="K139" s="329">
        <f t="shared" si="139"/>
        <v>0</v>
      </c>
      <c r="L139" s="329">
        <f t="shared" si="139"/>
        <v>0</v>
      </c>
      <c r="M139" s="329">
        <f t="shared" si="139"/>
        <v>0</v>
      </c>
      <c r="N139" s="329">
        <f t="shared" si="139"/>
        <v>0</v>
      </c>
      <c r="O139" s="329">
        <f t="shared" si="139"/>
        <v>0</v>
      </c>
      <c r="P139" s="329">
        <f t="shared" si="139"/>
        <v>0</v>
      </c>
      <c r="Q139" s="329">
        <f t="shared" si="139"/>
        <v>0</v>
      </c>
      <c r="R139" s="329">
        <f t="shared" ref="R139:X139" si="140">+Q139+R138-R137</f>
        <v>0</v>
      </c>
      <c r="S139" s="329">
        <f t="shared" si="140"/>
        <v>0</v>
      </c>
      <c r="T139" s="329">
        <f t="shared" si="140"/>
        <v>0</v>
      </c>
      <c r="U139" s="329">
        <f t="shared" si="140"/>
        <v>0</v>
      </c>
      <c r="V139" s="329">
        <f t="shared" si="140"/>
        <v>0</v>
      </c>
      <c r="W139" s="329">
        <f t="shared" si="140"/>
        <v>0</v>
      </c>
      <c r="X139" s="329">
        <f t="shared" si="140"/>
        <v>0</v>
      </c>
      <c r="Y139" s="329">
        <f t="shared" si="139"/>
        <v>0</v>
      </c>
      <c r="Z139" s="329">
        <f t="shared" si="139"/>
        <v>0</v>
      </c>
      <c r="AA139" s="329">
        <f t="shared" si="139"/>
        <v>0</v>
      </c>
      <c r="AB139" s="329">
        <f t="shared" si="139"/>
        <v>0</v>
      </c>
      <c r="AC139" s="329">
        <f t="shared" si="139"/>
        <v>0</v>
      </c>
      <c r="AD139" s="329">
        <f t="shared" si="139"/>
        <v>0</v>
      </c>
      <c r="AE139" s="329">
        <f t="shared" si="139"/>
        <v>0</v>
      </c>
      <c r="AF139" s="329">
        <f t="shared" si="139"/>
        <v>0</v>
      </c>
      <c r="AG139" s="329">
        <f t="shared" si="139"/>
        <v>0</v>
      </c>
      <c r="AH139" s="329">
        <f t="shared" si="139"/>
        <v>0</v>
      </c>
      <c r="AI139" s="329">
        <f t="shared" si="139"/>
        <v>0</v>
      </c>
      <c r="AJ139" s="329">
        <f t="shared" si="139"/>
        <v>0</v>
      </c>
      <c r="AK139" s="329">
        <f t="shared" si="139"/>
        <v>0</v>
      </c>
      <c r="AL139" s="379">
        <f t="shared" si="139"/>
        <v>0</v>
      </c>
      <c r="AM139" s="330"/>
      <c r="AV139" s="48"/>
      <c r="AW139" s="48"/>
    </row>
    <row r="140" spans="2:49" ht="30.75" customHeight="1" thickBot="1">
      <c r="B140" s="238"/>
      <c r="C140" s="2130"/>
      <c r="D140" s="2061" t="s">
        <v>52</v>
      </c>
      <c r="E140" s="2062"/>
      <c r="F140" s="2088"/>
      <c r="G140" s="337"/>
      <c r="H140" s="338">
        <f t="shared" ref="H140:AL140" si="141">G140+H138-H134-H135</f>
        <v>0</v>
      </c>
      <c r="I140" s="338">
        <f t="shared" si="141"/>
        <v>0</v>
      </c>
      <c r="J140" s="338">
        <f t="shared" si="141"/>
        <v>0</v>
      </c>
      <c r="K140" s="338">
        <f t="shared" si="141"/>
        <v>0</v>
      </c>
      <c r="L140" s="338">
        <f t="shared" si="141"/>
        <v>0</v>
      </c>
      <c r="M140" s="338">
        <f t="shared" si="141"/>
        <v>0</v>
      </c>
      <c r="N140" s="338">
        <f t="shared" si="141"/>
        <v>0</v>
      </c>
      <c r="O140" s="338">
        <f t="shared" si="141"/>
        <v>0</v>
      </c>
      <c r="P140" s="338">
        <f t="shared" si="141"/>
        <v>0</v>
      </c>
      <c r="Q140" s="338">
        <f t="shared" si="141"/>
        <v>0</v>
      </c>
      <c r="R140" s="338">
        <f t="shared" ref="R140:W140" si="142">Q140+R138-R134-R135</f>
        <v>0</v>
      </c>
      <c r="S140" s="338">
        <f t="shared" si="142"/>
        <v>0</v>
      </c>
      <c r="T140" s="338">
        <f t="shared" si="142"/>
        <v>0</v>
      </c>
      <c r="U140" s="338">
        <f t="shared" si="142"/>
        <v>0</v>
      </c>
      <c r="V140" s="338">
        <f t="shared" si="142"/>
        <v>0</v>
      </c>
      <c r="W140" s="338">
        <f t="shared" si="142"/>
        <v>0</v>
      </c>
      <c r="X140" s="338">
        <f t="shared" si="141"/>
        <v>0</v>
      </c>
      <c r="Y140" s="338">
        <f t="shared" si="141"/>
        <v>0</v>
      </c>
      <c r="Z140" s="338">
        <f t="shared" si="141"/>
        <v>0</v>
      </c>
      <c r="AA140" s="338">
        <f t="shared" si="141"/>
        <v>0</v>
      </c>
      <c r="AB140" s="338">
        <f t="shared" si="141"/>
        <v>0</v>
      </c>
      <c r="AC140" s="338">
        <f t="shared" si="141"/>
        <v>0</v>
      </c>
      <c r="AD140" s="338">
        <f t="shared" si="141"/>
        <v>0</v>
      </c>
      <c r="AE140" s="338">
        <f t="shared" si="141"/>
        <v>0</v>
      </c>
      <c r="AF140" s="338">
        <f t="shared" si="141"/>
        <v>0</v>
      </c>
      <c r="AG140" s="338">
        <f t="shared" si="141"/>
        <v>0</v>
      </c>
      <c r="AH140" s="338">
        <f t="shared" si="141"/>
        <v>0</v>
      </c>
      <c r="AI140" s="338">
        <f t="shared" si="141"/>
        <v>0</v>
      </c>
      <c r="AJ140" s="338">
        <f t="shared" si="141"/>
        <v>0</v>
      </c>
      <c r="AK140" s="338">
        <f t="shared" si="141"/>
        <v>0</v>
      </c>
      <c r="AL140" s="490">
        <f t="shared" si="141"/>
        <v>0</v>
      </c>
      <c r="AM140" s="367"/>
    </row>
    <row r="141" spans="2:49" ht="30.75" customHeight="1" thickTop="1">
      <c r="B141" s="238"/>
      <c r="C141" s="2081"/>
      <c r="D141" s="2155" t="s">
        <v>220</v>
      </c>
      <c r="E141" s="298" t="s">
        <v>148</v>
      </c>
      <c r="F141" s="299"/>
      <c r="G141" s="318"/>
      <c r="H141" s="300">
        <f>+H128</f>
        <v>0</v>
      </c>
      <c r="I141" s="300">
        <f t="shared" ref="I141:AL141" si="143">+I128</f>
        <v>0</v>
      </c>
      <c r="J141" s="300">
        <f t="shared" si="143"/>
        <v>0</v>
      </c>
      <c r="K141" s="300">
        <f t="shared" si="143"/>
        <v>0</v>
      </c>
      <c r="L141" s="300">
        <f t="shared" si="143"/>
        <v>0</v>
      </c>
      <c r="M141" s="300">
        <f t="shared" si="143"/>
        <v>0</v>
      </c>
      <c r="N141" s="300">
        <f t="shared" si="143"/>
        <v>0</v>
      </c>
      <c r="O141" s="300">
        <f t="shared" si="143"/>
        <v>0</v>
      </c>
      <c r="P141" s="300">
        <f t="shared" si="143"/>
        <v>0</v>
      </c>
      <c r="Q141" s="300">
        <f t="shared" si="143"/>
        <v>0</v>
      </c>
      <c r="R141" s="300">
        <f t="shared" si="143"/>
        <v>0</v>
      </c>
      <c r="S141" s="300">
        <f t="shared" si="143"/>
        <v>0</v>
      </c>
      <c r="T141" s="300">
        <f t="shared" si="143"/>
        <v>0</v>
      </c>
      <c r="U141" s="300">
        <f t="shared" si="143"/>
        <v>0</v>
      </c>
      <c r="V141" s="300">
        <f t="shared" si="143"/>
        <v>0</v>
      </c>
      <c r="W141" s="300">
        <f t="shared" si="143"/>
        <v>0</v>
      </c>
      <c r="X141" s="300">
        <f t="shared" si="143"/>
        <v>0</v>
      </c>
      <c r="Y141" s="300">
        <f t="shared" si="143"/>
        <v>0</v>
      </c>
      <c r="Z141" s="300">
        <f t="shared" si="143"/>
        <v>0</v>
      </c>
      <c r="AA141" s="300">
        <f t="shared" si="143"/>
        <v>0</v>
      </c>
      <c r="AB141" s="300">
        <f t="shared" si="143"/>
        <v>0</v>
      </c>
      <c r="AC141" s="300">
        <f t="shared" si="143"/>
        <v>0</v>
      </c>
      <c r="AD141" s="300">
        <f t="shared" si="143"/>
        <v>0</v>
      </c>
      <c r="AE141" s="300">
        <f t="shared" si="143"/>
        <v>0</v>
      </c>
      <c r="AF141" s="300">
        <f t="shared" si="143"/>
        <v>0</v>
      </c>
      <c r="AG141" s="300">
        <f t="shared" si="143"/>
        <v>0</v>
      </c>
      <c r="AH141" s="300">
        <f t="shared" si="143"/>
        <v>0</v>
      </c>
      <c r="AI141" s="300">
        <f t="shared" si="143"/>
        <v>0</v>
      </c>
      <c r="AJ141" s="300">
        <f t="shared" si="143"/>
        <v>0</v>
      </c>
      <c r="AK141" s="300">
        <f t="shared" si="143"/>
        <v>0</v>
      </c>
      <c r="AL141" s="785">
        <f t="shared" si="143"/>
        <v>0</v>
      </c>
      <c r="AM141" s="301">
        <f>SUM(H141:AL141)</f>
        <v>0</v>
      </c>
      <c r="AO141" s="238" t="s">
        <v>635</v>
      </c>
    </row>
    <row r="142" spans="2:49" ht="30.75" customHeight="1">
      <c r="B142" s="238"/>
      <c r="C142" s="2082"/>
      <c r="D142" s="2112"/>
      <c r="E142" s="215" t="s">
        <v>636</v>
      </c>
      <c r="F142" s="221"/>
      <c r="G142" s="248"/>
      <c r="H142" s="240">
        <f>+H129+H134</f>
        <v>0</v>
      </c>
      <c r="I142" s="240">
        <f t="shared" ref="I142:AL142" si="144">+I129+I134</f>
        <v>0</v>
      </c>
      <c r="J142" s="240">
        <f t="shared" si="144"/>
        <v>0</v>
      </c>
      <c r="K142" s="240">
        <f t="shared" si="144"/>
        <v>0</v>
      </c>
      <c r="L142" s="240">
        <f t="shared" si="144"/>
        <v>0</v>
      </c>
      <c r="M142" s="240">
        <f t="shared" si="144"/>
        <v>0</v>
      </c>
      <c r="N142" s="240">
        <f t="shared" si="144"/>
        <v>0</v>
      </c>
      <c r="O142" s="240">
        <f t="shared" si="144"/>
        <v>0</v>
      </c>
      <c r="P142" s="240">
        <f t="shared" si="144"/>
        <v>0</v>
      </c>
      <c r="Q142" s="240">
        <f t="shared" si="144"/>
        <v>0</v>
      </c>
      <c r="R142" s="240">
        <f t="shared" si="144"/>
        <v>0</v>
      </c>
      <c r="S142" s="240">
        <f t="shared" si="144"/>
        <v>0</v>
      </c>
      <c r="T142" s="240">
        <f t="shared" si="144"/>
        <v>0</v>
      </c>
      <c r="U142" s="240">
        <f t="shared" si="144"/>
        <v>0</v>
      </c>
      <c r="V142" s="240">
        <f t="shared" si="144"/>
        <v>0</v>
      </c>
      <c r="W142" s="240">
        <f t="shared" si="144"/>
        <v>0</v>
      </c>
      <c r="X142" s="240">
        <f t="shared" si="144"/>
        <v>0</v>
      </c>
      <c r="Y142" s="240">
        <f t="shared" si="144"/>
        <v>0</v>
      </c>
      <c r="Z142" s="240">
        <f t="shared" si="144"/>
        <v>0</v>
      </c>
      <c r="AA142" s="240">
        <f t="shared" si="144"/>
        <v>0</v>
      </c>
      <c r="AB142" s="240">
        <f t="shared" si="144"/>
        <v>0</v>
      </c>
      <c r="AC142" s="240">
        <f t="shared" si="144"/>
        <v>0</v>
      </c>
      <c r="AD142" s="240">
        <f t="shared" si="144"/>
        <v>0</v>
      </c>
      <c r="AE142" s="240">
        <f t="shared" si="144"/>
        <v>0</v>
      </c>
      <c r="AF142" s="240">
        <f t="shared" si="144"/>
        <v>0</v>
      </c>
      <c r="AG142" s="240">
        <f t="shared" si="144"/>
        <v>0</v>
      </c>
      <c r="AH142" s="240">
        <f t="shared" si="144"/>
        <v>0</v>
      </c>
      <c r="AI142" s="240">
        <f t="shared" si="144"/>
        <v>0</v>
      </c>
      <c r="AJ142" s="240">
        <f t="shared" si="144"/>
        <v>0</v>
      </c>
      <c r="AK142" s="240">
        <f t="shared" si="144"/>
        <v>0</v>
      </c>
      <c r="AL142" s="782">
        <f t="shared" si="144"/>
        <v>0</v>
      </c>
      <c r="AM142" s="257">
        <f t="shared" ref="AM142:AM149" si="145">SUM(H142:AL142)</f>
        <v>0</v>
      </c>
      <c r="AO142" s="289" t="e">
        <f>+AM141/(AM142+AM141)</f>
        <v>#DIV/0!</v>
      </c>
    </row>
    <row r="143" spans="2:49" ht="30.75" customHeight="1">
      <c r="B143" s="238"/>
      <c r="C143" s="2082"/>
      <c r="D143" s="2113" t="s">
        <v>134</v>
      </c>
      <c r="E143" s="214" t="s">
        <v>148</v>
      </c>
      <c r="F143" s="220"/>
      <c r="G143" s="310"/>
      <c r="H143" s="242">
        <f>+H145</f>
        <v>0</v>
      </c>
      <c r="I143" s="242">
        <f t="shared" ref="I143:AL143" si="146">+I145</f>
        <v>0</v>
      </c>
      <c r="J143" s="242">
        <f t="shared" si="146"/>
        <v>0</v>
      </c>
      <c r="K143" s="242">
        <f t="shared" si="146"/>
        <v>0</v>
      </c>
      <c r="L143" s="242">
        <f t="shared" si="146"/>
        <v>0</v>
      </c>
      <c r="M143" s="242">
        <f t="shared" si="146"/>
        <v>0</v>
      </c>
      <c r="N143" s="242">
        <f t="shared" si="146"/>
        <v>0</v>
      </c>
      <c r="O143" s="242">
        <f t="shared" si="146"/>
        <v>0</v>
      </c>
      <c r="P143" s="242">
        <f t="shared" si="146"/>
        <v>0</v>
      </c>
      <c r="Q143" s="242">
        <f t="shared" si="146"/>
        <v>0</v>
      </c>
      <c r="R143" s="242">
        <f t="shared" si="146"/>
        <v>0</v>
      </c>
      <c r="S143" s="242">
        <f t="shared" si="146"/>
        <v>0</v>
      </c>
      <c r="T143" s="242">
        <f t="shared" si="146"/>
        <v>0</v>
      </c>
      <c r="U143" s="242">
        <f t="shared" si="146"/>
        <v>0</v>
      </c>
      <c r="V143" s="242">
        <f t="shared" si="146"/>
        <v>0</v>
      </c>
      <c r="W143" s="242">
        <f t="shared" si="146"/>
        <v>0</v>
      </c>
      <c r="X143" s="242">
        <f t="shared" si="146"/>
        <v>0</v>
      </c>
      <c r="Y143" s="242">
        <f t="shared" si="146"/>
        <v>0</v>
      </c>
      <c r="Z143" s="242">
        <f t="shared" si="146"/>
        <v>0</v>
      </c>
      <c r="AA143" s="242">
        <f t="shared" si="146"/>
        <v>0</v>
      </c>
      <c r="AB143" s="242">
        <f t="shared" si="146"/>
        <v>0</v>
      </c>
      <c r="AC143" s="242">
        <f t="shared" si="146"/>
        <v>0</v>
      </c>
      <c r="AD143" s="242">
        <f t="shared" si="146"/>
        <v>0</v>
      </c>
      <c r="AE143" s="242">
        <f t="shared" si="146"/>
        <v>0</v>
      </c>
      <c r="AF143" s="242">
        <f t="shared" si="146"/>
        <v>0</v>
      </c>
      <c r="AG143" s="242">
        <f t="shared" si="146"/>
        <v>0</v>
      </c>
      <c r="AH143" s="242">
        <f t="shared" si="146"/>
        <v>0</v>
      </c>
      <c r="AI143" s="242">
        <f t="shared" si="146"/>
        <v>0</v>
      </c>
      <c r="AJ143" s="242">
        <f t="shared" si="146"/>
        <v>0</v>
      </c>
      <c r="AK143" s="242">
        <f t="shared" si="146"/>
        <v>0</v>
      </c>
      <c r="AL143" s="242">
        <f t="shared" si="146"/>
        <v>0</v>
      </c>
      <c r="AM143" s="258">
        <f t="shared" si="145"/>
        <v>0</v>
      </c>
    </row>
    <row r="144" spans="2:49" ht="30.75" customHeight="1">
      <c r="B144" s="238"/>
      <c r="C144" s="2082"/>
      <c r="D144" s="2112"/>
      <c r="E144" s="215" t="s">
        <v>636</v>
      </c>
      <c r="F144" s="221"/>
      <c r="G144" s="248"/>
      <c r="H144" s="221"/>
      <c r="I144" s="221"/>
      <c r="J144" s="221"/>
      <c r="K144" s="221"/>
      <c r="L144" s="221"/>
      <c r="M144" s="221"/>
      <c r="N144" s="221"/>
      <c r="O144" s="221"/>
      <c r="P144" s="221"/>
      <c r="Q144" s="221"/>
      <c r="R144" s="221"/>
      <c r="S144" s="221"/>
      <c r="T144" s="221"/>
      <c r="U144" s="221"/>
      <c r="V144" s="221"/>
      <c r="W144" s="221"/>
      <c r="X144" s="221"/>
      <c r="Y144" s="221"/>
      <c r="Z144" s="221"/>
      <c r="AA144" s="221"/>
      <c r="AB144" s="221"/>
      <c r="AC144" s="221"/>
      <c r="AD144" s="221"/>
      <c r="AE144" s="221"/>
      <c r="AF144" s="221"/>
      <c r="AG144" s="221"/>
      <c r="AH144" s="221"/>
      <c r="AI144" s="221"/>
      <c r="AJ144" s="221"/>
      <c r="AK144" s="221"/>
      <c r="AL144" s="221"/>
      <c r="AM144" s="259">
        <f t="shared" si="145"/>
        <v>0</v>
      </c>
      <c r="AO144" s="289" t="e">
        <f>+AM143/(AM144+AM143)</f>
        <v>#DIV/0!</v>
      </c>
    </row>
    <row r="145" spans="2:41" ht="30.75" customHeight="1">
      <c r="B145" s="238"/>
      <c r="C145" s="2082"/>
      <c r="D145" s="2113" t="s">
        <v>129</v>
      </c>
      <c r="E145" s="214" t="s">
        <v>148</v>
      </c>
      <c r="F145" s="220"/>
      <c r="G145" s="310"/>
      <c r="H145" s="270">
        <f>+H147</f>
        <v>0</v>
      </c>
      <c r="I145" s="270">
        <f t="shared" ref="I145:AL145" si="147">+I147</f>
        <v>0</v>
      </c>
      <c r="J145" s="270">
        <f t="shared" si="147"/>
        <v>0</v>
      </c>
      <c r="K145" s="270">
        <f t="shared" si="147"/>
        <v>0</v>
      </c>
      <c r="L145" s="270">
        <f t="shared" si="147"/>
        <v>0</v>
      </c>
      <c r="M145" s="270">
        <f t="shared" si="147"/>
        <v>0</v>
      </c>
      <c r="N145" s="270">
        <f t="shared" si="147"/>
        <v>0</v>
      </c>
      <c r="O145" s="270">
        <f t="shared" si="147"/>
        <v>0</v>
      </c>
      <c r="P145" s="270">
        <f t="shared" si="147"/>
        <v>0</v>
      </c>
      <c r="Q145" s="270">
        <f t="shared" si="147"/>
        <v>0</v>
      </c>
      <c r="R145" s="270">
        <f t="shared" si="147"/>
        <v>0</v>
      </c>
      <c r="S145" s="270">
        <f t="shared" si="147"/>
        <v>0</v>
      </c>
      <c r="T145" s="270">
        <f t="shared" si="147"/>
        <v>0</v>
      </c>
      <c r="U145" s="270">
        <f t="shared" si="147"/>
        <v>0</v>
      </c>
      <c r="V145" s="270">
        <f t="shared" si="147"/>
        <v>0</v>
      </c>
      <c r="W145" s="270">
        <f t="shared" si="147"/>
        <v>0</v>
      </c>
      <c r="X145" s="270">
        <f t="shared" si="147"/>
        <v>0</v>
      </c>
      <c r="Y145" s="270">
        <f t="shared" si="147"/>
        <v>0</v>
      </c>
      <c r="Z145" s="270">
        <f t="shared" si="147"/>
        <v>0</v>
      </c>
      <c r="AA145" s="270">
        <f t="shared" si="147"/>
        <v>0</v>
      </c>
      <c r="AB145" s="270">
        <f t="shared" si="147"/>
        <v>0</v>
      </c>
      <c r="AC145" s="270">
        <f t="shared" si="147"/>
        <v>0</v>
      </c>
      <c r="AD145" s="270">
        <f t="shared" si="147"/>
        <v>0</v>
      </c>
      <c r="AE145" s="270">
        <f t="shared" si="147"/>
        <v>0</v>
      </c>
      <c r="AF145" s="270">
        <f t="shared" si="147"/>
        <v>0</v>
      </c>
      <c r="AG145" s="270">
        <f t="shared" si="147"/>
        <v>0</v>
      </c>
      <c r="AH145" s="270">
        <f t="shared" si="147"/>
        <v>0</v>
      </c>
      <c r="AI145" s="270">
        <f t="shared" si="147"/>
        <v>0</v>
      </c>
      <c r="AJ145" s="270">
        <f t="shared" si="147"/>
        <v>0</v>
      </c>
      <c r="AK145" s="270">
        <f t="shared" si="147"/>
        <v>0</v>
      </c>
      <c r="AL145" s="270">
        <f t="shared" si="147"/>
        <v>0</v>
      </c>
      <c r="AM145" s="258">
        <f t="shared" si="145"/>
        <v>0</v>
      </c>
    </row>
    <row r="146" spans="2:41" ht="30.75" customHeight="1">
      <c r="B146" s="238"/>
      <c r="C146" s="2082"/>
      <c r="D146" s="2112"/>
      <c r="E146" s="215" t="s">
        <v>636</v>
      </c>
      <c r="F146" s="221"/>
      <c r="G146" s="248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  <c r="AJ146" s="221"/>
      <c r="AK146" s="221"/>
      <c r="AL146" s="221"/>
      <c r="AM146" s="259">
        <f t="shared" si="145"/>
        <v>0</v>
      </c>
      <c r="AO146" s="289" t="e">
        <f>+AM145/(AM146+AM145)</f>
        <v>#DIV/0!</v>
      </c>
    </row>
    <row r="147" spans="2:41" ht="30.75" customHeight="1">
      <c r="B147" s="238"/>
      <c r="C147" s="2082"/>
      <c r="D147" s="2111" t="s">
        <v>4</v>
      </c>
      <c r="E147" s="214" t="s">
        <v>148</v>
      </c>
      <c r="F147" s="222"/>
      <c r="G147" s="311"/>
      <c r="H147" s="270">
        <f>+H151</f>
        <v>0</v>
      </c>
      <c r="I147" s="270">
        <f t="shared" ref="I147:AL147" si="148">+I151</f>
        <v>0</v>
      </c>
      <c r="J147" s="270">
        <f t="shared" si="148"/>
        <v>0</v>
      </c>
      <c r="K147" s="270">
        <f t="shared" si="148"/>
        <v>0</v>
      </c>
      <c r="L147" s="270">
        <f t="shared" si="148"/>
        <v>0</v>
      </c>
      <c r="M147" s="270">
        <f t="shared" si="148"/>
        <v>0</v>
      </c>
      <c r="N147" s="270">
        <f t="shared" si="148"/>
        <v>0</v>
      </c>
      <c r="O147" s="270">
        <f t="shared" si="148"/>
        <v>0</v>
      </c>
      <c r="P147" s="270">
        <f t="shared" si="148"/>
        <v>0</v>
      </c>
      <c r="Q147" s="270">
        <f t="shared" si="148"/>
        <v>0</v>
      </c>
      <c r="R147" s="270">
        <f t="shared" si="148"/>
        <v>0</v>
      </c>
      <c r="S147" s="270">
        <f t="shared" si="148"/>
        <v>0</v>
      </c>
      <c r="T147" s="270">
        <f t="shared" si="148"/>
        <v>0</v>
      </c>
      <c r="U147" s="270">
        <f t="shared" si="148"/>
        <v>0</v>
      </c>
      <c r="V147" s="270">
        <f t="shared" si="148"/>
        <v>0</v>
      </c>
      <c r="W147" s="270">
        <f t="shared" si="148"/>
        <v>0</v>
      </c>
      <c r="X147" s="270">
        <f t="shared" si="148"/>
        <v>0</v>
      </c>
      <c r="Y147" s="270">
        <f t="shared" si="148"/>
        <v>0</v>
      </c>
      <c r="Z147" s="270">
        <f t="shared" si="148"/>
        <v>0</v>
      </c>
      <c r="AA147" s="270">
        <f t="shared" si="148"/>
        <v>0</v>
      </c>
      <c r="AB147" s="270">
        <f t="shared" si="148"/>
        <v>0</v>
      </c>
      <c r="AC147" s="270">
        <f t="shared" si="148"/>
        <v>0</v>
      </c>
      <c r="AD147" s="270">
        <f t="shared" si="148"/>
        <v>0</v>
      </c>
      <c r="AE147" s="270">
        <f t="shared" si="148"/>
        <v>0</v>
      </c>
      <c r="AF147" s="270">
        <f t="shared" si="148"/>
        <v>0</v>
      </c>
      <c r="AG147" s="270">
        <f t="shared" si="148"/>
        <v>0</v>
      </c>
      <c r="AH147" s="270">
        <f t="shared" si="148"/>
        <v>0</v>
      </c>
      <c r="AI147" s="270">
        <f t="shared" si="148"/>
        <v>0</v>
      </c>
      <c r="AJ147" s="270">
        <f t="shared" si="148"/>
        <v>0</v>
      </c>
      <c r="AK147" s="270">
        <f t="shared" si="148"/>
        <v>0</v>
      </c>
      <c r="AL147" s="270">
        <f t="shared" si="148"/>
        <v>0</v>
      </c>
      <c r="AM147" s="258">
        <f t="shared" si="145"/>
        <v>0</v>
      </c>
    </row>
    <row r="148" spans="2:41" ht="30.75" customHeight="1" thickBot="1">
      <c r="B148" s="238"/>
      <c r="C148" s="2082"/>
      <c r="D148" s="2114"/>
      <c r="E148" s="216" t="s">
        <v>636</v>
      </c>
      <c r="F148" s="223"/>
      <c r="G148" s="312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  <c r="AA148" s="221"/>
      <c r="AB148" s="221"/>
      <c r="AC148" s="221"/>
      <c r="AD148" s="221"/>
      <c r="AE148" s="221"/>
      <c r="AF148" s="221"/>
      <c r="AG148" s="221"/>
      <c r="AH148" s="221"/>
      <c r="AI148" s="221"/>
      <c r="AJ148" s="221"/>
      <c r="AK148" s="221"/>
      <c r="AL148" s="248"/>
      <c r="AM148" s="259">
        <f t="shared" si="145"/>
        <v>0</v>
      </c>
      <c r="AO148" s="289" t="e">
        <f>+AM147/(AM148+AM147)</f>
        <v>#DIV/0!</v>
      </c>
    </row>
    <row r="149" spans="2:41" ht="30.75" customHeight="1" thickTop="1">
      <c r="B149" s="238"/>
      <c r="C149" s="2082"/>
      <c r="D149" s="225" t="s">
        <v>637</v>
      </c>
      <c r="E149" s="226" t="s">
        <v>7</v>
      </c>
      <c r="F149" s="227"/>
      <c r="G149" s="249"/>
      <c r="H149" s="227"/>
      <c r="I149" s="227"/>
      <c r="J149" s="227"/>
      <c r="K149" s="227"/>
      <c r="L149" s="227"/>
      <c r="M149" s="227"/>
      <c r="N149" s="227"/>
      <c r="O149" s="227"/>
      <c r="P149" s="227"/>
      <c r="Q149" s="227"/>
      <c r="R149" s="227"/>
      <c r="S149" s="227"/>
      <c r="T149" s="227"/>
      <c r="U149" s="227"/>
      <c r="V149" s="227"/>
      <c r="W149" s="227"/>
      <c r="X149" s="227"/>
      <c r="Y149" s="227"/>
      <c r="Z149" s="227"/>
      <c r="AA149" s="227"/>
      <c r="AB149" s="227"/>
      <c r="AC149" s="227"/>
      <c r="AD149" s="227"/>
      <c r="AE149" s="227"/>
      <c r="AF149" s="227"/>
      <c r="AG149" s="227"/>
      <c r="AH149" s="227"/>
      <c r="AI149" s="227"/>
      <c r="AJ149" s="227"/>
      <c r="AK149" s="227"/>
      <c r="AL149" s="249"/>
      <c r="AM149" s="481">
        <f t="shared" si="145"/>
        <v>0</v>
      </c>
    </row>
    <row r="150" spans="2:41" ht="30.75" customHeight="1">
      <c r="B150" s="238"/>
      <c r="C150" s="2082"/>
      <c r="D150" s="2063" t="s">
        <v>51</v>
      </c>
      <c r="E150" s="2064"/>
      <c r="F150" s="224"/>
      <c r="G150" s="313"/>
      <c r="H150" s="291">
        <f>+G150+H147-H144-H146-H138</f>
        <v>0</v>
      </c>
      <c r="I150" s="291">
        <f t="shared" ref="I150:AL150" si="149">+H150+I147-I144-I146-I138</f>
        <v>0</v>
      </c>
      <c r="J150" s="291">
        <f t="shared" si="149"/>
        <v>0</v>
      </c>
      <c r="K150" s="291">
        <f t="shared" si="149"/>
        <v>0</v>
      </c>
      <c r="L150" s="291">
        <f t="shared" si="149"/>
        <v>0</v>
      </c>
      <c r="M150" s="291">
        <f t="shared" si="149"/>
        <v>0</v>
      </c>
      <c r="N150" s="291">
        <f t="shared" si="149"/>
        <v>0</v>
      </c>
      <c r="O150" s="291">
        <f t="shared" si="149"/>
        <v>0</v>
      </c>
      <c r="P150" s="291">
        <f t="shared" si="149"/>
        <v>0</v>
      </c>
      <c r="Q150" s="291">
        <f t="shared" si="149"/>
        <v>0</v>
      </c>
      <c r="R150" s="291">
        <f t="shared" ref="R150:X150" si="150">+Q150+R147-R144-R146-R138</f>
        <v>0</v>
      </c>
      <c r="S150" s="291">
        <f t="shared" si="150"/>
        <v>0</v>
      </c>
      <c r="T150" s="291">
        <f t="shared" si="150"/>
        <v>0</v>
      </c>
      <c r="U150" s="291">
        <f t="shared" si="150"/>
        <v>0</v>
      </c>
      <c r="V150" s="291">
        <f t="shared" si="150"/>
        <v>0</v>
      </c>
      <c r="W150" s="291">
        <f t="shared" si="150"/>
        <v>0</v>
      </c>
      <c r="X150" s="291">
        <f t="shared" si="150"/>
        <v>0</v>
      </c>
      <c r="Y150" s="291">
        <f t="shared" si="149"/>
        <v>0</v>
      </c>
      <c r="Z150" s="291">
        <f t="shared" si="149"/>
        <v>0</v>
      </c>
      <c r="AA150" s="291">
        <f t="shared" si="149"/>
        <v>0</v>
      </c>
      <c r="AB150" s="291">
        <f t="shared" si="149"/>
        <v>0</v>
      </c>
      <c r="AC150" s="291">
        <f t="shared" si="149"/>
        <v>0</v>
      </c>
      <c r="AD150" s="291">
        <f t="shared" si="149"/>
        <v>0</v>
      </c>
      <c r="AE150" s="291">
        <f t="shared" si="149"/>
        <v>0</v>
      </c>
      <c r="AF150" s="291">
        <f t="shared" si="149"/>
        <v>0</v>
      </c>
      <c r="AG150" s="291">
        <f t="shared" si="149"/>
        <v>0</v>
      </c>
      <c r="AH150" s="291">
        <f t="shared" si="149"/>
        <v>0</v>
      </c>
      <c r="AI150" s="291">
        <f t="shared" si="149"/>
        <v>0</v>
      </c>
      <c r="AJ150" s="291">
        <f t="shared" si="149"/>
        <v>0</v>
      </c>
      <c r="AK150" s="291">
        <f t="shared" si="149"/>
        <v>0</v>
      </c>
      <c r="AL150" s="787">
        <f t="shared" si="149"/>
        <v>0</v>
      </c>
      <c r="AM150" s="261"/>
    </row>
    <row r="151" spans="2:41" ht="30.75" customHeight="1">
      <c r="B151" s="238"/>
      <c r="C151" s="2082"/>
      <c r="D151" s="2055" t="s">
        <v>144</v>
      </c>
      <c r="E151" s="2056"/>
      <c r="F151" s="247"/>
      <c r="G151" s="251"/>
      <c r="H151" s="290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  <c r="AB151" s="116"/>
      <c r="AC151" s="116"/>
      <c r="AD151" s="116"/>
      <c r="AE151" s="116"/>
      <c r="AF151" s="116"/>
      <c r="AG151" s="116"/>
      <c r="AH151" s="116"/>
      <c r="AI151" s="116"/>
      <c r="AJ151" s="116"/>
      <c r="AK151" s="290"/>
      <c r="AL151" s="788"/>
      <c r="AM151" s="262">
        <f>SUM(H151:AL151)</f>
        <v>0</v>
      </c>
      <c r="AO151" s="238" t="s">
        <v>638</v>
      </c>
    </row>
    <row r="152" spans="2:41" ht="30.75" customHeight="1">
      <c r="B152" s="238"/>
      <c r="C152" s="2082"/>
      <c r="D152" s="2057" t="s">
        <v>148</v>
      </c>
      <c r="E152" s="2058"/>
      <c r="F152" s="244"/>
      <c r="G152" s="753"/>
      <c r="H152" s="217">
        <f>+H147-H146-H144-H142</f>
        <v>0</v>
      </c>
      <c r="I152" s="217">
        <f t="shared" ref="I152:AL152" si="151">+I147-I146-I144-I142</f>
        <v>0</v>
      </c>
      <c r="J152" s="217">
        <f t="shared" si="151"/>
        <v>0</v>
      </c>
      <c r="K152" s="217">
        <f t="shared" si="151"/>
        <v>0</v>
      </c>
      <c r="L152" s="217">
        <f t="shared" si="151"/>
        <v>0</v>
      </c>
      <c r="M152" s="217">
        <f t="shared" si="151"/>
        <v>0</v>
      </c>
      <c r="N152" s="217">
        <f t="shared" si="151"/>
        <v>0</v>
      </c>
      <c r="O152" s="217">
        <f t="shared" si="151"/>
        <v>0</v>
      </c>
      <c r="P152" s="217">
        <f t="shared" si="151"/>
        <v>0</v>
      </c>
      <c r="Q152" s="217">
        <f t="shared" si="151"/>
        <v>0</v>
      </c>
      <c r="R152" s="217">
        <f t="shared" si="151"/>
        <v>0</v>
      </c>
      <c r="S152" s="217">
        <f t="shared" si="151"/>
        <v>0</v>
      </c>
      <c r="T152" s="217">
        <f t="shared" si="151"/>
        <v>0</v>
      </c>
      <c r="U152" s="217">
        <f t="shared" si="151"/>
        <v>0</v>
      </c>
      <c r="V152" s="217">
        <f t="shared" si="151"/>
        <v>0</v>
      </c>
      <c r="W152" s="217">
        <f t="shared" si="151"/>
        <v>0</v>
      </c>
      <c r="X152" s="217">
        <f t="shared" si="151"/>
        <v>0</v>
      </c>
      <c r="Y152" s="217">
        <f t="shared" si="151"/>
        <v>0</v>
      </c>
      <c r="Z152" s="217">
        <f t="shared" si="151"/>
        <v>0</v>
      </c>
      <c r="AA152" s="217">
        <f t="shared" si="151"/>
        <v>0</v>
      </c>
      <c r="AB152" s="217">
        <f t="shared" si="151"/>
        <v>0</v>
      </c>
      <c r="AC152" s="217">
        <f t="shared" si="151"/>
        <v>0</v>
      </c>
      <c r="AD152" s="217">
        <f t="shared" si="151"/>
        <v>0</v>
      </c>
      <c r="AE152" s="217">
        <f t="shared" si="151"/>
        <v>0</v>
      </c>
      <c r="AF152" s="217">
        <f t="shared" si="151"/>
        <v>0</v>
      </c>
      <c r="AG152" s="217">
        <f t="shared" si="151"/>
        <v>0</v>
      </c>
      <c r="AH152" s="217">
        <f t="shared" si="151"/>
        <v>0</v>
      </c>
      <c r="AI152" s="217">
        <f t="shared" si="151"/>
        <v>0</v>
      </c>
      <c r="AJ152" s="217">
        <f t="shared" si="151"/>
        <v>0</v>
      </c>
      <c r="AK152" s="217">
        <f t="shared" si="151"/>
        <v>0</v>
      </c>
      <c r="AL152" s="784">
        <f t="shared" si="151"/>
        <v>0</v>
      </c>
      <c r="AM152" s="271">
        <f>SUM(H152:AL152)+G152</f>
        <v>0</v>
      </c>
      <c r="AO152" s="289" t="e">
        <f>+AM152/(AM153+AM152)</f>
        <v>#DIV/0!</v>
      </c>
    </row>
    <row r="153" spans="2:41" ht="30.75" customHeight="1">
      <c r="B153" s="238"/>
      <c r="C153" s="2082"/>
      <c r="D153" s="2115" t="s">
        <v>636</v>
      </c>
      <c r="E153" s="2116"/>
      <c r="F153" s="245"/>
      <c r="G153" s="252"/>
      <c r="H153" s="245">
        <f>+H149+H148+H146+H144+H142</f>
        <v>0</v>
      </c>
      <c r="I153" s="245">
        <f t="shared" ref="I153:AL153" si="152">+I149+I148+I146+I144+I142</f>
        <v>0</v>
      </c>
      <c r="J153" s="245">
        <f t="shared" si="152"/>
        <v>0</v>
      </c>
      <c r="K153" s="245">
        <f t="shared" si="152"/>
        <v>0</v>
      </c>
      <c r="L153" s="245">
        <f t="shared" si="152"/>
        <v>0</v>
      </c>
      <c r="M153" s="245">
        <f t="shared" si="152"/>
        <v>0</v>
      </c>
      <c r="N153" s="245">
        <f t="shared" si="152"/>
        <v>0</v>
      </c>
      <c r="O153" s="245">
        <f t="shared" si="152"/>
        <v>0</v>
      </c>
      <c r="P153" s="245">
        <f t="shared" si="152"/>
        <v>0</v>
      </c>
      <c r="Q153" s="245">
        <f t="shared" si="152"/>
        <v>0</v>
      </c>
      <c r="R153" s="245">
        <f t="shared" si="152"/>
        <v>0</v>
      </c>
      <c r="S153" s="245">
        <f t="shared" si="152"/>
        <v>0</v>
      </c>
      <c r="T153" s="245">
        <f t="shared" si="152"/>
        <v>0</v>
      </c>
      <c r="U153" s="245">
        <f t="shared" si="152"/>
        <v>0</v>
      </c>
      <c r="V153" s="245">
        <f t="shared" si="152"/>
        <v>0</v>
      </c>
      <c r="W153" s="245">
        <f t="shared" si="152"/>
        <v>0</v>
      </c>
      <c r="X153" s="245">
        <f t="shared" si="152"/>
        <v>0</v>
      </c>
      <c r="Y153" s="245">
        <f t="shared" si="152"/>
        <v>0</v>
      </c>
      <c r="Z153" s="245">
        <f t="shared" si="152"/>
        <v>0</v>
      </c>
      <c r="AA153" s="245">
        <f t="shared" si="152"/>
        <v>0</v>
      </c>
      <c r="AB153" s="245">
        <f t="shared" si="152"/>
        <v>0</v>
      </c>
      <c r="AC153" s="245">
        <f t="shared" si="152"/>
        <v>0</v>
      </c>
      <c r="AD153" s="245">
        <f t="shared" si="152"/>
        <v>0</v>
      </c>
      <c r="AE153" s="245">
        <f t="shared" si="152"/>
        <v>0</v>
      </c>
      <c r="AF153" s="245">
        <f t="shared" si="152"/>
        <v>0</v>
      </c>
      <c r="AG153" s="245">
        <f t="shared" si="152"/>
        <v>0</v>
      </c>
      <c r="AH153" s="245">
        <f t="shared" si="152"/>
        <v>0</v>
      </c>
      <c r="AI153" s="245">
        <f t="shared" si="152"/>
        <v>0</v>
      </c>
      <c r="AJ153" s="245">
        <f t="shared" si="152"/>
        <v>0</v>
      </c>
      <c r="AK153" s="245">
        <f t="shared" si="152"/>
        <v>0</v>
      </c>
      <c r="AL153" s="252">
        <f t="shared" si="152"/>
        <v>0</v>
      </c>
      <c r="AM153" s="482">
        <f>SUM(H153:AL153)</f>
        <v>0</v>
      </c>
    </row>
    <row r="154" spans="2:41" ht="30.75" customHeight="1">
      <c r="B154" s="238"/>
      <c r="C154" s="2082"/>
      <c r="D154" s="2057" t="s">
        <v>8</v>
      </c>
      <c r="E154" s="2058"/>
      <c r="F154" s="218"/>
      <c r="G154" s="253"/>
      <c r="H154" s="218">
        <f t="shared" ref="H154:AL154" si="153">+H152-H151</f>
        <v>0</v>
      </c>
      <c r="I154" s="218">
        <f t="shared" si="153"/>
        <v>0</v>
      </c>
      <c r="J154" s="218">
        <f t="shared" si="153"/>
        <v>0</v>
      </c>
      <c r="K154" s="218">
        <f t="shared" si="153"/>
        <v>0</v>
      </c>
      <c r="L154" s="218">
        <f t="shared" si="153"/>
        <v>0</v>
      </c>
      <c r="M154" s="218">
        <f t="shared" si="153"/>
        <v>0</v>
      </c>
      <c r="N154" s="218">
        <f t="shared" si="153"/>
        <v>0</v>
      </c>
      <c r="O154" s="218">
        <f t="shared" si="153"/>
        <v>0</v>
      </c>
      <c r="P154" s="218">
        <f t="shared" si="153"/>
        <v>0</v>
      </c>
      <c r="Q154" s="218">
        <f t="shared" si="153"/>
        <v>0</v>
      </c>
      <c r="R154" s="218">
        <f t="shared" si="153"/>
        <v>0</v>
      </c>
      <c r="S154" s="218">
        <f t="shared" si="153"/>
        <v>0</v>
      </c>
      <c r="T154" s="218">
        <f t="shared" si="153"/>
        <v>0</v>
      </c>
      <c r="U154" s="218">
        <f t="shared" si="153"/>
        <v>0</v>
      </c>
      <c r="V154" s="218">
        <f t="shared" si="153"/>
        <v>0</v>
      </c>
      <c r="W154" s="218">
        <f t="shared" si="153"/>
        <v>0</v>
      </c>
      <c r="X154" s="218">
        <f t="shared" si="153"/>
        <v>0</v>
      </c>
      <c r="Y154" s="218">
        <f t="shared" si="153"/>
        <v>0</v>
      </c>
      <c r="Z154" s="218">
        <f t="shared" si="153"/>
        <v>0</v>
      </c>
      <c r="AA154" s="218">
        <f t="shared" si="153"/>
        <v>0</v>
      </c>
      <c r="AB154" s="218">
        <f t="shared" si="153"/>
        <v>0</v>
      </c>
      <c r="AC154" s="218">
        <f t="shared" si="153"/>
        <v>0</v>
      </c>
      <c r="AD154" s="218">
        <f t="shared" si="153"/>
        <v>0</v>
      </c>
      <c r="AE154" s="218">
        <f t="shared" si="153"/>
        <v>0</v>
      </c>
      <c r="AF154" s="218">
        <f t="shared" si="153"/>
        <v>0</v>
      </c>
      <c r="AG154" s="218">
        <f t="shared" si="153"/>
        <v>0</v>
      </c>
      <c r="AH154" s="218">
        <f t="shared" si="153"/>
        <v>0</v>
      </c>
      <c r="AI154" s="218">
        <f t="shared" si="153"/>
        <v>0</v>
      </c>
      <c r="AJ154" s="218">
        <f t="shared" si="153"/>
        <v>0</v>
      </c>
      <c r="AK154" s="218">
        <f t="shared" si="153"/>
        <v>0</v>
      </c>
      <c r="AL154" s="253">
        <f t="shared" si="153"/>
        <v>0</v>
      </c>
      <c r="AM154" s="265">
        <f>SUM(H154:AL154)</f>
        <v>0</v>
      </c>
    </row>
    <row r="155" spans="2:41" ht="30.75" customHeight="1">
      <c r="B155" s="238"/>
      <c r="C155" s="2082"/>
      <c r="D155" s="2065" t="s">
        <v>639</v>
      </c>
      <c r="E155" s="2066"/>
      <c r="F155" s="219"/>
      <c r="G155" s="254"/>
      <c r="H155" s="219">
        <f t="shared" ref="H155:AL155" si="154">+G155+H154</f>
        <v>0</v>
      </c>
      <c r="I155" s="219">
        <f t="shared" si="154"/>
        <v>0</v>
      </c>
      <c r="J155" s="219">
        <f t="shared" si="154"/>
        <v>0</v>
      </c>
      <c r="K155" s="219">
        <f t="shared" si="154"/>
        <v>0</v>
      </c>
      <c r="L155" s="219">
        <f t="shared" si="154"/>
        <v>0</v>
      </c>
      <c r="M155" s="219">
        <f t="shared" si="154"/>
        <v>0</v>
      </c>
      <c r="N155" s="219">
        <f t="shared" si="154"/>
        <v>0</v>
      </c>
      <c r="O155" s="219">
        <f t="shared" si="154"/>
        <v>0</v>
      </c>
      <c r="P155" s="219">
        <f t="shared" si="154"/>
        <v>0</v>
      </c>
      <c r="Q155" s="219">
        <f t="shared" si="154"/>
        <v>0</v>
      </c>
      <c r="R155" s="219">
        <f t="shared" si="154"/>
        <v>0</v>
      </c>
      <c r="S155" s="219">
        <f t="shared" si="154"/>
        <v>0</v>
      </c>
      <c r="T155" s="219">
        <f t="shared" si="154"/>
        <v>0</v>
      </c>
      <c r="U155" s="219">
        <f t="shared" si="154"/>
        <v>0</v>
      </c>
      <c r="V155" s="219">
        <f t="shared" si="154"/>
        <v>0</v>
      </c>
      <c r="W155" s="219">
        <f t="shared" si="154"/>
        <v>0</v>
      </c>
      <c r="X155" s="219">
        <f t="shared" si="154"/>
        <v>0</v>
      </c>
      <c r="Y155" s="219">
        <f t="shared" si="154"/>
        <v>0</v>
      </c>
      <c r="Z155" s="219">
        <f t="shared" si="154"/>
        <v>0</v>
      </c>
      <c r="AA155" s="219">
        <f t="shared" si="154"/>
        <v>0</v>
      </c>
      <c r="AB155" s="219">
        <f t="shared" si="154"/>
        <v>0</v>
      </c>
      <c r="AC155" s="219">
        <f t="shared" si="154"/>
        <v>0</v>
      </c>
      <c r="AD155" s="219">
        <f t="shared" si="154"/>
        <v>0</v>
      </c>
      <c r="AE155" s="219">
        <f t="shared" si="154"/>
        <v>0</v>
      </c>
      <c r="AF155" s="219">
        <f t="shared" si="154"/>
        <v>0</v>
      </c>
      <c r="AG155" s="219">
        <f t="shared" si="154"/>
        <v>0</v>
      </c>
      <c r="AH155" s="219">
        <f t="shared" si="154"/>
        <v>0</v>
      </c>
      <c r="AI155" s="219">
        <f t="shared" si="154"/>
        <v>0</v>
      </c>
      <c r="AJ155" s="219">
        <f t="shared" si="154"/>
        <v>0</v>
      </c>
      <c r="AK155" s="219">
        <f t="shared" si="154"/>
        <v>0</v>
      </c>
      <c r="AL155" s="254">
        <f t="shared" si="154"/>
        <v>0</v>
      </c>
      <c r="AM155" s="266">
        <f>SUM(H155:AL155)</f>
        <v>0</v>
      </c>
    </row>
    <row r="156" spans="2:41" ht="30.75" customHeight="1">
      <c r="B156" s="238"/>
      <c r="C156" s="2082"/>
      <c r="D156" s="2117" t="s">
        <v>640</v>
      </c>
      <c r="E156" s="2117"/>
      <c r="F156" s="273"/>
      <c r="G156" s="315">
        <f>+G125+G127+G132+G140+G150</f>
        <v>0</v>
      </c>
      <c r="H156" s="275">
        <f>+G156+H151-H124</f>
        <v>0</v>
      </c>
      <c r="I156" s="275">
        <f t="shared" ref="I156:AL157" si="155">+H156+I151-I124</f>
        <v>0</v>
      </c>
      <c r="J156" s="275">
        <f t="shared" si="155"/>
        <v>0</v>
      </c>
      <c r="K156" s="275">
        <f t="shared" si="155"/>
        <v>0</v>
      </c>
      <c r="L156" s="275">
        <f t="shared" si="155"/>
        <v>0</v>
      </c>
      <c r="M156" s="275">
        <f t="shared" si="155"/>
        <v>0</v>
      </c>
      <c r="N156" s="275">
        <f t="shared" si="155"/>
        <v>0</v>
      </c>
      <c r="O156" s="275">
        <f t="shared" si="155"/>
        <v>0</v>
      </c>
      <c r="P156" s="275">
        <f t="shared" si="155"/>
        <v>0</v>
      </c>
      <c r="Q156" s="275">
        <f t="shared" si="155"/>
        <v>0</v>
      </c>
      <c r="R156" s="275">
        <f t="shared" si="155"/>
        <v>0</v>
      </c>
      <c r="S156" s="275">
        <f t="shared" si="155"/>
        <v>0</v>
      </c>
      <c r="T156" s="275">
        <f t="shared" si="155"/>
        <v>0</v>
      </c>
      <c r="U156" s="275">
        <f t="shared" si="155"/>
        <v>0</v>
      </c>
      <c r="V156" s="275">
        <f t="shared" si="155"/>
        <v>0</v>
      </c>
      <c r="W156" s="275">
        <f t="shared" si="155"/>
        <v>0</v>
      </c>
      <c r="X156" s="275">
        <f t="shared" si="155"/>
        <v>0</v>
      </c>
      <c r="Y156" s="275">
        <f t="shared" si="155"/>
        <v>0</v>
      </c>
      <c r="Z156" s="275">
        <f t="shared" si="155"/>
        <v>0</v>
      </c>
      <c r="AA156" s="275">
        <f t="shared" si="155"/>
        <v>0</v>
      </c>
      <c r="AB156" s="275">
        <f t="shared" si="155"/>
        <v>0</v>
      </c>
      <c r="AC156" s="275">
        <f t="shared" si="155"/>
        <v>0</v>
      </c>
      <c r="AD156" s="275">
        <f t="shared" si="155"/>
        <v>0</v>
      </c>
      <c r="AE156" s="275">
        <f t="shared" si="155"/>
        <v>0</v>
      </c>
      <c r="AF156" s="275">
        <f t="shared" si="155"/>
        <v>0</v>
      </c>
      <c r="AG156" s="275">
        <f t="shared" si="155"/>
        <v>0</v>
      </c>
      <c r="AH156" s="275">
        <f t="shared" si="155"/>
        <v>0</v>
      </c>
      <c r="AI156" s="275">
        <f t="shared" si="155"/>
        <v>0</v>
      </c>
      <c r="AJ156" s="275">
        <f t="shared" si="155"/>
        <v>0</v>
      </c>
      <c r="AK156" s="275">
        <f t="shared" si="155"/>
        <v>0</v>
      </c>
      <c r="AL156" s="277">
        <f t="shared" si="155"/>
        <v>0</v>
      </c>
      <c r="AM156" s="276">
        <f>AL156</f>
        <v>0</v>
      </c>
    </row>
    <row r="157" spans="2:41" ht="30.75" customHeight="1">
      <c r="B157" s="238"/>
      <c r="C157" s="2082"/>
      <c r="D157" s="2118" t="s">
        <v>641</v>
      </c>
      <c r="E157" s="2118"/>
      <c r="F157" s="231"/>
      <c r="G157" s="316">
        <f>+G125+G127+G132+G140+G150</f>
        <v>0</v>
      </c>
      <c r="H157" s="232">
        <f>+G157+H152-H125</f>
        <v>0</v>
      </c>
      <c r="I157" s="232">
        <f t="shared" si="155"/>
        <v>0</v>
      </c>
      <c r="J157" s="232">
        <f t="shared" si="155"/>
        <v>0</v>
      </c>
      <c r="K157" s="232">
        <f t="shared" si="155"/>
        <v>0</v>
      </c>
      <c r="L157" s="232">
        <f t="shared" si="155"/>
        <v>0</v>
      </c>
      <c r="M157" s="232">
        <f t="shared" si="155"/>
        <v>0</v>
      </c>
      <c r="N157" s="232">
        <f t="shared" si="155"/>
        <v>0</v>
      </c>
      <c r="O157" s="232">
        <f t="shared" si="155"/>
        <v>0</v>
      </c>
      <c r="P157" s="232">
        <f t="shared" si="155"/>
        <v>0</v>
      </c>
      <c r="Q157" s="232">
        <f t="shared" si="155"/>
        <v>0</v>
      </c>
      <c r="R157" s="232">
        <f t="shared" si="155"/>
        <v>0</v>
      </c>
      <c r="S157" s="232">
        <f t="shared" si="155"/>
        <v>0</v>
      </c>
      <c r="T157" s="232">
        <f t="shared" si="155"/>
        <v>0</v>
      </c>
      <c r="U157" s="232">
        <f t="shared" si="155"/>
        <v>0</v>
      </c>
      <c r="V157" s="232">
        <f t="shared" si="155"/>
        <v>0</v>
      </c>
      <c r="W157" s="232">
        <f t="shared" si="155"/>
        <v>0</v>
      </c>
      <c r="X157" s="232">
        <f t="shared" si="155"/>
        <v>0</v>
      </c>
      <c r="Y157" s="232">
        <f t="shared" si="155"/>
        <v>0</v>
      </c>
      <c r="Z157" s="232">
        <f t="shared" si="155"/>
        <v>0</v>
      </c>
      <c r="AA157" s="232">
        <f t="shared" si="155"/>
        <v>0</v>
      </c>
      <c r="AB157" s="232">
        <f t="shared" si="155"/>
        <v>0</v>
      </c>
      <c r="AC157" s="232">
        <f t="shared" si="155"/>
        <v>0</v>
      </c>
      <c r="AD157" s="232">
        <f t="shared" si="155"/>
        <v>0</v>
      </c>
      <c r="AE157" s="232">
        <f t="shared" si="155"/>
        <v>0</v>
      </c>
      <c r="AF157" s="232">
        <f t="shared" si="155"/>
        <v>0</v>
      </c>
      <c r="AG157" s="232">
        <f t="shared" si="155"/>
        <v>0</v>
      </c>
      <c r="AH157" s="232">
        <f t="shared" si="155"/>
        <v>0</v>
      </c>
      <c r="AI157" s="232">
        <f t="shared" si="155"/>
        <v>0</v>
      </c>
      <c r="AJ157" s="232">
        <f t="shared" si="155"/>
        <v>0</v>
      </c>
      <c r="AK157" s="232">
        <f t="shared" si="155"/>
        <v>0</v>
      </c>
      <c r="AL157" s="255">
        <f t="shared" si="155"/>
        <v>0</v>
      </c>
      <c r="AM157" s="267">
        <f>AL157</f>
        <v>0</v>
      </c>
    </row>
    <row r="158" spans="2:41" ht="30.75" customHeight="1" thickBot="1">
      <c r="B158" s="238"/>
      <c r="C158" s="2083"/>
      <c r="D158" s="2119" t="s">
        <v>8</v>
      </c>
      <c r="E158" s="2119"/>
      <c r="F158" s="228"/>
      <c r="G158" s="319"/>
      <c r="H158" s="230">
        <f>+H157-H156</f>
        <v>0</v>
      </c>
      <c r="I158" s="230">
        <f t="shared" ref="I158:AL158" si="156">+I157-I156</f>
        <v>0</v>
      </c>
      <c r="J158" s="230">
        <f t="shared" si="156"/>
        <v>0</v>
      </c>
      <c r="K158" s="230">
        <f t="shared" si="156"/>
        <v>0</v>
      </c>
      <c r="L158" s="230">
        <f t="shared" si="156"/>
        <v>0</v>
      </c>
      <c r="M158" s="230">
        <f t="shared" si="156"/>
        <v>0</v>
      </c>
      <c r="N158" s="230">
        <f t="shared" si="156"/>
        <v>0</v>
      </c>
      <c r="O158" s="230">
        <f t="shared" si="156"/>
        <v>0</v>
      </c>
      <c r="P158" s="230">
        <f t="shared" si="156"/>
        <v>0</v>
      </c>
      <c r="Q158" s="230">
        <f t="shared" si="156"/>
        <v>0</v>
      </c>
      <c r="R158" s="230">
        <f t="shared" si="156"/>
        <v>0</v>
      </c>
      <c r="S158" s="230">
        <f t="shared" si="156"/>
        <v>0</v>
      </c>
      <c r="T158" s="230">
        <f t="shared" si="156"/>
        <v>0</v>
      </c>
      <c r="U158" s="230">
        <f t="shared" si="156"/>
        <v>0</v>
      </c>
      <c r="V158" s="230">
        <f t="shared" si="156"/>
        <v>0</v>
      </c>
      <c r="W158" s="230">
        <f t="shared" si="156"/>
        <v>0</v>
      </c>
      <c r="X158" s="230">
        <f t="shared" si="156"/>
        <v>0</v>
      </c>
      <c r="Y158" s="230">
        <f t="shared" si="156"/>
        <v>0</v>
      </c>
      <c r="Z158" s="230">
        <f t="shared" si="156"/>
        <v>0</v>
      </c>
      <c r="AA158" s="230">
        <f t="shared" si="156"/>
        <v>0</v>
      </c>
      <c r="AB158" s="230">
        <f t="shared" si="156"/>
        <v>0</v>
      </c>
      <c r="AC158" s="230">
        <f t="shared" si="156"/>
        <v>0</v>
      </c>
      <c r="AD158" s="230">
        <f t="shared" si="156"/>
        <v>0</v>
      </c>
      <c r="AE158" s="230">
        <f t="shared" si="156"/>
        <v>0</v>
      </c>
      <c r="AF158" s="230">
        <f t="shared" si="156"/>
        <v>0</v>
      </c>
      <c r="AG158" s="230">
        <f t="shared" si="156"/>
        <v>0</v>
      </c>
      <c r="AH158" s="230">
        <f t="shared" si="156"/>
        <v>0</v>
      </c>
      <c r="AI158" s="230">
        <f t="shared" si="156"/>
        <v>0</v>
      </c>
      <c r="AJ158" s="230">
        <f t="shared" si="156"/>
        <v>0</v>
      </c>
      <c r="AK158" s="230">
        <f t="shared" si="156"/>
        <v>0</v>
      </c>
      <c r="AL158" s="256">
        <f t="shared" si="156"/>
        <v>0</v>
      </c>
      <c r="AM158" s="268">
        <f>+AL158+AM157-AM156</f>
        <v>0</v>
      </c>
    </row>
    <row r="159" spans="2:41" ht="30.75" customHeight="1" thickTop="1" thickBot="1"/>
    <row r="160" spans="2:41" ht="30.75" customHeight="1" thickTop="1">
      <c r="B160" s="1420" t="s">
        <v>137</v>
      </c>
      <c r="C160" s="1666" t="s">
        <v>431</v>
      </c>
      <c r="D160" s="2067" t="s">
        <v>120</v>
      </c>
      <c r="E160" s="2068"/>
      <c r="F160" s="1415" t="str">
        <f>B160&amp;D160</f>
        <v>MKC_MPR払出計画</v>
      </c>
      <c r="H160" s="1148">
        <f>SUMIF($D$7:$D$47,$D$160:$D$169,H$7:H$47)</f>
        <v>0</v>
      </c>
      <c r="I160" s="1148">
        <f t="shared" ref="I160:X169" si="157">SUMIF($D$7:$D$47,$D$160:$D$169,I$7:I$47)</f>
        <v>0</v>
      </c>
      <c r="J160" s="1148">
        <f t="shared" si="157"/>
        <v>0</v>
      </c>
      <c r="K160" s="1148">
        <f t="shared" si="157"/>
        <v>0</v>
      </c>
      <c r="L160" s="1148">
        <f t="shared" si="157"/>
        <v>0</v>
      </c>
      <c r="M160" s="1148">
        <f t="shared" si="157"/>
        <v>108</v>
      </c>
      <c r="N160" s="1148">
        <f t="shared" si="157"/>
        <v>0</v>
      </c>
      <c r="O160" s="1148">
        <f t="shared" si="157"/>
        <v>0</v>
      </c>
      <c r="P160" s="1148">
        <f t="shared" si="157"/>
        <v>0</v>
      </c>
      <c r="Q160" s="1148">
        <f t="shared" si="157"/>
        <v>0</v>
      </c>
      <c r="R160" s="1148">
        <f t="shared" si="157"/>
        <v>0</v>
      </c>
      <c r="S160" s="1148">
        <f t="shared" si="157"/>
        <v>108</v>
      </c>
      <c r="T160" s="1148">
        <f t="shared" si="157"/>
        <v>0</v>
      </c>
      <c r="U160" s="1148">
        <f t="shared" si="157"/>
        <v>0</v>
      </c>
      <c r="V160" s="1148">
        <f t="shared" si="157"/>
        <v>0</v>
      </c>
      <c r="W160" s="1148">
        <f t="shared" si="157"/>
        <v>0</v>
      </c>
      <c r="X160" s="1148">
        <f t="shared" si="157"/>
        <v>0</v>
      </c>
      <c r="Y160" s="1148">
        <f t="shared" ref="Y160:AL169" si="158">SUMIF($D$7:$D$47,$D$160:$D$169,Y$7:Y$47)</f>
        <v>0</v>
      </c>
      <c r="Z160" s="1148">
        <f t="shared" si="158"/>
        <v>108</v>
      </c>
      <c r="AA160" s="1148">
        <f t="shared" si="158"/>
        <v>0</v>
      </c>
      <c r="AB160" s="1148">
        <f t="shared" si="158"/>
        <v>0</v>
      </c>
      <c r="AC160" s="1148">
        <f t="shared" si="158"/>
        <v>0</v>
      </c>
      <c r="AD160" s="1148">
        <f t="shared" si="158"/>
        <v>0</v>
      </c>
      <c r="AE160" s="1148">
        <f t="shared" si="158"/>
        <v>0</v>
      </c>
      <c r="AF160" s="1148">
        <f t="shared" si="158"/>
        <v>0</v>
      </c>
      <c r="AG160" s="1148">
        <f t="shared" si="158"/>
        <v>0</v>
      </c>
      <c r="AH160" s="1148">
        <f t="shared" si="158"/>
        <v>108</v>
      </c>
      <c r="AI160" s="1148">
        <f t="shared" si="158"/>
        <v>0</v>
      </c>
      <c r="AJ160" s="1148">
        <f t="shared" si="158"/>
        <v>0</v>
      </c>
      <c r="AK160" s="1148">
        <f t="shared" si="158"/>
        <v>0</v>
      </c>
      <c r="AL160" s="1148">
        <f t="shared" si="158"/>
        <v>0</v>
      </c>
    </row>
    <row r="161" spans="2:38" ht="30.75" customHeight="1" thickBot="1">
      <c r="B161" s="1420" t="s">
        <v>137</v>
      </c>
      <c r="C161" s="1667"/>
      <c r="D161" s="2049" t="s">
        <v>54</v>
      </c>
      <c r="E161" s="2050"/>
      <c r="F161" s="1416" t="str">
        <f t="shared" ref="F161:F189" si="159">B161&amp;D161</f>
        <v>MKC_MPR完成品在庫</v>
      </c>
      <c r="H161" s="1181">
        <f t="shared" ref="H161:H169" si="160">SUMIF($D$7:$D$47,$D$160:$D$169,H$7:H$47)</f>
        <v>216</v>
      </c>
      <c r="I161" s="1155">
        <f t="shared" si="157"/>
        <v>216</v>
      </c>
      <c r="J161" s="1155">
        <f t="shared" si="157"/>
        <v>216</v>
      </c>
      <c r="K161" s="1155">
        <f t="shared" si="157"/>
        <v>216</v>
      </c>
      <c r="L161" s="1155">
        <f t="shared" si="157"/>
        <v>216</v>
      </c>
      <c r="M161" s="1155">
        <f t="shared" si="157"/>
        <v>108</v>
      </c>
      <c r="N161" s="1155">
        <f t="shared" si="157"/>
        <v>108</v>
      </c>
      <c r="O161" s="1155">
        <f t="shared" si="157"/>
        <v>108</v>
      </c>
      <c r="P161" s="1155">
        <f t="shared" si="157"/>
        <v>108</v>
      </c>
      <c r="Q161" s="1155">
        <f t="shared" si="157"/>
        <v>108</v>
      </c>
      <c r="R161" s="1155">
        <f t="shared" si="157"/>
        <v>216</v>
      </c>
      <c r="S161" s="1155">
        <f t="shared" si="157"/>
        <v>108</v>
      </c>
      <c r="T161" s="1155">
        <f t="shared" si="157"/>
        <v>108</v>
      </c>
      <c r="U161" s="1155">
        <f t="shared" si="157"/>
        <v>216</v>
      </c>
      <c r="V161" s="1155">
        <f t="shared" si="157"/>
        <v>216</v>
      </c>
      <c r="W161" s="1155">
        <f t="shared" si="157"/>
        <v>216</v>
      </c>
      <c r="X161" s="1155">
        <f t="shared" si="157"/>
        <v>216</v>
      </c>
      <c r="Y161" s="1155">
        <f t="shared" si="158"/>
        <v>216</v>
      </c>
      <c r="Z161" s="1155">
        <f t="shared" si="158"/>
        <v>108</v>
      </c>
      <c r="AA161" s="1155">
        <f t="shared" si="158"/>
        <v>108</v>
      </c>
      <c r="AB161" s="1155">
        <f t="shared" si="158"/>
        <v>108</v>
      </c>
      <c r="AC161" s="1155">
        <f t="shared" si="158"/>
        <v>216</v>
      </c>
      <c r="AD161" s="1155">
        <f t="shared" si="158"/>
        <v>216</v>
      </c>
      <c r="AE161" s="1155">
        <f t="shared" si="158"/>
        <v>216</v>
      </c>
      <c r="AF161" s="1155">
        <f t="shared" si="158"/>
        <v>216</v>
      </c>
      <c r="AG161" s="1155">
        <f t="shared" si="158"/>
        <v>324</v>
      </c>
      <c r="AH161" s="1155">
        <f t="shared" si="158"/>
        <v>216</v>
      </c>
      <c r="AI161" s="1155">
        <f t="shared" si="158"/>
        <v>216</v>
      </c>
      <c r="AJ161" s="1155">
        <f t="shared" si="158"/>
        <v>216</v>
      </c>
      <c r="AK161" s="1155">
        <f t="shared" si="158"/>
        <v>216</v>
      </c>
      <c r="AL161" s="1155">
        <f t="shared" si="158"/>
        <v>216</v>
      </c>
    </row>
    <row r="162" spans="2:38" ht="30.75" customHeight="1" thickTop="1">
      <c r="B162" s="1420" t="s">
        <v>137</v>
      </c>
      <c r="C162" s="1667"/>
      <c r="D162" s="2051" t="s">
        <v>40</v>
      </c>
      <c r="E162" s="2052"/>
      <c r="F162" s="1417" t="str">
        <f t="shared" si="159"/>
        <v>MKC_MPR仕上げ計画</v>
      </c>
      <c r="H162" s="1160">
        <f t="shared" si="160"/>
        <v>0</v>
      </c>
      <c r="I162" s="1160">
        <f t="shared" si="157"/>
        <v>0</v>
      </c>
      <c r="J162" s="1160">
        <f t="shared" si="157"/>
        <v>0</v>
      </c>
      <c r="K162" s="1160">
        <f t="shared" si="157"/>
        <v>0</v>
      </c>
      <c r="L162" s="1160">
        <f t="shared" si="157"/>
        <v>0</v>
      </c>
      <c r="M162" s="1160">
        <f t="shared" si="157"/>
        <v>0</v>
      </c>
      <c r="N162" s="1160">
        <f t="shared" si="157"/>
        <v>0</v>
      </c>
      <c r="O162" s="1160">
        <f t="shared" si="157"/>
        <v>0</v>
      </c>
      <c r="P162" s="1160">
        <f t="shared" si="157"/>
        <v>0</v>
      </c>
      <c r="Q162" s="1160">
        <f t="shared" si="157"/>
        <v>0</v>
      </c>
      <c r="R162" s="1160">
        <f t="shared" si="157"/>
        <v>108</v>
      </c>
      <c r="S162" s="1160">
        <f t="shared" si="157"/>
        <v>0</v>
      </c>
      <c r="T162" s="1160">
        <f t="shared" si="157"/>
        <v>0</v>
      </c>
      <c r="U162" s="1160">
        <f t="shared" si="157"/>
        <v>108</v>
      </c>
      <c r="V162" s="1160">
        <f t="shared" si="157"/>
        <v>0</v>
      </c>
      <c r="W162" s="1160">
        <f t="shared" si="157"/>
        <v>0</v>
      </c>
      <c r="X162" s="1160">
        <f t="shared" si="157"/>
        <v>0</v>
      </c>
      <c r="Y162" s="1160">
        <f t="shared" si="158"/>
        <v>108</v>
      </c>
      <c r="Z162" s="1160">
        <f t="shared" si="158"/>
        <v>0</v>
      </c>
      <c r="AA162" s="1160">
        <f t="shared" si="158"/>
        <v>108</v>
      </c>
      <c r="AB162" s="1160">
        <f t="shared" si="158"/>
        <v>0</v>
      </c>
      <c r="AC162" s="1160">
        <f t="shared" si="158"/>
        <v>108</v>
      </c>
      <c r="AD162" s="1160">
        <f t="shared" si="158"/>
        <v>0</v>
      </c>
      <c r="AE162" s="1160">
        <f t="shared" si="158"/>
        <v>0</v>
      </c>
      <c r="AF162" s="1160">
        <f t="shared" si="158"/>
        <v>0</v>
      </c>
      <c r="AG162" s="1160">
        <f t="shared" si="158"/>
        <v>108</v>
      </c>
      <c r="AH162" s="1160">
        <f t="shared" si="158"/>
        <v>0</v>
      </c>
      <c r="AI162" s="1160">
        <f t="shared" si="158"/>
        <v>0</v>
      </c>
      <c r="AJ162" s="1160">
        <f t="shared" si="158"/>
        <v>0</v>
      </c>
      <c r="AK162" s="1160">
        <f t="shared" si="158"/>
        <v>0</v>
      </c>
      <c r="AL162" s="1160">
        <f t="shared" si="158"/>
        <v>0</v>
      </c>
    </row>
    <row r="163" spans="2:38" ht="41.4">
      <c r="B163" s="1420" t="s">
        <v>137</v>
      </c>
      <c r="C163" s="1667"/>
      <c r="D163" s="2053" t="s">
        <v>140</v>
      </c>
      <c r="E163" s="2054"/>
      <c r="F163" s="1418" t="str">
        <f t="shared" si="159"/>
        <v>MKC_MPR仕上げ合格</v>
      </c>
      <c r="H163" s="1160">
        <f t="shared" si="160"/>
        <v>0</v>
      </c>
      <c r="I163" s="1160">
        <f t="shared" si="157"/>
        <v>0</v>
      </c>
      <c r="J163" s="1160">
        <f t="shared" si="157"/>
        <v>0</v>
      </c>
      <c r="K163" s="1160">
        <f t="shared" si="157"/>
        <v>0</v>
      </c>
      <c r="L163" s="1160">
        <f t="shared" si="157"/>
        <v>0</v>
      </c>
      <c r="M163" s="1160">
        <f t="shared" si="157"/>
        <v>0</v>
      </c>
      <c r="N163" s="1160">
        <f t="shared" si="157"/>
        <v>0</v>
      </c>
      <c r="O163" s="1160">
        <f t="shared" si="157"/>
        <v>0</v>
      </c>
      <c r="P163" s="1160">
        <f t="shared" si="157"/>
        <v>0</v>
      </c>
      <c r="Q163" s="1160">
        <f t="shared" si="157"/>
        <v>0</v>
      </c>
      <c r="R163" s="1160">
        <f t="shared" si="157"/>
        <v>108</v>
      </c>
      <c r="S163" s="1160">
        <f t="shared" si="157"/>
        <v>0</v>
      </c>
      <c r="T163" s="1160">
        <f t="shared" si="157"/>
        <v>0</v>
      </c>
      <c r="U163" s="1160">
        <f t="shared" si="157"/>
        <v>108</v>
      </c>
      <c r="V163" s="1160">
        <f t="shared" si="157"/>
        <v>0</v>
      </c>
      <c r="W163" s="1160">
        <f t="shared" si="157"/>
        <v>0</v>
      </c>
      <c r="X163" s="1160">
        <f t="shared" si="157"/>
        <v>0</v>
      </c>
      <c r="Y163" s="1160">
        <f t="shared" si="158"/>
        <v>0</v>
      </c>
      <c r="Z163" s="1160">
        <f t="shared" si="158"/>
        <v>0</v>
      </c>
      <c r="AA163" s="1160">
        <f t="shared" si="158"/>
        <v>0</v>
      </c>
      <c r="AB163" s="1160">
        <f t="shared" si="158"/>
        <v>0</v>
      </c>
      <c r="AC163" s="1160">
        <f t="shared" si="158"/>
        <v>108</v>
      </c>
      <c r="AD163" s="1160">
        <f t="shared" si="158"/>
        <v>0</v>
      </c>
      <c r="AE163" s="1160">
        <f t="shared" si="158"/>
        <v>0</v>
      </c>
      <c r="AF163" s="1160">
        <f t="shared" si="158"/>
        <v>0</v>
      </c>
      <c r="AG163" s="1160">
        <f t="shared" si="158"/>
        <v>108</v>
      </c>
      <c r="AH163" s="1160">
        <f t="shared" si="158"/>
        <v>0</v>
      </c>
      <c r="AI163" s="1160">
        <f t="shared" si="158"/>
        <v>0</v>
      </c>
      <c r="AJ163" s="1160">
        <f t="shared" si="158"/>
        <v>0</v>
      </c>
      <c r="AK163" s="1160">
        <f t="shared" si="158"/>
        <v>0</v>
      </c>
      <c r="AL163" s="1160">
        <f t="shared" si="158"/>
        <v>0</v>
      </c>
    </row>
    <row r="164" spans="2:38" ht="41.4">
      <c r="B164" s="1420" t="s">
        <v>137</v>
      </c>
      <c r="C164" s="1667"/>
      <c r="D164" s="2055" t="s">
        <v>144</v>
      </c>
      <c r="E164" s="2056"/>
      <c r="F164" s="1419" t="str">
        <f t="shared" si="159"/>
        <v>MKC_MPR良品計画</v>
      </c>
      <c r="H164" s="1155">
        <f t="shared" si="160"/>
        <v>0</v>
      </c>
      <c r="I164" s="1155">
        <f t="shared" si="157"/>
        <v>0</v>
      </c>
      <c r="J164" s="1155">
        <f t="shared" si="157"/>
        <v>0</v>
      </c>
      <c r="K164" s="1155">
        <f t="shared" si="157"/>
        <v>0</v>
      </c>
      <c r="L164" s="1155">
        <f t="shared" si="157"/>
        <v>0</v>
      </c>
      <c r="M164" s="1155">
        <f t="shared" si="157"/>
        <v>0</v>
      </c>
      <c r="N164" s="1155">
        <f t="shared" si="157"/>
        <v>0</v>
      </c>
      <c r="O164" s="1155">
        <f t="shared" si="157"/>
        <v>0</v>
      </c>
      <c r="P164" s="1155">
        <f t="shared" si="157"/>
        <v>0</v>
      </c>
      <c r="Q164" s="1155">
        <f t="shared" si="157"/>
        <v>0</v>
      </c>
      <c r="R164" s="1155">
        <f t="shared" si="157"/>
        <v>0</v>
      </c>
      <c r="S164" s="1155">
        <f t="shared" si="157"/>
        <v>0</v>
      </c>
      <c r="T164" s="1155">
        <f t="shared" si="157"/>
        <v>0</v>
      </c>
      <c r="U164" s="1155">
        <f t="shared" si="157"/>
        <v>0</v>
      </c>
      <c r="V164" s="1155">
        <f t="shared" si="157"/>
        <v>0</v>
      </c>
      <c r="W164" s="1155">
        <f t="shared" si="157"/>
        <v>0</v>
      </c>
      <c r="X164" s="1155">
        <f t="shared" si="157"/>
        <v>0</v>
      </c>
      <c r="Y164" s="1155">
        <f t="shared" si="158"/>
        <v>0</v>
      </c>
      <c r="Z164" s="1155">
        <f t="shared" si="158"/>
        <v>0</v>
      </c>
      <c r="AA164" s="1155">
        <f t="shared" si="158"/>
        <v>0</v>
      </c>
      <c r="AB164" s="1155">
        <f t="shared" si="158"/>
        <v>0</v>
      </c>
      <c r="AC164" s="1155">
        <f t="shared" si="158"/>
        <v>0</v>
      </c>
      <c r="AD164" s="1155">
        <f t="shared" si="158"/>
        <v>0</v>
      </c>
      <c r="AE164" s="1155">
        <f t="shared" si="158"/>
        <v>0</v>
      </c>
      <c r="AF164" s="1155">
        <f t="shared" si="158"/>
        <v>0</v>
      </c>
      <c r="AG164" s="1155">
        <f t="shared" si="158"/>
        <v>0</v>
      </c>
      <c r="AH164" s="1155">
        <f t="shared" si="158"/>
        <v>0</v>
      </c>
      <c r="AI164" s="1155">
        <f t="shared" si="158"/>
        <v>0</v>
      </c>
      <c r="AJ164" s="1155">
        <f t="shared" si="158"/>
        <v>0</v>
      </c>
      <c r="AK164" s="1155">
        <f t="shared" si="158"/>
        <v>0</v>
      </c>
      <c r="AL164" s="1155">
        <f t="shared" si="158"/>
        <v>0</v>
      </c>
    </row>
    <row r="165" spans="2:38" ht="41.4">
      <c r="B165" s="1420" t="s">
        <v>137</v>
      </c>
      <c r="C165" s="1667"/>
      <c r="D165" s="2057" t="s">
        <v>148</v>
      </c>
      <c r="E165" s="2058"/>
      <c r="F165" s="1417" t="str">
        <f t="shared" si="159"/>
        <v>MKC_MPR良品実績</v>
      </c>
      <c r="H165" s="1160">
        <f t="shared" si="160"/>
        <v>0</v>
      </c>
      <c r="I165" s="1160">
        <f t="shared" si="157"/>
        <v>0</v>
      </c>
      <c r="J165" s="1160">
        <f t="shared" si="157"/>
        <v>0</v>
      </c>
      <c r="K165" s="1160">
        <f t="shared" si="157"/>
        <v>0</v>
      </c>
      <c r="L165" s="1160">
        <f t="shared" si="157"/>
        <v>0</v>
      </c>
      <c r="M165" s="1160">
        <f t="shared" si="157"/>
        <v>0</v>
      </c>
      <c r="N165" s="1160">
        <f t="shared" si="157"/>
        <v>-10</v>
      </c>
      <c r="O165" s="1160">
        <f t="shared" si="157"/>
        <v>-4</v>
      </c>
      <c r="P165" s="1160">
        <f t="shared" si="157"/>
        <v>0</v>
      </c>
      <c r="Q165" s="1160">
        <f t="shared" si="157"/>
        <v>0</v>
      </c>
      <c r="R165" s="1160">
        <f t="shared" si="157"/>
        <v>-1</v>
      </c>
      <c r="S165" s="1160">
        <f t="shared" si="157"/>
        <v>0</v>
      </c>
      <c r="T165" s="1160">
        <f t="shared" si="157"/>
        <v>-3</v>
      </c>
      <c r="U165" s="1160">
        <f t="shared" si="157"/>
        <v>0</v>
      </c>
      <c r="V165" s="1160">
        <f t="shared" si="157"/>
        <v>0</v>
      </c>
      <c r="W165" s="1160">
        <f t="shared" si="157"/>
        <v>0</v>
      </c>
      <c r="X165" s="1160">
        <f t="shared" si="157"/>
        <v>0</v>
      </c>
      <c r="Y165" s="1160">
        <f t="shared" si="158"/>
        <v>0</v>
      </c>
      <c r="Z165" s="1160">
        <f t="shared" si="158"/>
        <v>0</v>
      </c>
      <c r="AA165" s="1160">
        <f t="shared" si="158"/>
        <v>0</v>
      </c>
      <c r="AB165" s="1160">
        <f t="shared" si="158"/>
        <v>0</v>
      </c>
      <c r="AC165" s="1160">
        <f t="shared" si="158"/>
        <v>0</v>
      </c>
      <c r="AD165" s="1160">
        <f t="shared" si="158"/>
        <v>0</v>
      </c>
      <c r="AE165" s="1160">
        <f t="shared" si="158"/>
        <v>0</v>
      </c>
      <c r="AF165" s="1160">
        <f t="shared" si="158"/>
        <v>0</v>
      </c>
      <c r="AG165" s="1160">
        <f t="shared" si="158"/>
        <v>0</v>
      </c>
      <c r="AH165" s="1160">
        <f t="shared" si="158"/>
        <v>0</v>
      </c>
      <c r="AI165" s="1160">
        <f t="shared" si="158"/>
        <v>0</v>
      </c>
      <c r="AJ165" s="1160">
        <f t="shared" si="158"/>
        <v>0</v>
      </c>
      <c r="AK165" s="1160">
        <f t="shared" si="158"/>
        <v>0</v>
      </c>
      <c r="AL165" s="1160">
        <f t="shared" si="158"/>
        <v>0</v>
      </c>
    </row>
    <row r="166" spans="2:38" ht="41.4">
      <c r="B166" s="1420" t="s">
        <v>137</v>
      </c>
      <c r="C166" s="1667"/>
      <c r="D166" s="2059" t="s">
        <v>53</v>
      </c>
      <c r="E166" s="2060"/>
      <c r="F166" s="1417" t="str">
        <f>B166&amp;D166</f>
        <v>MKC_MPRＧＤＣ仕掛在庫</v>
      </c>
      <c r="H166" s="1160">
        <f>SUMIF($D$7:$D$47,$D$160:$D$169,H$7:H$47)</f>
        <v>101</v>
      </c>
      <c r="I166" s="1160">
        <f t="shared" si="157"/>
        <v>101</v>
      </c>
      <c r="J166" s="1160">
        <f t="shared" si="157"/>
        <v>101</v>
      </c>
      <c r="K166" s="1160">
        <f t="shared" si="157"/>
        <v>101</v>
      </c>
      <c r="L166" s="1160">
        <f t="shared" si="157"/>
        <v>101</v>
      </c>
      <c r="M166" s="1160">
        <f t="shared" si="157"/>
        <v>101</v>
      </c>
      <c r="N166" s="1160">
        <f t="shared" si="157"/>
        <v>101</v>
      </c>
      <c r="O166" s="1160">
        <f t="shared" si="157"/>
        <v>101</v>
      </c>
      <c r="P166" s="1160">
        <f t="shared" si="157"/>
        <v>101</v>
      </c>
      <c r="Q166" s="1160">
        <f t="shared" si="157"/>
        <v>101</v>
      </c>
      <c r="R166" s="1160">
        <f t="shared" si="157"/>
        <v>101</v>
      </c>
      <c r="S166" s="1160">
        <f t="shared" si="157"/>
        <v>101</v>
      </c>
      <c r="T166" s="1160">
        <f t="shared" si="157"/>
        <v>209</v>
      </c>
      <c r="U166" s="1160">
        <f t="shared" si="157"/>
        <v>101</v>
      </c>
      <c r="V166" s="1160">
        <f t="shared" si="157"/>
        <v>209</v>
      </c>
      <c r="W166" s="1160">
        <f t="shared" si="157"/>
        <v>209</v>
      </c>
      <c r="X166" s="1160">
        <f t="shared" si="157"/>
        <v>209</v>
      </c>
      <c r="Y166" s="1160">
        <f t="shared" si="158"/>
        <v>209</v>
      </c>
      <c r="Z166" s="1160">
        <f t="shared" si="158"/>
        <v>317</v>
      </c>
      <c r="AA166" s="1160">
        <f t="shared" si="158"/>
        <v>317</v>
      </c>
      <c r="AB166" s="1160">
        <f t="shared" si="158"/>
        <v>425</v>
      </c>
      <c r="AC166" s="1160">
        <f t="shared" si="158"/>
        <v>317</v>
      </c>
      <c r="AD166" s="1160">
        <f t="shared" si="158"/>
        <v>317</v>
      </c>
      <c r="AE166" s="1160">
        <f t="shared" si="158"/>
        <v>317</v>
      </c>
      <c r="AF166" s="1160">
        <f t="shared" si="158"/>
        <v>425</v>
      </c>
      <c r="AG166" s="1160">
        <f t="shared" si="158"/>
        <v>317</v>
      </c>
      <c r="AH166" s="1160">
        <f t="shared" si="158"/>
        <v>317</v>
      </c>
      <c r="AI166" s="1160">
        <f t="shared" si="158"/>
        <v>317</v>
      </c>
      <c r="AJ166" s="1160">
        <f t="shared" si="158"/>
        <v>317</v>
      </c>
      <c r="AK166" s="1160">
        <f t="shared" si="158"/>
        <v>317</v>
      </c>
      <c r="AL166" s="1160">
        <f t="shared" si="158"/>
        <v>317</v>
      </c>
    </row>
    <row r="167" spans="2:38" ht="42" thickBot="1">
      <c r="B167" s="1420" t="s">
        <v>137</v>
      </c>
      <c r="C167" s="1667"/>
      <c r="D167" s="2061" t="s">
        <v>52</v>
      </c>
      <c r="E167" s="2062"/>
      <c r="F167" s="1417" t="str">
        <f>B167&amp;D167</f>
        <v>MKC_MPRメーカー在庫</v>
      </c>
      <c r="H167" s="1160">
        <f>SUMIF($D$7:$D$47,$D$160:$D$169,H$7:H$47)</f>
        <v>108</v>
      </c>
      <c r="I167" s="1160">
        <f t="shared" si="157"/>
        <v>108</v>
      </c>
      <c r="J167" s="1160">
        <f t="shared" si="157"/>
        <v>108</v>
      </c>
      <c r="K167" s="1160">
        <f t="shared" si="157"/>
        <v>108</v>
      </c>
      <c r="L167" s="1160">
        <f t="shared" si="157"/>
        <v>108</v>
      </c>
      <c r="M167" s="1160">
        <f t="shared" si="157"/>
        <v>216</v>
      </c>
      <c r="N167" s="1160">
        <f t="shared" si="157"/>
        <v>324</v>
      </c>
      <c r="O167" s="1160">
        <f t="shared" si="157"/>
        <v>324</v>
      </c>
      <c r="P167" s="1160">
        <f t="shared" si="157"/>
        <v>324</v>
      </c>
      <c r="Q167" s="1160">
        <f t="shared" si="157"/>
        <v>324</v>
      </c>
      <c r="R167" s="1160">
        <f t="shared" si="157"/>
        <v>216</v>
      </c>
      <c r="S167" s="1160">
        <f t="shared" si="157"/>
        <v>324</v>
      </c>
      <c r="T167" s="1160">
        <f t="shared" si="157"/>
        <v>324</v>
      </c>
      <c r="U167" s="1160">
        <f t="shared" si="157"/>
        <v>432</v>
      </c>
      <c r="V167" s="1160">
        <f t="shared" si="157"/>
        <v>324</v>
      </c>
      <c r="W167" s="1160">
        <f t="shared" si="157"/>
        <v>324</v>
      </c>
      <c r="X167" s="1160">
        <f t="shared" si="157"/>
        <v>324</v>
      </c>
      <c r="Y167" s="1160">
        <f t="shared" si="158"/>
        <v>324</v>
      </c>
      <c r="Z167" s="1160">
        <f t="shared" si="158"/>
        <v>216</v>
      </c>
      <c r="AA167" s="1160">
        <f t="shared" si="158"/>
        <v>216</v>
      </c>
      <c r="AB167" s="1160">
        <f t="shared" si="158"/>
        <v>108</v>
      </c>
      <c r="AC167" s="1160">
        <f t="shared" si="158"/>
        <v>216</v>
      </c>
      <c r="AD167" s="1160">
        <f t="shared" si="158"/>
        <v>216</v>
      </c>
      <c r="AE167" s="1160">
        <f t="shared" si="158"/>
        <v>216</v>
      </c>
      <c r="AF167" s="1160">
        <f t="shared" si="158"/>
        <v>108</v>
      </c>
      <c r="AG167" s="1160">
        <f t="shared" si="158"/>
        <v>216</v>
      </c>
      <c r="AH167" s="1160">
        <f t="shared" si="158"/>
        <v>216</v>
      </c>
      <c r="AI167" s="1160">
        <f t="shared" si="158"/>
        <v>216</v>
      </c>
      <c r="AJ167" s="1160">
        <f t="shared" si="158"/>
        <v>216</v>
      </c>
      <c r="AK167" s="1160">
        <f t="shared" si="158"/>
        <v>216</v>
      </c>
      <c r="AL167" s="1160">
        <f t="shared" si="158"/>
        <v>216</v>
      </c>
    </row>
    <row r="168" spans="2:38" ht="42" thickTop="1">
      <c r="B168" s="1420" t="s">
        <v>137</v>
      </c>
      <c r="C168" s="1667"/>
      <c r="D168" s="2063" t="s">
        <v>51</v>
      </c>
      <c r="E168" s="2064"/>
      <c r="F168" s="1417" t="str">
        <f>B168&amp;D168</f>
        <v>MKC_MPR鋳造領域在庫</v>
      </c>
      <c r="H168" s="1160">
        <f>SUMIF($D$7:$D$47,$D$160:$D$169,H$7:H$47)</f>
        <v>1203</v>
      </c>
      <c r="I168" s="1160">
        <f t="shared" si="157"/>
        <v>1203</v>
      </c>
      <c r="J168" s="1160">
        <f t="shared" si="157"/>
        <v>1203</v>
      </c>
      <c r="K168" s="1160">
        <f t="shared" si="157"/>
        <v>1203</v>
      </c>
      <c r="L168" s="1160">
        <f t="shared" si="157"/>
        <v>1203</v>
      </c>
      <c r="M168" s="1160">
        <f t="shared" si="157"/>
        <v>1095</v>
      </c>
      <c r="N168" s="1160">
        <f t="shared" si="157"/>
        <v>977</v>
      </c>
      <c r="O168" s="1160">
        <f t="shared" si="157"/>
        <v>973</v>
      </c>
      <c r="P168" s="1160">
        <f t="shared" si="157"/>
        <v>973</v>
      </c>
      <c r="Q168" s="1160">
        <f t="shared" si="157"/>
        <v>973</v>
      </c>
      <c r="R168" s="1160">
        <f t="shared" si="157"/>
        <v>972</v>
      </c>
      <c r="S168" s="1160">
        <f t="shared" si="157"/>
        <v>864</v>
      </c>
      <c r="T168" s="1160">
        <f t="shared" si="157"/>
        <v>753</v>
      </c>
      <c r="U168" s="1160">
        <f t="shared" si="157"/>
        <v>645</v>
      </c>
      <c r="V168" s="1160">
        <f t="shared" si="157"/>
        <v>645</v>
      </c>
      <c r="W168" s="1160">
        <f t="shared" si="157"/>
        <v>645</v>
      </c>
      <c r="X168" s="1160">
        <f t="shared" si="157"/>
        <v>645</v>
      </c>
      <c r="Y168" s="1160">
        <f t="shared" si="158"/>
        <v>645</v>
      </c>
      <c r="Z168" s="1160">
        <f t="shared" si="158"/>
        <v>645</v>
      </c>
      <c r="AA168" s="1160">
        <f t="shared" si="158"/>
        <v>645</v>
      </c>
      <c r="AB168" s="1160">
        <f t="shared" si="158"/>
        <v>645</v>
      </c>
      <c r="AC168" s="1160">
        <f t="shared" si="158"/>
        <v>537</v>
      </c>
      <c r="AD168" s="1160">
        <f t="shared" si="158"/>
        <v>537</v>
      </c>
      <c r="AE168" s="1160">
        <f t="shared" si="158"/>
        <v>537</v>
      </c>
      <c r="AF168" s="1160">
        <f t="shared" si="158"/>
        <v>537</v>
      </c>
      <c r="AG168" s="1160">
        <f t="shared" si="158"/>
        <v>429</v>
      </c>
      <c r="AH168" s="1160">
        <f t="shared" si="158"/>
        <v>429</v>
      </c>
      <c r="AI168" s="1160">
        <f t="shared" si="158"/>
        <v>429</v>
      </c>
      <c r="AJ168" s="1160">
        <f t="shared" si="158"/>
        <v>429</v>
      </c>
      <c r="AK168" s="1160">
        <f t="shared" si="158"/>
        <v>429</v>
      </c>
      <c r="AL168" s="1160">
        <f t="shared" si="158"/>
        <v>429</v>
      </c>
    </row>
    <row r="169" spans="2:38" ht="42" thickBot="1">
      <c r="B169" s="1420" t="s">
        <v>137</v>
      </c>
      <c r="C169" s="1667"/>
      <c r="D169" s="2065" t="s">
        <v>639</v>
      </c>
      <c r="E169" s="2066"/>
      <c r="F169" s="1418" t="str">
        <f t="shared" si="159"/>
        <v>MKC_MPR累計進度</v>
      </c>
      <c r="H169" s="1160">
        <f t="shared" si="160"/>
        <v>0</v>
      </c>
      <c r="I169" s="1160">
        <f t="shared" si="157"/>
        <v>0</v>
      </c>
      <c r="J169" s="1160">
        <f t="shared" si="157"/>
        <v>0</v>
      </c>
      <c r="K169" s="1160">
        <f t="shared" si="157"/>
        <v>0</v>
      </c>
      <c r="L169" s="1160">
        <f t="shared" si="157"/>
        <v>0</v>
      </c>
      <c r="M169" s="1160">
        <f t="shared" si="157"/>
        <v>0</v>
      </c>
      <c r="N169" s="1160">
        <f t="shared" si="157"/>
        <v>-10</v>
      </c>
      <c r="O169" s="1160">
        <f t="shared" si="157"/>
        <v>-14</v>
      </c>
      <c r="P169" s="1160">
        <f t="shared" si="157"/>
        <v>-14</v>
      </c>
      <c r="Q169" s="1160">
        <f t="shared" si="157"/>
        <v>-14</v>
      </c>
      <c r="R169" s="1160">
        <f t="shared" si="157"/>
        <v>-15</v>
      </c>
      <c r="S169" s="1160">
        <f t="shared" si="157"/>
        <v>-15</v>
      </c>
      <c r="T169" s="1160">
        <f t="shared" si="157"/>
        <v>-18</v>
      </c>
      <c r="U169" s="1160">
        <f t="shared" si="157"/>
        <v>-18</v>
      </c>
      <c r="V169" s="1160">
        <f t="shared" si="157"/>
        <v>-18</v>
      </c>
      <c r="W169" s="1160">
        <f t="shared" si="157"/>
        <v>-18</v>
      </c>
      <c r="X169" s="1160">
        <f t="shared" si="157"/>
        <v>-18</v>
      </c>
      <c r="Y169" s="1160">
        <f t="shared" si="158"/>
        <v>-18</v>
      </c>
      <c r="Z169" s="1160">
        <f t="shared" si="158"/>
        <v>-18</v>
      </c>
      <c r="AA169" s="1160">
        <f t="shared" si="158"/>
        <v>-18</v>
      </c>
      <c r="AB169" s="1160">
        <f t="shared" si="158"/>
        <v>-18</v>
      </c>
      <c r="AC169" s="1160">
        <f t="shared" si="158"/>
        <v>-18</v>
      </c>
      <c r="AD169" s="1160">
        <f t="shared" si="158"/>
        <v>-18</v>
      </c>
      <c r="AE169" s="1160">
        <f t="shared" si="158"/>
        <v>-18</v>
      </c>
      <c r="AF169" s="1160">
        <f t="shared" si="158"/>
        <v>-18</v>
      </c>
      <c r="AG169" s="1160">
        <f t="shared" si="158"/>
        <v>-18</v>
      </c>
      <c r="AH169" s="1160">
        <f t="shared" si="158"/>
        <v>-18</v>
      </c>
      <c r="AI169" s="1160">
        <f t="shared" si="158"/>
        <v>-18</v>
      </c>
      <c r="AJ169" s="1160">
        <f t="shared" si="158"/>
        <v>-18</v>
      </c>
      <c r="AK169" s="1160">
        <f t="shared" si="158"/>
        <v>-18</v>
      </c>
      <c r="AL169" s="1160">
        <f t="shared" si="158"/>
        <v>-18</v>
      </c>
    </row>
    <row r="170" spans="2:38" ht="42" thickTop="1">
      <c r="B170" s="1367" t="s">
        <v>143</v>
      </c>
      <c r="C170" s="1666">
        <v>2</v>
      </c>
      <c r="D170" s="2067" t="s">
        <v>120</v>
      </c>
      <c r="E170" s="2068"/>
      <c r="F170" s="1415" t="str">
        <f t="shared" si="159"/>
        <v>MKC_MPL払出計画</v>
      </c>
      <c r="G170" s="1147"/>
      <c r="H170" s="1173">
        <f>SUMIF($D$48:$D$88,$D$170:$D$179,H$48:H$88)</f>
        <v>0</v>
      </c>
      <c r="I170" s="1173">
        <f t="shared" ref="I170:X179" si="161">SUMIF($D$48:$D$88,$D$170:$D$179,I$48:I$88)</f>
        <v>0</v>
      </c>
      <c r="J170" s="1173">
        <f t="shared" si="161"/>
        <v>0</v>
      </c>
      <c r="K170" s="1173">
        <f t="shared" si="161"/>
        <v>0</v>
      </c>
      <c r="L170" s="1173">
        <f t="shared" si="161"/>
        <v>0</v>
      </c>
      <c r="M170" s="1173">
        <f t="shared" si="161"/>
        <v>108</v>
      </c>
      <c r="N170" s="1173">
        <f t="shared" si="161"/>
        <v>0</v>
      </c>
      <c r="O170" s="1173">
        <f t="shared" si="161"/>
        <v>0</v>
      </c>
      <c r="P170" s="1173">
        <f t="shared" si="161"/>
        <v>0</v>
      </c>
      <c r="Q170" s="1173">
        <f t="shared" si="161"/>
        <v>0</v>
      </c>
      <c r="R170" s="1173">
        <f t="shared" si="161"/>
        <v>0</v>
      </c>
      <c r="S170" s="1173">
        <f t="shared" si="161"/>
        <v>108</v>
      </c>
      <c r="T170" s="1173">
        <f t="shared" si="161"/>
        <v>0</v>
      </c>
      <c r="U170" s="1173">
        <f t="shared" si="161"/>
        <v>0</v>
      </c>
      <c r="V170" s="1173">
        <f t="shared" si="161"/>
        <v>0</v>
      </c>
      <c r="W170" s="1173">
        <f t="shared" si="161"/>
        <v>0</v>
      </c>
      <c r="X170" s="1173">
        <f t="shared" si="161"/>
        <v>0</v>
      </c>
      <c r="Y170" s="1173">
        <f t="shared" ref="Y170:AL179" si="162">SUMIF($D$48:$D$88,$D$170:$D$179,Y$48:Y$88)</f>
        <v>0</v>
      </c>
      <c r="Z170" s="1173">
        <f t="shared" si="162"/>
        <v>108</v>
      </c>
      <c r="AA170" s="1173">
        <f t="shared" si="162"/>
        <v>0</v>
      </c>
      <c r="AB170" s="1173">
        <f t="shared" si="162"/>
        <v>0</v>
      </c>
      <c r="AC170" s="1173">
        <f t="shared" si="162"/>
        <v>0</v>
      </c>
      <c r="AD170" s="1173">
        <f t="shared" si="162"/>
        <v>0</v>
      </c>
      <c r="AE170" s="1173">
        <f t="shared" si="162"/>
        <v>0</v>
      </c>
      <c r="AF170" s="1173">
        <f t="shared" si="162"/>
        <v>0</v>
      </c>
      <c r="AG170" s="1173">
        <f t="shared" si="162"/>
        <v>0</v>
      </c>
      <c r="AH170" s="1173">
        <f t="shared" si="162"/>
        <v>108</v>
      </c>
      <c r="AI170" s="1173">
        <f t="shared" si="162"/>
        <v>0</v>
      </c>
      <c r="AJ170" s="1173">
        <f t="shared" si="162"/>
        <v>0</v>
      </c>
      <c r="AK170" s="1173">
        <f t="shared" si="162"/>
        <v>0</v>
      </c>
      <c r="AL170" s="1173">
        <f t="shared" si="162"/>
        <v>0</v>
      </c>
    </row>
    <row r="171" spans="2:38" ht="42" thickBot="1">
      <c r="B171" s="1367" t="s">
        <v>143</v>
      </c>
      <c r="C171" s="1667"/>
      <c r="D171" s="2049" t="s">
        <v>54</v>
      </c>
      <c r="E171" s="2050"/>
      <c r="F171" s="1416" t="str">
        <f t="shared" si="159"/>
        <v>MKC_MPL完成品在庫</v>
      </c>
      <c r="G171" s="1154"/>
      <c r="H171" s="1155">
        <f t="shared" ref="H171:H179" si="163">SUMIF($D$48:$D$88,$D$170:$D$179,H$48:H$88)</f>
        <v>108</v>
      </c>
      <c r="I171" s="1155">
        <f t="shared" si="161"/>
        <v>108</v>
      </c>
      <c r="J171" s="1155">
        <f t="shared" si="161"/>
        <v>108</v>
      </c>
      <c r="K171" s="1155">
        <f t="shared" si="161"/>
        <v>108</v>
      </c>
      <c r="L171" s="1155">
        <f t="shared" si="161"/>
        <v>108</v>
      </c>
      <c r="M171" s="1155">
        <f t="shared" si="161"/>
        <v>0</v>
      </c>
      <c r="N171" s="1155">
        <f t="shared" si="161"/>
        <v>108</v>
      </c>
      <c r="O171" s="1155">
        <f t="shared" si="161"/>
        <v>108</v>
      </c>
      <c r="P171" s="1155">
        <f t="shared" si="161"/>
        <v>108</v>
      </c>
      <c r="Q171" s="1155">
        <f t="shared" si="161"/>
        <v>108</v>
      </c>
      <c r="R171" s="1155">
        <f t="shared" si="161"/>
        <v>108</v>
      </c>
      <c r="S171" s="1155">
        <f t="shared" si="161"/>
        <v>108</v>
      </c>
      <c r="T171" s="1155">
        <f t="shared" si="161"/>
        <v>108</v>
      </c>
      <c r="U171" s="1155">
        <f t="shared" si="161"/>
        <v>108</v>
      </c>
      <c r="V171" s="1155">
        <f t="shared" si="161"/>
        <v>108</v>
      </c>
      <c r="W171" s="1155">
        <f t="shared" si="161"/>
        <v>108</v>
      </c>
      <c r="X171" s="1155">
        <f t="shared" si="161"/>
        <v>108</v>
      </c>
      <c r="Y171" s="1155">
        <f t="shared" si="162"/>
        <v>216</v>
      </c>
      <c r="Z171" s="1155">
        <f t="shared" si="162"/>
        <v>108</v>
      </c>
      <c r="AA171" s="1155">
        <f t="shared" si="162"/>
        <v>216</v>
      </c>
      <c r="AB171" s="1155">
        <f t="shared" si="162"/>
        <v>216</v>
      </c>
      <c r="AC171" s="1155">
        <f t="shared" si="162"/>
        <v>216</v>
      </c>
      <c r="AD171" s="1155">
        <f t="shared" si="162"/>
        <v>216</v>
      </c>
      <c r="AE171" s="1155">
        <f t="shared" si="162"/>
        <v>216</v>
      </c>
      <c r="AF171" s="1155">
        <f t="shared" si="162"/>
        <v>324</v>
      </c>
      <c r="AG171" s="1155">
        <f t="shared" si="162"/>
        <v>324</v>
      </c>
      <c r="AH171" s="1155">
        <f t="shared" si="162"/>
        <v>216</v>
      </c>
      <c r="AI171" s="1155">
        <f t="shared" si="162"/>
        <v>216</v>
      </c>
      <c r="AJ171" s="1155">
        <f t="shared" si="162"/>
        <v>216</v>
      </c>
      <c r="AK171" s="1155">
        <f t="shared" si="162"/>
        <v>216</v>
      </c>
      <c r="AL171" s="1155">
        <f t="shared" si="162"/>
        <v>216</v>
      </c>
    </row>
    <row r="172" spans="2:38" ht="42" thickTop="1">
      <c r="B172" s="1367" t="s">
        <v>143</v>
      </c>
      <c r="C172" s="1667"/>
      <c r="D172" s="2051" t="s">
        <v>40</v>
      </c>
      <c r="E172" s="2052"/>
      <c r="F172" s="1417" t="str">
        <f t="shared" si="159"/>
        <v>MKC_MPL仕上げ計画</v>
      </c>
      <c r="G172" s="1154"/>
      <c r="H172" s="1160">
        <f t="shared" si="163"/>
        <v>0</v>
      </c>
      <c r="I172" s="1160">
        <f t="shared" si="161"/>
        <v>0</v>
      </c>
      <c r="J172" s="1160">
        <f t="shared" si="161"/>
        <v>0</v>
      </c>
      <c r="K172" s="1160">
        <f t="shared" si="161"/>
        <v>0</v>
      </c>
      <c r="L172" s="1160">
        <f t="shared" si="161"/>
        <v>0</v>
      </c>
      <c r="M172" s="1160">
        <f t="shared" si="161"/>
        <v>0</v>
      </c>
      <c r="N172" s="1160">
        <f t="shared" si="161"/>
        <v>0</v>
      </c>
      <c r="O172" s="1160">
        <f t="shared" si="161"/>
        <v>0</v>
      </c>
      <c r="P172" s="1160">
        <f t="shared" si="161"/>
        <v>0</v>
      </c>
      <c r="Q172" s="1160">
        <f t="shared" si="161"/>
        <v>0</v>
      </c>
      <c r="R172" s="1160">
        <f t="shared" si="161"/>
        <v>108</v>
      </c>
      <c r="S172" s="1160">
        <f t="shared" si="161"/>
        <v>0</v>
      </c>
      <c r="T172" s="1160">
        <f t="shared" si="161"/>
        <v>108</v>
      </c>
      <c r="U172" s="1160">
        <f t="shared" si="161"/>
        <v>0</v>
      </c>
      <c r="V172" s="1160">
        <f t="shared" si="161"/>
        <v>108</v>
      </c>
      <c r="W172" s="1160">
        <f t="shared" si="161"/>
        <v>0</v>
      </c>
      <c r="X172" s="1160">
        <f t="shared" si="161"/>
        <v>0</v>
      </c>
      <c r="Y172" s="1160">
        <f t="shared" si="162"/>
        <v>0</v>
      </c>
      <c r="Z172" s="1160">
        <f t="shared" si="162"/>
        <v>108</v>
      </c>
      <c r="AA172" s="1160">
        <f t="shared" si="162"/>
        <v>0</v>
      </c>
      <c r="AB172" s="1160">
        <f t="shared" si="162"/>
        <v>108</v>
      </c>
      <c r="AC172" s="1160">
        <f t="shared" si="162"/>
        <v>0</v>
      </c>
      <c r="AD172" s="1160">
        <f t="shared" si="162"/>
        <v>0</v>
      </c>
      <c r="AE172" s="1160">
        <f t="shared" si="162"/>
        <v>0</v>
      </c>
      <c r="AF172" s="1160">
        <f t="shared" si="162"/>
        <v>108</v>
      </c>
      <c r="AG172" s="1160">
        <f t="shared" si="162"/>
        <v>0</v>
      </c>
      <c r="AH172" s="1160">
        <f t="shared" si="162"/>
        <v>0</v>
      </c>
      <c r="AI172" s="1160">
        <f t="shared" si="162"/>
        <v>0</v>
      </c>
      <c r="AJ172" s="1160">
        <f t="shared" si="162"/>
        <v>0</v>
      </c>
      <c r="AK172" s="1160">
        <f t="shared" si="162"/>
        <v>0</v>
      </c>
      <c r="AL172" s="1160">
        <f t="shared" si="162"/>
        <v>0</v>
      </c>
    </row>
    <row r="173" spans="2:38" ht="41.4">
      <c r="B173" s="1367" t="s">
        <v>143</v>
      </c>
      <c r="C173" s="1667"/>
      <c r="D173" s="2053" t="s">
        <v>140</v>
      </c>
      <c r="E173" s="2054"/>
      <c r="F173" s="1418" t="str">
        <f t="shared" si="159"/>
        <v>MKC_MPL仕上げ合格</v>
      </c>
      <c r="G173" s="1154"/>
      <c r="H173" s="1160">
        <f t="shared" si="163"/>
        <v>0</v>
      </c>
      <c r="I173" s="1160">
        <f t="shared" si="161"/>
        <v>0</v>
      </c>
      <c r="J173" s="1160">
        <f t="shared" si="161"/>
        <v>0</v>
      </c>
      <c r="K173" s="1160">
        <f t="shared" si="161"/>
        <v>0</v>
      </c>
      <c r="L173" s="1160">
        <f t="shared" si="161"/>
        <v>0</v>
      </c>
      <c r="M173" s="1160">
        <f t="shared" si="161"/>
        <v>0</v>
      </c>
      <c r="N173" s="1160">
        <f t="shared" si="161"/>
        <v>108</v>
      </c>
      <c r="O173" s="1160">
        <f t="shared" si="161"/>
        <v>0</v>
      </c>
      <c r="P173" s="1160">
        <f t="shared" si="161"/>
        <v>0</v>
      </c>
      <c r="Q173" s="1160">
        <f t="shared" si="161"/>
        <v>0</v>
      </c>
      <c r="R173" s="1160">
        <f t="shared" si="161"/>
        <v>0</v>
      </c>
      <c r="S173" s="1160">
        <f t="shared" si="161"/>
        <v>108</v>
      </c>
      <c r="T173" s="1160">
        <f t="shared" si="161"/>
        <v>0</v>
      </c>
      <c r="U173" s="1160">
        <f t="shared" si="161"/>
        <v>0</v>
      </c>
      <c r="V173" s="1160">
        <f t="shared" si="161"/>
        <v>0</v>
      </c>
      <c r="W173" s="1160">
        <f t="shared" si="161"/>
        <v>0</v>
      </c>
      <c r="X173" s="1160">
        <f t="shared" si="161"/>
        <v>0</v>
      </c>
      <c r="Y173" s="1160">
        <f t="shared" si="162"/>
        <v>108</v>
      </c>
      <c r="Z173" s="1160">
        <f t="shared" si="162"/>
        <v>0</v>
      </c>
      <c r="AA173" s="1160">
        <f t="shared" si="162"/>
        <v>108</v>
      </c>
      <c r="AB173" s="1160">
        <f t="shared" si="162"/>
        <v>0</v>
      </c>
      <c r="AC173" s="1160">
        <f t="shared" si="162"/>
        <v>0</v>
      </c>
      <c r="AD173" s="1160">
        <f t="shared" si="162"/>
        <v>0</v>
      </c>
      <c r="AE173" s="1160">
        <f t="shared" si="162"/>
        <v>0</v>
      </c>
      <c r="AF173" s="1160">
        <f t="shared" si="162"/>
        <v>108</v>
      </c>
      <c r="AG173" s="1160">
        <f t="shared" si="162"/>
        <v>0</v>
      </c>
      <c r="AH173" s="1160">
        <f t="shared" si="162"/>
        <v>0</v>
      </c>
      <c r="AI173" s="1160">
        <f t="shared" si="162"/>
        <v>0</v>
      </c>
      <c r="AJ173" s="1160">
        <f t="shared" si="162"/>
        <v>0</v>
      </c>
      <c r="AK173" s="1160">
        <f t="shared" si="162"/>
        <v>0</v>
      </c>
      <c r="AL173" s="1160">
        <f t="shared" si="162"/>
        <v>0</v>
      </c>
    </row>
    <row r="174" spans="2:38" ht="41.4">
      <c r="B174" s="1367" t="s">
        <v>143</v>
      </c>
      <c r="C174" s="1667"/>
      <c r="D174" s="2055" t="s">
        <v>144</v>
      </c>
      <c r="E174" s="2056"/>
      <c r="F174" s="1419" t="str">
        <f t="shared" si="159"/>
        <v>MKC_MPL良品計画</v>
      </c>
      <c r="G174" s="1154"/>
      <c r="H174" s="1155">
        <f t="shared" si="163"/>
        <v>0</v>
      </c>
      <c r="I174" s="1155">
        <f t="shared" si="161"/>
        <v>0</v>
      </c>
      <c r="J174" s="1155">
        <f t="shared" si="161"/>
        <v>0</v>
      </c>
      <c r="K174" s="1155">
        <f t="shared" si="161"/>
        <v>0</v>
      </c>
      <c r="L174" s="1155">
        <f t="shared" si="161"/>
        <v>0</v>
      </c>
      <c r="M174" s="1155">
        <f t="shared" si="161"/>
        <v>0</v>
      </c>
      <c r="N174" s="1155">
        <f t="shared" si="161"/>
        <v>0</v>
      </c>
      <c r="O174" s="1155">
        <f t="shared" si="161"/>
        <v>0</v>
      </c>
      <c r="P174" s="1155">
        <f t="shared" si="161"/>
        <v>0</v>
      </c>
      <c r="Q174" s="1155">
        <f t="shared" si="161"/>
        <v>0</v>
      </c>
      <c r="R174" s="1155">
        <f t="shared" si="161"/>
        <v>0</v>
      </c>
      <c r="S174" s="1155">
        <f t="shared" si="161"/>
        <v>0</v>
      </c>
      <c r="T174" s="1155">
        <f t="shared" si="161"/>
        <v>0</v>
      </c>
      <c r="U174" s="1155">
        <f t="shared" si="161"/>
        <v>0</v>
      </c>
      <c r="V174" s="1155">
        <f t="shared" si="161"/>
        <v>0</v>
      </c>
      <c r="W174" s="1155">
        <f t="shared" si="161"/>
        <v>0</v>
      </c>
      <c r="X174" s="1155">
        <f t="shared" si="161"/>
        <v>0</v>
      </c>
      <c r="Y174" s="1155">
        <f t="shared" si="162"/>
        <v>0</v>
      </c>
      <c r="Z174" s="1155">
        <f t="shared" si="162"/>
        <v>0</v>
      </c>
      <c r="AA174" s="1155">
        <f t="shared" si="162"/>
        <v>0</v>
      </c>
      <c r="AB174" s="1155">
        <f t="shared" si="162"/>
        <v>0</v>
      </c>
      <c r="AC174" s="1155">
        <f t="shared" si="162"/>
        <v>0</v>
      </c>
      <c r="AD174" s="1155">
        <f t="shared" si="162"/>
        <v>0</v>
      </c>
      <c r="AE174" s="1155">
        <f t="shared" si="162"/>
        <v>0</v>
      </c>
      <c r="AF174" s="1155">
        <f t="shared" si="162"/>
        <v>0</v>
      </c>
      <c r="AG174" s="1155">
        <f t="shared" si="162"/>
        <v>0</v>
      </c>
      <c r="AH174" s="1155">
        <f t="shared" si="162"/>
        <v>0</v>
      </c>
      <c r="AI174" s="1155">
        <f t="shared" si="162"/>
        <v>0</v>
      </c>
      <c r="AJ174" s="1155">
        <f t="shared" si="162"/>
        <v>0</v>
      </c>
      <c r="AK174" s="1155">
        <f t="shared" si="162"/>
        <v>0</v>
      </c>
      <c r="AL174" s="1155">
        <f t="shared" si="162"/>
        <v>0</v>
      </c>
    </row>
    <row r="175" spans="2:38" ht="41.4">
      <c r="B175" s="1367" t="s">
        <v>143</v>
      </c>
      <c r="C175" s="1667"/>
      <c r="D175" s="2057" t="s">
        <v>148</v>
      </c>
      <c r="E175" s="2058"/>
      <c r="F175" s="1417" t="str">
        <f t="shared" si="159"/>
        <v>MKC_MPL良品実績</v>
      </c>
      <c r="G175" s="1154"/>
      <c r="H175" s="1160">
        <f t="shared" si="163"/>
        <v>0</v>
      </c>
      <c r="I175" s="1160">
        <f t="shared" si="161"/>
        <v>0</v>
      </c>
      <c r="J175" s="1160">
        <f t="shared" si="161"/>
        <v>0</v>
      </c>
      <c r="K175" s="1160">
        <f t="shared" si="161"/>
        <v>0</v>
      </c>
      <c r="L175" s="1160">
        <f t="shared" si="161"/>
        <v>0</v>
      </c>
      <c r="M175" s="1160">
        <f t="shared" si="161"/>
        <v>-2</v>
      </c>
      <c r="N175" s="1160">
        <f t="shared" si="161"/>
        <v>-9</v>
      </c>
      <c r="O175" s="1160">
        <f t="shared" si="161"/>
        <v>0</v>
      </c>
      <c r="P175" s="1160">
        <f t="shared" si="161"/>
        <v>0</v>
      </c>
      <c r="Q175" s="1160">
        <f t="shared" si="161"/>
        <v>0</v>
      </c>
      <c r="R175" s="1160">
        <f t="shared" si="161"/>
        <v>0</v>
      </c>
      <c r="S175" s="1160">
        <f t="shared" si="161"/>
        <v>0</v>
      </c>
      <c r="T175" s="1160">
        <f t="shared" si="161"/>
        <v>-6</v>
      </c>
      <c r="U175" s="1160">
        <f t="shared" si="161"/>
        <v>0</v>
      </c>
      <c r="V175" s="1160">
        <f t="shared" si="161"/>
        <v>0</v>
      </c>
      <c r="W175" s="1160">
        <f t="shared" si="161"/>
        <v>-12</v>
      </c>
      <c r="X175" s="1160">
        <f t="shared" si="161"/>
        <v>0</v>
      </c>
      <c r="Y175" s="1160">
        <f t="shared" si="162"/>
        <v>-1</v>
      </c>
      <c r="Z175" s="1160">
        <f t="shared" si="162"/>
        <v>0</v>
      </c>
      <c r="AA175" s="1160">
        <f t="shared" si="162"/>
        <v>0</v>
      </c>
      <c r="AB175" s="1160">
        <f t="shared" si="162"/>
        <v>0</v>
      </c>
      <c r="AC175" s="1160">
        <f t="shared" si="162"/>
        <v>0</v>
      </c>
      <c r="AD175" s="1160">
        <f t="shared" si="162"/>
        <v>0</v>
      </c>
      <c r="AE175" s="1160">
        <f t="shared" si="162"/>
        <v>0</v>
      </c>
      <c r="AF175" s="1160">
        <f t="shared" si="162"/>
        <v>0</v>
      </c>
      <c r="AG175" s="1160">
        <f t="shared" si="162"/>
        <v>0</v>
      </c>
      <c r="AH175" s="1160">
        <f t="shared" si="162"/>
        <v>0</v>
      </c>
      <c r="AI175" s="1160">
        <f t="shared" si="162"/>
        <v>0</v>
      </c>
      <c r="AJ175" s="1160">
        <f t="shared" si="162"/>
        <v>0</v>
      </c>
      <c r="AK175" s="1160">
        <f t="shared" si="162"/>
        <v>0</v>
      </c>
      <c r="AL175" s="1160">
        <f t="shared" si="162"/>
        <v>0</v>
      </c>
    </row>
    <row r="176" spans="2:38" ht="41.4">
      <c r="B176" s="1367" t="s">
        <v>143</v>
      </c>
      <c r="C176" s="1667"/>
      <c r="D176" s="2059" t="s">
        <v>53</v>
      </c>
      <c r="E176" s="2060"/>
      <c r="F176" s="1417" t="str">
        <f>B176&amp;D176</f>
        <v>MKC_MPLＧＤＣ仕掛在庫</v>
      </c>
      <c r="G176" s="1154"/>
      <c r="H176" s="1160">
        <f>SUMIF($D$48:$D$88,$D$170:$D$179,H$48:H$88)</f>
        <v>203</v>
      </c>
      <c r="I176" s="1160">
        <f t="shared" si="161"/>
        <v>203</v>
      </c>
      <c r="J176" s="1160">
        <f t="shared" si="161"/>
        <v>203</v>
      </c>
      <c r="K176" s="1160">
        <f t="shared" si="161"/>
        <v>203</v>
      </c>
      <c r="L176" s="1160">
        <f t="shared" si="161"/>
        <v>203</v>
      </c>
      <c r="M176" s="1160">
        <f t="shared" si="161"/>
        <v>201</v>
      </c>
      <c r="N176" s="1160">
        <f t="shared" si="161"/>
        <v>93</v>
      </c>
      <c r="O176" s="1160">
        <f t="shared" si="161"/>
        <v>93</v>
      </c>
      <c r="P176" s="1160">
        <f t="shared" si="161"/>
        <v>93</v>
      </c>
      <c r="Q176" s="1160">
        <f t="shared" si="161"/>
        <v>93</v>
      </c>
      <c r="R176" s="1160">
        <f t="shared" si="161"/>
        <v>202</v>
      </c>
      <c r="S176" s="1160">
        <f t="shared" si="161"/>
        <v>94</v>
      </c>
      <c r="T176" s="1160">
        <f t="shared" si="161"/>
        <v>196</v>
      </c>
      <c r="U176" s="1160">
        <f t="shared" si="161"/>
        <v>196</v>
      </c>
      <c r="V176" s="1160">
        <f t="shared" si="161"/>
        <v>304</v>
      </c>
      <c r="W176" s="1160">
        <f t="shared" si="161"/>
        <v>292</v>
      </c>
      <c r="X176" s="1160">
        <f t="shared" si="161"/>
        <v>292</v>
      </c>
      <c r="Y176" s="1160">
        <f t="shared" si="162"/>
        <v>183</v>
      </c>
      <c r="Z176" s="1160">
        <f t="shared" si="162"/>
        <v>291</v>
      </c>
      <c r="AA176" s="1160">
        <f t="shared" si="162"/>
        <v>183</v>
      </c>
      <c r="AB176" s="1160">
        <f t="shared" si="162"/>
        <v>291</v>
      </c>
      <c r="AC176" s="1160">
        <f t="shared" si="162"/>
        <v>291</v>
      </c>
      <c r="AD176" s="1160">
        <f t="shared" si="162"/>
        <v>291</v>
      </c>
      <c r="AE176" s="1160">
        <f t="shared" si="162"/>
        <v>291</v>
      </c>
      <c r="AF176" s="1160">
        <f t="shared" si="162"/>
        <v>291</v>
      </c>
      <c r="AG176" s="1160">
        <f t="shared" si="162"/>
        <v>291</v>
      </c>
      <c r="AH176" s="1160">
        <f t="shared" si="162"/>
        <v>291</v>
      </c>
      <c r="AI176" s="1160">
        <f t="shared" si="162"/>
        <v>291</v>
      </c>
      <c r="AJ176" s="1160">
        <f t="shared" si="162"/>
        <v>291</v>
      </c>
      <c r="AK176" s="1160">
        <f t="shared" si="162"/>
        <v>291</v>
      </c>
      <c r="AL176" s="1160">
        <f t="shared" si="162"/>
        <v>291</v>
      </c>
    </row>
    <row r="177" spans="2:38" ht="42" thickBot="1">
      <c r="B177" s="1367" t="s">
        <v>143</v>
      </c>
      <c r="C177" s="1667"/>
      <c r="D177" s="2061" t="s">
        <v>52</v>
      </c>
      <c r="E177" s="2062"/>
      <c r="F177" s="1417" t="str">
        <f>B177&amp;D177</f>
        <v>MKC_MPLメーカー在庫</v>
      </c>
      <c r="G177" s="1154"/>
      <c r="H177" s="1160">
        <f>SUMIF($D$48:$D$88,$D$170:$D$179,H$48:H$88)</f>
        <v>108</v>
      </c>
      <c r="I177" s="1160">
        <f t="shared" si="161"/>
        <v>108</v>
      </c>
      <c r="J177" s="1160">
        <f t="shared" si="161"/>
        <v>108</v>
      </c>
      <c r="K177" s="1160">
        <f t="shared" si="161"/>
        <v>108</v>
      </c>
      <c r="L177" s="1160">
        <f t="shared" si="161"/>
        <v>108</v>
      </c>
      <c r="M177" s="1160">
        <f t="shared" si="161"/>
        <v>216</v>
      </c>
      <c r="N177" s="1160">
        <f t="shared" si="161"/>
        <v>324</v>
      </c>
      <c r="O177" s="1160">
        <f t="shared" si="161"/>
        <v>324</v>
      </c>
      <c r="P177" s="1160">
        <f t="shared" si="161"/>
        <v>324</v>
      </c>
      <c r="Q177" s="1160">
        <f t="shared" si="161"/>
        <v>324</v>
      </c>
      <c r="R177" s="1160">
        <f t="shared" si="161"/>
        <v>215</v>
      </c>
      <c r="S177" s="1160">
        <f t="shared" si="161"/>
        <v>323</v>
      </c>
      <c r="T177" s="1160">
        <f t="shared" si="161"/>
        <v>323</v>
      </c>
      <c r="U177" s="1160">
        <f t="shared" si="161"/>
        <v>431</v>
      </c>
      <c r="V177" s="1160">
        <f t="shared" si="161"/>
        <v>323</v>
      </c>
      <c r="W177" s="1160">
        <f t="shared" si="161"/>
        <v>323</v>
      </c>
      <c r="X177" s="1160">
        <f t="shared" si="161"/>
        <v>323</v>
      </c>
      <c r="Y177" s="1160">
        <f t="shared" si="162"/>
        <v>323</v>
      </c>
      <c r="Z177" s="1160">
        <f t="shared" si="162"/>
        <v>215</v>
      </c>
      <c r="AA177" s="1160">
        <f t="shared" si="162"/>
        <v>215</v>
      </c>
      <c r="AB177" s="1160">
        <f t="shared" si="162"/>
        <v>107</v>
      </c>
      <c r="AC177" s="1160">
        <f t="shared" si="162"/>
        <v>215</v>
      </c>
      <c r="AD177" s="1160">
        <f t="shared" si="162"/>
        <v>215</v>
      </c>
      <c r="AE177" s="1160">
        <f t="shared" si="162"/>
        <v>215</v>
      </c>
      <c r="AF177" s="1160">
        <f t="shared" si="162"/>
        <v>107</v>
      </c>
      <c r="AG177" s="1160">
        <f t="shared" si="162"/>
        <v>215</v>
      </c>
      <c r="AH177" s="1160">
        <f t="shared" si="162"/>
        <v>215</v>
      </c>
      <c r="AI177" s="1160">
        <f t="shared" si="162"/>
        <v>215</v>
      </c>
      <c r="AJ177" s="1160">
        <f t="shared" si="162"/>
        <v>215</v>
      </c>
      <c r="AK177" s="1160">
        <f t="shared" si="162"/>
        <v>215</v>
      </c>
      <c r="AL177" s="1160">
        <f t="shared" si="162"/>
        <v>215</v>
      </c>
    </row>
    <row r="178" spans="2:38" ht="42" thickTop="1">
      <c r="B178" s="1367" t="s">
        <v>143</v>
      </c>
      <c r="C178" s="1667"/>
      <c r="D178" s="2063" t="s">
        <v>51</v>
      </c>
      <c r="E178" s="2064"/>
      <c r="F178" s="1417" t="str">
        <f>B178&amp;D178</f>
        <v>MKC_MPL鋳造領域在庫</v>
      </c>
      <c r="G178" s="1154"/>
      <c r="H178" s="1160">
        <f>SUMIF($D$48:$D$88,$D$170:$D$179,H$48:H$88)</f>
        <v>1087</v>
      </c>
      <c r="I178" s="1160">
        <f t="shared" si="161"/>
        <v>1087</v>
      </c>
      <c r="J178" s="1160">
        <f t="shared" si="161"/>
        <v>1087</v>
      </c>
      <c r="K178" s="1160">
        <f t="shared" si="161"/>
        <v>1087</v>
      </c>
      <c r="L178" s="1160">
        <f t="shared" si="161"/>
        <v>1087</v>
      </c>
      <c r="M178" s="1160">
        <f t="shared" si="161"/>
        <v>979</v>
      </c>
      <c r="N178" s="1160">
        <f t="shared" si="161"/>
        <v>862</v>
      </c>
      <c r="O178" s="1160">
        <f t="shared" si="161"/>
        <v>862</v>
      </c>
      <c r="P178" s="1160">
        <f t="shared" si="161"/>
        <v>862</v>
      </c>
      <c r="Q178" s="1160">
        <f t="shared" si="161"/>
        <v>862</v>
      </c>
      <c r="R178" s="1160">
        <f t="shared" si="161"/>
        <v>862</v>
      </c>
      <c r="S178" s="1160">
        <f t="shared" si="161"/>
        <v>754</v>
      </c>
      <c r="T178" s="1160">
        <f t="shared" si="161"/>
        <v>646</v>
      </c>
      <c r="U178" s="1160">
        <f t="shared" si="161"/>
        <v>538</v>
      </c>
      <c r="V178" s="1160">
        <f t="shared" si="161"/>
        <v>538</v>
      </c>
      <c r="W178" s="1160">
        <f t="shared" si="161"/>
        <v>538</v>
      </c>
      <c r="X178" s="1160">
        <f t="shared" si="161"/>
        <v>538</v>
      </c>
      <c r="Y178" s="1160">
        <f t="shared" si="162"/>
        <v>538</v>
      </c>
      <c r="Z178" s="1160">
        <f t="shared" si="162"/>
        <v>538</v>
      </c>
      <c r="AA178" s="1160">
        <f t="shared" si="162"/>
        <v>538</v>
      </c>
      <c r="AB178" s="1160">
        <f t="shared" si="162"/>
        <v>538</v>
      </c>
      <c r="AC178" s="1160">
        <f t="shared" si="162"/>
        <v>430</v>
      </c>
      <c r="AD178" s="1160">
        <f t="shared" si="162"/>
        <v>430</v>
      </c>
      <c r="AE178" s="1160">
        <f t="shared" si="162"/>
        <v>430</v>
      </c>
      <c r="AF178" s="1160">
        <f t="shared" si="162"/>
        <v>430</v>
      </c>
      <c r="AG178" s="1160">
        <f t="shared" si="162"/>
        <v>322</v>
      </c>
      <c r="AH178" s="1160">
        <f t="shared" si="162"/>
        <v>322</v>
      </c>
      <c r="AI178" s="1160">
        <f t="shared" si="162"/>
        <v>322</v>
      </c>
      <c r="AJ178" s="1160">
        <f t="shared" si="162"/>
        <v>322</v>
      </c>
      <c r="AK178" s="1160">
        <f t="shared" si="162"/>
        <v>322</v>
      </c>
      <c r="AL178" s="1160">
        <f t="shared" si="162"/>
        <v>322</v>
      </c>
    </row>
    <row r="179" spans="2:38" ht="42" thickBot="1">
      <c r="B179" s="1367" t="s">
        <v>143</v>
      </c>
      <c r="C179" s="1667"/>
      <c r="D179" s="2065" t="s">
        <v>639</v>
      </c>
      <c r="E179" s="2066"/>
      <c r="F179" s="1418" t="str">
        <f t="shared" si="159"/>
        <v>MKC_MPL累計進度</v>
      </c>
      <c r="G179" s="1154"/>
      <c r="H179" s="1160">
        <f t="shared" si="163"/>
        <v>0</v>
      </c>
      <c r="I179" s="1160">
        <f t="shared" si="161"/>
        <v>0</v>
      </c>
      <c r="J179" s="1160">
        <f t="shared" si="161"/>
        <v>0</v>
      </c>
      <c r="K179" s="1160">
        <f t="shared" si="161"/>
        <v>0</v>
      </c>
      <c r="L179" s="1160">
        <f t="shared" si="161"/>
        <v>0</v>
      </c>
      <c r="M179" s="1160">
        <f t="shared" si="161"/>
        <v>-2</v>
      </c>
      <c r="N179" s="1160">
        <f t="shared" si="161"/>
        <v>-11</v>
      </c>
      <c r="O179" s="1160">
        <f t="shared" si="161"/>
        <v>-11</v>
      </c>
      <c r="P179" s="1160">
        <f t="shared" si="161"/>
        <v>-11</v>
      </c>
      <c r="Q179" s="1160">
        <f t="shared" si="161"/>
        <v>-11</v>
      </c>
      <c r="R179" s="1160">
        <f t="shared" si="161"/>
        <v>-11</v>
      </c>
      <c r="S179" s="1160">
        <f t="shared" si="161"/>
        <v>-11</v>
      </c>
      <c r="T179" s="1160">
        <f t="shared" si="161"/>
        <v>-17</v>
      </c>
      <c r="U179" s="1160">
        <f t="shared" si="161"/>
        <v>-17</v>
      </c>
      <c r="V179" s="1160">
        <f t="shared" si="161"/>
        <v>-17</v>
      </c>
      <c r="W179" s="1160">
        <f t="shared" si="161"/>
        <v>-29</v>
      </c>
      <c r="X179" s="1160">
        <f t="shared" si="161"/>
        <v>-29</v>
      </c>
      <c r="Y179" s="1160">
        <f t="shared" si="162"/>
        <v>-30</v>
      </c>
      <c r="Z179" s="1160">
        <f t="shared" si="162"/>
        <v>-30</v>
      </c>
      <c r="AA179" s="1160">
        <f t="shared" si="162"/>
        <v>-30</v>
      </c>
      <c r="AB179" s="1160">
        <f t="shared" si="162"/>
        <v>-30</v>
      </c>
      <c r="AC179" s="1160">
        <f t="shared" si="162"/>
        <v>-30</v>
      </c>
      <c r="AD179" s="1160">
        <f t="shared" si="162"/>
        <v>-30</v>
      </c>
      <c r="AE179" s="1160">
        <f t="shared" si="162"/>
        <v>-30</v>
      </c>
      <c r="AF179" s="1160">
        <f t="shared" si="162"/>
        <v>-30</v>
      </c>
      <c r="AG179" s="1160">
        <f t="shared" si="162"/>
        <v>-30</v>
      </c>
      <c r="AH179" s="1160">
        <f t="shared" si="162"/>
        <v>-30</v>
      </c>
      <c r="AI179" s="1160">
        <f t="shared" si="162"/>
        <v>-30</v>
      </c>
      <c r="AJ179" s="1160">
        <f t="shared" si="162"/>
        <v>-30</v>
      </c>
      <c r="AK179" s="1160">
        <f t="shared" si="162"/>
        <v>-30</v>
      </c>
      <c r="AL179" s="1160">
        <f t="shared" si="162"/>
        <v>-30</v>
      </c>
    </row>
    <row r="180" spans="2:38" ht="42" thickTop="1">
      <c r="B180" s="1420" t="s">
        <v>147</v>
      </c>
      <c r="C180" s="1666">
        <v>3</v>
      </c>
      <c r="D180" s="2067" t="s">
        <v>120</v>
      </c>
      <c r="E180" s="2068"/>
      <c r="F180" s="1415" t="str">
        <f t="shared" si="159"/>
        <v>MKC_SWA払出計画</v>
      </c>
      <c r="G180" s="1147"/>
      <c r="H180" s="1173">
        <f>SUMIF($D$89:$D$123,$D$180:$D$189,H$89:H$123)</f>
        <v>0</v>
      </c>
      <c r="I180" s="1173">
        <f t="shared" ref="I180:X189" si="164">SUMIF($D$89:$D$123,$D$180:$D$189,I$89:I$123)</f>
        <v>0</v>
      </c>
      <c r="J180" s="1173">
        <f t="shared" si="164"/>
        <v>0</v>
      </c>
      <c r="K180" s="1173">
        <f t="shared" si="164"/>
        <v>0</v>
      </c>
      <c r="L180" s="1173">
        <f t="shared" si="164"/>
        <v>0</v>
      </c>
      <c r="M180" s="1173">
        <f t="shared" si="164"/>
        <v>24</v>
      </c>
      <c r="N180" s="1173">
        <f t="shared" si="164"/>
        <v>24</v>
      </c>
      <c r="O180" s="1173">
        <f t="shared" si="164"/>
        <v>24</v>
      </c>
      <c r="P180" s="1173">
        <f t="shared" si="164"/>
        <v>0</v>
      </c>
      <c r="Q180" s="1173">
        <f t="shared" si="164"/>
        <v>0</v>
      </c>
      <c r="R180" s="1173">
        <f t="shared" si="164"/>
        <v>24</v>
      </c>
      <c r="S180" s="1173">
        <f t="shared" si="164"/>
        <v>24</v>
      </c>
      <c r="T180" s="1173">
        <f t="shared" si="164"/>
        <v>24</v>
      </c>
      <c r="U180" s="1173">
        <f t="shared" si="164"/>
        <v>24</v>
      </c>
      <c r="V180" s="1173">
        <f t="shared" si="164"/>
        <v>24</v>
      </c>
      <c r="W180" s="1173">
        <f t="shared" si="164"/>
        <v>0</v>
      </c>
      <c r="X180" s="1173">
        <f t="shared" si="164"/>
        <v>0</v>
      </c>
      <c r="Y180" s="1173">
        <f t="shared" ref="Y180:AL189" si="165">SUMIF($D$89:$D$123,$D$180:$D$189,Y$89:Y$123)</f>
        <v>24</v>
      </c>
      <c r="Z180" s="1173">
        <f t="shared" si="165"/>
        <v>24</v>
      </c>
      <c r="AA180" s="1173">
        <f t="shared" si="165"/>
        <v>24</v>
      </c>
      <c r="AB180" s="1173">
        <f t="shared" si="165"/>
        <v>24</v>
      </c>
      <c r="AC180" s="1173">
        <f t="shared" si="165"/>
        <v>24</v>
      </c>
      <c r="AD180" s="1173">
        <f t="shared" si="165"/>
        <v>0</v>
      </c>
      <c r="AE180" s="1173">
        <f t="shared" si="165"/>
        <v>0</v>
      </c>
      <c r="AF180" s="1173">
        <f t="shared" si="165"/>
        <v>24</v>
      </c>
      <c r="AG180" s="1173">
        <f t="shared" si="165"/>
        <v>24</v>
      </c>
      <c r="AH180" s="1173">
        <f t="shared" si="165"/>
        <v>24</v>
      </c>
      <c r="AI180" s="1173">
        <f t="shared" si="165"/>
        <v>24</v>
      </c>
      <c r="AJ180" s="1173">
        <f t="shared" si="165"/>
        <v>0</v>
      </c>
      <c r="AK180" s="1173">
        <f t="shared" si="165"/>
        <v>0</v>
      </c>
      <c r="AL180" s="1173">
        <f t="shared" si="165"/>
        <v>0</v>
      </c>
    </row>
    <row r="181" spans="2:38" ht="30.75" customHeight="1" thickBot="1">
      <c r="B181" s="1420" t="s">
        <v>147</v>
      </c>
      <c r="C181" s="1667"/>
      <c r="D181" s="2049" t="s">
        <v>54</v>
      </c>
      <c r="E181" s="2050"/>
      <c r="F181" s="1416" t="str">
        <f t="shared" si="159"/>
        <v>MKC_SWA完成品在庫</v>
      </c>
      <c r="G181" s="1154"/>
      <c r="H181" s="1155">
        <f t="shared" ref="H181:H189" si="166">SUMIF($D$89:$D$123,$D$180:$D$189,H$89:H$123)</f>
        <v>312</v>
      </c>
      <c r="I181" s="1155">
        <f t="shared" si="164"/>
        <v>312</v>
      </c>
      <c r="J181" s="1155">
        <f t="shared" si="164"/>
        <v>312</v>
      </c>
      <c r="K181" s="1155">
        <f t="shared" si="164"/>
        <v>312</v>
      </c>
      <c r="L181" s="1155">
        <f t="shared" si="164"/>
        <v>312</v>
      </c>
      <c r="M181" s="1155">
        <f t="shared" si="164"/>
        <v>288</v>
      </c>
      <c r="N181" s="1155">
        <f t="shared" si="164"/>
        <v>384</v>
      </c>
      <c r="O181" s="1155">
        <f t="shared" si="164"/>
        <v>360</v>
      </c>
      <c r="P181" s="1155">
        <f t="shared" si="164"/>
        <v>360</v>
      </c>
      <c r="Q181" s="1155">
        <f t="shared" si="164"/>
        <v>360</v>
      </c>
      <c r="R181" s="1155">
        <f t="shared" si="164"/>
        <v>336</v>
      </c>
      <c r="S181" s="1155">
        <f t="shared" si="164"/>
        <v>312</v>
      </c>
      <c r="T181" s="1155">
        <f t="shared" si="164"/>
        <v>360</v>
      </c>
      <c r="U181" s="1155">
        <f t="shared" si="164"/>
        <v>336</v>
      </c>
      <c r="V181" s="1155">
        <f t="shared" si="164"/>
        <v>312</v>
      </c>
      <c r="W181" s="1155">
        <f t="shared" si="164"/>
        <v>312</v>
      </c>
      <c r="X181" s="1155">
        <f t="shared" si="164"/>
        <v>312</v>
      </c>
      <c r="Y181" s="1155">
        <f t="shared" si="165"/>
        <v>288</v>
      </c>
      <c r="Z181" s="1155">
        <f t="shared" si="165"/>
        <v>264</v>
      </c>
      <c r="AA181" s="1155">
        <f t="shared" si="165"/>
        <v>240</v>
      </c>
      <c r="AB181" s="1155">
        <f t="shared" si="165"/>
        <v>240</v>
      </c>
      <c r="AC181" s="1155">
        <f t="shared" si="165"/>
        <v>216</v>
      </c>
      <c r="AD181" s="1155">
        <f t="shared" si="165"/>
        <v>216</v>
      </c>
      <c r="AE181" s="1155">
        <f t="shared" si="165"/>
        <v>216</v>
      </c>
      <c r="AF181" s="1155">
        <f t="shared" si="165"/>
        <v>192</v>
      </c>
      <c r="AG181" s="1155">
        <f t="shared" si="165"/>
        <v>216</v>
      </c>
      <c r="AH181" s="1155">
        <f t="shared" si="165"/>
        <v>240</v>
      </c>
      <c r="AI181" s="1155">
        <f t="shared" si="165"/>
        <v>216</v>
      </c>
      <c r="AJ181" s="1155">
        <f t="shared" si="165"/>
        <v>216</v>
      </c>
      <c r="AK181" s="1155">
        <f t="shared" si="165"/>
        <v>216</v>
      </c>
      <c r="AL181" s="1155">
        <f t="shared" si="165"/>
        <v>216</v>
      </c>
    </row>
    <row r="182" spans="2:38" ht="30.75" customHeight="1" thickTop="1">
      <c r="B182" s="1420" t="s">
        <v>147</v>
      </c>
      <c r="C182" s="1667"/>
      <c r="D182" s="2051" t="s">
        <v>40</v>
      </c>
      <c r="E182" s="2052"/>
      <c r="F182" s="1417" t="str">
        <f t="shared" si="159"/>
        <v>MKC_SWA仕上げ計画</v>
      </c>
      <c r="G182" s="1154"/>
      <c r="H182" s="1160">
        <f t="shared" si="166"/>
        <v>0</v>
      </c>
      <c r="I182" s="1160">
        <f t="shared" si="164"/>
        <v>0</v>
      </c>
      <c r="J182" s="1160">
        <f t="shared" si="164"/>
        <v>0</v>
      </c>
      <c r="K182" s="1160">
        <f t="shared" si="164"/>
        <v>0</v>
      </c>
      <c r="L182" s="1160">
        <f t="shared" si="164"/>
        <v>0</v>
      </c>
      <c r="M182" s="1160">
        <f t="shared" si="164"/>
        <v>48</v>
      </c>
      <c r="N182" s="1160">
        <f t="shared" si="164"/>
        <v>48</v>
      </c>
      <c r="O182" s="1160">
        <f t="shared" si="164"/>
        <v>48</v>
      </c>
      <c r="P182" s="1160">
        <f t="shared" si="164"/>
        <v>0</v>
      </c>
      <c r="Q182" s="1160">
        <f t="shared" si="164"/>
        <v>0</v>
      </c>
      <c r="R182" s="1160">
        <f t="shared" si="164"/>
        <v>48</v>
      </c>
      <c r="S182" s="1160">
        <f t="shared" si="164"/>
        <v>48</v>
      </c>
      <c r="T182" s="1160">
        <f t="shared" si="164"/>
        <v>48</v>
      </c>
      <c r="U182" s="1160">
        <f t="shared" si="164"/>
        <v>48</v>
      </c>
      <c r="V182" s="1160">
        <f t="shared" si="164"/>
        <v>48</v>
      </c>
      <c r="W182" s="1160">
        <f t="shared" si="164"/>
        <v>0</v>
      </c>
      <c r="X182" s="1160">
        <f t="shared" si="164"/>
        <v>0</v>
      </c>
      <c r="Y182" s="1160">
        <f t="shared" si="165"/>
        <v>24</v>
      </c>
      <c r="Z182" s="1160">
        <f t="shared" si="165"/>
        <v>0</v>
      </c>
      <c r="AA182" s="1160">
        <f t="shared" si="165"/>
        <v>0</v>
      </c>
      <c r="AB182" s="1160">
        <f t="shared" si="165"/>
        <v>0</v>
      </c>
      <c r="AC182" s="1160">
        <f t="shared" si="165"/>
        <v>0</v>
      </c>
      <c r="AD182" s="1160">
        <f t="shared" si="165"/>
        <v>0</v>
      </c>
      <c r="AE182" s="1160">
        <f t="shared" si="165"/>
        <v>0</v>
      </c>
      <c r="AF182" s="1160">
        <f t="shared" si="165"/>
        <v>0</v>
      </c>
      <c r="AG182" s="1160">
        <f t="shared" si="165"/>
        <v>48</v>
      </c>
      <c r="AH182" s="1160">
        <f t="shared" si="165"/>
        <v>48</v>
      </c>
      <c r="AI182" s="1160">
        <f t="shared" si="165"/>
        <v>0</v>
      </c>
      <c r="AJ182" s="1160">
        <f t="shared" si="165"/>
        <v>0</v>
      </c>
      <c r="AK182" s="1160">
        <f t="shared" si="165"/>
        <v>0</v>
      </c>
      <c r="AL182" s="1160">
        <f t="shared" si="165"/>
        <v>0</v>
      </c>
    </row>
    <row r="183" spans="2:38" ht="30.75" customHeight="1">
      <c r="B183" s="1420" t="s">
        <v>147</v>
      </c>
      <c r="C183" s="1667"/>
      <c r="D183" s="2053" t="s">
        <v>140</v>
      </c>
      <c r="E183" s="2054"/>
      <c r="F183" s="1418" t="str">
        <f t="shared" si="159"/>
        <v>MKC_SWA仕上げ合格</v>
      </c>
      <c r="G183" s="1154"/>
      <c r="H183" s="1160">
        <f t="shared" si="166"/>
        <v>0</v>
      </c>
      <c r="I183" s="1160">
        <f t="shared" si="164"/>
        <v>0</v>
      </c>
      <c r="J183" s="1160">
        <f t="shared" si="164"/>
        <v>0</v>
      </c>
      <c r="K183" s="1160">
        <f t="shared" si="164"/>
        <v>0</v>
      </c>
      <c r="L183" s="1160">
        <f t="shared" si="164"/>
        <v>0</v>
      </c>
      <c r="M183" s="1160">
        <f t="shared" si="164"/>
        <v>0</v>
      </c>
      <c r="N183" s="1160">
        <f t="shared" si="164"/>
        <v>120</v>
      </c>
      <c r="O183" s="1160">
        <f t="shared" si="164"/>
        <v>0</v>
      </c>
      <c r="P183" s="1160">
        <f t="shared" si="164"/>
        <v>0</v>
      </c>
      <c r="Q183" s="1160">
        <f t="shared" si="164"/>
        <v>0</v>
      </c>
      <c r="R183" s="1160">
        <f t="shared" si="164"/>
        <v>0</v>
      </c>
      <c r="S183" s="1160">
        <f t="shared" si="164"/>
        <v>0</v>
      </c>
      <c r="T183" s="1160">
        <f t="shared" si="164"/>
        <v>72</v>
      </c>
      <c r="U183" s="1160">
        <f t="shared" si="164"/>
        <v>0</v>
      </c>
      <c r="V183" s="1160">
        <f t="shared" si="164"/>
        <v>0</v>
      </c>
      <c r="W183" s="1160">
        <f t="shared" si="164"/>
        <v>0</v>
      </c>
      <c r="X183" s="1160">
        <f t="shared" si="164"/>
        <v>0</v>
      </c>
      <c r="Y183" s="1160">
        <f t="shared" si="165"/>
        <v>0</v>
      </c>
      <c r="Z183" s="1160">
        <f t="shared" si="165"/>
        <v>0</v>
      </c>
      <c r="AA183" s="1160">
        <f t="shared" si="165"/>
        <v>0</v>
      </c>
      <c r="AB183" s="1160">
        <f t="shared" si="165"/>
        <v>24</v>
      </c>
      <c r="AC183" s="1160">
        <f t="shared" si="165"/>
        <v>0</v>
      </c>
      <c r="AD183" s="1160">
        <f t="shared" si="165"/>
        <v>0</v>
      </c>
      <c r="AE183" s="1160">
        <f t="shared" si="165"/>
        <v>0</v>
      </c>
      <c r="AF183" s="1160">
        <f t="shared" si="165"/>
        <v>0</v>
      </c>
      <c r="AG183" s="1160">
        <f t="shared" si="165"/>
        <v>48</v>
      </c>
      <c r="AH183" s="1160">
        <f t="shared" si="165"/>
        <v>48</v>
      </c>
      <c r="AI183" s="1160">
        <f t="shared" si="165"/>
        <v>0</v>
      </c>
      <c r="AJ183" s="1160">
        <f t="shared" si="165"/>
        <v>0</v>
      </c>
      <c r="AK183" s="1160">
        <f t="shared" si="165"/>
        <v>0</v>
      </c>
      <c r="AL183" s="1160">
        <f t="shared" si="165"/>
        <v>0</v>
      </c>
    </row>
    <row r="184" spans="2:38" ht="30.75" customHeight="1">
      <c r="B184" s="1420" t="s">
        <v>147</v>
      </c>
      <c r="C184" s="1667"/>
      <c r="D184" s="2055" t="s">
        <v>144</v>
      </c>
      <c r="E184" s="2056"/>
      <c r="F184" s="1419" t="str">
        <f t="shared" si="159"/>
        <v>MKC_SWA良品計画</v>
      </c>
      <c r="G184" s="1154"/>
      <c r="H184" s="1155">
        <f t="shared" si="166"/>
        <v>0</v>
      </c>
      <c r="I184" s="1155">
        <f t="shared" si="164"/>
        <v>0</v>
      </c>
      <c r="J184" s="1155">
        <f t="shared" si="164"/>
        <v>0</v>
      </c>
      <c r="K184" s="1155">
        <f t="shared" si="164"/>
        <v>0</v>
      </c>
      <c r="L184" s="1155">
        <f t="shared" si="164"/>
        <v>0</v>
      </c>
      <c r="M184" s="1155">
        <f t="shared" si="164"/>
        <v>0</v>
      </c>
      <c r="N184" s="1155">
        <f t="shared" si="164"/>
        <v>0</v>
      </c>
      <c r="O184" s="1155">
        <f t="shared" si="164"/>
        <v>0</v>
      </c>
      <c r="P184" s="1155">
        <f t="shared" si="164"/>
        <v>140</v>
      </c>
      <c r="Q184" s="1155">
        <f t="shared" si="164"/>
        <v>140</v>
      </c>
      <c r="R184" s="1155">
        <f t="shared" si="164"/>
        <v>30</v>
      </c>
      <c r="S184" s="1155">
        <f t="shared" si="164"/>
        <v>0</v>
      </c>
      <c r="T184" s="1155">
        <f t="shared" si="164"/>
        <v>0</v>
      </c>
      <c r="U184" s="1155">
        <f t="shared" si="164"/>
        <v>0</v>
      </c>
      <c r="V184" s="1155">
        <f t="shared" si="164"/>
        <v>0</v>
      </c>
      <c r="W184" s="1155">
        <f t="shared" si="164"/>
        <v>0</v>
      </c>
      <c r="X184" s="1155">
        <f t="shared" si="164"/>
        <v>0</v>
      </c>
      <c r="Y184" s="1155">
        <f t="shared" si="165"/>
        <v>0</v>
      </c>
      <c r="Z184" s="1155">
        <f t="shared" si="165"/>
        <v>0</v>
      </c>
      <c r="AA184" s="1155">
        <f t="shared" si="165"/>
        <v>0</v>
      </c>
      <c r="AB184" s="1155">
        <f t="shared" si="165"/>
        <v>0</v>
      </c>
      <c r="AC184" s="1155">
        <f t="shared" si="165"/>
        <v>0</v>
      </c>
      <c r="AD184" s="1155">
        <f t="shared" si="165"/>
        <v>0</v>
      </c>
      <c r="AE184" s="1155">
        <f t="shared" si="165"/>
        <v>0</v>
      </c>
      <c r="AF184" s="1155">
        <f t="shared" si="165"/>
        <v>40</v>
      </c>
      <c r="AG184" s="1155">
        <f t="shared" si="165"/>
        <v>100</v>
      </c>
      <c r="AH184" s="1155">
        <f t="shared" si="165"/>
        <v>170</v>
      </c>
      <c r="AI184" s="1155">
        <f t="shared" si="165"/>
        <v>90</v>
      </c>
      <c r="AJ184" s="1155">
        <f t="shared" si="165"/>
        <v>0</v>
      </c>
      <c r="AK184" s="1155">
        <f t="shared" si="165"/>
        <v>0</v>
      </c>
      <c r="AL184" s="1155">
        <f t="shared" si="165"/>
        <v>100</v>
      </c>
    </row>
    <row r="185" spans="2:38" ht="41.4">
      <c r="B185" s="1420" t="s">
        <v>147</v>
      </c>
      <c r="C185" s="1667"/>
      <c r="D185" s="2057" t="s">
        <v>148</v>
      </c>
      <c r="E185" s="2058"/>
      <c r="F185" s="1417" t="str">
        <f t="shared" si="159"/>
        <v>MKC_SWA良品実績</v>
      </c>
      <c r="G185" s="1154"/>
      <c r="H185" s="1160">
        <f t="shared" si="166"/>
        <v>0</v>
      </c>
      <c r="I185" s="1160">
        <f t="shared" si="164"/>
        <v>0</v>
      </c>
      <c r="J185" s="1160">
        <f t="shared" si="164"/>
        <v>0</v>
      </c>
      <c r="K185" s="1160">
        <f t="shared" si="164"/>
        <v>0</v>
      </c>
      <c r="L185" s="1160">
        <f t="shared" si="164"/>
        <v>0</v>
      </c>
      <c r="M185" s="1160">
        <f t="shared" si="164"/>
        <v>0</v>
      </c>
      <c r="N185" s="1160">
        <f t="shared" si="164"/>
        <v>0</v>
      </c>
      <c r="O185" s="1160">
        <f t="shared" si="164"/>
        <v>0</v>
      </c>
      <c r="P185" s="1160">
        <f t="shared" si="164"/>
        <v>114</v>
      </c>
      <c r="Q185" s="1160">
        <f t="shared" si="164"/>
        <v>126</v>
      </c>
      <c r="R185" s="1160">
        <f t="shared" si="164"/>
        <v>51</v>
      </c>
      <c r="S185" s="1160">
        <f t="shared" si="164"/>
        <v>0</v>
      </c>
      <c r="T185" s="1160">
        <f t="shared" si="164"/>
        <v>0</v>
      </c>
      <c r="U185" s="1160">
        <f t="shared" si="164"/>
        <v>0</v>
      </c>
      <c r="V185" s="1160">
        <f t="shared" si="164"/>
        <v>0</v>
      </c>
      <c r="W185" s="1160">
        <f t="shared" si="164"/>
        <v>0</v>
      </c>
      <c r="X185" s="1160">
        <f t="shared" si="164"/>
        <v>0</v>
      </c>
      <c r="Y185" s="1160">
        <f t="shared" si="165"/>
        <v>0</v>
      </c>
      <c r="Z185" s="1160">
        <f t="shared" si="165"/>
        <v>0</v>
      </c>
      <c r="AA185" s="1160">
        <f t="shared" si="165"/>
        <v>0</v>
      </c>
      <c r="AB185" s="1160">
        <f t="shared" si="165"/>
        <v>0</v>
      </c>
      <c r="AC185" s="1160">
        <f t="shared" si="165"/>
        <v>0</v>
      </c>
      <c r="AD185" s="1160">
        <f t="shared" si="165"/>
        <v>0</v>
      </c>
      <c r="AE185" s="1160">
        <f t="shared" si="165"/>
        <v>0</v>
      </c>
      <c r="AF185" s="1160">
        <f t="shared" si="165"/>
        <v>40</v>
      </c>
      <c r="AG185" s="1160">
        <f t="shared" si="165"/>
        <v>100</v>
      </c>
      <c r="AH185" s="1160">
        <f t="shared" si="165"/>
        <v>170</v>
      </c>
      <c r="AI185" s="1160">
        <f t="shared" si="165"/>
        <v>90</v>
      </c>
      <c r="AJ185" s="1160">
        <f t="shared" si="165"/>
        <v>0</v>
      </c>
      <c r="AK185" s="1160">
        <f t="shared" si="165"/>
        <v>0</v>
      </c>
      <c r="AL185" s="1160">
        <f t="shared" si="165"/>
        <v>100</v>
      </c>
    </row>
    <row r="186" spans="2:38" ht="41.4">
      <c r="B186" s="1420" t="s">
        <v>147</v>
      </c>
      <c r="C186" s="1667"/>
      <c r="D186" s="2059" t="s">
        <v>53</v>
      </c>
      <c r="E186" s="2060"/>
      <c r="F186" s="1417" t="str">
        <f>B186&amp;D186</f>
        <v>MKC_SWAＧＤＣ仕掛在庫</v>
      </c>
      <c r="G186" s="1154"/>
      <c r="H186" s="1160">
        <f>SUMIF($D$89:$D$123,$D$180:$D$189,H$89:H$123)</f>
        <v>131</v>
      </c>
      <c r="I186" s="1160">
        <f t="shared" si="164"/>
        <v>131</v>
      </c>
      <c r="J186" s="1160">
        <f t="shared" si="164"/>
        <v>131</v>
      </c>
      <c r="K186" s="1160">
        <f t="shared" si="164"/>
        <v>131</v>
      </c>
      <c r="L186" s="1160">
        <f t="shared" si="164"/>
        <v>131</v>
      </c>
      <c r="M186" s="1160">
        <f t="shared" si="164"/>
        <v>179</v>
      </c>
      <c r="N186" s="1160">
        <f t="shared" si="164"/>
        <v>107</v>
      </c>
      <c r="O186" s="1160">
        <f t="shared" si="164"/>
        <v>107</v>
      </c>
      <c r="P186" s="1160">
        <f t="shared" si="164"/>
        <v>107</v>
      </c>
      <c r="Q186" s="1160">
        <f t="shared" si="164"/>
        <v>107</v>
      </c>
      <c r="R186" s="1160">
        <f t="shared" si="164"/>
        <v>107</v>
      </c>
      <c r="S186" s="1160">
        <f t="shared" si="164"/>
        <v>107</v>
      </c>
      <c r="T186" s="1160">
        <f t="shared" si="164"/>
        <v>35</v>
      </c>
      <c r="U186" s="1160">
        <f t="shared" si="164"/>
        <v>131</v>
      </c>
      <c r="V186" s="1160">
        <f t="shared" si="164"/>
        <v>131</v>
      </c>
      <c r="W186" s="1160">
        <f t="shared" si="164"/>
        <v>131</v>
      </c>
      <c r="X186" s="1160">
        <f t="shared" si="164"/>
        <v>131</v>
      </c>
      <c r="Y186" s="1160">
        <f t="shared" si="165"/>
        <v>227</v>
      </c>
      <c r="Z186" s="1160">
        <f t="shared" si="165"/>
        <v>227</v>
      </c>
      <c r="AA186" s="1160">
        <f t="shared" si="165"/>
        <v>322</v>
      </c>
      <c r="AB186" s="1160">
        <f t="shared" si="165"/>
        <v>298</v>
      </c>
      <c r="AC186" s="1160">
        <f t="shared" si="165"/>
        <v>298</v>
      </c>
      <c r="AD186" s="1160">
        <f t="shared" si="165"/>
        <v>298</v>
      </c>
      <c r="AE186" s="1160">
        <f t="shared" si="165"/>
        <v>298</v>
      </c>
      <c r="AF186" s="1160">
        <f t="shared" si="165"/>
        <v>298</v>
      </c>
      <c r="AG186" s="1160">
        <f t="shared" si="165"/>
        <v>298</v>
      </c>
      <c r="AH186" s="1160">
        <f t="shared" si="165"/>
        <v>298</v>
      </c>
      <c r="AI186" s="1160">
        <f t="shared" si="165"/>
        <v>298</v>
      </c>
      <c r="AJ186" s="1160">
        <f t="shared" si="165"/>
        <v>298</v>
      </c>
      <c r="AK186" s="1160">
        <f t="shared" si="165"/>
        <v>298</v>
      </c>
      <c r="AL186" s="1160">
        <f t="shared" si="165"/>
        <v>298</v>
      </c>
    </row>
    <row r="187" spans="2:38" ht="42" thickBot="1">
      <c r="B187" s="1420" t="s">
        <v>147</v>
      </c>
      <c r="C187" s="1667"/>
      <c r="D187" s="2061" t="s">
        <v>52</v>
      </c>
      <c r="E187" s="2062"/>
      <c r="F187" s="1417" t="str">
        <f>B187&amp;D187</f>
        <v>MKC_SWAメーカー在庫</v>
      </c>
      <c r="G187" s="1154"/>
      <c r="H187" s="1160">
        <f>SUMIF($D$89:$D$123,$D$180:$D$189,H$89:H$123)</f>
        <v>96</v>
      </c>
      <c r="I187" s="1160">
        <f t="shared" si="164"/>
        <v>96</v>
      </c>
      <c r="J187" s="1160">
        <f t="shared" si="164"/>
        <v>96</v>
      </c>
      <c r="K187" s="1160">
        <f t="shared" si="164"/>
        <v>96</v>
      </c>
      <c r="L187" s="1160">
        <f t="shared" si="164"/>
        <v>96</v>
      </c>
      <c r="M187" s="1160">
        <f t="shared" si="164"/>
        <v>48</v>
      </c>
      <c r="N187" s="1160">
        <f t="shared" si="164"/>
        <v>0</v>
      </c>
      <c r="O187" s="1160">
        <f t="shared" si="164"/>
        <v>0</v>
      </c>
      <c r="P187" s="1160">
        <f t="shared" si="164"/>
        <v>0</v>
      </c>
      <c r="Q187" s="1160">
        <f t="shared" si="164"/>
        <v>0</v>
      </c>
      <c r="R187" s="1160">
        <f t="shared" si="164"/>
        <v>96</v>
      </c>
      <c r="S187" s="1160">
        <f t="shared" si="164"/>
        <v>287</v>
      </c>
      <c r="T187" s="1160">
        <f t="shared" si="164"/>
        <v>287</v>
      </c>
      <c r="U187" s="1160">
        <f t="shared" si="164"/>
        <v>191</v>
      </c>
      <c r="V187" s="1160">
        <f t="shared" si="164"/>
        <v>191</v>
      </c>
      <c r="W187" s="1160">
        <f t="shared" si="164"/>
        <v>191</v>
      </c>
      <c r="X187" s="1160">
        <f t="shared" si="164"/>
        <v>191</v>
      </c>
      <c r="Y187" s="1160">
        <f t="shared" si="165"/>
        <v>95</v>
      </c>
      <c r="Z187" s="1160">
        <f t="shared" si="165"/>
        <v>95</v>
      </c>
      <c r="AA187" s="1160">
        <f t="shared" si="165"/>
        <v>0</v>
      </c>
      <c r="AB187" s="1160">
        <f t="shared" si="165"/>
        <v>0</v>
      </c>
      <c r="AC187" s="1160">
        <f t="shared" si="165"/>
        <v>0</v>
      </c>
      <c r="AD187" s="1160">
        <f t="shared" si="165"/>
        <v>0</v>
      </c>
      <c r="AE187" s="1160">
        <f t="shared" si="165"/>
        <v>0</v>
      </c>
      <c r="AF187" s="1160">
        <f t="shared" si="165"/>
        <v>0</v>
      </c>
      <c r="AG187" s="1160">
        <f t="shared" si="165"/>
        <v>-48</v>
      </c>
      <c r="AH187" s="1160">
        <f t="shared" si="165"/>
        <v>-24</v>
      </c>
      <c r="AI187" s="1160">
        <f t="shared" si="165"/>
        <v>48</v>
      </c>
      <c r="AJ187" s="1160">
        <f t="shared" si="165"/>
        <v>48</v>
      </c>
      <c r="AK187" s="1160">
        <f t="shared" si="165"/>
        <v>48</v>
      </c>
      <c r="AL187" s="1160">
        <f t="shared" si="165"/>
        <v>48</v>
      </c>
    </row>
    <row r="188" spans="2:38" ht="42" thickTop="1">
      <c r="B188" s="1420" t="s">
        <v>147</v>
      </c>
      <c r="C188" s="1667"/>
      <c r="D188" s="2063" t="s">
        <v>51</v>
      </c>
      <c r="E188" s="2064"/>
      <c r="F188" s="1417" t="str">
        <f>B188&amp;D188</f>
        <v>MKC_SWA鋳造領域在庫</v>
      </c>
      <c r="G188" s="1154"/>
      <c r="H188" s="1160">
        <f>SUMIF($D$89:$D$123,$D$180:$D$189,H$89:H$123)</f>
        <v>0</v>
      </c>
      <c r="I188" s="1160">
        <f t="shared" si="164"/>
        <v>0</v>
      </c>
      <c r="J188" s="1160">
        <f t="shared" si="164"/>
        <v>0</v>
      </c>
      <c r="K188" s="1160">
        <f t="shared" si="164"/>
        <v>0</v>
      </c>
      <c r="L188" s="1160">
        <f t="shared" si="164"/>
        <v>0</v>
      </c>
      <c r="M188" s="1160">
        <f t="shared" si="164"/>
        <v>0</v>
      </c>
      <c r="N188" s="1160">
        <f t="shared" si="164"/>
        <v>0</v>
      </c>
      <c r="O188" s="1160">
        <f t="shared" si="164"/>
        <v>0</v>
      </c>
      <c r="P188" s="1160">
        <f t="shared" si="164"/>
        <v>114</v>
      </c>
      <c r="Q188" s="1160">
        <f t="shared" si="164"/>
        <v>240</v>
      </c>
      <c r="R188" s="1160">
        <f t="shared" si="164"/>
        <v>195</v>
      </c>
      <c r="S188" s="1160">
        <f t="shared" si="164"/>
        <v>4</v>
      </c>
      <c r="T188" s="1160">
        <f t="shared" si="164"/>
        <v>4</v>
      </c>
      <c r="U188" s="1160">
        <f t="shared" si="164"/>
        <v>4</v>
      </c>
      <c r="V188" s="1160">
        <f t="shared" si="164"/>
        <v>4</v>
      </c>
      <c r="W188" s="1160">
        <f t="shared" si="164"/>
        <v>4</v>
      </c>
      <c r="X188" s="1160">
        <f t="shared" si="164"/>
        <v>4</v>
      </c>
      <c r="Y188" s="1160">
        <f t="shared" si="165"/>
        <v>4</v>
      </c>
      <c r="Z188" s="1160">
        <f t="shared" si="165"/>
        <v>4</v>
      </c>
      <c r="AA188" s="1160">
        <f t="shared" si="165"/>
        <v>4</v>
      </c>
      <c r="AB188" s="1160">
        <f t="shared" si="165"/>
        <v>4</v>
      </c>
      <c r="AC188" s="1160">
        <f t="shared" si="165"/>
        <v>4</v>
      </c>
      <c r="AD188" s="1160">
        <f t="shared" si="165"/>
        <v>4</v>
      </c>
      <c r="AE188" s="1160">
        <f t="shared" si="165"/>
        <v>4</v>
      </c>
      <c r="AF188" s="1160">
        <f t="shared" si="165"/>
        <v>44</v>
      </c>
      <c r="AG188" s="1160">
        <f t="shared" si="165"/>
        <v>144</v>
      </c>
      <c r="AH188" s="1160">
        <f t="shared" si="165"/>
        <v>242</v>
      </c>
      <c r="AI188" s="1160">
        <f t="shared" si="165"/>
        <v>260</v>
      </c>
      <c r="AJ188" s="1160">
        <f t="shared" si="165"/>
        <v>260</v>
      </c>
      <c r="AK188" s="1160">
        <f t="shared" si="165"/>
        <v>260</v>
      </c>
      <c r="AL188" s="1160">
        <f t="shared" si="165"/>
        <v>360</v>
      </c>
    </row>
    <row r="189" spans="2:38" ht="41.4">
      <c r="B189" s="1420" t="s">
        <v>147</v>
      </c>
      <c r="C189" s="1667"/>
      <c r="D189" s="2065" t="s">
        <v>639</v>
      </c>
      <c r="E189" s="2066"/>
      <c r="F189" s="1418" t="str">
        <f t="shared" si="159"/>
        <v>MKC_SWA累計進度</v>
      </c>
      <c r="G189" s="1154"/>
      <c r="H189" s="1160">
        <f t="shared" si="166"/>
        <v>0</v>
      </c>
      <c r="I189" s="1160">
        <f t="shared" si="164"/>
        <v>0</v>
      </c>
      <c r="J189" s="1160">
        <f t="shared" si="164"/>
        <v>0</v>
      </c>
      <c r="K189" s="1160">
        <f t="shared" si="164"/>
        <v>0</v>
      </c>
      <c r="L189" s="1160">
        <f t="shared" si="164"/>
        <v>0</v>
      </c>
      <c r="M189" s="1160">
        <f t="shared" si="164"/>
        <v>0</v>
      </c>
      <c r="N189" s="1160">
        <f t="shared" si="164"/>
        <v>0</v>
      </c>
      <c r="O189" s="1160">
        <f t="shared" si="164"/>
        <v>0</v>
      </c>
      <c r="P189" s="1160">
        <f t="shared" si="164"/>
        <v>-26</v>
      </c>
      <c r="Q189" s="1160">
        <f t="shared" si="164"/>
        <v>-40</v>
      </c>
      <c r="R189" s="1160">
        <f t="shared" si="164"/>
        <v>-19</v>
      </c>
      <c r="S189" s="1160">
        <f t="shared" si="164"/>
        <v>-19</v>
      </c>
      <c r="T189" s="1160">
        <f t="shared" si="164"/>
        <v>-19</v>
      </c>
      <c r="U189" s="1160">
        <f t="shared" si="164"/>
        <v>-19</v>
      </c>
      <c r="V189" s="1160">
        <f t="shared" si="164"/>
        <v>-19</v>
      </c>
      <c r="W189" s="1160">
        <f t="shared" si="164"/>
        <v>-19</v>
      </c>
      <c r="X189" s="1160">
        <f t="shared" si="164"/>
        <v>-19</v>
      </c>
      <c r="Y189" s="1160">
        <f t="shared" si="165"/>
        <v>-19</v>
      </c>
      <c r="Z189" s="1160">
        <f t="shared" si="165"/>
        <v>-19</v>
      </c>
      <c r="AA189" s="1160">
        <f t="shared" si="165"/>
        <v>-19</v>
      </c>
      <c r="AB189" s="1160">
        <f t="shared" si="165"/>
        <v>-19</v>
      </c>
      <c r="AC189" s="1160">
        <f t="shared" si="165"/>
        <v>-19</v>
      </c>
      <c r="AD189" s="1160">
        <f t="shared" si="165"/>
        <v>-19</v>
      </c>
      <c r="AE189" s="1160">
        <f t="shared" si="165"/>
        <v>-19</v>
      </c>
      <c r="AF189" s="1160">
        <f t="shared" si="165"/>
        <v>-19</v>
      </c>
      <c r="AG189" s="1160">
        <f t="shared" si="165"/>
        <v>-19</v>
      </c>
      <c r="AH189" s="1160">
        <f t="shared" si="165"/>
        <v>-19</v>
      </c>
      <c r="AI189" s="1160">
        <f t="shared" si="165"/>
        <v>-19</v>
      </c>
      <c r="AJ189" s="1160">
        <f t="shared" si="165"/>
        <v>-19</v>
      </c>
      <c r="AK189" s="1160">
        <f t="shared" si="165"/>
        <v>-19</v>
      </c>
      <c r="AL189" s="1160">
        <f t="shared" si="165"/>
        <v>-19</v>
      </c>
    </row>
  </sheetData>
  <autoFilter ref="A6:AX6" xr:uid="{00000000-0009-0000-0000-000005000000}"/>
  <mergeCells count="195">
    <mergeCell ref="C141:C158"/>
    <mergeCell ref="D141:D142"/>
    <mergeCell ref="D143:D144"/>
    <mergeCell ref="D145:D146"/>
    <mergeCell ref="D147:D148"/>
    <mergeCell ref="D150:E150"/>
    <mergeCell ref="D151:E151"/>
    <mergeCell ref="D129:E129"/>
    <mergeCell ref="D130:E130"/>
    <mergeCell ref="D131:E131"/>
    <mergeCell ref="D132:E132"/>
    <mergeCell ref="D133:E133"/>
    <mergeCell ref="C124:C140"/>
    <mergeCell ref="D158:E158"/>
    <mergeCell ref="D152:E152"/>
    <mergeCell ref="D153:E153"/>
    <mergeCell ref="D154:E154"/>
    <mergeCell ref="D155:E155"/>
    <mergeCell ref="D156:E156"/>
    <mergeCell ref="D157:E157"/>
    <mergeCell ref="D138:E138"/>
    <mergeCell ref="D139:E139"/>
    <mergeCell ref="D140:E140"/>
    <mergeCell ref="F133:F140"/>
    <mergeCell ref="D134:E134"/>
    <mergeCell ref="D135:E135"/>
    <mergeCell ref="D136:E136"/>
    <mergeCell ref="D137:E137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C106:C123"/>
    <mergeCell ref="D106:D107"/>
    <mergeCell ref="D108:D109"/>
    <mergeCell ref="D110:D111"/>
    <mergeCell ref="D112:D113"/>
    <mergeCell ref="D115:E115"/>
    <mergeCell ref="D116:E116"/>
    <mergeCell ref="D117:E117"/>
    <mergeCell ref="D118:E118"/>
    <mergeCell ref="D119:E119"/>
    <mergeCell ref="D87:E87"/>
    <mergeCell ref="F98:F105"/>
    <mergeCell ref="D99:E99"/>
    <mergeCell ref="D100:E100"/>
    <mergeCell ref="D101:E101"/>
    <mergeCell ref="D102:E102"/>
    <mergeCell ref="D103:E103"/>
    <mergeCell ref="D104:E104"/>
    <mergeCell ref="D105:E105"/>
    <mergeCell ref="D71:D72"/>
    <mergeCell ref="D73:D74"/>
    <mergeCell ref="D75:D76"/>
    <mergeCell ref="D77:D78"/>
    <mergeCell ref="D80:E80"/>
    <mergeCell ref="D81:E81"/>
    <mergeCell ref="D88:E88"/>
    <mergeCell ref="C89:C105"/>
    <mergeCell ref="D89:E89"/>
    <mergeCell ref="D90:E90"/>
    <mergeCell ref="D91:E91"/>
    <mergeCell ref="D92:E92"/>
    <mergeCell ref="D93:E93"/>
    <mergeCell ref="D94:E94"/>
    <mergeCell ref="D95:E95"/>
    <mergeCell ref="D96:E96"/>
    <mergeCell ref="C71:C88"/>
    <mergeCell ref="D97:E97"/>
    <mergeCell ref="D98:E98"/>
    <mergeCell ref="D82:E82"/>
    <mergeCell ref="D83:E83"/>
    <mergeCell ref="D84:E84"/>
    <mergeCell ref="D85:E85"/>
    <mergeCell ref="D86:E86"/>
    <mergeCell ref="D59:E59"/>
    <mergeCell ref="D60:E60"/>
    <mergeCell ref="D61:E61"/>
    <mergeCell ref="D62:E62"/>
    <mergeCell ref="D63:E63"/>
    <mergeCell ref="F63:F70"/>
    <mergeCell ref="D64:E64"/>
    <mergeCell ref="D65:E65"/>
    <mergeCell ref="D66:E66"/>
    <mergeCell ref="D67:E67"/>
    <mergeCell ref="D68:E68"/>
    <mergeCell ref="D69:E69"/>
    <mergeCell ref="D70:E70"/>
    <mergeCell ref="D53:E53"/>
    <mergeCell ref="D54:E54"/>
    <mergeCell ref="D55:E55"/>
    <mergeCell ref="D56:E56"/>
    <mergeCell ref="D57:E57"/>
    <mergeCell ref="D58:E58"/>
    <mergeCell ref="D44:E44"/>
    <mergeCell ref="D45:E45"/>
    <mergeCell ref="D46:E46"/>
    <mergeCell ref="D47:E47"/>
    <mergeCell ref="F22:F29"/>
    <mergeCell ref="D23:E23"/>
    <mergeCell ref="D24:E24"/>
    <mergeCell ref="D25:E25"/>
    <mergeCell ref="D26:E26"/>
    <mergeCell ref="D27:E27"/>
    <mergeCell ref="D28:E28"/>
    <mergeCell ref="D29:E29"/>
    <mergeCell ref="C48:C70"/>
    <mergeCell ref="D48:E48"/>
    <mergeCell ref="D49:E49"/>
    <mergeCell ref="D50:E50"/>
    <mergeCell ref="D51:E51"/>
    <mergeCell ref="D52:E52"/>
    <mergeCell ref="C30:C47"/>
    <mergeCell ref="D30:D31"/>
    <mergeCell ref="D32:D33"/>
    <mergeCell ref="D34:D35"/>
    <mergeCell ref="D36:D37"/>
    <mergeCell ref="D39:E39"/>
    <mergeCell ref="D40:E40"/>
    <mergeCell ref="D41:E41"/>
    <mergeCell ref="D42:E42"/>
    <mergeCell ref="D43:E43"/>
    <mergeCell ref="D18:E18"/>
    <mergeCell ref="D19:E19"/>
    <mergeCell ref="D20:E20"/>
    <mergeCell ref="D21:E21"/>
    <mergeCell ref="C7:C29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22:E22"/>
    <mergeCell ref="C5:C6"/>
    <mergeCell ref="E5:E6"/>
    <mergeCell ref="F5:F6"/>
    <mergeCell ref="G5:G6"/>
    <mergeCell ref="AC2:AD2"/>
    <mergeCell ref="AE2:AF2"/>
    <mergeCell ref="AG2:AH2"/>
    <mergeCell ref="D16:E16"/>
    <mergeCell ref="D17:E17"/>
    <mergeCell ref="O3:Q3"/>
    <mergeCell ref="E2:G2"/>
    <mergeCell ref="AK2:AM2"/>
    <mergeCell ref="H3:I3"/>
    <mergeCell ref="AC3:AD3"/>
    <mergeCell ref="AE3:AF3"/>
    <mergeCell ref="AG3:AH3"/>
    <mergeCell ref="AK3:AM3"/>
    <mergeCell ref="AC4:AD4"/>
    <mergeCell ref="AE4:AF4"/>
    <mergeCell ref="AG4:AH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C160:C169"/>
    <mergeCell ref="C170:C179"/>
    <mergeCell ref="C180:C189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74:E174"/>
    <mergeCell ref="D175:E175"/>
    <mergeCell ref="D176:E176"/>
    <mergeCell ref="D177:E177"/>
    <mergeCell ref="D178:E178"/>
    <mergeCell ref="D179:E179"/>
    <mergeCell ref="D180:E180"/>
    <mergeCell ref="D160:E160"/>
    <mergeCell ref="D161:E161"/>
    <mergeCell ref="D162:E162"/>
    <mergeCell ref="D163:E163"/>
    <mergeCell ref="D164:E164"/>
  </mergeCells>
  <phoneticPr fontId="6"/>
  <conditionalFormatting sqref="H5:AL158">
    <cfRule type="expression" dxfId="54" priority="2">
      <formula>WEEKDAY(H$6)=1</formula>
    </cfRule>
    <cfRule type="expression" dxfId="53" priority="3">
      <formula>WEEKDAY(H$6)=7</formula>
    </cfRule>
  </conditionalFormatting>
  <conditionalFormatting sqref="H161:AL161 H164:AL164 H171:AL171 H174:AL174 H181:AL181 H184:AL184">
    <cfRule type="cellIs" dxfId="52" priority="1" operator="greaterThan">
      <formula>0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8" scale="23" orientation="landscape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AP182"/>
  <sheetViews>
    <sheetView showZeros="0" zoomScale="40" zoomScaleNormal="40" workbookViewId="0">
      <pane xSplit="7" ySplit="6" topLeftCell="H57" activePane="bottomRight" state="frozen"/>
      <selection activeCell="A31" sqref="A31:A42"/>
      <selection pane="topRight" activeCell="A31" sqref="A31:A42"/>
      <selection pane="bottomLeft" activeCell="A31" sqref="A31:A42"/>
      <selection pane="bottomRight" activeCell="J71" sqref="J71"/>
    </sheetView>
  </sheetViews>
  <sheetFormatPr defaultRowHeight="16.2"/>
  <cols>
    <col min="4" max="4" width="12.6640625" customWidth="1"/>
    <col min="5" max="5" width="10.6640625" customWidth="1"/>
    <col min="6" max="6" width="11.6640625" style="92" customWidth="1"/>
    <col min="7" max="7" width="14.33203125" customWidth="1"/>
    <col min="8" max="38" width="12" customWidth="1"/>
    <col min="39" max="39" width="12.6640625" style="1" customWidth="1"/>
    <col min="40" max="40" width="16.5546875" customWidth="1"/>
    <col min="41" max="41" width="19.44140625" customWidth="1"/>
  </cols>
  <sheetData>
    <row r="1" spans="1:42" ht="16.8" thickBot="1"/>
    <row r="2" spans="1:42" ht="25.8">
      <c r="B2" s="38"/>
      <c r="C2" s="3"/>
      <c r="D2" s="3"/>
      <c r="E2" s="2101" t="s">
        <v>613</v>
      </c>
      <c r="F2" s="2101"/>
      <c r="G2" s="2101"/>
      <c r="H2" s="51"/>
      <c r="I2" s="52"/>
      <c r="J2" s="52"/>
      <c r="K2" s="53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2077" t="s">
        <v>351</v>
      </c>
      <c r="AD2" s="2078"/>
      <c r="AE2" s="2079" t="s">
        <v>614</v>
      </c>
      <c r="AF2" s="2080"/>
      <c r="AG2" s="2079" t="s">
        <v>352</v>
      </c>
      <c r="AH2" s="2078"/>
      <c r="AI2" s="148"/>
      <c r="AJ2" s="147"/>
      <c r="AK2" s="2103"/>
      <c r="AL2" s="2103"/>
      <c r="AM2" s="2103"/>
    </row>
    <row r="3" spans="1:42" ht="48" customHeight="1" thickBot="1">
      <c r="B3" s="15"/>
      <c r="D3" s="103"/>
      <c r="E3" s="107" t="s">
        <v>615</v>
      </c>
      <c r="F3" s="105"/>
      <c r="G3" s="104"/>
      <c r="H3" s="2104" t="s">
        <v>194</v>
      </c>
      <c r="I3" s="2104"/>
      <c r="J3" s="886" t="str">
        <f>MKC①!J3</f>
        <v>5</v>
      </c>
      <c r="K3" s="60" t="s">
        <v>616</v>
      </c>
      <c r="L3" s="58"/>
      <c r="O3" s="2160"/>
      <c r="P3" s="2160"/>
      <c r="Q3" s="2160"/>
      <c r="R3" s="59"/>
      <c r="S3" s="57"/>
      <c r="T3" s="58"/>
      <c r="U3" s="58"/>
      <c r="V3" s="58"/>
      <c r="W3" s="58"/>
      <c r="X3" s="58"/>
      <c r="Y3" s="58"/>
      <c r="Z3" s="61"/>
      <c r="AA3" s="58"/>
      <c r="AB3" s="58"/>
      <c r="AC3" s="2105" t="s">
        <v>355</v>
      </c>
      <c r="AD3" s="2106"/>
      <c r="AE3" s="2107" t="s">
        <v>356</v>
      </c>
      <c r="AF3" s="2106"/>
      <c r="AG3" s="2107" t="s">
        <v>356</v>
      </c>
      <c r="AH3" s="2108"/>
      <c r="AI3" s="10"/>
      <c r="AJ3" s="147" t="s">
        <v>617</v>
      </c>
      <c r="AK3" s="2103">
        <f ca="1">TODAY()</f>
        <v>46164</v>
      </c>
      <c r="AL3" s="2103"/>
      <c r="AM3" s="2103"/>
      <c r="AN3" s="12"/>
    </row>
    <row r="4" spans="1:42" ht="24" thickBot="1">
      <c r="B4" s="15"/>
      <c r="C4" s="102"/>
      <c r="D4" s="103"/>
      <c r="E4" s="102"/>
      <c r="F4" s="106"/>
      <c r="G4" s="10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2109"/>
      <c r="AD4" s="2109"/>
      <c r="AE4" s="2109"/>
      <c r="AF4" s="2109"/>
      <c r="AG4" s="2109"/>
      <c r="AH4" s="2109"/>
      <c r="AI4" s="62"/>
      <c r="AJ4" s="62"/>
      <c r="AK4" s="63"/>
      <c r="AL4" s="63"/>
      <c r="AM4" s="64"/>
    </row>
    <row r="5" spans="1:42" ht="29.25" customHeight="1" thickTop="1">
      <c r="B5" s="15"/>
      <c r="C5" s="2069" t="s">
        <v>1</v>
      </c>
      <c r="D5" s="136"/>
      <c r="E5" s="2071"/>
      <c r="F5" s="2073" t="s">
        <v>6</v>
      </c>
      <c r="G5" s="2075" t="s">
        <v>618</v>
      </c>
      <c r="H5" s="508">
        <f>DATE(2026,J3,1)</f>
        <v>46143</v>
      </c>
      <c r="I5" s="149">
        <f>H5+1</f>
        <v>46144</v>
      </c>
      <c r="J5" s="149">
        <f t="shared" ref="J5:AL5" si="0">I5+1</f>
        <v>46145</v>
      </c>
      <c r="K5" s="149">
        <f t="shared" si="0"/>
        <v>46146</v>
      </c>
      <c r="L5" s="149">
        <f t="shared" si="0"/>
        <v>46147</v>
      </c>
      <c r="M5" s="149">
        <f t="shared" si="0"/>
        <v>46148</v>
      </c>
      <c r="N5" s="149">
        <f t="shared" si="0"/>
        <v>46149</v>
      </c>
      <c r="O5" s="149">
        <f t="shared" si="0"/>
        <v>46150</v>
      </c>
      <c r="P5" s="149">
        <f t="shared" si="0"/>
        <v>46151</v>
      </c>
      <c r="Q5" s="1337">
        <f t="shared" si="0"/>
        <v>46152</v>
      </c>
      <c r="R5" s="1337">
        <f t="shared" si="0"/>
        <v>46153</v>
      </c>
      <c r="S5" s="1337">
        <f t="shared" si="0"/>
        <v>46154</v>
      </c>
      <c r="T5" s="1337">
        <f t="shared" si="0"/>
        <v>46155</v>
      </c>
      <c r="U5" s="1337">
        <f t="shared" si="0"/>
        <v>46156</v>
      </c>
      <c r="V5" s="1337">
        <f t="shared" si="0"/>
        <v>46157</v>
      </c>
      <c r="W5" s="1337">
        <f t="shared" si="0"/>
        <v>46158</v>
      </c>
      <c r="X5" s="149">
        <f t="shared" si="0"/>
        <v>46159</v>
      </c>
      <c r="Y5" s="149">
        <f t="shared" si="0"/>
        <v>46160</v>
      </c>
      <c r="Z5" s="149">
        <f t="shared" si="0"/>
        <v>46161</v>
      </c>
      <c r="AA5" s="149">
        <f t="shared" si="0"/>
        <v>46162</v>
      </c>
      <c r="AB5" s="149">
        <f t="shared" si="0"/>
        <v>46163</v>
      </c>
      <c r="AC5" s="149">
        <f t="shared" si="0"/>
        <v>46164</v>
      </c>
      <c r="AD5" s="149">
        <f t="shared" si="0"/>
        <v>46165</v>
      </c>
      <c r="AE5" s="149">
        <f t="shared" si="0"/>
        <v>46166</v>
      </c>
      <c r="AF5" s="149">
        <f t="shared" si="0"/>
        <v>46167</v>
      </c>
      <c r="AG5" s="149">
        <f t="shared" si="0"/>
        <v>46168</v>
      </c>
      <c r="AH5" s="149">
        <f t="shared" si="0"/>
        <v>46169</v>
      </c>
      <c r="AI5" s="149">
        <f t="shared" si="0"/>
        <v>46170</v>
      </c>
      <c r="AJ5" s="149">
        <f t="shared" si="0"/>
        <v>46171</v>
      </c>
      <c r="AK5" s="149">
        <f t="shared" si="0"/>
        <v>46172</v>
      </c>
      <c r="AL5" s="149">
        <f t="shared" si="0"/>
        <v>46173</v>
      </c>
      <c r="AM5" s="150"/>
    </row>
    <row r="6" spans="1:42" ht="29.25" customHeight="1" thickBot="1">
      <c r="B6" s="15"/>
      <c r="C6" s="2070"/>
      <c r="D6" s="137"/>
      <c r="E6" s="2072"/>
      <c r="F6" s="2074"/>
      <c r="G6" s="2076"/>
      <c r="H6" s="138">
        <f t="shared" ref="H6:AL6" si="1">+H5</f>
        <v>46143</v>
      </c>
      <c r="I6" s="138">
        <f t="shared" si="1"/>
        <v>46144</v>
      </c>
      <c r="J6" s="138">
        <f t="shared" si="1"/>
        <v>46145</v>
      </c>
      <c r="K6" s="138">
        <f t="shared" si="1"/>
        <v>46146</v>
      </c>
      <c r="L6" s="138">
        <f t="shared" si="1"/>
        <v>46147</v>
      </c>
      <c r="M6" s="138">
        <f t="shared" si="1"/>
        <v>46148</v>
      </c>
      <c r="N6" s="138">
        <f t="shared" si="1"/>
        <v>46149</v>
      </c>
      <c r="O6" s="138">
        <f t="shared" si="1"/>
        <v>46150</v>
      </c>
      <c r="P6" s="138">
        <f t="shared" si="1"/>
        <v>46151</v>
      </c>
      <c r="Q6" s="1338">
        <f t="shared" si="1"/>
        <v>46152</v>
      </c>
      <c r="R6" s="1338">
        <f t="shared" si="1"/>
        <v>46153</v>
      </c>
      <c r="S6" s="1338">
        <f t="shared" si="1"/>
        <v>46154</v>
      </c>
      <c r="T6" s="1338">
        <f t="shared" si="1"/>
        <v>46155</v>
      </c>
      <c r="U6" s="1338">
        <f t="shared" si="1"/>
        <v>46156</v>
      </c>
      <c r="V6" s="1338">
        <f t="shared" si="1"/>
        <v>46157</v>
      </c>
      <c r="W6" s="1338">
        <f t="shared" si="1"/>
        <v>46158</v>
      </c>
      <c r="X6" s="138">
        <f t="shared" si="1"/>
        <v>46159</v>
      </c>
      <c r="Y6" s="138">
        <f t="shared" si="1"/>
        <v>46160</v>
      </c>
      <c r="Z6" s="138">
        <f t="shared" si="1"/>
        <v>46161</v>
      </c>
      <c r="AA6" s="138">
        <f t="shared" si="1"/>
        <v>46162</v>
      </c>
      <c r="AB6" s="138">
        <f t="shared" si="1"/>
        <v>46163</v>
      </c>
      <c r="AC6" s="138">
        <f t="shared" si="1"/>
        <v>46164</v>
      </c>
      <c r="AD6" s="138">
        <f t="shared" si="1"/>
        <v>46165</v>
      </c>
      <c r="AE6" s="138">
        <f t="shared" si="1"/>
        <v>46166</v>
      </c>
      <c r="AF6" s="138">
        <f t="shared" si="1"/>
        <v>46167</v>
      </c>
      <c r="AG6" s="138">
        <f t="shared" si="1"/>
        <v>46168</v>
      </c>
      <c r="AH6" s="138">
        <f t="shared" si="1"/>
        <v>46169</v>
      </c>
      <c r="AI6" s="138">
        <f t="shared" si="1"/>
        <v>46170</v>
      </c>
      <c r="AJ6" s="138">
        <f t="shared" si="1"/>
        <v>46171</v>
      </c>
      <c r="AK6" s="138">
        <f t="shared" si="1"/>
        <v>46172</v>
      </c>
      <c r="AL6" s="138">
        <f t="shared" si="1"/>
        <v>46173</v>
      </c>
      <c r="AM6" s="151"/>
    </row>
    <row r="7" spans="1:42" ht="29.25" customHeight="1" thickTop="1">
      <c r="A7" t="s">
        <v>619</v>
      </c>
      <c r="B7" s="238" t="s">
        <v>9</v>
      </c>
      <c r="C7" s="2081" t="s">
        <v>1118</v>
      </c>
      <c r="D7" s="2067" t="s">
        <v>120</v>
      </c>
      <c r="E7" s="2068"/>
      <c r="F7" s="127">
        <f>+GL!E7</f>
        <v>0</v>
      </c>
      <c r="G7" s="798"/>
      <c r="H7" s="798"/>
      <c r="I7" s="798"/>
      <c r="J7" s="798"/>
      <c r="K7" s="798"/>
      <c r="L7" s="798"/>
      <c r="M7" s="798"/>
      <c r="N7" s="798"/>
      <c r="O7" s="798"/>
      <c r="P7" s="798"/>
      <c r="Q7" s="798"/>
      <c r="R7" s="798"/>
      <c r="S7" s="798"/>
      <c r="T7" s="798"/>
      <c r="U7" s="798"/>
      <c r="V7" s="798">
        <v>60</v>
      </c>
      <c r="W7" s="798"/>
      <c r="X7" s="798"/>
      <c r="Y7" s="798">
        <v>60</v>
      </c>
      <c r="Z7" s="798">
        <v>60</v>
      </c>
      <c r="AA7" s="798">
        <v>60</v>
      </c>
      <c r="AB7" s="798">
        <v>60</v>
      </c>
      <c r="AC7" s="798"/>
      <c r="AD7" s="798"/>
      <c r="AE7" s="798"/>
      <c r="AF7" s="798"/>
      <c r="AG7" s="798"/>
      <c r="AH7" s="798"/>
      <c r="AI7" s="798"/>
      <c r="AJ7" s="798"/>
      <c r="AK7" s="798"/>
      <c r="AL7" s="798">
        <v>0</v>
      </c>
      <c r="AM7" s="130">
        <f>SUM(H7:AL7)+G7</f>
        <v>300</v>
      </c>
    </row>
    <row r="8" spans="1:42" ht="29.25" customHeight="1">
      <c r="B8" s="238" t="s">
        <v>9</v>
      </c>
      <c r="C8" s="2082"/>
      <c r="D8" s="2084" t="s">
        <v>621</v>
      </c>
      <c r="E8" s="2085"/>
      <c r="F8" s="80"/>
      <c r="G8" s="213">
        <f t="shared" ref="G8:AL8" si="2">+G7</f>
        <v>0</v>
      </c>
      <c r="H8" s="72">
        <f t="shared" si="2"/>
        <v>0</v>
      </c>
      <c r="I8" s="72">
        <f t="shared" si="2"/>
        <v>0</v>
      </c>
      <c r="J8" s="72">
        <f t="shared" si="2"/>
        <v>0</v>
      </c>
      <c r="K8" s="72">
        <f t="shared" si="2"/>
        <v>0</v>
      </c>
      <c r="L8" s="72">
        <f t="shared" si="2"/>
        <v>0</v>
      </c>
      <c r="M8" s="1297">
        <f t="shared" si="2"/>
        <v>0</v>
      </c>
      <c r="N8" s="1297">
        <f t="shared" si="2"/>
        <v>0</v>
      </c>
      <c r="O8" s="1297">
        <f t="shared" si="2"/>
        <v>0</v>
      </c>
      <c r="P8" s="72">
        <f t="shared" si="2"/>
        <v>0</v>
      </c>
      <c r="Q8" s="72">
        <f t="shared" si="2"/>
        <v>0</v>
      </c>
      <c r="R8" s="1297">
        <f t="shared" si="2"/>
        <v>0</v>
      </c>
      <c r="S8" s="1297">
        <f t="shared" si="2"/>
        <v>0</v>
      </c>
      <c r="T8" s="1297">
        <f t="shared" si="2"/>
        <v>0</v>
      </c>
      <c r="U8" s="1297">
        <f t="shared" si="2"/>
        <v>0</v>
      </c>
      <c r="V8" s="1297">
        <v>1</v>
      </c>
      <c r="W8" s="72">
        <f t="shared" si="2"/>
        <v>0</v>
      </c>
      <c r="X8" s="72">
        <f t="shared" si="2"/>
        <v>0</v>
      </c>
      <c r="Y8" s="1297">
        <v>119</v>
      </c>
      <c r="Z8" s="1297"/>
      <c r="AA8" s="1297">
        <f t="shared" si="2"/>
        <v>60</v>
      </c>
      <c r="AB8" s="1297">
        <f t="shared" si="2"/>
        <v>60</v>
      </c>
      <c r="AC8" s="72">
        <v>60</v>
      </c>
      <c r="AD8" s="72">
        <f t="shared" si="2"/>
        <v>0</v>
      </c>
      <c r="AE8" s="72">
        <f t="shared" si="2"/>
        <v>0</v>
      </c>
      <c r="AF8" s="72">
        <f t="shared" si="2"/>
        <v>0</v>
      </c>
      <c r="AG8" s="72">
        <f t="shared" si="2"/>
        <v>0</v>
      </c>
      <c r="AH8" s="72">
        <f t="shared" si="2"/>
        <v>0</v>
      </c>
      <c r="AI8" s="72">
        <f t="shared" si="2"/>
        <v>0</v>
      </c>
      <c r="AJ8" s="72">
        <f t="shared" si="2"/>
        <v>0</v>
      </c>
      <c r="AK8" s="72">
        <f t="shared" si="2"/>
        <v>0</v>
      </c>
      <c r="AL8" s="72">
        <f t="shared" si="2"/>
        <v>0</v>
      </c>
      <c r="AM8" s="475">
        <f>SUM(G8:AL8)</f>
        <v>300</v>
      </c>
    </row>
    <row r="9" spans="1:42" ht="29.25" customHeight="1">
      <c r="B9" s="238" t="s">
        <v>9</v>
      </c>
      <c r="C9" s="2082"/>
      <c r="D9" s="2120" t="s">
        <v>622</v>
      </c>
      <c r="E9" s="2121"/>
      <c r="F9" s="122"/>
      <c r="G9" s="758">
        <f t="shared" ref="G9:AL9" si="3">F9-G7+G8</f>
        <v>0</v>
      </c>
      <c r="H9" s="325">
        <f t="shared" si="3"/>
        <v>0</v>
      </c>
      <c r="I9" s="325">
        <f t="shared" si="3"/>
        <v>0</v>
      </c>
      <c r="J9" s="325">
        <f t="shared" si="3"/>
        <v>0</v>
      </c>
      <c r="K9" s="325">
        <f t="shared" si="3"/>
        <v>0</v>
      </c>
      <c r="L9" s="325">
        <f t="shared" si="3"/>
        <v>0</v>
      </c>
      <c r="M9" s="325">
        <f t="shared" si="3"/>
        <v>0</v>
      </c>
      <c r="N9" s="325">
        <f t="shared" si="3"/>
        <v>0</v>
      </c>
      <c r="O9" s="325">
        <f t="shared" si="3"/>
        <v>0</v>
      </c>
      <c r="P9" s="325">
        <f t="shared" si="3"/>
        <v>0</v>
      </c>
      <c r="Q9" s="325">
        <f t="shared" si="3"/>
        <v>0</v>
      </c>
      <c r="R9" s="325">
        <f t="shared" si="3"/>
        <v>0</v>
      </c>
      <c r="S9" s="325">
        <f t="shared" si="3"/>
        <v>0</v>
      </c>
      <c r="T9" s="325">
        <f t="shared" si="3"/>
        <v>0</v>
      </c>
      <c r="U9" s="325">
        <f t="shared" si="3"/>
        <v>0</v>
      </c>
      <c r="V9" s="325">
        <f t="shared" si="3"/>
        <v>-59</v>
      </c>
      <c r="W9" s="325">
        <f t="shared" si="3"/>
        <v>-59</v>
      </c>
      <c r="X9" s="325">
        <f t="shared" si="3"/>
        <v>-59</v>
      </c>
      <c r="Y9" s="325">
        <f t="shared" si="3"/>
        <v>0</v>
      </c>
      <c r="Z9" s="325">
        <f t="shared" si="3"/>
        <v>-60</v>
      </c>
      <c r="AA9" s="325">
        <f t="shared" si="3"/>
        <v>-60</v>
      </c>
      <c r="AB9" s="325">
        <f t="shared" si="3"/>
        <v>-60</v>
      </c>
      <c r="AC9" s="325">
        <f t="shared" si="3"/>
        <v>0</v>
      </c>
      <c r="AD9" s="325">
        <f t="shared" si="3"/>
        <v>0</v>
      </c>
      <c r="AE9" s="325">
        <f t="shared" si="3"/>
        <v>0</v>
      </c>
      <c r="AF9" s="325">
        <f t="shared" si="3"/>
        <v>0</v>
      </c>
      <c r="AG9" s="325">
        <f t="shared" si="3"/>
        <v>0</v>
      </c>
      <c r="AH9" s="325">
        <f t="shared" si="3"/>
        <v>0</v>
      </c>
      <c r="AI9" s="325">
        <f t="shared" si="3"/>
        <v>0</v>
      </c>
      <c r="AJ9" s="325">
        <f t="shared" si="3"/>
        <v>0</v>
      </c>
      <c r="AK9" s="325">
        <f t="shared" si="3"/>
        <v>0</v>
      </c>
      <c r="AL9" s="325">
        <f t="shared" si="3"/>
        <v>0</v>
      </c>
      <c r="AM9" s="335"/>
    </row>
    <row r="10" spans="1:42" ht="29.25" customHeight="1" thickBot="1">
      <c r="A10" t="s">
        <v>619</v>
      </c>
      <c r="B10" s="238" t="s">
        <v>9</v>
      </c>
      <c r="C10" s="2082"/>
      <c r="D10" s="2049" t="s">
        <v>54</v>
      </c>
      <c r="E10" s="2050"/>
      <c r="F10" s="320"/>
      <c r="G10" s="321">
        <f>在庫管理!L22-MKR!G8</f>
        <v>0</v>
      </c>
      <c r="H10" s="322">
        <f t="shared" ref="H10:AL10" si="4">G10+H12-H8</f>
        <v>0</v>
      </c>
      <c r="I10" s="322">
        <f t="shared" si="4"/>
        <v>0</v>
      </c>
      <c r="J10" s="322">
        <f t="shared" si="4"/>
        <v>0</v>
      </c>
      <c r="K10" s="322">
        <f t="shared" si="4"/>
        <v>0</v>
      </c>
      <c r="L10" s="322">
        <f t="shared" si="4"/>
        <v>0</v>
      </c>
      <c r="M10" s="322">
        <f t="shared" ref="M10:AB10" si="5">L10+M12-M8</f>
        <v>0</v>
      </c>
      <c r="N10" s="322">
        <f t="shared" si="5"/>
        <v>0</v>
      </c>
      <c r="O10" s="322">
        <f t="shared" si="5"/>
        <v>0</v>
      </c>
      <c r="P10" s="322">
        <f t="shared" si="5"/>
        <v>0</v>
      </c>
      <c r="Q10" s="322">
        <f t="shared" si="5"/>
        <v>0</v>
      </c>
      <c r="R10" s="322">
        <f t="shared" si="5"/>
        <v>0</v>
      </c>
      <c r="S10" s="322">
        <f t="shared" si="5"/>
        <v>0</v>
      </c>
      <c r="T10" s="322">
        <f t="shared" si="5"/>
        <v>0</v>
      </c>
      <c r="U10" s="322">
        <f t="shared" si="5"/>
        <v>0</v>
      </c>
      <c r="V10" s="322">
        <f t="shared" si="5"/>
        <v>0</v>
      </c>
      <c r="W10" s="322">
        <f t="shared" si="5"/>
        <v>0</v>
      </c>
      <c r="X10" s="322">
        <f t="shared" si="5"/>
        <v>0</v>
      </c>
      <c r="Y10" s="322">
        <f t="shared" si="5"/>
        <v>0</v>
      </c>
      <c r="Z10" s="322">
        <f t="shared" si="5"/>
        <v>60</v>
      </c>
      <c r="AA10" s="322">
        <f t="shared" si="5"/>
        <v>0</v>
      </c>
      <c r="AB10" s="322">
        <f t="shared" si="5"/>
        <v>0</v>
      </c>
      <c r="AC10" s="322">
        <f t="shared" si="4"/>
        <v>0</v>
      </c>
      <c r="AD10" s="322">
        <f t="shared" si="4"/>
        <v>0</v>
      </c>
      <c r="AE10" s="322">
        <f t="shared" si="4"/>
        <v>0</v>
      </c>
      <c r="AF10" s="322">
        <f t="shared" si="4"/>
        <v>0</v>
      </c>
      <c r="AG10" s="322">
        <f t="shared" si="4"/>
        <v>0</v>
      </c>
      <c r="AH10" s="322">
        <f t="shared" si="4"/>
        <v>0</v>
      </c>
      <c r="AI10" s="322">
        <f t="shared" si="4"/>
        <v>0</v>
      </c>
      <c r="AJ10" s="322">
        <f t="shared" si="4"/>
        <v>0</v>
      </c>
      <c r="AK10" s="322">
        <f t="shared" si="4"/>
        <v>0</v>
      </c>
      <c r="AL10" s="322">
        <f t="shared" si="4"/>
        <v>0</v>
      </c>
      <c r="AM10" s="333"/>
    </row>
    <row r="11" spans="1:42" ht="29.25" customHeight="1" thickTop="1">
      <c r="B11" s="238" t="s">
        <v>9</v>
      </c>
      <c r="C11" s="2082"/>
      <c r="D11" s="2051" t="s">
        <v>40</v>
      </c>
      <c r="E11" s="2052"/>
      <c r="F11" s="152"/>
      <c r="G11" s="791">
        <f>管理ﾌｫｰﾏｯﾄ!G41</f>
        <v>0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>
        <v>60</v>
      </c>
      <c r="V11" s="153">
        <v>60</v>
      </c>
      <c r="W11" s="153"/>
      <c r="X11" s="153"/>
      <c r="Y11" s="153">
        <v>60</v>
      </c>
      <c r="Z11" s="153">
        <v>120</v>
      </c>
      <c r="AA11" s="153">
        <v>60</v>
      </c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77">
        <f>SUM(H11:AL11)</f>
        <v>360</v>
      </c>
    </row>
    <row r="12" spans="1:42" ht="29.25" customHeight="1">
      <c r="B12" s="238" t="s">
        <v>9</v>
      </c>
      <c r="C12" s="2082"/>
      <c r="D12" s="2053" t="s">
        <v>140</v>
      </c>
      <c r="E12" s="2054"/>
      <c r="F12" s="123"/>
      <c r="G12" s="120"/>
      <c r="H12" s="121">
        <f t="shared" ref="H12:AL12" si="6">+H11</f>
        <v>0</v>
      </c>
      <c r="I12" s="121">
        <f t="shared" si="6"/>
        <v>0</v>
      </c>
      <c r="J12" s="121">
        <f t="shared" si="6"/>
        <v>0</v>
      </c>
      <c r="K12" s="121">
        <f t="shared" si="6"/>
        <v>0</v>
      </c>
      <c r="L12" s="121">
        <f t="shared" si="6"/>
        <v>0</v>
      </c>
      <c r="M12" s="1466">
        <f t="shared" si="6"/>
        <v>0</v>
      </c>
      <c r="N12" s="1466">
        <f t="shared" si="6"/>
        <v>0</v>
      </c>
      <c r="O12" s="1466"/>
      <c r="P12" s="121">
        <f t="shared" si="6"/>
        <v>0</v>
      </c>
      <c r="Q12" s="121">
        <f t="shared" si="6"/>
        <v>0</v>
      </c>
      <c r="R12" s="1466"/>
      <c r="S12" s="1466"/>
      <c r="T12" s="1466">
        <f t="shared" si="6"/>
        <v>0</v>
      </c>
      <c r="U12" s="1466"/>
      <c r="V12" s="1466">
        <v>1</v>
      </c>
      <c r="W12" s="121">
        <f t="shared" si="6"/>
        <v>0</v>
      </c>
      <c r="X12" s="121">
        <f t="shared" si="6"/>
        <v>0</v>
      </c>
      <c r="Y12" s="1466">
        <v>119</v>
      </c>
      <c r="Z12" s="1466">
        <v>60</v>
      </c>
      <c r="AA12" s="1466"/>
      <c r="AB12" s="1466">
        <v>60</v>
      </c>
      <c r="AC12" s="121">
        <v>60</v>
      </c>
      <c r="AD12" s="121">
        <f t="shared" si="6"/>
        <v>0</v>
      </c>
      <c r="AE12" s="121">
        <f t="shared" si="6"/>
        <v>0</v>
      </c>
      <c r="AF12" s="121">
        <f t="shared" si="6"/>
        <v>0</v>
      </c>
      <c r="AG12" s="121">
        <f t="shared" si="6"/>
        <v>0</v>
      </c>
      <c r="AH12" s="121">
        <f t="shared" si="6"/>
        <v>0</v>
      </c>
      <c r="AI12" s="121">
        <f t="shared" si="6"/>
        <v>0</v>
      </c>
      <c r="AJ12" s="121">
        <f t="shared" si="6"/>
        <v>0</v>
      </c>
      <c r="AK12" s="121">
        <f t="shared" si="6"/>
        <v>0</v>
      </c>
      <c r="AL12" s="121">
        <f t="shared" si="6"/>
        <v>0</v>
      </c>
      <c r="AM12" s="190">
        <f>SUM(H12:AL12)</f>
        <v>300</v>
      </c>
    </row>
    <row r="13" spans="1:42" ht="29.25" customHeight="1">
      <c r="B13" s="238" t="s">
        <v>9</v>
      </c>
      <c r="C13" s="2082"/>
      <c r="D13" s="2122" t="s">
        <v>623</v>
      </c>
      <c r="E13" s="2123"/>
      <c r="F13" s="80"/>
      <c r="G13" s="80"/>
      <c r="H13" s="763"/>
      <c r="I13" s="763"/>
      <c r="J13" s="763"/>
      <c r="K13" s="763"/>
      <c r="L13" s="763"/>
      <c r="M13" s="1467"/>
      <c r="N13" s="1467"/>
      <c r="O13" s="1467"/>
      <c r="P13" s="763"/>
      <c r="Q13" s="763"/>
      <c r="R13" s="1467"/>
      <c r="S13" s="1467"/>
      <c r="T13" s="1467"/>
      <c r="U13" s="1467"/>
      <c r="V13" s="1467">
        <v>1</v>
      </c>
      <c r="W13" s="763">
        <v>1</v>
      </c>
      <c r="X13" s="763"/>
      <c r="Y13" s="1467"/>
      <c r="Z13" s="1467"/>
      <c r="AA13" s="1467"/>
      <c r="AB13" s="1467">
        <v>1</v>
      </c>
      <c r="AC13" s="327"/>
      <c r="AD13" s="327"/>
      <c r="AE13" s="327"/>
      <c r="AF13" s="327"/>
      <c r="AG13" s="327"/>
      <c r="AH13" s="327"/>
      <c r="AI13" s="327"/>
      <c r="AJ13" s="327"/>
      <c r="AK13" s="327"/>
      <c r="AL13" s="327"/>
      <c r="AM13" s="328">
        <f>SUM(H13:AL13)</f>
        <v>3</v>
      </c>
    </row>
    <row r="14" spans="1:42" ht="29.25" customHeight="1">
      <c r="B14" s="238" t="s">
        <v>9</v>
      </c>
      <c r="C14" s="2082"/>
      <c r="D14" s="2124" t="s">
        <v>624</v>
      </c>
      <c r="E14" s="2125"/>
      <c r="F14" s="124"/>
      <c r="G14" s="122"/>
      <c r="H14" s="329">
        <f t="shared" ref="H14:AL14" si="7">+G14+H12-H11</f>
        <v>0</v>
      </c>
      <c r="I14" s="329">
        <f t="shared" si="7"/>
        <v>0</v>
      </c>
      <c r="J14" s="329">
        <f t="shared" si="7"/>
        <v>0</v>
      </c>
      <c r="K14" s="329">
        <f t="shared" si="7"/>
        <v>0</v>
      </c>
      <c r="L14" s="329">
        <f t="shared" si="7"/>
        <v>0</v>
      </c>
      <c r="M14" s="329">
        <f t="shared" si="7"/>
        <v>0</v>
      </c>
      <c r="N14" s="329">
        <f t="shared" si="7"/>
        <v>0</v>
      </c>
      <c r="O14" s="329">
        <f t="shared" si="7"/>
        <v>0</v>
      </c>
      <c r="P14" s="329">
        <f t="shared" si="7"/>
        <v>0</v>
      </c>
      <c r="Q14" s="329">
        <f t="shared" si="7"/>
        <v>0</v>
      </c>
      <c r="R14" s="329">
        <f t="shared" si="7"/>
        <v>0</v>
      </c>
      <c r="S14" s="329">
        <f t="shared" si="7"/>
        <v>0</v>
      </c>
      <c r="T14" s="329">
        <f t="shared" si="7"/>
        <v>0</v>
      </c>
      <c r="U14" s="329">
        <f t="shared" si="7"/>
        <v>-60</v>
      </c>
      <c r="V14" s="329">
        <f t="shared" si="7"/>
        <v>-119</v>
      </c>
      <c r="W14" s="329">
        <f t="shared" si="7"/>
        <v>-119</v>
      </c>
      <c r="X14" s="329">
        <f t="shared" si="7"/>
        <v>-119</v>
      </c>
      <c r="Y14" s="329">
        <f t="shared" si="7"/>
        <v>-60</v>
      </c>
      <c r="Z14" s="329">
        <f t="shared" si="7"/>
        <v>-120</v>
      </c>
      <c r="AA14" s="329">
        <f t="shared" si="7"/>
        <v>-180</v>
      </c>
      <c r="AB14" s="329">
        <f t="shared" si="7"/>
        <v>-120</v>
      </c>
      <c r="AC14" s="329">
        <f t="shared" si="7"/>
        <v>-60</v>
      </c>
      <c r="AD14" s="329">
        <f t="shared" si="7"/>
        <v>-60</v>
      </c>
      <c r="AE14" s="329">
        <f t="shared" si="7"/>
        <v>-60</v>
      </c>
      <c r="AF14" s="329">
        <f t="shared" si="7"/>
        <v>-60</v>
      </c>
      <c r="AG14" s="329">
        <f t="shared" si="7"/>
        <v>-60</v>
      </c>
      <c r="AH14" s="329">
        <f t="shared" si="7"/>
        <v>-60</v>
      </c>
      <c r="AI14" s="329">
        <f t="shared" si="7"/>
        <v>-60</v>
      </c>
      <c r="AJ14" s="329">
        <f t="shared" si="7"/>
        <v>-60</v>
      </c>
      <c r="AK14" s="329">
        <f t="shared" si="7"/>
        <v>-60</v>
      </c>
      <c r="AL14" s="329">
        <f t="shared" si="7"/>
        <v>-60</v>
      </c>
      <c r="AM14" s="330"/>
    </row>
    <row r="15" spans="1:42" ht="29.25" customHeight="1">
      <c r="B15" s="238" t="s">
        <v>9</v>
      </c>
      <c r="C15" s="2082"/>
      <c r="D15" s="2059" t="s">
        <v>53</v>
      </c>
      <c r="E15" s="2060"/>
      <c r="F15" s="174"/>
      <c r="G15" s="175">
        <f>在庫管理!K22</f>
        <v>284</v>
      </c>
      <c r="H15" s="167">
        <f t="shared" ref="H15:AK15" si="8">+G15+H17-H12-H13</f>
        <v>284</v>
      </c>
      <c r="I15" s="167">
        <f t="shared" si="8"/>
        <v>284</v>
      </c>
      <c r="J15" s="167">
        <f t="shared" si="8"/>
        <v>284</v>
      </c>
      <c r="K15" s="167">
        <f t="shared" si="8"/>
        <v>284</v>
      </c>
      <c r="L15" s="167">
        <f t="shared" si="8"/>
        <v>284</v>
      </c>
      <c r="M15" s="167">
        <f t="shared" si="8"/>
        <v>284</v>
      </c>
      <c r="N15" s="167">
        <f t="shared" si="8"/>
        <v>284</v>
      </c>
      <c r="O15" s="167">
        <f t="shared" si="8"/>
        <v>361</v>
      </c>
      <c r="P15" s="167">
        <f t="shared" si="8"/>
        <v>361</v>
      </c>
      <c r="Q15" s="167">
        <f t="shared" si="8"/>
        <v>361</v>
      </c>
      <c r="R15" s="167">
        <f t="shared" ref="R15:Z15" si="9">+Q15+R17-R12-R13</f>
        <v>361</v>
      </c>
      <c r="S15" s="167">
        <f t="shared" si="9"/>
        <v>361</v>
      </c>
      <c r="T15" s="167">
        <f t="shared" si="9"/>
        <v>361</v>
      </c>
      <c r="U15" s="167">
        <f t="shared" si="9"/>
        <v>361</v>
      </c>
      <c r="V15" s="167">
        <f t="shared" si="9"/>
        <v>359</v>
      </c>
      <c r="W15" s="167">
        <f t="shared" si="9"/>
        <v>358</v>
      </c>
      <c r="X15" s="167">
        <f t="shared" si="9"/>
        <v>358</v>
      </c>
      <c r="Y15" s="167">
        <f t="shared" si="9"/>
        <v>239</v>
      </c>
      <c r="Z15" s="167">
        <f t="shared" si="9"/>
        <v>179</v>
      </c>
      <c r="AA15" s="167">
        <f t="shared" si="8"/>
        <v>179</v>
      </c>
      <c r="AB15" s="167">
        <f t="shared" si="8"/>
        <v>118</v>
      </c>
      <c r="AC15" s="167">
        <f t="shared" si="8"/>
        <v>58</v>
      </c>
      <c r="AD15" s="167">
        <f t="shared" si="8"/>
        <v>58</v>
      </c>
      <c r="AE15" s="167">
        <f t="shared" si="8"/>
        <v>58</v>
      </c>
      <c r="AF15" s="167">
        <f t="shared" si="8"/>
        <v>58</v>
      </c>
      <c r="AG15" s="167">
        <f t="shared" si="8"/>
        <v>58</v>
      </c>
      <c r="AH15" s="167">
        <f t="shared" si="8"/>
        <v>58</v>
      </c>
      <c r="AI15" s="167">
        <f t="shared" si="8"/>
        <v>58</v>
      </c>
      <c r="AJ15" s="167">
        <f t="shared" si="8"/>
        <v>58</v>
      </c>
      <c r="AK15" s="167">
        <f t="shared" si="8"/>
        <v>58</v>
      </c>
      <c r="AL15" s="167">
        <f>+AK15+AL17-AL12-AL13</f>
        <v>58</v>
      </c>
      <c r="AM15" s="176"/>
      <c r="AP15" s="191"/>
    </row>
    <row r="16" spans="1:42" ht="29.25" customHeight="1">
      <c r="B16" s="238" t="s">
        <v>9</v>
      </c>
      <c r="C16" s="2082"/>
      <c r="D16" s="2090" t="s">
        <v>625</v>
      </c>
      <c r="E16" s="2102"/>
      <c r="F16" s="2086" t="s">
        <v>462</v>
      </c>
      <c r="G16" s="125"/>
      <c r="H16" s="116"/>
      <c r="I16" s="116"/>
      <c r="J16" s="116"/>
      <c r="K16" s="116"/>
      <c r="L16" s="116"/>
      <c r="M16" s="116"/>
      <c r="N16" s="116"/>
      <c r="O16" s="116">
        <v>60</v>
      </c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87">
        <f>SUM(H16:AL16)</f>
        <v>60</v>
      </c>
    </row>
    <row r="17" spans="2:42" ht="29.25" customHeight="1">
      <c r="B17" s="238" t="s">
        <v>9</v>
      </c>
      <c r="C17" s="2082"/>
      <c r="D17" s="2089" t="s">
        <v>627</v>
      </c>
      <c r="E17" s="2092"/>
      <c r="F17" s="2087"/>
      <c r="G17" s="213"/>
      <c r="H17" s="72">
        <f t="shared" ref="H17:AL17" si="10">+H16</f>
        <v>0</v>
      </c>
      <c r="I17" s="72">
        <f t="shared" si="10"/>
        <v>0</v>
      </c>
      <c r="J17" s="72">
        <f t="shared" si="10"/>
        <v>0</v>
      </c>
      <c r="K17" s="72">
        <f t="shared" si="10"/>
        <v>0</v>
      </c>
      <c r="L17" s="72">
        <f t="shared" si="10"/>
        <v>0</v>
      </c>
      <c r="M17" s="1297">
        <f t="shared" si="10"/>
        <v>0</v>
      </c>
      <c r="N17" s="1297">
        <f t="shared" si="10"/>
        <v>0</v>
      </c>
      <c r="O17" s="1297">
        <v>77</v>
      </c>
      <c r="P17" s="72">
        <f t="shared" si="10"/>
        <v>0</v>
      </c>
      <c r="Q17" s="72">
        <f t="shared" si="10"/>
        <v>0</v>
      </c>
      <c r="R17" s="1297">
        <f t="shared" si="10"/>
        <v>0</v>
      </c>
      <c r="S17" s="1297">
        <f t="shared" si="10"/>
        <v>0</v>
      </c>
      <c r="T17" s="1297">
        <f t="shared" si="10"/>
        <v>0</v>
      </c>
      <c r="U17" s="1297">
        <f t="shared" si="10"/>
        <v>0</v>
      </c>
      <c r="V17" s="1297">
        <f t="shared" si="10"/>
        <v>0</v>
      </c>
      <c r="W17" s="72">
        <f t="shared" si="10"/>
        <v>0</v>
      </c>
      <c r="X17" s="72">
        <f t="shared" si="10"/>
        <v>0</v>
      </c>
      <c r="Y17" s="1297">
        <f t="shared" si="10"/>
        <v>0</v>
      </c>
      <c r="Z17" s="1297">
        <f t="shared" si="10"/>
        <v>0</v>
      </c>
      <c r="AA17" s="1297">
        <f t="shared" si="10"/>
        <v>0</v>
      </c>
      <c r="AB17" s="1297">
        <f t="shared" si="10"/>
        <v>0</v>
      </c>
      <c r="AC17" s="72">
        <f t="shared" si="10"/>
        <v>0</v>
      </c>
      <c r="AD17" s="72">
        <f t="shared" si="10"/>
        <v>0</v>
      </c>
      <c r="AE17" s="72">
        <f t="shared" si="10"/>
        <v>0</v>
      </c>
      <c r="AF17" s="72">
        <f t="shared" si="10"/>
        <v>0</v>
      </c>
      <c r="AG17" s="72">
        <f t="shared" si="10"/>
        <v>0</v>
      </c>
      <c r="AH17" s="72">
        <f t="shared" si="10"/>
        <v>0</v>
      </c>
      <c r="AI17" s="72">
        <f t="shared" si="10"/>
        <v>0</v>
      </c>
      <c r="AJ17" s="72">
        <f t="shared" si="10"/>
        <v>0</v>
      </c>
      <c r="AK17" s="72">
        <f t="shared" si="10"/>
        <v>0</v>
      </c>
      <c r="AL17" s="72">
        <f t="shared" si="10"/>
        <v>0</v>
      </c>
      <c r="AM17" s="190">
        <f>SUM(H17:AL17)</f>
        <v>77</v>
      </c>
      <c r="AN17" s="1248">
        <f>G34</f>
        <v>0</v>
      </c>
    </row>
    <row r="18" spans="2:42" ht="29.25" customHeight="1">
      <c r="B18" s="238" t="s">
        <v>9</v>
      </c>
      <c r="C18" s="2082"/>
      <c r="D18" s="2093" t="s">
        <v>628</v>
      </c>
      <c r="E18" s="2094"/>
      <c r="F18" s="2087"/>
      <c r="G18" s="336"/>
      <c r="H18" s="331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31"/>
      <c r="V18" s="331"/>
      <c r="W18" s="331"/>
      <c r="X18" s="331"/>
      <c r="Y18" s="331"/>
      <c r="Z18" s="331"/>
      <c r="AA18" s="331"/>
      <c r="AB18" s="331"/>
      <c r="AC18" s="331"/>
      <c r="AD18" s="331"/>
      <c r="AE18" s="331"/>
      <c r="AF18" s="331"/>
      <c r="AG18" s="331"/>
      <c r="AH18" s="331"/>
      <c r="AI18" s="331"/>
      <c r="AJ18" s="331"/>
      <c r="AK18" s="331"/>
      <c r="AL18" s="331"/>
      <c r="AM18" s="332">
        <f>SUM(H18:AL18)</f>
        <v>0</v>
      </c>
    </row>
    <row r="19" spans="2:42" ht="29.25" customHeight="1">
      <c r="B19" s="238" t="s">
        <v>9</v>
      </c>
      <c r="C19" s="2082"/>
      <c r="D19" s="2095" t="s">
        <v>629</v>
      </c>
      <c r="E19" s="2096"/>
      <c r="F19" s="2087"/>
      <c r="G19" s="171"/>
      <c r="H19" s="172">
        <f t="shared" ref="H19:AL19" si="11">+G19+H17-H16</f>
        <v>0</v>
      </c>
      <c r="I19" s="172">
        <f t="shared" si="11"/>
        <v>0</v>
      </c>
      <c r="J19" s="172">
        <f t="shared" si="11"/>
        <v>0</v>
      </c>
      <c r="K19" s="172">
        <f t="shared" si="11"/>
        <v>0</v>
      </c>
      <c r="L19" s="172">
        <f t="shared" si="11"/>
        <v>0</v>
      </c>
      <c r="M19" s="172">
        <f t="shared" si="11"/>
        <v>0</v>
      </c>
      <c r="N19" s="172">
        <f t="shared" si="11"/>
        <v>0</v>
      </c>
      <c r="O19" s="172">
        <f t="shared" si="11"/>
        <v>17</v>
      </c>
      <c r="P19" s="172">
        <f t="shared" ref="P19:Y19" si="12">+O19+P17-P16</f>
        <v>17</v>
      </c>
      <c r="Q19" s="172">
        <f t="shared" si="12"/>
        <v>17</v>
      </c>
      <c r="R19" s="172">
        <f t="shared" si="12"/>
        <v>17</v>
      </c>
      <c r="S19" s="172">
        <f t="shared" si="12"/>
        <v>17</v>
      </c>
      <c r="T19" s="172">
        <f t="shared" si="12"/>
        <v>17</v>
      </c>
      <c r="U19" s="172">
        <f t="shared" si="12"/>
        <v>17</v>
      </c>
      <c r="V19" s="172">
        <f t="shared" si="12"/>
        <v>17</v>
      </c>
      <c r="W19" s="172">
        <f t="shared" si="12"/>
        <v>17</v>
      </c>
      <c r="X19" s="172">
        <f t="shared" si="12"/>
        <v>17</v>
      </c>
      <c r="Y19" s="172">
        <f t="shared" si="12"/>
        <v>17</v>
      </c>
      <c r="Z19" s="172">
        <f t="shared" si="11"/>
        <v>17</v>
      </c>
      <c r="AA19" s="172">
        <f t="shared" si="11"/>
        <v>17</v>
      </c>
      <c r="AB19" s="172">
        <f t="shared" si="11"/>
        <v>17</v>
      </c>
      <c r="AC19" s="172">
        <f t="shared" si="11"/>
        <v>17</v>
      </c>
      <c r="AD19" s="172">
        <f t="shared" si="11"/>
        <v>17</v>
      </c>
      <c r="AE19" s="172">
        <f t="shared" si="11"/>
        <v>17</v>
      </c>
      <c r="AF19" s="172">
        <f t="shared" si="11"/>
        <v>17</v>
      </c>
      <c r="AG19" s="172">
        <f t="shared" si="11"/>
        <v>17</v>
      </c>
      <c r="AH19" s="172">
        <f t="shared" si="11"/>
        <v>17</v>
      </c>
      <c r="AI19" s="172">
        <f t="shared" si="11"/>
        <v>17</v>
      </c>
      <c r="AJ19" s="172">
        <f t="shared" si="11"/>
        <v>17</v>
      </c>
      <c r="AK19" s="172">
        <f t="shared" si="11"/>
        <v>17</v>
      </c>
      <c r="AL19" s="172">
        <f t="shared" si="11"/>
        <v>17</v>
      </c>
      <c r="AM19" s="173"/>
    </row>
    <row r="20" spans="2:42" ht="29.25" customHeight="1">
      <c r="B20" s="238" t="s">
        <v>9</v>
      </c>
      <c r="C20" s="2082"/>
      <c r="D20" s="2090" t="s">
        <v>630</v>
      </c>
      <c r="E20" s="2090"/>
      <c r="F20" s="2087"/>
      <c r="G20" s="125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87">
        <f>SUM(H20:AL20)</f>
        <v>0</v>
      </c>
    </row>
    <row r="21" spans="2:42" ht="29.25" customHeight="1">
      <c r="B21" s="238" t="s">
        <v>9</v>
      </c>
      <c r="C21" s="2082"/>
      <c r="D21" s="2089" t="s">
        <v>631</v>
      </c>
      <c r="E21" s="2089"/>
      <c r="F21" s="2087"/>
      <c r="G21" s="80"/>
      <c r="H21" s="72">
        <f t="shared" ref="H21:AL21" si="13">+H20</f>
        <v>0</v>
      </c>
      <c r="I21" s="72">
        <f t="shared" si="13"/>
        <v>0</v>
      </c>
      <c r="J21" s="72">
        <f t="shared" si="13"/>
        <v>0</v>
      </c>
      <c r="K21" s="72">
        <f t="shared" si="13"/>
        <v>0</v>
      </c>
      <c r="L21" s="72">
        <f t="shared" si="13"/>
        <v>0</v>
      </c>
      <c r="M21" s="1297">
        <f t="shared" si="13"/>
        <v>0</v>
      </c>
      <c r="N21" s="1297">
        <f t="shared" si="13"/>
        <v>0</v>
      </c>
      <c r="O21" s="1297">
        <f t="shared" si="13"/>
        <v>0</v>
      </c>
      <c r="P21" s="72">
        <f t="shared" si="13"/>
        <v>0</v>
      </c>
      <c r="Q21" s="72">
        <f t="shared" si="13"/>
        <v>0</v>
      </c>
      <c r="R21" s="1297">
        <f t="shared" si="13"/>
        <v>0</v>
      </c>
      <c r="S21" s="1297">
        <f t="shared" si="13"/>
        <v>0</v>
      </c>
      <c r="T21" s="1297">
        <f t="shared" si="13"/>
        <v>0</v>
      </c>
      <c r="U21" s="1297">
        <f t="shared" si="13"/>
        <v>0</v>
      </c>
      <c r="V21" s="1297">
        <f t="shared" si="13"/>
        <v>0</v>
      </c>
      <c r="W21" s="72">
        <f t="shared" si="13"/>
        <v>0</v>
      </c>
      <c r="X21" s="72">
        <f t="shared" si="13"/>
        <v>0</v>
      </c>
      <c r="Y21" s="1297">
        <f t="shared" si="13"/>
        <v>0</v>
      </c>
      <c r="Z21" s="1297">
        <f t="shared" si="13"/>
        <v>0</v>
      </c>
      <c r="AA21" s="1297">
        <f t="shared" si="13"/>
        <v>0</v>
      </c>
      <c r="AB21" s="1297">
        <f t="shared" si="13"/>
        <v>0</v>
      </c>
      <c r="AC21" s="72">
        <f t="shared" si="13"/>
        <v>0</v>
      </c>
      <c r="AD21" s="72">
        <f t="shared" si="13"/>
        <v>0</v>
      </c>
      <c r="AE21" s="72">
        <f t="shared" si="13"/>
        <v>0</v>
      </c>
      <c r="AF21" s="72">
        <f t="shared" si="13"/>
        <v>0</v>
      </c>
      <c r="AG21" s="72">
        <f t="shared" si="13"/>
        <v>0</v>
      </c>
      <c r="AH21" s="72">
        <f t="shared" si="13"/>
        <v>0</v>
      </c>
      <c r="AI21" s="72">
        <f>+AI20</f>
        <v>0</v>
      </c>
      <c r="AJ21" s="72">
        <f t="shared" si="13"/>
        <v>0</v>
      </c>
      <c r="AK21" s="72">
        <f t="shared" si="13"/>
        <v>0</v>
      </c>
      <c r="AL21" s="72">
        <f t="shared" si="13"/>
        <v>0</v>
      </c>
      <c r="AM21" s="190">
        <f>SUM(H21:AL21)</f>
        <v>0</v>
      </c>
    </row>
    <row r="22" spans="2:42" ht="29.25" customHeight="1">
      <c r="B22" s="238" t="s">
        <v>9</v>
      </c>
      <c r="C22" s="2082"/>
      <c r="D22" s="2097" t="s">
        <v>632</v>
      </c>
      <c r="E22" s="2098"/>
      <c r="F22" s="2087"/>
      <c r="G22" s="122"/>
      <c r="H22" s="329">
        <f t="shared" ref="H22:AL22" si="14">+G22+H21-H20</f>
        <v>0</v>
      </c>
      <c r="I22" s="329">
        <f t="shared" si="14"/>
        <v>0</v>
      </c>
      <c r="J22" s="329">
        <f t="shared" si="14"/>
        <v>0</v>
      </c>
      <c r="K22" s="329">
        <f t="shared" si="14"/>
        <v>0</v>
      </c>
      <c r="L22" s="329">
        <f t="shared" si="14"/>
        <v>0</v>
      </c>
      <c r="M22" s="329">
        <f t="shared" si="14"/>
        <v>0</v>
      </c>
      <c r="N22" s="329">
        <f t="shared" si="14"/>
        <v>0</v>
      </c>
      <c r="O22" s="329">
        <f t="shared" si="14"/>
        <v>0</v>
      </c>
      <c r="P22" s="329">
        <f t="shared" ref="P22:W22" si="15">+O22+P21-P20</f>
        <v>0</v>
      </c>
      <c r="Q22" s="329">
        <f t="shared" si="15"/>
        <v>0</v>
      </c>
      <c r="R22" s="329">
        <f t="shared" si="15"/>
        <v>0</v>
      </c>
      <c r="S22" s="329">
        <f t="shared" si="15"/>
        <v>0</v>
      </c>
      <c r="T22" s="329">
        <f t="shared" si="15"/>
        <v>0</v>
      </c>
      <c r="U22" s="329">
        <f t="shared" si="15"/>
        <v>0</v>
      </c>
      <c r="V22" s="329">
        <f t="shared" si="15"/>
        <v>0</v>
      </c>
      <c r="W22" s="329">
        <f t="shared" si="15"/>
        <v>0</v>
      </c>
      <c r="X22" s="329">
        <f t="shared" si="14"/>
        <v>0</v>
      </c>
      <c r="Y22" s="329">
        <f t="shared" si="14"/>
        <v>0</v>
      </c>
      <c r="Z22" s="329">
        <f t="shared" si="14"/>
        <v>0</v>
      </c>
      <c r="AA22" s="329">
        <f t="shared" si="14"/>
        <v>0</v>
      </c>
      <c r="AB22" s="329">
        <f t="shared" si="14"/>
        <v>0</v>
      </c>
      <c r="AC22" s="329">
        <f t="shared" si="14"/>
        <v>0</v>
      </c>
      <c r="AD22" s="329">
        <f t="shared" si="14"/>
        <v>0</v>
      </c>
      <c r="AE22" s="329">
        <f t="shared" si="14"/>
        <v>0</v>
      </c>
      <c r="AF22" s="329">
        <f t="shared" si="14"/>
        <v>0</v>
      </c>
      <c r="AG22" s="329">
        <f t="shared" si="14"/>
        <v>0</v>
      </c>
      <c r="AH22" s="329">
        <f t="shared" si="14"/>
        <v>0</v>
      </c>
      <c r="AI22" s="329">
        <f t="shared" si="14"/>
        <v>0</v>
      </c>
      <c r="AJ22" s="329">
        <f t="shared" si="14"/>
        <v>0</v>
      </c>
      <c r="AK22" s="329">
        <f t="shared" si="14"/>
        <v>0</v>
      </c>
      <c r="AL22" s="329">
        <f t="shared" si="14"/>
        <v>0</v>
      </c>
      <c r="AM22" s="330"/>
    </row>
    <row r="23" spans="2:42" ht="29.25" customHeight="1" thickBot="1">
      <c r="B23" s="238" t="s">
        <v>9</v>
      </c>
      <c r="C23" s="2144"/>
      <c r="D23" s="2149" t="s">
        <v>52</v>
      </c>
      <c r="E23" s="2150"/>
      <c r="F23" s="2145"/>
      <c r="G23" s="1051">
        <f>在庫管理!F22</f>
        <v>77</v>
      </c>
      <c r="H23" s="366">
        <f>G23+H21-H17-H18</f>
        <v>77</v>
      </c>
      <c r="I23" s="366">
        <f t="shared" ref="I23:AL23" si="16">H23+I21-I17-I18</f>
        <v>77</v>
      </c>
      <c r="J23" s="366">
        <f t="shared" si="16"/>
        <v>77</v>
      </c>
      <c r="K23" s="366">
        <f t="shared" si="16"/>
        <v>77</v>
      </c>
      <c r="L23" s="366">
        <f t="shared" si="16"/>
        <v>77</v>
      </c>
      <c r="M23" s="366">
        <f t="shared" si="16"/>
        <v>77</v>
      </c>
      <c r="N23" s="366">
        <f t="shared" si="16"/>
        <v>77</v>
      </c>
      <c r="O23" s="366">
        <f t="shared" si="16"/>
        <v>0</v>
      </c>
      <c r="P23" s="366">
        <f t="shared" ref="P23:W23" si="17">O23+P21-P17-P18</f>
        <v>0</v>
      </c>
      <c r="Q23" s="366">
        <f t="shared" si="17"/>
        <v>0</v>
      </c>
      <c r="R23" s="366">
        <f t="shared" si="17"/>
        <v>0</v>
      </c>
      <c r="S23" s="366">
        <f t="shared" si="17"/>
        <v>0</v>
      </c>
      <c r="T23" s="366">
        <f t="shared" si="17"/>
        <v>0</v>
      </c>
      <c r="U23" s="366">
        <f t="shared" si="17"/>
        <v>0</v>
      </c>
      <c r="V23" s="366">
        <f t="shared" si="17"/>
        <v>0</v>
      </c>
      <c r="W23" s="366">
        <f t="shared" si="17"/>
        <v>0</v>
      </c>
      <c r="X23" s="366">
        <f t="shared" si="16"/>
        <v>0</v>
      </c>
      <c r="Y23" s="366">
        <f t="shared" si="16"/>
        <v>0</v>
      </c>
      <c r="Z23" s="366">
        <f t="shared" si="16"/>
        <v>0</v>
      </c>
      <c r="AA23" s="366">
        <f t="shared" si="16"/>
        <v>0</v>
      </c>
      <c r="AB23" s="366">
        <f t="shared" si="16"/>
        <v>0</v>
      </c>
      <c r="AC23" s="366">
        <f t="shared" si="16"/>
        <v>0</v>
      </c>
      <c r="AD23" s="366">
        <f t="shared" si="16"/>
        <v>0</v>
      </c>
      <c r="AE23" s="366">
        <f t="shared" si="16"/>
        <v>0</v>
      </c>
      <c r="AF23" s="366">
        <f t="shared" si="16"/>
        <v>0</v>
      </c>
      <c r="AG23" s="366">
        <f t="shared" si="16"/>
        <v>0</v>
      </c>
      <c r="AH23" s="366">
        <f t="shared" si="16"/>
        <v>0</v>
      </c>
      <c r="AI23" s="366">
        <f t="shared" si="16"/>
        <v>0</v>
      </c>
      <c r="AJ23" s="366">
        <f t="shared" si="16"/>
        <v>0</v>
      </c>
      <c r="AK23" s="366">
        <f t="shared" si="16"/>
        <v>0</v>
      </c>
      <c r="AL23" s="366">
        <f t="shared" si="16"/>
        <v>0</v>
      </c>
      <c r="AM23" s="367"/>
      <c r="AP23" s="797"/>
    </row>
    <row r="24" spans="2:42" ht="30.75" customHeight="1">
      <c r="B24" s="238" t="s">
        <v>4</v>
      </c>
      <c r="C24" s="2082" t="s">
        <v>1119</v>
      </c>
      <c r="D24" s="2111" t="s">
        <v>220</v>
      </c>
      <c r="E24" s="233" t="s">
        <v>148</v>
      </c>
      <c r="F24" s="234"/>
      <c r="G24" s="234"/>
      <c r="H24" s="239">
        <f t="shared" ref="H24:AL24" si="18">+H12</f>
        <v>0</v>
      </c>
      <c r="I24" s="239">
        <f t="shared" si="18"/>
        <v>0</v>
      </c>
      <c r="J24" s="239">
        <f t="shared" si="18"/>
        <v>0</v>
      </c>
      <c r="K24" s="239">
        <f t="shared" si="18"/>
        <v>0</v>
      </c>
      <c r="L24" s="239">
        <f t="shared" si="18"/>
        <v>0</v>
      </c>
      <c r="M24" s="1468">
        <f t="shared" si="18"/>
        <v>0</v>
      </c>
      <c r="N24" s="1468">
        <f t="shared" si="18"/>
        <v>0</v>
      </c>
      <c r="O24" s="1468">
        <f t="shared" si="18"/>
        <v>0</v>
      </c>
      <c r="P24" s="239">
        <f t="shared" si="18"/>
        <v>0</v>
      </c>
      <c r="Q24" s="239">
        <f t="shared" si="18"/>
        <v>0</v>
      </c>
      <c r="R24" s="1468">
        <f t="shared" si="18"/>
        <v>0</v>
      </c>
      <c r="S24" s="1468">
        <f t="shared" si="18"/>
        <v>0</v>
      </c>
      <c r="T24" s="1468">
        <f t="shared" si="18"/>
        <v>0</v>
      </c>
      <c r="U24" s="1468">
        <f t="shared" si="18"/>
        <v>0</v>
      </c>
      <c r="V24" s="1468">
        <f t="shared" si="18"/>
        <v>1</v>
      </c>
      <c r="W24" s="239">
        <f t="shared" si="18"/>
        <v>0</v>
      </c>
      <c r="X24" s="239">
        <f t="shared" si="18"/>
        <v>0</v>
      </c>
      <c r="Y24" s="1468">
        <f t="shared" si="18"/>
        <v>119</v>
      </c>
      <c r="Z24" s="1468">
        <f t="shared" si="18"/>
        <v>60</v>
      </c>
      <c r="AA24" s="1468">
        <f t="shared" si="18"/>
        <v>0</v>
      </c>
      <c r="AB24" s="1468">
        <f t="shared" si="18"/>
        <v>60</v>
      </c>
      <c r="AC24" s="239">
        <f t="shared" si="18"/>
        <v>60</v>
      </c>
      <c r="AD24" s="239">
        <f t="shared" si="18"/>
        <v>0</v>
      </c>
      <c r="AE24" s="239">
        <f t="shared" si="18"/>
        <v>0</v>
      </c>
      <c r="AF24" s="239">
        <f t="shared" si="18"/>
        <v>0</v>
      </c>
      <c r="AG24" s="239">
        <f t="shared" si="18"/>
        <v>0</v>
      </c>
      <c r="AH24" s="239">
        <f t="shared" si="18"/>
        <v>0</v>
      </c>
      <c r="AI24" s="239">
        <f t="shared" si="18"/>
        <v>0</v>
      </c>
      <c r="AJ24" s="239">
        <f t="shared" si="18"/>
        <v>0</v>
      </c>
      <c r="AK24" s="239">
        <f t="shared" si="18"/>
        <v>0</v>
      </c>
      <c r="AL24" s="239">
        <f t="shared" si="18"/>
        <v>0</v>
      </c>
      <c r="AM24" s="269">
        <f>SUM(H24:AL24)</f>
        <v>300</v>
      </c>
      <c r="AO24" s="238" t="s">
        <v>635</v>
      </c>
    </row>
    <row r="25" spans="2:42" ht="30.75" customHeight="1">
      <c r="B25" s="238" t="s">
        <v>4</v>
      </c>
      <c r="C25" s="2082"/>
      <c r="D25" s="2112"/>
      <c r="E25" s="215" t="s">
        <v>636</v>
      </c>
      <c r="F25" s="221"/>
      <c r="G25" s="221"/>
      <c r="H25" s="1304">
        <f t="shared" ref="H25:AL25" si="19">+H13+H18</f>
        <v>0</v>
      </c>
      <c r="I25" s="1304">
        <f t="shared" si="19"/>
        <v>0</v>
      </c>
      <c r="J25" s="1304">
        <f t="shared" si="19"/>
        <v>0</v>
      </c>
      <c r="K25" s="1304">
        <f t="shared" si="19"/>
        <v>0</v>
      </c>
      <c r="L25" s="1304">
        <f t="shared" si="19"/>
        <v>0</v>
      </c>
      <c r="M25" s="1469">
        <f t="shared" si="19"/>
        <v>0</v>
      </c>
      <c r="N25" s="1469">
        <f t="shared" si="19"/>
        <v>0</v>
      </c>
      <c r="O25" s="1469">
        <f t="shared" si="19"/>
        <v>0</v>
      </c>
      <c r="P25" s="1304">
        <f t="shared" si="19"/>
        <v>0</v>
      </c>
      <c r="Q25" s="1304">
        <f t="shared" si="19"/>
        <v>0</v>
      </c>
      <c r="R25" s="1469">
        <f t="shared" si="19"/>
        <v>0</v>
      </c>
      <c r="S25" s="1469">
        <f t="shared" si="19"/>
        <v>0</v>
      </c>
      <c r="T25" s="1469">
        <f t="shared" si="19"/>
        <v>0</v>
      </c>
      <c r="U25" s="1469">
        <f t="shared" si="19"/>
        <v>0</v>
      </c>
      <c r="V25" s="1469">
        <f t="shared" si="19"/>
        <v>1</v>
      </c>
      <c r="W25" s="1304">
        <f t="shared" si="19"/>
        <v>1</v>
      </c>
      <c r="X25" s="1304">
        <f t="shared" si="19"/>
        <v>0</v>
      </c>
      <c r="Y25" s="1469">
        <f t="shared" si="19"/>
        <v>0</v>
      </c>
      <c r="Z25" s="1469">
        <f t="shared" si="19"/>
        <v>0</v>
      </c>
      <c r="AA25" s="1469">
        <f t="shared" si="19"/>
        <v>0</v>
      </c>
      <c r="AB25" s="1469">
        <f t="shared" si="19"/>
        <v>1</v>
      </c>
      <c r="AC25" s="240">
        <f t="shared" si="19"/>
        <v>0</v>
      </c>
      <c r="AD25" s="240">
        <f t="shared" si="19"/>
        <v>0</v>
      </c>
      <c r="AE25" s="240">
        <f t="shared" si="19"/>
        <v>0</v>
      </c>
      <c r="AF25" s="240">
        <f t="shared" si="19"/>
        <v>0</v>
      </c>
      <c r="AG25" s="240">
        <f t="shared" si="19"/>
        <v>0</v>
      </c>
      <c r="AH25" s="240">
        <f t="shared" si="19"/>
        <v>0</v>
      </c>
      <c r="AI25" s="240">
        <f t="shared" si="19"/>
        <v>0</v>
      </c>
      <c r="AJ25" s="240">
        <f t="shared" si="19"/>
        <v>0</v>
      </c>
      <c r="AK25" s="240">
        <f t="shared" si="19"/>
        <v>0</v>
      </c>
      <c r="AL25" s="240">
        <f t="shared" si="19"/>
        <v>0</v>
      </c>
      <c r="AM25" s="257">
        <f t="shared" ref="AM25:AM38" si="20">SUM(H25:AL25)</f>
        <v>3</v>
      </c>
      <c r="AO25" s="289">
        <f>+AM24/(AM25+AM24)</f>
        <v>0.99009900990099009</v>
      </c>
    </row>
    <row r="26" spans="2:42" ht="30.75" customHeight="1">
      <c r="B26" s="238" t="s">
        <v>4</v>
      </c>
      <c r="C26" s="2082"/>
      <c r="D26" s="2113" t="s">
        <v>134</v>
      </c>
      <c r="E26" s="214" t="s">
        <v>148</v>
      </c>
      <c r="F26" s="220"/>
      <c r="G26" s="220"/>
      <c r="H26" s="270">
        <f t="shared" ref="H26:AL26" si="21">+H28</f>
        <v>0</v>
      </c>
      <c r="I26" s="270">
        <f t="shared" si="21"/>
        <v>0</v>
      </c>
      <c r="J26" s="270">
        <f t="shared" si="21"/>
        <v>0</v>
      </c>
      <c r="K26" s="270">
        <f t="shared" si="21"/>
        <v>0</v>
      </c>
      <c r="L26" s="270">
        <f t="shared" si="21"/>
        <v>0</v>
      </c>
      <c r="M26" s="1471">
        <f t="shared" si="21"/>
        <v>0</v>
      </c>
      <c r="N26" s="1471">
        <f t="shared" si="21"/>
        <v>0</v>
      </c>
      <c r="O26" s="1471">
        <f t="shared" si="21"/>
        <v>0</v>
      </c>
      <c r="P26" s="270">
        <f t="shared" si="21"/>
        <v>0</v>
      </c>
      <c r="Q26" s="270">
        <f t="shared" si="21"/>
        <v>0</v>
      </c>
      <c r="R26" s="1471">
        <f t="shared" si="21"/>
        <v>0</v>
      </c>
      <c r="S26" s="1471">
        <f t="shared" si="21"/>
        <v>0</v>
      </c>
      <c r="T26" s="1471">
        <f t="shared" si="21"/>
        <v>0</v>
      </c>
      <c r="U26" s="1471">
        <f t="shared" si="21"/>
        <v>0</v>
      </c>
      <c r="V26" s="1471">
        <f t="shared" si="21"/>
        <v>0</v>
      </c>
      <c r="W26" s="270">
        <f t="shared" si="21"/>
        <v>0</v>
      </c>
      <c r="X26" s="270">
        <f t="shared" si="21"/>
        <v>0</v>
      </c>
      <c r="Y26" s="1471">
        <f t="shared" si="21"/>
        <v>0</v>
      </c>
      <c r="Z26" s="1471">
        <f t="shared" si="21"/>
        <v>0</v>
      </c>
      <c r="AA26" s="1471">
        <f t="shared" si="21"/>
        <v>0</v>
      </c>
      <c r="AB26" s="1471">
        <f t="shared" si="21"/>
        <v>0</v>
      </c>
      <c r="AC26" s="270">
        <f t="shared" si="21"/>
        <v>0</v>
      </c>
      <c r="AD26" s="270">
        <f t="shared" si="21"/>
        <v>0</v>
      </c>
      <c r="AE26" s="270">
        <f t="shared" si="21"/>
        <v>0</v>
      </c>
      <c r="AF26" s="270">
        <f t="shared" si="21"/>
        <v>0</v>
      </c>
      <c r="AG26" s="270">
        <f t="shared" si="21"/>
        <v>0</v>
      </c>
      <c r="AH26" s="270">
        <f t="shared" si="21"/>
        <v>0</v>
      </c>
      <c r="AI26" s="270">
        <f t="shared" si="21"/>
        <v>0</v>
      </c>
      <c r="AJ26" s="270">
        <f t="shared" si="21"/>
        <v>0</v>
      </c>
      <c r="AK26" s="270">
        <f t="shared" si="21"/>
        <v>0</v>
      </c>
      <c r="AL26" s="270">
        <f t="shared" si="21"/>
        <v>0</v>
      </c>
      <c r="AM26" s="258">
        <f t="shared" si="20"/>
        <v>0</v>
      </c>
    </row>
    <row r="27" spans="2:42" ht="30.75" customHeight="1">
      <c r="B27" s="238" t="s">
        <v>4</v>
      </c>
      <c r="C27" s="2082"/>
      <c r="D27" s="2112"/>
      <c r="E27" s="215" t="s">
        <v>636</v>
      </c>
      <c r="F27" s="221"/>
      <c r="G27" s="221"/>
      <c r="H27" s="1305"/>
      <c r="I27" s="1305"/>
      <c r="J27" s="1305"/>
      <c r="K27" s="1305"/>
      <c r="L27" s="1305"/>
      <c r="M27" s="1472"/>
      <c r="N27" s="1472"/>
      <c r="O27" s="1472"/>
      <c r="P27" s="1305"/>
      <c r="Q27" s="1305"/>
      <c r="R27" s="1472"/>
      <c r="S27" s="1472"/>
      <c r="T27" s="1472"/>
      <c r="U27" s="1472"/>
      <c r="V27" s="1472"/>
      <c r="W27" s="1305"/>
      <c r="X27" s="221"/>
      <c r="Y27" s="1472"/>
      <c r="Z27" s="1472"/>
      <c r="AA27" s="1472"/>
      <c r="AB27" s="1472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59">
        <f t="shared" si="20"/>
        <v>0</v>
      </c>
      <c r="AO27" s="289" t="e">
        <f>+AM26/(AM27+AM26)</f>
        <v>#DIV/0!</v>
      </c>
    </row>
    <row r="28" spans="2:42" ht="30.75" customHeight="1">
      <c r="B28" s="238" t="s">
        <v>4</v>
      </c>
      <c r="C28" s="2082"/>
      <c r="D28" s="2113" t="s">
        <v>129</v>
      </c>
      <c r="E28" s="214" t="s">
        <v>148</v>
      </c>
      <c r="F28" s="220"/>
      <c r="G28" s="220"/>
      <c r="H28" s="270">
        <f t="shared" ref="H28:AL28" si="22">+H30</f>
        <v>0</v>
      </c>
      <c r="I28" s="270">
        <f t="shared" si="22"/>
        <v>0</v>
      </c>
      <c r="J28" s="270">
        <f t="shared" si="22"/>
        <v>0</v>
      </c>
      <c r="K28" s="270">
        <f t="shared" si="22"/>
        <v>0</v>
      </c>
      <c r="L28" s="270">
        <f t="shared" si="22"/>
        <v>0</v>
      </c>
      <c r="M28" s="1471">
        <f t="shared" si="22"/>
        <v>0</v>
      </c>
      <c r="N28" s="1471">
        <f t="shared" si="22"/>
        <v>0</v>
      </c>
      <c r="O28" s="1471">
        <f t="shared" si="22"/>
        <v>0</v>
      </c>
      <c r="P28" s="270">
        <f t="shared" si="22"/>
        <v>0</v>
      </c>
      <c r="Q28" s="270">
        <f t="shared" si="22"/>
        <v>0</v>
      </c>
      <c r="R28" s="1471">
        <f t="shared" si="22"/>
        <v>0</v>
      </c>
      <c r="S28" s="1471">
        <f t="shared" si="22"/>
        <v>0</v>
      </c>
      <c r="T28" s="1471">
        <f t="shared" si="22"/>
        <v>0</v>
      </c>
      <c r="U28" s="1471">
        <f t="shared" si="22"/>
        <v>0</v>
      </c>
      <c r="V28" s="1471">
        <f t="shared" si="22"/>
        <v>0</v>
      </c>
      <c r="W28" s="270">
        <f t="shared" si="22"/>
        <v>0</v>
      </c>
      <c r="X28" s="270">
        <f t="shared" si="22"/>
        <v>0</v>
      </c>
      <c r="Y28" s="1471">
        <f t="shared" si="22"/>
        <v>0</v>
      </c>
      <c r="Z28" s="1471">
        <f t="shared" si="22"/>
        <v>0</v>
      </c>
      <c r="AA28" s="1471">
        <f t="shared" si="22"/>
        <v>0</v>
      </c>
      <c r="AB28" s="1471">
        <f t="shared" si="22"/>
        <v>0</v>
      </c>
      <c r="AC28" s="270">
        <f t="shared" si="22"/>
        <v>0</v>
      </c>
      <c r="AD28" s="270">
        <f t="shared" si="22"/>
        <v>0</v>
      </c>
      <c r="AE28" s="270">
        <f t="shared" si="22"/>
        <v>0</v>
      </c>
      <c r="AF28" s="270">
        <f t="shared" si="22"/>
        <v>0</v>
      </c>
      <c r="AG28" s="270">
        <f t="shared" si="22"/>
        <v>0</v>
      </c>
      <c r="AH28" s="270">
        <f t="shared" si="22"/>
        <v>0</v>
      </c>
      <c r="AI28" s="270">
        <f t="shared" si="22"/>
        <v>0</v>
      </c>
      <c r="AJ28" s="270">
        <f t="shared" si="22"/>
        <v>0</v>
      </c>
      <c r="AK28" s="270">
        <f t="shared" si="22"/>
        <v>0</v>
      </c>
      <c r="AL28" s="270">
        <f t="shared" si="22"/>
        <v>0</v>
      </c>
      <c r="AM28" s="258">
        <f t="shared" si="20"/>
        <v>0</v>
      </c>
    </row>
    <row r="29" spans="2:42" ht="30.75" customHeight="1">
      <c r="B29" s="238" t="s">
        <v>4</v>
      </c>
      <c r="C29" s="2082"/>
      <c r="D29" s="2112"/>
      <c r="E29" s="215" t="s">
        <v>636</v>
      </c>
      <c r="F29" s="221"/>
      <c r="G29" s="221"/>
      <c r="H29" s="1305"/>
      <c r="I29" s="1305"/>
      <c r="J29" s="1305"/>
      <c r="K29" s="1305"/>
      <c r="L29" s="1305"/>
      <c r="M29" s="1472"/>
      <c r="N29" s="1472"/>
      <c r="O29" s="1472"/>
      <c r="P29" s="1305"/>
      <c r="Q29" s="1305"/>
      <c r="R29" s="1472"/>
      <c r="S29" s="1472"/>
      <c r="T29" s="1472"/>
      <c r="U29" s="1472"/>
      <c r="V29" s="1472"/>
      <c r="W29" s="1305"/>
      <c r="X29" s="1305"/>
      <c r="Y29" s="1472"/>
      <c r="Z29" s="1472"/>
      <c r="AA29" s="1472"/>
      <c r="AB29" s="1472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59">
        <f t="shared" si="20"/>
        <v>0</v>
      </c>
      <c r="AO29" s="289" t="e">
        <f>+AM28/(AM29+AM28)</f>
        <v>#DIV/0!</v>
      </c>
    </row>
    <row r="30" spans="2:42" ht="30.75" customHeight="1">
      <c r="B30" s="238" t="s">
        <v>4</v>
      </c>
      <c r="C30" s="2082"/>
      <c r="D30" s="2111" t="s">
        <v>4</v>
      </c>
      <c r="E30" s="214" t="s">
        <v>148</v>
      </c>
      <c r="F30" s="222"/>
      <c r="G30" s="222"/>
      <c r="H30" s="270">
        <f t="shared" ref="H30:AL30" si="23">+H34</f>
        <v>0</v>
      </c>
      <c r="I30" s="270">
        <f t="shared" si="23"/>
        <v>0</v>
      </c>
      <c r="J30" s="270">
        <f t="shared" si="23"/>
        <v>0</v>
      </c>
      <c r="K30" s="270">
        <f t="shared" si="23"/>
        <v>0</v>
      </c>
      <c r="L30" s="270">
        <f t="shared" si="23"/>
        <v>0</v>
      </c>
      <c r="M30" s="1471">
        <f t="shared" si="23"/>
        <v>0</v>
      </c>
      <c r="N30" s="1471">
        <f t="shared" si="23"/>
        <v>0</v>
      </c>
      <c r="O30" s="1471">
        <f t="shared" si="23"/>
        <v>0</v>
      </c>
      <c r="P30" s="270">
        <f t="shared" si="23"/>
        <v>0</v>
      </c>
      <c r="Q30" s="270">
        <f t="shared" si="23"/>
        <v>0</v>
      </c>
      <c r="R30" s="1471">
        <f t="shared" si="23"/>
        <v>0</v>
      </c>
      <c r="S30" s="1471">
        <f t="shared" si="23"/>
        <v>0</v>
      </c>
      <c r="T30" s="1471">
        <f t="shared" si="23"/>
        <v>0</v>
      </c>
      <c r="U30" s="1471">
        <f t="shared" si="23"/>
        <v>0</v>
      </c>
      <c r="V30" s="1471">
        <f t="shared" si="23"/>
        <v>0</v>
      </c>
      <c r="W30" s="270">
        <f t="shared" si="23"/>
        <v>0</v>
      </c>
      <c r="X30" s="270">
        <f t="shared" si="23"/>
        <v>0</v>
      </c>
      <c r="Y30" s="1471">
        <f t="shared" si="23"/>
        <v>0</v>
      </c>
      <c r="Z30" s="1471">
        <f t="shared" si="23"/>
        <v>0</v>
      </c>
      <c r="AA30" s="1471">
        <f t="shared" si="23"/>
        <v>0</v>
      </c>
      <c r="AB30" s="1471">
        <f t="shared" si="23"/>
        <v>0</v>
      </c>
      <c r="AC30" s="270">
        <f t="shared" si="23"/>
        <v>0</v>
      </c>
      <c r="AD30" s="270">
        <f t="shared" si="23"/>
        <v>0</v>
      </c>
      <c r="AE30" s="270">
        <f t="shared" si="23"/>
        <v>0</v>
      </c>
      <c r="AF30" s="270">
        <f t="shared" si="23"/>
        <v>0</v>
      </c>
      <c r="AG30" s="270">
        <f t="shared" si="23"/>
        <v>0</v>
      </c>
      <c r="AH30" s="270">
        <f t="shared" si="23"/>
        <v>0</v>
      </c>
      <c r="AI30" s="270">
        <f t="shared" si="23"/>
        <v>0</v>
      </c>
      <c r="AJ30" s="270">
        <f t="shared" si="23"/>
        <v>0</v>
      </c>
      <c r="AK30" s="270">
        <f t="shared" si="23"/>
        <v>0</v>
      </c>
      <c r="AL30" s="270">
        <f t="shared" si="23"/>
        <v>0</v>
      </c>
      <c r="AM30" s="258">
        <f t="shared" si="20"/>
        <v>0</v>
      </c>
    </row>
    <row r="31" spans="2:42" ht="30.75" customHeight="1" thickBot="1">
      <c r="B31" s="238" t="s">
        <v>4</v>
      </c>
      <c r="C31" s="2082"/>
      <c r="D31" s="2114"/>
      <c r="E31" s="216" t="s">
        <v>636</v>
      </c>
      <c r="F31" s="223"/>
      <c r="G31" s="223"/>
      <c r="H31" s="1305"/>
      <c r="I31" s="1305"/>
      <c r="J31" s="1305"/>
      <c r="K31" s="1305"/>
      <c r="L31" s="1305"/>
      <c r="M31" s="1472"/>
      <c r="N31" s="1472"/>
      <c r="O31" s="1472"/>
      <c r="P31" s="1305"/>
      <c r="Q31" s="1305"/>
      <c r="R31" s="1472"/>
      <c r="S31" s="1472"/>
      <c r="T31" s="1472"/>
      <c r="U31" s="1472"/>
      <c r="V31" s="1472"/>
      <c r="W31" s="1305"/>
      <c r="X31" s="1305"/>
      <c r="Y31" s="1472"/>
      <c r="Z31" s="1472"/>
      <c r="AA31" s="1472"/>
      <c r="AB31" s="1472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59">
        <f t="shared" si="20"/>
        <v>0</v>
      </c>
      <c r="AO31" s="289" t="e">
        <f>+AM30/(AM31+AM30)</f>
        <v>#DIV/0!</v>
      </c>
    </row>
    <row r="32" spans="2:42" ht="30.75" customHeight="1" thickTop="1">
      <c r="B32" s="238" t="s">
        <v>4</v>
      </c>
      <c r="C32" s="2082"/>
      <c r="D32" s="225" t="s">
        <v>637</v>
      </c>
      <c r="E32" s="226" t="s">
        <v>7</v>
      </c>
      <c r="F32" s="227"/>
      <c r="G32" s="227"/>
      <c r="H32" s="1306"/>
      <c r="I32" s="1306"/>
      <c r="J32" s="1306"/>
      <c r="K32" s="1306"/>
      <c r="L32" s="1306"/>
      <c r="M32" s="1473"/>
      <c r="N32" s="1473"/>
      <c r="O32" s="1473"/>
      <c r="P32" s="1306"/>
      <c r="Q32" s="1306"/>
      <c r="R32" s="1473"/>
      <c r="S32" s="1473"/>
      <c r="T32" s="1473"/>
      <c r="U32" s="1473"/>
      <c r="V32" s="1473"/>
      <c r="W32" s="1306"/>
      <c r="X32" s="1306"/>
      <c r="Y32" s="1473"/>
      <c r="Z32" s="1473"/>
      <c r="AA32" s="1473"/>
      <c r="AB32" s="1473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481">
        <f t="shared" si="20"/>
        <v>0</v>
      </c>
    </row>
    <row r="33" spans="1:41" ht="30.75" customHeight="1">
      <c r="B33" s="238" t="s">
        <v>4</v>
      </c>
      <c r="C33" s="2082"/>
      <c r="D33" s="2063" t="s">
        <v>51</v>
      </c>
      <c r="E33" s="2064"/>
      <c r="F33" s="224"/>
      <c r="G33" s="478">
        <f>在庫管理!E22</f>
        <v>0</v>
      </c>
      <c r="H33" s="509">
        <f>+G33+H30-H27-H29-H21</f>
        <v>0</v>
      </c>
      <c r="I33" s="509">
        <f t="shared" ref="I33:AL33" si="24">+H33+I30-I27-I29-I21</f>
        <v>0</v>
      </c>
      <c r="J33" s="509">
        <f t="shared" si="24"/>
        <v>0</v>
      </c>
      <c r="K33" s="509">
        <f t="shared" si="24"/>
        <v>0</v>
      </c>
      <c r="L33" s="509">
        <f t="shared" si="24"/>
        <v>0</v>
      </c>
      <c r="M33" s="509">
        <f t="shared" si="24"/>
        <v>0</v>
      </c>
      <c r="N33" s="509">
        <f t="shared" si="24"/>
        <v>0</v>
      </c>
      <c r="O33" s="509">
        <f t="shared" si="24"/>
        <v>0</v>
      </c>
      <c r="P33" s="509">
        <f t="shared" si="24"/>
        <v>0</v>
      </c>
      <c r="Q33" s="509">
        <f t="shared" ref="Q33:X33" si="25">+P33+Q30-Q27-Q29-Q21</f>
        <v>0</v>
      </c>
      <c r="R33" s="509">
        <f t="shared" si="25"/>
        <v>0</v>
      </c>
      <c r="S33" s="509">
        <f t="shared" si="25"/>
        <v>0</v>
      </c>
      <c r="T33" s="509">
        <f t="shared" si="25"/>
        <v>0</v>
      </c>
      <c r="U33" s="509">
        <f t="shared" si="25"/>
        <v>0</v>
      </c>
      <c r="V33" s="509">
        <f t="shared" si="25"/>
        <v>0</v>
      </c>
      <c r="W33" s="509">
        <f t="shared" si="25"/>
        <v>0</v>
      </c>
      <c r="X33" s="509">
        <f t="shared" si="25"/>
        <v>0</v>
      </c>
      <c r="Y33" s="509">
        <f t="shared" si="24"/>
        <v>0</v>
      </c>
      <c r="Z33" s="509">
        <f t="shared" si="24"/>
        <v>0</v>
      </c>
      <c r="AA33" s="509">
        <f t="shared" si="24"/>
        <v>0</v>
      </c>
      <c r="AB33" s="509">
        <f t="shared" si="24"/>
        <v>0</v>
      </c>
      <c r="AC33" s="509">
        <f t="shared" si="24"/>
        <v>0</v>
      </c>
      <c r="AD33" s="509">
        <f t="shared" si="24"/>
        <v>0</v>
      </c>
      <c r="AE33" s="509">
        <f t="shared" si="24"/>
        <v>0</v>
      </c>
      <c r="AF33" s="509">
        <f t="shared" si="24"/>
        <v>0</v>
      </c>
      <c r="AG33" s="509">
        <f t="shared" si="24"/>
        <v>0</v>
      </c>
      <c r="AH33" s="509">
        <f t="shared" si="24"/>
        <v>0</v>
      </c>
      <c r="AI33" s="509">
        <f t="shared" si="24"/>
        <v>0</v>
      </c>
      <c r="AJ33" s="509">
        <f t="shared" si="24"/>
        <v>0</v>
      </c>
      <c r="AK33" s="509">
        <f t="shared" si="24"/>
        <v>0</v>
      </c>
      <c r="AL33" s="509">
        <f t="shared" si="24"/>
        <v>0</v>
      </c>
      <c r="AM33" s="261"/>
    </row>
    <row r="34" spans="1:41" ht="30.75" customHeight="1">
      <c r="A34" t="s">
        <v>619</v>
      </c>
      <c r="B34" s="238" t="s">
        <v>4</v>
      </c>
      <c r="C34" s="2082"/>
      <c r="D34" s="2055" t="s">
        <v>144</v>
      </c>
      <c r="E34" s="2056"/>
      <c r="F34" s="247"/>
      <c r="G34" s="794">
        <f>管理ﾌｫｰﾏｯﾄ!G41</f>
        <v>0</v>
      </c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47"/>
      <c r="AM34" s="262">
        <f t="shared" si="20"/>
        <v>0</v>
      </c>
      <c r="AO34" s="238" t="s">
        <v>638</v>
      </c>
    </row>
    <row r="35" spans="1:41" ht="30.75" customHeight="1">
      <c r="A35" t="s">
        <v>619</v>
      </c>
      <c r="B35" s="238" t="s">
        <v>4</v>
      </c>
      <c r="C35" s="2082"/>
      <c r="D35" s="2057" t="s">
        <v>148</v>
      </c>
      <c r="E35" s="2058"/>
      <c r="F35" s="244"/>
      <c r="G35" s="753">
        <f>在庫管理!D22</f>
        <v>0</v>
      </c>
      <c r="H35" s="217">
        <f t="shared" ref="H35:AL35" si="26">+H30-H29-H27-H25</f>
        <v>0</v>
      </c>
      <c r="I35" s="217">
        <f t="shared" si="26"/>
        <v>0</v>
      </c>
      <c r="J35" s="217">
        <f t="shared" si="26"/>
        <v>0</v>
      </c>
      <c r="K35" s="217">
        <f t="shared" si="26"/>
        <v>0</v>
      </c>
      <c r="L35" s="217">
        <f t="shared" si="26"/>
        <v>0</v>
      </c>
      <c r="M35" s="217">
        <f t="shared" si="26"/>
        <v>0</v>
      </c>
      <c r="N35" s="217">
        <f t="shared" si="26"/>
        <v>0</v>
      </c>
      <c r="O35" s="217">
        <f t="shared" si="26"/>
        <v>0</v>
      </c>
      <c r="P35" s="217">
        <f t="shared" si="26"/>
        <v>0</v>
      </c>
      <c r="Q35" s="217">
        <f t="shared" si="26"/>
        <v>0</v>
      </c>
      <c r="R35" s="217">
        <f t="shared" si="26"/>
        <v>0</v>
      </c>
      <c r="S35" s="217">
        <f t="shared" si="26"/>
        <v>0</v>
      </c>
      <c r="T35" s="217">
        <f t="shared" si="26"/>
        <v>0</v>
      </c>
      <c r="U35" s="217">
        <f t="shared" si="26"/>
        <v>0</v>
      </c>
      <c r="V35" s="217">
        <f t="shared" si="26"/>
        <v>-1</v>
      </c>
      <c r="W35" s="217">
        <f t="shared" si="26"/>
        <v>-1</v>
      </c>
      <c r="X35" s="217">
        <f t="shared" si="26"/>
        <v>0</v>
      </c>
      <c r="Y35" s="217">
        <f t="shared" si="26"/>
        <v>0</v>
      </c>
      <c r="Z35" s="217">
        <f t="shared" si="26"/>
        <v>0</v>
      </c>
      <c r="AA35" s="217">
        <f t="shared" si="26"/>
        <v>0</v>
      </c>
      <c r="AB35" s="217">
        <f t="shared" si="26"/>
        <v>-1</v>
      </c>
      <c r="AC35" s="217">
        <f t="shared" si="26"/>
        <v>0</v>
      </c>
      <c r="AD35" s="217">
        <f t="shared" si="26"/>
        <v>0</v>
      </c>
      <c r="AE35" s="217">
        <f t="shared" si="26"/>
        <v>0</v>
      </c>
      <c r="AF35" s="217">
        <f t="shared" si="26"/>
        <v>0</v>
      </c>
      <c r="AG35" s="217">
        <f t="shared" si="26"/>
        <v>0</v>
      </c>
      <c r="AH35" s="217">
        <f t="shared" si="26"/>
        <v>0</v>
      </c>
      <c r="AI35" s="217">
        <f t="shared" si="26"/>
        <v>0</v>
      </c>
      <c r="AJ35" s="217">
        <f t="shared" si="26"/>
        <v>0</v>
      </c>
      <c r="AK35" s="217">
        <f t="shared" si="26"/>
        <v>0</v>
      </c>
      <c r="AL35" s="217">
        <f t="shared" si="26"/>
        <v>0</v>
      </c>
      <c r="AM35" s="271">
        <f>SUM(H35:AL35)+G35</f>
        <v>-3</v>
      </c>
      <c r="AO35" s="289" t="e">
        <f>+AM35/(AM36+AM35)</f>
        <v>#DIV/0!</v>
      </c>
    </row>
    <row r="36" spans="1:41" ht="30.75" customHeight="1">
      <c r="B36" s="238" t="s">
        <v>4</v>
      </c>
      <c r="C36" s="2082"/>
      <c r="D36" s="2115" t="s">
        <v>636</v>
      </c>
      <c r="E36" s="2116"/>
      <c r="F36" s="245"/>
      <c r="G36" s="245"/>
      <c r="H36" s="245">
        <f>+H32+H31+H29+H27+H25</f>
        <v>0</v>
      </c>
      <c r="I36" s="245">
        <f t="shared" ref="I36:AL36" si="27">+I32+I31+I29+I27+I25</f>
        <v>0</v>
      </c>
      <c r="J36" s="245">
        <f t="shared" si="27"/>
        <v>0</v>
      </c>
      <c r="K36" s="245">
        <f t="shared" si="27"/>
        <v>0</v>
      </c>
      <c r="L36" s="245">
        <f t="shared" si="27"/>
        <v>0</v>
      </c>
      <c r="M36" s="245">
        <f t="shared" si="27"/>
        <v>0</v>
      </c>
      <c r="N36" s="245">
        <f t="shared" si="27"/>
        <v>0</v>
      </c>
      <c r="O36" s="245">
        <f t="shared" si="27"/>
        <v>0</v>
      </c>
      <c r="P36" s="245">
        <f t="shared" si="27"/>
        <v>0</v>
      </c>
      <c r="Q36" s="245">
        <f t="shared" si="27"/>
        <v>0</v>
      </c>
      <c r="R36" s="245">
        <f t="shared" si="27"/>
        <v>0</v>
      </c>
      <c r="S36" s="245">
        <f t="shared" si="27"/>
        <v>0</v>
      </c>
      <c r="T36" s="245">
        <f t="shared" si="27"/>
        <v>0</v>
      </c>
      <c r="U36" s="245">
        <f t="shared" si="27"/>
        <v>0</v>
      </c>
      <c r="V36" s="245">
        <f t="shared" si="27"/>
        <v>1</v>
      </c>
      <c r="W36" s="245">
        <f t="shared" si="27"/>
        <v>1</v>
      </c>
      <c r="X36" s="245">
        <f t="shared" si="27"/>
        <v>0</v>
      </c>
      <c r="Y36" s="245">
        <f t="shared" si="27"/>
        <v>0</v>
      </c>
      <c r="Z36" s="245">
        <f t="shared" si="27"/>
        <v>0</v>
      </c>
      <c r="AA36" s="245">
        <f t="shared" si="27"/>
        <v>0</v>
      </c>
      <c r="AB36" s="245">
        <f t="shared" si="27"/>
        <v>1</v>
      </c>
      <c r="AC36" s="245">
        <f t="shared" si="27"/>
        <v>0</v>
      </c>
      <c r="AD36" s="245">
        <f t="shared" si="27"/>
        <v>0</v>
      </c>
      <c r="AE36" s="245">
        <f t="shared" si="27"/>
        <v>0</v>
      </c>
      <c r="AF36" s="245">
        <f t="shared" si="27"/>
        <v>0</v>
      </c>
      <c r="AG36" s="245">
        <f t="shared" si="27"/>
        <v>0</v>
      </c>
      <c r="AH36" s="245">
        <f t="shared" si="27"/>
        <v>0</v>
      </c>
      <c r="AI36" s="245">
        <f t="shared" si="27"/>
        <v>0</v>
      </c>
      <c r="AJ36" s="245">
        <f t="shared" si="27"/>
        <v>0</v>
      </c>
      <c r="AK36" s="245">
        <f t="shared" si="27"/>
        <v>0</v>
      </c>
      <c r="AL36" s="252">
        <f t="shared" si="27"/>
        <v>0</v>
      </c>
      <c r="AM36" s="482">
        <f t="shared" si="20"/>
        <v>3</v>
      </c>
    </row>
    <row r="37" spans="1:41" ht="30.75" customHeight="1">
      <c r="B37" s="238" t="s">
        <v>4</v>
      </c>
      <c r="C37" s="2082"/>
      <c r="D37" s="2057" t="s">
        <v>8</v>
      </c>
      <c r="E37" s="2058"/>
      <c r="F37" s="218"/>
      <c r="G37" s="218"/>
      <c r="H37" s="218">
        <f t="shared" ref="H37:AL37" si="28">+H35-H34</f>
        <v>0</v>
      </c>
      <c r="I37" s="218">
        <f t="shared" si="28"/>
        <v>0</v>
      </c>
      <c r="J37" s="218">
        <f t="shared" si="28"/>
        <v>0</v>
      </c>
      <c r="K37" s="218">
        <f t="shared" si="28"/>
        <v>0</v>
      </c>
      <c r="L37" s="218">
        <f t="shared" si="28"/>
        <v>0</v>
      </c>
      <c r="M37" s="218">
        <f t="shared" si="28"/>
        <v>0</v>
      </c>
      <c r="N37" s="218">
        <f t="shared" si="28"/>
        <v>0</v>
      </c>
      <c r="O37" s="218">
        <f t="shared" si="28"/>
        <v>0</v>
      </c>
      <c r="P37" s="218">
        <f t="shared" si="28"/>
        <v>0</v>
      </c>
      <c r="Q37" s="218">
        <f t="shared" si="28"/>
        <v>0</v>
      </c>
      <c r="R37" s="218">
        <f t="shared" si="28"/>
        <v>0</v>
      </c>
      <c r="S37" s="218">
        <f t="shared" si="28"/>
        <v>0</v>
      </c>
      <c r="T37" s="218">
        <f t="shared" si="28"/>
        <v>0</v>
      </c>
      <c r="U37" s="218">
        <f t="shared" si="28"/>
        <v>0</v>
      </c>
      <c r="V37" s="218">
        <f t="shared" si="28"/>
        <v>-1</v>
      </c>
      <c r="W37" s="218">
        <f t="shared" si="28"/>
        <v>-1</v>
      </c>
      <c r="X37" s="218">
        <f t="shared" si="28"/>
        <v>0</v>
      </c>
      <c r="Y37" s="218">
        <f t="shared" si="28"/>
        <v>0</v>
      </c>
      <c r="Z37" s="218">
        <f t="shared" si="28"/>
        <v>0</v>
      </c>
      <c r="AA37" s="218">
        <f t="shared" si="28"/>
        <v>0</v>
      </c>
      <c r="AB37" s="218">
        <f t="shared" si="28"/>
        <v>-1</v>
      </c>
      <c r="AC37" s="218">
        <f t="shared" si="28"/>
        <v>0</v>
      </c>
      <c r="AD37" s="218">
        <f t="shared" si="28"/>
        <v>0</v>
      </c>
      <c r="AE37" s="218">
        <f t="shared" si="28"/>
        <v>0</v>
      </c>
      <c r="AF37" s="218">
        <f t="shared" si="28"/>
        <v>0</v>
      </c>
      <c r="AG37" s="218">
        <f t="shared" si="28"/>
        <v>0</v>
      </c>
      <c r="AH37" s="218">
        <f t="shared" si="28"/>
        <v>0</v>
      </c>
      <c r="AI37" s="218">
        <f t="shared" si="28"/>
        <v>0</v>
      </c>
      <c r="AJ37" s="218">
        <f t="shared" si="28"/>
        <v>0</v>
      </c>
      <c r="AK37" s="218">
        <f t="shared" si="28"/>
        <v>0</v>
      </c>
      <c r="AL37" s="253">
        <f t="shared" si="28"/>
        <v>0</v>
      </c>
      <c r="AM37" s="265">
        <f t="shared" si="20"/>
        <v>-3</v>
      </c>
    </row>
    <row r="38" spans="1:41" ht="30.75" customHeight="1">
      <c r="A38" t="s">
        <v>619</v>
      </c>
      <c r="B38" s="238" t="s">
        <v>4</v>
      </c>
      <c r="C38" s="2082"/>
      <c r="D38" s="2065" t="s">
        <v>639</v>
      </c>
      <c r="E38" s="2066"/>
      <c r="F38" s="219"/>
      <c r="G38" s="219"/>
      <c r="H38" s="219">
        <f t="shared" ref="H38:AL38" si="29">+G38+H37</f>
        <v>0</v>
      </c>
      <c r="I38" s="219">
        <f t="shared" si="29"/>
        <v>0</v>
      </c>
      <c r="J38" s="219">
        <f t="shared" si="29"/>
        <v>0</v>
      </c>
      <c r="K38" s="219">
        <f t="shared" si="29"/>
        <v>0</v>
      </c>
      <c r="L38" s="219">
        <f t="shared" si="29"/>
        <v>0</v>
      </c>
      <c r="M38" s="219">
        <f t="shared" si="29"/>
        <v>0</v>
      </c>
      <c r="N38" s="219">
        <f t="shared" si="29"/>
        <v>0</v>
      </c>
      <c r="O38" s="219">
        <f t="shared" si="29"/>
        <v>0</v>
      </c>
      <c r="P38" s="219">
        <f t="shared" si="29"/>
        <v>0</v>
      </c>
      <c r="Q38" s="219">
        <f t="shared" si="29"/>
        <v>0</v>
      </c>
      <c r="R38" s="219">
        <f t="shared" ref="R38:W38" si="30">+Q38+R37</f>
        <v>0</v>
      </c>
      <c r="S38" s="219">
        <f t="shared" si="30"/>
        <v>0</v>
      </c>
      <c r="T38" s="219">
        <f t="shared" si="30"/>
        <v>0</v>
      </c>
      <c r="U38" s="219">
        <f t="shared" si="30"/>
        <v>0</v>
      </c>
      <c r="V38" s="219">
        <f t="shared" si="30"/>
        <v>-1</v>
      </c>
      <c r="W38" s="219">
        <f t="shared" si="30"/>
        <v>-2</v>
      </c>
      <c r="X38" s="219">
        <f t="shared" si="29"/>
        <v>-2</v>
      </c>
      <c r="Y38" s="219">
        <f t="shared" si="29"/>
        <v>-2</v>
      </c>
      <c r="Z38" s="219">
        <f t="shared" si="29"/>
        <v>-2</v>
      </c>
      <c r="AA38" s="219">
        <f t="shared" si="29"/>
        <v>-2</v>
      </c>
      <c r="AB38" s="219">
        <f t="shared" si="29"/>
        <v>-3</v>
      </c>
      <c r="AC38" s="219">
        <f t="shared" si="29"/>
        <v>-3</v>
      </c>
      <c r="AD38" s="219">
        <f t="shared" si="29"/>
        <v>-3</v>
      </c>
      <c r="AE38" s="219">
        <f t="shared" si="29"/>
        <v>-3</v>
      </c>
      <c r="AF38" s="219">
        <f t="shared" si="29"/>
        <v>-3</v>
      </c>
      <c r="AG38" s="219">
        <f t="shared" si="29"/>
        <v>-3</v>
      </c>
      <c r="AH38" s="219">
        <f t="shared" si="29"/>
        <v>-3</v>
      </c>
      <c r="AI38" s="219">
        <f t="shared" si="29"/>
        <v>-3</v>
      </c>
      <c r="AJ38" s="219">
        <f t="shared" si="29"/>
        <v>-3</v>
      </c>
      <c r="AK38" s="219">
        <f t="shared" si="29"/>
        <v>-3</v>
      </c>
      <c r="AL38" s="254">
        <f t="shared" si="29"/>
        <v>-3</v>
      </c>
      <c r="AM38" s="266">
        <f t="shared" si="20"/>
        <v>-44</v>
      </c>
    </row>
    <row r="39" spans="1:41" ht="30.75" customHeight="1">
      <c r="B39" s="238" t="s">
        <v>4</v>
      </c>
      <c r="C39" s="2082"/>
      <c r="D39" s="2117" t="s">
        <v>640</v>
      </c>
      <c r="E39" s="2117"/>
      <c r="F39" s="273"/>
      <c r="G39" s="274">
        <f>+G10+G15+G23+G33</f>
        <v>361</v>
      </c>
      <c r="H39" s="275">
        <f t="shared" ref="H39:AL40" si="31">+G39+H34-H7</f>
        <v>361</v>
      </c>
      <c r="I39" s="275">
        <f t="shared" si="31"/>
        <v>361</v>
      </c>
      <c r="J39" s="275">
        <f t="shared" si="31"/>
        <v>361</v>
      </c>
      <c r="K39" s="275">
        <f t="shared" si="31"/>
        <v>361</v>
      </c>
      <c r="L39" s="275">
        <f t="shared" si="31"/>
        <v>361</v>
      </c>
      <c r="M39" s="275">
        <f t="shared" si="31"/>
        <v>361</v>
      </c>
      <c r="N39" s="275">
        <f t="shared" si="31"/>
        <v>361</v>
      </c>
      <c r="O39" s="275">
        <f t="shared" si="31"/>
        <v>361</v>
      </c>
      <c r="P39" s="275">
        <f t="shared" si="31"/>
        <v>361</v>
      </c>
      <c r="Q39" s="275">
        <f t="shared" si="31"/>
        <v>361</v>
      </c>
      <c r="R39" s="275">
        <f t="shared" ref="R39:X39" si="32">+Q39+R34-R7</f>
        <v>361</v>
      </c>
      <c r="S39" s="275">
        <f t="shared" si="32"/>
        <v>361</v>
      </c>
      <c r="T39" s="275">
        <f t="shared" si="32"/>
        <v>361</v>
      </c>
      <c r="U39" s="275">
        <f t="shared" si="32"/>
        <v>361</v>
      </c>
      <c r="V39" s="275">
        <f t="shared" si="32"/>
        <v>301</v>
      </c>
      <c r="W39" s="275">
        <f t="shared" si="32"/>
        <v>301</v>
      </c>
      <c r="X39" s="275">
        <f t="shared" si="32"/>
        <v>301</v>
      </c>
      <c r="Y39" s="275">
        <f t="shared" si="31"/>
        <v>241</v>
      </c>
      <c r="Z39" s="275">
        <f t="shared" si="31"/>
        <v>181</v>
      </c>
      <c r="AA39" s="275">
        <f t="shared" si="31"/>
        <v>121</v>
      </c>
      <c r="AB39" s="275">
        <f t="shared" si="31"/>
        <v>61</v>
      </c>
      <c r="AC39" s="275">
        <f t="shared" si="31"/>
        <v>61</v>
      </c>
      <c r="AD39" s="275">
        <f t="shared" si="31"/>
        <v>61</v>
      </c>
      <c r="AE39" s="275">
        <f t="shared" si="31"/>
        <v>61</v>
      </c>
      <c r="AF39" s="275">
        <f t="shared" si="31"/>
        <v>61</v>
      </c>
      <c r="AG39" s="275">
        <f t="shared" si="31"/>
        <v>61</v>
      </c>
      <c r="AH39" s="275">
        <f t="shared" si="31"/>
        <v>61</v>
      </c>
      <c r="AI39" s="275">
        <f t="shared" si="31"/>
        <v>61</v>
      </c>
      <c r="AJ39" s="275">
        <f t="shared" si="31"/>
        <v>61</v>
      </c>
      <c r="AK39" s="275">
        <f t="shared" si="31"/>
        <v>61</v>
      </c>
      <c r="AL39" s="277">
        <f t="shared" si="31"/>
        <v>61</v>
      </c>
      <c r="AM39" s="276">
        <f>AL39</f>
        <v>61</v>
      </c>
    </row>
    <row r="40" spans="1:41" ht="30.75" customHeight="1">
      <c r="B40" s="238" t="s">
        <v>4</v>
      </c>
      <c r="C40" s="2082"/>
      <c r="D40" s="2118" t="s">
        <v>641</v>
      </c>
      <c r="E40" s="2118"/>
      <c r="F40" s="231"/>
      <c r="G40" s="246">
        <f>+G10+G15+G23+G33</f>
        <v>361</v>
      </c>
      <c r="H40" s="232">
        <f t="shared" ref="H40:AL40" si="33">+G40+H35-H8</f>
        <v>361</v>
      </c>
      <c r="I40" s="232">
        <f t="shared" si="33"/>
        <v>361</v>
      </c>
      <c r="J40" s="232">
        <f t="shared" si="33"/>
        <v>361</v>
      </c>
      <c r="K40" s="232">
        <f t="shared" si="31"/>
        <v>361</v>
      </c>
      <c r="L40" s="232">
        <f t="shared" si="31"/>
        <v>361</v>
      </c>
      <c r="M40" s="232">
        <f t="shared" si="31"/>
        <v>361</v>
      </c>
      <c r="N40" s="232">
        <f t="shared" si="31"/>
        <v>361</v>
      </c>
      <c r="O40" s="232">
        <f t="shared" si="31"/>
        <v>361</v>
      </c>
      <c r="P40" s="232">
        <f t="shared" si="31"/>
        <v>361</v>
      </c>
      <c r="Q40" s="232">
        <f t="shared" si="31"/>
        <v>361</v>
      </c>
      <c r="R40" s="232">
        <f t="shared" ref="R40:W40" si="34">+Q40+R35-R8</f>
        <v>361</v>
      </c>
      <c r="S40" s="232">
        <f t="shared" si="34"/>
        <v>361</v>
      </c>
      <c r="T40" s="232">
        <f t="shared" si="34"/>
        <v>361</v>
      </c>
      <c r="U40" s="232">
        <f t="shared" si="34"/>
        <v>361</v>
      </c>
      <c r="V40" s="232">
        <f t="shared" si="34"/>
        <v>359</v>
      </c>
      <c r="W40" s="232">
        <f t="shared" si="34"/>
        <v>358</v>
      </c>
      <c r="X40" s="232">
        <f t="shared" si="33"/>
        <v>358</v>
      </c>
      <c r="Y40" s="232">
        <f t="shared" si="33"/>
        <v>239</v>
      </c>
      <c r="Z40" s="232">
        <f t="shared" si="33"/>
        <v>239</v>
      </c>
      <c r="AA40" s="232">
        <f t="shared" si="33"/>
        <v>179</v>
      </c>
      <c r="AB40" s="232">
        <f t="shared" si="33"/>
        <v>118</v>
      </c>
      <c r="AC40" s="232">
        <f t="shared" si="33"/>
        <v>58</v>
      </c>
      <c r="AD40" s="232">
        <f t="shared" si="33"/>
        <v>58</v>
      </c>
      <c r="AE40" s="232">
        <f t="shared" si="33"/>
        <v>58</v>
      </c>
      <c r="AF40" s="232">
        <f t="shared" si="33"/>
        <v>58</v>
      </c>
      <c r="AG40" s="232">
        <f t="shared" si="33"/>
        <v>58</v>
      </c>
      <c r="AH40" s="232">
        <f t="shared" si="33"/>
        <v>58</v>
      </c>
      <c r="AI40" s="232">
        <f t="shared" si="33"/>
        <v>58</v>
      </c>
      <c r="AJ40" s="232">
        <f t="shared" si="33"/>
        <v>58</v>
      </c>
      <c r="AK40" s="232">
        <f t="shared" si="33"/>
        <v>58</v>
      </c>
      <c r="AL40" s="255">
        <f t="shared" si="33"/>
        <v>58</v>
      </c>
      <c r="AM40" s="267">
        <f>AL40</f>
        <v>58</v>
      </c>
    </row>
    <row r="41" spans="1:41" ht="30.75" customHeight="1" thickBot="1">
      <c r="B41" s="238" t="s">
        <v>4</v>
      </c>
      <c r="C41" s="2083"/>
      <c r="D41" s="2119" t="s">
        <v>8</v>
      </c>
      <c r="E41" s="2119"/>
      <c r="F41" s="228"/>
      <c r="G41" s="229"/>
      <c r="H41" s="230">
        <f>+H40-H39</f>
        <v>0</v>
      </c>
      <c r="I41" s="230">
        <f t="shared" ref="I41:AL41" si="35">+I40-I39</f>
        <v>0</v>
      </c>
      <c r="J41" s="230">
        <f t="shared" si="35"/>
        <v>0</v>
      </c>
      <c r="K41" s="230">
        <f t="shared" si="35"/>
        <v>0</v>
      </c>
      <c r="L41" s="230">
        <f t="shared" si="35"/>
        <v>0</v>
      </c>
      <c r="M41" s="230">
        <f t="shared" si="35"/>
        <v>0</v>
      </c>
      <c r="N41" s="230">
        <f t="shared" si="35"/>
        <v>0</v>
      </c>
      <c r="O41" s="230">
        <f t="shared" si="35"/>
        <v>0</v>
      </c>
      <c r="P41" s="230">
        <f t="shared" si="35"/>
        <v>0</v>
      </c>
      <c r="Q41" s="230">
        <f t="shared" si="35"/>
        <v>0</v>
      </c>
      <c r="R41" s="230">
        <f t="shared" si="35"/>
        <v>0</v>
      </c>
      <c r="S41" s="230">
        <f t="shared" si="35"/>
        <v>0</v>
      </c>
      <c r="T41" s="230">
        <f t="shared" si="35"/>
        <v>0</v>
      </c>
      <c r="U41" s="230">
        <f t="shared" si="35"/>
        <v>0</v>
      </c>
      <c r="V41" s="230">
        <f t="shared" si="35"/>
        <v>58</v>
      </c>
      <c r="W41" s="230">
        <f t="shared" si="35"/>
        <v>57</v>
      </c>
      <c r="X41" s="230">
        <f t="shared" si="35"/>
        <v>57</v>
      </c>
      <c r="Y41" s="230">
        <f t="shared" si="35"/>
        <v>-2</v>
      </c>
      <c r="Z41" s="230">
        <f t="shared" si="35"/>
        <v>58</v>
      </c>
      <c r="AA41" s="230">
        <f t="shared" si="35"/>
        <v>58</v>
      </c>
      <c r="AB41" s="230">
        <f t="shared" si="35"/>
        <v>57</v>
      </c>
      <c r="AC41" s="230">
        <f t="shared" si="35"/>
        <v>-3</v>
      </c>
      <c r="AD41" s="230">
        <f t="shared" si="35"/>
        <v>-3</v>
      </c>
      <c r="AE41" s="230">
        <f t="shared" si="35"/>
        <v>-3</v>
      </c>
      <c r="AF41" s="230">
        <f t="shared" si="35"/>
        <v>-3</v>
      </c>
      <c r="AG41" s="230">
        <f t="shared" si="35"/>
        <v>-3</v>
      </c>
      <c r="AH41" s="230">
        <f t="shared" si="35"/>
        <v>-3</v>
      </c>
      <c r="AI41" s="230">
        <f t="shared" si="35"/>
        <v>-3</v>
      </c>
      <c r="AJ41" s="230">
        <f t="shared" si="35"/>
        <v>-3</v>
      </c>
      <c r="AK41" s="230">
        <f t="shared" si="35"/>
        <v>-3</v>
      </c>
      <c r="AL41" s="256">
        <f t="shared" si="35"/>
        <v>-3</v>
      </c>
      <c r="AM41" s="268">
        <f>+AL41+AM40-AM39</f>
        <v>-6</v>
      </c>
    </row>
    <row r="42" spans="1:41" ht="29.25" customHeight="1" thickTop="1">
      <c r="A42" t="s">
        <v>619</v>
      </c>
      <c r="B42" s="238" t="s">
        <v>9</v>
      </c>
      <c r="C42" s="2081" t="s">
        <v>1120</v>
      </c>
      <c r="D42" s="2067" t="s">
        <v>120</v>
      </c>
      <c r="E42" s="2068"/>
      <c r="F42" s="127">
        <f>+GL!E24</f>
        <v>0</v>
      </c>
      <c r="G42" s="129"/>
      <c r="H42" s="798"/>
      <c r="I42" s="798"/>
      <c r="J42" s="798"/>
      <c r="K42" s="798"/>
      <c r="L42" s="798"/>
      <c r="M42" s="798"/>
      <c r="N42" s="798"/>
      <c r="O42" s="798"/>
      <c r="P42" s="798"/>
      <c r="Q42" s="798"/>
      <c r="R42" s="798"/>
      <c r="S42" s="798"/>
      <c r="T42" s="798"/>
      <c r="U42" s="798"/>
      <c r="V42" s="798"/>
      <c r="W42" s="798"/>
      <c r="X42" s="798"/>
      <c r="Y42" s="798">
        <v>72</v>
      </c>
      <c r="Z42" s="798">
        <v>72</v>
      </c>
      <c r="AA42" s="798">
        <v>72</v>
      </c>
      <c r="AB42" s="798">
        <v>72</v>
      </c>
      <c r="AC42" s="798"/>
      <c r="AD42" s="798"/>
      <c r="AE42" s="798"/>
      <c r="AF42" s="798">
        <v>0</v>
      </c>
      <c r="AG42" s="798">
        <v>0</v>
      </c>
      <c r="AH42" s="798">
        <v>0</v>
      </c>
      <c r="AI42" s="798">
        <v>0</v>
      </c>
      <c r="AJ42" s="798">
        <v>0</v>
      </c>
      <c r="AK42" s="798">
        <v>0</v>
      </c>
      <c r="AL42" s="798">
        <v>0</v>
      </c>
      <c r="AM42" s="189">
        <f>SUM(H42:AL42)+G42</f>
        <v>288</v>
      </c>
    </row>
    <row r="43" spans="1:41" ht="29.25" customHeight="1">
      <c r="B43" s="238" t="s">
        <v>9</v>
      </c>
      <c r="C43" s="2082"/>
      <c r="D43" s="2084" t="s">
        <v>621</v>
      </c>
      <c r="E43" s="2085"/>
      <c r="F43" s="80"/>
      <c r="G43" s="213">
        <f>+G42</f>
        <v>0</v>
      </c>
      <c r="H43" s="72">
        <f t="shared" ref="H43:AL43" si="36">+H42</f>
        <v>0</v>
      </c>
      <c r="I43" s="72">
        <f t="shared" si="36"/>
        <v>0</v>
      </c>
      <c r="J43" s="72">
        <f t="shared" si="36"/>
        <v>0</v>
      </c>
      <c r="K43" s="72">
        <f t="shared" si="36"/>
        <v>0</v>
      </c>
      <c r="L43" s="72">
        <f t="shared" si="36"/>
        <v>0</v>
      </c>
      <c r="M43" s="1297">
        <f t="shared" si="36"/>
        <v>0</v>
      </c>
      <c r="N43" s="1297">
        <f t="shared" si="36"/>
        <v>0</v>
      </c>
      <c r="O43" s="1297">
        <f t="shared" si="36"/>
        <v>0</v>
      </c>
      <c r="P43" s="72">
        <f t="shared" si="36"/>
        <v>0</v>
      </c>
      <c r="Q43" s="72">
        <f t="shared" si="36"/>
        <v>0</v>
      </c>
      <c r="R43" s="1297">
        <f t="shared" si="36"/>
        <v>0</v>
      </c>
      <c r="S43" s="1297">
        <f t="shared" si="36"/>
        <v>0</v>
      </c>
      <c r="T43" s="1297">
        <f t="shared" si="36"/>
        <v>0</v>
      </c>
      <c r="U43" s="1297">
        <f t="shared" si="36"/>
        <v>0</v>
      </c>
      <c r="V43" s="1297">
        <f t="shared" si="36"/>
        <v>0</v>
      </c>
      <c r="W43" s="72">
        <f t="shared" si="36"/>
        <v>0</v>
      </c>
      <c r="X43" s="72">
        <f t="shared" si="36"/>
        <v>0</v>
      </c>
      <c r="Y43" s="1297">
        <v>48</v>
      </c>
      <c r="Z43" s="1297"/>
      <c r="AA43" s="1297"/>
      <c r="AB43" s="1297"/>
      <c r="AC43" s="72">
        <v>72</v>
      </c>
      <c r="AD43" s="72">
        <f t="shared" si="36"/>
        <v>0</v>
      </c>
      <c r="AE43" s="72">
        <f t="shared" si="36"/>
        <v>0</v>
      </c>
      <c r="AF43" s="72">
        <v>96</v>
      </c>
      <c r="AG43" s="72">
        <v>72</v>
      </c>
      <c r="AH43" s="72">
        <f t="shared" si="36"/>
        <v>0</v>
      </c>
      <c r="AI43" s="72">
        <f t="shared" si="36"/>
        <v>0</v>
      </c>
      <c r="AJ43" s="72">
        <f t="shared" si="36"/>
        <v>0</v>
      </c>
      <c r="AK43" s="72">
        <f t="shared" si="36"/>
        <v>0</v>
      </c>
      <c r="AL43" s="72">
        <f t="shared" si="36"/>
        <v>0</v>
      </c>
      <c r="AM43" s="475">
        <f>SUM(G43:AL43)</f>
        <v>288</v>
      </c>
    </row>
    <row r="44" spans="1:41" s="34" customFormat="1" ht="29.25" customHeight="1">
      <c r="A44"/>
      <c r="B44" s="238" t="s">
        <v>9</v>
      </c>
      <c r="C44" s="2082"/>
      <c r="D44" s="2120" t="s">
        <v>622</v>
      </c>
      <c r="E44" s="2121"/>
      <c r="F44" s="363">
        <v>0</v>
      </c>
      <c r="G44" s="758">
        <f t="shared" ref="G44:AL44" si="37">F44-G42+G43</f>
        <v>0</v>
      </c>
      <c r="H44" s="325">
        <f t="shared" si="37"/>
        <v>0</v>
      </c>
      <c r="I44" s="325">
        <f t="shared" si="37"/>
        <v>0</v>
      </c>
      <c r="J44" s="325">
        <f t="shared" si="37"/>
        <v>0</v>
      </c>
      <c r="K44" s="325">
        <f t="shared" ref="K44:W44" si="38">J44-K42+K43</f>
        <v>0</v>
      </c>
      <c r="L44" s="325">
        <f t="shared" si="38"/>
        <v>0</v>
      </c>
      <c r="M44" s="325">
        <f t="shared" si="38"/>
        <v>0</v>
      </c>
      <c r="N44" s="325">
        <f t="shared" si="38"/>
        <v>0</v>
      </c>
      <c r="O44" s="325">
        <f t="shared" si="38"/>
        <v>0</v>
      </c>
      <c r="P44" s="325">
        <f t="shared" si="38"/>
        <v>0</v>
      </c>
      <c r="Q44" s="325">
        <f t="shared" si="38"/>
        <v>0</v>
      </c>
      <c r="R44" s="325">
        <f t="shared" si="38"/>
        <v>0</v>
      </c>
      <c r="S44" s="325">
        <f t="shared" si="38"/>
        <v>0</v>
      </c>
      <c r="T44" s="325">
        <f t="shared" si="38"/>
        <v>0</v>
      </c>
      <c r="U44" s="325">
        <f t="shared" si="38"/>
        <v>0</v>
      </c>
      <c r="V44" s="325">
        <f t="shared" si="38"/>
        <v>0</v>
      </c>
      <c r="W44" s="325">
        <f t="shared" si="38"/>
        <v>0</v>
      </c>
      <c r="X44" s="325">
        <f t="shared" si="37"/>
        <v>0</v>
      </c>
      <c r="Y44" s="325">
        <f t="shared" si="37"/>
        <v>-24</v>
      </c>
      <c r="Z44" s="325">
        <f t="shared" si="37"/>
        <v>-96</v>
      </c>
      <c r="AA44" s="325">
        <f t="shared" si="37"/>
        <v>-168</v>
      </c>
      <c r="AB44" s="325">
        <f t="shared" si="37"/>
        <v>-240</v>
      </c>
      <c r="AC44" s="325">
        <f t="shared" si="37"/>
        <v>-168</v>
      </c>
      <c r="AD44" s="325">
        <f t="shared" si="37"/>
        <v>-168</v>
      </c>
      <c r="AE44" s="325">
        <f t="shared" si="37"/>
        <v>-168</v>
      </c>
      <c r="AF44" s="325">
        <f t="shared" si="37"/>
        <v>-72</v>
      </c>
      <c r="AG44" s="325">
        <f t="shared" si="37"/>
        <v>0</v>
      </c>
      <c r="AH44" s="325">
        <f t="shared" si="37"/>
        <v>0</v>
      </c>
      <c r="AI44" s="325">
        <f t="shared" si="37"/>
        <v>0</v>
      </c>
      <c r="AJ44" s="325">
        <f t="shared" si="37"/>
        <v>0</v>
      </c>
      <c r="AK44" s="325">
        <f t="shared" si="37"/>
        <v>0</v>
      </c>
      <c r="AL44" s="325">
        <f t="shared" si="37"/>
        <v>0</v>
      </c>
      <c r="AM44" s="326"/>
    </row>
    <row r="45" spans="1:41" ht="29.25" customHeight="1" thickBot="1">
      <c r="A45" t="s">
        <v>619</v>
      </c>
      <c r="B45" s="238" t="s">
        <v>9</v>
      </c>
      <c r="C45" s="2082"/>
      <c r="D45" s="2161" t="s">
        <v>54</v>
      </c>
      <c r="E45" s="2162"/>
      <c r="F45" s="1103"/>
      <c r="G45" s="1104">
        <f>在庫管理!L23-G43</f>
        <v>0</v>
      </c>
      <c r="H45" s="1105">
        <f>G45+H47-H43</f>
        <v>0</v>
      </c>
      <c r="I45" s="1105">
        <f t="shared" ref="I45:AL45" si="39">H45+I47-I43</f>
        <v>0</v>
      </c>
      <c r="J45" s="1105">
        <f t="shared" si="39"/>
        <v>0</v>
      </c>
      <c r="K45" s="1105">
        <f t="shared" si="39"/>
        <v>0</v>
      </c>
      <c r="L45" s="1105">
        <f t="shared" si="39"/>
        <v>0</v>
      </c>
      <c r="M45" s="1105">
        <f t="shared" si="39"/>
        <v>0</v>
      </c>
      <c r="N45" s="1105">
        <f t="shared" si="39"/>
        <v>0</v>
      </c>
      <c r="O45" s="1105">
        <f t="shared" si="39"/>
        <v>0</v>
      </c>
      <c r="P45" s="1105">
        <f t="shared" ref="P45:X45" si="40">O45+P47-P43</f>
        <v>0</v>
      </c>
      <c r="Q45" s="1105">
        <f t="shared" si="40"/>
        <v>0</v>
      </c>
      <c r="R45" s="1105">
        <f t="shared" si="40"/>
        <v>0</v>
      </c>
      <c r="S45" s="1105">
        <f t="shared" si="40"/>
        <v>0</v>
      </c>
      <c r="T45" s="1105">
        <f t="shared" si="40"/>
        <v>0</v>
      </c>
      <c r="U45" s="1105">
        <f t="shared" si="40"/>
        <v>0</v>
      </c>
      <c r="V45" s="1105">
        <f t="shared" si="40"/>
        <v>0</v>
      </c>
      <c r="W45" s="1105">
        <f t="shared" si="40"/>
        <v>0</v>
      </c>
      <c r="X45" s="1105">
        <f t="shared" si="40"/>
        <v>0</v>
      </c>
      <c r="Y45" s="1105">
        <f t="shared" si="39"/>
        <v>0</v>
      </c>
      <c r="Z45" s="1105">
        <f t="shared" si="39"/>
        <v>0</v>
      </c>
      <c r="AA45" s="1105">
        <f t="shared" si="39"/>
        <v>0</v>
      </c>
      <c r="AB45" s="1105">
        <f t="shared" si="39"/>
        <v>0</v>
      </c>
      <c r="AC45" s="1105">
        <f t="shared" si="39"/>
        <v>0</v>
      </c>
      <c r="AD45" s="1105">
        <f t="shared" si="39"/>
        <v>24</v>
      </c>
      <c r="AE45" s="1105">
        <f t="shared" si="39"/>
        <v>48</v>
      </c>
      <c r="AF45" s="1105">
        <f t="shared" si="39"/>
        <v>0</v>
      </c>
      <c r="AG45" s="1105">
        <f t="shared" si="39"/>
        <v>0</v>
      </c>
      <c r="AH45" s="1105">
        <f t="shared" si="39"/>
        <v>0</v>
      </c>
      <c r="AI45" s="1105">
        <f t="shared" si="39"/>
        <v>0</v>
      </c>
      <c r="AJ45" s="1105">
        <f t="shared" si="39"/>
        <v>0</v>
      </c>
      <c r="AK45" s="1105">
        <f t="shared" si="39"/>
        <v>0</v>
      </c>
      <c r="AL45" s="1105">
        <f t="shared" si="39"/>
        <v>0</v>
      </c>
      <c r="AM45" s="1106"/>
    </row>
    <row r="46" spans="1:41" ht="27.75" customHeight="1" thickTop="1">
      <c r="B46" s="238" t="s">
        <v>9</v>
      </c>
      <c r="C46" s="2082"/>
      <c r="D46" s="2165" t="s">
        <v>665</v>
      </c>
      <c r="E46" s="2166"/>
      <c r="F46" s="1073"/>
      <c r="G46" s="1102">
        <f>+管理ﾌｫｰﾏｯﾄ!G42</f>
        <v>500</v>
      </c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>
        <v>48</v>
      </c>
      <c r="W46" s="116"/>
      <c r="X46" s="116"/>
      <c r="Y46" s="116">
        <v>72</v>
      </c>
      <c r="Z46" s="116">
        <v>72</v>
      </c>
      <c r="AA46" s="116">
        <v>48</v>
      </c>
      <c r="AB46" s="116">
        <v>48</v>
      </c>
      <c r="AC46" s="116">
        <v>24</v>
      </c>
      <c r="AD46" s="1095"/>
      <c r="AE46" s="1095"/>
      <c r="AF46" s="1095"/>
      <c r="AG46" s="1095"/>
      <c r="AH46" s="1095"/>
      <c r="AI46" s="1095"/>
      <c r="AJ46" s="1095"/>
      <c r="AK46" s="1095"/>
      <c r="AL46" s="1095"/>
      <c r="AM46" s="1096">
        <f>SUM(H46:AL46)</f>
        <v>312</v>
      </c>
    </row>
    <row r="47" spans="1:41" ht="27.75" customHeight="1">
      <c r="B47" s="238" t="s">
        <v>9</v>
      </c>
      <c r="C47" s="2082"/>
      <c r="D47" s="2053" t="s">
        <v>666</v>
      </c>
      <c r="E47" s="2054"/>
      <c r="F47" s="123"/>
      <c r="G47" s="120"/>
      <c r="H47" s="121">
        <f t="shared" ref="H47:AL47" si="41">+H46</f>
        <v>0</v>
      </c>
      <c r="I47" s="121">
        <f t="shared" si="41"/>
        <v>0</v>
      </c>
      <c r="J47" s="121">
        <f t="shared" si="41"/>
        <v>0</v>
      </c>
      <c r="K47" s="121">
        <f t="shared" si="41"/>
        <v>0</v>
      </c>
      <c r="L47" s="121">
        <f t="shared" si="41"/>
        <v>0</v>
      </c>
      <c r="M47" s="1466">
        <f t="shared" si="41"/>
        <v>0</v>
      </c>
      <c r="N47" s="1466">
        <f t="shared" si="41"/>
        <v>0</v>
      </c>
      <c r="O47" s="1466">
        <f t="shared" si="41"/>
        <v>0</v>
      </c>
      <c r="P47" s="121">
        <f t="shared" si="41"/>
        <v>0</v>
      </c>
      <c r="Q47" s="121">
        <f t="shared" si="41"/>
        <v>0</v>
      </c>
      <c r="R47" s="1466">
        <f t="shared" si="41"/>
        <v>0</v>
      </c>
      <c r="S47" s="1466">
        <f t="shared" si="41"/>
        <v>0</v>
      </c>
      <c r="T47" s="1466">
        <f t="shared" si="41"/>
        <v>0</v>
      </c>
      <c r="U47" s="1466">
        <f t="shared" si="41"/>
        <v>0</v>
      </c>
      <c r="V47" s="1466"/>
      <c r="W47" s="121">
        <f t="shared" si="41"/>
        <v>0</v>
      </c>
      <c r="X47" s="121">
        <f t="shared" si="41"/>
        <v>0</v>
      </c>
      <c r="Y47" s="1466">
        <v>48</v>
      </c>
      <c r="Z47" s="1466"/>
      <c r="AA47" s="1466"/>
      <c r="AB47" s="1466"/>
      <c r="AC47" s="121">
        <v>72</v>
      </c>
      <c r="AD47" s="121">
        <v>24</v>
      </c>
      <c r="AE47" s="121">
        <v>24</v>
      </c>
      <c r="AF47" s="121">
        <v>48</v>
      </c>
      <c r="AG47" s="121">
        <v>72</v>
      </c>
      <c r="AH47" s="121">
        <f t="shared" si="41"/>
        <v>0</v>
      </c>
      <c r="AI47" s="121">
        <f t="shared" si="41"/>
        <v>0</v>
      </c>
      <c r="AJ47" s="121">
        <f t="shared" si="41"/>
        <v>0</v>
      </c>
      <c r="AK47" s="121">
        <f t="shared" si="41"/>
        <v>0</v>
      </c>
      <c r="AL47" s="121">
        <f t="shared" si="41"/>
        <v>0</v>
      </c>
      <c r="AM47" s="190">
        <f>SUM(H47:AL47)</f>
        <v>288</v>
      </c>
      <c r="AO47" s="238" t="s">
        <v>635</v>
      </c>
    </row>
    <row r="48" spans="1:41" ht="27.75" customHeight="1">
      <c r="B48" s="238" t="s">
        <v>9</v>
      </c>
      <c r="C48" s="2082"/>
      <c r="D48" s="2122" t="s">
        <v>667</v>
      </c>
      <c r="E48" s="2123"/>
      <c r="F48" s="80"/>
      <c r="G48" s="80"/>
      <c r="H48" s="327"/>
      <c r="I48" s="327"/>
      <c r="J48" s="327"/>
      <c r="K48" s="327"/>
      <c r="L48" s="327"/>
      <c r="M48" s="1467"/>
      <c r="N48" s="1467"/>
      <c r="O48" s="1467"/>
      <c r="P48" s="327"/>
      <c r="Q48" s="327"/>
      <c r="R48" s="1467"/>
      <c r="S48" s="1467"/>
      <c r="T48" s="1467"/>
      <c r="U48" s="1467"/>
      <c r="V48" s="1467"/>
      <c r="W48" s="327"/>
      <c r="X48" s="327"/>
      <c r="Y48" s="1467">
        <v>2</v>
      </c>
      <c r="Z48" s="1467"/>
      <c r="AA48" s="1467"/>
      <c r="AB48" s="1467"/>
      <c r="AC48" s="327"/>
      <c r="AD48" s="327"/>
      <c r="AE48" s="327"/>
      <c r="AF48" s="327"/>
      <c r="AG48" s="327"/>
      <c r="AH48" s="327"/>
      <c r="AI48" s="327"/>
      <c r="AJ48" s="327"/>
      <c r="AK48" s="327"/>
      <c r="AL48" s="327"/>
      <c r="AM48" s="328">
        <f>SUM(H48:AL48)</f>
        <v>2</v>
      </c>
      <c r="AO48" s="289">
        <f>+AM47/(AM48+AM47)</f>
        <v>0.99310344827586206</v>
      </c>
    </row>
    <row r="49" spans="1:42" ht="27.75" customHeight="1">
      <c r="B49" s="238" t="s">
        <v>9</v>
      </c>
      <c r="C49" s="2082"/>
      <c r="D49" s="2124" t="s">
        <v>668</v>
      </c>
      <c r="E49" s="2125"/>
      <c r="F49" s="124"/>
      <c r="G49" s="122"/>
      <c r="H49" s="329">
        <f t="shared" ref="H49:AL49" si="42">+G49+H47-H46</f>
        <v>0</v>
      </c>
      <c r="I49" s="329">
        <f t="shared" si="42"/>
        <v>0</v>
      </c>
      <c r="J49" s="329">
        <f t="shared" si="42"/>
        <v>0</v>
      </c>
      <c r="K49" s="329">
        <f t="shared" si="42"/>
        <v>0</v>
      </c>
      <c r="L49" s="329">
        <f t="shared" si="42"/>
        <v>0</v>
      </c>
      <c r="M49" s="329">
        <f t="shared" si="42"/>
        <v>0</v>
      </c>
      <c r="N49" s="329">
        <f t="shared" si="42"/>
        <v>0</v>
      </c>
      <c r="O49" s="329">
        <f t="shared" si="42"/>
        <v>0</v>
      </c>
      <c r="P49" s="329">
        <f t="shared" ref="P49:W49" si="43">+O49+P47-P46</f>
        <v>0</v>
      </c>
      <c r="Q49" s="329">
        <f t="shared" si="43"/>
        <v>0</v>
      </c>
      <c r="R49" s="329">
        <f t="shared" si="43"/>
        <v>0</v>
      </c>
      <c r="S49" s="329">
        <f t="shared" si="43"/>
        <v>0</v>
      </c>
      <c r="T49" s="329">
        <f t="shared" si="43"/>
        <v>0</v>
      </c>
      <c r="U49" s="329">
        <f t="shared" si="43"/>
        <v>0</v>
      </c>
      <c r="V49" s="329">
        <f t="shared" si="43"/>
        <v>-48</v>
      </c>
      <c r="W49" s="329">
        <f t="shared" si="43"/>
        <v>-48</v>
      </c>
      <c r="X49" s="329">
        <f t="shared" si="42"/>
        <v>-48</v>
      </c>
      <c r="Y49" s="329">
        <f t="shared" si="42"/>
        <v>-72</v>
      </c>
      <c r="Z49" s="329">
        <f t="shared" si="42"/>
        <v>-144</v>
      </c>
      <c r="AA49" s="329">
        <f t="shared" si="42"/>
        <v>-192</v>
      </c>
      <c r="AB49" s="329">
        <f t="shared" si="42"/>
        <v>-240</v>
      </c>
      <c r="AC49" s="329">
        <f t="shared" si="42"/>
        <v>-192</v>
      </c>
      <c r="AD49" s="329">
        <f t="shared" si="42"/>
        <v>-168</v>
      </c>
      <c r="AE49" s="329">
        <f t="shared" si="42"/>
        <v>-144</v>
      </c>
      <c r="AF49" s="329">
        <f t="shared" si="42"/>
        <v>-96</v>
      </c>
      <c r="AG49" s="329">
        <f t="shared" si="42"/>
        <v>-24</v>
      </c>
      <c r="AH49" s="329">
        <f t="shared" si="42"/>
        <v>-24</v>
      </c>
      <c r="AI49" s="329">
        <f t="shared" si="42"/>
        <v>-24</v>
      </c>
      <c r="AJ49" s="329">
        <f t="shared" si="42"/>
        <v>-24</v>
      </c>
      <c r="AK49" s="329">
        <f t="shared" si="42"/>
        <v>-24</v>
      </c>
      <c r="AL49" s="329">
        <f t="shared" si="42"/>
        <v>-24</v>
      </c>
      <c r="AM49" s="330"/>
    </row>
    <row r="50" spans="1:42" ht="27.75" customHeight="1" thickBot="1">
      <c r="B50" s="238" t="s">
        <v>9</v>
      </c>
      <c r="C50" s="2082"/>
      <c r="D50" s="2158" t="s">
        <v>669</v>
      </c>
      <c r="E50" s="2159"/>
      <c r="F50" s="1097" t="s">
        <v>670</v>
      </c>
      <c r="G50" s="1107">
        <f>在庫管理!K23</f>
        <v>23</v>
      </c>
      <c r="H50" s="1099">
        <f>+G50+H52-H47-H48</f>
        <v>23</v>
      </c>
      <c r="I50" s="1099">
        <f t="shared" ref="I50:AL50" si="44">+H50+I52-I47-I48</f>
        <v>23</v>
      </c>
      <c r="J50" s="1099">
        <f t="shared" si="44"/>
        <v>23</v>
      </c>
      <c r="K50" s="1099">
        <f t="shared" si="44"/>
        <v>23</v>
      </c>
      <c r="L50" s="1099">
        <f t="shared" si="44"/>
        <v>23</v>
      </c>
      <c r="M50" s="1099">
        <f t="shared" si="44"/>
        <v>23</v>
      </c>
      <c r="N50" s="1099">
        <f t="shared" si="44"/>
        <v>23</v>
      </c>
      <c r="O50" s="1099">
        <f t="shared" si="44"/>
        <v>23</v>
      </c>
      <c r="P50" s="1099">
        <f t="shared" si="44"/>
        <v>23</v>
      </c>
      <c r="Q50" s="1099">
        <f t="shared" ref="Q50:W50" si="45">+P50+Q52-Q47-Q48</f>
        <v>23</v>
      </c>
      <c r="R50" s="1099">
        <f t="shared" si="45"/>
        <v>23</v>
      </c>
      <c r="S50" s="1099">
        <f t="shared" si="45"/>
        <v>23</v>
      </c>
      <c r="T50" s="1099">
        <f t="shared" si="45"/>
        <v>23</v>
      </c>
      <c r="U50" s="1099">
        <f t="shared" si="45"/>
        <v>23</v>
      </c>
      <c r="V50" s="1099">
        <f t="shared" si="45"/>
        <v>23</v>
      </c>
      <c r="W50" s="1099">
        <f t="shared" si="45"/>
        <v>23</v>
      </c>
      <c r="X50" s="1099">
        <f t="shared" si="44"/>
        <v>23</v>
      </c>
      <c r="Y50" s="1099">
        <f t="shared" si="44"/>
        <v>0</v>
      </c>
      <c r="Z50" s="1099">
        <f t="shared" si="44"/>
        <v>0</v>
      </c>
      <c r="AA50" s="1099">
        <f t="shared" si="44"/>
        <v>0</v>
      </c>
      <c r="AB50" s="1099">
        <f t="shared" si="44"/>
        <v>0</v>
      </c>
      <c r="AC50" s="1099">
        <f t="shared" si="44"/>
        <v>0</v>
      </c>
      <c r="AD50" s="1099">
        <f t="shared" si="44"/>
        <v>0</v>
      </c>
      <c r="AE50" s="1099">
        <f t="shared" si="44"/>
        <v>0</v>
      </c>
      <c r="AF50" s="1099">
        <f t="shared" si="44"/>
        <v>0</v>
      </c>
      <c r="AG50" s="1099">
        <f t="shared" si="44"/>
        <v>0</v>
      </c>
      <c r="AH50" s="1099">
        <f t="shared" si="44"/>
        <v>0</v>
      </c>
      <c r="AI50" s="1099">
        <f t="shared" si="44"/>
        <v>0</v>
      </c>
      <c r="AJ50" s="1099">
        <f t="shared" si="44"/>
        <v>0</v>
      </c>
      <c r="AK50" s="1099">
        <f t="shared" si="44"/>
        <v>0</v>
      </c>
      <c r="AL50" s="1100">
        <f t="shared" si="44"/>
        <v>0</v>
      </c>
      <c r="AM50" s="1101"/>
    </row>
    <row r="51" spans="1:42" s="34" customFormat="1" ht="29.25" customHeight="1">
      <c r="A51"/>
      <c r="B51" s="238" t="s">
        <v>9</v>
      </c>
      <c r="C51" s="2082"/>
      <c r="D51" s="2163" t="s">
        <v>40</v>
      </c>
      <c r="E51" s="2164"/>
      <c r="F51" s="1073"/>
      <c r="G51" s="1102">
        <f>管理ﾌｫｰﾏｯﾄ!G42</f>
        <v>500</v>
      </c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480"/>
      <c r="T51" s="116">
        <v>24</v>
      </c>
      <c r="U51" s="116">
        <v>24</v>
      </c>
      <c r="V51" s="116">
        <v>48</v>
      </c>
      <c r="W51" s="116"/>
      <c r="X51" s="116"/>
      <c r="Y51" s="116">
        <v>72</v>
      </c>
      <c r="Z51" s="116">
        <v>72</v>
      </c>
      <c r="AA51" s="116">
        <v>48</v>
      </c>
      <c r="AB51" s="116">
        <v>48</v>
      </c>
      <c r="AC51" s="116">
        <v>24</v>
      </c>
      <c r="AD51" s="1074"/>
      <c r="AE51" s="1074"/>
      <c r="AF51" s="1074"/>
      <c r="AG51" s="1074"/>
      <c r="AH51" s="1074"/>
      <c r="AI51" s="1074"/>
      <c r="AJ51" s="1074"/>
      <c r="AK51" s="1074"/>
      <c r="AL51" s="1074"/>
      <c r="AM51" s="1096">
        <f>SUM(H51:AL51)</f>
        <v>360</v>
      </c>
      <c r="AP51" s="796"/>
    </row>
    <row r="52" spans="1:42" ht="29.25" customHeight="1">
      <c r="B52" s="238" t="s">
        <v>9</v>
      </c>
      <c r="C52" s="2082"/>
      <c r="D52" s="2053" t="s">
        <v>140</v>
      </c>
      <c r="E52" s="2054"/>
      <c r="F52" s="123"/>
      <c r="G52" s="120"/>
      <c r="H52" s="121">
        <f t="shared" ref="H52:AL52" si="46">+H51</f>
        <v>0</v>
      </c>
      <c r="I52" s="121">
        <f t="shared" si="46"/>
        <v>0</v>
      </c>
      <c r="J52" s="121">
        <f t="shared" si="46"/>
        <v>0</v>
      </c>
      <c r="K52" s="121">
        <f t="shared" si="46"/>
        <v>0</v>
      </c>
      <c r="L52" s="121">
        <f t="shared" si="46"/>
        <v>0</v>
      </c>
      <c r="M52" s="1466">
        <f t="shared" si="46"/>
        <v>0</v>
      </c>
      <c r="N52" s="1466">
        <f t="shared" si="46"/>
        <v>0</v>
      </c>
      <c r="O52" s="1466">
        <f t="shared" si="46"/>
        <v>0</v>
      </c>
      <c r="P52" s="121">
        <f t="shared" si="46"/>
        <v>0</v>
      </c>
      <c r="Q52" s="121">
        <f t="shared" si="46"/>
        <v>0</v>
      </c>
      <c r="R52" s="1466">
        <f t="shared" si="46"/>
        <v>0</v>
      </c>
      <c r="S52" s="1466">
        <f t="shared" si="46"/>
        <v>0</v>
      </c>
      <c r="T52" s="1466"/>
      <c r="U52" s="1466"/>
      <c r="V52" s="1466"/>
      <c r="W52" s="121"/>
      <c r="X52" s="121">
        <f t="shared" si="46"/>
        <v>0</v>
      </c>
      <c r="Y52" s="1466">
        <v>27</v>
      </c>
      <c r="Z52" s="1466"/>
      <c r="AA52" s="1466"/>
      <c r="AB52" s="1466"/>
      <c r="AC52" s="121">
        <v>72</v>
      </c>
      <c r="AD52" s="121">
        <v>24</v>
      </c>
      <c r="AE52" s="121">
        <v>24</v>
      </c>
      <c r="AF52" s="121">
        <v>48</v>
      </c>
      <c r="AG52" s="121">
        <v>72</v>
      </c>
      <c r="AH52" s="121">
        <f t="shared" si="46"/>
        <v>0</v>
      </c>
      <c r="AI52" s="121">
        <f t="shared" si="46"/>
        <v>0</v>
      </c>
      <c r="AJ52" s="121">
        <f t="shared" si="46"/>
        <v>0</v>
      </c>
      <c r="AK52" s="121">
        <f t="shared" si="46"/>
        <v>0</v>
      </c>
      <c r="AL52" s="121">
        <f t="shared" si="46"/>
        <v>0</v>
      </c>
      <c r="AM52" s="475">
        <f>SUM(G52:AL52)</f>
        <v>267</v>
      </c>
    </row>
    <row r="53" spans="1:42" ht="29.25" customHeight="1">
      <c r="B53" s="238" t="s">
        <v>9</v>
      </c>
      <c r="C53" s="2082"/>
      <c r="D53" s="2122" t="s">
        <v>623</v>
      </c>
      <c r="E53" s="2123"/>
      <c r="F53" s="80"/>
      <c r="G53" s="80"/>
      <c r="H53" s="327"/>
      <c r="I53" s="327"/>
      <c r="J53" s="327"/>
      <c r="K53" s="327"/>
      <c r="L53" s="327"/>
      <c r="M53" s="1467"/>
      <c r="N53" s="1467"/>
      <c r="O53" s="1467"/>
      <c r="P53" s="327"/>
      <c r="Q53" s="327"/>
      <c r="R53" s="1467"/>
      <c r="S53" s="1467"/>
      <c r="T53" s="1467"/>
      <c r="U53" s="1467"/>
      <c r="V53" s="1467"/>
      <c r="W53" s="327"/>
      <c r="X53" s="327"/>
      <c r="Y53" s="1467"/>
      <c r="Z53" s="1467"/>
      <c r="AA53" s="1467"/>
      <c r="AB53" s="1467"/>
      <c r="AC53" s="327"/>
      <c r="AD53" s="327"/>
      <c r="AE53" s="327"/>
      <c r="AF53" s="327"/>
      <c r="AG53" s="327"/>
      <c r="AH53" s="327"/>
      <c r="AI53" s="327"/>
      <c r="AJ53" s="327"/>
      <c r="AK53" s="327"/>
      <c r="AL53" s="327"/>
      <c r="AM53" s="328">
        <f>SUM(H53:AL53)</f>
        <v>0</v>
      </c>
    </row>
    <row r="54" spans="1:42" ht="29.25" customHeight="1">
      <c r="B54" s="238" t="s">
        <v>9</v>
      </c>
      <c r="C54" s="2082"/>
      <c r="D54" s="2124" t="s">
        <v>624</v>
      </c>
      <c r="E54" s="2125"/>
      <c r="F54" s="124"/>
      <c r="G54" s="122"/>
      <c r="H54" s="329">
        <f t="shared" ref="H54:AL54" si="47">+G54+H52-H51</f>
        <v>0</v>
      </c>
      <c r="I54" s="329">
        <f t="shared" si="47"/>
        <v>0</v>
      </c>
      <c r="J54" s="329">
        <f t="shared" si="47"/>
        <v>0</v>
      </c>
      <c r="K54" s="329">
        <f t="shared" si="47"/>
        <v>0</v>
      </c>
      <c r="L54" s="329">
        <f t="shared" si="47"/>
        <v>0</v>
      </c>
      <c r="M54" s="329">
        <f t="shared" si="47"/>
        <v>0</v>
      </c>
      <c r="N54" s="329">
        <f t="shared" si="47"/>
        <v>0</v>
      </c>
      <c r="O54" s="329">
        <f t="shared" si="47"/>
        <v>0</v>
      </c>
      <c r="P54" s="329">
        <f t="shared" si="47"/>
        <v>0</v>
      </c>
      <c r="Q54" s="329">
        <f t="shared" ref="Q54:X54" si="48">+P54+Q52-Q51</f>
        <v>0</v>
      </c>
      <c r="R54" s="329">
        <f t="shared" si="48"/>
        <v>0</v>
      </c>
      <c r="S54" s="329">
        <f t="shared" si="48"/>
        <v>0</v>
      </c>
      <c r="T54" s="329">
        <f t="shared" si="48"/>
        <v>-24</v>
      </c>
      <c r="U54" s="329">
        <f t="shared" si="48"/>
        <v>-48</v>
      </c>
      <c r="V54" s="329">
        <f t="shared" si="48"/>
        <v>-96</v>
      </c>
      <c r="W54" s="329">
        <f t="shared" si="48"/>
        <v>-96</v>
      </c>
      <c r="X54" s="329">
        <f t="shared" si="48"/>
        <v>-96</v>
      </c>
      <c r="Y54" s="329">
        <f t="shared" si="47"/>
        <v>-141</v>
      </c>
      <c r="Z54" s="329">
        <f t="shared" si="47"/>
        <v>-213</v>
      </c>
      <c r="AA54" s="329">
        <f t="shared" si="47"/>
        <v>-261</v>
      </c>
      <c r="AB54" s="329">
        <f t="shared" si="47"/>
        <v>-309</v>
      </c>
      <c r="AC54" s="329">
        <f t="shared" si="47"/>
        <v>-261</v>
      </c>
      <c r="AD54" s="329">
        <f t="shared" si="47"/>
        <v>-237</v>
      </c>
      <c r="AE54" s="329">
        <f t="shared" si="47"/>
        <v>-213</v>
      </c>
      <c r="AF54" s="329">
        <f t="shared" si="47"/>
        <v>-165</v>
      </c>
      <c r="AG54" s="329">
        <f t="shared" si="47"/>
        <v>-93</v>
      </c>
      <c r="AH54" s="329">
        <f t="shared" si="47"/>
        <v>-93</v>
      </c>
      <c r="AI54" s="329">
        <f t="shared" si="47"/>
        <v>-93</v>
      </c>
      <c r="AJ54" s="329">
        <f t="shared" si="47"/>
        <v>-93</v>
      </c>
      <c r="AK54" s="329">
        <f t="shared" si="47"/>
        <v>-93</v>
      </c>
      <c r="AL54" s="329">
        <f t="shared" si="47"/>
        <v>-93</v>
      </c>
      <c r="AM54" s="330"/>
    </row>
    <row r="55" spans="1:42" ht="29.25" customHeight="1">
      <c r="B55" s="238" t="s">
        <v>9</v>
      </c>
      <c r="C55" s="2082"/>
      <c r="D55" s="2059" t="s">
        <v>53</v>
      </c>
      <c r="E55" s="2060"/>
      <c r="F55" s="174"/>
      <c r="G55" s="175">
        <f>在庫管理!J23</f>
        <v>75</v>
      </c>
      <c r="H55" s="167">
        <f t="shared" ref="H55:AL55" si="49">+G55+H57-H52-H53</f>
        <v>75</v>
      </c>
      <c r="I55" s="167">
        <f t="shared" si="49"/>
        <v>75</v>
      </c>
      <c r="J55" s="167">
        <f t="shared" si="49"/>
        <v>75</v>
      </c>
      <c r="K55" s="167">
        <f t="shared" si="49"/>
        <v>75</v>
      </c>
      <c r="L55" s="167">
        <f t="shared" si="49"/>
        <v>75</v>
      </c>
      <c r="M55" s="167">
        <f t="shared" si="49"/>
        <v>113</v>
      </c>
      <c r="N55" s="167">
        <f t="shared" si="49"/>
        <v>113</v>
      </c>
      <c r="O55" s="167">
        <f t="shared" si="49"/>
        <v>113</v>
      </c>
      <c r="P55" s="167">
        <f t="shared" si="49"/>
        <v>113</v>
      </c>
      <c r="Q55" s="167">
        <f t="shared" ref="Q55:X55" si="50">+P55+Q57-Q52-Q53</f>
        <v>113</v>
      </c>
      <c r="R55" s="167">
        <f t="shared" si="50"/>
        <v>113</v>
      </c>
      <c r="S55" s="167">
        <f t="shared" si="50"/>
        <v>113</v>
      </c>
      <c r="T55" s="167">
        <f t="shared" si="50"/>
        <v>113</v>
      </c>
      <c r="U55" s="167">
        <f t="shared" si="50"/>
        <v>113</v>
      </c>
      <c r="V55" s="167">
        <f t="shared" si="50"/>
        <v>161</v>
      </c>
      <c r="W55" s="167">
        <f t="shared" si="50"/>
        <v>161</v>
      </c>
      <c r="X55" s="167">
        <f t="shared" si="50"/>
        <v>161</v>
      </c>
      <c r="Y55" s="167">
        <f t="shared" si="49"/>
        <v>158</v>
      </c>
      <c r="Z55" s="167">
        <f t="shared" si="49"/>
        <v>206</v>
      </c>
      <c r="AA55" s="167">
        <f t="shared" si="49"/>
        <v>254</v>
      </c>
      <c r="AB55" s="167">
        <f t="shared" si="49"/>
        <v>305</v>
      </c>
      <c r="AC55" s="167">
        <f t="shared" si="49"/>
        <v>233</v>
      </c>
      <c r="AD55" s="167">
        <f t="shared" si="49"/>
        <v>209</v>
      </c>
      <c r="AE55" s="167">
        <f t="shared" si="49"/>
        <v>185</v>
      </c>
      <c r="AF55" s="167">
        <f t="shared" si="49"/>
        <v>137</v>
      </c>
      <c r="AG55" s="167">
        <f t="shared" si="49"/>
        <v>65</v>
      </c>
      <c r="AH55" s="167">
        <f t="shared" si="49"/>
        <v>65</v>
      </c>
      <c r="AI55" s="167">
        <f t="shared" si="49"/>
        <v>65</v>
      </c>
      <c r="AJ55" s="167">
        <f t="shared" si="49"/>
        <v>65</v>
      </c>
      <c r="AK55" s="167">
        <f t="shared" si="49"/>
        <v>65</v>
      </c>
      <c r="AL55" s="167">
        <f t="shared" si="49"/>
        <v>65</v>
      </c>
      <c r="AM55" s="176"/>
    </row>
    <row r="56" spans="1:42" ht="29.25" customHeight="1">
      <c r="B56" s="238" t="s">
        <v>9</v>
      </c>
      <c r="C56" s="2082"/>
      <c r="D56" s="2090" t="s">
        <v>625</v>
      </c>
      <c r="E56" s="2102"/>
      <c r="F56" s="2086" t="s">
        <v>463</v>
      </c>
      <c r="G56" s="125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>
        <v>24</v>
      </c>
      <c r="V56" s="116">
        <v>48</v>
      </c>
      <c r="W56" s="116"/>
      <c r="X56" s="116"/>
      <c r="Y56" s="116">
        <v>72</v>
      </c>
      <c r="Z56" s="116">
        <v>72</v>
      </c>
      <c r="AA56" s="116">
        <v>48</v>
      </c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87">
        <f>SUM(H56:AL56)</f>
        <v>264</v>
      </c>
    </row>
    <row r="57" spans="1:42" ht="29.25" customHeight="1">
      <c r="B57" s="238" t="s">
        <v>9</v>
      </c>
      <c r="C57" s="2082"/>
      <c r="D57" s="2089" t="s">
        <v>627</v>
      </c>
      <c r="E57" s="2092"/>
      <c r="F57" s="2087"/>
      <c r="G57" s="213"/>
      <c r="H57" s="72">
        <f t="shared" ref="H57:AL57" si="51">+H56</f>
        <v>0</v>
      </c>
      <c r="I57" s="72">
        <f t="shared" si="51"/>
        <v>0</v>
      </c>
      <c r="J57" s="72">
        <f t="shared" si="51"/>
        <v>0</v>
      </c>
      <c r="K57" s="72">
        <f t="shared" si="51"/>
        <v>0</v>
      </c>
      <c r="L57" s="72">
        <f t="shared" si="51"/>
        <v>0</v>
      </c>
      <c r="M57" s="1297">
        <v>38</v>
      </c>
      <c r="N57" s="1297">
        <f t="shared" si="51"/>
        <v>0</v>
      </c>
      <c r="O57" s="1297">
        <f t="shared" si="51"/>
        <v>0</v>
      </c>
      <c r="P57" s="72">
        <f t="shared" si="51"/>
        <v>0</v>
      </c>
      <c r="Q57" s="72">
        <f t="shared" si="51"/>
        <v>0</v>
      </c>
      <c r="R57" s="1297">
        <f t="shared" si="51"/>
        <v>0</v>
      </c>
      <c r="S57" s="1297">
        <f t="shared" si="51"/>
        <v>0</v>
      </c>
      <c r="T57" s="1297">
        <f t="shared" si="51"/>
        <v>0</v>
      </c>
      <c r="U57" s="1297"/>
      <c r="V57" s="1297">
        <f t="shared" si="51"/>
        <v>48</v>
      </c>
      <c r="W57" s="72">
        <f t="shared" si="51"/>
        <v>0</v>
      </c>
      <c r="X57" s="72">
        <f t="shared" si="51"/>
        <v>0</v>
      </c>
      <c r="Y57" s="1297">
        <v>24</v>
      </c>
      <c r="Z57" s="1297">
        <v>48</v>
      </c>
      <c r="AA57" s="1297">
        <f t="shared" si="51"/>
        <v>48</v>
      </c>
      <c r="AB57" s="1297">
        <v>51</v>
      </c>
      <c r="AC57" s="72">
        <f t="shared" si="51"/>
        <v>0</v>
      </c>
      <c r="AD57" s="72">
        <f t="shared" si="51"/>
        <v>0</v>
      </c>
      <c r="AE57" s="72">
        <f t="shared" si="51"/>
        <v>0</v>
      </c>
      <c r="AF57" s="72">
        <f t="shared" si="51"/>
        <v>0</v>
      </c>
      <c r="AG57" s="72">
        <f t="shared" si="51"/>
        <v>0</v>
      </c>
      <c r="AH57" s="72">
        <f t="shared" si="51"/>
        <v>0</v>
      </c>
      <c r="AI57" s="72">
        <f t="shared" si="51"/>
        <v>0</v>
      </c>
      <c r="AJ57" s="72">
        <f t="shared" si="51"/>
        <v>0</v>
      </c>
      <c r="AK57" s="72">
        <f t="shared" si="51"/>
        <v>0</v>
      </c>
      <c r="AL57" s="72">
        <f t="shared" si="51"/>
        <v>0</v>
      </c>
      <c r="AM57" s="463">
        <f>SUM(H57:AL57)</f>
        <v>257</v>
      </c>
      <c r="AN57" s="1248">
        <f>G74</f>
        <v>500</v>
      </c>
    </row>
    <row r="58" spans="1:42" ht="29.25" customHeight="1">
      <c r="B58" s="238" t="s">
        <v>9</v>
      </c>
      <c r="C58" s="2082"/>
      <c r="D58" s="2093" t="s">
        <v>628</v>
      </c>
      <c r="E58" s="2094"/>
      <c r="F58" s="2087"/>
      <c r="G58" s="80"/>
      <c r="H58" s="331"/>
      <c r="I58" s="331"/>
      <c r="J58" s="331"/>
      <c r="K58" s="331"/>
      <c r="L58" s="331"/>
      <c r="M58" s="331"/>
      <c r="N58" s="331"/>
      <c r="O58" s="331"/>
      <c r="P58" s="331"/>
      <c r="Q58" s="331"/>
      <c r="R58" s="331"/>
      <c r="S58" s="331"/>
      <c r="T58" s="331"/>
      <c r="U58" s="331"/>
      <c r="V58" s="331"/>
      <c r="W58" s="331"/>
      <c r="X58" s="331"/>
      <c r="Y58" s="331"/>
      <c r="Z58" s="331"/>
      <c r="AA58" s="331"/>
      <c r="AB58" s="331"/>
      <c r="AC58" s="331"/>
      <c r="AD58" s="331"/>
      <c r="AE58" s="331"/>
      <c r="AF58" s="331"/>
      <c r="AG58" s="331"/>
      <c r="AH58" s="331"/>
      <c r="AI58" s="331"/>
      <c r="AJ58" s="331"/>
      <c r="AK58" s="331"/>
      <c r="AL58" s="331"/>
      <c r="AM58" s="332">
        <f>SUM(H58:AL58)</f>
        <v>0</v>
      </c>
    </row>
    <row r="59" spans="1:42" ht="29.25" customHeight="1">
      <c r="B59" s="238" t="s">
        <v>9</v>
      </c>
      <c r="C59" s="2082"/>
      <c r="D59" s="2095" t="s">
        <v>629</v>
      </c>
      <c r="E59" s="2096"/>
      <c r="F59" s="2087"/>
      <c r="G59" s="171"/>
      <c r="H59" s="172">
        <f t="shared" ref="H59:AL59" si="52">+G59+H57-H56</f>
        <v>0</v>
      </c>
      <c r="I59" s="172">
        <f t="shared" si="52"/>
        <v>0</v>
      </c>
      <c r="J59" s="172">
        <f t="shared" si="52"/>
        <v>0</v>
      </c>
      <c r="K59" s="172">
        <f t="shared" si="52"/>
        <v>0</v>
      </c>
      <c r="L59" s="172">
        <f t="shared" si="52"/>
        <v>0</v>
      </c>
      <c r="M59" s="172">
        <f t="shared" si="52"/>
        <v>38</v>
      </c>
      <c r="N59" s="172">
        <f t="shared" si="52"/>
        <v>38</v>
      </c>
      <c r="O59" s="172">
        <f t="shared" si="52"/>
        <v>38</v>
      </c>
      <c r="P59" s="172">
        <f t="shared" si="52"/>
        <v>38</v>
      </c>
      <c r="Q59" s="172">
        <f t="shared" si="52"/>
        <v>38</v>
      </c>
      <c r="R59" s="172">
        <f t="shared" ref="R59:X59" si="53">+Q59+R57-R56</f>
        <v>38</v>
      </c>
      <c r="S59" s="172">
        <f t="shared" si="53"/>
        <v>38</v>
      </c>
      <c r="T59" s="172">
        <f t="shared" si="53"/>
        <v>38</v>
      </c>
      <c r="U59" s="172">
        <f t="shared" si="53"/>
        <v>14</v>
      </c>
      <c r="V59" s="172">
        <f t="shared" si="53"/>
        <v>14</v>
      </c>
      <c r="W59" s="172">
        <f t="shared" si="53"/>
        <v>14</v>
      </c>
      <c r="X59" s="172">
        <f t="shared" si="53"/>
        <v>14</v>
      </c>
      <c r="Y59" s="172">
        <f t="shared" si="52"/>
        <v>-34</v>
      </c>
      <c r="Z59" s="172">
        <f t="shared" si="52"/>
        <v>-58</v>
      </c>
      <c r="AA59" s="172">
        <f t="shared" si="52"/>
        <v>-58</v>
      </c>
      <c r="AB59" s="172">
        <f t="shared" si="52"/>
        <v>-7</v>
      </c>
      <c r="AC59" s="172">
        <f t="shared" si="52"/>
        <v>-7</v>
      </c>
      <c r="AD59" s="172">
        <f t="shared" si="52"/>
        <v>-7</v>
      </c>
      <c r="AE59" s="172">
        <f t="shared" si="52"/>
        <v>-7</v>
      </c>
      <c r="AF59" s="172">
        <f t="shared" si="52"/>
        <v>-7</v>
      </c>
      <c r="AG59" s="172">
        <f t="shared" si="52"/>
        <v>-7</v>
      </c>
      <c r="AH59" s="172">
        <f t="shared" si="52"/>
        <v>-7</v>
      </c>
      <c r="AI59" s="172">
        <f t="shared" si="52"/>
        <v>-7</v>
      </c>
      <c r="AJ59" s="172">
        <f t="shared" si="52"/>
        <v>-7</v>
      </c>
      <c r="AK59" s="172">
        <f t="shared" si="52"/>
        <v>-7</v>
      </c>
      <c r="AL59" s="172">
        <f t="shared" si="52"/>
        <v>-7</v>
      </c>
      <c r="AM59" s="173"/>
    </row>
    <row r="60" spans="1:42" ht="29.25" customHeight="1">
      <c r="B60" s="238" t="s">
        <v>9</v>
      </c>
      <c r="C60" s="2082"/>
      <c r="D60" s="2090" t="s">
        <v>630</v>
      </c>
      <c r="E60" s="2090"/>
      <c r="F60" s="2087"/>
      <c r="G60" s="125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>
        <v>24</v>
      </c>
      <c r="T60" s="116">
        <v>48</v>
      </c>
      <c r="U60" s="116">
        <v>48</v>
      </c>
      <c r="V60" s="116">
        <v>72</v>
      </c>
      <c r="W60" s="116"/>
      <c r="X60" s="116"/>
      <c r="Y60" s="116">
        <v>48</v>
      </c>
      <c r="Z60" s="116"/>
      <c r="AA60" s="116"/>
      <c r="AB60" s="116"/>
      <c r="AC60" s="116"/>
      <c r="AD60" s="116"/>
      <c r="AE60" s="116"/>
      <c r="AF60" s="116"/>
      <c r="AG60" s="116"/>
      <c r="AH60" s="116">
        <v>48</v>
      </c>
      <c r="AI60" s="116"/>
      <c r="AJ60" s="116"/>
      <c r="AK60" s="116"/>
      <c r="AL60" s="116"/>
      <c r="AM60" s="187">
        <f>SUM(H60:AL60)</f>
        <v>288</v>
      </c>
    </row>
    <row r="61" spans="1:42" ht="29.25" customHeight="1">
      <c r="B61" s="238" t="s">
        <v>9</v>
      </c>
      <c r="C61" s="2082"/>
      <c r="D61" s="2089" t="s">
        <v>631</v>
      </c>
      <c r="E61" s="2089"/>
      <c r="F61" s="2087"/>
      <c r="G61" s="80"/>
      <c r="H61" s="1297">
        <f t="shared" ref="H61:AL61" si="54">+H60</f>
        <v>0</v>
      </c>
      <c r="I61" s="72">
        <f t="shared" si="54"/>
        <v>0</v>
      </c>
      <c r="J61" s="72">
        <f t="shared" si="54"/>
        <v>0</v>
      </c>
      <c r="K61" s="72">
        <f t="shared" si="54"/>
        <v>0</v>
      </c>
      <c r="L61" s="72">
        <f t="shared" si="54"/>
        <v>0</v>
      </c>
      <c r="M61" s="1297">
        <f t="shared" si="54"/>
        <v>0</v>
      </c>
      <c r="N61" s="1297">
        <f t="shared" si="54"/>
        <v>0</v>
      </c>
      <c r="O61" s="1297">
        <f t="shared" si="54"/>
        <v>0</v>
      </c>
      <c r="P61" s="72">
        <f t="shared" si="54"/>
        <v>0</v>
      </c>
      <c r="Q61" s="72">
        <f t="shared" si="54"/>
        <v>0</v>
      </c>
      <c r="R61" s="1297">
        <f t="shared" si="54"/>
        <v>0</v>
      </c>
      <c r="S61" s="1297"/>
      <c r="T61" s="1297"/>
      <c r="U61" s="1297"/>
      <c r="V61" s="1297">
        <v>171</v>
      </c>
      <c r="W61" s="72">
        <f t="shared" si="54"/>
        <v>0</v>
      </c>
      <c r="X61" s="72">
        <f t="shared" si="54"/>
        <v>0</v>
      </c>
      <c r="Y61" s="1297"/>
      <c r="Z61" s="1297">
        <f t="shared" si="54"/>
        <v>0</v>
      </c>
      <c r="AA61" s="1297">
        <f t="shared" si="54"/>
        <v>0</v>
      </c>
      <c r="AB61" s="1297">
        <f t="shared" si="54"/>
        <v>0</v>
      </c>
      <c r="AC61" s="72">
        <f t="shared" si="54"/>
        <v>0</v>
      </c>
      <c r="AD61" s="72">
        <f t="shared" si="54"/>
        <v>0</v>
      </c>
      <c r="AE61" s="72">
        <f t="shared" si="54"/>
        <v>0</v>
      </c>
      <c r="AF61" s="72">
        <f t="shared" si="54"/>
        <v>0</v>
      </c>
      <c r="AG61" s="72">
        <f t="shared" si="54"/>
        <v>0</v>
      </c>
      <c r="AH61" s="72">
        <f t="shared" si="54"/>
        <v>48</v>
      </c>
      <c r="AI61" s="72">
        <f t="shared" si="54"/>
        <v>0</v>
      </c>
      <c r="AJ61" s="72">
        <f t="shared" si="54"/>
        <v>0</v>
      </c>
      <c r="AK61" s="72">
        <f t="shared" si="54"/>
        <v>0</v>
      </c>
      <c r="AL61" s="72">
        <f t="shared" si="54"/>
        <v>0</v>
      </c>
      <c r="AM61" s="463">
        <f>SUM(H61:AL61)</f>
        <v>219</v>
      </c>
    </row>
    <row r="62" spans="1:42" ht="29.25" customHeight="1">
      <c r="B62" s="238" t="s">
        <v>9</v>
      </c>
      <c r="C62" s="2082"/>
      <c r="D62" s="2097" t="s">
        <v>632</v>
      </c>
      <c r="E62" s="2133"/>
      <c r="F62" s="2087"/>
      <c r="G62" s="122"/>
      <c r="H62" s="329">
        <f t="shared" ref="H62:AL62" si="55">+G62+H61-H60</f>
        <v>0</v>
      </c>
      <c r="I62" s="329">
        <f t="shared" si="55"/>
        <v>0</v>
      </c>
      <c r="J62" s="329">
        <f t="shared" si="55"/>
        <v>0</v>
      </c>
      <c r="K62" s="329">
        <f t="shared" si="55"/>
        <v>0</v>
      </c>
      <c r="L62" s="329">
        <f t="shared" si="55"/>
        <v>0</v>
      </c>
      <c r="M62" s="329">
        <f t="shared" si="55"/>
        <v>0</v>
      </c>
      <c r="N62" s="329">
        <f t="shared" si="55"/>
        <v>0</v>
      </c>
      <c r="O62" s="329">
        <f t="shared" si="55"/>
        <v>0</v>
      </c>
      <c r="P62" s="329">
        <f t="shared" si="55"/>
        <v>0</v>
      </c>
      <c r="Q62" s="329">
        <f t="shared" ref="Q62:W62" si="56">+P62+Q61-Q60</f>
        <v>0</v>
      </c>
      <c r="R62" s="329">
        <f t="shared" si="56"/>
        <v>0</v>
      </c>
      <c r="S62" s="329">
        <f t="shared" si="56"/>
        <v>-24</v>
      </c>
      <c r="T62" s="329">
        <f t="shared" si="56"/>
        <v>-72</v>
      </c>
      <c r="U62" s="329">
        <f t="shared" si="56"/>
        <v>-120</v>
      </c>
      <c r="V62" s="329">
        <f t="shared" si="56"/>
        <v>-21</v>
      </c>
      <c r="W62" s="329">
        <f t="shared" si="56"/>
        <v>-21</v>
      </c>
      <c r="X62" s="329">
        <f t="shared" si="55"/>
        <v>-21</v>
      </c>
      <c r="Y62" s="329">
        <f t="shared" si="55"/>
        <v>-69</v>
      </c>
      <c r="Z62" s="329">
        <f t="shared" si="55"/>
        <v>-69</v>
      </c>
      <c r="AA62" s="329">
        <f t="shared" si="55"/>
        <v>-69</v>
      </c>
      <c r="AB62" s="329">
        <f t="shared" si="55"/>
        <v>-69</v>
      </c>
      <c r="AC62" s="329">
        <f t="shared" si="55"/>
        <v>-69</v>
      </c>
      <c r="AD62" s="329">
        <f t="shared" si="55"/>
        <v>-69</v>
      </c>
      <c r="AE62" s="329">
        <f t="shared" si="55"/>
        <v>-69</v>
      </c>
      <c r="AF62" s="329">
        <f t="shared" si="55"/>
        <v>-69</v>
      </c>
      <c r="AG62" s="329">
        <f t="shared" si="55"/>
        <v>-69</v>
      </c>
      <c r="AH62" s="329">
        <f t="shared" si="55"/>
        <v>-69</v>
      </c>
      <c r="AI62" s="329">
        <f t="shared" si="55"/>
        <v>-69</v>
      </c>
      <c r="AJ62" s="329">
        <f t="shared" si="55"/>
        <v>-69</v>
      </c>
      <c r="AK62" s="329">
        <f t="shared" si="55"/>
        <v>-69</v>
      </c>
      <c r="AL62" s="329">
        <f t="shared" si="55"/>
        <v>-69</v>
      </c>
      <c r="AM62" s="330"/>
    </row>
    <row r="63" spans="1:42" ht="29.25" customHeight="1" thickBot="1">
      <c r="B63" s="238" t="s">
        <v>9</v>
      </c>
      <c r="C63" s="2083"/>
      <c r="D63" s="2061" t="s">
        <v>52</v>
      </c>
      <c r="E63" s="2062"/>
      <c r="F63" s="2088"/>
      <c r="G63" s="337">
        <f>在庫管理!G23</f>
        <v>158</v>
      </c>
      <c r="H63" s="338">
        <f t="shared" ref="H63:AL63" si="57">G63+H61-H57-H58</f>
        <v>158</v>
      </c>
      <c r="I63" s="338">
        <f t="shared" si="57"/>
        <v>158</v>
      </c>
      <c r="J63" s="338">
        <f t="shared" si="57"/>
        <v>158</v>
      </c>
      <c r="K63" s="338">
        <f t="shared" si="57"/>
        <v>158</v>
      </c>
      <c r="L63" s="338">
        <f t="shared" si="57"/>
        <v>158</v>
      </c>
      <c r="M63" s="338">
        <f t="shared" si="57"/>
        <v>120</v>
      </c>
      <c r="N63" s="338">
        <f t="shared" si="57"/>
        <v>120</v>
      </c>
      <c r="O63" s="338">
        <f t="shared" si="57"/>
        <v>120</v>
      </c>
      <c r="P63" s="338">
        <f t="shared" si="57"/>
        <v>120</v>
      </c>
      <c r="Q63" s="338">
        <f t="shared" ref="Q63:W63" si="58">P63+Q61-Q57-Q58</f>
        <v>120</v>
      </c>
      <c r="R63" s="338">
        <f t="shared" si="58"/>
        <v>120</v>
      </c>
      <c r="S63" s="338">
        <f t="shared" si="58"/>
        <v>120</v>
      </c>
      <c r="T63" s="338">
        <f t="shared" si="58"/>
        <v>120</v>
      </c>
      <c r="U63" s="338">
        <f t="shared" si="58"/>
        <v>120</v>
      </c>
      <c r="V63" s="338">
        <f t="shared" si="58"/>
        <v>243</v>
      </c>
      <c r="W63" s="338">
        <f t="shared" si="58"/>
        <v>243</v>
      </c>
      <c r="X63" s="338">
        <f t="shared" si="57"/>
        <v>243</v>
      </c>
      <c r="Y63" s="338">
        <f t="shared" si="57"/>
        <v>219</v>
      </c>
      <c r="Z63" s="338">
        <f t="shared" si="57"/>
        <v>171</v>
      </c>
      <c r="AA63" s="338">
        <f t="shared" si="57"/>
        <v>123</v>
      </c>
      <c r="AB63" s="338">
        <f t="shared" si="57"/>
        <v>72</v>
      </c>
      <c r="AC63" s="338">
        <f t="shared" si="57"/>
        <v>72</v>
      </c>
      <c r="AD63" s="338">
        <f t="shared" si="57"/>
        <v>72</v>
      </c>
      <c r="AE63" s="338">
        <f t="shared" si="57"/>
        <v>72</v>
      </c>
      <c r="AF63" s="338">
        <f t="shared" si="57"/>
        <v>72</v>
      </c>
      <c r="AG63" s="338">
        <f t="shared" si="57"/>
        <v>72</v>
      </c>
      <c r="AH63" s="338">
        <f t="shared" si="57"/>
        <v>120</v>
      </c>
      <c r="AI63" s="338">
        <f t="shared" si="57"/>
        <v>120</v>
      </c>
      <c r="AJ63" s="338">
        <f t="shared" si="57"/>
        <v>120</v>
      </c>
      <c r="AK63" s="338">
        <f t="shared" si="57"/>
        <v>120</v>
      </c>
      <c r="AL63" s="338">
        <f t="shared" si="57"/>
        <v>120</v>
      </c>
      <c r="AM63" s="339"/>
    </row>
    <row r="64" spans="1:42" ht="30.75" customHeight="1" thickTop="1">
      <c r="B64" s="238" t="s">
        <v>4</v>
      </c>
      <c r="C64" s="2082" t="s">
        <v>1121</v>
      </c>
      <c r="D64" s="2111" t="s">
        <v>220</v>
      </c>
      <c r="E64" s="233" t="s">
        <v>148</v>
      </c>
      <c r="F64" s="234"/>
      <c r="G64" s="234"/>
      <c r="H64" s="239">
        <f t="shared" ref="H64:AL64" si="59">+H47</f>
        <v>0</v>
      </c>
      <c r="I64" s="239">
        <f t="shared" si="59"/>
        <v>0</v>
      </c>
      <c r="J64" s="239">
        <f t="shared" si="59"/>
        <v>0</v>
      </c>
      <c r="K64" s="239">
        <f t="shared" si="59"/>
        <v>0</v>
      </c>
      <c r="L64" s="239">
        <f t="shared" si="59"/>
        <v>0</v>
      </c>
      <c r="M64" s="1468">
        <f t="shared" si="59"/>
        <v>0</v>
      </c>
      <c r="N64" s="1468">
        <f t="shared" si="59"/>
        <v>0</v>
      </c>
      <c r="O64" s="1468">
        <f t="shared" si="59"/>
        <v>0</v>
      </c>
      <c r="P64" s="239">
        <f t="shared" si="59"/>
        <v>0</v>
      </c>
      <c r="Q64" s="239">
        <f t="shared" si="59"/>
        <v>0</v>
      </c>
      <c r="R64" s="1468">
        <f t="shared" si="59"/>
        <v>0</v>
      </c>
      <c r="S64" s="1468">
        <f t="shared" si="59"/>
        <v>0</v>
      </c>
      <c r="T64" s="1468">
        <f t="shared" si="59"/>
        <v>0</v>
      </c>
      <c r="U64" s="1468">
        <f t="shared" si="59"/>
        <v>0</v>
      </c>
      <c r="V64" s="1468">
        <f t="shared" si="59"/>
        <v>0</v>
      </c>
      <c r="W64" s="239">
        <f t="shared" si="59"/>
        <v>0</v>
      </c>
      <c r="X64" s="239">
        <f t="shared" si="59"/>
        <v>0</v>
      </c>
      <c r="Y64" s="1468">
        <f t="shared" si="59"/>
        <v>48</v>
      </c>
      <c r="Z64" s="1468">
        <f t="shared" si="59"/>
        <v>0</v>
      </c>
      <c r="AA64" s="1468">
        <f t="shared" si="59"/>
        <v>0</v>
      </c>
      <c r="AB64" s="1468">
        <f t="shared" si="59"/>
        <v>0</v>
      </c>
      <c r="AC64" s="239">
        <f t="shared" si="59"/>
        <v>72</v>
      </c>
      <c r="AD64" s="239">
        <f t="shared" si="59"/>
        <v>24</v>
      </c>
      <c r="AE64" s="239">
        <f t="shared" si="59"/>
        <v>24</v>
      </c>
      <c r="AF64" s="239">
        <f t="shared" si="59"/>
        <v>48</v>
      </c>
      <c r="AG64" s="239">
        <f t="shared" si="59"/>
        <v>72</v>
      </c>
      <c r="AH64" s="239">
        <f t="shared" si="59"/>
        <v>0</v>
      </c>
      <c r="AI64" s="239">
        <f t="shared" si="59"/>
        <v>0</v>
      </c>
      <c r="AJ64" s="239">
        <f t="shared" si="59"/>
        <v>0</v>
      </c>
      <c r="AK64" s="239">
        <f t="shared" si="59"/>
        <v>0</v>
      </c>
      <c r="AL64" s="239">
        <f t="shared" si="59"/>
        <v>0</v>
      </c>
      <c r="AM64" s="269">
        <f>SUM(H64:AL64)</f>
        <v>288</v>
      </c>
      <c r="AO64" s="238" t="s">
        <v>635</v>
      </c>
    </row>
    <row r="65" spans="1:41" ht="30.75" customHeight="1">
      <c r="B65" s="238" t="s">
        <v>4</v>
      </c>
      <c r="C65" s="2082"/>
      <c r="D65" s="2112"/>
      <c r="E65" s="215" t="s">
        <v>636</v>
      </c>
      <c r="F65" s="221"/>
      <c r="G65" s="221"/>
      <c r="H65" s="1304">
        <f t="shared" ref="H65:AL65" si="60">+H53+H58+H48</f>
        <v>0</v>
      </c>
      <c r="I65" s="1304">
        <f t="shared" si="60"/>
        <v>0</v>
      </c>
      <c r="J65" s="1304">
        <f t="shared" si="60"/>
        <v>0</v>
      </c>
      <c r="K65" s="1304">
        <f t="shared" si="60"/>
        <v>0</v>
      </c>
      <c r="L65" s="1304">
        <f t="shared" si="60"/>
        <v>0</v>
      </c>
      <c r="M65" s="1469">
        <f t="shared" si="60"/>
        <v>0</v>
      </c>
      <c r="N65" s="1469">
        <f t="shared" si="60"/>
        <v>0</v>
      </c>
      <c r="O65" s="1469">
        <f t="shared" si="60"/>
        <v>0</v>
      </c>
      <c r="P65" s="240">
        <f t="shared" si="60"/>
        <v>0</v>
      </c>
      <c r="Q65" s="240">
        <f t="shared" si="60"/>
        <v>0</v>
      </c>
      <c r="R65" s="1469">
        <f t="shared" si="60"/>
        <v>0</v>
      </c>
      <c r="S65" s="1469">
        <f t="shared" si="60"/>
        <v>0</v>
      </c>
      <c r="T65" s="1469">
        <f t="shared" si="60"/>
        <v>0</v>
      </c>
      <c r="U65" s="1469">
        <f t="shared" si="60"/>
        <v>0</v>
      </c>
      <c r="V65" s="1469">
        <f t="shared" si="60"/>
        <v>0</v>
      </c>
      <c r="W65" s="240">
        <f t="shared" si="60"/>
        <v>0</v>
      </c>
      <c r="X65" s="240">
        <f t="shared" si="60"/>
        <v>0</v>
      </c>
      <c r="Y65" s="1469">
        <f t="shared" si="60"/>
        <v>2</v>
      </c>
      <c r="Z65" s="1469">
        <f t="shared" si="60"/>
        <v>0</v>
      </c>
      <c r="AA65" s="1469">
        <f t="shared" si="60"/>
        <v>0</v>
      </c>
      <c r="AB65" s="1469">
        <f t="shared" si="60"/>
        <v>0</v>
      </c>
      <c r="AC65" s="240">
        <f t="shared" si="60"/>
        <v>0</v>
      </c>
      <c r="AD65" s="240">
        <f t="shared" si="60"/>
        <v>0</v>
      </c>
      <c r="AE65" s="240">
        <f t="shared" si="60"/>
        <v>0</v>
      </c>
      <c r="AF65" s="240">
        <f t="shared" si="60"/>
        <v>0</v>
      </c>
      <c r="AG65" s="240">
        <f t="shared" si="60"/>
        <v>0</v>
      </c>
      <c r="AH65" s="240">
        <f t="shared" si="60"/>
        <v>0</v>
      </c>
      <c r="AI65" s="240">
        <f t="shared" si="60"/>
        <v>0</v>
      </c>
      <c r="AJ65" s="240">
        <f t="shared" si="60"/>
        <v>0</v>
      </c>
      <c r="AK65" s="240">
        <f t="shared" si="60"/>
        <v>0</v>
      </c>
      <c r="AL65" s="240">
        <f t="shared" si="60"/>
        <v>0</v>
      </c>
      <c r="AM65" s="257">
        <f t="shared" ref="AM65:AM78" si="61">SUM(H65:AL65)</f>
        <v>2</v>
      </c>
      <c r="AO65" s="289">
        <f>+AM64/(AM65+AM64)</f>
        <v>0.99310344827586206</v>
      </c>
    </row>
    <row r="66" spans="1:41" ht="30.75" customHeight="1">
      <c r="B66" s="238" t="s">
        <v>4</v>
      </c>
      <c r="C66" s="2082"/>
      <c r="D66" s="2113" t="s">
        <v>134</v>
      </c>
      <c r="E66" s="214" t="s">
        <v>148</v>
      </c>
      <c r="F66" s="220"/>
      <c r="G66" s="220"/>
      <c r="H66" s="270">
        <f t="shared" ref="H66:M66" si="62">+H68</f>
        <v>0</v>
      </c>
      <c r="I66" s="270">
        <f t="shared" si="62"/>
        <v>0</v>
      </c>
      <c r="J66" s="270">
        <f t="shared" si="62"/>
        <v>0</v>
      </c>
      <c r="K66" s="270">
        <f t="shared" si="62"/>
        <v>0</v>
      </c>
      <c r="L66" s="270">
        <f t="shared" si="62"/>
        <v>0</v>
      </c>
      <c r="M66" s="1471">
        <f t="shared" si="62"/>
        <v>0</v>
      </c>
      <c r="N66" s="1471">
        <f t="shared" ref="N66:AL66" si="63">+N68</f>
        <v>0</v>
      </c>
      <c r="O66" s="1471">
        <f t="shared" si="63"/>
        <v>0</v>
      </c>
      <c r="P66" s="270">
        <f t="shared" si="63"/>
        <v>0</v>
      </c>
      <c r="Q66" s="270">
        <f t="shared" si="63"/>
        <v>0</v>
      </c>
      <c r="R66" s="1471"/>
      <c r="S66" s="1471">
        <v>45</v>
      </c>
      <c r="T66" s="1471">
        <v>105</v>
      </c>
      <c r="U66" s="1471">
        <v>32</v>
      </c>
      <c r="V66" s="1471">
        <f t="shared" si="63"/>
        <v>0</v>
      </c>
      <c r="W66" s="270">
        <f t="shared" si="63"/>
        <v>0</v>
      </c>
      <c r="X66" s="270">
        <f t="shared" si="63"/>
        <v>0</v>
      </c>
      <c r="Y66" s="1471">
        <f t="shared" si="63"/>
        <v>0</v>
      </c>
      <c r="Z66" s="1471">
        <f t="shared" si="63"/>
        <v>0</v>
      </c>
      <c r="AA66" s="1471">
        <f t="shared" si="63"/>
        <v>0</v>
      </c>
      <c r="AB66" s="1471">
        <f t="shared" si="63"/>
        <v>0</v>
      </c>
      <c r="AC66" s="270">
        <f t="shared" si="63"/>
        <v>0</v>
      </c>
      <c r="AD66" s="270">
        <f t="shared" si="63"/>
        <v>0</v>
      </c>
      <c r="AE66" s="270">
        <f t="shared" si="63"/>
        <v>0</v>
      </c>
      <c r="AF66" s="270">
        <f t="shared" si="63"/>
        <v>0</v>
      </c>
      <c r="AG66" s="270">
        <f t="shared" si="63"/>
        <v>70</v>
      </c>
      <c r="AH66" s="270">
        <f t="shared" si="63"/>
        <v>170</v>
      </c>
      <c r="AI66" s="270">
        <f t="shared" si="63"/>
        <v>110</v>
      </c>
      <c r="AJ66" s="270">
        <f t="shared" si="63"/>
        <v>0</v>
      </c>
      <c r="AK66" s="270">
        <f t="shared" si="63"/>
        <v>0</v>
      </c>
      <c r="AL66" s="270">
        <f t="shared" si="63"/>
        <v>0</v>
      </c>
      <c r="AM66" s="258">
        <f t="shared" si="61"/>
        <v>532</v>
      </c>
    </row>
    <row r="67" spans="1:41" ht="30.75" customHeight="1">
      <c r="B67" s="238" t="s">
        <v>4</v>
      </c>
      <c r="C67" s="2082"/>
      <c r="D67" s="2112"/>
      <c r="E67" s="215" t="s">
        <v>636</v>
      </c>
      <c r="F67" s="221"/>
      <c r="G67" s="221"/>
      <c r="H67" s="1305"/>
      <c r="I67" s="1305"/>
      <c r="J67" s="1305"/>
      <c r="K67" s="1305"/>
      <c r="L67" s="1305"/>
      <c r="M67" s="1472"/>
      <c r="N67" s="1472"/>
      <c r="O67" s="1472"/>
      <c r="P67" s="1305"/>
      <c r="Q67" s="1305"/>
      <c r="R67" s="1472"/>
      <c r="S67" s="1472">
        <v>5</v>
      </c>
      <c r="T67" s="1472">
        <v>15</v>
      </c>
      <c r="U67" s="1472">
        <v>8</v>
      </c>
      <c r="V67" s="1472"/>
      <c r="W67" s="1305"/>
      <c r="X67" s="1305"/>
      <c r="Y67" s="1472"/>
      <c r="Z67" s="1472"/>
      <c r="AA67" s="1472"/>
      <c r="AB67" s="1472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59">
        <f t="shared" si="61"/>
        <v>28</v>
      </c>
      <c r="AO67" s="289">
        <f>+AM66/(AM67+AM66)</f>
        <v>0.95</v>
      </c>
    </row>
    <row r="68" spans="1:41" ht="30.75" customHeight="1">
      <c r="B68" s="238" t="s">
        <v>4</v>
      </c>
      <c r="C68" s="2082"/>
      <c r="D68" s="2113" t="s">
        <v>129</v>
      </c>
      <c r="E68" s="214" t="s">
        <v>148</v>
      </c>
      <c r="F68" s="220"/>
      <c r="G68" s="220"/>
      <c r="H68" s="270">
        <f t="shared" ref="H68:M68" si="64">+H70</f>
        <v>0</v>
      </c>
      <c r="I68" s="270">
        <f t="shared" si="64"/>
        <v>0</v>
      </c>
      <c r="J68" s="270">
        <f t="shared" si="64"/>
        <v>0</v>
      </c>
      <c r="K68" s="270">
        <f t="shared" si="64"/>
        <v>0</v>
      </c>
      <c r="L68" s="270">
        <f t="shared" si="64"/>
        <v>0</v>
      </c>
      <c r="M68" s="1471">
        <f t="shared" si="64"/>
        <v>0</v>
      </c>
      <c r="N68" s="1471">
        <f t="shared" ref="N68:AL68" si="65">+N70</f>
        <v>0</v>
      </c>
      <c r="O68" s="1471">
        <f t="shared" si="65"/>
        <v>0</v>
      </c>
      <c r="P68" s="270">
        <f t="shared" si="65"/>
        <v>0</v>
      </c>
      <c r="Q68" s="270">
        <f t="shared" si="65"/>
        <v>0</v>
      </c>
      <c r="R68" s="1471">
        <v>36</v>
      </c>
      <c r="S68" s="1471">
        <v>58</v>
      </c>
      <c r="T68" s="1471">
        <v>107</v>
      </c>
      <c r="U68" s="1471">
        <f t="shared" si="65"/>
        <v>0</v>
      </c>
      <c r="V68" s="1471">
        <f t="shared" si="65"/>
        <v>0</v>
      </c>
      <c r="W68" s="270">
        <f t="shared" si="65"/>
        <v>0</v>
      </c>
      <c r="X68" s="270">
        <f t="shared" si="65"/>
        <v>0</v>
      </c>
      <c r="Y68" s="1471">
        <f t="shared" si="65"/>
        <v>0</v>
      </c>
      <c r="Z68" s="1471">
        <f t="shared" si="65"/>
        <v>0</v>
      </c>
      <c r="AA68" s="1471">
        <f t="shared" si="65"/>
        <v>0</v>
      </c>
      <c r="AB68" s="1471">
        <f t="shared" si="65"/>
        <v>0</v>
      </c>
      <c r="AC68" s="270">
        <f t="shared" si="65"/>
        <v>0</v>
      </c>
      <c r="AD68" s="270">
        <f t="shared" si="65"/>
        <v>0</v>
      </c>
      <c r="AE68" s="270">
        <f t="shared" si="65"/>
        <v>0</v>
      </c>
      <c r="AF68" s="270">
        <f t="shared" si="65"/>
        <v>0</v>
      </c>
      <c r="AG68" s="270">
        <f t="shared" si="65"/>
        <v>70</v>
      </c>
      <c r="AH68" s="270">
        <f t="shared" si="65"/>
        <v>170</v>
      </c>
      <c r="AI68" s="270">
        <f t="shared" si="65"/>
        <v>110</v>
      </c>
      <c r="AJ68" s="270">
        <f t="shared" si="65"/>
        <v>0</v>
      </c>
      <c r="AK68" s="270">
        <f t="shared" si="65"/>
        <v>0</v>
      </c>
      <c r="AL68" s="270">
        <f t="shared" si="65"/>
        <v>0</v>
      </c>
      <c r="AM68" s="258">
        <f t="shared" si="61"/>
        <v>551</v>
      </c>
    </row>
    <row r="69" spans="1:41" ht="30.75" customHeight="1">
      <c r="B69" s="238" t="s">
        <v>4</v>
      </c>
      <c r="C69" s="2082"/>
      <c r="D69" s="2112"/>
      <c r="E69" s="215" t="s">
        <v>636</v>
      </c>
      <c r="F69" s="221"/>
      <c r="G69" s="221"/>
      <c r="H69" s="1305"/>
      <c r="I69" s="1305"/>
      <c r="J69" s="1305"/>
      <c r="K69" s="1305"/>
      <c r="L69" s="1305"/>
      <c r="M69" s="1472"/>
      <c r="N69" s="1472"/>
      <c r="O69" s="1472"/>
      <c r="P69" s="1305"/>
      <c r="Q69" s="1305"/>
      <c r="R69" s="1472"/>
      <c r="S69" s="1472">
        <v>3</v>
      </c>
      <c r="T69" s="1472">
        <v>1</v>
      </c>
      <c r="U69" s="1472"/>
      <c r="V69" s="1472"/>
      <c r="W69" s="1305"/>
      <c r="X69" s="221"/>
      <c r="Y69" s="1472"/>
      <c r="Z69" s="1472"/>
      <c r="AA69" s="1472"/>
      <c r="AB69" s="1472"/>
      <c r="AC69" s="221"/>
      <c r="AD69" s="221"/>
      <c r="AE69" s="221"/>
      <c r="AF69" s="221"/>
      <c r="AG69" s="221"/>
      <c r="AH69" s="221"/>
      <c r="AI69" s="221"/>
      <c r="AJ69" s="221"/>
      <c r="AK69" s="221"/>
      <c r="AL69" s="221"/>
      <c r="AM69" s="259">
        <f t="shared" si="61"/>
        <v>4</v>
      </c>
      <c r="AO69" s="289">
        <f>+AM68/(AM69+AM68)</f>
        <v>0.99279279279279276</v>
      </c>
    </row>
    <row r="70" spans="1:41" ht="30.75" customHeight="1">
      <c r="B70" s="238" t="s">
        <v>4</v>
      </c>
      <c r="C70" s="2082"/>
      <c r="D70" s="2111" t="s">
        <v>4</v>
      </c>
      <c r="E70" s="214" t="s">
        <v>148</v>
      </c>
      <c r="F70" s="222"/>
      <c r="G70" s="222"/>
      <c r="H70" s="270">
        <f t="shared" ref="H70:AL70" si="66">+H74</f>
        <v>0</v>
      </c>
      <c r="I70" s="270">
        <f t="shared" si="66"/>
        <v>0</v>
      </c>
      <c r="J70" s="270">
        <f t="shared" si="66"/>
        <v>0</v>
      </c>
      <c r="K70" s="270">
        <f t="shared" si="66"/>
        <v>0</v>
      </c>
      <c r="L70" s="270">
        <f t="shared" si="66"/>
        <v>0</v>
      </c>
      <c r="M70" s="1471">
        <f t="shared" si="66"/>
        <v>0</v>
      </c>
      <c r="N70" s="1471">
        <f t="shared" si="66"/>
        <v>0</v>
      </c>
      <c r="O70" s="1471">
        <f t="shared" si="66"/>
        <v>0</v>
      </c>
      <c r="P70" s="270">
        <f t="shared" si="66"/>
        <v>0</v>
      </c>
      <c r="Q70" s="270">
        <f t="shared" si="66"/>
        <v>0</v>
      </c>
      <c r="R70" s="1471">
        <v>39</v>
      </c>
      <c r="S70" s="1471">
        <v>64</v>
      </c>
      <c r="T70" s="1471">
        <v>102</v>
      </c>
      <c r="U70" s="1471">
        <f t="shared" si="66"/>
        <v>0</v>
      </c>
      <c r="V70" s="1471">
        <f t="shared" si="66"/>
        <v>0</v>
      </c>
      <c r="W70" s="270">
        <f t="shared" si="66"/>
        <v>0</v>
      </c>
      <c r="X70" s="270">
        <f t="shared" si="66"/>
        <v>0</v>
      </c>
      <c r="Y70" s="1471">
        <f t="shared" si="66"/>
        <v>0</v>
      </c>
      <c r="Z70" s="1471">
        <f t="shared" si="66"/>
        <v>0</v>
      </c>
      <c r="AA70" s="1471">
        <f t="shared" si="66"/>
        <v>0</v>
      </c>
      <c r="AB70" s="1471">
        <f t="shared" si="66"/>
        <v>0</v>
      </c>
      <c r="AC70" s="270">
        <f t="shared" si="66"/>
        <v>0</v>
      </c>
      <c r="AD70" s="270">
        <f t="shared" si="66"/>
        <v>0</v>
      </c>
      <c r="AE70" s="270">
        <f t="shared" si="66"/>
        <v>0</v>
      </c>
      <c r="AF70" s="270">
        <f t="shared" si="66"/>
        <v>0</v>
      </c>
      <c r="AG70" s="270">
        <f t="shared" si="66"/>
        <v>70</v>
      </c>
      <c r="AH70" s="270">
        <f t="shared" si="66"/>
        <v>170</v>
      </c>
      <c r="AI70" s="270">
        <f t="shared" si="66"/>
        <v>110</v>
      </c>
      <c r="AJ70" s="270">
        <f t="shared" si="66"/>
        <v>0</v>
      </c>
      <c r="AK70" s="270">
        <f t="shared" si="66"/>
        <v>0</v>
      </c>
      <c r="AL70" s="270">
        <f t="shared" si="66"/>
        <v>0</v>
      </c>
      <c r="AM70" s="258">
        <f t="shared" si="61"/>
        <v>555</v>
      </c>
    </row>
    <row r="71" spans="1:41" ht="30.75" customHeight="1" thickBot="1">
      <c r="B71" s="238" t="s">
        <v>4</v>
      </c>
      <c r="C71" s="2082"/>
      <c r="D71" s="2114"/>
      <c r="E71" s="216" t="s">
        <v>636</v>
      </c>
      <c r="F71" s="223"/>
      <c r="G71" s="223"/>
      <c r="H71" s="1305"/>
      <c r="I71" s="1305"/>
      <c r="J71" s="1305"/>
      <c r="K71" s="1305"/>
      <c r="L71" s="1305"/>
      <c r="M71" s="1472"/>
      <c r="N71" s="1472"/>
      <c r="O71" s="1472"/>
      <c r="P71" s="1305"/>
      <c r="Q71" s="1305"/>
      <c r="R71" s="1472">
        <v>7</v>
      </c>
      <c r="S71" s="1472">
        <v>16</v>
      </c>
      <c r="T71" s="1472">
        <v>13</v>
      </c>
      <c r="U71" s="1472"/>
      <c r="V71" s="1472"/>
      <c r="W71" s="1305"/>
      <c r="X71" s="221"/>
      <c r="Y71" s="1472"/>
      <c r="Z71" s="1472"/>
      <c r="AA71" s="1472"/>
      <c r="AB71" s="1472"/>
      <c r="AC71" s="221"/>
      <c r="AD71" s="221"/>
      <c r="AE71" s="221"/>
      <c r="AF71" s="221"/>
      <c r="AG71" s="221"/>
      <c r="AH71" s="221"/>
      <c r="AI71" s="221"/>
      <c r="AJ71" s="221"/>
      <c r="AK71" s="221"/>
      <c r="AL71" s="221"/>
      <c r="AM71" s="259">
        <f t="shared" si="61"/>
        <v>36</v>
      </c>
      <c r="AO71" s="289">
        <f>+AM70/(AM71+AM70)</f>
        <v>0.93908629441624369</v>
      </c>
    </row>
    <row r="72" spans="1:41" ht="30.75" customHeight="1" thickTop="1">
      <c r="B72" s="238" t="s">
        <v>4</v>
      </c>
      <c r="C72" s="2082"/>
      <c r="D72" s="225" t="s">
        <v>637</v>
      </c>
      <c r="E72" s="226" t="s">
        <v>7</v>
      </c>
      <c r="F72" s="227"/>
      <c r="G72" s="227"/>
      <c r="H72" s="1306"/>
      <c r="I72" s="1306"/>
      <c r="J72" s="1306"/>
      <c r="K72" s="1306"/>
      <c r="L72" s="1306"/>
      <c r="M72" s="1473"/>
      <c r="N72" s="1473"/>
      <c r="O72" s="1473"/>
      <c r="P72" s="1306"/>
      <c r="Q72" s="1306"/>
      <c r="R72" s="1473">
        <v>12</v>
      </c>
      <c r="S72" s="1473">
        <v>14</v>
      </c>
      <c r="T72" s="1473">
        <v>5</v>
      </c>
      <c r="U72" s="1473"/>
      <c r="V72" s="1473"/>
      <c r="W72" s="1306"/>
      <c r="X72" s="1306"/>
      <c r="Y72" s="1473"/>
      <c r="Z72" s="1473"/>
      <c r="AA72" s="1473"/>
      <c r="AB72" s="1473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481">
        <f t="shared" si="61"/>
        <v>31</v>
      </c>
    </row>
    <row r="73" spans="1:41" ht="30.75" customHeight="1">
      <c r="B73" s="238" t="s">
        <v>4</v>
      </c>
      <c r="C73" s="2082"/>
      <c r="D73" s="2063" t="s">
        <v>51</v>
      </c>
      <c r="E73" s="2064"/>
      <c r="F73" s="224"/>
      <c r="G73" s="272">
        <f>在庫管理!E23</f>
        <v>9</v>
      </c>
      <c r="H73" s="509">
        <f>+G73+H70-H67-H69-H61</f>
        <v>9</v>
      </c>
      <c r="I73" s="509">
        <f t="shared" ref="I73:AL73" si="67">+H73+I70-I67-I69-I61</f>
        <v>9</v>
      </c>
      <c r="J73" s="509">
        <f t="shared" si="67"/>
        <v>9</v>
      </c>
      <c r="K73" s="509">
        <f t="shared" si="67"/>
        <v>9</v>
      </c>
      <c r="L73" s="509">
        <f t="shared" si="67"/>
        <v>9</v>
      </c>
      <c r="M73" s="509">
        <f t="shared" si="67"/>
        <v>9</v>
      </c>
      <c r="N73" s="509">
        <f t="shared" si="67"/>
        <v>9</v>
      </c>
      <c r="O73" s="509">
        <f t="shared" si="67"/>
        <v>9</v>
      </c>
      <c r="P73" s="509">
        <f t="shared" si="67"/>
        <v>9</v>
      </c>
      <c r="Q73" s="509">
        <f t="shared" ref="Q73:X73" si="68">+P73+Q70-Q67-Q69-Q61</f>
        <v>9</v>
      </c>
      <c r="R73" s="509">
        <f t="shared" si="68"/>
        <v>48</v>
      </c>
      <c r="S73" s="509">
        <f t="shared" si="68"/>
        <v>104</v>
      </c>
      <c r="T73" s="509">
        <f t="shared" si="68"/>
        <v>190</v>
      </c>
      <c r="U73" s="509">
        <f t="shared" si="68"/>
        <v>182</v>
      </c>
      <c r="V73" s="509">
        <f t="shared" si="68"/>
        <v>11</v>
      </c>
      <c r="W73" s="509">
        <f t="shared" si="68"/>
        <v>11</v>
      </c>
      <c r="X73" s="509">
        <f t="shared" si="68"/>
        <v>11</v>
      </c>
      <c r="Y73" s="509">
        <f t="shared" si="67"/>
        <v>11</v>
      </c>
      <c r="Z73" s="509">
        <f t="shared" si="67"/>
        <v>11</v>
      </c>
      <c r="AA73" s="509">
        <f t="shared" si="67"/>
        <v>11</v>
      </c>
      <c r="AB73" s="509">
        <f t="shared" si="67"/>
        <v>11</v>
      </c>
      <c r="AC73" s="509">
        <f t="shared" si="67"/>
        <v>11</v>
      </c>
      <c r="AD73" s="509">
        <f t="shared" si="67"/>
        <v>11</v>
      </c>
      <c r="AE73" s="509">
        <f t="shared" si="67"/>
        <v>11</v>
      </c>
      <c r="AF73" s="509">
        <f t="shared" si="67"/>
        <v>11</v>
      </c>
      <c r="AG73" s="509">
        <f t="shared" si="67"/>
        <v>81</v>
      </c>
      <c r="AH73" s="509">
        <f t="shared" si="67"/>
        <v>203</v>
      </c>
      <c r="AI73" s="509">
        <f t="shared" si="67"/>
        <v>313</v>
      </c>
      <c r="AJ73" s="509">
        <f t="shared" si="67"/>
        <v>313</v>
      </c>
      <c r="AK73" s="509">
        <f t="shared" si="67"/>
        <v>313</v>
      </c>
      <c r="AL73" s="509">
        <f t="shared" si="67"/>
        <v>313</v>
      </c>
      <c r="AM73" s="261"/>
    </row>
    <row r="74" spans="1:41" ht="30.75" customHeight="1">
      <c r="A74" t="s">
        <v>619</v>
      </c>
      <c r="B74" s="238" t="s">
        <v>4</v>
      </c>
      <c r="C74" s="2082"/>
      <c r="D74" s="2055" t="s">
        <v>144</v>
      </c>
      <c r="E74" s="2056"/>
      <c r="F74" s="247"/>
      <c r="G74" s="794">
        <f>管理ﾌｫｰﾏｯﾄ!G42</f>
        <v>500</v>
      </c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>
        <v>110</v>
      </c>
      <c r="S74" s="247">
        <v>130</v>
      </c>
      <c r="T74" s="247">
        <v>100</v>
      </c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>
        <v>70</v>
      </c>
      <c r="AH74" s="247">
        <v>170</v>
      </c>
      <c r="AI74" s="247">
        <v>110</v>
      </c>
      <c r="AJ74" s="247"/>
      <c r="AK74" s="247"/>
      <c r="AL74" s="247"/>
      <c r="AM74" s="262">
        <f t="shared" si="61"/>
        <v>690</v>
      </c>
      <c r="AO74" s="238" t="s">
        <v>638</v>
      </c>
    </row>
    <row r="75" spans="1:41" ht="30.75" customHeight="1">
      <c r="A75" t="s">
        <v>619</v>
      </c>
      <c r="B75" s="238" t="s">
        <v>4</v>
      </c>
      <c r="C75" s="2082"/>
      <c r="D75" s="2057" t="s">
        <v>148</v>
      </c>
      <c r="E75" s="2058"/>
      <c r="F75" s="244"/>
      <c r="G75" s="753">
        <f>在庫管理!D23</f>
        <v>0</v>
      </c>
      <c r="H75" s="217">
        <f t="shared" ref="H75:AL75" si="69">+H70-H69-H67-H65</f>
        <v>0</v>
      </c>
      <c r="I75" s="217">
        <f t="shared" si="69"/>
        <v>0</v>
      </c>
      <c r="J75" s="217">
        <f t="shared" si="69"/>
        <v>0</v>
      </c>
      <c r="K75" s="217">
        <f t="shared" si="69"/>
        <v>0</v>
      </c>
      <c r="L75" s="217">
        <f t="shared" si="69"/>
        <v>0</v>
      </c>
      <c r="M75" s="217">
        <f t="shared" si="69"/>
        <v>0</v>
      </c>
      <c r="N75" s="217">
        <f t="shared" si="69"/>
        <v>0</v>
      </c>
      <c r="O75" s="217">
        <f t="shared" si="69"/>
        <v>0</v>
      </c>
      <c r="P75" s="217">
        <f t="shared" si="69"/>
        <v>0</v>
      </c>
      <c r="Q75" s="217">
        <f t="shared" si="69"/>
        <v>0</v>
      </c>
      <c r="R75" s="217">
        <f t="shared" si="69"/>
        <v>39</v>
      </c>
      <c r="S75" s="217">
        <f t="shared" si="69"/>
        <v>56</v>
      </c>
      <c r="T75" s="217">
        <f t="shared" si="69"/>
        <v>86</v>
      </c>
      <c r="U75" s="217">
        <f t="shared" si="69"/>
        <v>-8</v>
      </c>
      <c r="V75" s="217">
        <f t="shared" si="69"/>
        <v>0</v>
      </c>
      <c r="W75" s="217">
        <f t="shared" si="69"/>
        <v>0</v>
      </c>
      <c r="X75" s="217">
        <f t="shared" si="69"/>
        <v>0</v>
      </c>
      <c r="Y75" s="217">
        <f t="shared" si="69"/>
        <v>-2</v>
      </c>
      <c r="Z75" s="217">
        <f t="shared" si="69"/>
        <v>0</v>
      </c>
      <c r="AA75" s="217">
        <f t="shared" si="69"/>
        <v>0</v>
      </c>
      <c r="AB75" s="217">
        <f t="shared" si="69"/>
        <v>0</v>
      </c>
      <c r="AC75" s="217">
        <f t="shared" si="69"/>
        <v>0</v>
      </c>
      <c r="AD75" s="217">
        <f t="shared" si="69"/>
        <v>0</v>
      </c>
      <c r="AE75" s="217">
        <f t="shared" si="69"/>
        <v>0</v>
      </c>
      <c r="AF75" s="217">
        <f t="shared" si="69"/>
        <v>0</v>
      </c>
      <c r="AG75" s="217">
        <f t="shared" si="69"/>
        <v>70</v>
      </c>
      <c r="AH75" s="217">
        <f t="shared" si="69"/>
        <v>170</v>
      </c>
      <c r="AI75" s="217">
        <f t="shared" si="69"/>
        <v>110</v>
      </c>
      <c r="AJ75" s="217">
        <f t="shared" si="69"/>
        <v>0</v>
      </c>
      <c r="AK75" s="217">
        <f t="shared" si="69"/>
        <v>0</v>
      </c>
      <c r="AL75" s="217">
        <f t="shared" si="69"/>
        <v>0</v>
      </c>
      <c r="AM75" s="271">
        <f>SUM(H75:AL75)+G75</f>
        <v>521</v>
      </c>
      <c r="AO75" s="289">
        <f>+AM75/(AM76+AM75)</f>
        <v>0.83762057877813501</v>
      </c>
    </row>
    <row r="76" spans="1:41" ht="30.75" customHeight="1">
      <c r="B76" s="238" t="s">
        <v>4</v>
      </c>
      <c r="C76" s="2082"/>
      <c r="D76" s="2115" t="s">
        <v>636</v>
      </c>
      <c r="E76" s="2116"/>
      <c r="F76" s="245"/>
      <c r="G76" s="245"/>
      <c r="H76" s="245">
        <f t="shared" ref="H76:AL76" si="70">+H72+H71+H69+H67+H65</f>
        <v>0</v>
      </c>
      <c r="I76" s="245">
        <f t="shared" si="70"/>
        <v>0</v>
      </c>
      <c r="J76" s="245">
        <f t="shared" si="70"/>
        <v>0</v>
      </c>
      <c r="K76" s="245">
        <f t="shared" si="70"/>
        <v>0</v>
      </c>
      <c r="L76" s="245">
        <f t="shared" si="70"/>
        <v>0</v>
      </c>
      <c r="M76" s="245">
        <f t="shared" si="70"/>
        <v>0</v>
      </c>
      <c r="N76" s="245">
        <f t="shared" si="70"/>
        <v>0</v>
      </c>
      <c r="O76" s="245">
        <f t="shared" si="70"/>
        <v>0</v>
      </c>
      <c r="P76" s="245">
        <f t="shared" si="70"/>
        <v>0</v>
      </c>
      <c r="Q76" s="245">
        <f t="shared" si="70"/>
        <v>0</v>
      </c>
      <c r="R76" s="245">
        <f t="shared" si="70"/>
        <v>19</v>
      </c>
      <c r="S76" s="245">
        <f t="shared" si="70"/>
        <v>38</v>
      </c>
      <c r="T76" s="245">
        <f t="shared" si="70"/>
        <v>34</v>
      </c>
      <c r="U76" s="245">
        <f t="shared" si="70"/>
        <v>8</v>
      </c>
      <c r="V76" s="245">
        <f t="shared" si="70"/>
        <v>0</v>
      </c>
      <c r="W76" s="245">
        <f t="shared" si="70"/>
        <v>0</v>
      </c>
      <c r="X76" s="245">
        <f t="shared" si="70"/>
        <v>0</v>
      </c>
      <c r="Y76" s="245">
        <f t="shared" si="70"/>
        <v>2</v>
      </c>
      <c r="Z76" s="245">
        <f t="shared" si="70"/>
        <v>0</v>
      </c>
      <c r="AA76" s="245">
        <f t="shared" si="70"/>
        <v>0</v>
      </c>
      <c r="AB76" s="245">
        <f t="shared" si="70"/>
        <v>0</v>
      </c>
      <c r="AC76" s="245">
        <f t="shared" si="70"/>
        <v>0</v>
      </c>
      <c r="AD76" s="245">
        <f t="shared" si="70"/>
        <v>0</v>
      </c>
      <c r="AE76" s="245">
        <f t="shared" si="70"/>
        <v>0</v>
      </c>
      <c r="AF76" s="245">
        <f t="shared" si="70"/>
        <v>0</v>
      </c>
      <c r="AG76" s="245">
        <f t="shared" si="70"/>
        <v>0</v>
      </c>
      <c r="AH76" s="245">
        <f t="shared" si="70"/>
        <v>0</v>
      </c>
      <c r="AI76" s="245">
        <f t="shared" si="70"/>
        <v>0</v>
      </c>
      <c r="AJ76" s="245">
        <f t="shared" si="70"/>
        <v>0</v>
      </c>
      <c r="AK76" s="245">
        <f t="shared" si="70"/>
        <v>0</v>
      </c>
      <c r="AL76" s="245">
        <f t="shared" si="70"/>
        <v>0</v>
      </c>
      <c r="AM76" s="482">
        <f t="shared" si="61"/>
        <v>101</v>
      </c>
    </row>
    <row r="77" spans="1:41" ht="30.75" customHeight="1">
      <c r="B77" s="238" t="s">
        <v>4</v>
      </c>
      <c r="C77" s="2082"/>
      <c r="D77" s="2057" t="s">
        <v>8</v>
      </c>
      <c r="E77" s="2058"/>
      <c r="F77" s="218"/>
      <c r="G77" s="218"/>
      <c r="H77" s="218">
        <f t="shared" ref="H77:AL77" si="71">+H75-H74</f>
        <v>0</v>
      </c>
      <c r="I77" s="218">
        <f t="shared" si="71"/>
        <v>0</v>
      </c>
      <c r="J77" s="218">
        <f t="shared" si="71"/>
        <v>0</v>
      </c>
      <c r="K77" s="218">
        <f t="shared" si="71"/>
        <v>0</v>
      </c>
      <c r="L77" s="218">
        <f t="shared" si="71"/>
        <v>0</v>
      </c>
      <c r="M77" s="218">
        <f t="shared" si="71"/>
        <v>0</v>
      </c>
      <c r="N77" s="218">
        <f t="shared" si="71"/>
        <v>0</v>
      </c>
      <c r="O77" s="218">
        <f t="shared" si="71"/>
        <v>0</v>
      </c>
      <c r="P77" s="218">
        <f t="shared" si="71"/>
        <v>0</v>
      </c>
      <c r="Q77" s="218">
        <f t="shared" si="71"/>
        <v>0</v>
      </c>
      <c r="R77" s="218">
        <f t="shared" si="71"/>
        <v>-71</v>
      </c>
      <c r="S77" s="218">
        <f t="shared" si="71"/>
        <v>-74</v>
      </c>
      <c r="T77" s="218">
        <f t="shared" si="71"/>
        <v>-14</v>
      </c>
      <c r="U77" s="218">
        <f t="shared" si="71"/>
        <v>-8</v>
      </c>
      <c r="V77" s="218">
        <f t="shared" si="71"/>
        <v>0</v>
      </c>
      <c r="W77" s="218">
        <f t="shared" si="71"/>
        <v>0</v>
      </c>
      <c r="X77" s="218">
        <f t="shared" si="71"/>
        <v>0</v>
      </c>
      <c r="Y77" s="218">
        <f t="shared" si="71"/>
        <v>-2</v>
      </c>
      <c r="Z77" s="218">
        <f t="shared" si="71"/>
        <v>0</v>
      </c>
      <c r="AA77" s="218">
        <f t="shared" si="71"/>
        <v>0</v>
      </c>
      <c r="AB77" s="218">
        <f t="shared" si="71"/>
        <v>0</v>
      </c>
      <c r="AC77" s="218">
        <f t="shared" si="71"/>
        <v>0</v>
      </c>
      <c r="AD77" s="218">
        <f t="shared" si="71"/>
        <v>0</v>
      </c>
      <c r="AE77" s="218">
        <f t="shared" si="71"/>
        <v>0</v>
      </c>
      <c r="AF77" s="218">
        <f t="shared" si="71"/>
        <v>0</v>
      </c>
      <c r="AG77" s="218">
        <f t="shared" si="71"/>
        <v>0</v>
      </c>
      <c r="AH77" s="218">
        <f t="shared" si="71"/>
        <v>0</v>
      </c>
      <c r="AI77" s="218">
        <f t="shared" si="71"/>
        <v>0</v>
      </c>
      <c r="AJ77" s="218">
        <f t="shared" si="71"/>
        <v>0</v>
      </c>
      <c r="AK77" s="218">
        <f t="shared" si="71"/>
        <v>0</v>
      </c>
      <c r="AL77" s="218">
        <f t="shared" si="71"/>
        <v>0</v>
      </c>
      <c r="AM77" s="265">
        <f t="shared" si="61"/>
        <v>-169</v>
      </c>
    </row>
    <row r="78" spans="1:41" ht="30.75" customHeight="1">
      <c r="A78" t="s">
        <v>619</v>
      </c>
      <c r="B78" s="238" t="s">
        <v>4</v>
      </c>
      <c r="C78" s="2082"/>
      <c r="D78" s="2065" t="s">
        <v>639</v>
      </c>
      <c r="E78" s="2066"/>
      <c r="F78" s="219"/>
      <c r="G78" s="219"/>
      <c r="H78" s="219">
        <f t="shared" ref="H78:AL78" si="72">+G78+H77</f>
        <v>0</v>
      </c>
      <c r="I78" s="219">
        <f t="shared" si="72"/>
        <v>0</v>
      </c>
      <c r="J78" s="219">
        <f t="shared" si="72"/>
        <v>0</v>
      </c>
      <c r="K78" s="219">
        <f t="shared" si="72"/>
        <v>0</v>
      </c>
      <c r="L78" s="219">
        <f t="shared" si="72"/>
        <v>0</v>
      </c>
      <c r="M78" s="219">
        <f t="shared" si="72"/>
        <v>0</v>
      </c>
      <c r="N78" s="219">
        <f t="shared" si="72"/>
        <v>0</v>
      </c>
      <c r="O78" s="219">
        <f t="shared" si="72"/>
        <v>0</v>
      </c>
      <c r="P78" s="219">
        <f t="shared" si="72"/>
        <v>0</v>
      </c>
      <c r="Q78" s="219">
        <f t="shared" ref="Q78:W78" si="73">+P78+Q77</f>
        <v>0</v>
      </c>
      <c r="R78" s="219">
        <f t="shared" si="73"/>
        <v>-71</v>
      </c>
      <c r="S78" s="219">
        <f t="shared" si="73"/>
        <v>-145</v>
      </c>
      <c r="T78" s="219">
        <f t="shared" si="73"/>
        <v>-159</v>
      </c>
      <c r="U78" s="219">
        <f t="shared" si="73"/>
        <v>-167</v>
      </c>
      <c r="V78" s="219">
        <f t="shared" si="73"/>
        <v>-167</v>
      </c>
      <c r="W78" s="219">
        <f t="shared" si="73"/>
        <v>-167</v>
      </c>
      <c r="X78" s="219">
        <f t="shared" si="72"/>
        <v>-167</v>
      </c>
      <c r="Y78" s="219">
        <f t="shared" si="72"/>
        <v>-169</v>
      </c>
      <c r="Z78" s="219">
        <f t="shared" si="72"/>
        <v>-169</v>
      </c>
      <c r="AA78" s="219">
        <f t="shared" si="72"/>
        <v>-169</v>
      </c>
      <c r="AB78" s="219">
        <f t="shared" si="72"/>
        <v>-169</v>
      </c>
      <c r="AC78" s="219">
        <f t="shared" si="72"/>
        <v>-169</v>
      </c>
      <c r="AD78" s="219">
        <f t="shared" si="72"/>
        <v>-169</v>
      </c>
      <c r="AE78" s="219">
        <f t="shared" si="72"/>
        <v>-169</v>
      </c>
      <c r="AF78" s="219">
        <f t="shared" si="72"/>
        <v>-169</v>
      </c>
      <c r="AG78" s="219">
        <f t="shared" si="72"/>
        <v>-169</v>
      </c>
      <c r="AH78" s="219">
        <f t="shared" si="72"/>
        <v>-169</v>
      </c>
      <c r="AI78" s="219">
        <f t="shared" si="72"/>
        <v>-169</v>
      </c>
      <c r="AJ78" s="219">
        <f t="shared" si="72"/>
        <v>-169</v>
      </c>
      <c r="AK78" s="219">
        <f t="shared" si="72"/>
        <v>-169</v>
      </c>
      <c r="AL78" s="219">
        <f t="shared" si="72"/>
        <v>-169</v>
      </c>
      <c r="AM78" s="266">
        <f t="shared" si="61"/>
        <v>-3409</v>
      </c>
    </row>
    <row r="79" spans="1:41" ht="30.75" customHeight="1">
      <c r="B79" s="238" t="s">
        <v>4</v>
      </c>
      <c r="C79" s="2082"/>
      <c r="D79" s="2117" t="s">
        <v>640</v>
      </c>
      <c r="E79" s="2117"/>
      <c r="F79" s="273"/>
      <c r="G79" s="274">
        <f>+G45+G55+G63+G73</f>
        <v>242</v>
      </c>
      <c r="H79" s="275">
        <f t="shared" ref="H79:AL79" si="74">+G79+H74-H42</f>
        <v>242</v>
      </c>
      <c r="I79" s="275">
        <f t="shared" si="74"/>
        <v>242</v>
      </c>
      <c r="J79" s="275">
        <f t="shared" si="74"/>
        <v>242</v>
      </c>
      <c r="K79" s="275">
        <f t="shared" si="74"/>
        <v>242</v>
      </c>
      <c r="L79" s="275">
        <f t="shared" si="74"/>
        <v>242</v>
      </c>
      <c r="M79" s="275">
        <f t="shared" si="74"/>
        <v>242</v>
      </c>
      <c r="N79" s="275">
        <f t="shared" si="74"/>
        <v>242</v>
      </c>
      <c r="O79" s="275">
        <f t="shared" si="74"/>
        <v>242</v>
      </c>
      <c r="P79" s="275">
        <f t="shared" si="74"/>
        <v>242</v>
      </c>
      <c r="Q79" s="275">
        <f t="shared" si="74"/>
        <v>242</v>
      </c>
      <c r="R79" s="275">
        <f t="shared" ref="R79:W80" si="75">+Q79+R74-R42</f>
        <v>352</v>
      </c>
      <c r="S79" s="275">
        <f t="shared" si="75"/>
        <v>482</v>
      </c>
      <c r="T79" s="275">
        <f t="shared" si="75"/>
        <v>582</v>
      </c>
      <c r="U79" s="275">
        <f t="shared" si="75"/>
        <v>582</v>
      </c>
      <c r="V79" s="275">
        <f t="shared" si="75"/>
        <v>582</v>
      </c>
      <c r="W79" s="275">
        <f t="shared" si="75"/>
        <v>582</v>
      </c>
      <c r="X79" s="275">
        <f t="shared" si="74"/>
        <v>582</v>
      </c>
      <c r="Y79" s="275">
        <f t="shared" si="74"/>
        <v>510</v>
      </c>
      <c r="Z79" s="275">
        <f t="shared" si="74"/>
        <v>438</v>
      </c>
      <c r="AA79" s="275">
        <f t="shared" si="74"/>
        <v>366</v>
      </c>
      <c r="AB79" s="275">
        <f t="shared" si="74"/>
        <v>294</v>
      </c>
      <c r="AC79" s="275">
        <f t="shared" si="74"/>
        <v>294</v>
      </c>
      <c r="AD79" s="275">
        <f t="shared" si="74"/>
        <v>294</v>
      </c>
      <c r="AE79" s="275">
        <f t="shared" si="74"/>
        <v>294</v>
      </c>
      <c r="AF79" s="275">
        <f t="shared" si="74"/>
        <v>294</v>
      </c>
      <c r="AG79" s="275">
        <f t="shared" si="74"/>
        <v>364</v>
      </c>
      <c r="AH79" s="275">
        <f t="shared" si="74"/>
        <v>534</v>
      </c>
      <c r="AI79" s="275">
        <f t="shared" si="74"/>
        <v>644</v>
      </c>
      <c r="AJ79" s="275">
        <f t="shared" si="74"/>
        <v>644</v>
      </c>
      <c r="AK79" s="275">
        <f t="shared" si="74"/>
        <v>644</v>
      </c>
      <c r="AL79" s="275">
        <f t="shared" si="74"/>
        <v>644</v>
      </c>
      <c r="AM79" s="276">
        <f>AL79</f>
        <v>644</v>
      </c>
    </row>
    <row r="80" spans="1:41" ht="30.75" customHeight="1">
      <c r="B80" s="238" t="s">
        <v>4</v>
      </c>
      <c r="C80" s="2082"/>
      <c r="D80" s="2118" t="s">
        <v>641</v>
      </c>
      <c r="E80" s="2118"/>
      <c r="F80" s="231"/>
      <c r="G80" s="246">
        <f>+G45+G55+G63+G73</f>
        <v>242</v>
      </c>
      <c r="H80" s="232">
        <f t="shared" ref="H80:AL80" si="76">+G80+H75-H43</f>
        <v>242</v>
      </c>
      <c r="I80" s="232">
        <f t="shared" si="76"/>
        <v>242</v>
      </c>
      <c r="J80" s="232">
        <f t="shared" si="76"/>
        <v>242</v>
      </c>
      <c r="K80" s="232">
        <f t="shared" si="76"/>
        <v>242</v>
      </c>
      <c r="L80" s="232">
        <f t="shared" si="76"/>
        <v>242</v>
      </c>
      <c r="M80" s="232">
        <f t="shared" si="76"/>
        <v>242</v>
      </c>
      <c r="N80" s="232">
        <f t="shared" si="76"/>
        <v>242</v>
      </c>
      <c r="O80" s="232">
        <f t="shared" si="76"/>
        <v>242</v>
      </c>
      <c r="P80" s="232">
        <f t="shared" si="76"/>
        <v>242</v>
      </c>
      <c r="Q80" s="232">
        <f t="shared" si="76"/>
        <v>242</v>
      </c>
      <c r="R80" s="232">
        <f t="shared" si="75"/>
        <v>281</v>
      </c>
      <c r="S80" s="232">
        <f t="shared" si="75"/>
        <v>337</v>
      </c>
      <c r="T80" s="232">
        <f t="shared" si="75"/>
        <v>423</v>
      </c>
      <c r="U80" s="232">
        <f t="shared" si="75"/>
        <v>415</v>
      </c>
      <c r="V80" s="232">
        <f t="shared" si="75"/>
        <v>415</v>
      </c>
      <c r="W80" s="232">
        <f t="shared" si="75"/>
        <v>415</v>
      </c>
      <c r="X80" s="232">
        <f t="shared" si="76"/>
        <v>415</v>
      </c>
      <c r="Y80" s="232">
        <f t="shared" si="76"/>
        <v>365</v>
      </c>
      <c r="Z80" s="232">
        <f t="shared" si="76"/>
        <v>365</v>
      </c>
      <c r="AA80" s="232">
        <f t="shared" si="76"/>
        <v>365</v>
      </c>
      <c r="AB80" s="232">
        <f t="shared" si="76"/>
        <v>365</v>
      </c>
      <c r="AC80" s="232">
        <f t="shared" si="76"/>
        <v>293</v>
      </c>
      <c r="AD80" s="232">
        <f t="shared" si="76"/>
        <v>293</v>
      </c>
      <c r="AE80" s="232">
        <f t="shared" si="76"/>
        <v>293</v>
      </c>
      <c r="AF80" s="232">
        <f t="shared" si="76"/>
        <v>197</v>
      </c>
      <c r="AG80" s="232">
        <f t="shared" si="76"/>
        <v>195</v>
      </c>
      <c r="AH80" s="232">
        <f t="shared" si="76"/>
        <v>365</v>
      </c>
      <c r="AI80" s="232">
        <f t="shared" si="76"/>
        <v>475</v>
      </c>
      <c r="AJ80" s="232">
        <f t="shared" si="76"/>
        <v>475</v>
      </c>
      <c r="AK80" s="232">
        <f t="shared" si="76"/>
        <v>475</v>
      </c>
      <c r="AL80" s="232">
        <f t="shared" si="76"/>
        <v>475</v>
      </c>
      <c r="AM80" s="267">
        <f>AL80</f>
        <v>475</v>
      </c>
    </row>
    <row r="81" spans="2:39" ht="30.75" customHeight="1" thickBot="1">
      <c r="B81" s="238" t="s">
        <v>4</v>
      </c>
      <c r="C81" s="2083"/>
      <c r="D81" s="2119" t="s">
        <v>8</v>
      </c>
      <c r="E81" s="2119"/>
      <c r="F81" s="228"/>
      <c r="G81" s="229"/>
      <c r="H81" s="230">
        <f>+H80-H79</f>
        <v>0</v>
      </c>
      <c r="I81" s="230">
        <f t="shared" ref="I81:AL81" si="77">+I80-I79</f>
        <v>0</v>
      </c>
      <c r="J81" s="230">
        <f t="shared" si="77"/>
        <v>0</v>
      </c>
      <c r="K81" s="230">
        <f t="shared" si="77"/>
        <v>0</v>
      </c>
      <c r="L81" s="230">
        <f t="shared" si="77"/>
        <v>0</v>
      </c>
      <c r="M81" s="230">
        <f t="shared" si="77"/>
        <v>0</v>
      </c>
      <c r="N81" s="230">
        <f t="shared" si="77"/>
        <v>0</v>
      </c>
      <c r="O81" s="230">
        <f t="shared" si="77"/>
        <v>0</v>
      </c>
      <c r="P81" s="230">
        <f t="shared" si="77"/>
        <v>0</v>
      </c>
      <c r="Q81" s="230">
        <f t="shared" si="77"/>
        <v>0</v>
      </c>
      <c r="R81" s="230">
        <f t="shared" si="77"/>
        <v>-71</v>
      </c>
      <c r="S81" s="230">
        <f t="shared" si="77"/>
        <v>-145</v>
      </c>
      <c r="T81" s="230">
        <f t="shared" si="77"/>
        <v>-159</v>
      </c>
      <c r="U81" s="230">
        <f t="shared" si="77"/>
        <v>-167</v>
      </c>
      <c r="V81" s="230">
        <f t="shared" si="77"/>
        <v>-167</v>
      </c>
      <c r="W81" s="230">
        <f t="shared" si="77"/>
        <v>-167</v>
      </c>
      <c r="X81" s="230">
        <f t="shared" si="77"/>
        <v>-167</v>
      </c>
      <c r="Y81" s="230">
        <f t="shared" si="77"/>
        <v>-145</v>
      </c>
      <c r="Z81" s="230">
        <f t="shared" si="77"/>
        <v>-73</v>
      </c>
      <c r="AA81" s="230">
        <f t="shared" si="77"/>
        <v>-1</v>
      </c>
      <c r="AB81" s="230">
        <f t="shared" si="77"/>
        <v>71</v>
      </c>
      <c r="AC81" s="230">
        <f t="shared" si="77"/>
        <v>-1</v>
      </c>
      <c r="AD81" s="230">
        <f t="shared" si="77"/>
        <v>-1</v>
      </c>
      <c r="AE81" s="230">
        <f t="shared" si="77"/>
        <v>-1</v>
      </c>
      <c r="AF81" s="230">
        <f t="shared" si="77"/>
        <v>-97</v>
      </c>
      <c r="AG81" s="230">
        <f t="shared" si="77"/>
        <v>-169</v>
      </c>
      <c r="AH81" s="230">
        <f t="shared" si="77"/>
        <v>-169</v>
      </c>
      <c r="AI81" s="230">
        <f t="shared" si="77"/>
        <v>-169</v>
      </c>
      <c r="AJ81" s="230">
        <f t="shared" si="77"/>
        <v>-169</v>
      </c>
      <c r="AK81" s="230">
        <f t="shared" si="77"/>
        <v>-169</v>
      </c>
      <c r="AL81" s="230">
        <f t="shared" si="77"/>
        <v>-169</v>
      </c>
      <c r="AM81" s="268">
        <f>+AL81+AM80-AM79</f>
        <v>-338</v>
      </c>
    </row>
    <row r="82" spans="2:39" ht="29.25" customHeight="1" thickTop="1">
      <c r="B82" s="238" t="s">
        <v>9</v>
      </c>
      <c r="C82" s="2128"/>
      <c r="D82" s="2067" t="s">
        <v>120</v>
      </c>
      <c r="E82" s="2068"/>
      <c r="F82" s="127">
        <f>+GL!E41</f>
        <v>0</v>
      </c>
      <c r="G82" s="128"/>
      <c r="H82" s="798"/>
      <c r="I82" s="798"/>
      <c r="J82" s="798"/>
      <c r="K82" s="798"/>
      <c r="L82" s="798"/>
      <c r="M82" s="798"/>
      <c r="N82" s="798"/>
      <c r="O82" s="798"/>
      <c r="P82" s="798"/>
      <c r="Q82" s="798"/>
      <c r="R82" s="798"/>
      <c r="S82" s="798"/>
      <c r="T82" s="798"/>
      <c r="U82" s="798"/>
      <c r="V82" s="798"/>
      <c r="W82" s="798"/>
      <c r="X82" s="798"/>
      <c r="Y82" s="798"/>
      <c r="Z82" s="798"/>
      <c r="AA82" s="798"/>
      <c r="AB82" s="798"/>
      <c r="AC82" s="798"/>
      <c r="AD82" s="798"/>
      <c r="AE82" s="798"/>
      <c r="AF82" s="798"/>
      <c r="AG82" s="798"/>
      <c r="AH82" s="798"/>
      <c r="AI82" s="798"/>
      <c r="AJ82" s="798"/>
      <c r="AK82" s="798"/>
      <c r="AL82" s="798"/>
      <c r="AM82" s="189">
        <f>SUM(H82:AL82)+G82</f>
        <v>0</v>
      </c>
    </row>
    <row r="83" spans="2:39" ht="29.25" customHeight="1">
      <c r="B83" s="238" t="s">
        <v>9</v>
      </c>
      <c r="C83" s="2129"/>
      <c r="D83" s="2084" t="s">
        <v>621</v>
      </c>
      <c r="E83" s="2085"/>
      <c r="F83" s="80"/>
      <c r="G83" s="213">
        <f t="shared" ref="G83:AL83" si="78">+G82</f>
        <v>0</v>
      </c>
      <c r="H83" s="72">
        <f t="shared" si="78"/>
        <v>0</v>
      </c>
      <c r="I83" s="72">
        <f t="shared" si="78"/>
        <v>0</v>
      </c>
      <c r="J83" s="72">
        <f t="shared" si="78"/>
        <v>0</v>
      </c>
      <c r="K83" s="72">
        <f t="shared" si="78"/>
        <v>0</v>
      </c>
      <c r="L83" s="72">
        <f t="shared" si="78"/>
        <v>0</v>
      </c>
      <c r="M83" s="72">
        <f t="shared" si="78"/>
        <v>0</v>
      </c>
      <c r="N83" s="72">
        <f t="shared" si="78"/>
        <v>0</v>
      </c>
      <c r="O83" s="72">
        <f t="shared" si="78"/>
        <v>0</v>
      </c>
      <c r="P83" s="72">
        <f t="shared" si="78"/>
        <v>0</v>
      </c>
      <c r="Q83" s="72">
        <f t="shared" si="78"/>
        <v>0</v>
      </c>
      <c r="R83" s="72">
        <f t="shared" si="78"/>
        <v>0</v>
      </c>
      <c r="S83" s="72">
        <f t="shared" si="78"/>
        <v>0</v>
      </c>
      <c r="T83" s="72">
        <f t="shared" si="78"/>
        <v>0</v>
      </c>
      <c r="U83" s="72">
        <f t="shared" si="78"/>
        <v>0</v>
      </c>
      <c r="V83" s="72">
        <f t="shared" si="78"/>
        <v>0</v>
      </c>
      <c r="W83" s="72">
        <f t="shared" si="78"/>
        <v>0</v>
      </c>
      <c r="X83" s="72">
        <f t="shared" si="78"/>
        <v>0</v>
      </c>
      <c r="Y83" s="72">
        <f t="shared" si="78"/>
        <v>0</v>
      </c>
      <c r="Z83" s="72">
        <f t="shared" si="78"/>
        <v>0</v>
      </c>
      <c r="AA83" s="72">
        <f t="shared" si="78"/>
        <v>0</v>
      </c>
      <c r="AB83" s="72">
        <f t="shared" si="78"/>
        <v>0</v>
      </c>
      <c r="AC83" s="72">
        <f t="shared" si="78"/>
        <v>0</v>
      </c>
      <c r="AD83" s="72">
        <f t="shared" si="78"/>
        <v>0</v>
      </c>
      <c r="AE83" s="72">
        <f t="shared" si="78"/>
        <v>0</v>
      </c>
      <c r="AF83" s="72">
        <f t="shared" si="78"/>
        <v>0</v>
      </c>
      <c r="AG83" s="72">
        <f t="shared" si="78"/>
        <v>0</v>
      </c>
      <c r="AH83" s="72">
        <f t="shared" si="78"/>
        <v>0</v>
      </c>
      <c r="AI83" s="72">
        <f t="shared" si="78"/>
        <v>0</v>
      </c>
      <c r="AJ83" s="72">
        <f t="shared" si="78"/>
        <v>0</v>
      </c>
      <c r="AK83" s="72">
        <f t="shared" si="78"/>
        <v>0</v>
      </c>
      <c r="AL83" s="72">
        <f t="shared" si="78"/>
        <v>0</v>
      </c>
      <c r="AM83" s="475">
        <f>SUM(G83:AL83)</f>
        <v>0</v>
      </c>
    </row>
    <row r="84" spans="2:39" ht="29.25" customHeight="1">
      <c r="B84" s="238" t="s">
        <v>9</v>
      </c>
      <c r="C84" s="2129"/>
      <c r="D84" s="2120" t="s">
        <v>622</v>
      </c>
      <c r="E84" s="2121"/>
      <c r="F84" s="122"/>
      <c r="G84" s="758">
        <f>F84-G82+G83</f>
        <v>0</v>
      </c>
      <c r="H84" s="325">
        <f t="shared" ref="H84:AL84" si="79">G84-H82+H83</f>
        <v>0</v>
      </c>
      <c r="I84" s="325">
        <f t="shared" si="79"/>
        <v>0</v>
      </c>
      <c r="J84" s="325">
        <f t="shared" si="79"/>
        <v>0</v>
      </c>
      <c r="K84" s="325">
        <f t="shared" si="79"/>
        <v>0</v>
      </c>
      <c r="L84" s="325">
        <f t="shared" si="79"/>
        <v>0</v>
      </c>
      <c r="M84" s="325">
        <f t="shared" si="79"/>
        <v>0</v>
      </c>
      <c r="N84" s="325">
        <f t="shared" si="79"/>
        <v>0</v>
      </c>
      <c r="O84" s="325">
        <f t="shared" si="79"/>
        <v>0</v>
      </c>
      <c r="P84" s="325">
        <f t="shared" si="79"/>
        <v>0</v>
      </c>
      <c r="Q84" s="325">
        <f t="shared" ref="Q84:X84" si="80">P84-Q82+Q83</f>
        <v>0</v>
      </c>
      <c r="R84" s="325">
        <f t="shared" si="80"/>
        <v>0</v>
      </c>
      <c r="S84" s="325">
        <f t="shared" si="80"/>
        <v>0</v>
      </c>
      <c r="T84" s="325">
        <f t="shared" si="80"/>
        <v>0</v>
      </c>
      <c r="U84" s="325">
        <f t="shared" si="80"/>
        <v>0</v>
      </c>
      <c r="V84" s="325">
        <f t="shared" si="80"/>
        <v>0</v>
      </c>
      <c r="W84" s="325">
        <f t="shared" si="80"/>
        <v>0</v>
      </c>
      <c r="X84" s="325">
        <f t="shared" si="80"/>
        <v>0</v>
      </c>
      <c r="Y84" s="325">
        <f t="shared" si="79"/>
        <v>0</v>
      </c>
      <c r="Z84" s="325">
        <f t="shared" si="79"/>
        <v>0</v>
      </c>
      <c r="AA84" s="325">
        <f t="shared" si="79"/>
        <v>0</v>
      </c>
      <c r="AB84" s="325">
        <f t="shared" si="79"/>
        <v>0</v>
      </c>
      <c r="AC84" s="325">
        <f t="shared" si="79"/>
        <v>0</v>
      </c>
      <c r="AD84" s="325">
        <f t="shared" si="79"/>
        <v>0</v>
      </c>
      <c r="AE84" s="325">
        <f t="shared" si="79"/>
        <v>0</v>
      </c>
      <c r="AF84" s="325">
        <f t="shared" si="79"/>
        <v>0</v>
      </c>
      <c r="AG84" s="325">
        <f t="shared" si="79"/>
        <v>0</v>
      </c>
      <c r="AH84" s="325">
        <f t="shared" si="79"/>
        <v>0</v>
      </c>
      <c r="AI84" s="325">
        <f t="shared" si="79"/>
        <v>0</v>
      </c>
      <c r="AJ84" s="325">
        <f t="shared" si="79"/>
        <v>0</v>
      </c>
      <c r="AK84" s="325">
        <f t="shared" si="79"/>
        <v>0</v>
      </c>
      <c r="AL84" s="325">
        <f t="shared" si="79"/>
        <v>0</v>
      </c>
      <c r="AM84" s="326"/>
    </row>
    <row r="85" spans="2:39" ht="29.25" customHeight="1" thickBot="1">
      <c r="B85" s="238" t="s">
        <v>9</v>
      </c>
      <c r="C85" s="2129"/>
      <c r="D85" s="2049" t="s">
        <v>54</v>
      </c>
      <c r="E85" s="2050"/>
      <c r="F85" s="320"/>
      <c r="G85" s="321">
        <f>G83</f>
        <v>0</v>
      </c>
      <c r="H85" s="322">
        <f>G85+H87-H83</f>
        <v>0</v>
      </c>
      <c r="I85" s="322">
        <f t="shared" ref="I85:AL85" si="81">H85+I87-I83</f>
        <v>0</v>
      </c>
      <c r="J85" s="322">
        <f t="shared" si="81"/>
        <v>0</v>
      </c>
      <c r="K85" s="322">
        <f t="shared" si="81"/>
        <v>0</v>
      </c>
      <c r="L85" s="322">
        <f t="shared" si="81"/>
        <v>0</v>
      </c>
      <c r="M85" s="322">
        <f t="shared" si="81"/>
        <v>0</v>
      </c>
      <c r="N85" s="322">
        <f t="shared" si="81"/>
        <v>0</v>
      </c>
      <c r="O85" s="322">
        <f t="shared" si="81"/>
        <v>0</v>
      </c>
      <c r="P85" s="322">
        <f t="shared" si="81"/>
        <v>0</v>
      </c>
      <c r="Q85" s="322">
        <f t="shared" si="81"/>
        <v>0</v>
      </c>
      <c r="R85" s="322">
        <f t="shared" ref="R85:X85" si="82">Q85+R87-R83</f>
        <v>0</v>
      </c>
      <c r="S85" s="322">
        <f t="shared" si="82"/>
        <v>0</v>
      </c>
      <c r="T85" s="322">
        <f t="shared" si="82"/>
        <v>0</v>
      </c>
      <c r="U85" s="322">
        <f t="shared" si="82"/>
        <v>0</v>
      </c>
      <c r="V85" s="322">
        <f t="shared" si="82"/>
        <v>0</v>
      </c>
      <c r="W85" s="322">
        <f t="shared" si="82"/>
        <v>0</v>
      </c>
      <c r="X85" s="322">
        <f t="shared" si="82"/>
        <v>0</v>
      </c>
      <c r="Y85" s="322">
        <f t="shared" si="81"/>
        <v>0</v>
      </c>
      <c r="Z85" s="322">
        <f t="shared" si="81"/>
        <v>0</v>
      </c>
      <c r="AA85" s="322">
        <f t="shared" si="81"/>
        <v>0</v>
      </c>
      <c r="AB85" s="322">
        <f t="shared" si="81"/>
        <v>0</v>
      </c>
      <c r="AC85" s="322">
        <f t="shared" si="81"/>
        <v>0</v>
      </c>
      <c r="AD85" s="322">
        <f t="shared" si="81"/>
        <v>0</v>
      </c>
      <c r="AE85" s="322">
        <f t="shared" si="81"/>
        <v>0</v>
      </c>
      <c r="AF85" s="322">
        <f t="shared" si="81"/>
        <v>0</v>
      </c>
      <c r="AG85" s="322">
        <f t="shared" si="81"/>
        <v>0</v>
      </c>
      <c r="AH85" s="322">
        <f t="shared" si="81"/>
        <v>0</v>
      </c>
      <c r="AI85" s="322">
        <f t="shared" si="81"/>
        <v>0</v>
      </c>
      <c r="AJ85" s="322">
        <f t="shared" si="81"/>
        <v>0</v>
      </c>
      <c r="AK85" s="322">
        <f t="shared" si="81"/>
        <v>0</v>
      </c>
      <c r="AL85" s="322">
        <f t="shared" si="81"/>
        <v>0</v>
      </c>
      <c r="AM85" s="323"/>
    </row>
    <row r="86" spans="2:39" ht="29.25" customHeight="1" thickTop="1">
      <c r="B86" s="238" t="s">
        <v>9</v>
      </c>
      <c r="C86" s="2129"/>
      <c r="D86" s="2051" t="s">
        <v>40</v>
      </c>
      <c r="E86" s="2052"/>
      <c r="F86" s="152"/>
      <c r="G86" s="791">
        <f>+管理ﾌｫｰﾏｯﾄ!G35</f>
        <v>1350</v>
      </c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77">
        <f>SUM(H86:AL86)</f>
        <v>0</v>
      </c>
    </row>
    <row r="87" spans="2:39" ht="29.25" customHeight="1">
      <c r="B87" s="238" t="s">
        <v>9</v>
      </c>
      <c r="C87" s="2129"/>
      <c r="D87" s="2053" t="s">
        <v>140</v>
      </c>
      <c r="E87" s="2054"/>
      <c r="F87" s="123"/>
      <c r="G87" s="120"/>
      <c r="H87" s="121">
        <f t="shared" ref="H87:AL87" si="83">+H86</f>
        <v>0</v>
      </c>
      <c r="I87" s="121">
        <f t="shared" si="83"/>
        <v>0</v>
      </c>
      <c r="J87" s="121">
        <f t="shared" si="83"/>
        <v>0</v>
      </c>
      <c r="K87" s="121">
        <f t="shared" si="83"/>
        <v>0</v>
      </c>
      <c r="L87" s="121">
        <f t="shared" si="83"/>
        <v>0</v>
      </c>
      <c r="M87" s="121">
        <f t="shared" si="83"/>
        <v>0</v>
      </c>
      <c r="N87" s="121">
        <f t="shared" si="83"/>
        <v>0</v>
      </c>
      <c r="O87" s="121">
        <f t="shared" si="83"/>
        <v>0</v>
      </c>
      <c r="P87" s="121">
        <f t="shared" si="83"/>
        <v>0</v>
      </c>
      <c r="Q87" s="121">
        <f t="shared" si="83"/>
        <v>0</v>
      </c>
      <c r="R87" s="121">
        <f t="shared" si="83"/>
        <v>0</v>
      </c>
      <c r="S87" s="121">
        <f t="shared" si="83"/>
        <v>0</v>
      </c>
      <c r="T87" s="121">
        <f t="shared" si="83"/>
        <v>0</v>
      </c>
      <c r="U87" s="121">
        <f t="shared" si="83"/>
        <v>0</v>
      </c>
      <c r="V87" s="121">
        <f t="shared" si="83"/>
        <v>0</v>
      </c>
      <c r="W87" s="121">
        <f t="shared" si="83"/>
        <v>0</v>
      </c>
      <c r="X87" s="121">
        <f t="shared" si="83"/>
        <v>0</v>
      </c>
      <c r="Y87" s="121">
        <f t="shared" si="83"/>
        <v>0</v>
      </c>
      <c r="Z87" s="121">
        <f t="shared" si="83"/>
        <v>0</v>
      </c>
      <c r="AA87" s="121">
        <f t="shared" si="83"/>
        <v>0</v>
      </c>
      <c r="AB87" s="121">
        <f t="shared" si="83"/>
        <v>0</v>
      </c>
      <c r="AC87" s="121">
        <f t="shared" si="83"/>
        <v>0</v>
      </c>
      <c r="AD87" s="121">
        <f t="shared" si="83"/>
        <v>0</v>
      </c>
      <c r="AE87" s="121">
        <f t="shared" si="83"/>
        <v>0</v>
      </c>
      <c r="AF87" s="121">
        <f t="shared" si="83"/>
        <v>0</v>
      </c>
      <c r="AG87" s="121">
        <f t="shared" si="83"/>
        <v>0</v>
      </c>
      <c r="AH87" s="121">
        <f t="shared" si="83"/>
        <v>0</v>
      </c>
      <c r="AI87" s="121">
        <f t="shared" si="83"/>
        <v>0</v>
      </c>
      <c r="AJ87" s="121">
        <f t="shared" si="83"/>
        <v>0</v>
      </c>
      <c r="AK87" s="121">
        <f t="shared" si="83"/>
        <v>0</v>
      </c>
      <c r="AL87" s="121">
        <f t="shared" si="83"/>
        <v>0</v>
      </c>
      <c r="AM87" s="475">
        <f>SUM(G87:AL87)+G88</f>
        <v>0</v>
      </c>
    </row>
    <row r="88" spans="2:39" ht="29.25" customHeight="1">
      <c r="B88" s="238" t="s">
        <v>9</v>
      </c>
      <c r="C88" s="2129"/>
      <c r="D88" s="2122" t="s">
        <v>623</v>
      </c>
      <c r="E88" s="2123"/>
      <c r="F88" s="80"/>
      <c r="G88" s="80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  <c r="AJ88" s="327"/>
      <c r="AK88" s="327"/>
      <c r="AL88" s="327"/>
      <c r="AM88" s="328">
        <f>SUM(H88:AL88)</f>
        <v>0</v>
      </c>
    </row>
    <row r="89" spans="2:39" ht="29.25" customHeight="1">
      <c r="B89" s="238" t="s">
        <v>9</v>
      </c>
      <c r="C89" s="2129"/>
      <c r="D89" s="2131" t="s">
        <v>624</v>
      </c>
      <c r="E89" s="2132"/>
      <c r="F89" s="170"/>
      <c r="G89" s="171"/>
      <c r="H89" s="172">
        <f t="shared" ref="H89:AL89" si="84">+G89+H87-H86</f>
        <v>0</v>
      </c>
      <c r="I89" s="172">
        <f t="shared" si="84"/>
        <v>0</v>
      </c>
      <c r="J89" s="172">
        <f t="shared" si="84"/>
        <v>0</v>
      </c>
      <c r="K89" s="172">
        <f t="shared" si="84"/>
        <v>0</v>
      </c>
      <c r="L89" s="172">
        <f t="shared" si="84"/>
        <v>0</v>
      </c>
      <c r="M89" s="172">
        <f t="shared" si="84"/>
        <v>0</v>
      </c>
      <c r="N89" s="172">
        <f t="shared" si="84"/>
        <v>0</v>
      </c>
      <c r="O89" s="172">
        <f t="shared" si="84"/>
        <v>0</v>
      </c>
      <c r="P89" s="172">
        <f t="shared" si="84"/>
        <v>0</v>
      </c>
      <c r="Q89" s="172">
        <f t="shared" si="84"/>
        <v>0</v>
      </c>
      <c r="R89" s="172">
        <f t="shared" ref="R89:W89" si="85">+Q89+R87-R86</f>
        <v>0</v>
      </c>
      <c r="S89" s="172">
        <f t="shared" si="85"/>
        <v>0</v>
      </c>
      <c r="T89" s="172">
        <f t="shared" si="85"/>
        <v>0</v>
      </c>
      <c r="U89" s="172">
        <f t="shared" si="85"/>
        <v>0</v>
      </c>
      <c r="V89" s="172">
        <f t="shared" si="85"/>
        <v>0</v>
      </c>
      <c r="W89" s="172">
        <f t="shared" si="85"/>
        <v>0</v>
      </c>
      <c r="X89" s="172">
        <f t="shared" si="84"/>
        <v>0</v>
      </c>
      <c r="Y89" s="172">
        <f t="shared" si="84"/>
        <v>0</v>
      </c>
      <c r="Z89" s="172">
        <f t="shared" si="84"/>
        <v>0</v>
      </c>
      <c r="AA89" s="172">
        <f t="shared" si="84"/>
        <v>0</v>
      </c>
      <c r="AB89" s="172">
        <f t="shared" si="84"/>
        <v>0</v>
      </c>
      <c r="AC89" s="172">
        <f t="shared" si="84"/>
        <v>0</v>
      </c>
      <c r="AD89" s="172">
        <f t="shared" si="84"/>
        <v>0</v>
      </c>
      <c r="AE89" s="172">
        <f t="shared" si="84"/>
        <v>0</v>
      </c>
      <c r="AF89" s="172">
        <f t="shared" si="84"/>
        <v>0</v>
      </c>
      <c r="AG89" s="172">
        <f t="shared" si="84"/>
        <v>0</v>
      </c>
      <c r="AH89" s="172">
        <f t="shared" si="84"/>
        <v>0</v>
      </c>
      <c r="AI89" s="172">
        <f t="shared" si="84"/>
        <v>0</v>
      </c>
      <c r="AJ89" s="172">
        <f t="shared" si="84"/>
        <v>0</v>
      </c>
      <c r="AK89" s="172">
        <f t="shared" si="84"/>
        <v>0</v>
      </c>
      <c r="AL89" s="172">
        <f t="shared" si="84"/>
        <v>0</v>
      </c>
      <c r="AM89" s="173"/>
    </row>
    <row r="90" spans="2:39" ht="29.25" customHeight="1">
      <c r="B90" s="238" t="s">
        <v>9</v>
      </c>
      <c r="C90" s="2129"/>
      <c r="D90" s="2059" t="s">
        <v>53</v>
      </c>
      <c r="E90" s="2060"/>
      <c r="F90" s="174"/>
      <c r="G90" s="175"/>
      <c r="H90" s="167">
        <f t="shared" ref="H90:AL90" si="86">+G90+H92-H87-H88</f>
        <v>0</v>
      </c>
      <c r="I90" s="167">
        <f t="shared" si="86"/>
        <v>0</v>
      </c>
      <c r="J90" s="167">
        <f t="shared" si="86"/>
        <v>0</v>
      </c>
      <c r="K90" s="167">
        <f t="shared" si="86"/>
        <v>0</v>
      </c>
      <c r="L90" s="167">
        <f t="shared" si="86"/>
        <v>0</v>
      </c>
      <c r="M90" s="167">
        <f t="shared" si="86"/>
        <v>0</v>
      </c>
      <c r="N90" s="167">
        <f t="shared" si="86"/>
        <v>0</v>
      </c>
      <c r="O90" s="167">
        <f t="shared" si="86"/>
        <v>0</v>
      </c>
      <c r="P90" s="167">
        <f t="shared" si="86"/>
        <v>0</v>
      </c>
      <c r="Q90" s="167">
        <f t="shared" si="86"/>
        <v>0</v>
      </c>
      <c r="R90" s="167">
        <f t="shared" ref="R90:W90" si="87">+Q90+R92-R87-R88</f>
        <v>0</v>
      </c>
      <c r="S90" s="167">
        <f t="shared" si="87"/>
        <v>0</v>
      </c>
      <c r="T90" s="167">
        <f t="shared" si="87"/>
        <v>0</v>
      </c>
      <c r="U90" s="167">
        <f t="shared" si="87"/>
        <v>0</v>
      </c>
      <c r="V90" s="167">
        <f t="shared" si="87"/>
        <v>0</v>
      </c>
      <c r="W90" s="167">
        <f t="shared" si="87"/>
        <v>0</v>
      </c>
      <c r="X90" s="167">
        <f t="shared" si="86"/>
        <v>0</v>
      </c>
      <c r="Y90" s="167">
        <f t="shared" si="86"/>
        <v>0</v>
      </c>
      <c r="Z90" s="167">
        <f t="shared" si="86"/>
        <v>0</v>
      </c>
      <c r="AA90" s="167">
        <f t="shared" si="86"/>
        <v>0</v>
      </c>
      <c r="AB90" s="167">
        <f t="shared" si="86"/>
        <v>0</v>
      </c>
      <c r="AC90" s="167">
        <f t="shared" si="86"/>
        <v>0</v>
      </c>
      <c r="AD90" s="167">
        <f t="shared" si="86"/>
        <v>0</v>
      </c>
      <c r="AE90" s="167">
        <f t="shared" si="86"/>
        <v>0</v>
      </c>
      <c r="AF90" s="167">
        <f t="shared" si="86"/>
        <v>0</v>
      </c>
      <c r="AG90" s="167">
        <f t="shared" si="86"/>
        <v>0</v>
      </c>
      <c r="AH90" s="167">
        <f t="shared" si="86"/>
        <v>0</v>
      </c>
      <c r="AI90" s="167">
        <f t="shared" si="86"/>
        <v>0</v>
      </c>
      <c r="AJ90" s="167">
        <f t="shared" si="86"/>
        <v>0</v>
      </c>
      <c r="AK90" s="167">
        <f t="shared" si="86"/>
        <v>0</v>
      </c>
      <c r="AL90" s="167">
        <f t="shared" si="86"/>
        <v>0</v>
      </c>
      <c r="AM90" s="176"/>
    </row>
    <row r="91" spans="2:39" ht="29.25" customHeight="1">
      <c r="B91" s="238" t="s">
        <v>9</v>
      </c>
      <c r="C91" s="2129"/>
      <c r="D91" s="2090" t="s">
        <v>625</v>
      </c>
      <c r="E91" s="2102"/>
      <c r="F91" s="2086"/>
      <c r="G91" s="125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87">
        <f>SUM(H91:AL91)</f>
        <v>0</v>
      </c>
    </row>
    <row r="92" spans="2:39" ht="29.25" customHeight="1">
      <c r="B92" s="238" t="s">
        <v>9</v>
      </c>
      <c r="C92" s="2129"/>
      <c r="D92" s="2089" t="s">
        <v>627</v>
      </c>
      <c r="E92" s="2092"/>
      <c r="F92" s="2087"/>
      <c r="G92" s="213"/>
      <c r="H92" s="72">
        <f t="shared" ref="H92:AL92" si="88">+H91</f>
        <v>0</v>
      </c>
      <c r="I92" s="72">
        <f t="shared" si="88"/>
        <v>0</v>
      </c>
      <c r="J92" s="72">
        <f t="shared" si="88"/>
        <v>0</v>
      </c>
      <c r="K92" s="72">
        <f t="shared" si="88"/>
        <v>0</v>
      </c>
      <c r="L92" s="72">
        <f t="shared" si="88"/>
        <v>0</v>
      </c>
      <c r="M92" s="72">
        <f t="shared" si="88"/>
        <v>0</v>
      </c>
      <c r="N92" s="72">
        <f t="shared" si="88"/>
        <v>0</v>
      </c>
      <c r="O92" s="72">
        <f t="shared" si="88"/>
        <v>0</v>
      </c>
      <c r="P92" s="72">
        <f t="shared" si="88"/>
        <v>0</v>
      </c>
      <c r="Q92" s="72">
        <f t="shared" si="88"/>
        <v>0</v>
      </c>
      <c r="R92" s="72">
        <f t="shared" si="88"/>
        <v>0</v>
      </c>
      <c r="S92" s="72">
        <f t="shared" si="88"/>
        <v>0</v>
      </c>
      <c r="T92" s="72">
        <f t="shared" si="88"/>
        <v>0</v>
      </c>
      <c r="U92" s="72">
        <f t="shared" si="88"/>
        <v>0</v>
      </c>
      <c r="V92" s="72">
        <f t="shared" si="88"/>
        <v>0</v>
      </c>
      <c r="W92" s="72">
        <f t="shared" si="88"/>
        <v>0</v>
      </c>
      <c r="X92" s="72">
        <f t="shared" si="88"/>
        <v>0</v>
      </c>
      <c r="Y92" s="72">
        <f t="shared" si="88"/>
        <v>0</v>
      </c>
      <c r="Z92" s="72">
        <f t="shared" si="88"/>
        <v>0</v>
      </c>
      <c r="AA92" s="72">
        <f t="shared" si="88"/>
        <v>0</v>
      </c>
      <c r="AB92" s="72">
        <f t="shared" si="88"/>
        <v>0</v>
      </c>
      <c r="AC92" s="72">
        <f t="shared" si="88"/>
        <v>0</v>
      </c>
      <c r="AD92" s="72">
        <f t="shared" si="88"/>
        <v>0</v>
      </c>
      <c r="AE92" s="72">
        <f t="shared" si="88"/>
        <v>0</v>
      </c>
      <c r="AF92" s="72">
        <f t="shared" si="88"/>
        <v>0</v>
      </c>
      <c r="AG92" s="72">
        <f t="shared" si="88"/>
        <v>0</v>
      </c>
      <c r="AH92" s="72">
        <f t="shared" si="88"/>
        <v>0</v>
      </c>
      <c r="AI92" s="72">
        <f t="shared" si="88"/>
        <v>0</v>
      </c>
      <c r="AJ92" s="72">
        <f t="shared" si="88"/>
        <v>0</v>
      </c>
      <c r="AK92" s="72">
        <f t="shared" si="88"/>
        <v>0</v>
      </c>
      <c r="AL92" s="72">
        <f t="shared" si="88"/>
        <v>0</v>
      </c>
      <c r="AM92" s="463">
        <f>SUM(H92:AL92)</f>
        <v>0</v>
      </c>
    </row>
    <row r="93" spans="2:39" ht="29.25" customHeight="1">
      <c r="B93" s="238" t="s">
        <v>9</v>
      </c>
      <c r="C93" s="2129"/>
      <c r="D93" s="2093" t="s">
        <v>628</v>
      </c>
      <c r="E93" s="2094"/>
      <c r="F93" s="2087"/>
      <c r="G93" s="80"/>
      <c r="H93" s="331"/>
      <c r="I93" s="331"/>
      <c r="J93" s="331"/>
      <c r="K93" s="331"/>
      <c r="L93" s="331"/>
      <c r="M93" s="331"/>
      <c r="N93" s="331"/>
      <c r="O93" s="331"/>
      <c r="P93" s="331"/>
      <c r="Q93" s="331"/>
      <c r="R93" s="331"/>
      <c r="S93" s="331"/>
      <c r="T93" s="331"/>
      <c r="U93" s="331"/>
      <c r="V93" s="331"/>
      <c r="W93" s="331"/>
      <c r="X93" s="331"/>
      <c r="Y93" s="331"/>
      <c r="Z93" s="331"/>
      <c r="AA93" s="331"/>
      <c r="AB93" s="331"/>
      <c r="AC93" s="331"/>
      <c r="AD93" s="331"/>
      <c r="AE93" s="331"/>
      <c r="AF93" s="331"/>
      <c r="AG93" s="331"/>
      <c r="AH93" s="331"/>
      <c r="AI93" s="331"/>
      <c r="AJ93" s="331"/>
      <c r="AK93" s="331"/>
      <c r="AL93" s="331"/>
      <c r="AM93" s="332">
        <f>SUM(H93:AL93)</f>
        <v>0</v>
      </c>
    </row>
    <row r="94" spans="2:39" ht="29.25" customHeight="1">
      <c r="B94" s="238" t="s">
        <v>9</v>
      </c>
      <c r="C94" s="2129"/>
      <c r="D94" s="2095" t="s">
        <v>629</v>
      </c>
      <c r="E94" s="2096"/>
      <c r="F94" s="2087"/>
      <c r="G94" s="171"/>
      <c r="H94" s="172">
        <f t="shared" ref="H94:AL94" si="89">+G94+H92-H91</f>
        <v>0</v>
      </c>
      <c r="I94" s="172">
        <f t="shared" si="89"/>
        <v>0</v>
      </c>
      <c r="J94" s="172">
        <f t="shared" si="89"/>
        <v>0</v>
      </c>
      <c r="K94" s="172">
        <f t="shared" si="89"/>
        <v>0</v>
      </c>
      <c r="L94" s="172">
        <f t="shared" si="89"/>
        <v>0</v>
      </c>
      <c r="M94" s="172">
        <f t="shared" si="89"/>
        <v>0</v>
      </c>
      <c r="N94" s="172">
        <f t="shared" si="89"/>
        <v>0</v>
      </c>
      <c r="O94" s="172">
        <f t="shared" si="89"/>
        <v>0</v>
      </c>
      <c r="P94" s="172">
        <f t="shared" si="89"/>
        <v>0</v>
      </c>
      <c r="Q94" s="172">
        <f t="shared" si="89"/>
        <v>0</v>
      </c>
      <c r="R94" s="172">
        <f t="shared" ref="R94:X94" si="90">+Q94+R92-R91</f>
        <v>0</v>
      </c>
      <c r="S94" s="172">
        <f t="shared" si="90"/>
        <v>0</v>
      </c>
      <c r="T94" s="172">
        <f t="shared" si="90"/>
        <v>0</v>
      </c>
      <c r="U94" s="172">
        <f t="shared" si="90"/>
        <v>0</v>
      </c>
      <c r="V94" s="172">
        <f t="shared" si="90"/>
        <v>0</v>
      </c>
      <c r="W94" s="172">
        <f t="shared" si="90"/>
        <v>0</v>
      </c>
      <c r="X94" s="172">
        <f t="shared" si="90"/>
        <v>0</v>
      </c>
      <c r="Y94" s="172">
        <f t="shared" si="89"/>
        <v>0</v>
      </c>
      <c r="Z94" s="172">
        <f t="shared" si="89"/>
        <v>0</v>
      </c>
      <c r="AA94" s="172">
        <f t="shared" si="89"/>
        <v>0</v>
      </c>
      <c r="AB94" s="172">
        <f t="shared" si="89"/>
        <v>0</v>
      </c>
      <c r="AC94" s="172">
        <f t="shared" si="89"/>
        <v>0</v>
      </c>
      <c r="AD94" s="172">
        <f t="shared" si="89"/>
        <v>0</v>
      </c>
      <c r="AE94" s="172">
        <f t="shared" si="89"/>
        <v>0</v>
      </c>
      <c r="AF94" s="172">
        <f t="shared" si="89"/>
        <v>0</v>
      </c>
      <c r="AG94" s="172">
        <f t="shared" si="89"/>
        <v>0</v>
      </c>
      <c r="AH94" s="172">
        <f t="shared" si="89"/>
        <v>0</v>
      </c>
      <c r="AI94" s="172">
        <f t="shared" si="89"/>
        <v>0</v>
      </c>
      <c r="AJ94" s="172">
        <f t="shared" si="89"/>
        <v>0</v>
      </c>
      <c r="AK94" s="172">
        <f t="shared" si="89"/>
        <v>0</v>
      </c>
      <c r="AL94" s="172">
        <f t="shared" si="89"/>
        <v>0</v>
      </c>
      <c r="AM94" s="173"/>
    </row>
    <row r="95" spans="2:39" ht="29.25" customHeight="1">
      <c r="B95" s="238" t="s">
        <v>9</v>
      </c>
      <c r="C95" s="2129"/>
      <c r="D95" s="2090" t="s">
        <v>630</v>
      </c>
      <c r="E95" s="2090"/>
      <c r="F95" s="2087"/>
      <c r="G95" s="125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87">
        <f>SUM(H95:AL95)</f>
        <v>0</v>
      </c>
    </row>
    <row r="96" spans="2:39" ht="29.25" customHeight="1">
      <c r="B96" s="238" t="s">
        <v>9</v>
      </c>
      <c r="C96" s="2129"/>
      <c r="D96" s="2089" t="s">
        <v>631</v>
      </c>
      <c r="E96" s="2089"/>
      <c r="F96" s="2087"/>
      <c r="G96" s="80"/>
      <c r="H96" s="72">
        <f t="shared" ref="H96:AL96" si="91">+H95</f>
        <v>0</v>
      </c>
      <c r="I96" s="72">
        <f t="shared" si="91"/>
        <v>0</v>
      </c>
      <c r="J96" s="72">
        <f t="shared" si="91"/>
        <v>0</v>
      </c>
      <c r="K96" s="72">
        <f t="shared" si="91"/>
        <v>0</v>
      </c>
      <c r="L96" s="72">
        <f t="shared" si="91"/>
        <v>0</v>
      </c>
      <c r="M96" s="72">
        <f t="shared" si="91"/>
        <v>0</v>
      </c>
      <c r="N96" s="72">
        <f t="shared" si="91"/>
        <v>0</v>
      </c>
      <c r="O96" s="72">
        <f t="shared" si="91"/>
        <v>0</v>
      </c>
      <c r="P96" s="72">
        <f t="shared" si="91"/>
        <v>0</v>
      </c>
      <c r="Q96" s="72">
        <f t="shared" si="91"/>
        <v>0</v>
      </c>
      <c r="R96" s="72">
        <f t="shared" si="91"/>
        <v>0</v>
      </c>
      <c r="S96" s="72">
        <f t="shared" si="91"/>
        <v>0</v>
      </c>
      <c r="T96" s="72">
        <f t="shared" si="91"/>
        <v>0</v>
      </c>
      <c r="U96" s="72">
        <f t="shared" si="91"/>
        <v>0</v>
      </c>
      <c r="V96" s="72">
        <f t="shared" si="91"/>
        <v>0</v>
      </c>
      <c r="W96" s="72">
        <f t="shared" si="91"/>
        <v>0</v>
      </c>
      <c r="X96" s="72">
        <f t="shared" si="91"/>
        <v>0</v>
      </c>
      <c r="Y96" s="72">
        <f t="shared" si="91"/>
        <v>0</v>
      </c>
      <c r="Z96" s="72">
        <f t="shared" si="91"/>
        <v>0</v>
      </c>
      <c r="AA96" s="72">
        <f t="shared" si="91"/>
        <v>0</v>
      </c>
      <c r="AB96" s="72">
        <f t="shared" si="91"/>
        <v>0</v>
      </c>
      <c r="AC96" s="72">
        <f t="shared" si="91"/>
        <v>0</v>
      </c>
      <c r="AD96" s="72">
        <f t="shared" si="91"/>
        <v>0</v>
      </c>
      <c r="AE96" s="72">
        <f t="shared" si="91"/>
        <v>0</v>
      </c>
      <c r="AF96" s="72">
        <f t="shared" si="91"/>
        <v>0</v>
      </c>
      <c r="AG96" s="72">
        <f t="shared" si="91"/>
        <v>0</v>
      </c>
      <c r="AH96" s="72">
        <f t="shared" si="91"/>
        <v>0</v>
      </c>
      <c r="AI96" s="72">
        <f t="shared" si="91"/>
        <v>0</v>
      </c>
      <c r="AJ96" s="72">
        <f t="shared" si="91"/>
        <v>0</v>
      </c>
      <c r="AK96" s="72">
        <f t="shared" si="91"/>
        <v>0</v>
      </c>
      <c r="AL96" s="72">
        <f t="shared" si="91"/>
        <v>0</v>
      </c>
      <c r="AM96" s="463">
        <f>SUM(H96:AL96)</f>
        <v>0</v>
      </c>
    </row>
    <row r="97" spans="2:41" ht="29.25" customHeight="1">
      <c r="B97" s="238" t="s">
        <v>9</v>
      </c>
      <c r="C97" s="2129"/>
      <c r="D97" s="2097" t="s">
        <v>632</v>
      </c>
      <c r="E97" s="2133"/>
      <c r="F97" s="2087"/>
      <c r="G97" s="122"/>
      <c r="H97" s="329">
        <f t="shared" ref="H97:AL97" si="92">+G97+H96-H95</f>
        <v>0</v>
      </c>
      <c r="I97" s="329">
        <f t="shared" si="92"/>
        <v>0</v>
      </c>
      <c r="J97" s="329">
        <f t="shared" si="92"/>
        <v>0</v>
      </c>
      <c r="K97" s="329">
        <f t="shared" si="92"/>
        <v>0</v>
      </c>
      <c r="L97" s="329">
        <f t="shared" si="92"/>
        <v>0</v>
      </c>
      <c r="M97" s="329">
        <f t="shared" si="92"/>
        <v>0</v>
      </c>
      <c r="N97" s="329">
        <f t="shared" si="92"/>
        <v>0</v>
      </c>
      <c r="O97" s="329">
        <f t="shared" si="92"/>
        <v>0</v>
      </c>
      <c r="P97" s="329">
        <f t="shared" si="92"/>
        <v>0</v>
      </c>
      <c r="Q97" s="329">
        <f t="shared" si="92"/>
        <v>0</v>
      </c>
      <c r="R97" s="329">
        <f t="shared" ref="R97:Y97" si="93">+Q97+R96-R95</f>
        <v>0</v>
      </c>
      <c r="S97" s="329">
        <f t="shared" si="93"/>
        <v>0</v>
      </c>
      <c r="T97" s="329">
        <f t="shared" si="93"/>
        <v>0</v>
      </c>
      <c r="U97" s="329">
        <f t="shared" si="93"/>
        <v>0</v>
      </c>
      <c r="V97" s="329">
        <f t="shared" si="93"/>
        <v>0</v>
      </c>
      <c r="W97" s="329">
        <f t="shared" si="93"/>
        <v>0</v>
      </c>
      <c r="X97" s="329">
        <f t="shared" si="93"/>
        <v>0</v>
      </c>
      <c r="Y97" s="329">
        <f t="shared" si="93"/>
        <v>0</v>
      </c>
      <c r="Z97" s="329">
        <f t="shared" si="92"/>
        <v>0</v>
      </c>
      <c r="AA97" s="329">
        <f t="shared" si="92"/>
        <v>0</v>
      </c>
      <c r="AB97" s="329">
        <f t="shared" si="92"/>
        <v>0</v>
      </c>
      <c r="AC97" s="329">
        <f t="shared" si="92"/>
        <v>0</v>
      </c>
      <c r="AD97" s="329">
        <f t="shared" si="92"/>
        <v>0</v>
      </c>
      <c r="AE97" s="329">
        <f t="shared" si="92"/>
        <v>0</v>
      </c>
      <c r="AF97" s="329">
        <f t="shared" si="92"/>
        <v>0</v>
      </c>
      <c r="AG97" s="329">
        <f t="shared" si="92"/>
        <v>0</v>
      </c>
      <c r="AH97" s="329">
        <f t="shared" si="92"/>
        <v>0</v>
      </c>
      <c r="AI97" s="329">
        <f t="shared" si="92"/>
        <v>0</v>
      </c>
      <c r="AJ97" s="329">
        <f t="shared" si="92"/>
        <v>0</v>
      </c>
      <c r="AK97" s="329">
        <f t="shared" si="92"/>
        <v>0</v>
      </c>
      <c r="AL97" s="329">
        <f t="shared" si="92"/>
        <v>0</v>
      </c>
      <c r="AM97" s="330"/>
    </row>
    <row r="98" spans="2:41" ht="29.25" customHeight="1" thickBot="1">
      <c r="B98" s="238" t="s">
        <v>9</v>
      </c>
      <c r="C98" s="2130"/>
      <c r="D98" s="2061" t="s">
        <v>52</v>
      </c>
      <c r="E98" s="2062"/>
      <c r="F98" s="2088"/>
      <c r="G98" s="337"/>
      <c r="H98" s="338">
        <f t="shared" ref="H98:AL98" si="94">G98+H96-H92-H93</f>
        <v>0</v>
      </c>
      <c r="I98" s="338">
        <f t="shared" si="94"/>
        <v>0</v>
      </c>
      <c r="J98" s="338">
        <f t="shared" si="94"/>
        <v>0</v>
      </c>
      <c r="K98" s="338">
        <f t="shared" si="94"/>
        <v>0</v>
      </c>
      <c r="L98" s="338">
        <f t="shared" si="94"/>
        <v>0</v>
      </c>
      <c r="M98" s="338">
        <f t="shared" si="94"/>
        <v>0</v>
      </c>
      <c r="N98" s="338">
        <f t="shared" si="94"/>
        <v>0</v>
      </c>
      <c r="O98" s="338">
        <f t="shared" si="94"/>
        <v>0</v>
      </c>
      <c r="P98" s="338">
        <f t="shared" si="94"/>
        <v>0</v>
      </c>
      <c r="Q98" s="338">
        <f t="shared" si="94"/>
        <v>0</v>
      </c>
      <c r="R98" s="338">
        <f t="shared" ref="R98:Y98" si="95">Q98+R96-R92-R93</f>
        <v>0</v>
      </c>
      <c r="S98" s="338">
        <f t="shared" si="95"/>
        <v>0</v>
      </c>
      <c r="T98" s="338">
        <f t="shared" si="95"/>
        <v>0</v>
      </c>
      <c r="U98" s="338">
        <f t="shared" si="95"/>
        <v>0</v>
      </c>
      <c r="V98" s="338">
        <f t="shared" si="95"/>
        <v>0</v>
      </c>
      <c r="W98" s="338">
        <f t="shared" si="95"/>
        <v>0</v>
      </c>
      <c r="X98" s="338">
        <f t="shared" si="95"/>
        <v>0</v>
      </c>
      <c r="Y98" s="338">
        <f t="shared" si="95"/>
        <v>0</v>
      </c>
      <c r="Z98" s="338">
        <f t="shared" si="94"/>
        <v>0</v>
      </c>
      <c r="AA98" s="338">
        <f t="shared" si="94"/>
        <v>0</v>
      </c>
      <c r="AB98" s="338">
        <f t="shared" si="94"/>
        <v>0</v>
      </c>
      <c r="AC98" s="338">
        <f t="shared" si="94"/>
        <v>0</v>
      </c>
      <c r="AD98" s="338">
        <f t="shared" si="94"/>
        <v>0</v>
      </c>
      <c r="AE98" s="338">
        <f t="shared" si="94"/>
        <v>0</v>
      </c>
      <c r="AF98" s="338">
        <f t="shared" si="94"/>
        <v>0</v>
      </c>
      <c r="AG98" s="338">
        <f t="shared" si="94"/>
        <v>0</v>
      </c>
      <c r="AH98" s="338">
        <f t="shared" si="94"/>
        <v>0</v>
      </c>
      <c r="AI98" s="338">
        <f t="shared" si="94"/>
        <v>0</v>
      </c>
      <c r="AJ98" s="338">
        <f t="shared" si="94"/>
        <v>0</v>
      </c>
      <c r="AK98" s="338">
        <f t="shared" si="94"/>
        <v>0</v>
      </c>
      <c r="AL98" s="338">
        <f t="shared" si="94"/>
        <v>0</v>
      </c>
      <c r="AM98" s="339"/>
    </row>
    <row r="99" spans="2:41" ht="30.75" customHeight="1" thickTop="1">
      <c r="B99" s="238" t="s">
        <v>4</v>
      </c>
      <c r="C99" s="2082"/>
      <c r="D99" s="2111" t="s">
        <v>220</v>
      </c>
      <c r="E99" s="233" t="s">
        <v>148</v>
      </c>
      <c r="F99" s="234"/>
      <c r="G99" s="234"/>
      <c r="H99" s="239">
        <f t="shared" ref="H99:AL99" si="96">+H87</f>
        <v>0</v>
      </c>
      <c r="I99" s="239">
        <f t="shared" si="96"/>
        <v>0</v>
      </c>
      <c r="J99" s="239">
        <f t="shared" si="96"/>
        <v>0</v>
      </c>
      <c r="K99" s="239">
        <f t="shared" si="96"/>
        <v>0</v>
      </c>
      <c r="L99" s="239">
        <f t="shared" si="96"/>
        <v>0</v>
      </c>
      <c r="M99" s="239">
        <f t="shared" si="96"/>
        <v>0</v>
      </c>
      <c r="N99" s="239">
        <f t="shared" si="96"/>
        <v>0</v>
      </c>
      <c r="O99" s="239">
        <f t="shared" si="96"/>
        <v>0</v>
      </c>
      <c r="P99" s="239">
        <f t="shared" si="96"/>
        <v>0</v>
      </c>
      <c r="Q99" s="239">
        <f t="shared" si="96"/>
        <v>0</v>
      </c>
      <c r="R99" s="239">
        <f t="shared" si="96"/>
        <v>0</v>
      </c>
      <c r="S99" s="239">
        <f t="shared" si="96"/>
        <v>0</v>
      </c>
      <c r="T99" s="239">
        <f t="shared" si="96"/>
        <v>0</v>
      </c>
      <c r="U99" s="239">
        <f t="shared" si="96"/>
        <v>0</v>
      </c>
      <c r="V99" s="239">
        <f t="shared" si="96"/>
        <v>0</v>
      </c>
      <c r="W99" s="239">
        <f t="shared" si="96"/>
        <v>0</v>
      </c>
      <c r="X99" s="239">
        <f t="shared" si="96"/>
        <v>0</v>
      </c>
      <c r="Y99" s="239">
        <f t="shared" si="96"/>
        <v>0</v>
      </c>
      <c r="Z99" s="239">
        <f t="shared" si="96"/>
        <v>0</v>
      </c>
      <c r="AA99" s="239">
        <f t="shared" si="96"/>
        <v>0</v>
      </c>
      <c r="AB99" s="239">
        <f t="shared" si="96"/>
        <v>0</v>
      </c>
      <c r="AC99" s="239">
        <f t="shared" si="96"/>
        <v>0</v>
      </c>
      <c r="AD99" s="239">
        <f t="shared" si="96"/>
        <v>0</v>
      </c>
      <c r="AE99" s="239">
        <f t="shared" si="96"/>
        <v>0</v>
      </c>
      <c r="AF99" s="239">
        <f t="shared" si="96"/>
        <v>0</v>
      </c>
      <c r="AG99" s="239">
        <f t="shared" si="96"/>
        <v>0</v>
      </c>
      <c r="AH99" s="239">
        <f t="shared" si="96"/>
        <v>0</v>
      </c>
      <c r="AI99" s="239">
        <f t="shared" si="96"/>
        <v>0</v>
      </c>
      <c r="AJ99" s="239">
        <f t="shared" si="96"/>
        <v>0</v>
      </c>
      <c r="AK99" s="239">
        <f t="shared" si="96"/>
        <v>0</v>
      </c>
      <c r="AL99" s="239">
        <f t="shared" si="96"/>
        <v>0</v>
      </c>
      <c r="AM99" s="269">
        <f>SUM(H99:AL99)</f>
        <v>0</v>
      </c>
      <c r="AO99" s="238" t="s">
        <v>635</v>
      </c>
    </row>
    <row r="100" spans="2:41" ht="30.75" customHeight="1">
      <c r="B100" s="238" t="s">
        <v>4</v>
      </c>
      <c r="C100" s="2082"/>
      <c r="D100" s="2112"/>
      <c r="E100" s="215" t="s">
        <v>636</v>
      </c>
      <c r="F100" s="221"/>
      <c r="G100" s="221"/>
      <c r="H100" s="240">
        <f t="shared" ref="H100:AL100" si="97">+H88+H93</f>
        <v>0</v>
      </c>
      <c r="I100" s="240">
        <f t="shared" si="97"/>
        <v>0</v>
      </c>
      <c r="J100" s="240">
        <f t="shared" si="97"/>
        <v>0</v>
      </c>
      <c r="K100" s="240">
        <f t="shared" si="97"/>
        <v>0</v>
      </c>
      <c r="L100" s="240">
        <f t="shared" si="97"/>
        <v>0</v>
      </c>
      <c r="M100" s="240">
        <f t="shared" si="97"/>
        <v>0</v>
      </c>
      <c r="N100" s="240">
        <f t="shared" si="97"/>
        <v>0</v>
      </c>
      <c r="O100" s="240">
        <f t="shared" si="97"/>
        <v>0</v>
      </c>
      <c r="P100" s="240">
        <f t="shared" si="97"/>
        <v>0</v>
      </c>
      <c r="Q100" s="240">
        <f t="shared" si="97"/>
        <v>0</v>
      </c>
      <c r="R100" s="240">
        <f t="shared" si="97"/>
        <v>0</v>
      </c>
      <c r="S100" s="240">
        <f t="shared" si="97"/>
        <v>0</v>
      </c>
      <c r="T100" s="240">
        <f t="shared" si="97"/>
        <v>0</v>
      </c>
      <c r="U100" s="240">
        <f t="shared" si="97"/>
        <v>0</v>
      </c>
      <c r="V100" s="240">
        <f t="shared" si="97"/>
        <v>0</v>
      </c>
      <c r="W100" s="240">
        <f t="shared" si="97"/>
        <v>0</v>
      </c>
      <c r="X100" s="240">
        <f t="shared" si="97"/>
        <v>0</v>
      </c>
      <c r="Y100" s="240">
        <f t="shared" si="97"/>
        <v>0</v>
      </c>
      <c r="Z100" s="240">
        <f t="shared" si="97"/>
        <v>0</v>
      </c>
      <c r="AA100" s="240">
        <f t="shared" si="97"/>
        <v>0</v>
      </c>
      <c r="AB100" s="240">
        <f t="shared" si="97"/>
        <v>0</v>
      </c>
      <c r="AC100" s="240">
        <f t="shared" si="97"/>
        <v>0</v>
      </c>
      <c r="AD100" s="240">
        <f t="shared" si="97"/>
        <v>0</v>
      </c>
      <c r="AE100" s="240">
        <f t="shared" si="97"/>
        <v>0</v>
      </c>
      <c r="AF100" s="240">
        <f t="shared" si="97"/>
        <v>0</v>
      </c>
      <c r="AG100" s="240">
        <f t="shared" si="97"/>
        <v>0</v>
      </c>
      <c r="AH100" s="240">
        <f t="shared" si="97"/>
        <v>0</v>
      </c>
      <c r="AI100" s="240">
        <f t="shared" si="97"/>
        <v>0</v>
      </c>
      <c r="AJ100" s="240">
        <f t="shared" si="97"/>
        <v>0</v>
      </c>
      <c r="AK100" s="240">
        <f t="shared" si="97"/>
        <v>0</v>
      </c>
      <c r="AL100" s="240">
        <f t="shared" si="97"/>
        <v>0</v>
      </c>
      <c r="AM100" s="257">
        <f t="shared" ref="AM100:AM107" si="98">SUM(H100:AL100)</f>
        <v>0</v>
      </c>
      <c r="AO100" s="289" t="e">
        <f>+AM99/(AM100+AM99)</f>
        <v>#DIV/0!</v>
      </c>
    </row>
    <row r="101" spans="2:41" ht="30.75" customHeight="1">
      <c r="B101" s="238" t="s">
        <v>4</v>
      </c>
      <c r="C101" s="2082"/>
      <c r="D101" s="2113" t="s">
        <v>134</v>
      </c>
      <c r="E101" s="214" t="s">
        <v>148</v>
      </c>
      <c r="F101" s="220"/>
      <c r="G101" s="220"/>
      <c r="H101" s="270">
        <f t="shared" ref="H101:AL101" si="99">+H103</f>
        <v>0</v>
      </c>
      <c r="I101" s="270">
        <f t="shared" si="99"/>
        <v>0</v>
      </c>
      <c r="J101" s="270">
        <f t="shared" si="99"/>
        <v>0</v>
      </c>
      <c r="K101" s="270">
        <f t="shared" si="99"/>
        <v>0</v>
      </c>
      <c r="L101" s="270">
        <f t="shared" si="99"/>
        <v>0</v>
      </c>
      <c r="M101" s="270">
        <f t="shared" si="99"/>
        <v>0</v>
      </c>
      <c r="N101" s="270">
        <f t="shared" si="99"/>
        <v>0</v>
      </c>
      <c r="O101" s="270">
        <f t="shared" si="99"/>
        <v>0</v>
      </c>
      <c r="P101" s="270">
        <f t="shared" si="99"/>
        <v>0</v>
      </c>
      <c r="Q101" s="270">
        <f t="shared" si="99"/>
        <v>0</v>
      </c>
      <c r="R101" s="270">
        <f t="shared" si="99"/>
        <v>0</v>
      </c>
      <c r="S101" s="270">
        <f t="shared" si="99"/>
        <v>0</v>
      </c>
      <c r="T101" s="270">
        <f t="shared" si="99"/>
        <v>0</v>
      </c>
      <c r="U101" s="270">
        <f t="shared" si="99"/>
        <v>0</v>
      </c>
      <c r="V101" s="270">
        <f t="shared" si="99"/>
        <v>0</v>
      </c>
      <c r="W101" s="270">
        <f t="shared" si="99"/>
        <v>0</v>
      </c>
      <c r="X101" s="270">
        <f t="shared" si="99"/>
        <v>0</v>
      </c>
      <c r="Y101" s="270">
        <f t="shared" si="99"/>
        <v>0</v>
      </c>
      <c r="Z101" s="270">
        <f t="shared" si="99"/>
        <v>0</v>
      </c>
      <c r="AA101" s="270">
        <f t="shared" si="99"/>
        <v>0</v>
      </c>
      <c r="AB101" s="270">
        <f t="shared" si="99"/>
        <v>0</v>
      </c>
      <c r="AC101" s="270">
        <f t="shared" si="99"/>
        <v>0</v>
      </c>
      <c r="AD101" s="270">
        <f t="shared" si="99"/>
        <v>0</v>
      </c>
      <c r="AE101" s="270">
        <f t="shared" si="99"/>
        <v>0</v>
      </c>
      <c r="AF101" s="270">
        <f t="shared" si="99"/>
        <v>0</v>
      </c>
      <c r="AG101" s="270">
        <f t="shared" si="99"/>
        <v>0</v>
      </c>
      <c r="AH101" s="270">
        <f t="shared" si="99"/>
        <v>0</v>
      </c>
      <c r="AI101" s="270">
        <f t="shared" si="99"/>
        <v>0</v>
      </c>
      <c r="AJ101" s="270">
        <f t="shared" si="99"/>
        <v>0</v>
      </c>
      <c r="AK101" s="270">
        <f t="shared" si="99"/>
        <v>0</v>
      </c>
      <c r="AL101" s="270">
        <f t="shared" si="99"/>
        <v>0</v>
      </c>
      <c r="AM101" s="258">
        <f t="shared" si="98"/>
        <v>0</v>
      </c>
    </row>
    <row r="102" spans="2:41" ht="30.75" customHeight="1">
      <c r="B102" s="238" t="s">
        <v>4</v>
      </c>
      <c r="C102" s="2082"/>
      <c r="D102" s="2112"/>
      <c r="E102" s="215" t="s">
        <v>636</v>
      </c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221"/>
      <c r="AK102" s="221"/>
      <c r="AL102" s="221"/>
      <c r="AM102" s="259">
        <f t="shared" si="98"/>
        <v>0</v>
      </c>
      <c r="AO102" s="289" t="e">
        <f>+AM101/(AM102+AM101)</f>
        <v>#DIV/0!</v>
      </c>
    </row>
    <row r="103" spans="2:41" ht="30.75" customHeight="1">
      <c r="B103" s="238" t="s">
        <v>4</v>
      </c>
      <c r="C103" s="2082"/>
      <c r="D103" s="2113" t="s">
        <v>129</v>
      </c>
      <c r="E103" s="214" t="s">
        <v>148</v>
      </c>
      <c r="F103" s="220"/>
      <c r="G103" s="220"/>
      <c r="H103" s="270">
        <f t="shared" ref="H103:AL103" si="100">+H105</f>
        <v>0</v>
      </c>
      <c r="I103" s="270">
        <f t="shared" si="100"/>
        <v>0</v>
      </c>
      <c r="J103" s="270">
        <f t="shared" si="100"/>
        <v>0</v>
      </c>
      <c r="K103" s="270">
        <f t="shared" si="100"/>
        <v>0</v>
      </c>
      <c r="L103" s="270">
        <f t="shared" si="100"/>
        <v>0</v>
      </c>
      <c r="M103" s="270">
        <f t="shared" si="100"/>
        <v>0</v>
      </c>
      <c r="N103" s="270">
        <f t="shared" si="100"/>
        <v>0</v>
      </c>
      <c r="O103" s="270">
        <f t="shared" si="100"/>
        <v>0</v>
      </c>
      <c r="P103" s="270">
        <f t="shared" si="100"/>
        <v>0</v>
      </c>
      <c r="Q103" s="270">
        <f t="shared" si="100"/>
        <v>0</v>
      </c>
      <c r="R103" s="270">
        <f t="shared" si="100"/>
        <v>0</v>
      </c>
      <c r="S103" s="270">
        <f t="shared" si="100"/>
        <v>0</v>
      </c>
      <c r="T103" s="270">
        <f t="shared" si="100"/>
        <v>0</v>
      </c>
      <c r="U103" s="270">
        <f t="shared" si="100"/>
        <v>0</v>
      </c>
      <c r="V103" s="270">
        <f t="shared" si="100"/>
        <v>0</v>
      </c>
      <c r="W103" s="270">
        <f t="shared" si="100"/>
        <v>0</v>
      </c>
      <c r="X103" s="270">
        <f t="shared" si="100"/>
        <v>0</v>
      </c>
      <c r="Y103" s="270">
        <f t="shared" si="100"/>
        <v>0</v>
      </c>
      <c r="Z103" s="270">
        <f t="shared" si="100"/>
        <v>0</v>
      </c>
      <c r="AA103" s="270">
        <f t="shared" si="100"/>
        <v>0</v>
      </c>
      <c r="AB103" s="270">
        <f t="shared" si="100"/>
        <v>0</v>
      </c>
      <c r="AC103" s="270">
        <f t="shared" si="100"/>
        <v>0</v>
      </c>
      <c r="AD103" s="270">
        <f t="shared" si="100"/>
        <v>0</v>
      </c>
      <c r="AE103" s="270">
        <f t="shared" si="100"/>
        <v>0</v>
      </c>
      <c r="AF103" s="270">
        <f t="shared" si="100"/>
        <v>0</v>
      </c>
      <c r="AG103" s="270">
        <f t="shared" si="100"/>
        <v>0</v>
      </c>
      <c r="AH103" s="270">
        <f t="shared" si="100"/>
        <v>0</v>
      </c>
      <c r="AI103" s="270">
        <f t="shared" si="100"/>
        <v>0</v>
      </c>
      <c r="AJ103" s="270">
        <f t="shared" si="100"/>
        <v>0</v>
      </c>
      <c r="AK103" s="270">
        <f t="shared" si="100"/>
        <v>0</v>
      </c>
      <c r="AL103" s="270">
        <f t="shared" si="100"/>
        <v>0</v>
      </c>
      <c r="AM103" s="258">
        <f t="shared" si="98"/>
        <v>0</v>
      </c>
    </row>
    <row r="104" spans="2:41" ht="30.75" customHeight="1">
      <c r="B104" s="238" t="s">
        <v>4</v>
      </c>
      <c r="C104" s="2082"/>
      <c r="D104" s="2112"/>
      <c r="E104" s="215" t="s">
        <v>636</v>
      </c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21"/>
      <c r="AM104" s="259">
        <f t="shared" si="98"/>
        <v>0</v>
      </c>
      <c r="AO104" s="289" t="e">
        <f>+AM103/(AM104+AM103)</f>
        <v>#DIV/0!</v>
      </c>
    </row>
    <row r="105" spans="2:41" ht="30.75" customHeight="1">
      <c r="B105" s="238" t="s">
        <v>4</v>
      </c>
      <c r="C105" s="2082"/>
      <c r="D105" s="2111" t="s">
        <v>4</v>
      </c>
      <c r="E105" s="214" t="s">
        <v>148</v>
      </c>
      <c r="F105" s="222"/>
      <c r="G105" s="222"/>
      <c r="H105" s="270">
        <f t="shared" ref="H105:AL105" si="101">+H109</f>
        <v>0</v>
      </c>
      <c r="I105" s="270">
        <f t="shared" si="101"/>
        <v>0</v>
      </c>
      <c r="J105" s="270">
        <f t="shared" si="101"/>
        <v>0</v>
      </c>
      <c r="K105" s="270">
        <f t="shared" si="101"/>
        <v>0</v>
      </c>
      <c r="L105" s="270">
        <f t="shared" si="101"/>
        <v>0</v>
      </c>
      <c r="M105" s="270">
        <f t="shared" si="101"/>
        <v>0</v>
      </c>
      <c r="N105" s="270">
        <f t="shared" si="101"/>
        <v>0</v>
      </c>
      <c r="O105" s="270">
        <f t="shared" si="101"/>
        <v>0</v>
      </c>
      <c r="P105" s="270">
        <f t="shared" si="101"/>
        <v>0</v>
      </c>
      <c r="Q105" s="270">
        <f t="shared" si="101"/>
        <v>0</v>
      </c>
      <c r="R105" s="270">
        <f t="shared" si="101"/>
        <v>0</v>
      </c>
      <c r="S105" s="270">
        <f t="shared" si="101"/>
        <v>0</v>
      </c>
      <c r="T105" s="270">
        <f t="shared" si="101"/>
        <v>0</v>
      </c>
      <c r="U105" s="270">
        <f t="shared" si="101"/>
        <v>0</v>
      </c>
      <c r="V105" s="270">
        <f t="shared" si="101"/>
        <v>0</v>
      </c>
      <c r="W105" s="270">
        <f t="shared" si="101"/>
        <v>0</v>
      </c>
      <c r="X105" s="270">
        <f t="shared" si="101"/>
        <v>0</v>
      </c>
      <c r="Y105" s="270">
        <f t="shared" si="101"/>
        <v>0</v>
      </c>
      <c r="Z105" s="270">
        <f t="shared" si="101"/>
        <v>0</v>
      </c>
      <c r="AA105" s="270">
        <f t="shared" si="101"/>
        <v>0</v>
      </c>
      <c r="AB105" s="270">
        <f t="shared" si="101"/>
        <v>0</v>
      </c>
      <c r="AC105" s="270">
        <f t="shared" si="101"/>
        <v>0</v>
      </c>
      <c r="AD105" s="270">
        <f t="shared" si="101"/>
        <v>0</v>
      </c>
      <c r="AE105" s="270">
        <f t="shared" si="101"/>
        <v>0</v>
      </c>
      <c r="AF105" s="270">
        <f t="shared" si="101"/>
        <v>0</v>
      </c>
      <c r="AG105" s="270">
        <f t="shared" si="101"/>
        <v>0</v>
      </c>
      <c r="AH105" s="270">
        <f t="shared" si="101"/>
        <v>0</v>
      </c>
      <c r="AI105" s="270">
        <f t="shared" si="101"/>
        <v>0</v>
      </c>
      <c r="AJ105" s="270">
        <f t="shared" si="101"/>
        <v>0</v>
      </c>
      <c r="AK105" s="270">
        <f t="shared" si="101"/>
        <v>0</v>
      </c>
      <c r="AL105" s="270">
        <f t="shared" si="101"/>
        <v>0</v>
      </c>
      <c r="AM105" s="258">
        <f t="shared" si="98"/>
        <v>0</v>
      </c>
    </row>
    <row r="106" spans="2:41" ht="30.75" customHeight="1" thickBot="1">
      <c r="B106" s="238" t="s">
        <v>4</v>
      </c>
      <c r="C106" s="2082"/>
      <c r="D106" s="2114"/>
      <c r="E106" s="216" t="s">
        <v>636</v>
      </c>
      <c r="F106" s="223"/>
      <c r="G106" s="223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  <c r="AK106" s="221"/>
      <c r="AL106" s="221"/>
      <c r="AM106" s="259">
        <f t="shared" si="98"/>
        <v>0</v>
      </c>
      <c r="AO106" s="289" t="e">
        <f>+AM105/(AM106+AM105)</f>
        <v>#DIV/0!</v>
      </c>
    </row>
    <row r="107" spans="2:41" ht="30.75" customHeight="1" thickTop="1">
      <c r="B107" s="238" t="s">
        <v>4</v>
      </c>
      <c r="C107" s="2082"/>
      <c r="D107" s="225" t="s">
        <v>637</v>
      </c>
      <c r="E107" s="226" t="s">
        <v>7</v>
      </c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481">
        <f t="shared" si="98"/>
        <v>0</v>
      </c>
    </row>
    <row r="108" spans="2:41" ht="30.75" customHeight="1">
      <c r="B108" s="238" t="s">
        <v>4</v>
      </c>
      <c r="C108" s="2082"/>
      <c r="D108" s="2063" t="s">
        <v>51</v>
      </c>
      <c r="E108" s="2064"/>
      <c r="F108" s="224"/>
      <c r="G108" s="272"/>
      <c r="H108" s="510">
        <f t="shared" ref="H108:AL108" si="102">+G108+H105-H102-H104-H96</f>
        <v>0</v>
      </c>
      <c r="I108" s="510">
        <f t="shared" si="102"/>
        <v>0</v>
      </c>
      <c r="J108" s="510">
        <f t="shared" si="102"/>
        <v>0</v>
      </c>
      <c r="K108" s="510">
        <f t="shared" si="102"/>
        <v>0</v>
      </c>
      <c r="L108" s="510">
        <f t="shared" si="102"/>
        <v>0</v>
      </c>
      <c r="M108" s="510">
        <f t="shared" si="102"/>
        <v>0</v>
      </c>
      <c r="N108" s="510">
        <f t="shared" si="102"/>
        <v>0</v>
      </c>
      <c r="O108" s="510">
        <f t="shared" si="102"/>
        <v>0</v>
      </c>
      <c r="P108" s="510">
        <f t="shared" si="102"/>
        <v>0</v>
      </c>
      <c r="Q108" s="510">
        <f t="shared" si="102"/>
        <v>0</v>
      </c>
      <c r="R108" s="510">
        <f t="shared" ref="R108:W108" si="103">+Q108+R105-R102-R104-R96</f>
        <v>0</v>
      </c>
      <c r="S108" s="510">
        <f t="shared" si="103"/>
        <v>0</v>
      </c>
      <c r="T108" s="510">
        <f t="shared" si="103"/>
        <v>0</v>
      </c>
      <c r="U108" s="510">
        <f t="shared" si="103"/>
        <v>0</v>
      </c>
      <c r="V108" s="510">
        <f t="shared" si="103"/>
        <v>0</v>
      </c>
      <c r="W108" s="510">
        <f t="shared" si="103"/>
        <v>0</v>
      </c>
      <c r="X108" s="510">
        <f t="shared" si="102"/>
        <v>0</v>
      </c>
      <c r="Y108" s="510">
        <f t="shared" si="102"/>
        <v>0</v>
      </c>
      <c r="Z108" s="510">
        <f t="shared" si="102"/>
        <v>0</v>
      </c>
      <c r="AA108" s="510">
        <f t="shared" si="102"/>
        <v>0</v>
      </c>
      <c r="AB108" s="510">
        <f t="shared" si="102"/>
        <v>0</v>
      </c>
      <c r="AC108" s="510">
        <f t="shared" si="102"/>
        <v>0</v>
      </c>
      <c r="AD108" s="510">
        <f t="shared" si="102"/>
        <v>0</v>
      </c>
      <c r="AE108" s="510">
        <f t="shared" si="102"/>
        <v>0</v>
      </c>
      <c r="AF108" s="510">
        <f t="shared" si="102"/>
        <v>0</v>
      </c>
      <c r="AG108" s="510">
        <f t="shared" si="102"/>
        <v>0</v>
      </c>
      <c r="AH108" s="510">
        <f t="shared" si="102"/>
        <v>0</v>
      </c>
      <c r="AI108" s="510">
        <f t="shared" si="102"/>
        <v>0</v>
      </c>
      <c r="AJ108" s="510">
        <f t="shared" si="102"/>
        <v>0</v>
      </c>
      <c r="AK108" s="510">
        <f t="shared" si="102"/>
        <v>0</v>
      </c>
      <c r="AL108" s="510">
        <f t="shared" si="102"/>
        <v>0</v>
      </c>
      <c r="AM108" s="261"/>
    </row>
    <row r="109" spans="2:41" ht="30.75" customHeight="1">
      <c r="B109" s="238" t="s">
        <v>4</v>
      </c>
      <c r="C109" s="2082"/>
      <c r="D109" s="2055" t="s">
        <v>144</v>
      </c>
      <c r="E109" s="2056"/>
      <c r="F109" s="247"/>
      <c r="G109" s="794">
        <f>+管理ﾌｫｰﾏｯﾄ!G35</f>
        <v>1350</v>
      </c>
      <c r="H109" s="290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116"/>
      <c r="AM109" s="262">
        <f>SUM(H109:AL109)</f>
        <v>0</v>
      </c>
      <c r="AO109" s="238" t="s">
        <v>638</v>
      </c>
    </row>
    <row r="110" spans="2:41" ht="30.75" customHeight="1">
      <c r="B110" s="238" t="s">
        <v>4</v>
      </c>
      <c r="C110" s="2082"/>
      <c r="D110" s="2057" t="s">
        <v>148</v>
      </c>
      <c r="E110" s="2058"/>
      <c r="F110" s="244"/>
      <c r="G110" s="753"/>
      <c r="H110" s="217">
        <f>+H105-H104-H102-H100</f>
        <v>0</v>
      </c>
      <c r="I110" s="217">
        <f t="shared" ref="I110:AL110" si="104">+I105-I104-I102-I100</f>
        <v>0</v>
      </c>
      <c r="J110" s="217">
        <f t="shared" si="104"/>
        <v>0</v>
      </c>
      <c r="K110" s="217">
        <f t="shared" si="104"/>
        <v>0</v>
      </c>
      <c r="L110" s="217">
        <f t="shared" si="104"/>
        <v>0</v>
      </c>
      <c r="M110" s="217">
        <f t="shared" si="104"/>
        <v>0</v>
      </c>
      <c r="N110" s="217">
        <f t="shared" si="104"/>
        <v>0</v>
      </c>
      <c r="O110" s="217">
        <f t="shared" si="104"/>
        <v>0</v>
      </c>
      <c r="P110" s="217">
        <f t="shared" si="104"/>
        <v>0</v>
      </c>
      <c r="Q110" s="217">
        <f t="shared" si="104"/>
        <v>0</v>
      </c>
      <c r="R110" s="217">
        <f t="shared" si="104"/>
        <v>0</v>
      </c>
      <c r="S110" s="217">
        <f t="shared" si="104"/>
        <v>0</v>
      </c>
      <c r="T110" s="217">
        <f t="shared" si="104"/>
        <v>0</v>
      </c>
      <c r="U110" s="217">
        <f t="shared" si="104"/>
        <v>0</v>
      </c>
      <c r="V110" s="217">
        <f t="shared" si="104"/>
        <v>0</v>
      </c>
      <c r="W110" s="217">
        <f t="shared" si="104"/>
        <v>0</v>
      </c>
      <c r="X110" s="217">
        <f t="shared" si="104"/>
        <v>0</v>
      </c>
      <c r="Y110" s="217">
        <f t="shared" si="104"/>
        <v>0</v>
      </c>
      <c r="Z110" s="217">
        <f t="shared" si="104"/>
        <v>0</v>
      </c>
      <c r="AA110" s="217">
        <f t="shared" si="104"/>
        <v>0</v>
      </c>
      <c r="AB110" s="217">
        <f t="shared" si="104"/>
        <v>0</v>
      </c>
      <c r="AC110" s="217">
        <f t="shared" si="104"/>
        <v>0</v>
      </c>
      <c r="AD110" s="217">
        <f t="shared" si="104"/>
        <v>0</v>
      </c>
      <c r="AE110" s="217">
        <f t="shared" si="104"/>
        <v>0</v>
      </c>
      <c r="AF110" s="217">
        <f t="shared" si="104"/>
        <v>0</v>
      </c>
      <c r="AG110" s="217">
        <f t="shared" si="104"/>
        <v>0</v>
      </c>
      <c r="AH110" s="217">
        <f t="shared" si="104"/>
        <v>0</v>
      </c>
      <c r="AI110" s="217">
        <f t="shared" si="104"/>
        <v>0</v>
      </c>
      <c r="AJ110" s="217">
        <f t="shared" si="104"/>
        <v>0</v>
      </c>
      <c r="AK110" s="217">
        <f t="shared" si="104"/>
        <v>0</v>
      </c>
      <c r="AL110" s="217">
        <f t="shared" si="104"/>
        <v>0</v>
      </c>
      <c r="AM110" s="271">
        <f>SUM(H110:AL110)+G110</f>
        <v>0</v>
      </c>
      <c r="AO110" s="289" t="e">
        <f>+AM110/(AM111+AM110)</f>
        <v>#DIV/0!</v>
      </c>
    </row>
    <row r="111" spans="2:41" ht="30.75" customHeight="1">
      <c r="B111" s="238" t="s">
        <v>4</v>
      </c>
      <c r="C111" s="2082"/>
      <c r="D111" s="2115" t="s">
        <v>636</v>
      </c>
      <c r="E111" s="2116"/>
      <c r="F111" s="245"/>
      <c r="G111" s="245"/>
      <c r="H111" s="245">
        <f>+H107+H106+H104+H102+H100</f>
        <v>0</v>
      </c>
      <c r="I111" s="245">
        <f t="shared" ref="I111:AL111" si="105">+I107+I106+I104+I102+I100</f>
        <v>0</v>
      </c>
      <c r="J111" s="245">
        <f t="shared" si="105"/>
        <v>0</v>
      </c>
      <c r="K111" s="245">
        <f t="shared" si="105"/>
        <v>0</v>
      </c>
      <c r="L111" s="245">
        <f t="shared" si="105"/>
        <v>0</v>
      </c>
      <c r="M111" s="245">
        <f t="shared" si="105"/>
        <v>0</v>
      </c>
      <c r="N111" s="245">
        <f t="shared" si="105"/>
        <v>0</v>
      </c>
      <c r="O111" s="245">
        <f t="shared" si="105"/>
        <v>0</v>
      </c>
      <c r="P111" s="245">
        <f t="shared" si="105"/>
        <v>0</v>
      </c>
      <c r="Q111" s="245">
        <f t="shared" si="105"/>
        <v>0</v>
      </c>
      <c r="R111" s="245">
        <f t="shared" si="105"/>
        <v>0</v>
      </c>
      <c r="S111" s="245">
        <f t="shared" si="105"/>
        <v>0</v>
      </c>
      <c r="T111" s="245">
        <f t="shared" si="105"/>
        <v>0</v>
      </c>
      <c r="U111" s="245">
        <f t="shared" si="105"/>
        <v>0</v>
      </c>
      <c r="V111" s="245">
        <f t="shared" si="105"/>
        <v>0</v>
      </c>
      <c r="W111" s="245">
        <f t="shared" si="105"/>
        <v>0</v>
      </c>
      <c r="X111" s="245">
        <f t="shared" si="105"/>
        <v>0</v>
      </c>
      <c r="Y111" s="245">
        <f t="shared" si="105"/>
        <v>0</v>
      </c>
      <c r="Z111" s="245">
        <f t="shared" si="105"/>
        <v>0</v>
      </c>
      <c r="AA111" s="245">
        <f t="shared" si="105"/>
        <v>0</v>
      </c>
      <c r="AB111" s="245">
        <f t="shared" si="105"/>
        <v>0</v>
      </c>
      <c r="AC111" s="245">
        <f t="shared" si="105"/>
        <v>0</v>
      </c>
      <c r="AD111" s="245">
        <f t="shared" si="105"/>
        <v>0</v>
      </c>
      <c r="AE111" s="245">
        <f t="shared" si="105"/>
        <v>0</v>
      </c>
      <c r="AF111" s="245">
        <f t="shared" si="105"/>
        <v>0</v>
      </c>
      <c r="AG111" s="245">
        <f t="shared" si="105"/>
        <v>0</v>
      </c>
      <c r="AH111" s="245">
        <f t="shared" si="105"/>
        <v>0</v>
      </c>
      <c r="AI111" s="245">
        <f t="shared" si="105"/>
        <v>0</v>
      </c>
      <c r="AJ111" s="245">
        <f t="shared" si="105"/>
        <v>0</v>
      </c>
      <c r="AK111" s="245">
        <f t="shared" si="105"/>
        <v>0</v>
      </c>
      <c r="AL111" s="245">
        <f t="shared" si="105"/>
        <v>0</v>
      </c>
      <c r="AM111" s="482">
        <f>SUM(H111:AL111)</f>
        <v>0</v>
      </c>
    </row>
    <row r="112" spans="2:41" ht="30.75" customHeight="1">
      <c r="B112" s="238" t="s">
        <v>4</v>
      </c>
      <c r="C112" s="2082"/>
      <c r="D112" s="2057" t="s">
        <v>8</v>
      </c>
      <c r="E112" s="2058"/>
      <c r="F112" s="218"/>
      <c r="G112" s="218"/>
      <c r="H112" s="218">
        <f t="shared" ref="H112:AL112" si="106">+H110-H109</f>
        <v>0</v>
      </c>
      <c r="I112" s="218">
        <f t="shared" si="106"/>
        <v>0</v>
      </c>
      <c r="J112" s="218">
        <f t="shared" si="106"/>
        <v>0</v>
      </c>
      <c r="K112" s="218">
        <f t="shared" si="106"/>
        <v>0</v>
      </c>
      <c r="L112" s="218">
        <f t="shared" si="106"/>
        <v>0</v>
      </c>
      <c r="M112" s="218">
        <f t="shared" si="106"/>
        <v>0</v>
      </c>
      <c r="N112" s="218">
        <f t="shared" si="106"/>
        <v>0</v>
      </c>
      <c r="O112" s="218">
        <f t="shared" si="106"/>
        <v>0</v>
      </c>
      <c r="P112" s="218">
        <f t="shared" si="106"/>
        <v>0</v>
      </c>
      <c r="Q112" s="218">
        <f t="shared" si="106"/>
        <v>0</v>
      </c>
      <c r="R112" s="218">
        <f t="shared" si="106"/>
        <v>0</v>
      </c>
      <c r="S112" s="218">
        <f t="shared" si="106"/>
        <v>0</v>
      </c>
      <c r="T112" s="218">
        <f t="shared" si="106"/>
        <v>0</v>
      </c>
      <c r="U112" s="218">
        <f t="shared" si="106"/>
        <v>0</v>
      </c>
      <c r="V112" s="218">
        <f t="shared" si="106"/>
        <v>0</v>
      </c>
      <c r="W112" s="218">
        <f t="shared" si="106"/>
        <v>0</v>
      </c>
      <c r="X112" s="218">
        <f t="shared" si="106"/>
        <v>0</v>
      </c>
      <c r="Y112" s="218">
        <f t="shared" si="106"/>
        <v>0</v>
      </c>
      <c r="Z112" s="218">
        <f t="shared" si="106"/>
        <v>0</v>
      </c>
      <c r="AA112" s="218">
        <f t="shared" si="106"/>
        <v>0</v>
      </c>
      <c r="AB112" s="218">
        <f t="shared" si="106"/>
        <v>0</v>
      </c>
      <c r="AC112" s="218">
        <f t="shared" si="106"/>
        <v>0</v>
      </c>
      <c r="AD112" s="218">
        <f t="shared" si="106"/>
        <v>0</v>
      </c>
      <c r="AE112" s="218">
        <f t="shared" si="106"/>
        <v>0</v>
      </c>
      <c r="AF112" s="218">
        <f t="shared" si="106"/>
        <v>0</v>
      </c>
      <c r="AG112" s="218">
        <f t="shared" si="106"/>
        <v>0</v>
      </c>
      <c r="AH112" s="218">
        <f t="shared" si="106"/>
        <v>0</v>
      </c>
      <c r="AI112" s="218">
        <f t="shared" si="106"/>
        <v>0</v>
      </c>
      <c r="AJ112" s="218">
        <f t="shared" si="106"/>
        <v>0</v>
      </c>
      <c r="AK112" s="218">
        <f t="shared" si="106"/>
        <v>0</v>
      </c>
      <c r="AL112" s="218">
        <f t="shared" si="106"/>
        <v>0</v>
      </c>
      <c r="AM112" s="265">
        <f>SUM(H112:AL112)</f>
        <v>0</v>
      </c>
    </row>
    <row r="113" spans="2:39" ht="30.75" customHeight="1">
      <c r="B113" s="238" t="s">
        <v>4</v>
      </c>
      <c r="C113" s="2082"/>
      <c r="D113" s="2065" t="s">
        <v>639</v>
      </c>
      <c r="E113" s="2066"/>
      <c r="F113" s="219"/>
      <c r="G113" s="219"/>
      <c r="H113" s="219">
        <f t="shared" ref="H113:AL113" si="107">+G113+H112</f>
        <v>0</v>
      </c>
      <c r="I113" s="219">
        <f t="shared" si="107"/>
        <v>0</v>
      </c>
      <c r="J113" s="219">
        <f t="shared" si="107"/>
        <v>0</v>
      </c>
      <c r="K113" s="219">
        <f t="shared" si="107"/>
        <v>0</v>
      </c>
      <c r="L113" s="219">
        <f t="shared" si="107"/>
        <v>0</v>
      </c>
      <c r="M113" s="219">
        <f t="shared" si="107"/>
        <v>0</v>
      </c>
      <c r="N113" s="219">
        <f t="shared" si="107"/>
        <v>0</v>
      </c>
      <c r="O113" s="219">
        <f t="shared" si="107"/>
        <v>0</v>
      </c>
      <c r="P113" s="219">
        <f t="shared" si="107"/>
        <v>0</v>
      </c>
      <c r="Q113" s="219">
        <f t="shared" si="107"/>
        <v>0</v>
      </c>
      <c r="R113" s="219">
        <f t="shared" ref="R113:W113" si="108">+Q113+R112</f>
        <v>0</v>
      </c>
      <c r="S113" s="219">
        <f t="shared" si="108"/>
        <v>0</v>
      </c>
      <c r="T113" s="219">
        <f t="shared" si="108"/>
        <v>0</v>
      </c>
      <c r="U113" s="219">
        <f t="shared" si="108"/>
        <v>0</v>
      </c>
      <c r="V113" s="219">
        <f t="shared" si="108"/>
        <v>0</v>
      </c>
      <c r="W113" s="219">
        <f t="shared" si="108"/>
        <v>0</v>
      </c>
      <c r="X113" s="219">
        <f t="shared" si="107"/>
        <v>0</v>
      </c>
      <c r="Y113" s="219">
        <f t="shared" si="107"/>
        <v>0</v>
      </c>
      <c r="Z113" s="219">
        <f t="shared" si="107"/>
        <v>0</v>
      </c>
      <c r="AA113" s="219">
        <f t="shared" si="107"/>
        <v>0</v>
      </c>
      <c r="AB113" s="219">
        <f t="shared" si="107"/>
        <v>0</v>
      </c>
      <c r="AC113" s="219">
        <f t="shared" si="107"/>
        <v>0</v>
      </c>
      <c r="AD113" s="219">
        <f t="shared" si="107"/>
        <v>0</v>
      </c>
      <c r="AE113" s="219">
        <f t="shared" si="107"/>
        <v>0</v>
      </c>
      <c r="AF113" s="219">
        <f t="shared" si="107"/>
        <v>0</v>
      </c>
      <c r="AG113" s="219">
        <f t="shared" si="107"/>
        <v>0</v>
      </c>
      <c r="AH113" s="219">
        <f t="shared" si="107"/>
        <v>0</v>
      </c>
      <c r="AI113" s="219">
        <f t="shared" si="107"/>
        <v>0</v>
      </c>
      <c r="AJ113" s="219">
        <f t="shared" si="107"/>
        <v>0</v>
      </c>
      <c r="AK113" s="219">
        <f t="shared" si="107"/>
        <v>0</v>
      </c>
      <c r="AL113" s="219">
        <f t="shared" si="107"/>
        <v>0</v>
      </c>
      <c r="AM113" s="266">
        <f>SUM(H113:AL113)</f>
        <v>0</v>
      </c>
    </row>
    <row r="114" spans="2:39" ht="30.75" customHeight="1">
      <c r="B114" s="238" t="s">
        <v>4</v>
      </c>
      <c r="C114" s="2082"/>
      <c r="D114" s="2117" t="s">
        <v>640</v>
      </c>
      <c r="E114" s="2117"/>
      <c r="F114" s="273"/>
      <c r="G114" s="274">
        <f>+G85+G90+G98+G108</f>
        <v>0</v>
      </c>
      <c r="H114" s="275">
        <f t="shared" ref="H114:AL115" si="109">+G114+H109-H82</f>
        <v>0</v>
      </c>
      <c r="I114" s="275">
        <f t="shared" si="109"/>
        <v>0</v>
      </c>
      <c r="J114" s="275">
        <f t="shared" si="109"/>
        <v>0</v>
      </c>
      <c r="K114" s="275">
        <f t="shared" si="109"/>
        <v>0</v>
      </c>
      <c r="L114" s="275">
        <f t="shared" si="109"/>
        <v>0</v>
      </c>
      <c r="M114" s="275">
        <f t="shared" si="109"/>
        <v>0</v>
      </c>
      <c r="N114" s="275">
        <f t="shared" si="109"/>
        <v>0</v>
      </c>
      <c r="O114" s="275">
        <f t="shared" si="109"/>
        <v>0</v>
      </c>
      <c r="P114" s="275">
        <f t="shared" si="109"/>
        <v>0</v>
      </c>
      <c r="Q114" s="275">
        <f t="shared" si="109"/>
        <v>0</v>
      </c>
      <c r="R114" s="275">
        <f t="shared" ref="R114:X114" si="110">+Q114+R109-R82</f>
        <v>0</v>
      </c>
      <c r="S114" s="275">
        <f t="shared" si="110"/>
        <v>0</v>
      </c>
      <c r="T114" s="275">
        <f t="shared" si="110"/>
        <v>0</v>
      </c>
      <c r="U114" s="275">
        <f t="shared" si="110"/>
        <v>0</v>
      </c>
      <c r="V114" s="275">
        <f t="shared" si="110"/>
        <v>0</v>
      </c>
      <c r="W114" s="275">
        <f t="shared" si="110"/>
        <v>0</v>
      </c>
      <c r="X114" s="275">
        <f t="shared" si="110"/>
        <v>0</v>
      </c>
      <c r="Y114" s="275">
        <f t="shared" si="109"/>
        <v>0</v>
      </c>
      <c r="Z114" s="275">
        <f t="shared" si="109"/>
        <v>0</v>
      </c>
      <c r="AA114" s="275">
        <f t="shared" si="109"/>
        <v>0</v>
      </c>
      <c r="AB114" s="275">
        <f t="shared" si="109"/>
        <v>0</v>
      </c>
      <c r="AC114" s="275">
        <f t="shared" si="109"/>
        <v>0</v>
      </c>
      <c r="AD114" s="275">
        <f t="shared" si="109"/>
        <v>0</v>
      </c>
      <c r="AE114" s="275">
        <f t="shared" si="109"/>
        <v>0</v>
      </c>
      <c r="AF114" s="275">
        <f t="shared" si="109"/>
        <v>0</v>
      </c>
      <c r="AG114" s="275">
        <f t="shared" si="109"/>
        <v>0</v>
      </c>
      <c r="AH114" s="275">
        <f t="shared" si="109"/>
        <v>0</v>
      </c>
      <c r="AI114" s="275">
        <f t="shared" si="109"/>
        <v>0</v>
      </c>
      <c r="AJ114" s="275">
        <f t="shared" si="109"/>
        <v>0</v>
      </c>
      <c r="AK114" s="275">
        <f t="shared" si="109"/>
        <v>0</v>
      </c>
      <c r="AL114" s="275">
        <f t="shared" si="109"/>
        <v>0</v>
      </c>
      <c r="AM114" s="276">
        <f>AL114</f>
        <v>0</v>
      </c>
    </row>
    <row r="115" spans="2:39" ht="30.75" customHeight="1">
      <c r="B115" s="238" t="s">
        <v>4</v>
      </c>
      <c r="C115" s="2082"/>
      <c r="D115" s="2118" t="s">
        <v>641</v>
      </c>
      <c r="E115" s="2118"/>
      <c r="F115" s="231"/>
      <c r="G115" s="246">
        <f>+G85+G90+G98+G108</f>
        <v>0</v>
      </c>
      <c r="H115" s="232">
        <f t="shared" si="109"/>
        <v>0</v>
      </c>
      <c r="I115" s="232">
        <f t="shared" si="109"/>
        <v>0</v>
      </c>
      <c r="J115" s="232">
        <f t="shared" si="109"/>
        <v>0</v>
      </c>
      <c r="K115" s="232">
        <f t="shared" si="109"/>
        <v>0</v>
      </c>
      <c r="L115" s="232">
        <f t="shared" si="109"/>
        <v>0</v>
      </c>
      <c r="M115" s="232">
        <f t="shared" si="109"/>
        <v>0</v>
      </c>
      <c r="N115" s="232">
        <f t="shared" si="109"/>
        <v>0</v>
      </c>
      <c r="O115" s="232">
        <f t="shared" si="109"/>
        <v>0</v>
      </c>
      <c r="P115" s="232">
        <f t="shared" si="109"/>
        <v>0</v>
      </c>
      <c r="Q115" s="232">
        <f t="shared" si="109"/>
        <v>0</v>
      </c>
      <c r="R115" s="232">
        <f t="shared" ref="R115:W115" si="111">+Q115+R110-R83</f>
        <v>0</v>
      </c>
      <c r="S115" s="232">
        <f t="shared" si="111"/>
        <v>0</v>
      </c>
      <c r="T115" s="232">
        <f t="shared" si="111"/>
        <v>0</v>
      </c>
      <c r="U115" s="232">
        <f t="shared" si="111"/>
        <v>0</v>
      </c>
      <c r="V115" s="232">
        <f t="shared" si="111"/>
        <v>0</v>
      </c>
      <c r="W115" s="232">
        <f t="shared" si="111"/>
        <v>0</v>
      </c>
      <c r="X115" s="232">
        <f t="shared" si="109"/>
        <v>0</v>
      </c>
      <c r="Y115" s="232">
        <f t="shared" si="109"/>
        <v>0</v>
      </c>
      <c r="Z115" s="232">
        <f t="shared" si="109"/>
        <v>0</v>
      </c>
      <c r="AA115" s="232">
        <f t="shared" si="109"/>
        <v>0</v>
      </c>
      <c r="AB115" s="232">
        <f t="shared" si="109"/>
        <v>0</v>
      </c>
      <c r="AC115" s="232">
        <f t="shared" si="109"/>
        <v>0</v>
      </c>
      <c r="AD115" s="232">
        <f t="shared" si="109"/>
        <v>0</v>
      </c>
      <c r="AE115" s="232">
        <f t="shared" si="109"/>
        <v>0</v>
      </c>
      <c r="AF115" s="232">
        <f t="shared" si="109"/>
        <v>0</v>
      </c>
      <c r="AG115" s="232">
        <f t="shared" si="109"/>
        <v>0</v>
      </c>
      <c r="AH115" s="232">
        <f t="shared" si="109"/>
        <v>0</v>
      </c>
      <c r="AI115" s="232">
        <f t="shared" si="109"/>
        <v>0</v>
      </c>
      <c r="AJ115" s="232">
        <f t="shared" si="109"/>
        <v>0</v>
      </c>
      <c r="AK115" s="232">
        <f t="shared" si="109"/>
        <v>0</v>
      </c>
      <c r="AL115" s="232">
        <f t="shared" si="109"/>
        <v>0</v>
      </c>
      <c r="AM115" s="267">
        <f>AL115</f>
        <v>0</v>
      </c>
    </row>
    <row r="116" spans="2:39" ht="30.75" customHeight="1" thickBot="1">
      <c r="B116" s="238" t="s">
        <v>4</v>
      </c>
      <c r="C116" s="2083"/>
      <c r="D116" s="2119" t="s">
        <v>8</v>
      </c>
      <c r="E116" s="2119"/>
      <c r="F116" s="228"/>
      <c r="G116" s="229"/>
      <c r="H116" s="230">
        <f>+H115-H114</f>
        <v>0</v>
      </c>
      <c r="I116" s="230">
        <f t="shared" ref="I116:AL116" si="112">+I115-I114</f>
        <v>0</v>
      </c>
      <c r="J116" s="230">
        <f t="shared" si="112"/>
        <v>0</v>
      </c>
      <c r="K116" s="230">
        <f t="shared" si="112"/>
        <v>0</v>
      </c>
      <c r="L116" s="230">
        <f t="shared" si="112"/>
        <v>0</v>
      </c>
      <c r="M116" s="230">
        <f t="shared" si="112"/>
        <v>0</v>
      </c>
      <c r="N116" s="230">
        <f t="shared" si="112"/>
        <v>0</v>
      </c>
      <c r="O116" s="230">
        <f t="shared" si="112"/>
        <v>0</v>
      </c>
      <c r="P116" s="230">
        <f t="shared" si="112"/>
        <v>0</v>
      </c>
      <c r="Q116" s="230">
        <f t="shared" si="112"/>
        <v>0</v>
      </c>
      <c r="R116" s="230">
        <f t="shared" si="112"/>
        <v>0</v>
      </c>
      <c r="S116" s="230">
        <f t="shared" si="112"/>
        <v>0</v>
      </c>
      <c r="T116" s="230">
        <f t="shared" si="112"/>
        <v>0</v>
      </c>
      <c r="U116" s="230">
        <f t="shared" si="112"/>
        <v>0</v>
      </c>
      <c r="V116" s="230">
        <f t="shared" si="112"/>
        <v>0</v>
      </c>
      <c r="W116" s="230">
        <f t="shared" si="112"/>
        <v>0</v>
      </c>
      <c r="X116" s="230">
        <f t="shared" si="112"/>
        <v>0</v>
      </c>
      <c r="Y116" s="230">
        <f t="shared" si="112"/>
        <v>0</v>
      </c>
      <c r="Z116" s="230">
        <f t="shared" si="112"/>
        <v>0</v>
      </c>
      <c r="AA116" s="230">
        <f t="shared" si="112"/>
        <v>0</v>
      </c>
      <c r="AB116" s="230">
        <f t="shared" si="112"/>
        <v>0</v>
      </c>
      <c r="AC116" s="230">
        <f t="shared" si="112"/>
        <v>0</v>
      </c>
      <c r="AD116" s="230">
        <f t="shared" si="112"/>
        <v>0</v>
      </c>
      <c r="AE116" s="230">
        <f t="shared" si="112"/>
        <v>0</v>
      </c>
      <c r="AF116" s="230">
        <f t="shared" si="112"/>
        <v>0</v>
      </c>
      <c r="AG116" s="230">
        <f t="shared" si="112"/>
        <v>0</v>
      </c>
      <c r="AH116" s="230">
        <f t="shared" si="112"/>
        <v>0</v>
      </c>
      <c r="AI116" s="230">
        <f t="shared" si="112"/>
        <v>0</v>
      </c>
      <c r="AJ116" s="230">
        <f t="shared" si="112"/>
        <v>0</v>
      </c>
      <c r="AK116" s="230">
        <f t="shared" si="112"/>
        <v>0</v>
      </c>
      <c r="AL116" s="230">
        <f t="shared" si="112"/>
        <v>0</v>
      </c>
      <c r="AM116" s="268">
        <f>+AL116+AM115-AM114</f>
        <v>0</v>
      </c>
    </row>
    <row r="117" spans="2:39" ht="30" customHeight="1" thickTop="1">
      <c r="B117" s="238"/>
      <c r="C117" s="2128"/>
      <c r="D117" s="2067" t="s">
        <v>120</v>
      </c>
      <c r="E117" s="2068"/>
      <c r="F117" s="127">
        <f>+GL!E76</f>
        <v>0</v>
      </c>
      <c r="G117" s="128"/>
      <c r="H117" s="798"/>
      <c r="I117" s="798"/>
      <c r="J117" s="798"/>
      <c r="K117" s="798"/>
      <c r="L117" s="798"/>
      <c r="M117" s="798"/>
      <c r="N117" s="798"/>
      <c r="O117" s="798"/>
      <c r="P117" s="798"/>
      <c r="Q117" s="798"/>
      <c r="R117" s="798"/>
      <c r="S117" s="798"/>
      <c r="T117" s="798"/>
      <c r="U117" s="798"/>
      <c r="V117" s="798"/>
      <c r="W117" s="798"/>
      <c r="X117" s="798"/>
      <c r="Y117" s="798"/>
      <c r="Z117" s="798"/>
      <c r="AA117" s="798"/>
      <c r="AB117" s="798"/>
      <c r="AC117" s="798"/>
      <c r="AD117" s="798"/>
      <c r="AE117" s="798"/>
      <c r="AF117" s="798"/>
      <c r="AG117" s="798"/>
      <c r="AH117" s="798"/>
      <c r="AI117" s="798"/>
      <c r="AJ117" s="798"/>
      <c r="AK117" s="798"/>
      <c r="AL117" s="801"/>
      <c r="AM117" s="278">
        <f>SUM(H117:AL117)</f>
        <v>0</v>
      </c>
    </row>
    <row r="118" spans="2:39" ht="30" customHeight="1">
      <c r="B118" s="238"/>
      <c r="C118" s="2129"/>
      <c r="D118" s="2084" t="s">
        <v>621</v>
      </c>
      <c r="E118" s="2085"/>
      <c r="F118" s="80"/>
      <c r="G118" s="213">
        <v>0</v>
      </c>
      <c r="H118" s="72">
        <f t="shared" ref="H118:AF118" si="113">+H117</f>
        <v>0</v>
      </c>
      <c r="I118" s="72">
        <f t="shared" si="113"/>
        <v>0</v>
      </c>
      <c r="J118" s="72">
        <f t="shared" si="113"/>
        <v>0</v>
      </c>
      <c r="K118" s="72">
        <f t="shared" si="113"/>
        <v>0</v>
      </c>
      <c r="L118" s="72">
        <f t="shared" si="113"/>
        <v>0</v>
      </c>
      <c r="M118" s="72">
        <f t="shared" si="113"/>
        <v>0</v>
      </c>
      <c r="N118" s="72">
        <f t="shared" si="113"/>
        <v>0</v>
      </c>
      <c r="O118" s="72">
        <f t="shared" si="113"/>
        <v>0</v>
      </c>
      <c r="P118" s="72">
        <f t="shared" si="113"/>
        <v>0</v>
      </c>
      <c r="Q118" s="72">
        <f t="shared" si="113"/>
        <v>0</v>
      </c>
      <c r="R118" s="72">
        <f t="shared" si="113"/>
        <v>0</v>
      </c>
      <c r="S118" s="72">
        <f t="shared" si="113"/>
        <v>0</v>
      </c>
      <c r="T118" s="72">
        <f t="shared" si="113"/>
        <v>0</v>
      </c>
      <c r="U118" s="72">
        <f t="shared" si="113"/>
        <v>0</v>
      </c>
      <c r="V118" s="72">
        <f t="shared" si="113"/>
        <v>0</v>
      </c>
      <c r="W118" s="72">
        <f t="shared" si="113"/>
        <v>0</v>
      </c>
      <c r="X118" s="72">
        <f t="shared" si="113"/>
        <v>0</v>
      </c>
      <c r="Y118" s="72">
        <f t="shared" si="113"/>
        <v>0</v>
      </c>
      <c r="Z118" s="72">
        <f t="shared" si="113"/>
        <v>0</v>
      </c>
      <c r="AA118" s="72">
        <f t="shared" si="113"/>
        <v>0</v>
      </c>
      <c r="AB118" s="72">
        <f t="shared" si="113"/>
        <v>0</v>
      </c>
      <c r="AC118" s="72">
        <f t="shared" si="113"/>
        <v>0</v>
      </c>
      <c r="AD118" s="72">
        <f t="shared" si="113"/>
        <v>0</v>
      </c>
      <c r="AE118" s="72">
        <f t="shared" si="113"/>
        <v>0</v>
      </c>
      <c r="AF118" s="72">
        <f t="shared" si="113"/>
        <v>0</v>
      </c>
      <c r="AG118" s="72"/>
      <c r="AH118" s="72"/>
      <c r="AI118" s="72">
        <f>+AI117</f>
        <v>0</v>
      </c>
      <c r="AJ118" s="72">
        <f>+AJ117</f>
        <v>0</v>
      </c>
      <c r="AK118" s="72">
        <f>+AK117</f>
        <v>0</v>
      </c>
      <c r="AL118" s="285">
        <f>+AL117</f>
        <v>0</v>
      </c>
      <c r="AM118" s="475">
        <f>SUM(G118:AL118)</f>
        <v>0</v>
      </c>
    </row>
    <row r="119" spans="2:39" ht="30" customHeight="1">
      <c r="B119" s="238"/>
      <c r="C119" s="2129"/>
      <c r="D119" s="2120" t="s">
        <v>622</v>
      </c>
      <c r="E119" s="2121"/>
      <c r="F119" s="122"/>
      <c r="G119" s="758">
        <f>+G118</f>
        <v>0</v>
      </c>
      <c r="H119" s="325">
        <f t="shared" ref="H119:AL119" si="114">G119-H117+H118</f>
        <v>0</v>
      </c>
      <c r="I119" s="325">
        <f t="shared" si="114"/>
        <v>0</v>
      </c>
      <c r="J119" s="325">
        <f t="shared" si="114"/>
        <v>0</v>
      </c>
      <c r="K119" s="325">
        <f t="shared" si="114"/>
        <v>0</v>
      </c>
      <c r="L119" s="325">
        <f t="shared" si="114"/>
        <v>0</v>
      </c>
      <c r="M119" s="325">
        <f t="shared" si="114"/>
        <v>0</v>
      </c>
      <c r="N119" s="325">
        <f t="shared" si="114"/>
        <v>0</v>
      </c>
      <c r="O119" s="325">
        <f t="shared" si="114"/>
        <v>0</v>
      </c>
      <c r="P119" s="325">
        <f t="shared" si="114"/>
        <v>0</v>
      </c>
      <c r="Q119" s="325">
        <f t="shared" si="114"/>
        <v>0</v>
      </c>
      <c r="R119" s="325">
        <f t="shared" ref="R119:X119" si="115">Q119-R117+R118</f>
        <v>0</v>
      </c>
      <c r="S119" s="325">
        <f t="shared" si="115"/>
        <v>0</v>
      </c>
      <c r="T119" s="325">
        <f t="shared" si="115"/>
        <v>0</v>
      </c>
      <c r="U119" s="325">
        <f t="shared" si="115"/>
        <v>0</v>
      </c>
      <c r="V119" s="325">
        <f t="shared" si="115"/>
        <v>0</v>
      </c>
      <c r="W119" s="325">
        <f t="shared" si="115"/>
        <v>0</v>
      </c>
      <c r="X119" s="325">
        <f t="shared" si="115"/>
        <v>0</v>
      </c>
      <c r="Y119" s="325">
        <f t="shared" si="114"/>
        <v>0</v>
      </c>
      <c r="Z119" s="325">
        <f t="shared" si="114"/>
        <v>0</v>
      </c>
      <c r="AA119" s="325">
        <f t="shared" si="114"/>
        <v>0</v>
      </c>
      <c r="AB119" s="325">
        <f t="shared" si="114"/>
        <v>0</v>
      </c>
      <c r="AC119" s="325">
        <f t="shared" si="114"/>
        <v>0</v>
      </c>
      <c r="AD119" s="325">
        <f t="shared" si="114"/>
        <v>0</v>
      </c>
      <c r="AE119" s="325">
        <f t="shared" si="114"/>
        <v>0</v>
      </c>
      <c r="AF119" s="325">
        <f t="shared" si="114"/>
        <v>0</v>
      </c>
      <c r="AG119" s="325">
        <f t="shared" si="114"/>
        <v>0</v>
      </c>
      <c r="AH119" s="325">
        <f t="shared" si="114"/>
        <v>0</v>
      </c>
      <c r="AI119" s="325">
        <f t="shared" si="114"/>
        <v>0</v>
      </c>
      <c r="AJ119" s="325">
        <f t="shared" si="114"/>
        <v>0</v>
      </c>
      <c r="AK119" s="325">
        <f t="shared" si="114"/>
        <v>0</v>
      </c>
      <c r="AL119" s="352">
        <f t="shared" si="114"/>
        <v>0</v>
      </c>
      <c r="AM119" s="353"/>
    </row>
    <row r="120" spans="2:39" ht="30" customHeight="1" thickBot="1">
      <c r="B120" s="238"/>
      <c r="C120" s="2129"/>
      <c r="D120" s="2049" t="s">
        <v>54</v>
      </c>
      <c r="E120" s="2050"/>
      <c r="F120" s="320"/>
      <c r="G120" s="321"/>
      <c r="H120" s="322">
        <f>G120+H122-H118</f>
        <v>0</v>
      </c>
      <c r="I120" s="322">
        <f t="shared" ref="I120:AL120" si="116">H120+I122-I118</f>
        <v>0</v>
      </c>
      <c r="J120" s="322">
        <f t="shared" si="116"/>
        <v>0</v>
      </c>
      <c r="K120" s="322">
        <f t="shared" si="116"/>
        <v>0</v>
      </c>
      <c r="L120" s="322">
        <f t="shared" si="116"/>
        <v>0</v>
      </c>
      <c r="M120" s="322">
        <f t="shared" si="116"/>
        <v>0</v>
      </c>
      <c r="N120" s="322">
        <f t="shared" si="116"/>
        <v>0</v>
      </c>
      <c r="O120" s="322">
        <f t="shared" si="116"/>
        <v>0</v>
      </c>
      <c r="P120" s="322">
        <f t="shared" si="116"/>
        <v>0</v>
      </c>
      <c r="Q120" s="322">
        <f t="shared" si="116"/>
        <v>0</v>
      </c>
      <c r="R120" s="322">
        <f t="shared" ref="R120:W120" si="117">Q120+R122-R118</f>
        <v>0</v>
      </c>
      <c r="S120" s="322">
        <f t="shared" si="117"/>
        <v>0</v>
      </c>
      <c r="T120" s="322">
        <f t="shared" si="117"/>
        <v>0</v>
      </c>
      <c r="U120" s="322">
        <f t="shared" si="117"/>
        <v>0</v>
      </c>
      <c r="V120" s="322">
        <f t="shared" si="117"/>
        <v>0</v>
      </c>
      <c r="W120" s="322">
        <f t="shared" si="117"/>
        <v>0</v>
      </c>
      <c r="X120" s="322">
        <f t="shared" si="116"/>
        <v>0</v>
      </c>
      <c r="Y120" s="322">
        <f t="shared" si="116"/>
        <v>0</v>
      </c>
      <c r="Z120" s="322">
        <f t="shared" si="116"/>
        <v>0</v>
      </c>
      <c r="AA120" s="322">
        <f t="shared" si="116"/>
        <v>0</v>
      </c>
      <c r="AB120" s="322">
        <f t="shared" si="116"/>
        <v>0</v>
      </c>
      <c r="AC120" s="322">
        <f t="shared" si="116"/>
        <v>0</v>
      </c>
      <c r="AD120" s="322">
        <f t="shared" si="116"/>
        <v>0</v>
      </c>
      <c r="AE120" s="322">
        <f t="shared" si="116"/>
        <v>0</v>
      </c>
      <c r="AF120" s="322">
        <f t="shared" si="116"/>
        <v>0</v>
      </c>
      <c r="AG120" s="322">
        <f t="shared" si="116"/>
        <v>0</v>
      </c>
      <c r="AH120" s="322">
        <f t="shared" si="116"/>
        <v>0</v>
      </c>
      <c r="AI120" s="322">
        <f t="shared" si="116"/>
        <v>0</v>
      </c>
      <c r="AJ120" s="322">
        <f t="shared" si="116"/>
        <v>0</v>
      </c>
      <c r="AK120" s="322">
        <f t="shared" si="116"/>
        <v>0</v>
      </c>
      <c r="AL120" s="350">
        <f t="shared" si="116"/>
        <v>0</v>
      </c>
      <c r="AM120" s="351"/>
    </row>
    <row r="121" spans="2:39" ht="30" customHeight="1" thickTop="1">
      <c r="B121" s="238"/>
      <c r="C121" s="2129"/>
      <c r="D121" s="2051" t="s">
        <v>40</v>
      </c>
      <c r="E121" s="2052"/>
      <c r="F121" s="152"/>
      <c r="G121" s="152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286"/>
      <c r="AM121" s="280">
        <f>SUM(H121:AL121)</f>
        <v>0</v>
      </c>
    </row>
    <row r="122" spans="2:39" ht="30" customHeight="1">
      <c r="B122" s="238"/>
      <c r="C122" s="2129"/>
      <c r="D122" s="2053" t="s">
        <v>140</v>
      </c>
      <c r="E122" s="2054"/>
      <c r="F122" s="123"/>
      <c r="G122" s="120"/>
      <c r="H122" s="121">
        <f t="shared" ref="H122:AL122" si="118">+H121</f>
        <v>0</v>
      </c>
      <c r="I122" s="121">
        <f t="shared" si="118"/>
        <v>0</v>
      </c>
      <c r="J122" s="121">
        <f t="shared" si="118"/>
        <v>0</v>
      </c>
      <c r="K122" s="121">
        <f t="shared" si="118"/>
        <v>0</v>
      </c>
      <c r="L122" s="121">
        <f t="shared" si="118"/>
        <v>0</v>
      </c>
      <c r="M122" s="121">
        <f t="shared" si="118"/>
        <v>0</v>
      </c>
      <c r="N122" s="121">
        <f t="shared" si="118"/>
        <v>0</v>
      </c>
      <c r="O122" s="121">
        <f t="shared" si="118"/>
        <v>0</v>
      </c>
      <c r="P122" s="121">
        <f t="shared" si="118"/>
        <v>0</v>
      </c>
      <c r="Q122" s="121">
        <f t="shared" si="118"/>
        <v>0</v>
      </c>
      <c r="R122" s="121">
        <f t="shared" si="118"/>
        <v>0</v>
      </c>
      <c r="S122" s="121">
        <f t="shared" si="118"/>
        <v>0</v>
      </c>
      <c r="T122" s="121">
        <f t="shared" si="118"/>
        <v>0</v>
      </c>
      <c r="U122" s="121">
        <f t="shared" si="118"/>
        <v>0</v>
      </c>
      <c r="V122" s="121">
        <f t="shared" si="118"/>
        <v>0</v>
      </c>
      <c r="W122" s="121">
        <f t="shared" si="118"/>
        <v>0</v>
      </c>
      <c r="X122" s="121">
        <f t="shared" si="118"/>
        <v>0</v>
      </c>
      <c r="Y122" s="121">
        <f t="shared" si="118"/>
        <v>0</v>
      </c>
      <c r="Z122" s="121">
        <f t="shared" si="118"/>
        <v>0</v>
      </c>
      <c r="AA122" s="121">
        <f t="shared" si="118"/>
        <v>0</v>
      </c>
      <c r="AB122" s="121">
        <f t="shared" si="118"/>
        <v>0</v>
      </c>
      <c r="AC122" s="121">
        <f t="shared" si="118"/>
        <v>0</v>
      </c>
      <c r="AD122" s="121">
        <f t="shared" si="118"/>
        <v>0</v>
      </c>
      <c r="AE122" s="121">
        <f t="shared" si="118"/>
        <v>0</v>
      </c>
      <c r="AF122" s="121">
        <f t="shared" si="118"/>
        <v>0</v>
      </c>
      <c r="AG122" s="121">
        <f t="shared" si="118"/>
        <v>0</v>
      </c>
      <c r="AH122" s="121">
        <f t="shared" si="118"/>
        <v>0</v>
      </c>
      <c r="AI122" s="121">
        <f t="shared" si="118"/>
        <v>0</v>
      </c>
      <c r="AJ122" s="121">
        <f t="shared" si="118"/>
        <v>0</v>
      </c>
      <c r="AK122" s="121">
        <f t="shared" si="118"/>
        <v>0</v>
      </c>
      <c r="AL122" s="287">
        <f t="shared" si="118"/>
        <v>0</v>
      </c>
      <c r="AM122" s="281">
        <f>SUM(H122:AL122)</f>
        <v>0</v>
      </c>
    </row>
    <row r="123" spans="2:39" ht="30" customHeight="1">
      <c r="B123" s="238"/>
      <c r="C123" s="2129"/>
      <c r="D123" s="2122" t="s">
        <v>623</v>
      </c>
      <c r="E123" s="2123"/>
      <c r="F123" s="80"/>
      <c r="G123" s="80"/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  <c r="AE123" s="327"/>
      <c r="AF123" s="327"/>
      <c r="AG123" s="327"/>
      <c r="AH123" s="327"/>
      <c r="AI123" s="327"/>
      <c r="AJ123" s="327"/>
      <c r="AK123" s="327"/>
      <c r="AL123" s="358"/>
      <c r="AM123" s="359">
        <f>SUM(H123:AL123)</f>
        <v>0</v>
      </c>
    </row>
    <row r="124" spans="2:39" ht="30" customHeight="1">
      <c r="B124" s="238"/>
      <c r="C124" s="2129"/>
      <c r="D124" s="2124" t="s">
        <v>624</v>
      </c>
      <c r="E124" s="2125"/>
      <c r="F124" s="124"/>
      <c r="G124" s="122"/>
      <c r="H124" s="329">
        <f t="shared" ref="H124:AL124" si="119">+G124+H122-H121</f>
        <v>0</v>
      </c>
      <c r="I124" s="329">
        <f t="shared" si="119"/>
        <v>0</v>
      </c>
      <c r="J124" s="329">
        <f t="shared" si="119"/>
        <v>0</v>
      </c>
      <c r="K124" s="329">
        <f t="shared" si="119"/>
        <v>0</v>
      </c>
      <c r="L124" s="329">
        <f t="shared" si="119"/>
        <v>0</v>
      </c>
      <c r="M124" s="329">
        <f t="shared" si="119"/>
        <v>0</v>
      </c>
      <c r="N124" s="329">
        <f t="shared" si="119"/>
        <v>0</v>
      </c>
      <c r="O124" s="329">
        <f t="shared" si="119"/>
        <v>0</v>
      </c>
      <c r="P124" s="329">
        <f t="shared" si="119"/>
        <v>0</v>
      </c>
      <c r="Q124" s="329">
        <f t="shared" si="119"/>
        <v>0</v>
      </c>
      <c r="R124" s="329">
        <f t="shared" ref="R124:W124" si="120">+Q124+R122-R121</f>
        <v>0</v>
      </c>
      <c r="S124" s="329">
        <f t="shared" si="120"/>
        <v>0</v>
      </c>
      <c r="T124" s="329">
        <f t="shared" si="120"/>
        <v>0</v>
      </c>
      <c r="U124" s="329">
        <f t="shared" si="120"/>
        <v>0</v>
      </c>
      <c r="V124" s="329">
        <f t="shared" si="120"/>
        <v>0</v>
      </c>
      <c r="W124" s="329">
        <f t="shared" si="120"/>
        <v>0</v>
      </c>
      <c r="X124" s="329">
        <f t="shared" si="119"/>
        <v>0</v>
      </c>
      <c r="Y124" s="329">
        <f t="shared" si="119"/>
        <v>0</v>
      </c>
      <c r="Z124" s="329">
        <f t="shared" si="119"/>
        <v>0</v>
      </c>
      <c r="AA124" s="329">
        <f t="shared" si="119"/>
        <v>0</v>
      </c>
      <c r="AB124" s="329">
        <f t="shared" si="119"/>
        <v>0</v>
      </c>
      <c r="AC124" s="329">
        <f t="shared" si="119"/>
        <v>0</v>
      </c>
      <c r="AD124" s="329">
        <f t="shared" si="119"/>
        <v>0</v>
      </c>
      <c r="AE124" s="329">
        <f t="shared" si="119"/>
        <v>0</v>
      </c>
      <c r="AF124" s="329">
        <f t="shared" si="119"/>
        <v>0</v>
      </c>
      <c r="AG124" s="329">
        <f t="shared" si="119"/>
        <v>0</v>
      </c>
      <c r="AH124" s="329">
        <f t="shared" si="119"/>
        <v>0</v>
      </c>
      <c r="AI124" s="329">
        <f t="shared" si="119"/>
        <v>0</v>
      </c>
      <c r="AJ124" s="329">
        <f t="shared" si="119"/>
        <v>0</v>
      </c>
      <c r="AK124" s="329">
        <f t="shared" si="119"/>
        <v>0</v>
      </c>
      <c r="AL124" s="346">
        <f t="shared" si="119"/>
        <v>0</v>
      </c>
      <c r="AM124" s="347"/>
    </row>
    <row r="125" spans="2:39" ht="30" customHeight="1">
      <c r="B125" s="238"/>
      <c r="C125" s="2129"/>
      <c r="D125" s="2059" t="s">
        <v>53</v>
      </c>
      <c r="E125" s="2060"/>
      <c r="F125" s="174"/>
      <c r="G125" s="175"/>
      <c r="H125" s="167">
        <f t="shared" ref="H125:AL125" si="121">+G125+H127-H122-H123</f>
        <v>0</v>
      </c>
      <c r="I125" s="167">
        <f t="shared" si="121"/>
        <v>0</v>
      </c>
      <c r="J125" s="167">
        <f t="shared" si="121"/>
        <v>0</v>
      </c>
      <c r="K125" s="167">
        <f t="shared" si="121"/>
        <v>0</v>
      </c>
      <c r="L125" s="167">
        <f t="shared" si="121"/>
        <v>0</v>
      </c>
      <c r="M125" s="167">
        <f t="shared" si="121"/>
        <v>0</v>
      </c>
      <c r="N125" s="167">
        <f t="shared" si="121"/>
        <v>0</v>
      </c>
      <c r="O125" s="167">
        <f t="shared" si="121"/>
        <v>0</v>
      </c>
      <c r="P125" s="167">
        <f t="shared" si="121"/>
        <v>0</v>
      </c>
      <c r="Q125" s="167">
        <f t="shared" si="121"/>
        <v>0</v>
      </c>
      <c r="R125" s="167">
        <f t="shared" ref="R125:X125" si="122">+Q125+R127-R122-R123</f>
        <v>0</v>
      </c>
      <c r="S125" s="167">
        <f t="shared" si="122"/>
        <v>0</v>
      </c>
      <c r="T125" s="167">
        <f t="shared" si="122"/>
        <v>0</v>
      </c>
      <c r="U125" s="167">
        <f t="shared" si="122"/>
        <v>0</v>
      </c>
      <c r="V125" s="167">
        <f t="shared" si="122"/>
        <v>0</v>
      </c>
      <c r="W125" s="167">
        <f t="shared" si="122"/>
        <v>0</v>
      </c>
      <c r="X125" s="167">
        <f t="shared" si="122"/>
        <v>0</v>
      </c>
      <c r="Y125" s="167">
        <f t="shared" si="121"/>
        <v>0</v>
      </c>
      <c r="Z125" s="167">
        <f t="shared" si="121"/>
        <v>0</v>
      </c>
      <c r="AA125" s="167">
        <f t="shared" si="121"/>
        <v>0</v>
      </c>
      <c r="AB125" s="167">
        <f t="shared" si="121"/>
        <v>0</v>
      </c>
      <c r="AC125" s="167">
        <f t="shared" si="121"/>
        <v>0</v>
      </c>
      <c r="AD125" s="167">
        <f t="shared" si="121"/>
        <v>0</v>
      </c>
      <c r="AE125" s="167">
        <f t="shared" si="121"/>
        <v>0</v>
      </c>
      <c r="AF125" s="167">
        <f t="shared" si="121"/>
        <v>0</v>
      </c>
      <c r="AG125" s="167">
        <f t="shared" si="121"/>
        <v>0</v>
      </c>
      <c r="AH125" s="167">
        <f t="shared" si="121"/>
        <v>0</v>
      </c>
      <c r="AI125" s="167">
        <f t="shared" si="121"/>
        <v>0</v>
      </c>
      <c r="AJ125" s="167">
        <f t="shared" si="121"/>
        <v>0</v>
      </c>
      <c r="AK125" s="167">
        <f t="shared" si="121"/>
        <v>0</v>
      </c>
      <c r="AL125" s="348">
        <f t="shared" si="121"/>
        <v>0</v>
      </c>
      <c r="AM125" s="349"/>
    </row>
    <row r="126" spans="2:39" ht="30" customHeight="1">
      <c r="B126" s="238"/>
      <c r="C126" s="2129"/>
      <c r="D126" s="2090" t="s">
        <v>625</v>
      </c>
      <c r="E126" s="2102"/>
      <c r="F126" s="2086" t="s">
        <v>645</v>
      </c>
      <c r="G126" s="125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288"/>
      <c r="AM126" s="282">
        <f>SUM(H126:AL126)</f>
        <v>0</v>
      </c>
    </row>
    <row r="127" spans="2:39" ht="30" customHeight="1">
      <c r="B127" s="238"/>
      <c r="C127" s="2129"/>
      <c r="D127" s="2089" t="s">
        <v>627</v>
      </c>
      <c r="E127" s="2092"/>
      <c r="F127" s="2087"/>
      <c r="G127" s="213"/>
      <c r="H127" s="72">
        <f t="shared" ref="H127:AL127" si="123">+H126</f>
        <v>0</v>
      </c>
      <c r="I127" s="72">
        <f t="shared" si="123"/>
        <v>0</v>
      </c>
      <c r="J127" s="72">
        <f t="shared" si="123"/>
        <v>0</v>
      </c>
      <c r="K127" s="72">
        <f t="shared" si="123"/>
        <v>0</v>
      </c>
      <c r="L127" s="72">
        <f t="shared" si="123"/>
        <v>0</v>
      </c>
      <c r="M127" s="72">
        <f t="shared" si="123"/>
        <v>0</v>
      </c>
      <c r="N127" s="72">
        <f t="shared" si="123"/>
        <v>0</v>
      </c>
      <c r="O127" s="72">
        <f t="shared" si="123"/>
        <v>0</v>
      </c>
      <c r="P127" s="72">
        <f t="shared" si="123"/>
        <v>0</v>
      </c>
      <c r="Q127" s="72">
        <f t="shared" si="123"/>
        <v>0</v>
      </c>
      <c r="R127" s="72">
        <f t="shared" si="123"/>
        <v>0</v>
      </c>
      <c r="S127" s="72">
        <f t="shared" si="123"/>
        <v>0</v>
      </c>
      <c r="T127" s="72">
        <f t="shared" si="123"/>
        <v>0</v>
      </c>
      <c r="U127" s="72">
        <f t="shared" si="123"/>
        <v>0</v>
      </c>
      <c r="V127" s="72">
        <f t="shared" si="123"/>
        <v>0</v>
      </c>
      <c r="W127" s="72">
        <f t="shared" si="123"/>
        <v>0</v>
      </c>
      <c r="X127" s="72">
        <f t="shared" si="123"/>
        <v>0</v>
      </c>
      <c r="Y127" s="72">
        <f t="shared" si="123"/>
        <v>0</v>
      </c>
      <c r="Z127" s="72">
        <f t="shared" si="123"/>
        <v>0</v>
      </c>
      <c r="AA127" s="72">
        <f t="shared" si="123"/>
        <v>0</v>
      </c>
      <c r="AB127" s="72">
        <f t="shared" si="123"/>
        <v>0</v>
      </c>
      <c r="AC127" s="72">
        <f t="shared" si="123"/>
        <v>0</v>
      </c>
      <c r="AD127" s="72">
        <f t="shared" si="123"/>
        <v>0</v>
      </c>
      <c r="AE127" s="72">
        <f t="shared" si="123"/>
        <v>0</v>
      </c>
      <c r="AF127" s="72">
        <f t="shared" si="123"/>
        <v>0</v>
      </c>
      <c r="AG127" s="72">
        <f t="shared" si="123"/>
        <v>0</v>
      </c>
      <c r="AH127" s="72">
        <f t="shared" si="123"/>
        <v>0</v>
      </c>
      <c r="AI127" s="72">
        <f t="shared" si="123"/>
        <v>0</v>
      </c>
      <c r="AJ127" s="72">
        <f t="shared" si="123"/>
        <v>0</v>
      </c>
      <c r="AK127" s="72">
        <f t="shared" si="123"/>
        <v>0</v>
      </c>
      <c r="AL127" s="285">
        <f t="shared" si="123"/>
        <v>0</v>
      </c>
      <c r="AM127" s="283">
        <f>SUM(H127:AL127)</f>
        <v>0</v>
      </c>
    </row>
    <row r="128" spans="2:39" ht="30" customHeight="1">
      <c r="B128" s="238"/>
      <c r="C128" s="2129"/>
      <c r="D128" s="2093" t="s">
        <v>628</v>
      </c>
      <c r="E128" s="2094"/>
      <c r="F128" s="2087"/>
      <c r="G128" s="80"/>
      <c r="H128" s="331"/>
      <c r="I128" s="331"/>
      <c r="J128" s="331"/>
      <c r="K128" s="331"/>
      <c r="L128" s="331"/>
      <c r="M128" s="331"/>
      <c r="N128" s="331"/>
      <c r="O128" s="331"/>
      <c r="P128" s="331"/>
      <c r="Q128" s="331"/>
      <c r="R128" s="331"/>
      <c r="S128" s="331"/>
      <c r="T128" s="331"/>
      <c r="U128" s="331"/>
      <c r="V128" s="331"/>
      <c r="W128" s="331"/>
      <c r="X128" s="331"/>
      <c r="Y128" s="331"/>
      <c r="Z128" s="331"/>
      <c r="AA128" s="331"/>
      <c r="AB128" s="331"/>
      <c r="AC128" s="331"/>
      <c r="AD128" s="331"/>
      <c r="AE128" s="331"/>
      <c r="AF128" s="331"/>
      <c r="AG128" s="331"/>
      <c r="AH128" s="331"/>
      <c r="AI128" s="331"/>
      <c r="AJ128" s="331"/>
      <c r="AK128" s="331"/>
      <c r="AL128" s="356"/>
      <c r="AM128" s="357">
        <f>SUM(H128:AL128)</f>
        <v>0</v>
      </c>
    </row>
    <row r="129" spans="2:41" ht="30" customHeight="1">
      <c r="B129" s="238"/>
      <c r="C129" s="2129"/>
      <c r="D129" s="2095" t="s">
        <v>629</v>
      </c>
      <c r="E129" s="2096"/>
      <c r="F129" s="2087"/>
      <c r="G129" s="171"/>
      <c r="H129" s="172">
        <f t="shared" ref="H129:AL129" si="124">+G129+H127-H126</f>
        <v>0</v>
      </c>
      <c r="I129" s="172">
        <f t="shared" si="124"/>
        <v>0</v>
      </c>
      <c r="J129" s="172">
        <f t="shared" si="124"/>
        <v>0</v>
      </c>
      <c r="K129" s="172">
        <f t="shared" si="124"/>
        <v>0</v>
      </c>
      <c r="L129" s="172">
        <f t="shared" si="124"/>
        <v>0</v>
      </c>
      <c r="M129" s="172">
        <f t="shared" si="124"/>
        <v>0</v>
      </c>
      <c r="N129" s="172">
        <f t="shared" si="124"/>
        <v>0</v>
      </c>
      <c r="O129" s="172">
        <f t="shared" si="124"/>
        <v>0</v>
      </c>
      <c r="P129" s="172">
        <f t="shared" si="124"/>
        <v>0</v>
      </c>
      <c r="Q129" s="172">
        <f t="shared" si="124"/>
        <v>0</v>
      </c>
      <c r="R129" s="172">
        <f t="shared" ref="R129:W129" si="125">+Q129+R127-R126</f>
        <v>0</v>
      </c>
      <c r="S129" s="172">
        <f t="shared" si="125"/>
        <v>0</v>
      </c>
      <c r="T129" s="172">
        <f t="shared" si="125"/>
        <v>0</v>
      </c>
      <c r="U129" s="172">
        <f t="shared" si="125"/>
        <v>0</v>
      </c>
      <c r="V129" s="172">
        <f t="shared" si="125"/>
        <v>0</v>
      </c>
      <c r="W129" s="172">
        <f t="shared" si="125"/>
        <v>0</v>
      </c>
      <c r="X129" s="172">
        <f t="shared" si="124"/>
        <v>0</v>
      </c>
      <c r="Y129" s="172">
        <f t="shared" si="124"/>
        <v>0</v>
      </c>
      <c r="Z129" s="172">
        <f t="shared" si="124"/>
        <v>0</v>
      </c>
      <c r="AA129" s="172">
        <f t="shared" si="124"/>
        <v>0</v>
      </c>
      <c r="AB129" s="172">
        <f t="shared" si="124"/>
        <v>0</v>
      </c>
      <c r="AC129" s="172">
        <f t="shared" si="124"/>
        <v>0</v>
      </c>
      <c r="AD129" s="172">
        <f t="shared" si="124"/>
        <v>0</v>
      </c>
      <c r="AE129" s="172">
        <f t="shared" si="124"/>
        <v>0</v>
      </c>
      <c r="AF129" s="172">
        <f t="shared" si="124"/>
        <v>0</v>
      </c>
      <c r="AG129" s="172">
        <f t="shared" si="124"/>
        <v>0</v>
      </c>
      <c r="AH129" s="172">
        <f t="shared" si="124"/>
        <v>0</v>
      </c>
      <c r="AI129" s="172">
        <f t="shared" si="124"/>
        <v>0</v>
      </c>
      <c r="AJ129" s="172">
        <f t="shared" si="124"/>
        <v>0</v>
      </c>
      <c r="AK129" s="172">
        <f t="shared" si="124"/>
        <v>0</v>
      </c>
      <c r="AL129" s="354">
        <f t="shared" si="124"/>
        <v>0</v>
      </c>
      <c r="AM129" s="355"/>
    </row>
    <row r="130" spans="2:41" ht="30" customHeight="1">
      <c r="B130" s="238"/>
      <c r="C130" s="2129"/>
      <c r="D130" s="2090" t="s">
        <v>630</v>
      </c>
      <c r="E130" s="2090"/>
      <c r="F130" s="2087"/>
      <c r="G130" s="125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6"/>
      <c r="AJ130" s="116"/>
      <c r="AK130" s="116"/>
      <c r="AL130" s="288"/>
      <c r="AM130" s="282">
        <f>SUM(H130:AL130)</f>
        <v>0</v>
      </c>
    </row>
    <row r="131" spans="2:41" ht="30" customHeight="1">
      <c r="B131" s="238"/>
      <c r="C131" s="2129"/>
      <c r="D131" s="2089" t="s">
        <v>631</v>
      </c>
      <c r="E131" s="2089"/>
      <c r="F131" s="2087"/>
      <c r="G131" s="80"/>
      <c r="H131" s="72">
        <f t="shared" ref="H131:AL131" si="126">+H130</f>
        <v>0</v>
      </c>
      <c r="I131" s="72">
        <f t="shared" si="126"/>
        <v>0</v>
      </c>
      <c r="J131" s="72">
        <f t="shared" si="126"/>
        <v>0</v>
      </c>
      <c r="K131" s="72">
        <f t="shared" si="126"/>
        <v>0</v>
      </c>
      <c r="L131" s="72">
        <f t="shared" si="126"/>
        <v>0</v>
      </c>
      <c r="M131" s="72">
        <f t="shared" si="126"/>
        <v>0</v>
      </c>
      <c r="N131" s="72">
        <f t="shared" si="126"/>
        <v>0</v>
      </c>
      <c r="O131" s="72">
        <f t="shared" si="126"/>
        <v>0</v>
      </c>
      <c r="P131" s="72">
        <f t="shared" si="126"/>
        <v>0</v>
      </c>
      <c r="Q131" s="72">
        <f t="shared" si="126"/>
        <v>0</v>
      </c>
      <c r="R131" s="72">
        <f t="shared" si="126"/>
        <v>0</v>
      </c>
      <c r="S131" s="72">
        <f t="shared" si="126"/>
        <v>0</v>
      </c>
      <c r="T131" s="72">
        <f t="shared" si="126"/>
        <v>0</v>
      </c>
      <c r="U131" s="72">
        <f t="shared" si="126"/>
        <v>0</v>
      </c>
      <c r="V131" s="72">
        <f t="shared" si="126"/>
        <v>0</v>
      </c>
      <c r="W131" s="72">
        <f t="shared" si="126"/>
        <v>0</v>
      </c>
      <c r="X131" s="72">
        <f t="shared" si="126"/>
        <v>0</v>
      </c>
      <c r="Y131" s="72">
        <f t="shared" si="126"/>
        <v>0</v>
      </c>
      <c r="Z131" s="72">
        <f t="shared" si="126"/>
        <v>0</v>
      </c>
      <c r="AA131" s="72">
        <f t="shared" si="126"/>
        <v>0</v>
      </c>
      <c r="AB131" s="72">
        <f t="shared" si="126"/>
        <v>0</v>
      </c>
      <c r="AC131" s="72">
        <f t="shared" si="126"/>
        <v>0</v>
      </c>
      <c r="AD131" s="72">
        <f t="shared" si="126"/>
        <v>0</v>
      </c>
      <c r="AE131" s="72">
        <f t="shared" si="126"/>
        <v>0</v>
      </c>
      <c r="AF131" s="72">
        <f t="shared" si="126"/>
        <v>0</v>
      </c>
      <c r="AG131" s="72">
        <f t="shared" si="126"/>
        <v>0</v>
      </c>
      <c r="AH131" s="72">
        <f t="shared" si="126"/>
        <v>0</v>
      </c>
      <c r="AI131" s="72">
        <f t="shared" si="126"/>
        <v>0</v>
      </c>
      <c r="AJ131" s="72">
        <f t="shared" si="126"/>
        <v>0</v>
      </c>
      <c r="AK131" s="72">
        <f t="shared" si="126"/>
        <v>0</v>
      </c>
      <c r="AL131" s="285">
        <f t="shared" si="126"/>
        <v>0</v>
      </c>
      <c r="AM131" s="283">
        <f>SUM(H131:AL131)</f>
        <v>0</v>
      </c>
    </row>
    <row r="132" spans="2:41" ht="30" customHeight="1">
      <c r="B132" s="238"/>
      <c r="C132" s="2129"/>
      <c r="D132" s="2097" t="s">
        <v>632</v>
      </c>
      <c r="E132" s="2098"/>
      <c r="F132" s="2087"/>
      <c r="G132" s="122"/>
      <c r="H132" s="329">
        <f t="shared" ref="H132:AL132" si="127">+G132+H131-H130</f>
        <v>0</v>
      </c>
      <c r="I132" s="329">
        <f t="shared" si="127"/>
        <v>0</v>
      </c>
      <c r="J132" s="329">
        <f t="shared" si="127"/>
        <v>0</v>
      </c>
      <c r="K132" s="329">
        <f t="shared" si="127"/>
        <v>0</v>
      </c>
      <c r="L132" s="329">
        <f t="shared" si="127"/>
        <v>0</v>
      </c>
      <c r="M132" s="329">
        <f t="shared" si="127"/>
        <v>0</v>
      </c>
      <c r="N132" s="329">
        <f t="shared" si="127"/>
        <v>0</v>
      </c>
      <c r="O132" s="329">
        <f t="shared" si="127"/>
        <v>0</v>
      </c>
      <c r="P132" s="329">
        <f t="shared" si="127"/>
        <v>0</v>
      </c>
      <c r="Q132" s="329">
        <f t="shared" si="127"/>
        <v>0</v>
      </c>
      <c r="R132" s="329">
        <f>+Q132+R131-R130</f>
        <v>0</v>
      </c>
      <c r="S132" s="329">
        <f>+R132+S131-S130</f>
        <v>0</v>
      </c>
      <c r="T132" s="329">
        <f>+S132+T131-T130</f>
        <v>0</v>
      </c>
      <c r="U132" s="329">
        <f>+T132+U131-U130</f>
        <v>0</v>
      </c>
      <c r="V132" s="329">
        <f>+U132+V131-V130</f>
        <v>0</v>
      </c>
      <c r="W132" s="329">
        <f t="shared" si="127"/>
        <v>0</v>
      </c>
      <c r="X132" s="329">
        <f t="shared" si="127"/>
        <v>0</v>
      </c>
      <c r="Y132" s="329">
        <f t="shared" si="127"/>
        <v>0</v>
      </c>
      <c r="Z132" s="329">
        <f t="shared" si="127"/>
        <v>0</v>
      </c>
      <c r="AA132" s="329">
        <f t="shared" si="127"/>
        <v>0</v>
      </c>
      <c r="AB132" s="329">
        <f t="shared" si="127"/>
        <v>0</v>
      </c>
      <c r="AC132" s="329">
        <f t="shared" si="127"/>
        <v>0</v>
      </c>
      <c r="AD132" s="329">
        <f t="shared" si="127"/>
        <v>0</v>
      </c>
      <c r="AE132" s="329">
        <f t="shared" si="127"/>
        <v>0</v>
      </c>
      <c r="AF132" s="329">
        <f t="shared" si="127"/>
        <v>0</v>
      </c>
      <c r="AG132" s="329">
        <f t="shared" si="127"/>
        <v>0</v>
      </c>
      <c r="AH132" s="329">
        <f t="shared" si="127"/>
        <v>0</v>
      </c>
      <c r="AI132" s="329">
        <f t="shared" si="127"/>
        <v>0</v>
      </c>
      <c r="AJ132" s="329">
        <f t="shared" si="127"/>
        <v>0</v>
      </c>
      <c r="AK132" s="329">
        <f t="shared" si="127"/>
        <v>0</v>
      </c>
      <c r="AL132" s="346">
        <f t="shared" si="127"/>
        <v>0</v>
      </c>
      <c r="AM132" s="347"/>
    </row>
    <row r="133" spans="2:41" ht="30" customHeight="1" thickBot="1">
      <c r="B133" s="238"/>
      <c r="C133" s="2130"/>
      <c r="D133" s="2061" t="s">
        <v>52</v>
      </c>
      <c r="E133" s="2062"/>
      <c r="F133" s="2088"/>
      <c r="G133" s="337"/>
      <c r="H133" s="338">
        <f t="shared" ref="H133:AL133" si="128">G133+H131-H127-H128</f>
        <v>0</v>
      </c>
      <c r="I133" s="338">
        <f t="shared" si="128"/>
        <v>0</v>
      </c>
      <c r="J133" s="338">
        <f t="shared" si="128"/>
        <v>0</v>
      </c>
      <c r="K133" s="338">
        <f t="shared" si="128"/>
        <v>0</v>
      </c>
      <c r="L133" s="338">
        <f t="shared" si="128"/>
        <v>0</v>
      </c>
      <c r="M133" s="338">
        <f t="shared" si="128"/>
        <v>0</v>
      </c>
      <c r="N133" s="338">
        <f t="shared" si="128"/>
        <v>0</v>
      </c>
      <c r="O133" s="338">
        <f t="shared" si="128"/>
        <v>0</v>
      </c>
      <c r="P133" s="338">
        <f t="shared" si="128"/>
        <v>0</v>
      </c>
      <c r="Q133" s="338">
        <f t="shared" si="128"/>
        <v>0</v>
      </c>
      <c r="R133" s="338">
        <f>Q133+R131-R127-R128</f>
        <v>0</v>
      </c>
      <c r="S133" s="338">
        <f>R133+S131-S127-S128</f>
        <v>0</v>
      </c>
      <c r="T133" s="338">
        <f>S133+T131-T127-T128</f>
        <v>0</v>
      </c>
      <c r="U133" s="338">
        <f>T133+U131-U127-U128</f>
        <v>0</v>
      </c>
      <c r="V133" s="338">
        <f>U133+V131-V127-V128</f>
        <v>0</v>
      </c>
      <c r="W133" s="338">
        <f t="shared" si="128"/>
        <v>0</v>
      </c>
      <c r="X133" s="338">
        <f t="shared" si="128"/>
        <v>0</v>
      </c>
      <c r="Y133" s="338">
        <f t="shared" si="128"/>
        <v>0</v>
      </c>
      <c r="Z133" s="338">
        <f t="shared" si="128"/>
        <v>0</v>
      </c>
      <c r="AA133" s="338">
        <f t="shared" si="128"/>
        <v>0</v>
      </c>
      <c r="AB133" s="338">
        <f t="shared" si="128"/>
        <v>0</v>
      </c>
      <c r="AC133" s="338">
        <f t="shared" si="128"/>
        <v>0</v>
      </c>
      <c r="AD133" s="338">
        <f t="shared" si="128"/>
        <v>0</v>
      </c>
      <c r="AE133" s="338">
        <f t="shared" si="128"/>
        <v>0</v>
      </c>
      <c r="AF133" s="338">
        <f t="shared" si="128"/>
        <v>0</v>
      </c>
      <c r="AG133" s="338">
        <f t="shared" si="128"/>
        <v>0</v>
      </c>
      <c r="AH133" s="338">
        <f t="shared" si="128"/>
        <v>0</v>
      </c>
      <c r="AI133" s="338">
        <f t="shared" si="128"/>
        <v>0</v>
      </c>
      <c r="AJ133" s="338">
        <f t="shared" si="128"/>
        <v>0</v>
      </c>
      <c r="AK133" s="338">
        <f t="shared" si="128"/>
        <v>0</v>
      </c>
      <c r="AL133" s="344">
        <f t="shared" si="128"/>
        <v>0</v>
      </c>
      <c r="AM133" s="345"/>
    </row>
    <row r="134" spans="2:41" ht="28.5" customHeight="1" thickTop="1">
      <c r="B134" s="238"/>
      <c r="C134" s="2082"/>
      <c r="D134" s="2111" t="s">
        <v>220</v>
      </c>
      <c r="E134" s="233" t="s">
        <v>148</v>
      </c>
      <c r="F134" s="234"/>
      <c r="G134" s="234"/>
      <c r="H134" s="239">
        <f t="shared" ref="H134:AL134" si="129">+H122</f>
        <v>0</v>
      </c>
      <c r="I134" s="239">
        <f t="shared" si="129"/>
        <v>0</v>
      </c>
      <c r="J134" s="239">
        <f t="shared" si="129"/>
        <v>0</v>
      </c>
      <c r="K134" s="239">
        <f t="shared" si="129"/>
        <v>0</v>
      </c>
      <c r="L134" s="239">
        <f t="shared" si="129"/>
        <v>0</v>
      </c>
      <c r="M134" s="239">
        <f t="shared" si="129"/>
        <v>0</v>
      </c>
      <c r="N134" s="239">
        <f t="shared" si="129"/>
        <v>0</v>
      </c>
      <c r="O134" s="239">
        <f t="shared" si="129"/>
        <v>0</v>
      </c>
      <c r="P134" s="239">
        <f t="shared" si="129"/>
        <v>0</v>
      </c>
      <c r="Q134" s="239">
        <f t="shared" si="129"/>
        <v>0</v>
      </c>
      <c r="R134" s="239">
        <f t="shared" si="129"/>
        <v>0</v>
      </c>
      <c r="S134" s="239">
        <f t="shared" si="129"/>
        <v>0</v>
      </c>
      <c r="T134" s="239">
        <f t="shared" si="129"/>
        <v>0</v>
      </c>
      <c r="U134" s="239">
        <f t="shared" si="129"/>
        <v>0</v>
      </c>
      <c r="V134" s="239">
        <f t="shared" si="129"/>
        <v>0</v>
      </c>
      <c r="W134" s="239">
        <f t="shared" si="129"/>
        <v>0</v>
      </c>
      <c r="X134" s="239">
        <f t="shared" si="129"/>
        <v>0</v>
      </c>
      <c r="Y134" s="239">
        <f t="shared" si="129"/>
        <v>0</v>
      </c>
      <c r="Z134" s="239">
        <f t="shared" si="129"/>
        <v>0</v>
      </c>
      <c r="AA134" s="239">
        <f t="shared" si="129"/>
        <v>0</v>
      </c>
      <c r="AB134" s="239">
        <f t="shared" si="129"/>
        <v>0</v>
      </c>
      <c r="AC134" s="239">
        <f t="shared" si="129"/>
        <v>0</v>
      </c>
      <c r="AD134" s="239">
        <f t="shared" si="129"/>
        <v>0</v>
      </c>
      <c r="AE134" s="239">
        <f t="shared" si="129"/>
        <v>0</v>
      </c>
      <c r="AF134" s="239">
        <f t="shared" si="129"/>
        <v>0</v>
      </c>
      <c r="AG134" s="239">
        <f t="shared" si="129"/>
        <v>0</v>
      </c>
      <c r="AH134" s="239">
        <f t="shared" si="129"/>
        <v>0</v>
      </c>
      <c r="AI134" s="239">
        <f t="shared" si="129"/>
        <v>0</v>
      </c>
      <c r="AJ134" s="239">
        <f t="shared" si="129"/>
        <v>0</v>
      </c>
      <c r="AK134" s="239">
        <f t="shared" si="129"/>
        <v>0</v>
      </c>
      <c r="AL134" s="239">
        <f t="shared" si="129"/>
        <v>0</v>
      </c>
      <c r="AM134" s="269">
        <f>SUM(H134:AL134)</f>
        <v>0</v>
      </c>
      <c r="AO134" s="238" t="s">
        <v>635</v>
      </c>
    </row>
    <row r="135" spans="2:41" ht="28.5" customHeight="1">
      <c r="B135" s="238"/>
      <c r="C135" s="2082"/>
      <c r="D135" s="2112"/>
      <c r="E135" s="215" t="s">
        <v>636</v>
      </c>
      <c r="F135" s="221"/>
      <c r="G135" s="221"/>
      <c r="H135" s="240">
        <f t="shared" ref="H135:AL135" si="130">+H123+H128</f>
        <v>0</v>
      </c>
      <c r="I135" s="240">
        <f t="shared" si="130"/>
        <v>0</v>
      </c>
      <c r="J135" s="240">
        <f t="shared" si="130"/>
        <v>0</v>
      </c>
      <c r="K135" s="240">
        <f t="shared" si="130"/>
        <v>0</v>
      </c>
      <c r="L135" s="240">
        <f t="shared" si="130"/>
        <v>0</v>
      </c>
      <c r="M135" s="240">
        <f t="shared" si="130"/>
        <v>0</v>
      </c>
      <c r="N135" s="240">
        <f t="shared" si="130"/>
        <v>0</v>
      </c>
      <c r="O135" s="240">
        <f t="shared" si="130"/>
        <v>0</v>
      </c>
      <c r="P135" s="240">
        <f t="shared" si="130"/>
        <v>0</v>
      </c>
      <c r="Q135" s="240">
        <f t="shared" si="130"/>
        <v>0</v>
      </c>
      <c r="R135" s="240">
        <f t="shared" si="130"/>
        <v>0</v>
      </c>
      <c r="S135" s="240">
        <f t="shared" si="130"/>
        <v>0</v>
      </c>
      <c r="T135" s="240">
        <f t="shared" si="130"/>
        <v>0</v>
      </c>
      <c r="U135" s="240">
        <f t="shared" si="130"/>
        <v>0</v>
      </c>
      <c r="V135" s="240">
        <f t="shared" si="130"/>
        <v>0</v>
      </c>
      <c r="W135" s="240">
        <f t="shared" si="130"/>
        <v>0</v>
      </c>
      <c r="X135" s="240">
        <f t="shared" si="130"/>
        <v>0</v>
      </c>
      <c r="Y135" s="240">
        <f t="shared" si="130"/>
        <v>0</v>
      </c>
      <c r="Z135" s="240">
        <f t="shared" si="130"/>
        <v>0</v>
      </c>
      <c r="AA135" s="240">
        <f t="shared" si="130"/>
        <v>0</v>
      </c>
      <c r="AB135" s="240">
        <f t="shared" si="130"/>
        <v>0</v>
      </c>
      <c r="AC135" s="240">
        <f t="shared" si="130"/>
        <v>0</v>
      </c>
      <c r="AD135" s="240">
        <f t="shared" si="130"/>
        <v>0</v>
      </c>
      <c r="AE135" s="240">
        <f t="shared" si="130"/>
        <v>0</v>
      </c>
      <c r="AF135" s="240">
        <f t="shared" si="130"/>
        <v>0</v>
      </c>
      <c r="AG135" s="240">
        <f t="shared" si="130"/>
        <v>0</v>
      </c>
      <c r="AH135" s="240">
        <f t="shared" si="130"/>
        <v>0</v>
      </c>
      <c r="AI135" s="240">
        <f t="shared" si="130"/>
        <v>0</v>
      </c>
      <c r="AJ135" s="240">
        <f t="shared" si="130"/>
        <v>0</v>
      </c>
      <c r="AK135" s="240">
        <f t="shared" si="130"/>
        <v>0</v>
      </c>
      <c r="AL135" s="240">
        <f t="shared" si="130"/>
        <v>0</v>
      </c>
      <c r="AM135" s="257">
        <f t="shared" ref="AM135:AM142" si="131">SUM(H135:AL135)</f>
        <v>0</v>
      </c>
      <c r="AO135" s="289" t="e">
        <f>+AM134/(AM135+AM134)</f>
        <v>#DIV/0!</v>
      </c>
    </row>
    <row r="136" spans="2:41" ht="28.5" customHeight="1">
      <c r="B136" s="238"/>
      <c r="C136" s="2082"/>
      <c r="D136" s="2113" t="s">
        <v>134</v>
      </c>
      <c r="E136" s="214" t="s">
        <v>148</v>
      </c>
      <c r="F136" s="220"/>
      <c r="G136" s="220"/>
      <c r="H136" s="270">
        <f>+H138</f>
        <v>0</v>
      </c>
      <c r="I136" s="270">
        <f t="shared" ref="I136:AL136" si="132">+I138</f>
        <v>0</v>
      </c>
      <c r="J136" s="270">
        <f t="shared" si="132"/>
        <v>0</v>
      </c>
      <c r="K136" s="270">
        <f t="shared" si="132"/>
        <v>0</v>
      </c>
      <c r="L136" s="270">
        <f t="shared" si="132"/>
        <v>0</v>
      </c>
      <c r="M136" s="270">
        <f t="shared" si="132"/>
        <v>0</v>
      </c>
      <c r="N136" s="270">
        <f t="shared" si="132"/>
        <v>0</v>
      </c>
      <c r="O136" s="270">
        <f t="shared" si="132"/>
        <v>0</v>
      </c>
      <c r="P136" s="270">
        <f t="shared" si="132"/>
        <v>0</v>
      </c>
      <c r="Q136" s="270">
        <f t="shared" si="132"/>
        <v>0</v>
      </c>
      <c r="R136" s="270">
        <f t="shared" si="132"/>
        <v>0</v>
      </c>
      <c r="S136" s="270">
        <f t="shared" si="132"/>
        <v>0</v>
      </c>
      <c r="T136" s="270">
        <f t="shared" si="132"/>
        <v>0</v>
      </c>
      <c r="U136" s="270">
        <f t="shared" si="132"/>
        <v>0</v>
      </c>
      <c r="V136" s="270">
        <f t="shared" si="132"/>
        <v>0</v>
      </c>
      <c r="W136" s="270">
        <f t="shared" si="132"/>
        <v>0</v>
      </c>
      <c r="X136" s="270">
        <f t="shared" si="132"/>
        <v>0</v>
      </c>
      <c r="Y136" s="270">
        <f t="shared" si="132"/>
        <v>0</v>
      </c>
      <c r="Z136" s="270">
        <f t="shared" si="132"/>
        <v>0</v>
      </c>
      <c r="AA136" s="270">
        <f t="shared" si="132"/>
        <v>0</v>
      </c>
      <c r="AB136" s="270">
        <f t="shared" si="132"/>
        <v>0</v>
      </c>
      <c r="AC136" s="270">
        <f t="shared" si="132"/>
        <v>0</v>
      </c>
      <c r="AD136" s="270">
        <f t="shared" si="132"/>
        <v>0</v>
      </c>
      <c r="AE136" s="270">
        <f t="shared" si="132"/>
        <v>0</v>
      </c>
      <c r="AF136" s="270">
        <f t="shared" si="132"/>
        <v>0</v>
      </c>
      <c r="AG136" s="270">
        <f t="shared" si="132"/>
        <v>0</v>
      </c>
      <c r="AH136" s="270">
        <f t="shared" si="132"/>
        <v>0</v>
      </c>
      <c r="AI136" s="270">
        <f t="shared" si="132"/>
        <v>0</v>
      </c>
      <c r="AJ136" s="270">
        <f t="shared" si="132"/>
        <v>0</v>
      </c>
      <c r="AK136" s="270">
        <f t="shared" si="132"/>
        <v>0</v>
      </c>
      <c r="AL136" s="270">
        <f t="shared" si="132"/>
        <v>0</v>
      </c>
      <c r="AM136" s="258">
        <f t="shared" si="131"/>
        <v>0</v>
      </c>
    </row>
    <row r="137" spans="2:41" ht="28.5" customHeight="1">
      <c r="B137" s="238"/>
      <c r="C137" s="2082"/>
      <c r="D137" s="2112"/>
      <c r="E137" s="215" t="s">
        <v>636</v>
      </c>
      <c r="F137" s="221"/>
      <c r="G137" s="221"/>
      <c r="H137" s="221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  <c r="Y137" s="221"/>
      <c r="Z137" s="221"/>
      <c r="AA137" s="221"/>
      <c r="AB137" s="221"/>
      <c r="AC137" s="221"/>
      <c r="AD137" s="221"/>
      <c r="AE137" s="221"/>
      <c r="AF137" s="221"/>
      <c r="AG137" s="221"/>
      <c r="AH137" s="221"/>
      <c r="AI137" s="221"/>
      <c r="AJ137" s="221"/>
      <c r="AK137" s="221"/>
      <c r="AL137" s="221"/>
      <c r="AM137" s="259">
        <f t="shared" si="131"/>
        <v>0</v>
      </c>
      <c r="AO137" s="289" t="e">
        <f>+AM136/(AM137+AM136)</f>
        <v>#DIV/0!</v>
      </c>
    </row>
    <row r="138" spans="2:41" ht="28.5" customHeight="1">
      <c r="B138" s="238"/>
      <c r="C138" s="2082"/>
      <c r="D138" s="2113" t="s">
        <v>129</v>
      </c>
      <c r="E138" s="214" t="s">
        <v>148</v>
      </c>
      <c r="F138" s="220"/>
      <c r="G138" s="220"/>
      <c r="H138" s="270">
        <f>+H140</f>
        <v>0</v>
      </c>
      <c r="I138" s="270">
        <f t="shared" ref="I138:AL138" si="133">+I140</f>
        <v>0</v>
      </c>
      <c r="J138" s="270">
        <f t="shared" si="133"/>
        <v>0</v>
      </c>
      <c r="K138" s="270">
        <f t="shared" si="133"/>
        <v>0</v>
      </c>
      <c r="L138" s="270">
        <f t="shared" si="133"/>
        <v>0</v>
      </c>
      <c r="M138" s="270">
        <f t="shared" si="133"/>
        <v>0</v>
      </c>
      <c r="N138" s="270">
        <f t="shared" si="133"/>
        <v>0</v>
      </c>
      <c r="O138" s="270">
        <f t="shared" si="133"/>
        <v>0</v>
      </c>
      <c r="P138" s="270">
        <f t="shared" si="133"/>
        <v>0</v>
      </c>
      <c r="Q138" s="270">
        <f t="shared" si="133"/>
        <v>0</v>
      </c>
      <c r="R138" s="270">
        <f t="shared" si="133"/>
        <v>0</v>
      </c>
      <c r="S138" s="270">
        <f t="shared" si="133"/>
        <v>0</v>
      </c>
      <c r="T138" s="270">
        <f t="shared" si="133"/>
        <v>0</v>
      </c>
      <c r="U138" s="270">
        <f t="shared" si="133"/>
        <v>0</v>
      </c>
      <c r="V138" s="270">
        <f t="shared" si="133"/>
        <v>0</v>
      </c>
      <c r="W138" s="270">
        <f t="shared" si="133"/>
        <v>0</v>
      </c>
      <c r="X138" s="270">
        <f t="shared" si="133"/>
        <v>0</v>
      </c>
      <c r="Y138" s="270">
        <f t="shared" si="133"/>
        <v>0</v>
      </c>
      <c r="Z138" s="270">
        <f t="shared" si="133"/>
        <v>0</v>
      </c>
      <c r="AA138" s="270">
        <f t="shared" si="133"/>
        <v>0</v>
      </c>
      <c r="AB138" s="270">
        <f t="shared" si="133"/>
        <v>0</v>
      </c>
      <c r="AC138" s="270">
        <f t="shared" si="133"/>
        <v>0</v>
      </c>
      <c r="AD138" s="270">
        <f t="shared" si="133"/>
        <v>0</v>
      </c>
      <c r="AE138" s="270">
        <f t="shared" si="133"/>
        <v>0</v>
      </c>
      <c r="AF138" s="270">
        <f t="shared" si="133"/>
        <v>0</v>
      </c>
      <c r="AG138" s="270">
        <f t="shared" si="133"/>
        <v>0</v>
      </c>
      <c r="AH138" s="270">
        <f t="shared" si="133"/>
        <v>0</v>
      </c>
      <c r="AI138" s="270">
        <f t="shared" si="133"/>
        <v>0</v>
      </c>
      <c r="AJ138" s="270">
        <f t="shared" si="133"/>
        <v>0</v>
      </c>
      <c r="AK138" s="270">
        <f t="shared" si="133"/>
        <v>0</v>
      </c>
      <c r="AL138" s="270">
        <f t="shared" si="133"/>
        <v>0</v>
      </c>
      <c r="AM138" s="258">
        <f t="shared" si="131"/>
        <v>0</v>
      </c>
    </row>
    <row r="139" spans="2:41" ht="28.5" customHeight="1">
      <c r="B139" s="238"/>
      <c r="C139" s="2082"/>
      <c r="D139" s="2112"/>
      <c r="E139" s="215" t="s">
        <v>636</v>
      </c>
      <c r="F139" s="221"/>
      <c r="G139" s="221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  <c r="AA139" s="221"/>
      <c r="AB139" s="221"/>
      <c r="AC139" s="221"/>
      <c r="AD139" s="221"/>
      <c r="AE139" s="221"/>
      <c r="AF139" s="221"/>
      <c r="AG139" s="221"/>
      <c r="AH139" s="221"/>
      <c r="AI139" s="221"/>
      <c r="AJ139" s="221"/>
      <c r="AK139" s="221"/>
      <c r="AL139" s="221"/>
      <c r="AM139" s="259">
        <f t="shared" si="131"/>
        <v>0</v>
      </c>
      <c r="AO139" s="289" t="e">
        <f>+AM138/(AM139+AM138)</f>
        <v>#DIV/0!</v>
      </c>
    </row>
    <row r="140" spans="2:41" ht="28.5" customHeight="1">
      <c r="B140" s="238"/>
      <c r="C140" s="2082"/>
      <c r="D140" s="2111" t="s">
        <v>4</v>
      </c>
      <c r="E140" s="214" t="s">
        <v>148</v>
      </c>
      <c r="F140" s="222"/>
      <c r="G140" s="222"/>
      <c r="H140" s="270">
        <f>+H144</f>
        <v>0</v>
      </c>
      <c r="I140" s="270">
        <f t="shared" ref="I140:AL140" si="134">+I144</f>
        <v>0</v>
      </c>
      <c r="J140" s="270">
        <f t="shared" si="134"/>
        <v>0</v>
      </c>
      <c r="K140" s="270">
        <f t="shared" si="134"/>
        <v>0</v>
      </c>
      <c r="L140" s="270">
        <f t="shared" si="134"/>
        <v>0</v>
      </c>
      <c r="M140" s="270">
        <f t="shared" si="134"/>
        <v>0</v>
      </c>
      <c r="N140" s="270">
        <f t="shared" si="134"/>
        <v>0</v>
      </c>
      <c r="O140" s="270">
        <f t="shared" si="134"/>
        <v>0</v>
      </c>
      <c r="P140" s="270">
        <f t="shared" si="134"/>
        <v>0</v>
      </c>
      <c r="Q140" s="270">
        <f t="shared" si="134"/>
        <v>0</v>
      </c>
      <c r="R140" s="270">
        <f t="shared" si="134"/>
        <v>0</v>
      </c>
      <c r="S140" s="270">
        <f t="shared" si="134"/>
        <v>0</v>
      </c>
      <c r="T140" s="270">
        <f t="shared" si="134"/>
        <v>0</v>
      </c>
      <c r="U140" s="270">
        <f t="shared" si="134"/>
        <v>0</v>
      </c>
      <c r="V140" s="270">
        <f t="shared" si="134"/>
        <v>0</v>
      </c>
      <c r="W140" s="270">
        <f t="shared" si="134"/>
        <v>0</v>
      </c>
      <c r="X140" s="270">
        <f t="shared" si="134"/>
        <v>0</v>
      </c>
      <c r="Y140" s="270">
        <f t="shared" si="134"/>
        <v>0</v>
      </c>
      <c r="Z140" s="270">
        <f t="shared" si="134"/>
        <v>0</v>
      </c>
      <c r="AA140" s="270">
        <f t="shared" si="134"/>
        <v>0</v>
      </c>
      <c r="AB140" s="270">
        <f t="shared" si="134"/>
        <v>0</v>
      </c>
      <c r="AC140" s="270">
        <f t="shared" si="134"/>
        <v>0</v>
      </c>
      <c r="AD140" s="270">
        <f t="shared" si="134"/>
        <v>0</v>
      </c>
      <c r="AE140" s="270">
        <f t="shared" si="134"/>
        <v>0</v>
      </c>
      <c r="AF140" s="270">
        <f t="shared" si="134"/>
        <v>0</v>
      </c>
      <c r="AG140" s="270">
        <f t="shared" si="134"/>
        <v>0</v>
      </c>
      <c r="AH140" s="270">
        <f t="shared" si="134"/>
        <v>0</v>
      </c>
      <c r="AI140" s="270">
        <f t="shared" si="134"/>
        <v>0</v>
      </c>
      <c r="AJ140" s="270">
        <f t="shared" si="134"/>
        <v>0</v>
      </c>
      <c r="AK140" s="270">
        <f t="shared" si="134"/>
        <v>0</v>
      </c>
      <c r="AL140" s="270">
        <f t="shared" si="134"/>
        <v>0</v>
      </c>
      <c r="AM140" s="258">
        <f t="shared" si="131"/>
        <v>0</v>
      </c>
    </row>
    <row r="141" spans="2:41" ht="28.5" customHeight="1" thickBot="1">
      <c r="B141" s="238"/>
      <c r="C141" s="2082"/>
      <c r="D141" s="2114"/>
      <c r="E141" s="216" t="s">
        <v>636</v>
      </c>
      <c r="F141" s="223"/>
      <c r="G141" s="223"/>
      <c r="H141" s="221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  <c r="T141" s="221"/>
      <c r="U141" s="221"/>
      <c r="V141" s="221"/>
      <c r="W141" s="221"/>
      <c r="X141" s="221"/>
      <c r="Y141" s="221"/>
      <c r="Z141" s="221"/>
      <c r="AA141" s="221"/>
      <c r="AB141" s="221"/>
      <c r="AC141" s="221"/>
      <c r="AD141" s="221"/>
      <c r="AE141" s="221"/>
      <c r="AF141" s="221"/>
      <c r="AG141" s="221"/>
      <c r="AH141" s="221"/>
      <c r="AI141" s="221"/>
      <c r="AJ141" s="221"/>
      <c r="AK141" s="221"/>
      <c r="AL141" s="221"/>
      <c r="AM141" s="259">
        <f t="shared" si="131"/>
        <v>0</v>
      </c>
      <c r="AO141" s="289" t="e">
        <f>+AM140/(AM141+AM140)</f>
        <v>#DIV/0!</v>
      </c>
    </row>
    <row r="142" spans="2:41" ht="28.5" customHeight="1" thickTop="1">
      <c r="B142" s="238"/>
      <c r="C142" s="2082"/>
      <c r="D142" s="225" t="s">
        <v>637</v>
      </c>
      <c r="E142" s="226" t="s">
        <v>7</v>
      </c>
      <c r="F142" s="227"/>
      <c r="G142" s="227"/>
      <c r="H142" s="227"/>
      <c r="I142" s="227"/>
      <c r="J142" s="227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U142" s="227"/>
      <c r="V142" s="227"/>
      <c r="W142" s="227"/>
      <c r="X142" s="227"/>
      <c r="Y142" s="227"/>
      <c r="Z142" s="227"/>
      <c r="AA142" s="227"/>
      <c r="AB142" s="227"/>
      <c r="AC142" s="227"/>
      <c r="AD142" s="227"/>
      <c r="AE142" s="227"/>
      <c r="AF142" s="227"/>
      <c r="AG142" s="227"/>
      <c r="AH142" s="227"/>
      <c r="AI142" s="227"/>
      <c r="AJ142" s="227"/>
      <c r="AK142" s="227"/>
      <c r="AL142" s="227"/>
      <c r="AM142" s="481">
        <f t="shared" si="131"/>
        <v>0</v>
      </c>
    </row>
    <row r="143" spans="2:41" ht="28.5" customHeight="1">
      <c r="B143" s="238"/>
      <c r="C143" s="2082"/>
      <c r="D143" s="2063" t="s">
        <v>51</v>
      </c>
      <c r="E143" s="2064"/>
      <c r="F143" s="224"/>
      <c r="G143" s="272"/>
      <c r="H143" s="243">
        <f>+G143+H140-H137-H139-H131</f>
        <v>0</v>
      </c>
      <c r="I143" s="243">
        <f t="shared" ref="I143:AL143" si="135">+H143+I140-I137-I139-I131</f>
        <v>0</v>
      </c>
      <c r="J143" s="243">
        <f t="shared" si="135"/>
        <v>0</v>
      </c>
      <c r="K143" s="243">
        <f t="shared" si="135"/>
        <v>0</v>
      </c>
      <c r="L143" s="243">
        <f t="shared" si="135"/>
        <v>0</v>
      </c>
      <c r="M143" s="243">
        <f t="shared" si="135"/>
        <v>0</v>
      </c>
      <c r="N143" s="243">
        <f t="shared" si="135"/>
        <v>0</v>
      </c>
      <c r="O143" s="243">
        <f t="shared" si="135"/>
        <v>0</v>
      </c>
      <c r="P143" s="243">
        <f t="shared" si="135"/>
        <v>0</v>
      </c>
      <c r="Q143" s="243">
        <f t="shared" si="135"/>
        <v>0</v>
      </c>
      <c r="R143" s="243">
        <f t="shared" ref="R143:W143" si="136">+Q143+R140-R137-R139-R131</f>
        <v>0</v>
      </c>
      <c r="S143" s="243">
        <f t="shared" si="136"/>
        <v>0</v>
      </c>
      <c r="T143" s="243">
        <f t="shared" si="136"/>
        <v>0</v>
      </c>
      <c r="U143" s="243">
        <f t="shared" si="136"/>
        <v>0</v>
      </c>
      <c r="V143" s="243">
        <f t="shared" si="136"/>
        <v>0</v>
      </c>
      <c r="W143" s="243">
        <f t="shared" si="136"/>
        <v>0</v>
      </c>
      <c r="X143" s="243">
        <f t="shared" si="135"/>
        <v>0</v>
      </c>
      <c r="Y143" s="243">
        <f t="shared" si="135"/>
        <v>0</v>
      </c>
      <c r="Z143" s="243">
        <f t="shared" si="135"/>
        <v>0</v>
      </c>
      <c r="AA143" s="243">
        <f t="shared" si="135"/>
        <v>0</v>
      </c>
      <c r="AB143" s="243">
        <f t="shared" si="135"/>
        <v>0</v>
      </c>
      <c r="AC143" s="243">
        <f t="shared" si="135"/>
        <v>0</v>
      </c>
      <c r="AD143" s="243">
        <f t="shared" si="135"/>
        <v>0</v>
      </c>
      <c r="AE143" s="243">
        <f t="shared" si="135"/>
        <v>0</v>
      </c>
      <c r="AF143" s="243">
        <f t="shared" si="135"/>
        <v>0</v>
      </c>
      <c r="AG143" s="243">
        <f t="shared" si="135"/>
        <v>0</v>
      </c>
      <c r="AH143" s="243">
        <f t="shared" si="135"/>
        <v>0</v>
      </c>
      <c r="AI143" s="243">
        <f t="shared" si="135"/>
        <v>0</v>
      </c>
      <c r="AJ143" s="243">
        <f t="shared" si="135"/>
        <v>0</v>
      </c>
      <c r="AK143" s="243">
        <f t="shared" si="135"/>
        <v>0</v>
      </c>
      <c r="AL143" s="243">
        <f t="shared" si="135"/>
        <v>0</v>
      </c>
      <c r="AM143" s="261"/>
    </row>
    <row r="144" spans="2:41" ht="28.5" customHeight="1">
      <c r="B144" s="238"/>
      <c r="C144" s="2082"/>
      <c r="D144" s="2055" t="s">
        <v>144</v>
      </c>
      <c r="E144" s="2056"/>
      <c r="F144" s="247"/>
      <c r="G144" s="247"/>
      <c r="H144" s="247"/>
      <c r="I144" s="247"/>
      <c r="J144" s="247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  <c r="AH144" s="247"/>
      <c r="AI144" s="247"/>
      <c r="AJ144" s="247"/>
      <c r="AK144" s="247"/>
      <c r="AL144" s="247"/>
      <c r="AM144" s="262">
        <f>SUM(H144:AL144)</f>
        <v>0</v>
      </c>
      <c r="AO144" s="238" t="s">
        <v>638</v>
      </c>
    </row>
    <row r="145" spans="2:41" ht="28.5" customHeight="1">
      <c r="B145" s="238"/>
      <c r="C145" s="2082"/>
      <c r="D145" s="2057" t="s">
        <v>148</v>
      </c>
      <c r="E145" s="2058"/>
      <c r="F145" s="244"/>
      <c r="G145" s="753"/>
      <c r="H145" s="217">
        <f>+H140-H139-H137-H135</f>
        <v>0</v>
      </c>
      <c r="I145" s="217">
        <f t="shared" ref="I145:AL145" si="137">+I140-I139-I137-I135</f>
        <v>0</v>
      </c>
      <c r="J145" s="217">
        <f t="shared" si="137"/>
        <v>0</v>
      </c>
      <c r="K145" s="217">
        <f t="shared" si="137"/>
        <v>0</v>
      </c>
      <c r="L145" s="217">
        <f t="shared" si="137"/>
        <v>0</v>
      </c>
      <c r="M145" s="217">
        <f t="shared" si="137"/>
        <v>0</v>
      </c>
      <c r="N145" s="217">
        <f t="shared" si="137"/>
        <v>0</v>
      </c>
      <c r="O145" s="217">
        <f t="shared" si="137"/>
        <v>0</v>
      </c>
      <c r="P145" s="217">
        <f t="shared" si="137"/>
        <v>0</v>
      </c>
      <c r="Q145" s="217">
        <f t="shared" si="137"/>
        <v>0</v>
      </c>
      <c r="R145" s="217">
        <f t="shared" si="137"/>
        <v>0</v>
      </c>
      <c r="S145" s="217">
        <f t="shared" si="137"/>
        <v>0</v>
      </c>
      <c r="T145" s="217">
        <f t="shared" si="137"/>
        <v>0</v>
      </c>
      <c r="U145" s="217">
        <f t="shared" si="137"/>
        <v>0</v>
      </c>
      <c r="V145" s="217">
        <f t="shared" si="137"/>
        <v>0</v>
      </c>
      <c r="W145" s="217">
        <f t="shared" si="137"/>
        <v>0</v>
      </c>
      <c r="X145" s="217">
        <f t="shared" si="137"/>
        <v>0</v>
      </c>
      <c r="Y145" s="217">
        <f t="shared" si="137"/>
        <v>0</v>
      </c>
      <c r="Z145" s="217">
        <f t="shared" si="137"/>
        <v>0</v>
      </c>
      <c r="AA145" s="217">
        <f t="shared" si="137"/>
        <v>0</v>
      </c>
      <c r="AB145" s="217">
        <f t="shared" si="137"/>
        <v>0</v>
      </c>
      <c r="AC145" s="217">
        <f t="shared" si="137"/>
        <v>0</v>
      </c>
      <c r="AD145" s="217">
        <f t="shared" si="137"/>
        <v>0</v>
      </c>
      <c r="AE145" s="217">
        <f t="shared" si="137"/>
        <v>0</v>
      </c>
      <c r="AF145" s="217">
        <f t="shared" si="137"/>
        <v>0</v>
      </c>
      <c r="AG145" s="217">
        <f t="shared" si="137"/>
        <v>0</v>
      </c>
      <c r="AH145" s="217">
        <f t="shared" si="137"/>
        <v>0</v>
      </c>
      <c r="AI145" s="217">
        <f t="shared" si="137"/>
        <v>0</v>
      </c>
      <c r="AJ145" s="217">
        <f t="shared" si="137"/>
        <v>0</v>
      </c>
      <c r="AK145" s="217">
        <f t="shared" si="137"/>
        <v>0</v>
      </c>
      <c r="AL145" s="217">
        <f t="shared" si="137"/>
        <v>0</v>
      </c>
      <c r="AM145" s="271">
        <f>SUM(H145:AL145)+G145</f>
        <v>0</v>
      </c>
      <c r="AO145" s="289" t="e">
        <f>+AM145/(AM146+AM145)</f>
        <v>#DIV/0!</v>
      </c>
    </row>
    <row r="146" spans="2:41" ht="28.5" customHeight="1">
      <c r="B146" s="238"/>
      <c r="C146" s="2082"/>
      <c r="D146" s="2115" t="s">
        <v>636</v>
      </c>
      <c r="E146" s="2116"/>
      <c r="F146" s="245"/>
      <c r="G146" s="245"/>
      <c r="H146" s="245">
        <f>+H142+H141+H139+H137+H135</f>
        <v>0</v>
      </c>
      <c r="I146" s="245">
        <f t="shared" ref="I146:AL146" si="138">+I142+I141+I139+I137+I135</f>
        <v>0</v>
      </c>
      <c r="J146" s="245">
        <f t="shared" si="138"/>
        <v>0</v>
      </c>
      <c r="K146" s="245">
        <f t="shared" si="138"/>
        <v>0</v>
      </c>
      <c r="L146" s="245">
        <f t="shared" si="138"/>
        <v>0</v>
      </c>
      <c r="M146" s="245">
        <f t="shared" si="138"/>
        <v>0</v>
      </c>
      <c r="N146" s="245">
        <f t="shared" si="138"/>
        <v>0</v>
      </c>
      <c r="O146" s="245">
        <f t="shared" si="138"/>
        <v>0</v>
      </c>
      <c r="P146" s="245">
        <f t="shared" si="138"/>
        <v>0</v>
      </c>
      <c r="Q146" s="245">
        <f t="shared" si="138"/>
        <v>0</v>
      </c>
      <c r="R146" s="245">
        <f t="shared" si="138"/>
        <v>0</v>
      </c>
      <c r="S146" s="245">
        <f t="shared" si="138"/>
        <v>0</v>
      </c>
      <c r="T146" s="245">
        <f t="shared" si="138"/>
        <v>0</v>
      </c>
      <c r="U146" s="245">
        <f t="shared" si="138"/>
        <v>0</v>
      </c>
      <c r="V146" s="245">
        <f t="shared" si="138"/>
        <v>0</v>
      </c>
      <c r="W146" s="245">
        <f t="shared" si="138"/>
        <v>0</v>
      </c>
      <c r="X146" s="245">
        <f t="shared" si="138"/>
        <v>0</v>
      </c>
      <c r="Y146" s="245">
        <f t="shared" si="138"/>
        <v>0</v>
      </c>
      <c r="Z146" s="245">
        <f t="shared" si="138"/>
        <v>0</v>
      </c>
      <c r="AA146" s="245">
        <f t="shared" si="138"/>
        <v>0</v>
      </c>
      <c r="AB146" s="245">
        <f t="shared" si="138"/>
        <v>0</v>
      </c>
      <c r="AC146" s="245">
        <f t="shared" si="138"/>
        <v>0</v>
      </c>
      <c r="AD146" s="245">
        <f t="shared" si="138"/>
        <v>0</v>
      </c>
      <c r="AE146" s="245">
        <f t="shared" si="138"/>
        <v>0</v>
      </c>
      <c r="AF146" s="245">
        <f t="shared" si="138"/>
        <v>0</v>
      </c>
      <c r="AG146" s="245">
        <f t="shared" si="138"/>
        <v>0</v>
      </c>
      <c r="AH146" s="245">
        <f t="shared" si="138"/>
        <v>0</v>
      </c>
      <c r="AI146" s="245">
        <f t="shared" si="138"/>
        <v>0</v>
      </c>
      <c r="AJ146" s="245">
        <f t="shared" si="138"/>
        <v>0</v>
      </c>
      <c r="AK146" s="245">
        <f t="shared" si="138"/>
        <v>0</v>
      </c>
      <c r="AL146" s="245">
        <f t="shared" si="138"/>
        <v>0</v>
      </c>
      <c r="AM146" s="482">
        <f>SUM(H146:AL146)</f>
        <v>0</v>
      </c>
    </row>
    <row r="147" spans="2:41" ht="28.5" customHeight="1">
      <c r="B147" s="238"/>
      <c r="C147" s="2082"/>
      <c r="D147" s="2057" t="s">
        <v>8</v>
      </c>
      <c r="E147" s="2058"/>
      <c r="F147" s="218"/>
      <c r="G147" s="218"/>
      <c r="H147" s="218">
        <f t="shared" ref="H147:AL147" si="139">+H145-H144</f>
        <v>0</v>
      </c>
      <c r="I147" s="218">
        <f t="shared" si="139"/>
        <v>0</v>
      </c>
      <c r="J147" s="218">
        <f t="shared" si="139"/>
        <v>0</v>
      </c>
      <c r="K147" s="218">
        <f t="shared" si="139"/>
        <v>0</v>
      </c>
      <c r="L147" s="218">
        <f t="shared" si="139"/>
        <v>0</v>
      </c>
      <c r="M147" s="218">
        <f t="shared" si="139"/>
        <v>0</v>
      </c>
      <c r="N147" s="218">
        <f t="shared" si="139"/>
        <v>0</v>
      </c>
      <c r="O147" s="218">
        <f t="shared" si="139"/>
        <v>0</v>
      </c>
      <c r="P147" s="218">
        <f t="shared" si="139"/>
        <v>0</v>
      </c>
      <c r="Q147" s="218">
        <f t="shared" si="139"/>
        <v>0</v>
      </c>
      <c r="R147" s="218">
        <f t="shared" si="139"/>
        <v>0</v>
      </c>
      <c r="S147" s="218">
        <f t="shared" si="139"/>
        <v>0</v>
      </c>
      <c r="T147" s="218">
        <f t="shared" si="139"/>
        <v>0</v>
      </c>
      <c r="U147" s="218">
        <f t="shared" si="139"/>
        <v>0</v>
      </c>
      <c r="V147" s="218">
        <f t="shared" si="139"/>
        <v>0</v>
      </c>
      <c r="W147" s="218">
        <f t="shared" si="139"/>
        <v>0</v>
      </c>
      <c r="X147" s="218">
        <f t="shared" si="139"/>
        <v>0</v>
      </c>
      <c r="Y147" s="218">
        <f t="shared" si="139"/>
        <v>0</v>
      </c>
      <c r="Z147" s="218">
        <f t="shared" si="139"/>
        <v>0</v>
      </c>
      <c r="AA147" s="218">
        <f t="shared" si="139"/>
        <v>0</v>
      </c>
      <c r="AB147" s="218">
        <f t="shared" si="139"/>
        <v>0</v>
      </c>
      <c r="AC147" s="218">
        <f t="shared" si="139"/>
        <v>0</v>
      </c>
      <c r="AD147" s="218">
        <f t="shared" si="139"/>
        <v>0</v>
      </c>
      <c r="AE147" s="218">
        <f t="shared" si="139"/>
        <v>0</v>
      </c>
      <c r="AF147" s="218">
        <f t="shared" si="139"/>
        <v>0</v>
      </c>
      <c r="AG147" s="218">
        <f t="shared" si="139"/>
        <v>0</v>
      </c>
      <c r="AH147" s="218">
        <f t="shared" si="139"/>
        <v>0</v>
      </c>
      <c r="AI147" s="218">
        <f t="shared" si="139"/>
        <v>0</v>
      </c>
      <c r="AJ147" s="218">
        <f t="shared" si="139"/>
        <v>0</v>
      </c>
      <c r="AK147" s="218">
        <f t="shared" si="139"/>
        <v>0</v>
      </c>
      <c r="AL147" s="218">
        <f t="shared" si="139"/>
        <v>0</v>
      </c>
      <c r="AM147" s="265">
        <f>SUM(H147:AL147)</f>
        <v>0</v>
      </c>
    </row>
    <row r="148" spans="2:41" ht="28.5" customHeight="1">
      <c r="B148" s="238"/>
      <c r="C148" s="2082"/>
      <c r="D148" s="2065" t="s">
        <v>639</v>
      </c>
      <c r="E148" s="2066"/>
      <c r="F148" s="219"/>
      <c r="G148" s="219"/>
      <c r="H148" s="219">
        <f t="shared" ref="H148:AL148" si="140">+G148+H147</f>
        <v>0</v>
      </c>
      <c r="I148" s="219">
        <f t="shared" si="140"/>
        <v>0</v>
      </c>
      <c r="J148" s="219">
        <f t="shared" si="140"/>
        <v>0</v>
      </c>
      <c r="K148" s="219">
        <f t="shared" si="140"/>
        <v>0</v>
      </c>
      <c r="L148" s="219">
        <f t="shared" si="140"/>
        <v>0</v>
      </c>
      <c r="M148" s="219">
        <f t="shared" si="140"/>
        <v>0</v>
      </c>
      <c r="N148" s="219">
        <f t="shared" si="140"/>
        <v>0</v>
      </c>
      <c r="O148" s="219">
        <f t="shared" si="140"/>
        <v>0</v>
      </c>
      <c r="P148" s="219">
        <f t="shared" si="140"/>
        <v>0</v>
      </c>
      <c r="Q148" s="219">
        <f t="shared" si="140"/>
        <v>0</v>
      </c>
      <c r="R148" s="219">
        <f t="shared" ref="R148:W148" si="141">+Q148+R147</f>
        <v>0</v>
      </c>
      <c r="S148" s="219">
        <f t="shared" si="141"/>
        <v>0</v>
      </c>
      <c r="T148" s="219">
        <f t="shared" si="141"/>
        <v>0</v>
      </c>
      <c r="U148" s="219">
        <f t="shared" si="141"/>
        <v>0</v>
      </c>
      <c r="V148" s="219">
        <f t="shared" si="141"/>
        <v>0</v>
      </c>
      <c r="W148" s="219">
        <f t="shared" si="141"/>
        <v>0</v>
      </c>
      <c r="X148" s="219">
        <f t="shared" si="140"/>
        <v>0</v>
      </c>
      <c r="Y148" s="219">
        <f t="shared" si="140"/>
        <v>0</v>
      </c>
      <c r="Z148" s="219">
        <f t="shared" si="140"/>
        <v>0</v>
      </c>
      <c r="AA148" s="219">
        <f t="shared" si="140"/>
        <v>0</v>
      </c>
      <c r="AB148" s="219">
        <f t="shared" si="140"/>
        <v>0</v>
      </c>
      <c r="AC148" s="219">
        <f t="shared" si="140"/>
        <v>0</v>
      </c>
      <c r="AD148" s="219">
        <f t="shared" si="140"/>
        <v>0</v>
      </c>
      <c r="AE148" s="219">
        <f t="shared" si="140"/>
        <v>0</v>
      </c>
      <c r="AF148" s="219">
        <f t="shared" si="140"/>
        <v>0</v>
      </c>
      <c r="AG148" s="219">
        <f t="shared" si="140"/>
        <v>0</v>
      </c>
      <c r="AH148" s="219">
        <f t="shared" si="140"/>
        <v>0</v>
      </c>
      <c r="AI148" s="219">
        <f t="shared" si="140"/>
        <v>0</v>
      </c>
      <c r="AJ148" s="219">
        <f t="shared" si="140"/>
        <v>0</v>
      </c>
      <c r="AK148" s="219">
        <f t="shared" si="140"/>
        <v>0</v>
      </c>
      <c r="AL148" s="219">
        <f t="shared" si="140"/>
        <v>0</v>
      </c>
      <c r="AM148" s="266">
        <f>SUM(H148:AL148)</f>
        <v>0</v>
      </c>
    </row>
    <row r="149" spans="2:41" ht="28.5" customHeight="1">
      <c r="B149" s="238"/>
      <c r="C149" s="2082"/>
      <c r="D149" s="2117" t="s">
        <v>640</v>
      </c>
      <c r="E149" s="2117"/>
      <c r="F149" s="273"/>
      <c r="G149" s="274">
        <f>+G118+G120+G125+G133+G143</f>
        <v>0</v>
      </c>
      <c r="H149" s="275">
        <f t="shared" ref="H149:AL150" si="142">+G149+H144-H117</f>
        <v>0</v>
      </c>
      <c r="I149" s="275">
        <f t="shared" si="142"/>
        <v>0</v>
      </c>
      <c r="J149" s="275">
        <f t="shared" si="142"/>
        <v>0</v>
      </c>
      <c r="K149" s="275">
        <f t="shared" si="142"/>
        <v>0</v>
      </c>
      <c r="L149" s="275">
        <f t="shared" si="142"/>
        <v>0</v>
      </c>
      <c r="M149" s="275">
        <f t="shared" si="142"/>
        <v>0</v>
      </c>
      <c r="N149" s="275">
        <f t="shared" si="142"/>
        <v>0</v>
      </c>
      <c r="O149" s="275">
        <f t="shared" si="142"/>
        <v>0</v>
      </c>
      <c r="P149" s="275">
        <f t="shared" si="142"/>
        <v>0</v>
      </c>
      <c r="Q149" s="275">
        <f t="shared" si="142"/>
        <v>0</v>
      </c>
      <c r="R149" s="275">
        <f t="shared" si="142"/>
        <v>0</v>
      </c>
      <c r="S149" s="275">
        <f t="shared" si="142"/>
        <v>0</v>
      </c>
      <c r="T149" s="275">
        <f t="shared" si="142"/>
        <v>0</v>
      </c>
      <c r="U149" s="275">
        <f t="shared" si="142"/>
        <v>0</v>
      </c>
      <c r="V149" s="275">
        <f t="shared" si="142"/>
        <v>0</v>
      </c>
      <c r="W149" s="275">
        <f t="shared" si="142"/>
        <v>0</v>
      </c>
      <c r="X149" s="275">
        <f t="shared" si="142"/>
        <v>0</v>
      </c>
      <c r="Y149" s="275">
        <f t="shared" si="142"/>
        <v>0</v>
      </c>
      <c r="Z149" s="275">
        <f t="shared" si="142"/>
        <v>0</v>
      </c>
      <c r="AA149" s="275">
        <f t="shared" si="142"/>
        <v>0</v>
      </c>
      <c r="AB149" s="275">
        <f t="shared" si="142"/>
        <v>0</v>
      </c>
      <c r="AC149" s="275">
        <f t="shared" si="142"/>
        <v>0</v>
      </c>
      <c r="AD149" s="275">
        <f t="shared" si="142"/>
        <v>0</v>
      </c>
      <c r="AE149" s="275">
        <f t="shared" si="142"/>
        <v>0</v>
      </c>
      <c r="AF149" s="275">
        <f t="shared" si="142"/>
        <v>0</v>
      </c>
      <c r="AG149" s="275">
        <f t="shared" si="142"/>
        <v>0</v>
      </c>
      <c r="AH149" s="275">
        <f t="shared" si="142"/>
        <v>0</v>
      </c>
      <c r="AI149" s="275">
        <f t="shared" si="142"/>
        <v>0</v>
      </c>
      <c r="AJ149" s="275">
        <f t="shared" si="142"/>
        <v>0</v>
      </c>
      <c r="AK149" s="275">
        <f t="shared" si="142"/>
        <v>0</v>
      </c>
      <c r="AL149" s="275">
        <f t="shared" si="142"/>
        <v>0</v>
      </c>
      <c r="AM149" s="276">
        <f>AL149</f>
        <v>0</v>
      </c>
    </row>
    <row r="150" spans="2:41" ht="28.5" customHeight="1">
      <c r="B150" s="238"/>
      <c r="C150" s="2082"/>
      <c r="D150" s="2118" t="s">
        <v>641</v>
      </c>
      <c r="E150" s="2118"/>
      <c r="F150" s="231"/>
      <c r="G150" s="246">
        <f>+G118+G120+G125+G133+G143</f>
        <v>0</v>
      </c>
      <c r="H150" s="232">
        <f t="shared" si="142"/>
        <v>0</v>
      </c>
      <c r="I150" s="232">
        <f t="shared" si="142"/>
        <v>0</v>
      </c>
      <c r="J150" s="232">
        <f t="shared" si="142"/>
        <v>0</v>
      </c>
      <c r="K150" s="232">
        <f t="shared" si="142"/>
        <v>0</v>
      </c>
      <c r="L150" s="232">
        <f t="shared" si="142"/>
        <v>0</v>
      </c>
      <c r="M150" s="232">
        <f t="shared" si="142"/>
        <v>0</v>
      </c>
      <c r="N150" s="232">
        <f t="shared" si="142"/>
        <v>0</v>
      </c>
      <c r="O150" s="232">
        <f t="shared" si="142"/>
        <v>0</v>
      </c>
      <c r="P150" s="232">
        <f t="shared" si="142"/>
        <v>0</v>
      </c>
      <c r="Q150" s="232">
        <f t="shared" si="142"/>
        <v>0</v>
      </c>
      <c r="R150" s="232">
        <f t="shared" si="142"/>
        <v>0</v>
      </c>
      <c r="S150" s="232">
        <f t="shared" si="142"/>
        <v>0</v>
      </c>
      <c r="T150" s="232">
        <f t="shared" si="142"/>
        <v>0</v>
      </c>
      <c r="U150" s="232">
        <f t="shared" si="142"/>
        <v>0</v>
      </c>
      <c r="V150" s="232">
        <f t="shared" si="142"/>
        <v>0</v>
      </c>
      <c r="W150" s="232">
        <f t="shared" si="142"/>
        <v>0</v>
      </c>
      <c r="X150" s="232">
        <f t="shared" si="142"/>
        <v>0</v>
      </c>
      <c r="Y150" s="232">
        <f t="shared" si="142"/>
        <v>0</v>
      </c>
      <c r="Z150" s="232">
        <f t="shared" si="142"/>
        <v>0</v>
      </c>
      <c r="AA150" s="232">
        <f t="shared" si="142"/>
        <v>0</v>
      </c>
      <c r="AB150" s="232">
        <f t="shared" si="142"/>
        <v>0</v>
      </c>
      <c r="AC150" s="232">
        <f t="shared" si="142"/>
        <v>0</v>
      </c>
      <c r="AD150" s="232">
        <f t="shared" si="142"/>
        <v>0</v>
      </c>
      <c r="AE150" s="232">
        <f t="shared" si="142"/>
        <v>0</v>
      </c>
      <c r="AF150" s="232">
        <f t="shared" si="142"/>
        <v>0</v>
      </c>
      <c r="AG150" s="232">
        <f t="shared" si="142"/>
        <v>0</v>
      </c>
      <c r="AH150" s="232">
        <f t="shared" si="142"/>
        <v>0</v>
      </c>
      <c r="AI150" s="232">
        <f t="shared" si="142"/>
        <v>0</v>
      </c>
      <c r="AJ150" s="232">
        <f t="shared" si="142"/>
        <v>0</v>
      </c>
      <c r="AK150" s="232">
        <f t="shared" si="142"/>
        <v>0</v>
      </c>
      <c r="AL150" s="232">
        <f t="shared" si="142"/>
        <v>0</v>
      </c>
      <c r="AM150" s="267">
        <f>AL150</f>
        <v>0</v>
      </c>
    </row>
    <row r="151" spans="2:41" ht="28.5" customHeight="1" thickBot="1">
      <c r="B151" s="238"/>
      <c r="C151" s="2083"/>
      <c r="D151" s="2119" t="s">
        <v>8</v>
      </c>
      <c r="E151" s="2119"/>
      <c r="F151" s="228"/>
      <c r="G151" s="229"/>
      <c r="H151" s="230">
        <f>+H150-H149</f>
        <v>0</v>
      </c>
      <c r="I151" s="230">
        <f t="shared" ref="I151:AL151" si="143">+I150-I149</f>
        <v>0</v>
      </c>
      <c r="J151" s="230">
        <f t="shared" si="143"/>
        <v>0</v>
      </c>
      <c r="K151" s="230">
        <f t="shared" si="143"/>
        <v>0</v>
      </c>
      <c r="L151" s="230">
        <f t="shared" si="143"/>
        <v>0</v>
      </c>
      <c r="M151" s="230">
        <f t="shared" si="143"/>
        <v>0</v>
      </c>
      <c r="N151" s="230">
        <f t="shared" si="143"/>
        <v>0</v>
      </c>
      <c r="O151" s="230">
        <f t="shared" si="143"/>
        <v>0</v>
      </c>
      <c r="P151" s="230">
        <f t="shared" si="143"/>
        <v>0</v>
      </c>
      <c r="Q151" s="230">
        <f t="shared" si="143"/>
        <v>0</v>
      </c>
      <c r="R151" s="230">
        <f t="shared" si="143"/>
        <v>0</v>
      </c>
      <c r="S151" s="230">
        <f t="shared" si="143"/>
        <v>0</v>
      </c>
      <c r="T151" s="230">
        <f t="shared" si="143"/>
        <v>0</v>
      </c>
      <c r="U151" s="230">
        <f t="shared" si="143"/>
        <v>0</v>
      </c>
      <c r="V151" s="230">
        <f t="shared" si="143"/>
        <v>0</v>
      </c>
      <c r="W151" s="230">
        <f t="shared" si="143"/>
        <v>0</v>
      </c>
      <c r="X151" s="230">
        <f t="shared" si="143"/>
        <v>0</v>
      </c>
      <c r="Y151" s="230">
        <f t="shared" si="143"/>
        <v>0</v>
      </c>
      <c r="Z151" s="230">
        <f t="shared" si="143"/>
        <v>0</v>
      </c>
      <c r="AA151" s="230">
        <f t="shared" si="143"/>
        <v>0</v>
      </c>
      <c r="AB151" s="230">
        <f t="shared" si="143"/>
        <v>0</v>
      </c>
      <c r="AC151" s="230">
        <f t="shared" si="143"/>
        <v>0</v>
      </c>
      <c r="AD151" s="230">
        <f t="shared" si="143"/>
        <v>0</v>
      </c>
      <c r="AE151" s="230">
        <f t="shared" si="143"/>
        <v>0</v>
      </c>
      <c r="AF151" s="230">
        <f t="shared" si="143"/>
        <v>0</v>
      </c>
      <c r="AG151" s="230">
        <f t="shared" si="143"/>
        <v>0</v>
      </c>
      <c r="AH151" s="230">
        <f t="shared" si="143"/>
        <v>0</v>
      </c>
      <c r="AI151" s="230">
        <f t="shared" si="143"/>
        <v>0</v>
      </c>
      <c r="AJ151" s="230">
        <f t="shared" si="143"/>
        <v>0</v>
      </c>
      <c r="AK151" s="230">
        <f t="shared" si="143"/>
        <v>0</v>
      </c>
      <c r="AL151" s="230">
        <f t="shared" si="143"/>
        <v>0</v>
      </c>
      <c r="AM151" s="268">
        <f>+AL151+AM150-AM149</f>
        <v>0</v>
      </c>
    </row>
    <row r="152" spans="2:41" ht="30.75" customHeight="1" thickTop="1" thickBot="1">
      <c r="B152" s="38"/>
    </row>
    <row r="153" spans="2:41" ht="30.75" customHeight="1" thickTop="1">
      <c r="B153" s="1367" t="s">
        <v>151</v>
      </c>
      <c r="C153" s="1666" t="s">
        <v>672</v>
      </c>
      <c r="D153" s="2067" t="s">
        <v>120</v>
      </c>
      <c r="E153" s="2068"/>
      <c r="F153" s="1415" t="str">
        <f>B153&amp;D153</f>
        <v>MKR_HP払出計画</v>
      </c>
      <c r="H153" s="1148">
        <f t="shared" ref="H153:X162" si="144">SUMIF($D$7:$D$41,$D$153:$D$162,H$7:H$41)</f>
        <v>0</v>
      </c>
      <c r="I153" s="1148">
        <f t="shared" si="144"/>
        <v>0</v>
      </c>
      <c r="J153" s="1148">
        <f t="shared" si="144"/>
        <v>0</v>
      </c>
      <c r="K153" s="1148">
        <f t="shared" si="144"/>
        <v>0</v>
      </c>
      <c r="L153" s="1148">
        <f t="shared" si="144"/>
        <v>0</v>
      </c>
      <c r="M153" s="1148">
        <f t="shared" si="144"/>
        <v>0</v>
      </c>
      <c r="N153" s="1148">
        <f t="shared" si="144"/>
        <v>0</v>
      </c>
      <c r="O153" s="1148">
        <f t="shared" si="144"/>
        <v>0</v>
      </c>
      <c r="P153" s="1148">
        <f t="shared" si="144"/>
        <v>0</v>
      </c>
      <c r="Q153" s="1148">
        <f t="shared" si="144"/>
        <v>0</v>
      </c>
      <c r="R153" s="1148">
        <f t="shared" si="144"/>
        <v>0</v>
      </c>
      <c r="S153" s="1148">
        <f t="shared" si="144"/>
        <v>0</v>
      </c>
      <c r="T153" s="1148">
        <f t="shared" si="144"/>
        <v>0</v>
      </c>
      <c r="U153" s="1148">
        <f t="shared" si="144"/>
        <v>0</v>
      </c>
      <c r="V153" s="1148">
        <f t="shared" si="144"/>
        <v>60</v>
      </c>
      <c r="W153" s="1148">
        <f t="shared" si="144"/>
        <v>0</v>
      </c>
      <c r="X153" s="1148">
        <f t="shared" si="144"/>
        <v>0</v>
      </c>
      <c r="Y153" s="1148">
        <f t="shared" ref="Y153:AL162" si="145">SUMIF($D$7:$D$41,$D$153:$D$162,Y$7:Y$41)</f>
        <v>60</v>
      </c>
      <c r="Z153" s="1148">
        <f t="shared" si="145"/>
        <v>60</v>
      </c>
      <c r="AA153" s="1148">
        <f t="shared" si="145"/>
        <v>60</v>
      </c>
      <c r="AB153" s="1148">
        <f t="shared" si="145"/>
        <v>60</v>
      </c>
      <c r="AC153" s="1148">
        <f t="shared" si="145"/>
        <v>0</v>
      </c>
      <c r="AD153" s="1148">
        <f t="shared" si="145"/>
        <v>0</v>
      </c>
      <c r="AE153" s="1148">
        <f t="shared" si="145"/>
        <v>0</v>
      </c>
      <c r="AF153" s="1148">
        <f t="shared" si="145"/>
        <v>0</v>
      </c>
      <c r="AG153" s="1148">
        <f t="shared" si="145"/>
        <v>0</v>
      </c>
      <c r="AH153" s="1148">
        <f t="shared" si="145"/>
        <v>0</v>
      </c>
      <c r="AI153" s="1148">
        <f t="shared" si="145"/>
        <v>0</v>
      </c>
      <c r="AJ153" s="1148">
        <f t="shared" si="145"/>
        <v>0</v>
      </c>
      <c r="AK153" s="1148">
        <f t="shared" si="145"/>
        <v>0</v>
      </c>
      <c r="AL153" s="1148">
        <f t="shared" si="145"/>
        <v>0</v>
      </c>
    </row>
    <row r="154" spans="2:41" ht="30.75" customHeight="1" thickBot="1">
      <c r="B154" s="1367" t="s">
        <v>151</v>
      </c>
      <c r="C154" s="1667"/>
      <c r="D154" s="2049" t="s">
        <v>54</v>
      </c>
      <c r="E154" s="2050"/>
      <c r="F154" s="1416" t="str">
        <f t="shared" ref="F154:F182" si="146">B154&amp;D154</f>
        <v>MKR_HP完成品在庫</v>
      </c>
      <c r="H154" s="1155">
        <f t="shared" si="144"/>
        <v>0</v>
      </c>
      <c r="I154" s="1155">
        <f t="shared" si="144"/>
        <v>0</v>
      </c>
      <c r="J154" s="1155">
        <f t="shared" si="144"/>
        <v>0</v>
      </c>
      <c r="K154" s="1155">
        <f t="shared" si="144"/>
        <v>0</v>
      </c>
      <c r="L154" s="1155">
        <f t="shared" si="144"/>
        <v>0</v>
      </c>
      <c r="M154" s="1155">
        <f t="shared" si="144"/>
        <v>0</v>
      </c>
      <c r="N154" s="1155">
        <f t="shared" si="144"/>
        <v>0</v>
      </c>
      <c r="O154" s="1155">
        <f t="shared" si="144"/>
        <v>0</v>
      </c>
      <c r="P154" s="1155">
        <f t="shared" si="144"/>
        <v>0</v>
      </c>
      <c r="Q154" s="1155">
        <f t="shared" si="144"/>
        <v>0</v>
      </c>
      <c r="R154" s="1155">
        <f t="shared" si="144"/>
        <v>0</v>
      </c>
      <c r="S154" s="1155">
        <f t="shared" si="144"/>
        <v>0</v>
      </c>
      <c r="T154" s="1155">
        <f t="shared" si="144"/>
        <v>0</v>
      </c>
      <c r="U154" s="1155">
        <f t="shared" si="144"/>
        <v>0</v>
      </c>
      <c r="V154" s="1155">
        <f t="shared" si="144"/>
        <v>0</v>
      </c>
      <c r="W154" s="1155">
        <f t="shared" si="144"/>
        <v>0</v>
      </c>
      <c r="X154" s="1155">
        <f t="shared" si="144"/>
        <v>0</v>
      </c>
      <c r="Y154" s="1155">
        <f t="shared" si="145"/>
        <v>0</v>
      </c>
      <c r="Z154" s="1155">
        <f t="shared" si="145"/>
        <v>60</v>
      </c>
      <c r="AA154" s="1155">
        <f t="shared" si="145"/>
        <v>0</v>
      </c>
      <c r="AB154" s="1155">
        <f t="shared" si="145"/>
        <v>0</v>
      </c>
      <c r="AC154" s="1155">
        <f t="shared" si="145"/>
        <v>0</v>
      </c>
      <c r="AD154" s="1155">
        <f t="shared" si="145"/>
        <v>0</v>
      </c>
      <c r="AE154" s="1155">
        <f t="shared" si="145"/>
        <v>0</v>
      </c>
      <c r="AF154" s="1155">
        <f t="shared" si="145"/>
        <v>0</v>
      </c>
      <c r="AG154" s="1155">
        <f t="shared" si="145"/>
        <v>0</v>
      </c>
      <c r="AH154" s="1155">
        <f t="shared" si="145"/>
        <v>0</v>
      </c>
      <c r="AI154" s="1155">
        <f t="shared" si="145"/>
        <v>0</v>
      </c>
      <c r="AJ154" s="1155">
        <f t="shared" si="145"/>
        <v>0</v>
      </c>
      <c r="AK154" s="1155">
        <f t="shared" si="145"/>
        <v>0</v>
      </c>
      <c r="AL154" s="1155">
        <f t="shared" si="145"/>
        <v>0</v>
      </c>
    </row>
    <row r="155" spans="2:41" ht="30.75" customHeight="1" thickTop="1">
      <c r="B155" s="1367" t="s">
        <v>151</v>
      </c>
      <c r="C155" s="1667"/>
      <c r="D155" s="2051" t="s">
        <v>40</v>
      </c>
      <c r="E155" s="2052"/>
      <c r="F155" s="1417" t="str">
        <f t="shared" si="146"/>
        <v>MKR_HP仕上げ計画</v>
      </c>
      <c r="H155" s="1160">
        <f t="shared" si="144"/>
        <v>0</v>
      </c>
      <c r="I155" s="1160">
        <f t="shared" si="144"/>
        <v>0</v>
      </c>
      <c r="J155" s="1160">
        <f t="shared" si="144"/>
        <v>0</v>
      </c>
      <c r="K155" s="1160">
        <f t="shared" si="144"/>
        <v>0</v>
      </c>
      <c r="L155" s="1160">
        <f t="shared" si="144"/>
        <v>0</v>
      </c>
      <c r="M155" s="1160">
        <f t="shared" si="144"/>
        <v>0</v>
      </c>
      <c r="N155" s="1160">
        <f t="shared" si="144"/>
        <v>0</v>
      </c>
      <c r="O155" s="1160">
        <f t="shared" si="144"/>
        <v>0</v>
      </c>
      <c r="P155" s="1160">
        <f t="shared" si="144"/>
        <v>0</v>
      </c>
      <c r="Q155" s="1160">
        <f t="shared" si="144"/>
        <v>0</v>
      </c>
      <c r="R155" s="1160">
        <f t="shared" si="144"/>
        <v>0</v>
      </c>
      <c r="S155" s="1160">
        <f t="shared" si="144"/>
        <v>0</v>
      </c>
      <c r="T155" s="1160">
        <f t="shared" si="144"/>
        <v>0</v>
      </c>
      <c r="U155" s="1160">
        <f t="shared" si="144"/>
        <v>60</v>
      </c>
      <c r="V155" s="1160">
        <f t="shared" si="144"/>
        <v>60</v>
      </c>
      <c r="W155" s="1160">
        <f t="shared" si="144"/>
        <v>0</v>
      </c>
      <c r="X155" s="1160">
        <f t="shared" si="144"/>
        <v>0</v>
      </c>
      <c r="Y155" s="1160">
        <f t="shared" si="145"/>
        <v>60</v>
      </c>
      <c r="Z155" s="1160">
        <f t="shared" si="145"/>
        <v>120</v>
      </c>
      <c r="AA155" s="1160">
        <f t="shared" si="145"/>
        <v>60</v>
      </c>
      <c r="AB155" s="1160">
        <f t="shared" si="145"/>
        <v>0</v>
      </c>
      <c r="AC155" s="1160">
        <f t="shared" si="145"/>
        <v>0</v>
      </c>
      <c r="AD155" s="1160">
        <f t="shared" si="145"/>
        <v>0</v>
      </c>
      <c r="AE155" s="1160">
        <f t="shared" si="145"/>
        <v>0</v>
      </c>
      <c r="AF155" s="1160">
        <f t="shared" si="145"/>
        <v>0</v>
      </c>
      <c r="AG155" s="1160">
        <f t="shared" si="145"/>
        <v>0</v>
      </c>
      <c r="AH155" s="1160">
        <f t="shared" si="145"/>
        <v>0</v>
      </c>
      <c r="AI155" s="1160">
        <f t="shared" si="145"/>
        <v>0</v>
      </c>
      <c r="AJ155" s="1160">
        <f t="shared" si="145"/>
        <v>0</v>
      </c>
      <c r="AK155" s="1160">
        <f t="shared" si="145"/>
        <v>0</v>
      </c>
      <c r="AL155" s="1160">
        <f t="shared" si="145"/>
        <v>0</v>
      </c>
    </row>
    <row r="156" spans="2:41" ht="41.4">
      <c r="B156" s="1367" t="s">
        <v>151</v>
      </c>
      <c r="C156" s="1667"/>
      <c r="D156" s="2053" t="s">
        <v>140</v>
      </c>
      <c r="E156" s="2054"/>
      <c r="F156" s="1418" t="str">
        <f t="shared" si="146"/>
        <v>MKR_HP仕上げ合格</v>
      </c>
      <c r="H156" s="1160">
        <f t="shared" si="144"/>
        <v>0</v>
      </c>
      <c r="I156" s="1160">
        <f t="shared" si="144"/>
        <v>0</v>
      </c>
      <c r="J156" s="1160">
        <f t="shared" si="144"/>
        <v>0</v>
      </c>
      <c r="K156" s="1160">
        <f t="shared" si="144"/>
        <v>0</v>
      </c>
      <c r="L156" s="1160">
        <f t="shared" si="144"/>
        <v>0</v>
      </c>
      <c r="M156" s="1160">
        <f t="shared" si="144"/>
        <v>0</v>
      </c>
      <c r="N156" s="1160">
        <f t="shared" si="144"/>
        <v>0</v>
      </c>
      <c r="O156" s="1160">
        <f t="shared" si="144"/>
        <v>0</v>
      </c>
      <c r="P156" s="1160">
        <f t="shared" si="144"/>
        <v>0</v>
      </c>
      <c r="Q156" s="1160">
        <f t="shared" si="144"/>
        <v>0</v>
      </c>
      <c r="R156" s="1160">
        <f t="shared" si="144"/>
        <v>0</v>
      </c>
      <c r="S156" s="1160">
        <f t="shared" si="144"/>
        <v>0</v>
      </c>
      <c r="T156" s="1160">
        <f t="shared" si="144"/>
        <v>0</v>
      </c>
      <c r="U156" s="1160">
        <f t="shared" si="144"/>
        <v>0</v>
      </c>
      <c r="V156" s="1160">
        <f t="shared" si="144"/>
        <v>1</v>
      </c>
      <c r="W156" s="1160">
        <f t="shared" si="144"/>
        <v>0</v>
      </c>
      <c r="X156" s="1160">
        <f t="shared" si="144"/>
        <v>0</v>
      </c>
      <c r="Y156" s="1160">
        <f t="shared" si="145"/>
        <v>119</v>
      </c>
      <c r="Z156" s="1160">
        <f t="shared" si="145"/>
        <v>60</v>
      </c>
      <c r="AA156" s="1160">
        <f t="shared" si="145"/>
        <v>0</v>
      </c>
      <c r="AB156" s="1160">
        <f t="shared" si="145"/>
        <v>60</v>
      </c>
      <c r="AC156" s="1160">
        <f t="shared" si="145"/>
        <v>60</v>
      </c>
      <c r="AD156" s="1160">
        <f t="shared" si="145"/>
        <v>0</v>
      </c>
      <c r="AE156" s="1160">
        <f t="shared" si="145"/>
        <v>0</v>
      </c>
      <c r="AF156" s="1160">
        <f t="shared" si="145"/>
        <v>0</v>
      </c>
      <c r="AG156" s="1160">
        <f t="shared" si="145"/>
        <v>0</v>
      </c>
      <c r="AH156" s="1160">
        <f t="shared" si="145"/>
        <v>0</v>
      </c>
      <c r="AI156" s="1160">
        <f t="shared" si="145"/>
        <v>0</v>
      </c>
      <c r="AJ156" s="1160">
        <f t="shared" si="145"/>
        <v>0</v>
      </c>
      <c r="AK156" s="1160">
        <f t="shared" si="145"/>
        <v>0</v>
      </c>
      <c r="AL156" s="1160">
        <f t="shared" si="145"/>
        <v>0</v>
      </c>
    </row>
    <row r="157" spans="2:41" ht="41.4">
      <c r="B157" s="1367" t="s">
        <v>151</v>
      </c>
      <c r="C157" s="1667"/>
      <c r="D157" s="2055" t="s">
        <v>144</v>
      </c>
      <c r="E157" s="2056"/>
      <c r="F157" s="1419" t="str">
        <f t="shared" si="146"/>
        <v>MKR_HP良品計画</v>
      </c>
      <c r="H157" s="1155">
        <f t="shared" si="144"/>
        <v>0</v>
      </c>
      <c r="I157" s="1155">
        <f t="shared" si="144"/>
        <v>0</v>
      </c>
      <c r="J157" s="1155">
        <f t="shared" si="144"/>
        <v>0</v>
      </c>
      <c r="K157" s="1155">
        <f t="shared" si="144"/>
        <v>0</v>
      </c>
      <c r="L157" s="1155">
        <f t="shared" si="144"/>
        <v>0</v>
      </c>
      <c r="M157" s="1155">
        <f t="shared" si="144"/>
        <v>0</v>
      </c>
      <c r="N157" s="1155">
        <f t="shared" si="144"/>
        <v>0</v>
      </c>
      <c r="O157" s="1155">
        <f t="shared" si="144"/>
        <v>0</v>
      </c>
      <c r="P157" s="1155">
        <f t="shared" si="144"/>
        <v>0</v>
      </c>
      <c r="Q157" s="1155">
        <f t="shared" si="144"/>
        <v>0</v>
      </c>
      <c r="R157" s="1155">
        <f t="shared" si="144"/>
        <v>0</v>
      </c>
      <c r="S157" s="1155">
        <f t="shared" si="144"/>
        <v>0</v>
      </c>
      <c r="T157" s="1155">
        <f t="shared" si="144"/>
        <v>0</v>
      </c>
      <c r="U157" s="1155">
        <f t="shared" si="144"/>
        <v>0</v>
      </c>
      <c r="V157" s="1155">
        <f t="shared" si="144"/>
        <v>0</v>
      </c>
      <c r="W157" s="1155">
        <f t="shared" si="144"/>
        <v>0</v>
      </c>
      <c r="X157" s="1155">
        <f t="shared" si="144"/>
        <v>0</v>
      </c>
      <c r="Y157" s="1155">
        <f t="shared" si="145"/>
        <v>0</v>
      </c>
      <c r="Z157" s="1155">
        <f t="shared" si="145"/>
        <v>0</v>
      </c>
      <c r="AA157" s="1155">
        <f t="shared" si="145"/>
        <v>0</v>
      </c>
      <c r="AB157" s="1155">
        <f t="shared" si="145"/>
        <v>0</v>
      </c>
      <c r="AC157" s="1155">
        <f t="shared" si="145"/>
        <v>0</v>
      </c>
      <c r="AD157" s="1155">
        <f t="shared" si="145"/>
        <v>0</v>
      </c>
      <c r="AE157" s="1155">
        <f t="shared" si="145"/>
        <v>0</v>
      </c>
      <c r="AF157" s="1155">
        <f t="shared" si="145"/>
        <v>0</v>
      </c>
      <c r="AG157" s="1155">
        <f t="shared" si="145"/>
        <v>0</v>
      </c>
      <c r="AH157" s="1155">
        <f t="shared" si="145"/>
        <v>0</v>
      </c>
      <c r="AI157" s="1155">
        <f t="shared" si="145"/>
        <v>0</v>
      </c>
      <c r="AJ157" s="1155">
        <f t="shared" si="145"/>
        <v>0</v>
      </c>
      <c r="AK157" s="1155">
        <f t="shared" si="145"/>
        <v>0</v>
      </c>
      <c r="AL157" s="1155">
        <f t="shared" si="145"/>
        <v>0</v>
      </c>
    </row>
    <row r="158" spans="2:41" ht="41.4">
      <c r="B158" s="1367" t="s">
        <v>151</v>
      </c>
      <c r="C158" s="1667"/>
      <c r="D158" s="2057" t="s">
        <v>148</v>
      </c>
      <c r="E158" s="2058"/>
      <c r="F158" s="1417" t="str">
        <f t="shared" si="146"/>
        <v>MKR_HP良品実績</v>
      </c>
      <c r="H158" s="1421">
        <f t="shared" si="144"/>
        <v>0</v>
      </c>
      <c r="I158" s="1421">
        <f t="shared" si="144"/>
        <v>0</v>
      </c>
      <c r="J158" s="1421">
        <f t="shared" si="144"/>
        <v>0</v>
      </c>
      <c r="K158" s="1421">
        <f t="shared" si="144"/>
        <v>0</v>
      </c>
      <c r="L158" s="1421">
        <f t="shared" si="144"/>
        <v>0</v>
      </c>
      <c r="M158" s="1421">
        <f t="shared" si="144"/>
        <v>0</v>
      </c>
      <c r="N158" s="1421">
        <f t="shared" si="144"/>
        <v>0</v>
      </c>
      <c r="O158" s="1421">
        <f>SUMIF($D$7:$D$41,$D$153:$D$162,O$7:O$41)</f>
        <v>0</v>
      </c>
      <c r="P158" s="1421">
        <f t="shared" si="144"/>
        <v>0</v>
      </c>
      <c r="Q158" s="1421">
        <f t="shared" si="144"/>
        <v>0</v>
      </c>
      <c r="R158" s="1421">
        <f t="shared" si="144"/>
        <v>0</v>
      </c>
      <c r="S158" s="1421">
        <f t="shared" si="144"/>
        <v>0</v>
      </c>
      <c r="T158" s="1421">
        <f t="shared" si="144"/>
        <v>0</v>
      </c>
      <c r="U158" s="1421">
        <f t="shared" si="144"/>
        <v>0</v>
      </c>
      <c r="V158" s="1421">
        <f t="shared" si="144"/>
        <v>-1</v>
      </c>
      <c r="W158" s="1421">
        <f t="shared" si="144"/>
        <v>-1</v>
      </c>
      <c r="X158" s="1421">
        <f t="shared" si="144"/>
        <v>0</v>
      </c>
      <c r="Y158" s="1421">
        <f t="shared" si="145"/>
        <v>0</v>
      </c>
      <c r="Z158" s="1421">
        <f t="shared" si="145"/>
        <v>0</v>
      </c>
      <c r="AA158" s="1421">
        <f t="shared" si="145"/>
        <v>0</v>
      </c>
      <c r="AB158" s="1421">
        <f t="shared" si="145"/>
        <v>-1</v>
      </c>
      <c r="AC158" s="1421">
        <f t="shared" si="145"/>
        <v>0</v>
      </c>
      <c r="AD158" s="1421">
        <f t="shared" si="145"/>
        <v>0</v>
      </c>
      <c r="AE158" s="1421">
        <f t="shared" si="145"/>
        <v>0</v>
      </c>
      <c r="AF158" s="1421">
        <f t="shared" si="145"/>
        <v>0</v>
      </c>
      <c r="AG158" s="1421">
        <f t="shared" si="145"/>
        <v>0</v>
      </c>
      <c r="AH158" s="1421">
        <f t="shared" si="145"/>
        <v>0</v>
      </c>
      <c r="AI158" s="1421">
        <f t="shared" si="145"/>
        <v>0</v>
      </c>
      <c r="AJ158" s="1421">
        <f t="shared" si="145"/>
        <v>0</v>
      </c>
      <c r="AK158" s="1421">
        <f t="shared" si="145"/>
        <v>0</v>
      </c>
      <c r="AL158" s="1421">
        <f t="shared" si="145"/>
        <v>0</v>
      </c>
    </row>
    <row r="159" spans="2:41" ht="41.4">
      <c r="B159" s="1367" t="s">
        <v>151</v>
      </c>
      <c r="C159" s="1667"/>
      <c r="D159" s="2059" t="s">
        <v>53</v>
      </c>
      <c r="E159" s="2060"/>
      <c r="F159" s="1417" t="str">
        <f>B159&amp;D159</f>
        <v>MKR_HPＧＤＣ仕掛在庫</v>
      </c>
      <c r="H159" s="1421">
        <f t="shared" si="144"/>
        <v>284</v>
      </c>
      <c r="I159" s="1421">
        <f t="shared" si="144"/>
        <v>284</v>
      </c>
      <c r="J159" s="1421">
        <f t="shared" si="144"/>
        <v>284</v>
      </c>
      <c r="K159" s="1421">
        <f t="shared" si="144"/>
        <v>284</v>
      </c>
      <c r="L159" s="1421">
        <f t="shared" si="144"/>
        <v>284</v>
      </c>
      <c r="M159" s="1421">
        <f t="shared" si="144"/>
        <v>284</v>
      </c>
      <c r="N159" s="1421">
        <f t="shared" si="144"/>
        <v>284</v>
      </c>
      <c r="O159" s="1421">
        <f>SUMIF($D$7:$D$41,$D$153:$D$162,O$7:O$41)</f>
        <v>361</v>
      </c>
      <c r="P159" s="1421">
        <f t="shared" si="144"/>
        <v>361</v>
      </c>
      <c r="Q159" s="1421">
        <f t="shared" si="144"/>
        <v>361</v>
      </c>
      <c r="R159" s="1421">
        <f t="shared" si="144"/>
        <v>361</v>
      </c>
      <c r="S159" s="1421">
        <f t="shared" si="144"/>
        <v>361</v>
      </c>
      <c r="T159" s="1421">
        <f t="shared" si="144"/>
        <v>361</v>
      </c>
      <c r="U159" s="1421">
        <f t="shared" si="144"/>
        <v>361</v>
      </c>
      <c r="V159" s="1421">
        <f t="shared" si="144"/>
        <v>359</v>
      </c>
      <c r="W159" s="1421">
        <f t="shared" si="144"/>
        <v>358</v>
      </c>
      <c r="X159" s="1421">
        <f t="shared" si="144"/>
        <v>358</v>
      </c>
      <c r="Y159" s="1421">
        <f t="shared" si="145"/>
        <v>239</v>
      </c>
      <c r="Z159" s="1421">
        <f t="shared" si="145"/>
        <v>179</v>
      </c>
      <c r="AA159" s="1421">
        <f t="shared" si="145"/>
        <v>179</v>
      </c>
      <c r="AB159" s="1421">
        <f t="shared" si="145"/>
        <v>118</v>
      </c>
      <c r="AC159" s="1421">
        <f t="shared" si="145"/>
        <v>58</v>
      </c>
      <c r="AD159" s="1421">
        <f t="shared" si="145"/>
        <v>58</v>
      </c>
      <c r="AE159" s="1421">
        <f t="shared" si="145"/>
        <v>58</v>
      </c>
      <c r="AF159" s="1421">
        <f t="shared" si="145"/>
        <v>58</v>
      </c>
      <c r="AG159" s="1421">
        <f t="shared" si="145"/>
        <v>58</v>
      </c>
      <c r="AH159" s="1421">
        <f t="shared" si="145"/>
        <v>58</v>
      </c>
      <c r="AI159" s="1421">
        <f t="shared" si="145"/>
        <v>58</v>
      </c>
      <c r="AJ159" s="1421">
        <f t="shared" si="145"/>
        <v>58</v>
      </c>
      <c r="AK159" s="1421">
        <f t="shared" si="145"/>
        <v>58</v>
      </c>
      <c r="AL159" s="1421">
        <f t="shared" si="145"/>
        <v>58</v>
      </c>
    </row>
    <row r="160" spans="2:41" ht="42" thickBot="1">
      <c r="B160" s="1367" t="s">
        <v>151</v>
      </c>
      <c r="C160" s="1667"/>
      <c r="D160" s="2061" t="s">
        <v>52</v>
      </c>
      <c r="E160" s="2062"/>
      <c r="F160" s="1417" t="str">
        <f>B160&amp;D160</f>
        <v>MKR_HPメーカー在庫</v>
      </c>
      <c r="H160" s="1421">
        <f t="shared" si="144"/>
        <v>77</v>
      </c>
      <c r="I160" s="1421">
        <f t="shared" si="144"/>
        <v>77</v>
      </c>
      <c r="J160" s="1421">
        <f t="shared" si="144"/>
        <v>77</v>
      </c>
      <c r="K160" s="1421">
        <f t="shared" si="144"/>
        <v>77</v>
      </c>
      <c r="L160" s="1421">
        <f t="shared" si="144"/>
        <v>77</v>
      </c>
      <c r="M160" s="1421">
        <f t="shared" si="144"/>
        <v>77</v>
      </c>
      <c r="N160" s="1421">
        <f t="shared" si="144"/>
        <v>77</v>
      </c>
      <c r="O160" s="1421">
        <f>SUMIF($D$7:$D$41,$D$153:$D$162,O$7:O$41)</f>
        <v>0</v>
      </c>
      <c r="P160" s="1421">
        <f t="shared" si="144"/>
        <v>0</v>
      </c>
      <c r="Q160" s="1421">
        <f t="shared" si="144"/>
        <v>0</v>
      </c>
      <c r="R160" s="1421">
        <f t="shared" si="144"/>
        <v>0</v>
      </c>
      <c r="S160" s="1421">
        <f t="shared" si="144"/>
        <v>0</v>
      </c>
      <c r="T160" s="1421">
        <f t="shared" si="144"/>
        <v>0</v>
      </c>
      <c r="U160" s="1421">
        <f t="shared" si="144"/>
        <v>0</v>
      </c>
      <c r="V160" s="1421">
        <f t="shared" si="144"/>
        <v>0</v>
      </c>
      <c r="W160" s="1421">
        <f t="shared" si="144"/>
        <v>0</v>
      </c>
      <c r="X160" s="1421">
        <f t="shared" si="144"/>
        <v>0</v>
      </c>
      <c r="Y160" s="1421">
        <f t="shared" si="145"/>
        <v>0</v>
      </c>
      <c r="Z160" s="1421">
        <f t="shared" si="145"/>
        <v>0</v>
      </c>
      <c r="AA160" s="1421">
        <f t="shared" si="145"/>
        <v>0</v>
      </c>
      <c r="AB160" s="1421">
        <f t="shared" si="145"/>
        <v>0</v>
      </c>
      <c r="AC160" s="1421">
        <f t="shared" si="145"/>
        <v>0</v>
      </c>
      <c r="AD160" s="1421">
        <f t="shared" si="145"/>
        <v>0</v>
      </c>
      <c r="AE160" s="1421">
        <f t="shared" si="145"/>
        <v>0</v>
      </c>
      <c r="AF160" s="1421">
        <f t="shared" si="145"/>
        <v>0</v>
      </c>
      <c r="AG160" s="1421">
        <f t="shared" si="145"/>
        <v>0</v>
      </c>
      <c r="AH160" s="1421">
        <f t="shared" si="145"/>
        <v>0</v>
      </c>
      <c r="AI160" s="1421">
        <f t="shared" si="145"/>
        <v>0</v>
      </c>
      <c r="AJ160" s="1421">
        <f t="shared" si="145"/>
        <v>0</v>
      </c>
      <c r="AK160" s="1421">
        <f t="shared" si="145"/>
        <v>0</v>
      </c>
      <c r="AL160" s="1421">
        <f t="shared" si="145"/>
        <v>0</v>
      </c>
    </row>
    <row r="161" spans="2:38" ht="42" thickTop="1">
      <c r="B161" s="1367" t="s">
        <v>151</v>
      </c>
      <c r="C161" s="1667"/>
      <c r="D161" s="2063" t="s">
        <v>51</v>
      </c>
      <c r="E161" s="2064"/>
      <c r="F161" s="1417" t="str">
        <f>B161&amp;D161</f>
        <v>MKR_HP鋳造領域在庫</v>
      </c>
      <c r="H161" s="1421">
        <f t="shared" si="144"/>
        <v>0</v>
      </c>
      <c r="I161" s="1421">
        <f t="shared" si="144"/>
        <v>0</v>
      </c>
      <c r="J161" s="1421">
        <f t="shared" si="144"/>
        <v>0</v>
      </c>
      <c r="K161" s="1421">
        <f t="shared" si="144"/>
        <v>0</v>
      </c>
      <c r="L161" s="1421">
        <f t="shared" si="144"/>
        <v>0</v>
      </c>
      <c r="M161" s="1421">
        <f t="shared" si="144"/>
        <v>0</v>
      </c>
      <c r="N161" s="1421">
        <f t="shared" si="144"/>
        <v>0</v>
      </c>
      <c r="O161" s="1421">
        <f>SUMIF($D$7:$D$41,$D$153:$D$162,O$7:O$41)</f>
        <v>0</v>
      </c>
      <c r="P161" s="1421">
        <f t="shared" si="144"/>
        <v>0</v>
      </c>
      <c r="Q161" s="1421">
        <f t="shared" si="144"/>
        <v>0</v>
      </c>
      <c r="R161" s="1421">
        <f t="shared" si="144"/>
        <v>0</v>
      </c>
      <c r="S161" s="1421">
        <f t="shared" si="144"/>
        <v>0</v>
      </c>
      <c r="T161" s="1421">
        <f t="shared" si="144"/>
        <v>0</v>
      </c>
      <c r="U161" s="1421">
        <f t="shared" si="144"/>
        <v>0</v>
      </c>
      <c r="V161" s="1421">
        <f t="shared" si="144"/>
        <v>0</v>
      </c>
      <c r="W161" s="1421">
        <f t="shared" si="144"/>
        <v>0</v>
      </c>
      <c r="X161" s="1421">
        <f t="shared" si="144"/>
        <v>0</v>
      </c>
      <c r="Y161" s="1421">
        <f t="shared" si="145"/>
        <v>0</v>
      </c>
      <c r="Z161" s="1421">
        <f t="shared" si="145"/>
        <v>0</v>
      </c>
      <c r="AA161" s="1421">
        <f t="shared" si="145"/>
        <v>0</v>
      </c>
      <c r="AB161" s="1421">
        <f t="shared" si="145"/>
        <v>0</v>
      </c>
      <c r="AC161" s="1421">
        <f t="shared" si="145"/>
        <v>0</v>
      </c>
      <c r="AD161" s="1421">
        <f t="shared" si="145"/>
        <v>0</v>
      </c>
      <c r="AE161" s="1421">
        <f t="shared" si="145"/>
        <v>0</v>
      </c>
      <c r="AF161" s="1421">
        <f t="shared" si="145"/>
        <v>0</v>
      </c>
      <c r="AG161" s="1421">
        <f t="shared" si="145"/>
        <v>0</v>
      </c>
      <c r="AH161" s="1421">
        <f t="shared" si="145"/>
        <v>0</v>
      </c>
      <c r="AI161" s="1421">
        <f t="shared" si="145"/>
        <v>0</v>
      </c>
      <c r="AJ161" s="1421">
        <f t="shared" si="145"/>
        <v>0</v>
      </c>
      <c r="AK161" s="1421">
        <f t="shared" si="145"/>
        <v>0</v>
      </c>
      <c r="AL161" s="1421">
        <f t="shared" si="145"/>
        <v>0</v>
      </c>
    </row>
    <row r="162" spans="2:38" ht="42" thickBot="1">
      <c r="B162" s="1367" t="s">
        <v>151</v>
      </c>
      <c r="C162" s="1667"/>
      <c r="D162" s="2065" t="s">
        <v>639</v>
      </c>
      <c r="E162" s="2066"/>
      <c r="F162" s="1418" t="str">
        <f t="shared" si="146"/>
        <v>MKR_HP累計進度</v>
      </c>
      <c r="H162" s="1160">
        <f t="shared" si="144"/>
        <v>0</v>
      </c>
      <c r="I162" s="1160">
        <f t="shared" si="144"/>
        <v>0</v>
      </c>
      <c r="J162" s="1160">
        <f t="shared" si="144"/>
        <v>0</v>
      </c>
      <c r="K162" s="1160">
        <f t="shared" si="144"/>
        <v>0</v>
      </c>
      <c r="L162" s="1160">
        <f t="shared" si="144"/>
        <v>0</v>
      </c>
      <c r="M162" s="1160">
        <f t="shared" si="144"/>
        <v>0</v>
      </c>
      <c r="N162" s="1160">
        <f t="shared" si="144"/>
        <v>0</v>
      </c>
      <c r="O162" s="1160">
        <f t="shared" si="144"/>
        <v>0</v>
      </c>
      <c r="P162" s="1160">
        <f t="shared" si="144"/>
        <v>0</v>
      </c>
      <c r="Q162" s="1160">
        <f t="shared" si="144"/>
        <v>0</v>
      </c>
      <c r="R162" s="1160">
        <f t="shared" si="144"/>
        <v>0</v>
      </c>
      <c r="S162" s="1160">
        <f t="shared" si="144"/>
        <v>0</v>
      </c>
      <c r="T162" s="1160">
        <f t="shared" si="144"/>
        <v>0</v>
      </c>
      <c r="U162" s="1160">
        <f t="shared" si="144"/>
        <v>0</v>
      </c>
      <c r="V162" s="1160">
        <f t="shared" si="144"/>
        <v>-1</v>
      </c>
      <c r="W162" s="1160">
        <f t="shared" si="144"/>
        <v>-2</v>
      </c>
      <c r="X162" s="1160">
        <f t="shared" si="144"/>
        <v>-2</v>
      </c>
      <c r="Y162" s="1160">
        <f t="shared" si="145"/>
        <v>-2</v>
      </c>
      <c r="Z162" s="1160">
        <f t="shared" si="145"/>
        <v>-2</v>
      </c>
      <c r="AA162" s="1160">
        <f t="shared" si="145"/>
        <v>-2</v>
      </c>
      <c r="AB162" s="1160">
        <f t="shared" si="145"/>
        <v>-3</v>
      </c>
      <c r="AC162" s="1160">
        <f t="shared" si="145"/>
        <v>-3</v>
      </c>
      <c r="AD162" s="1160">
        <f t="shared" si="145"/>
        <v>-3</v>
      </c>
      <c r="AE162" s="1160">
        <f t="shared" si="145"/>
        <v>-3</v>
      </c>
      <c r="AF162" s="1160">
        <f t="shared" si="145"/>
        <v>-3</v>
      </c>
      <c r="AG162" s="1160">
        <f t="shared" si="145"/>
        <v>-3</v>
      </c>
      <c r="AH162" s="1160">
        <f t="shared" si="145"/>
        <v>-3</v>
      </c>
      <c r="AI162" s="1160">
        <f t="shared" si="145"/>
        <v>-3</v>
      </c>
      <c r="AJ162" s="1160">
        <f t="shared" si="145"/>
        <v>-3</v>
      </c>
      <c r="AK162" s="1160">
        <f t="shared" si="145"/>
        <v>-3</v>
      </c>
      <c r="AL162" s="1160">
        <f t="shared" si="145"/>
        <v>-3</v>
      </c>
    </row>
    <row r="163" spans="2:38" ht="42" thickTop="1">
      <c r="B163" s="1420" t="s">
        <v>157</v>
      </c>
      <c r="C163" s="1666" t="s">
        <v>673</v>
      </c>
      <c r="D163" s="2067" t="s">
        <v>120</v>
      </c>
      <c r="E163" s="2068"/>
      <c r="F163" s="1415" t="str">
        <f t="shared" si="146"/>
        <v>MKR_PB払出計画</v>
      </c>
      <c r="G163" s="1147"/>
      <c r="H163" s="1173">
        <f t="shared" ref="H163:X172" si="147">SUMIF($D$42:$D$81,$D$163:$D$172,H$42:H$81)</f>
        <v>0</v>
      </c>
      <c r="I163" s="1173">
        <f t="shared" si="147"/>
        <v>0</v>
      </c>
      <c r="J163" s="1173">
        <f t="shared" si="147"/>
        <v>0</v>
      </c>
      <c r="K163" s="1173">
        <f t="shared" si="147"/>
        <v>0</v>
      </c>
      <c r="L163" s="1173">
        <f t="shared" si="147"/>
        <v>0</v>
      </c>
      <c r="M163" s="1173">
        <f t="shared" si="147"/>
        <v>0</v>
      </c>
      <c r="N163" s="1173">
        <f t="shared" si="147"/>
        <v>0</v>
      </c>
      <c r="O163" s="1173">
        <f t="shared" si="147"/>
        <v>0</v>
      </c>
      <c r="P163" s="1173">
        <f t="shared" si="147"/>
        <v>0</v>
      </c>
      <c r="Q163" s="1173">
        <f t="shared" si="147"/>
        <v>0</v>
      </c>
      <c r="R163" s="1173">
        <f t="shared" si="147"/>
        <v>0</v>
      </c>
      <c r="S163" s="1173">
        <f t="shared" si="147"/>
        <v>0</v>
      </c>
      <c r="T163" s="1173">
        <f t="shared" si="147"/>
        <v>0</v>
      </c>
      <c r="U163" s="1173">
        <f t="shared" si="147"/>
        <v>0</v>
      </c>
      <c r="V163" s="1173">
        <f t="shared" si="147"/>
        <v>0</v>
      </c>
      <c r="W163" s="1173">
        <f t="shared" si="147"/>
        <v>0</v>
      </c>
      <c r="X163" s="1173">
        <f t="shared" si="147"/>
        <v>0</v>
      </c>
      <c r="Y163" s="1173">
        <f t="shared" ref="Y163:AL172" si="148">SUMIF($D$42:$D$81,$D$163:$D$172,Y$42:Y$81)</f>
        <v>72</v>
      </c>
      <c r="Z163" s="1173">
        <f t="shared" si="148"/>
        <v>72</v>
      </c>
      <c r="AA163" s="1173">
        <f t="shared" si="148"/>
        <v>72</v>
      </c>
      <c r="AB163" s="1173">
        <f t="shared" si="148"/>
        <v>72</v>
      </c>
      <c r="AC163" s="1173">
        <f t="shared" si="148"/>
        <v>0</v>
      </c>
      <c r="AD163" s="1173">
        <f t="shared" si="148"/>
        <v>0</v>
      </c>
      <c r="AE163" s="1173">
        <f t="shared" si="148"/>
        <v>0</v>
      </c>
      <c r="AF163" s="1173">
        <f t="shared" si="148"/>
        <v>0</v>
      </c>
      <c r="AG163" s="1173">
        <f t="shared" si="148"/>
        <v>0</v>
      </c>
      <c r="AH163" s="1173">
        <f t="shared" si="148"/>
        <v>0</v>
      </c>
      <c r="AI163" s="1173">
        <f t="shared" si="148"/>
        <v>0</v>
      </c>
      <c r="AJ163" s="1173">
        <f t="shared" si="148"/>
        <v>0</v>
      </c>
      <c r="AK163" s="1173">
        <f t="shared" si="148"/>
        <v>0</v>
      </c>
      <c r="AL163" s="1173">
        <f t="shared" si="148"/>
        <v>0</v>
      </c>
    </row>
    <row r="164" spans="2:38" ht="42" thickBot="1">
      <c r="B164" s="1420" t="s">
        <v>157</v>
      </c>
      <c r="C164" s="1667"/>
      <c r="D164" s="2049" t="s">
        <v>54</v>
      </c>
      <c r="E164" s="2050"/>
      <c r="F164" s="1416" t="str">
        <f t="shared" si="146"/>
        <v>MKR_PB完成品在庫</v>
      </c>
      <c r="G164" s="1154"/>
      <c r="H164" s="1155">
        <f t="shared" si="147"/>
        <v>0</v>
      </c>
      <c r="I164" s="1155">
        <f t="shared" si="147"/>
        <v>0</v>
      </c>
      <c r="J164" s="1155">
        <f t="shared" si="147"/>
        <v>0</v>
      </c>
      <c r="K164" s="1155">
        <f t="shared" si="147"/>
        <v>0</v>
      </c>
      <c r="L164" s="1155">
        <f t="shared" si="147"/>
        <v>0</v>
      </c>
      <c r="M164" s="1155">
        <f t="shared" si="147"/>
        <v>0</v>
      </c>
      <c r="N164" s="1155">
        <f t="shared" si="147"/>
        <v>0</v>
      </c>
      <c r="O164" s="1155">
        <f t="shared" si="147"/>
        <v>0</v>
      </c>
      <c r="P164" s="1155">
        <f t="shared" si="147"/>
        <v>0</v>
      </c>
      <c r="Q164" s="1155">
        <f t="shared" si="147"/>
        <v>0</v>
      </c>
      <c r="R164" s="1155">
        <f t="shared" si="147"/>
        <v>0</v>
      </c>
      <c r="S164" s="1155">
        <f t="shared" si="147"/>
        <v>0</v>
      </c>
      <c r="T164" s="1155">
        <f t="shared" si="147"/>
        <v>0</v>
      </c>
      <c r="U164" s="1155">
        <f t="shared" si="147"/>
        <v>0</v>
      </c>
      <c r="V164" s="1155">
        <f t="shared" si="147"/>
        <v>0</v>
      </c>
      <c r="W164" s="1155">
        <f t="shared" si="147"/>
        <v>0</v>
      </c>
      <c r="X164" s="1155">
        <f t="shared" si="147"/>
        <v>0</v>
      </c>
      <c r="Y164" s="1155">
        <f t="shared" si="148"/>
        <v>0</v>
      </c>
      <c r="Z164" s="1155">
        <f t="shared" si="148"/>
        <v>0</v>
      </c>
      <c r="AA164" s="1155">
        <f t="shared" si="148"/>
        <v>0</v>
      </c>
      <c r="AB164" s="1155">
        <f t="shared" si="148"/>
        <v>0</v>
      </c>
      <c r="AC164" s="1155">
        <f t="shared" si="148"/>
        <v>0</v>
      </c>
      <c r="AD164" s="1155">
        <f t="shared" si="148"/>
        <v>24</v>
      </c>
      <c r="AE164" s="1155">
        <f t="shared" si="148"/>
        <v>48</v>
      </c>
      <c r="AF164" s="1155">
        <f t="shared" si="148"/>
        <v>0</v>
      </c>
      <c r="AG164" s="1155">
        <f t="shared" si="148"/>
        <v>0</v>
      </c>
      <c r="AH164" s="1155">
        <f t="shared" si="148"/>
        <v>0</v>
      </c>
      <c r="AI164" s="1155">
        <f t="shared" si="148"/>
        <v>0</v>
      </c>
      <c r="AJ164" s="1155">
        <f t="shared" si="148"/>
        <v>0</v>
      </c>
      <c r="AK164" s="1155">
        <f t="shared" si="148"/>
        <v>0</v>
      </c>
      <c r="AL164" s="1155">
        <f t="shared" si="148"/>
        <v>0</v>
      </c>
    </row>
    <row r="165" spans="2:38" ht="42" thickTop="1">
      <c r="B165" s="1420" t="s">
        <v>157</v>
      </c>
      <c r="C165" s="1667"/>
      <c r="D165" s="2051" t="s">
        <v>40</v>
      </c>
      <c r="E165" s="2052"/>
      <c r="F165" s="1417" t="str">
        <f t="shared" si="146"/>
        <v>MKR_PB仕上げ計画</v>
      </c>
      <c r="G165" s="1154"/>
      <c r="H165" s="1160">
        <f t="shared" si="147"/>
        <v>0</v>
      </c>
      <c r="I165" s="1160">
        <f t="shared" si="147"/>
        <v>0</v>
      </c>
      <c r="J165" s="1160">
        <f t="shared" si="147"/>
        <v>0</v>
      </c>
      <c r="K165" s="1160">
        <f t="shared" si="147"/>
        <v>0</v>
      </c>
      <c r="L165" s="1160">
        <f t="shared" si="147"/>
        <v>0</v>
      </c>
      <c r="M165" s="1160">
        <f t="shared" si="147"/>
        <v>0</v>
      </c>
      <c r="N165" s="1160">
        <f t="shared" si="147"/>
        <v>0</v>
      </c>
      <c r="O165" s="1160">
        <f t="shared" si="147"/>
        <v>0</v>
      </c>
      <c r="P165" s="1160">
        <f t="shared" si="147"/>
        <v>0</v>
      </c>
      <c r="Q165" s="1160">
        <f t="shared" si="147"/>
        <v>0</v>
      </c>
      <c r="R165" s="1160">
        <f t="shared" si="147"/>
        <v>0</v>
      </c>
      <c r="S165" s="1160">
        <f t="shared" si="147"/>
        <v>0</v>
      </c>
      <c r="T165" s="1160">
        <f t="shared" si="147"/>
        <v>24</v>
      </c>
      <c r="U165" s="1160">
        <f t="shared" si="147"/>
        <v>24</v>
      </c>
      <c r="V165" s="1160">
        <f t="shared" si="147"/>
        <v>48</v>
      </c>
      <c r="W165" s="1160">
        <f t="shared" si="147"/>
        <v>0</v>
      </c>
      <c r="X165" s="1160">
        <f t="shared" si="147"/>
        <v>0</v>
      </c>
      <c r="Y165" s="1160">
        <f t="shared" si="148"/>
        <v>72</v>
      </c>
      <c r="Z165" s="1160">
        <f t="shared" si="148"/>
        <v>72</v>
      </c>
      <c r="AA165" s="1160">
        <f t="shared" si="148"/>
        <v>48</v>
      </c>
      <c r="AB165" s="1160">
        <f t="shared" si="148"/>
        <v>48</v>
      </c>
      <c r="AC165" s="1160">
        <f t="shared" si="148"/>
        <v>24</v>
      </c>
      <c r="AD165" s="1160">
        <f t="shared" si="148"/>
        <v>0</v>
      </c>
      <c r="AE165" s="1160">
        <f t="shared" si="148"/>
        <v>0</v>
      </c>
      <c r="AF165" s="1160">
        <f t="shared" si="148"/>
        <v>0</v>
      </c>
      <c r="AG165" s="1160">
        <f t="shared" si="148"/>
        <v>0</v>
      </c>
      <c r="AH165" s="1160">
        <f t="shared" si="148"/>
        <v>0</v>
      </c>
      <c r="AI165" s="1160">
        <f t="shared" si="148"/>
        <v>0</v>
      </c>
      <c r="AJ165" s="1160">
        <f t="shared" si="148"/>
        <v>0</v>
      </c>
      <c r="AK165" s="1160">
        <f t="shared" si="148"/>
        <v>0</v>
      </c>
      <c r="AL165" s="1160">
        <f t="shared" si="148"/>
        <v>0</v>
      </c>
    </row>
    <row r="166" spans="2:38" ht="41.4">
      <c r="B166" s="1420" t="s">
        <v>157</v>
      </c>
      <c r="C166" s="1667"/>
      <c r="D166" s="2053" t="s">
        <v>140</v>
      </c>
      <c r="E166" s="2054"/>
      <c r="F166" s="1418" t="str">
        <f t="shared" si="146"/>
        <v>MKR_PB仕上げ合格</v>
      </c>
      <c r="G166" s="1154"/>
      <c r="H166" s="1160">
        <f t="shared" si="147"/>
        <v>0</v>
      </c>
      <c r="I166" s="1160">
        <f t="shared" si="147"/>
        <v>0</v>
      </c>
      <c r="J166" s="1160">
        <f t="shared" si="147"/>
        <v>0</v>
      </c>
      <c r="K166" s="1160">
        <f t="shared" si="147"/>
        <v>0</v>
      </c>
      <c r="L166" s="1160">
        <f t="shared" si="147"/>
        <v>0</v>
      </c>
      <c r="M166" s="1160">
        <f t="shared" si="147"/>
        <v>0</v>
      </c>
      <c r="N166" s="1160">
        <f t="shared" si="147"/>
        <v>0</v>
      </c>
      <c r="O166" s="1160">
        <f t="shared" si="147"/>
        <v>0</v>
      </c>
      <c r="P166" s="1160">
        <f t="shared" si="147"/>
        <v>0</v>
      </c>
      <c r="Q166" s="1160">
        <f t="shared" si="147"/>
        <v>0</v>
      </c>
      <c r="R166" s="1160">
        <f t="shared" si="147"/>
        <v>0</v>
      </c>
      <c r="S166" s="1160">
        <f t="shared" si="147"/>
        <v>0</v>
      </c>
      <c r="T166" s="1160">
        <f t="shared" si="147"/>
        <v>0</v>
      </c>
      <c r="U166" s="1160">
        <f t="shared" si="147"/>
        <v>0</v>
      </c>
      <c r="V166" s="1160">
        <f t="shared" si="147"/>
        <v>0</v>
      </c>
      <c r="W166" s="1160">
        <f t="shared" si="147"/>
        <v>0</v>
      </c>
      <c r="X166" s="1160">
        <f t="shared" si="147"/>
        <v>0</v>
      </c>
      <c r="Y166" s="1160">
        <f t="shared" si="148"/>
        <v>27</v>
      </c>
      <c r="Z166" s="1160">
        <f t="shared" si="148"/>
        <v>0</v>
      </c>
      <c r="AA166" s="1160">
        <f t="shared" si="148"/>
        <v>0</v>
      </c>
      <c r="AB166" s="1160">
        <f t="shared" si="148"/>
        <v>0</v>
      </c>
      <c r="AC166" s="1160">
        <f t="shared" si="148"/>
        <v>72</v>
      </c>
      <c r="AD166" s="1160">
        <f t="shared" si="148"/>
        <v>24</v>
      </c>
      <c r="AE166" s="1160">
        <f t="shared" si="148"/>
        <v>24</v>
      </c>
      <c r="AF166" s="1160">
        <f t="shared" si="148"/>
        <v>48</v>
      </c>
      <c r="AG166" s="1160">
        <f t="shared" si="148"/>
        <v>72</v>
      </c>
      <c r="AH166" s="1160">
        <f t="shared" si="148"/>
        <v>0</v>
      </c>
      <c r="AI166" s="1160">
        <f t="shared" si="148"/>
        <v>0</v>
      </c>
      <c r="AJ166" s="1160">
        <f t="shared" si="148"/>
        <v>0</v>
      </c>
      <c r="AK166" s="1160">
        <f t="shared" si="148"/>
        <v>0</v>
      </c>
      <c r="AL166" s="1160">
        <f t="shared" si="148"/>
        <v>0</v>
      </c>
    </row>
    <row r="167" spans="2:38" ht="41.4">
      <c r="B167" s="1420" t="s">
        <v>157</v>
      </c>
      <c r="C167" s="1667"/>
      <c r="D167" s="2055" t="s">
        <v>144</v>
      </c>
      <c r="E167" s="2056"/>
      <c r="F167" s="1419" t="str">
        <f t="shared" si="146"/>
        <v>MKR_PB良品計画</v>
      </c>
      <c r="G167" s="1154"/>
      <c r="H167" s="1155">
        <f t="shared" si="147"/>
        <v>0</v>
      </c>
      <c r="I167" s="1155">
        <f t="shared" si="147"/>
        <v>0</v>
      </c>
      <c r="J167" s="1155">
        <f t="shared" si="147"/>
        <v>0</v>
      </c>
      <c r="K167" s="1155">
        <f t="shared" si="147"/>
        <v>0</v>
      </c>
      <c r="L167" s="1155">
        <f t="shared" si="147"/>
        <v>0</v>
      </c>
      <c r="M167" s="1155">
        <f t="shared" si="147"/>
        <v>0</v>
      </c>
      <c r="N167" s="1155">
        <f t="shared" si="147"/>
        <v>0</v>
      </c>
      <c r="O167" s="1155">
        <f t="shared" si="147"/>
        <v>0</v>
      </c>
      <c r="P167" s="1155">
        <f t="shared" si="147"/>
        <v>0</v>
      </c>
      <c r="Q167" s="1155">
        <f t="shared" si="147"/>
        <v>0</v>
      </c>
      <c r="R167" s="1155">
        <f t="shared" si="147"/>
        <v>110</v>
      </c>
      <c r="S167" s="1155">
        <f t="shared" si="147"/>
        <v>130</v>
      </c>
      <c r="T167" s="1155">
        <f t="shared" si="147"/>
        <v>100</v>
      </c>
      <c r="U167" s="1155">
        <f t="shared" si="147"/>
        <v>0</v>
      </c>
      <c r="V167" s="1155">
        <f t="shared" si="147"/>
        <v>0</v>
      </c>
      <c r="W167" s="1155">
        <f t="shared" si="147"/>
        <v>0</v>
      </c>
      <c r="X167" s="1155">
        <f t="shared" si="147"/>
        <v>0</v>
      </c>
      <c r="Y167" s="1155">
        <f t="shared" si="148"/>
        <v>0</v>
      </c>
      <c r="Z167" s="1155">
        <f t="shared" si="148"/>
        <v>0</v>
      </c>
      <c r="AA167" s="1155">
        <f t="shared" si="148"/>
        <v>0</v>
      </c>
      <c r="AB167" s="1155">
        <f t="shared" si="148"/>
        <v>0</v>
      </c>
      <c r="AC167" s="1155">
        <f t="shared" si="148"/>
        <v>0</v>
      </c>
      <c r="AD167" s="1155">
        <f t="shared" si="148"/>
        <v>0</v>
      </c>
      <c r="AE167" s="1155">
        <f t="shared" si="148"/>
        <v>0</v>
      </c>
      <c r="AF167" s="1155">
        <f t="shared" si="148"/>
        <v>0</v>
      </c>
      <c r="AG167" s="1155">
        <f t="shared" si="148"/>
        <v>70</v>
      </c>
      <c r="AH167" s="1155">
        <f t="shared" si="148"/>
        <v>170</v>
      </c>
      <c r="AI167" s="1155">
        <f t="shared" si="148"/>
        <v>110</v>
      </c>
      <c r="AJ167" s="1155">
        <f t="shared" si="148"/>
        <v>0</v>
      </c>
      <c r="AK167" s="1155">
        <f t="shared" si="148"/>
        <v>0</v>
      </c>
      <c r="AL167" s="1155">
        <f t="shared" si="148"/>
        <v>0</v>
      </c>
    </row>
    <row r="168" spans="2:38" ht="41.4">
      <c r="B168" s="1420" t="s">
        <v>157</v>
      </c>
      <c r="C168" s="1667"/>
      <c r="D168" s="2057" t="s">
        <v>148</v>
      </c>
      <c r="E168" s="2058"/>
      <c r="F168" s="1417" t="str">
        <f t="shared" si="146"/>
        <v>MKR_PB良品実績</v>
      </c>
      <c r="G168" s="1154"/>
      <c r="H168" s="1421">
        <f t="shared" si="147"/>
        <v>0</v>
      </c>
      <c r="I168" s="1421">
        <f t="shared" si="147"/>
        <v>0</v>
      </c>
      <c r="J168" s="1421">
        <f t="shared" si="147"/>
        <v>0</v>
      </c>
      <c r="K168" s="1421">
        <f t="shared" si="147"/>
        <v>0</v>
      </c>
      <c r="L168" s="1421">
        <f t="shared" si="147"/>
        <v>0</v>
      </c>
      <c r="M168" s="1421">
        <f t="shared" si="147"/>
        <v>0</v>
      </c>
      <c r="N168" s="1421">
        <f t="shared" si="147"/>
        <v>0</v>
      </c>
      <c r="O168" s="1421">
        <f>SUMIF($D$42:$D$81,$D$163:$D$172,O$42:O$81)</f>
        <v>0</v>
      </c>
      <c r="P168" s="1421">
        <f t="shared" si="147"/>
        <v>0</v>
      </c>
      <c r="Q168" s="1421">
        <f t="shared" si="147"/>
        <v>0</v>
      </c>
      <c r="R168" s="1421">
        <f t="shared" si="147"/>
        <v>39</v>
      </c>
      <c r="S168" s="1421">
        <f t="shared" si="147"/>
        <v>56</v>
      </c>
      <c r="T168" s="1421">
        <f t="shared" si="147"/>
        <v>86</v>
      </c>
      <c r="U168" s="1421">
        <f t="shared" si="147"/>
        <v>-8</v>
      </c>
      <c r="V168" s="1421">
        <f t="shared" si="147"/>
        <v>0</v>
      </c>
      <c r="W168" s="1421">
        <f t="shared" si="147"/>
        <v>0</v>
      </c>
      <c r="X168" s="1421">
        <f t="shared" si="147"/>
        <v>0</v>
      </c>
      <c r="Y168" s="1421">
        <f t="shared" si="148"/>
        <v>-2</v>
      </c>
      <c r="Z168" s="1421">
        <f t="shared" si="148"/>
        <v>0</v>
      </c>
      <c r="AA168" s="1421">
        <f t="shared" si="148"/>
        <v>0</v>
      </c>
      <c r="AB168" s="1421">
        <f t="shared" si="148"/>
        <v>0</v>
      </c>
      <c r="AC168" s="1421">
        <f t="shared" si="148"/>
        <v>0</v>
      </c>
      <c r="AD168" s="1421">
        <f t="shared" si="148"/>
        <v>0</v>
      </c>
      <c r="AE168" s="1421">
        <f t="shared" si="148"/>
        <v>0</v>
      </c>
      <c r="AF168" s="1421">
        <f t="shared" si="148"/>
        <v>0</v>
      </c>
      <c r="AG168" s="1421">
        <f t="shared" si="148"/>
        <v>70</v>
      </c>
      <c r="AH168" s="1421">
        <f t="shared" si="148"/>
        <v>170</v>
      </c>
      <c r="AI168" s="1421">
        <f t="shared" si="148"/>
        <v>110</v>
      </c>
      <c r="AJ168" s="1421">
        <f t="shared" si="148"/>
        <v>0</v>
      </c>
      <c r="AK168" s="1421">
        <f t="shared" si="148"/>
        <v>0</v>
      </c>
      <c r="AL168" s="1421">
        <f t="shared" si="148"/>
        <v>0</v>
      </c>
    </row>
    <row r="169" spans="2:38" ht="41.4">
      <c r="B169" s="1420" t="s">
        <v>157</v>
      </c>
      <c r="C169" s="1667"/>
      <c r="D169" s="2059" t="s">
        <v>53</v>
      </c>
      <c r="E169" s="2060"/>
      <c r="F169" s="1417" t="str">
        <f>B169&amp;D169</f>
        <v>MKR_PBＧＤＣ仕掛在庫</v>
      </c>
      <c r="G169" s="1154"/>
      <c r="H169" s="1421">
        <f t="shared" si="147"/>
        <v>98</v>
      </c>
      <c r="I169" s="1421">
        <f t="shared" si="147"/>
        <v>98</v>
      </c>
      <c r="J169" s="1421">
        <f t="shared" si="147"/>
        <v>98</v>
      </c>
      <c r="K169" s="1421">
        <f t="shared" si="147"/>
        <v>98</v>
      </c>
      <c r="L169" s="1421">
        <f t="shared" si="147"/>
        <v>98</v>
      </c>
      <c r="M169" s="1421">
        <f t="shared" si="147"/>
        <v>136</v>
      </c>
      <c r="N169" s="1421">
        <f t="shared" si="147"/>
        <v>136</v>
      </c>
      <c r="O169" s="1421">
        <f>SUMIF($D$42:$D$81,$D$163:$D$172,O$42:O$81)</f>
        <v>136</v>
      </c>
      <c r="P169" s="1421">
        <f t="shared" si="147"/>
        <v>136</v>
      </c>
      <c r="Q169" s="1421">
        <f t="shared" si="147"/>
        <v>136</v>
      </c>
      <c r="R169" s="1421">
        <f t="shared" si="147"/>
        <v>136</v>
      </c>
      <c r="S169" s="1421">
        <f t="shared" si="147"/>
        <v>136</v>
      </c>
      <c r="T169" s="1421">
        <f t="shared" si="147"/>
        <v>136</v>
      </c>
      <c r="U169" s="1421">
        <f t="shared" si="147"/>
        <v>136</v>
      </c>
      <c r="V169" s="1421">
        <f t="shared" si="147"/>
        <v>184</v>
      </c>
      <c r="W169" s="1421">
        <f t="shared" si="147"/>
        <v>184</v>
      </c>
      <c r="X169" s="1421">
        <f t="shared" si="147"/>
        <v>184</v>
      </c>
      <c r="Y169" s="1421">
        <f t="shared" si="148"/>
        <v>158</v>
      </c>
      <c r="Z169" s="1421">
        <f t="shared" si="148"/>
        <v>206</v>
      </c>
      <c r="AA169" s="1421">
        <f t="shared" si="148"/>
        <v>254</v>
      </c>
      <c r="AB169" s="1421">
        <f t="shared" si="148"/>
        <v>305</v>
      </c>
      <c r="AC169" s="1421">
        <f t="shared" si="148"/>
        <v>233</v>
      </c>
      <c r="AD169" s="1421">
        <f t="shared" si="148"/>
        <v>209</v>
      </c>
      <c r="AE169" s="1421">
        <f t="shared" si="148"/>
        <v>185</v>
      </c>
      <c r="AF169" s="1421">
        <f t="shared" si="148"/>
        <v>137</v>
      </c>
      <c r="AG169" s="1421">
        <f t="shared" si="148"/>
        <v>65</v>
      </c>
      <c r="AH169" s="1421">
        <f t="shared" si="148"/>
        <v>65</v>
      </c>
      <c r="AI169" s="1421">
        <f t="shared" si="148"/>
        <v>65</v>
      </c>
      <c r="AJ169" s="1421">
        <f t="shared" si="148"/>
        <v>65</v>
      </c>
      <c r="AK169" s="1421">
        <f t="shared" si="148"/>
        <v>65</v>
      </c>
      <c r="AL169" s="1421">
        <f t="shared" si="148"/>
        <v>65</v>
      </c>
    </row>
    <row r="170" spans="2:38" ht="42" thickBot="1">
      <c r="B170" s="1420" t="s">
        <v>157</v>
      </c>
      <c r="C170" s="1667"/>
      <c r="D170" s="2061" t="s">
        <v>52</v>
      </c>
      <c r="E170" s="2062"/>
      <c r="F170" s="1417" t="str">
        <f>B170&amp;D170</f>
        <v>MKR_PBメーカー在庫</v>
      </c>
      <c r="G170" s="1154"/>
      <c r="H170" s="1421">
        <f t="shared" si="147"/>
        <v>158</v>
      </c>
      <c r="I170" s="1421">
        <f t="shared" si="147"/>
        <v>158</v>
      </c>
      <c r="J170" s="1421">
        <f t="shared" si="147"/>
        <v>158</v>
      </c>
      <c r="K170" s="1421">
        <f t="shared" si="147"/>
        <v>158</v>
      </c>
      <c r="L170" s="1421">
        <f t="shared" si="147"/>
        <v>158</v>
      </c>
      <c r="M170" s="1421">
        <f t="shared" si="147"/>
        <v>120</v>
      </c>
      <c r="N170" s="1421">
        <f t="shared" si="147"/>
        <v>120</v>
      </c>
      <c r="O170" s="1421">
        <f>SUMIF($D$42:$D$81,$D$163:$D$172,O$42:O$81)</f>
        <v>120</v>
      </c>
      <c r="P170" s="1421">
        <f t="shared" si="147"/>
        <v>120</v>
      </c>
      <c r="Q170" s="1421">
        <f t="shared" si="147"/>
        <v>120</v>
      </c>
      <c r="R170" s="1421">
        <f t="shared" si="147"/>
        <v>120</v>
      </c>
      <c r="S170" s="1421">
        <f t="shared" si="147"/>
        <v>120</v>
      </c>
      <c r="T170" s="1421">
        <f t="shared" si="147"/>
        <v>120</v>
      </c>
      <c r="U170" s="1421">
        <f t="shared" si="147"/>
        <v>120</v>
      </c>
      <c r="V170" s="1421">
        <f t="shared" si="147"/>
        <v>243</v>
      </c>
      <c r="W170" s="1421">
        <f t="shared" si="147"/>
        <v>243</v>
      </c>
      <c r="X170" s="1421">
        <f t="shared" si="147"/>
        <v>243</v>
      </c>
      <c r="Y170" s="1421">
        <f t="shared" si="148"/>
        <v>219</v>
      </c>
      <c r="Z170" s="1421">
        <f t="shared" si="148"/>
        <v>171</v>
      </c>
      <c r="AA170" s="1421">
        <f t="shared" si="148"/>
        <v>123</v>
      </c>
      <c r="AB170" s="1421">
        <f t="shared" si="148"/>
        <v>72</v>
      </c>
      <c r="AC170" s="1421">
        <f t="shared" si="148"/>
        <v>72</v>
      </c>
      <c r="AD170" s="1421">
        <f t="shared" si="148"/>
        <v>72</v>
      </c>
      <c r="AE170" s="1421">
        <f t="shared" si="148"/>
        <v>72</v>
      </c>
      <c r="AF170" s="1421">
        <f t="shared" si="148"/>
        <v>72</v>
      </c>
      <c r="AG170" s="1421">
        <f t="shared" si="148"/>
        <v>72</v>
      </c>
      <c r="AH170" s="1421">
        <f t="shared" si="148"/>
        <v>120</v>
      </c>
      <c r="AI170" s="1421">
        <f t="shared" si="148"/>
        <v>120</v>
      </c>
      <c r="AJ170" s="1421">
        <f t="shared" si="148"/>
        <v>120</v>
      </c>
      <c r="AK170" s="1421">
        <f t="shared" si="148"/>
        <v>120</v>
      </c>
      <c r="AL170" s="1421">
        <f t="shared" si="148"/>
        <v>120</v>
      </c>
    </row>
    <row r="171" spans="2:38" ht="42" thickTop="1">
      <c r="B171" s="1420" t="s">
        <v>157</v>
      </c>
      <c r="C171" s="1667"/>
      <c r="D171" s="2063" t="s">
        <v>51</v>
      </c>
      <c r="E171" s="2064"/>
      <c r="F171" s="1417" t="str">
        <f>B171&amp;D171</f>
        <v>MKR_PB鋳造領域在庫</v>
      </c>
      <c r="G171" s="1154"/>
      <c r="H171" s="1421">
        <f t="shared" si="147"/>
        <v>9</v>
      </c>
      <c r="I171" s="1421">
        <f t="shared" si="147"/>
        <v>9</v>
      </c>
      <c r="J171" s="1421">
        <f t="shared" si="147"/>
        <v>9</v>
      </c>
      <c r="K171" s="1421">
        <f t="shared" si="147"/>
        <v>9</v>
      </c>
      <c r="L171" s="1421">
        <f t="shared" si="147"/>
        <v>9</v>
      </c>
      <c r="M171" s="1421">
        <f t="shared" si="147"/>
        <v>9</v>
      </c>
      <c r="N171" s="1421">
        <f t="shared" si="147"/>
        <v>9</v>
      </c>
      <c r="O171" s="1421">
        <f>SUMIF($D$42:$D$81,$D$163:$D$172,O$42:O$81)</f>
        <v>9</v>
      </c>
      <c r="P171" s="1421">
        <f t="shared" si="147"/>
        <v>9</v>
      </c>
      <c r="Q171" s="1421">
        <f t="shared" si="147"/>
        <v>9</v>
      </c>
      <c r="R171" s="1421">
        <f t="shared" si="147"/>
        <v>48</v>
      </c>
      <c r="S171" s="1421">
        <f t="shared" si="147"/>
        <v>104</v>
      </c>
      <c r="T171" s="1421">
        <f t="shared" si="147"/>
        <v>190</v>
      </c>
      <c r="U171" s="1421">
        <f t="shared" si="147"/>
        <v>182</v>
      </c>
      <c r="V171" s="1421">
        <f t="shared" si="147"/>
        <v>11</v>
      </c>
      <c r="W171" s="1421">
        <f t="shared" si="147"/>
        <v>11</v>
      </c>
      <c r="X171" s="1421">
        <f t="shared" si="147"/>
        <v>11</v>
      </c>
      <c r="Y171" s="1421">
        <f t="shared" si="148"/>
        <v>11</v>
      </c>
      <c r="Z171" s="1421">
        <f t="shared" si="148"/>
        <v>11</v>
      </c>
      <c r="AA171" s="1421">
        <f t="shared" si="148"/>
        <v>11</v>
      </c>
      <c r="AB171" s="1421">
        <f t="shared" si="148"/>
        <v>11</v>
      </c>
      <c r="AC171" s="1421">
        <f t="shared" si="148"/>
        <v>11</v>
      </c>
      <c r="AD171" s="1421">
        <f t="shared" si="148"/>
        <v>11</v>
      </c>
      <c r="AE171" s="1421">
        <f t="shared" si="148"/>
        <v>11</v>
      </c>
      <c r="AF171" s="1421">
        <f t="shared" si="148"/>
        <v>11</v>
      </c>
      <c r="AG171" s="1421">
        <f t="shared" si="148"/>
        <v>81</v>
      </c>
      <c r="AH171" s="1421">
        <f t="shared" si="148"/>
        <v>203</v>
      </c>
      <c r="AI171" s="1421">
        <f t="shared" si="148"/>
        <v>313</v>
      </c>
      <c r="AJ171" s="1421">
        <f t="shared" si="148"/>
        <v>313</v>
      </c>
      <c r="AK171" s="1421">
        <f t="shared" si="148"/>
        <v>313</v>
      </c>
      <c r="AL171" s="1421">
        <f t="shared" si="148"/>
        <v>313</v>
      </c>
    </row>
    <row r="172" spans="2:38" ht="42" thickBot="1">
      <c r="B172" s="1420" t="s">
        <v>157</v>
      </c>
      <c r="C172" s="1667"/>
      <c r="D172" s="2065" t="s">
        <v>639</v>
      </c>
      <c r="E172" s="2066"/>
      <c r="F172" s="1418" t="str">
        <f t="shared" si="146"/>
        <v>MKR_PB累計進度</v>
      </c>
      <c r="G172" s="1154"/>
      <c r="H172" s="1160">
        <f t="shared" si="147"/>
        <v>0</v>
      </c>
      <c r="I172" s="1160">
        <f t="shared" si="147"/>
        <v>0</v>
      </c>
      <c r="J172" s="1160">
        <f t="shared" si="147"/>
        <v>0</v>
      </c>
      <c r="K172" s="1160">
        <f t="shared" si="147"/>
        <v>0</v>
      </c>
      <c r="L172" s="1160">
        <f t="shared" si="147"/>
        <v>0</v>
      </c>
      <c r="M172" s="1160">
        <f t="shared" si="147"/>
        <v>0</v>
      </c>
      <c r="N172" s="1160">
        <f t="shared" si="147"/>
        <v>0</v>
      </c>
      <c r="O172" s="1160">
        <f t="shared" si="147"/>
        <v>0</v>
      </c>
      <c r="P172" s="1160">
        <f t="shared" si="147"/>
        <v>0</v>
      </c>
      <c r="Q172" s="1160">
        <f t="shared" si="147"/>
        <v>0</v>
      </c>
      <c r="R172" s="1160">
        <f t="shared" si="147"/>
        <v>-71</v>
      </c>
      <c r="S172" s="1160">
        <f t="shared" si="147"/>
        <v>-145</v>
      </c>
      <c r="T172" s="1160">
        <f t="shared" si="147"/>
        <v>-159</v>
      </c>
      <c r="U172" s="1160">
        <f t="shared" si="147"/>
        <v>-167</v>
      </c>
      <c r="V172" s="1160">
        <f t="shared" si="147"/>
        <v>-167</v>
      </c>
      <c r="W172" s="1160">
        <f t="shared" si="147"/>
        <v>-167</v>
      </c>
      <c r="X172" s="1160">
        <f t="shared" si="147"/>
        <v>-167</v>
      </c>
      <c r="Y172" s="1160">
        <f t="shared" si="148"/>
        <v>-169</v>
      </c>
      <c r="Z172" s="1160">
        <f t="shared" si="148"/>
        <v>-169</v>
      </c>
      <c r="AA172" s="1160">
        <f t="shared" si="148"/>
        <v>-169</v>
      </c>
      <c r="AB172" s="1160">
        <f t="shared" si="148"/>
        <v>-169</v>
      </c>
      <c r="AC172" s="1160">
        <f t="shared" si="148"/>
        <v>-169</v>
      </c>
      <c r="AD172" s="1160">
        <f t="shared" si="148"/>
        <v>-169</v>
      </c>
      <c r="AE172" s="1160">
        <f t="shared" si="148"/>
        <v>-169</v>
      </c>
      <c r="AF172" s="1160">
        <f t="shared" si="148"/>
        <v>-169</v>
      </c>
      <c r="AG172" s="1160">
        <f t="shared" si="148"/>
        <v>-169</v>
      </c>
      <c r="AH172" s="1160">
        <f t="shared" si="148"/>
        <v>-169</v>
      </c>
      <c r="AI172" s="1160">
        <f t="shared" si="148"/>
        <v>-169</v>
      </c>
      <c r="AJ172" s="1160">
        <f t="shared" si="148"/>
        <v>-169</v>
      </c>
      <c r="AK172" s="1160">
        <f t="shared" si="148"/>
        <v>-169</v>
      </c>
      <c r="AL172" s="1160">
        <f t="shared" si="148"/>
        <v>-169</v>
      </c>
    </row>
    <row r="173" spans="2:38" ht="42" thickTop="1">
      <c r="C173" s="1666">
        <v>3</v>
      </c>
      <c r="D173" s="2067" t="s">
        <v>120</v>
      </c>
      <c r="E173" s="2068"/>
      <c r="F173" s="1415" t="str">
        <f t="shared" si="146"/>
        <v>払出計画</v>
      </c>
      <c r="G173" s="1147"/>
      <c r="H173" s="1173">
        <f>SUMIF($D$89:$D$123,$D$183:$D$189,H$89:H$123)</f>
        <v>0</v>
      </c>
      <c r="I173" s="1173">
        <f t="shared" ref="I173:X182" si="149">SUMIF($D$89:$D$123,$D$183:$D$189,I$89:I$123)</f>
        <v>0</v>
      </c>
      <c r="J173" s="1173">
        <f t="shared" si="149"/>
        <v>0</v>
      </c>
      <c r="K173" s="1173">
        <f t="shared" si="149"/>
        <v>0</v>
      </c>
      <c r="L173" s="1173">
        <f t="shared" si="149"/>
        <v>0</v>
      </c>
      <c r="M173" s="1173">
        <f t="shared" si="149"/>
        <v>0</v>
      </c>
      <c r="N173" s="1173">
        <f t="shared" si="149"/>
        <v>0</v>
      </c>
      <c r="O173" s="1173">
        <f t="shared" si="149"/>
        <v>0</v>
      </c>
      <c r="P173" s="1173">
        <f t="shared" si="149"/>
        <v>0</v>
      </c>
      <c r="Q173" s="1173">
        <f t="shared" si="149"/>
        <v>0</v>
      </c>
      <c r="R173" s="1173">
        <f t="shared" si="149"/>
        <v>0</v>
      </c>
      <c r="S173" s="1173">
        <f t="shared" si="149"/>
        <v>0</v>
      </c>
      <c r="T173" s="1173">
        <f t="shared" si="149"/>
        <v>0</v>
      </c>
      <c r="U173" s="1173">
        <f t="shared" si="149"/>
        <v>0</v>
      </c>
      <c r="V173" s="1173">
        <f t="shared" si="149"/>
        <v>0</v>
      </c>
      <c r="W173" s="1173">
        <f t="shared" si="149"/>
        <v>0</v>
      </c>
      <c r="X173" s="1173">
        <f t="shared" si="149"/>
        <v>0</v>
      </c>
      <c r="Y173" s="1173">
        <f t="shared" ref="Y173:AL182" si="150">SUMIF($D$89:$D$123,$D$183:$D$189,Y$89:Y$123)</f>
        <v>0</v>
      </c>
      <c r="Z173" s="1173">
        <f t="shared" si="150"/>
        <v>0</v>
      </c>
      <c r="AA173" s="1173">
        <f t="shared" si="150"/>
        <v>0</v>
      </c>
      <c r="AB173" s="1173">
        <f t="shared" si="150"/>
        <v>0</v>
      </c>
      <c r="AC173" s="1173">
        <f t="shared" si="150"/>
        <v>0</v>
      </c>
      <c r="AD173" s="1173">
        <f t="shared" si="150"/>
        <v>0</v>
      </c>
      <c r="AE173" s="1173">
        <f t="shared" si="150"/>
        <v>0</v>
      </c>
      <c r="AF173" s="1173">
        <f t="shared" si="150"/>
        <v>0</v>
      </c>
      <c r="AG173" s="1173">
        <f t="shared" si="150"/>
        <v>0</v>
      </c>
      <c r="AH173" s="1173">
        <f t="shared" si="150"/>
        <v>0</v>
      </c>
      <c r="AI173" s="1173">
        <f t="shared" si="150"/>
        <v>0</v>
      </c>
      <c r="AJ173" s="1173">
        <f t="shared" si="150"/>
        <v>0</v>
      </c>
      <c r="AK173" s="1173">
        <f t="shared" si="150"/>
        <v>0</v>
      </c>
      <c r="AL173" s="1173">
        <f t="shared" si="150"/>
        <v>0</v>
      </c>
    </row>
    <row r="174" spans="2:38" ht="30.75" customHeight="1" thickBot="1">
      <c r="C174" s="1667"/>
      <c r="D174" s="2049" t="s">
        <v>54</v>
      </c>
      <c r="E174" s="2050"/>
      <c r="F174" s="1416" t="str">
        <f t="shared" si="146"/>
        <v>完成品在庫</v>
      </c>
      <c r="G174" s="1154"/>
      <c r="H174" s="1155">
        <f t="shared" ref="H174:H182" si="151">SUMIF($D$89:$D$123,$D$183:$D$189,H$89:H$123)</f>
        <v>0</v>
      </c>
      <c r="I174" s="1155">
        <f t="shared" si="149"/>
        <v>0</v>
      </c>
      <c r="J174" s="1155">
        <f t="shared" si="149"/>
        <v>0</v>
      </c>
      <c r="K174" s="1155">
        <f t="shared" si="149"/>
        <v>0</v>
      </c>
      <c r="L174" s="1155">
        <f t="shared" si="149"/>
        <v>0</v>
      </c>
      <c r="M174" s="1155">
        <f t="shared" si="149"/>
        <v>0</v>
      </c>
      <c r="N174" s="1155">
        <f t="shared" si="149"/>
        <v>0</v>
      </c>
      <c r="O174" s="1155">
        <f t="shared" si="149"/>
        <v>0</v>
      </c>
      <c r="P174" s="1155">
        <f t="shared" si="149"/>
        <v>0</v>
      </c>
      <c r="Q174" s="1155">
        <f t="shared" si="149"/>
        <v>0</v>
      </c>
      <c r="R174" s="1155">
        <f t="shared" si="149"/>
        <v>0</v>
      </c>
      <c r="S174" s="1155">
        <f t="shared" si="149"/>
        <v>0</v>
      </c>
      <c r="T174" s="1155">
        <f t="shared" si="149"/>
        <v>0</v>
      </c>
      <c r="U174" s="1155">
        <f t="shared" si="149"/>
        <v>0</v>
      </c>
      <c r="V174" s="1155">
        <f t="shared" si="149"/>
        <v>0</v>
      </c>
      <c r="W174" s="1155">
        <f t="shared" si="149"/>
        <v>0</v>
      </c>
      <c r="X174" s="1155">
        <f t="shared" si="149"/>
        <v>0</v>
      </c>
      <c r="Y174" s="1155">
        <f t="shared" si="150"/>
        <v>0</v>
      </c>
      <c r="Z174" s="1155">
        <f t="shared" si="150"/>
        <v>0</v>
      </c>
      <c r="AA174" s="1155">
        <f t="shared" si="150"/>
        <v>0</v>
      </c>
      <c r="AB174" s="1155">
        <f t="shared" si="150"/>
        <v>0</v>
      </c>
      <c r="AC174" s="1155">
        <f t="shared" si="150"/>
        <v>0</v>
      </c>
      <c r="AD174" s="1155">
        <f t="shared" si="150"/>
        <v>0</v>
      </c>
      <c r="AE174" s="1155">
        <f t="shared" si="150"/>
        <v>0</v>
      </c>
      <c r="AF174" s="1155">
        <f t="shared" si="150"/>
        <v>0</v>
      </c>
      <c r="AG174" s="1155">
        <f t="shared" si="150"/>
        <v>0</v>
      </c>
      <c r="AH174" s="1155">
        <f t="shared" si="150"/>
        <v>0</v>
      </c>
      <c r="AI174" s="1155">
        <f t="shared" si="150"/>
        <v>0</v>
      </c>
      <c r="AJ174" s="1155">
        <f t="shared" si="150"/>
        <v>0</v>
      </c>
      <c r="AK174" s="1155">
        <f t="shared" si="150"/>
        <v>0</v>
      </c>
      <c r="AL174" s="1155">
        <f t="shared" si="150"/>
        <v>0</v>
      </c>
    </row>
    <row r="175" spans="2:38" ht="30.75" customHeight="1" thickTop="1">
      <c r="C175" s="1667"/>
      <c r="D175" s="2051" t="s">
        <v>40</v>
      </c>
      <c r="E175" s="2052"/>
      <c r="F175" s="1417" t="str">
        <f t="shared" si="146"/>
        <v>仕上げ計画</v>
      </c>
      <c r="G175" s="1154"/>
      <c r="H175" s="1160">
        <f t="shared" si="151"/>
        <v>0</v>
      </c>
      <c r="I175" s="1160">
        <f t="shared" si="149"/>
        <v>0</v>
      </c>
      <c r="J175" s="1160">
        <f t="shared" si="149"/>
        <v>0</v>
      </c>
      <c r="K175" s="1160">
        <f t="shared" si="149"/>
        <v>0</v>
      </c>
      <c r="L175" s="1160">
        <f t="shared" si="149"/>
        <v>0</v>
      </c>
      <c r="M175" s="1160">
        <f t="shared" si="149"/>
        <v>0</v>
      </c>
      <c r="N175" s="1160">
        <f t="shared" si="149"/>
        <v>0</v>
      </c>
      <c r="O175" s="1160">
        <f t="shared" si="149"/>
        <v>0</v>
      </c>
      <c r="P175" s="1160">
        <f t="shared" si="149"/>
        <v>0</v>
      </c>
      <c r="Q175" s="1160">
        <f t="shared" si="149"/>
        <v>0</v>
      </c>
      <c r="R175" s="1160">
        <f t="shared" si="149"/>
        <v>0</v>
      </c>
      <c r="S175" s="1160">
        <f t="shared" si="149"/>
        <v>0</v>
      </c>
      <c r="T175" s="1160">
        <f t="shared" si="149"/>
        <v>0</v>
      </c>
      <c r="U175" s="1160">
        <f t="shared" si="149"/>
        <v>0</v>
      </c>
      <c r="V175" s="1160">
        <f t="shared" si="149"/>
        <v>0</v>
      </c>
      <c r="W175" s="1160">
        <f t="shared" si="149"/>
        <v>0</v>
      </c>
      <c r="X175" s="1160">
        <f t="shared" si="149"/>
        <v>0</v>
      </c>
      <c r="Y175" s="1160">
        <f t="shared" si="150"/>
        <v>0</v>
      </c>
      <c r="Z175" s="1160">
        <f t="shared" si="150"/>
        <v>0</v>
      </c>
      <c r="AA175" s="1160">
        <f t="shared" si="150"/>
        <v>0</v>
      </c>
      <c r="AB175" s="1160">
        <f t="shared" si="150"/>
        <v>0</v>
      </c>
      <c r="AC175" s="1160">
        <f t="shared" si="150"/>
        <v>0</v>
      </c>
      <c r="AD175" s="1160">
        <f t="shared" si="150"/>
        <v>0</v>
      </c>
      <c r="AE175" s="1160">
        <f t="shared" si="150"/>
        <v>0</v>
      </c>
      <c r="AF175" s="1160">
        <f t="shared" si="150"/>
        <v>0</v>
      </c>
      <c r="AG175" s="1160">
        <f t="shared" si="150"/>
        <v>0</v>
      </c>
      <c r="AH175" s="1160">
        <f t="shared" si="150"/>
        <v>0</v>
      </c>
      <c r="AI175" s="1160">
        <f t="shared" si="150"/>
        <v>0</v>
      </c>
      <c r="AJ175" s="1160">
        <f t="shared" si="150"/>
        <v>0</v>
      </c>
      <c r="AK175" s="1160">
        <f t="shared" si="150"/>
        <v>0</v>
      </c>
      <c r="AL175" s="1160">
        <f t="shared" si="150"/>
        <v>0</v>
      </c>
    </row>
    <row r="176" spans="2:38" ht="30.75" customHeight="1">
      <c r="C176" s="1667"/>
      <c r="D176" s="2053" t="s">
        <v>140</v>
      </c>
      <c r="E176" s="2054"/>
      <c r="F176" s="1418" t="str">
        <f t="shared" si="146"/>
        <v>仕上げ合格</v>
      </c>
      <c r="G176" s="1154"/>
      <c r="H176" s="1160">
        <f t="shared" si="151"/>
        <v>0</v>
      </c>
      <c r="I176" s="1160">
        <f t="shared" si="149"/>
        <v>0</v>
      </c>
      <c r="J176" s="1160">
        <f t="shared" si="149"/>
        <v>0</v>
      </c>
      <c r="K176" s="1160">
        <f t="shared" si="149"/>
        <v>0</v>
      </c>
      <c r="L176" s="1160">
        <f t="shared" si="149"/>
        <v>0</v>
      </c>
      <c r="M176" s="1160">
        <f t="shared" si="149"/>
        <v>0</v>
      </c>
      <c r="N176" s="1160">
        <f t="shared" si="149"/>
        <v>0</v>
      </c>
      <c r="O176" s="1160">
        <f t="shared" si="149"/>
        <v>0</v>
      </c>
      <c r="P176" s="1160">
        <f t="shared" si="149"/>
        <v>0</v>
      </c>
      <c r="Q176" s="1160">
        <f t="shared" si="149"/>
        <v>0</v>
      </c>
      <c r="R176" s="1160">
        <f t="shared" si="149"/>
        <v>0</v>
      </c>
      <c r="S176" s="1160">
        <f t="shared" si="149"/>
        <v>0</v>
      </c>
      <c r="T176" s="1160">
        <f t="shared" si="149"/>
        <v>0</v>
      </c>
      <c r="U176" s="1160">
        <f t="shared" si="149"/>
        <v>0</v>
      </c>
      <c r="V176" s="1160">
        <f t="shared" si="149"/>
        <v>0</v>
      </c>
      <c r="W176" s="1160">
        <f t="shared" si="149"/>
        <v>0</v>
      </c>
      <c r="X176" s="1160">
        <f t="shared" si="149"/>
        <v>0</v>
      </c>
      <c r="Y176" s="1160">
        <f t="shared" si="150"/>
        <v>0</v>
      </c>
      <c r="Z176" s="1160">
        <f t="shared" si="150"/>
        <v>0</v>
      </c>
      <c r="AA176" s="1160">
        <f t="shared" si="150"/>
        <v>0</v>
      </c>
      <c r="AB176" s="1160">
        <f t="shared" si="150"/>
        <v>0</v>
      </c>
      <c r="AC176" s="1160">
        <f t="shared" si="150"/>
        <v>0</v>
      </c>
      <c r="AD176" s="1160">
        <f t="shared" si="150"/>
        <v>0</v>
      </c>
      <c r="AE176" s="1160">
        <f t="shared" si="150"/>
        <v>0</v>
      </c>
      <c r="AF176" s="1160">
        <f t="shared" si="150"/>
        <v>0</v>
      </c>
      <c r="AG176" s="1160">
        <f t="shared" si="150"/>
        <v>0</v>
      </c>
      <c r="AH176" s="1160">
        <f t="shared" si="150"/>
        <v>0</v>
      </c>
      <c r="AI176" s="1160">
        <f t="shared" si="150"/>
        <v>0</v>
      </c>
      <c r="AJ176" s="1160">
        <f t="shared" si="150"/>
        <v>0</v>
      </c>
      <c r="AK176" s="1160">
        <f t="shared" si="150"/>
        <v>0</v>
      </c>
      <c r="AL176" s="1160">
        <f t="shared" si="150"/>
        <v>0</v>
      </c>
    </row>
    <row r="177" spans="3:38" ht="30.75" customHeight="1">
      <c r="C177" s="1667"/>
      <c r="D177" s="2055" t="s">
        <v>144</v>
      </c>
      <c r="E177" s="2056"/>
      <c r="F177" s="1419" t="str">
        <f t="shared" si="146"/>
        <v>良品計画</v>
      </c>
      <c r="G177" s="1154"/>
      <c r="H177" s="1155">
        <f t="shared" si="151"/>
        <v>0</v>
      </c>
      <c r="I177" s="1155">
        <f t="shared" si="149"/>
        <v>0</v>
      </c>
      <c r="J177" s="1155">
        <f t="shared" si="149"/>
        <v>0</v>
      </c>
      <c r="K177" s="1155">
        <f t="shared" si="149"/>
        <v>0</v>
      </c>
      <c r="L177" s="1155">
        <f t="shared" si="149"/>
        <v>0</v>
      </c>
      <c r="M177" s="1155">
        <f t="shared" si="149"/>
        <v>0</v>
      </c>
      <c r="N177" s="1155">
        <f t="shared" si="149"/>
        <v>0</v>
      </c>
      <c r="O177" s="1155">
        <f t="shared" si="149"/>
        <v>0</v>
      </c>
      <c r="P177" s="1155">
        <f t="shared" si="149"/>
        <v>0</v>
      </c>
      <c r="Q177" s="1155">
        <f t="shared" si="149"/>
        <v>0</v>
      </c>
      <c r="R177" s="1155">
        <f t="shared" si="149"/>
        <v>0</v>
      </c>
      <c r="S177" s="1155">
        <f t="shared" si="149"/>
        <v>0</v>
      </c>
      <c r="T177" s="1155">
        <f t="shared" si="149"/>
        <v>0</v>
      </c>
      <c r="U177" s="1155">
        <f t="shared" si="149"/>
        <v>0</v>
      </c>
      <c r="V177" s="1155">
        <f t="shared" si="149"/>
        <v>0</v>
      </c>
      <c r="W177" s="1155">
        <f t="shared" si="149"/>
        <v>0</v>
      </c>
      <c r="X177" s="1155">
        <f t="shared" si="149"/>
        <v>0</v>
      </c>
      <c r="Y177" s="1155">
        <f t="shared" si="150"/>
        <v>0</v>
      </c>
      <c r="Z177" s="1155">
        <f t="shared" si="150"/>
        <v>0</v>
      </c>
      <c r="AA177" s="1155">
        <f t="shared" si="150"/>
        <v>0</v>
      </c>
      <c r="AB177" s="1155">
        <f t="shared" si="150"/>
        <v>0</v>
      </c>
      <c r="AC177" s="1155">
        <f t="shared" si="150"/>
        <v>0</v>
      </c>
      <c r="AD177" s="1155">
        <f t="shared" si="150"/>
        <v>0</v>
      </c>
      <c r="AE177" s="1155">
        <f t="shared" si="150"/>
        <v>0</v>
      </c>
      <c r="AF177" s="1155">
        <f t="shared" si="150"/>
        <v>0</v>
      </c>
      <c r="AG177" s="1155">
        <f t="shared" si="150"/>
        <v>0</v>
      </c>
      <c r="AH177" s="1155">
        <f t="shared" si="150"/>
        <v>0</v>
      </c>
      <c r="AI177" s="1155">
        <f t="shared" si="150"/>
        <v>0</v>
      </c>
      <c r="AJ177" s="1155">
        <f t="shared" si="150"/>
        <v>0</v>
      </c>
      <c r="AK177" s="1155">
        <f t="shared" si="150"/>
        <v>0</v>
      </c>
      <c r="AL177" s="1155">
        <f t="shared" si="150"/>
        <v>0</v>
      </c>
    </row>
    <row r="178" spans="3:38" ht="41.4">
      <c r="C178" s="1667"/>
      <c r="D178" s="2057" t="s">
        <v>148</v>
      </c>
      <c r="E178" s="2058"/>
      <c r="F178" s="1417" t="str">
        <f t="shared" si="146"/>
        <v>良品実績</v>
      </c>
      <c r="G178" s="1154"/>
      <c r="H178" s="1160">
        <f t="shared" si="151"/>
        <v>0</v>
      </c>
      <c r="I178" s="1160">
        <f t="shared" si="149"/>
        <v>0</v>
      </c>
      <c r="J178" s="1160">
        <f t="shared" si="149"/>
        <v>0</v>
      </c>
      <c r="K178" s="1160">
        <f t="shared" si="149"/>
        <v>0</v>
      </c>
      <c r="L178" s="1160">
        <f t="shared" si="149"/>
        <v>0</v>
      </c>
      <c r="M178" s="1160">
        <f t="shared" si="149"/>
        <v>0</v>
      </c>
      <c r="N178" s="1160">
        <f t="shared" si="149"/>
        <v>0</v>
      </c>
      <c r="O178" s="1160">
        <f t="shared" si="149"/>
        <v>0</v>
      </c>
      <c r="P178" s="1160">
        <f t="shared" si="149"/>
        <v>0</v>
      </c>
      <c r="Q178" s="1160">
        <f t="shared" si="149"/>
        <v>0</v>
      </c>
      <c r="R178" s="1160">
        <f t="shared" si="149"/>
        <v>0</v>
      </c>
      <c r="S178" s="1160">
        <f t="shared" si="149"/>
        <v>0</v>
      </c>
      <c r="T178" s="1160">
        <f t="shared" si="149"/>
        <v>0</v>
      </c>
      <c r="U178" s="1160">
        <f t="shared" si="149"/>
        <v>0</v>
      </c>
      <c r="V178" s="1160">
        <f t="shared" si="149"/>
        <v>0</v>
      </c>
      <c r="W178" s="1160">
        <f t="shared" si="149"/>
        <v>0</v>
      </c>
      <c r="X178" s="1160">
        <f t="shared" si="149"/>
        <v>0</v>
      </c>
      <c r="Y178" s="1160">
        <f t="shared" si="150"/>
        <v>0</v>
      </c>
      <c r="Z178" s="1160">
        <f t="shared" si="150"/>
        <v>0</v>
      </c>
      <c r="AA178" s="1160">
        <f t="shared" si="150"/>
        <v>0</v>
      </c>
      <c r="AB178" s="1160">
        <f t="shared" si="150"/>
        <v>0</v>
      </c>
      <c r="AC178" s="1160">
        <f t="shared" si="150"/>
        <v>0</v>
      </c>
      <c r="AD178" s="1160">
        <f t="shared" si="150"/>
        <v>0</v>
      </c>
      <c r="AE178" s="1160">
        <f t="shared" si="150"/>
        <v>0</v>
      </c>
      <c r="AF178" s="1160">
        <f t="shared" si="150"/>
        <v>0</v>
      </c>
      <c r="AG178" s="1160">
        <f t="shared" si="150"/>
        <v>0</v>
      </c>
      <c r="AH178" s="1160">
        <f t="shared" si="150"/>
        <v>0</v>
      </c>
      <c r="AI178" s="1160">
        <f t="shared" si="150"/>
        <v>0</v>
      </c>
      <c r="AJ178" s="1160">
        <f t="shared" si="150"/>
        <v>0</v>
      </c>
      <c r="AK178" s="1160">
        <f t="shared" si="150"/>
        <v>0</v>
      </c>
      <c r="AL178" s="1160">
        <f t="shared" si="150"/>
        <v>0</v>
      </c>
    </row>
    <row r="179" spans="3:38" ht="41.4">
      <c r="C179" s="1667"/>
      <c r="D179" s="2059" t="s">
        <v>53</v>
      </c>
      <c r="E179" s="2060"/>
      <c r="F179" s="1417" t="str">
        <f>B179&amp;D179</f>
        <v>ＧＤＣ仕掛在庫</v>
      </c>
      <c r="G179" s="1154"/>
      <c r="H179" s="1160"/>
      <c r="I179" s="1160"/>
      <c r="J179" s="1160"/>
      <c r="K179" s="1160"/>
      <c r="L179" s="1160"/>
      <c r="M179" s="1160"/>
      <c r="N179" s="1160"/>
      <c r="O179" s="1160">
        <f>SUMIF($D$89:$D$123,$D$183:$D$189,O$89:O$123)</f>
        <v>0</v>
      </c>
      <c r="P179" s="1160">
        <f t="shared" si="149"/>
        <v>0</v>
      </c>
      <c r="Q179" s="1160">
        <f t="shared" si="149"/>
        <v>0</v>
      </c>
      <c r="R179" s="1160">
        <f t="shared" si="149"/>
        <v>0</v>
      </c>
      <c r="S179" s="1160">
        <f t="shared" si="149"/>
        <v>0</v>
      </c>
      <c r="T179" s="1160">
        <f t="shared" si="149"/>
        <v>0</v>
      </c>
      <c r="U179" s="1160">
        <f t="shared" si="149"/>
        <v>0</v>
      </c>
      <c r="V179" s="1160">
        <f t="shared" si="149"/>
        <v>0</v>
      </c>
      <c r="W179" s="1160">
        <f t="shared" si="149"/>
        <v>0</v>
      </c>
      <c r="X179" s="1160">
        <f t="shared" si="149"/>
        <v>0</v>
      </c>
      <c r="Y179" s="1160">
        <f t="shared" si="150"/>
        <v>0</v>
      </c>
      <c r="Z179" s="1160">
        <f t="shared" si="150"/>
        <v>0</v>
      </c>
      <c r="AA179" s="1160">
        <f t="shared" si="150"/>
        <v>0</v>
      </c>
      <c r="AB179" s="1160">
        <f t="shared" si="150"/>
        <v>0</v>
      </c>
      <c r="AC179" s="1160">
        <f t="shared" si="150"/>
        <v>0</v>
      </c>
      <c r="AD179" s="1160">
        <f t="shared" si="150"/>
        <v>0</v>
      </c>
      <c r="AE179" s="1160">
        <f t="shared" si="150"/>
        <v>0</v>
      </c>
      <c r="AF179" s="1160">
        <f t="shared" si="150"/>
        <v>0</v>
      </c>
      <c r="AG179" s="1160">
        <f t="shared" si="150"/>
        <v>0</v>
      </c>
      <c r="AH179" s="1160">
        <f t="shared" si="150"/>
        <v>0</v>
      </c>
      <c r="AI179" s="1160">
        <f t="shared" si="150"/>
        <v>0</v>
      </c>
      <c r="AJ179" s="1160">
        <f t="shared" si="150"/>
        <v>0</v>
      </c>
      <c r="AK179" s="1160">
        <f t="shared" si="150"/>
        <v>0</v>
      </c>
      <c r="AL179" s="1160">
        <f t="shared" si="150"/>
        <v>0</v>
      </c>
    </row>
    <row r="180" spans="3:38" ht="42" thickBot="1">
      <c r="C180" s="1667"/>
      <c r="D180" s="2061" t="s">
        <v>52</v>
      </c>
      <c r="E180" s="2062"/>
      <c r="F180" s="1417" t="str">
        <f>B180&amp;D180</f>
        <v>メーカー在庫</v>
      </c>
      <c r="G180" s="1154"/>
      <c r="H180" s="1160"/>
      <c r="I180" s="1160"/>
      <c r="J180" s="1160"/>
      <c r="K180" s="1160"/>
      <c r="L180" s="1160"/>
      <c r="M180" s="1160"/>
      <c r="N180" s="1160"/>
      <c r="O180" s="1160">
        <f>SUMIF($D$89:$D$123,$D$183:$D$189,O$89:O$123)</f>
        <v>0</v>
      </c>
      <c r="P180" s="1160">
        <f t="shared" si="149"/>
        <v>0</v>
      </c>
      <c r="Q180" s="1160">
        <f t="shared" si="149"/>
        <v>0</v>
      </c>
      <c r="R180" s="1160">
        <f t="shared" si="149"/>
        <v>0</v>
      </c>
      <c r="S180" s="1160">
        <f t="shared" si="149"/>
        <v>0</v>
      </c>
      <c r="T180" s="1160">
        <f t="shared" si="149"/>
        <v>0</v>
      </c>
      <c r="U180" s="1160">
        <f t="shared" si="149"/>
        <v>0</v>
      </c>
      <c r="V180" s="1160">
        <f t="shared" si="149"/>
        <v>0</v>
      </c>
      <c r="W180" s="1160">
        <f t="shared" si="149"/>
        <v>0</v>
      </c>
      <c r="X180" s="1160">
        <f t="shared" si="149"/>
        <v>0</v>
      </c>
      <c r="Y180" s="1160">
        <f t="shared" si="150"/>
        <v>0</v>
      </c>
      <c r="Z180" s="1160">
        <f t="shared" si="150"/>
        <v>0</v>
      </c>
      <c r="AA180" s="1160">
        <f t="shared" si="150"/>
        <v>0</v>
      </c>
      <c r="AB180" s="1160">
        <f t="shared" si="150"/>
        <v>0</v>
      </c>
      <c r="AC180" s="1160">
        <f t="shared" si="150"/>
        <v>0</v>
      </c>
      <c r="AD180" s="1160">
        <f t="shared" si="150"/>
        <v>0</v>
      </c>
      <c r="AE180" s="1160">
        <f t="shared" si="150"/>
        <v>0</v>
      </c>
      <c r="AF180" s="1160">
        <f t="shared" si="150"/>
        <v>0</v>
      </c>
      <c r="AG180" s="1160">
        <f t="shared" si="150"/>
        <v>0</v>
      </c>
      <c r="AH180" s="1160">
        <f t="shared" si="150"/>
        <v>0</v>
      </c>
      <c r="AI180" s="1160">
        <f t="shared" si="150"/>
        <v>0</v>
      </c>
      <c r="AJ180" s="1160">
        <f t="shared" si="150"/>
        <v>0</v>
      </c>
      <c r="AK180" s="1160">
        <f t="shared" si="150"/>
        <v>0</v>
      </c>
      <c r="AL180" s="1160">
        <f t="shared" si="150"/>
        <v>0</v>
      </c>
    </row>
    <row r="181" spans="3:38" ht="42" thickTop="1">
      <c r="C181" s="1667"/>
      <c r="D181" s="2063" t="s">
        <v>51</v>
      </c>
      <c r="E181" s="2064"/>
      <c r="F181" s="1417" t="str">
        <f>B181&amp;D181</f>
        <v>鋳造領域在庫</v>
      </c>
      <c r="G181" s="1154"/>
      <c r="H181" s="1160"/>
      <c r="I181" s="1160"/>
      <c r="J181" s="1160"/>
      <c r="K181" s="1160"/>
      <c r="L181" s="1160"/>
      <c r="M181" s="1160"/>
      <c r="N181" s="1160"/>
      <c r="O181" s="1160">
        <f>SUMIF($D$89:$D$123,$D$183:$D$189,O$89:O$123)</f>
        <v>0</v>
      </c>
      <c r="P181" s="1160">
        <f t="shared" si="149"/>
        <v>0</v>
      </c>
      <c r="Q181" s="1160">
        <f t="shared" si="149"/>
        <v>0</v>
      </c>
      <c r="R181" s="1160">
        <f t="shared" si="149"/>
        <v>0</v>
      </c>
      <c r="S181" s="1160">
        <f t="shared" si="149"/>
        <v>0</v>
      </c>
      <c r="T181" s="1160">
        <f t="shared" si="149"/>
        <v>0</v>
      </c>
      <c r="U181" s="1160">
        <f t="shared" si="149"/>
        <v>0</v>
      </c>
      <c r="V181" s="1160">
        <f t="shared" si="149"/>
        <v>0</v>
      </c>
      <c r="W181" s="1160">
        <f t="shared" si="149"/>
        <v>0</v>
      </c>
      <c r="X181" s="1160">
        <f t="shared" si="149"/>
        <v>0</v>
      </c>
      <c r="Y181" s="1160">
        <f t="shared" si="150"/>
        <v>0</v>
      </c>
      <c r="Z181" s="1160">
        <f t="shared" si="150"/>
        <v>0</v>
      </c>
      <c r="AA181" s="1160">
        <f t="shared" si="150"/>
        <v>0</v>
      </c>
      <c r="AB181" s="1160">
        <f t="shared" si="150"/>
        <v>0</v>
      </c>
      <c r="AC181" s="1160">
        <f t="shared" si="150"/>
        <v>0</v>
      </c>
      <c r="AD181" s="1160">
        <f t="shared" si="150"/>
        <v>0</v>
      </c>
      <c r="AE181" s="1160">
        <f t="shared" si="150"/>
        <v>0</v>
      </c>
      <c r="AF181" s="1160">
        <f t="shared" si="150"/>
        <v>0</v>
      </c>
      <c r="AG181" s="1160">
        <f t="shared" si="150"/>
        <v>0</v>
      </c>
      <c r="AH181" s="1160">
        <f t="shared" si="150"/>
        <v>0</v>
      </c>
      <c r="AI181" s="1160">
        <f t="shared" si="150"/>
        <v>0</v>
      </c>
      <c r="AJ181" s="1160">
        <f t="shared" si="150"/>
        <v>0</v>
      </c>
      <c r="AK181" s="1160">
        <f t="shared" si="150"/>
        <v>0</v>
      </c>
      <c r="AL181" s="1160">
        <f t="shared" si="150"/>
        <v>0</v>
      </c>
    </row>
    <row r="182" spans="3:38" ht="41.4">
      <c r="C182" s="1667"/>
      <c r="D182" s="2065" t="s">
        <v>639</v>
      </c>
      <c r="E182" s="2066"/>
      <c r="F182" s="1418" t="str">
        <f t="shared" si="146"/>
        <v>累計進度</v>
      </c>
      <c r="G182" s="1154"/>
      <c r="H182" s="1160">
        <f t="shared" si="151"/>
        <v>0</v>
      </c>
      <c r="I182" s="1160">
        <f t="shared" si="149"/>
        <v>0</v>
      </c>
      <c r="J182" s="1160">
        <f t="shared" si="149"/>
        <v>0</v>
      </c>
      <c r="K182" s="1160">
        <f t="shared" si="149"/>
        <v>0</v>
      </c>
      <c r="L182" s="1160">
        <f t="shared" si="149"/>
        <v>0</v>
      </c>
      <c r="M182" s="1160">
        <f t="shared" si="149"/>
        <v>0</v>
      </c>
      <c r="N182" s="1160">
        <f t="shared" si="149"/>
        <v>0</v>
      </c>
      <c r="O182" s="1160">
        <f t="shared" si="149"/>
        <v>0</v>
      </c>
      <c r="P182" s="1160">
        <f t="shared" si="149"/>
        <v>0</v>
      </c>
      <c r="Q182" s="1160">
        <f t="shared" si="149"/>
        <v>0</v>
      </c>
      <c r="R182" s="1160">
        <f t="shared" si="149"/>
        <v>0</v>
      </c>
      <c r="S182" s="1160">
        <f t="shared" si="149"/>
        <v>0</v>
      </c>
      <c r="T182" s="1160">
        <f t="shared" si="149"/>
        <v>0</v>
      </c>
      <c r="U182" s="1160">
        <f t="shared" si="149"/>
        <v>0</v>
      </c>
      <c r="V182" s="1160">
        <f t="shared" si="149"/>
        <v>0</v>
      </c>
      <c r="W182" s="1160">
        <f t="shared" si="149"/>
        <v>0</v>
      </c>
      <c r="X182" s="1160">
        <f t="shared" si="149"/>
        <v>0</v>
      </c>
      <c r="Y182" s="1160">
        <f t="shared" si="150"/>
        <v>0</v>
      </c>
      <c r="Z182" s="1160">
        <f t="shared" si="150"/>
        <v>0</v>
      </c>
      <c r="AA182" s="1160">
        <f t="shared" si="150"/>
        <v>0</v>
      </c>
      <c r="AB182" s="1160">
        <f t="shared" si="150"/>
        <v>0</v>
      </c>
      <c r="AC182" s="1160">
        <f t="shared" si="150"/>
        <v>0</v>
      </c>
      <c r="AD182" s="1160">
        <f t="shared" si="150"/>
        <v>0</v>
      </c>
      <c r="AE182" s="1160">
        <f t="shared" si="150"/>
        <v>0</v>
      </c>
      <c r="AF182" s="1160">
        <f t="shared" si="150"/>
        <v>0</v>
      </c>
      <c r="AG182" s="1160">
        <f t="shared" si="150"/>
        <v>0</v>
      </c>
      <c r="AH182" s="1160">
        <f t="shared" si="150"/>
        <v>0</v>
      </c>
      <c r="AI182" s="1160">
        <f t="shared" si="150"/>
        <v>0</v>
      </c>
      <c r="AJ182" s="1160">
        <f t="shared" si="150"/>
        <v>0</v>
      </c>
      <c r="AK182" s="1160">
        <f t="shared" si="150"/>
        <v>0</v>
      </c>
      <c r="AL182" s="1160">
        <f t="shared" si="150"/>
        <v>0</v>
      </c>
    </row>
  </sheetData>
  <mergeCells count="188">
    <mergeCell ref="C134:C151"/>
    <mergeCell ref="D134:D135"/>
    <mergeCell ref="D136:D137"/>
    <mergeCell ref="D138:D139"/>
    <mergeCell ref="D140:D141"/>
    <mergeCell ref="D143:E143"/>
    <mergeCell ref="D144:E144"/>
    <mergeCell ref="D122:E122"/>
    <mergeCell ref="D123:E123"/>
    <mergeCell ref="D124:E124"/>
    <mergeCell ref="D125:E125"/>
    <mergeCell ref="D126:E126"/>
    <mergeCell ref="C117:C133"/>
    <mergeCell ref="D151:E151"/>
    <mergeCell ref="D145:E145"/>
    <mergeCell ref="D146:E146"/>
    <mergeCell ref="D147:E147"/>
    <mergeCell ref="D148:E148"/>
    <mergeCell ref="D149:E149"/>
    <mergeCell ref="D150:E150"/>
    <mergeCell ref="D131:E131"/>
    <mergeCell ref="D132:E132"/>
    <mergeCell ref="D133:E133"/>
    <mergeCell ref="F126:F133"/>
    <mergeCell ref="D127:E127"/>
    <mergeCell ref="D128:E128"/>
    <mergeCell ref="D129:E129"/>
    <mergeCell ref="D130:E130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F91:F98"/>
    <mergeCell ref="D92:E92"/>
    <mergeCell ref="D93:E93"/>
    <mergeCell ref="D94:E94"/>
    <mergeCell ref="D95:E95"/>
    <mergeCell ref="D96:E96"/>
    <mergeCell ref="D97:E97"/>
    <mergeCell ref="D98:E98"/>
    <mergeCell ref="C99:C116"/>
    <mergeCell ref="D99:D100"/>
    <mergeCell ref="D101:D102"/>
    <mergeCell ref="D103:D104"/>
    <mergeCell ref="D105:D106"/>
    <mergeCell ref="D108:E108"/>
    <mergeCell ref="D109:E109"/>
    <mergeCell ref="D110:E110"/>
    <mergeCell ref="D111:E111"/>
    <mergeCell ref="D112:E112"/>
    <mergeCell ref="D81:E81"/>
    <mergeCell ref="C82:C98"/>
    <mergeCell ref="D82:E82"/>
    <mergeCell ref="D83:E83"/>
    <mergeCell ref="D84:E84"/>
    <mergeCell ref="D85:E85"/>
    <mergeCell ref="D86:E86"/>
    <mergeCell ref="D87:E87"/>
    <mergeCell ref="D88:E88"/>
    <mergeCell ref="D89:E89"/>
    <mergeCell ref="C64:C81"/>
    <mergeCell ref="D90:E90"/>
    <mergeCell ref="D91:E91"/>
    <mergeCell ref="D76:E76"/>
    <mergeCell ref="D77:E77"/>
    <mergeCell ref="D78:E78"/>
    <mergeCell ref="D79:E79"/>
    <mergeCell ref="D80:E80"/>
    <mergeCell ref="F56:F63"/>
    <mergeCell ref="D57:E57"/>
    <mergeCell ref="D58:E58"/>
    <mergeCell ref="D59:E59"/>
    <mergeCell ref="D60:E60"/>
    <mergeCell ref="D75:E75"/>
    <mergeCell ref="D61:E61"/>
    <mergeCell ref="D62:E62"/>
    <mergeCell ref="D63:E63"/>
    <mergeCell ref="D64:D65"/>
    <mergeCell ref="D66:D67"/>
    <mergeCell ref="D68:D69"/>
    <mergeCell ref="D70:D71"/>
    <mergeCell ref="D73:E73"/>
    <mergeCell ref="D74:E74"/>
    <mergeCell ref="C42:C63"/>
    <mergeCell ref="D42:E42"/>
    <mergeCell ref="D43:E43"/>
    <mergeCell ref="D44:E44"/>
    <mergeCell ref="D45:E45"/>
    <mergeCell ref="D51:E51"/>
    <mergeCell ref="C24:C41"/>
    <mergeCell ref="D24:D25"/>
    <mergeCell ref="D26:D27"/>
    <mergeCell ref="D28:D29"/>
    <mergeCell ref="D30:D31"/>
    <mergeCell ref="D33:E33"/>
    <mergeCell ref="D34:E34"/>
    <mergeCell ref="D35:E35"/>
    <mergeCell ref="D36:E36"/>
    <mergeCell ref="D37:E37"/>
    <mergeCell ref="D52:E52"/>
    <mergeCell ref="D53:E53"/>
    <mergeCell ref="D54:E54"/>
    <mergeCell ref="D55:E55"/>
    <mergeCell ref="D56:E56"/>
    <mergeCell ref="D46:E46"/>
    <mergeCell ref="D47:E47"/>
    <mergeCell ref="D48:E48"/>
    <mergeCell ref="C5:C6"/>
    <mergeCell ref="E5:E6"/>
    <mergeCell ref="F5:F6"/>
    <mergeCell ref="G5:G6"/>
    <mergeCell ref="AC2:AD2"/>
    <mergeCell ref="AE2:AF2"/>
    <mergeCell ref="AG2:AH2"/>
    <mergeCell ref="C7:C23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F16:F23"/>
    <mergeCell ref="D17:E17"/>
    <mergeCell ref="D18:E18"/>
    <mergeCell ref="D19:E19"/>
    <mergeCell ref="D20:E20"/>
    <mergeCell ref="D21:E21"/>
    <mergeCell ref="D49:E49"/>
    <mergeCell ref="D50:E50"/>
    <mergeCell ref="AK2:AM2"/>
    <mergeCell ref="H3:I3"/>
    <mergeCell ref="O3:Q3"/>
    <mergeCell ref="AC3:AD3"/>
    <mergeCell ref="AE3:AF3"/>
    <mergeCell ref="AG3:AH3"/>
    <mergeCell ref="AK3:AM3"/>
    <mergeCell ref="AC4:AD4"/>
    <mergeCell ref="AE4:AF4"/>
    <mergeCell ref="AG4:AH4"/>
    <mergeCell ref="D22:E22"/>
    <mergeCell ref="D23:E23"/>
    <mergeCell ref="D38:E38"/>
    <mergeCell ref="D39:E39"/>
    <mergeCell ref="D40:E40"/>
    <mergeCell ref="D41:E41"/>
    <mergeCell ref="E2:G2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C153:C162"/>
    <mergeCell ref="C163:C172"/>
    <mergeCell ref="C173:C182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67:E167"/>
    <mergeCell ref="D168:E168"/>
    <mergeCell ref="D169:E169"/>
    <mergeCell ref="D170:E170"/>
    <mergeCell ref="D171:E171"/>
    <mergeCell ref="D172:E172"/>
    <mergeCell ref="D173:E173"/>
    <mergeCell ref="D153:E153"/>
    <mergeCell ref="D154:E154"/>
    <mergeCell ref="D155:E155"/>
    <mergeCell ref="D156:E156"/>
    <mergeCell ref="D157:E157"/>
  </mergeCells>
  <phoneticPr fontId="6"/>
  <conditionalFormatting sqref="H5:AL6 G7:AL7 H8:AL151">
    <cfRule type="expression" dxfId="51" priority="2">
      <formula>WEEKDAY(G$6)=1</formula>
    </cfRule>
    <cfRule type="expression" dxfId="50" priority="3">
      <formula>WEEKDAY(G$6)=7</formula>
    </cfRule>
  </conditionalFormatting>
  <conditionalFormatting sqref="H154:AL154 H157:AL161 H164:AL164 H167:AL171 H174:AL174 H177:AL177">
    <cfRule type="cellIs" dxfId="49" priority="1" operator="greaterThan">
      <formula>0</formula>
    </cfRule>
  </conditionalFormatting>
  <printOptions horizontalCentered="1" verticalCentered="1"/>
  <pageMargins left="0.39370078740157483" right="0.39370078740157483" top="0.78740157480314965" bottom="0.39370078740157483" header="0.31496062992125984" footer="0.31496062992125984"/>
  <pageSetup paperSize="8" scale="46" orientation="landscape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CFF"/>
    <pageSetUpPr fitToPage="1"/>
  </sheetPr>
  <dimension ref="A1:AW282"/>
  <sheetViews>
    <sheetView showZeros="0" zoomScale="40" zoomScaleNormal="40" workbookViewId="0">
      <pane xSplit="7" ySplit="6" topLeftCell="H64" activePane="bottomRight" state="frozen"/>
      <selection activeCell="A31" sqref="A31:A42"/>
      <selection pane="topRight" activeCell="A31" sqref="A31:A42"/>
      <selection pane="bottomLeft" activeCell="A31" sqref="A31:A42"/>
      <selection pane="bottomRight" activeCell="Q97" sqref="Q97"/>
    </sheetView>
  </sheetViews>
  <sheetFormatPr defaultRowHeight="16.2"/>
  <cols>
    <col min="2" max="3" width="9" customWidth="1"/>
    <col min="4" max="4" width="12.6640625" customWidth="1"/>
    <col min="5" max="5" width="10.6640625" customWidth="1"/>
    <col min="6" max="6" width="12" style="92" customWidth="1"/>
    <col min="7" max="7" width="14.33203125" customWidth="1"/>
    <col min="8" max="38" width="12" customWidth="1"/>
    <col min="39" max="39" width="13.6640625" style="1" customWidth="1"/>
    <col min="40" max="40" width="17.33203125" customWidth="1"/>
    <col min="41" max="41" width="18.44140625" bestFit="1" customWidth="1"/>
    <col min="45" max="45" width="16.33203125" customWidth="1"/>
    <col min="49" max="49" width="19.33203125" customWidth="1"/>
  </cols>
  <sheetData>
    <row r="1" spans="1:44" ht="16.8" thickBot="1"/>
    <row r="2" spans="1:44" ht="25.8">
      <c r="B2" s="38"/>
      <c r="C2" s="3"/>
      <c r="D2" s="3"/>
      <c r="E2" s="2101" t="s">
        <v>613</v>
      </c>
      <c r="F2" s="2101"/>
      <c r="G2" s="2101"/>
      <c r="H2" s="51"/>
      <c r="I2" s="52"/>
      <c r="J2" s="52"/>
      <c r="K2" s="53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2077" t="s">
        <v>351</v>
      </c>
      <c r="AD2" s="2078"/>
      <c r="AE2" s="2079" t="s">
        <v>614</v>
      </c>
      <c r="AF2" s="2080"/>
      <c r="AG2" s="2079" t="s">
        <v>352</v>
      </c>
      <c r="AH2" s="2078"/>
      <c r="AI2" s="148"/>
      <c r="AJ2" s="147"/>
      <c r="AK2" s="2103"/>
      <c r="AL2" s="2103"/>
      <c r="AM2" s="2103"/>
    </row>
    <row r="3" spans="1:44" ht="48" customHeight="1" thickBot="1">
      <c r="B3" s="15"/>
      <c r="C3" s="107"/>
      <c r="D3" s="103"/>
      <c r="E3" s="107" t="s">
        <v>615</v>
      </c>
      <c r="F3" s="105"/>
      <c r="G3" s="104"/>
      <c r="H3" s="2104" t="s">
        <v>194</v>
      </c>
      <c r="I3" s="2104"/>
      <c r="J3" s="886" t="str">
        <f>MKC①!J3</f>
        <v>5</v>
      </c>
      <c r="K3" s="60" t="s">
        <v>616</v>
      </c>
      <c r="L3" s="58"/>
      <c r="O3" s="2110"/>
      <c r="P3" s="2110"/>
      <c r="Q3" s="2110"/>
      <c r="R3" s="59"/>
      <c r="S3" s="57"/>
      <c r="T3" s="58"/>
      <c r="U3" s="58"/>
      <c r="V3" s="58"/>
      <c r="W3" s="58"/>
      <c r="X3" s="58"/>
      <c r="Y3" s="58"/>
      <c r="Z3" s="61"/>
      <c r="AA3" s="58"/>
      <c r="AB3" s="58"/>
      <c r="AC3" s="2105" t="s">
        <v>355</v>
      </c>
      <c r="AD3" s="2106"/>
      <c r="AE3" s="2107" t="s">
        <v>356</v>
      </c>
      <c r="AF3" s="2106"/>
      <c r="AG3" s="2107" t="s">
        <v>356</v>
      </c>
      <c r="AH3" s="2108"/>
      <c r="AI3" s="10"/>
      <c r="AJ3" s="147" t="s">
        <v>617</v>
      </c>
      <c r="AK3" s="2103">
        <f ca="1">TODAY()</f>
        <v>46164</v>
      </c>
      <c r="AL3" s="2103"/>
      <c r="AM3" s="2103"/>
      <c r="AN3" s="12"/>
      <c r="AO3" s="12"/>
      <c r="AP3" s="12"/>
      <c r="AQ3" s="12"/>
      <c r="AR3" s="12"/>
    </row>
    <row r="4" spans="1:44" ht="24" thickBot="1">
      <c r="B4" s="15"/>
      <c r="C4" s="102"/>
      <c r="D4" s="103"/>
      <c r="E4" s="102"/>
      <c r="F4" s="106"/>
      <c r="G4" s="10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2109"/>
      <c r="AD4" s="2109"/>
      <c r="AE4" s="2109"/>
      <c r="AF4" s="2109"/>
      <c r="AG4" s="2109"/>
      <c r="AH4" s="2109"/>
      <c r="AI4" s="62"/>
      <c r="AJ4" s="62"/>
      <c r="AK4" s="63"/>
      <c r="AL4" s="63"/>
      <c r="AM4" s="64"/>
    </row>
    <row r="5" spans="1:44" ht="30" customHeight="1" thickTop="1">
      <c r="B5" s="9"/>
      <c r="C5" s="2069" t="s">
        <v>1</v>
      </c>
      <c r="D5" s="136"/>
      <c r="E5" s="2071"/>
      <c r="F5" s="2073" t="s">
        <v>6</v>
      </c>
      <c r="G5" s="2075" t="s">
        <v>618</v>
      </c>
      <c r="H5" s="508">
        <f>DATE(2026,J3,1)</f>
        <v>46143</v>
      </c>
      <c r="I5" s="149">
        <f>H5+1</f>
        <v>46144</v>
      </c>
      <c r="J5" s="149">
        <f t="shared" ref="J5:AL5" si="0">I5+1</f>
        <v>46145</v>
      </c>
      <c r="K5" s="149">
        <f t="shared" si="0"/>
        <v>46146</v>
      </c>
      <c r="L5" s="149">
        <f t="shared" si="0"/>
        <v>46147</v>
      </c>
      <c r="M5" s="149">
        <f t="shared" si="0"/>
        <v>46148</v>
      </c>
      <c r="N5" s="149">
        <f t="shared" si="0"/>
        <v>46149</v>
      </c>
      <c r="O5" s="149">
        <f t="shared" si="0"/>
        <v>46150</v>
      </c>
      <c r="P5" s="149">
        <f t="shared" si="0"/>
        <v>46151</v>
      </c>
      <c r="Q5" s="149">
        <f t="shared" si="0"/>
        <v>46152</v>
      </c>
      <c r="R5" s="1337">
        <f t="shared" si="0"/>
        <v>46153</v>
      </c>
      <c r="S5" s="1337">
        <f t="shared" si="0"/>
        <v>46154</v>
      </c>
      <c r="T5" s="1337">
        <f t="shared" si="0"/>
        <v>46155</v>
      </c>
      <c r="U5" s="1337">
        <f t="shared" si="0"/>
        <v>46156</v>
      </c>
      <c r="V5" s="1337">
        <f t="shared" si="0"/>
        <v>46157</v>
      </c>
      <c r="W5" s="1337">
        <f t="shared" si="0"/>
        <v>46158</v>
      </c>
      <c r="X5" s="149">
        <f t="shared" si="0"/>
        <v>46159</v>
      </c>
      <c r="Y5" s="149">
        <f t="shared" si="0"/>
        <v>46160</v>
      </c>
      <c r="Z5" s="149">
        <f t="shared" si="0"/>
        <v>46161</v>
      </c>
      <c r="AA5" s="149">
        <f t="shared" si="0"/>
        <v>46162</v>
      </c>
      <c r="AB5" s="149">
        <f t="shared" si="0"/>
        <v>46163</v>
      </c>
      <c r="AC5" s="149">
        <f t="shared" si="0"/>
        <v>46164</v>
      </c>
      <c r="AD5" s="149">
        <f t="shared" si="0"/>
        <v>46165</v>
      </c>
      <c r="AE5" s="149">
        <f t="shared" si="0"/>
        <v>46166</v>
      </c>
      <c r="AF5" s="149">
        <f t="shared" si="0"/>
        <v>46167</v>
      </c>
      <c r="AG5" s="149">
        <f t="shared" si="0"/>
        <v>46168</v>
      </c>
      <c r="AH5" s="149">
        <f t="shared" si="0"/>
        <v>46169</v>
      </c>
      <c r="AI5" s="149">
        <f t="shared" si="0"/>
        <v>46170</v>
      </c>
      <c r="AJ5" s="149">
        <f t="shared" si="0"/>
        <v>46171</v>
      </c>
      <c r="AK5" s="149">
        <f t="shared" si="0"/>
        <v>46172</v>
      </c>
      <c r="AL5" s="149">
        <f t="shared" si="0"/>
        <v>46173</v>
      </c>
      <c r="AM5" s="150"/>
    </row>
    <row r="6" spans="1:44" ht="30" customHeight="1" thickBot="1">
      <c r="B6" s="9"/>
      <c r="C6" s="2070"/>
      <c r="D6" s="137"/>
      <c r="E6" s="2072"/>
      <c r="F6" s="2074"/>
      <c r="G6" s="2076"/>
      <c r="H6" s="138">
        <f t="shared" ref="H6:AL6" si="1">+H5</f>
        <v>46143</v>
      </c>
      <c r="I6" s="138">
        <f t="shared" si="1"/>
        <v>46144</v>
      </c>
      <c r="J6" s="138">
        <f t="shared" si="1"/>
        <v>46145</v>
      </c>
      <c r="K6" s="138">
        <f t="shared" si="1"/>
        <v>46146</v>
      </c>
      <c r="L6" s="138">
        <f t="shared" si="1"/>
        <v>46147</v>
      </c>
      <c r="M6" s="138">
        <f t="shared" si="1"/>
        <v>46148</v>
      </c>
      <c r="N6" s="138">
        <f t="shared" si="1"/>
        <v>46149</v>
      </c>
      <c r="O6" s="138">
        <f t="shared" si="1"/>
        <v>46150</v>
      </c>
      <c r="P6" s="138">
        <f t="shared" si="1"/>
        <v>46151</v>
      </c>
      <c r="Q6" s="138">
        <f t="shared" si="1"/>
        <v>46152</v>
      </c>
      <c r="R6" s="1338">
        <f t="shared" si="1"/>
        <v>46153</v>
      </c>
      <c r="S6" s="1338">
        <f t="shared" si="1"/>
        <v>46154</v>
      </c>
      <c r="T6" s="1338">
        <f t="shared" si="1"/>
        <v>46155</v>
      </c>
      <c r="U6" s="1338">
        <f t="shared" si="1"/>
        <v>46156</v>
      </c>
      <c r="V6" s="1338">
        <f t="shared" si="1"/>
        <v>46157</v>
      </c>
      <c r="W6" s="1338">
        <f t="shared" si="1"/>
        <v>46158</v>
      </c>
      <c r="X6" s="138">
        <f t="shared" si="1"/>
        <v>46159</v>
      </c>
      <c r="Y6" s="138">
        <f t="shared" si="1"/>
        <v>46160</v>
      </c>
      <c r="Z6" s="138">
        <f t="shared" si="1"/>
        <v>46161</v>
      </c>
      <c r="AA6" s="138">
        <f t="shared" si="1"/>
        <v>46162</v>
      </c>
      <c r="AB6" s="138">
        <f t="shared" si="1"/>
        <v>46163</v>
      </c>
      <c r="AC6" s="138">
        <f t="shared" si="1"/>
        <v>46164</v>
      </c>
      <c r="AD6" s="138">
        <f t="shared" si="1"/>
        <v>46165</v>
      </c>
      <c r="AE6" s="138">
        <f t="shared" si="1"/>
        <v>46166</v>
      </c>
      <c r="AF6" s="138">
        <f t="shared" si="1"/>
        <v>46167</v>
      </c>
      <c r="AG6" s="138">
        <f t="shared" si="1"/>
        <v>46168</v>
      </c>
      <c r="AH6" s="138">
        <f t="shared" si="1"/>
        <v>46169</v>
      </c>
      <c r="AI6" s="138">
        <f t="shared" si="1"/>
        <v>46170</v>
      </c>
      <c r="AJ6" s="138">
        <f t="shared" si="1"/>
        <v>46171</v>
      </c>
      <c r="AK6" s="138">
        <f t="shared" si="1"/>
        <v>46172</v>
      </c>
      <c r="AL6" s="781">
        <f t="shared" si="1"/>
        <v>46173</v>
      </c>
      <c r="AM6" s="151"/>
    </row>
    <row r="7" spans="1:44" ht="28.5" customHeight="1" thickTop="1">
      <c r="A7" t="s">
        <v>619</v>
      </c>
      <c r="B7" s="238" t="s">
        <v>9</v>
      </c>
      <c r="C7" s="2081" t="s">
        <v>1122</v>
      </c>
      <c r="D7" s="2067" t="s">
        <v>120</v>
      </c>
      <c r="E7" s="2068"/>
      <c r="F7" s="127">
        <f>+GL!E11</f>
        <v>0</v>
      </c>
      <c r="G7" s="128"/>
      <c r="H7" s="798"/>
      <c r="I7" s="798"/>
      <c r="J7" s="798"/>
      <c r="K7" s="798"/>
      <c r="L7" s="798"/>
      <c r="M7" s="798"/>
      <c r="N7" s="798"/>
      <c r="O7" s="798"/>
      <c r="P7" s="798"/>
      <c r="Q7" s="798"/>
      <c r="R7" s="798"/>
      <c r="S7" s="798"/>
      <c r="T7" s="798"/>
      <c r="U7" s="798"/>
      <c r="V7" s="798"/>
      <c r="W7" s="798"/>
      <c r="X7" s="798"/>
      <c r="Y7" s="798"/>
      <c r="Z7" s="798"/>
      <c r="AA7" s="798"/>
      <c r="AB7" s="798"/>
      <c r="AC7" s="798"/>
      <c r="AD7" s="798"/>
      <c r="AE7" s="798"/>
      <c r="AF7" s="798"/>
      <c r="AG7" s="798"/>
      <c r="AH7" s="798"/>
      <c r="AI7" s="798"/>
      <c r="AJ7" s="798"/>
      <c r="AK7" s="798"/>
      <c r="AL7" s="798"/>
      <c r="AM7" s="130">
        <f>SUM(H7:AL7)+G7</f>
        <v>0</v>
      </c>
    </row>
    <row r="8" spans="1:44" ht="28.5" customHeight="1">
      <c r="B8" s="238" t="s">
        <v>9</v>
      </c>
      <c r="C8" s="2082"/>
      <c r="D8" s="2084" t="s">
        <v>621</v>
      </c>
      <c r="E8" s="2085"/>
      <c r="F8" s="80"/>
      <c r="G8" s="213">
        <f t="shared" ref="G8:AL8" si="2">+G7</f>
        <v>0</v>
      </c>
      <c r="H8" s="1470">
        <f t="shared" si="2"/>
        <v>0</v>
      </c>
      <c r="I8" s="1470">
        <f t="shared" si="2"/>
        <v>0</v>
      </c>
      <c r="J8" s="1470">
        <f t="shared" si="2"/>
        <v>0</v>
      </c>
      <c r="K8" s="1470">
        <f t="shared" si="2"/>
        <v>0</v>
      </c>
      <c r="L8" s="1470">
        <f t="shared" si="2"/>
        <v>0</v>
      </c>
      <c r="M8" s="1470">
        <f t="shared" si="2"/>
        <v>0</v>
      </c>
      <c r="N8" s="1470">
        <f t="shared" si="2"/>
        <v>0</v>
      </c>
      <c r="O8" s="1470">
        <f t="shared" si="2"/>
        <v>0</v>
      </c>
      <c r="P8" s="1470">
        <f t="shared" si="2"/>
        <v>0</v>
      </c>
      <c r="Q8" s="1470">
        <f t="shared" si="2"/>
        <v>0</v>
      </c>
      <c r="R8" s="1470">
        <f t="shared" si="2"/>
        <v>0</v>
      </c>
      <c r="S8" s="1470">
        <f t="shared" si="2"/>
        <v>0</v>
      </c>
      <c r="T8" s="1470">
        <f t="shared" si="2"/>
        <v>0</v>
      </c>
      <c r="U8" s="1470">
        <f t="shared" si="2"/>
        <v>0</v>
      </c>
      <c r="V8" s="1470">
        <f t="shared" si="2"/>
        <v>0</v>
      </c>
      <c r="W8" s="1470">
        <f t="shared" si="2"/>
        <v>0</v>
      </c>
      <c r="X8" s="1470">
        <f t="shared" si="2"/>
        <v>0</v>
      </c>
      <c r="Y8" s="1470">
        <f t="shared" si="2"/>
        <v>0</v>
      </c>
      <c r="Z8" s="1470">
        <f t="shared" si="2"/>
        <v>0</v>
      </c>
      <c r="AA8" s="1470">
        <f t="shared" si="2"/>
        <v>0</v>
      </c>
      <c r="AB8" s="1470">
        <f t="shared" si="2"/>
        <v>0</v>
      </c>
      <c r="AC8" s="1470">
        <f t="shared" si="2"/>
        <v>0</v>
      </c>
      <c r="AD8" s="1470">
        <f t="shared" si="2"/>
        <v>0</v>
      </c>
      <c r="AE8" s="1470">
        <f t="shared" si="2"/>
        <v>0</v>
      </c>
      <c r="AF8" s="1470">
        <f t="shared" si="2"/>
        <v>0</v>
      </c>
      <c r="AG8" s="1470">
        <f t="shared" si="2"/>
        <v>0</v>
      </c>
      <c r="AH8" s="1470">
        <f t="shared" si="2"/>
        <v>0</v>
      </c>
      <c r="AI8" s="1470">
        <f t="shared" si="2"/>
        <v>0</v>
      </c>
      <c r="AJ8" s="1470">
        <f t="shared" si="2"/>
        <v>0</v>
      </c>
      <c r="AK8" s="1470">
        <f t="shared" si="2"/>
        <v>0</v>
      </c>
      <c r="AL8" s="1470">
        <f t="shared" si="2"/>
        <v>0</v>
      </c>
      <c r="AM8" s="475">
        <f>SUM(G8:AL8)</f>
        <v>0</v>
      </c>
    </row>
    <row r="9" spans="1:44" ht="28.5" customHeight="1">
      <c r="B9" s="238" t="s">
        <v>9</v>
      </c>
      <c r="C9" s="2082"/>
      <c r="D9" s="2120" t="s">
        <v>622</v>
      </c>
      <c r="E9" s="2121"/>
      <c r="F9" s="122">
        <v>0</v>
      </c>
      <c r="G9" s="758">
        <f t="shared" ref="G9:AL9" si="3">+F9+G8-G7</f>
        <v>0</v>
      </c>
      <c r="H9" s="325">
        <f t="shared" si="3"/>
        <v>0</v>
      </c>
      <c r="I9" s="325">
        <f t="shared" si="3"/>
        <v>0</v>
      </c>
      <c r="J9" s="325">
        <f t="shared" si="3"/>
        <v>0</v>
      </c>
      <c r="K9" s="325">
        <f t="shared" si="3"/>
        <v>0</v>
      </c>
      <c r="L9" s="325">
        <f t="shared" si="3"/>
        <v>0</v>
      </c>
      <c r="M9" s="325">
        <f t="shared" si="3"/>
        <v>0</v>
      </c>
      <c r="N9" s="325">
        <f t="shared" si="3"/>
        <v>0</v>
      </c>
      <c r="O9" s="325">
        <f t="shared" si="3"/>
        <v>0</v>
      </c>
      <c r="P9" s="325">
        <f t="shared" si="3"/>
        <v>0</v>
      </c>
      <c r="Q9" s="325">
        <f t="shared" si="3"/>
        <v>0</v>
      </c>
      <c r="R9" s="325">
        <f t="shared" ref="R9:W9" si="4">+Q9+R8-R7</f>
        <v>0</v>
      </c>
      <c r="S9" s="325">
        <f t="shared" si="4"/>
        <v>0</v>
      </c>
      <c r="T9" s="325">
        <f t="shared" si="4"/>
        <v>0</v>
      </c>
      <c r="U9" s="325">
        <f t="shared" si="4"/>
        <v>0</v>
      </c>
      <c r="V9" s="325">
        <f t="shared" si="4"/>
        <v>0</v>
      </c>
      <c r="W9" s="325">
        <f t="shared" si="4"/>
        <v>0</v>
      </c>
      <c r="X9" s="325">
        <f t="shared" si="3"/>
        <v>0</v>
      </c>
      <c r="Y9" s="325">
        <f t="shared" si="3"/>
        <v>0</v>
      </c>
      <c r="Z9" s="325">
        <f t="shared" si="3"/>
        <v>0</v>
      </c>
      <c r="AA9" s="325">
        <f t="shared" si="3"/>
        <v>0</v>
      </c>
      <c r="AB9" s="325">
        <f t="shared" si="3"/>
        <v>0</v>
      </c>
      <c r="AC9" s="325">
        <f t="shared" si="3"/>
        <v>0</v>
      </c>
      <c r="AD9" s="325">
        <f t="shared" si="3"/>
        <v>0</v>
      </c>
      <c r="AE9" s="325">
        <f t="shared" si="3"/>
        <v>0</v>
      </c>
      <c r="AF9" s="325">
        <f t="shared" si="3"/>
        <v>0</v>
      </c>
      <c r="AG9" s="325">
        <f t="shared" si="3"/>
        <v>0</v>
      </c>
      <c r="AH9" s="325">
        <f t="shared" si="3"/>
        <v>0</v>
      </c>
      <c r="AI9" s="325">
        <f t="shared" si="3"/>
        <v>0</v>
      </c>
      <c r="AJ9" s="325">
        <f t="shared" si="3"/>
        <v>0</v>
      </c>
      <c r="AK9" s="325">
        <f t="shared" si="3"/>
        <v>0</v>
      </c>
      <c r="AL9" s="325">
        <f t="shared" si="3"/>
        <v>0</v>
      </c>
      <c r="AM9" s="335"/>
    </row>
    <row r="10" spans="1:44" ht="28.5" customHeight="1" thickBot="1">
      <c r="A10" t="s">
        <v>619</v>
      </c>
      <c r="B10" s="238" t="s">
        <v>9</v>
      </c>
      <c r="C10" s="2082"/>
      <c r="D10" s="2049" t="s">
        <v>54</v>
      </c>
      <c r="E10" s="2050"/>
      <c r="F10" s="320"/>
      <c r="G10" s="321">
        <f>在庫管理!L19-G8</f>
        <v>0</v>
      </c>
      <c r="H10" s="322">
        <f>G10+H12-H8</f>
        <v>0</v>
      </c>
      <c r="I10" s="322">
        <f t="shared" ref="I10:AL10" si="5">H10+I12-I8</f>
        <v>0</v>
      </c>
      <c r="J10" s="322">
        <f t="shared" si="5"/>
        <v>0</v>
      </c>
      <c r="K10" s="322">
        <f t="shared" si="5"/>
        <v>0</v>
      </c>
      <c r="L10" s="322">
        <f t="shared" si="5"/>
        <v>0</v>
      </c>
      <c r="M10" s="322">
        <f t="shared" si="5"/>
        <v>0</v>
      </c>
      <c r="N10" s="322">
        <f t="shared" si="5"/>
        <v>0</v>
      </c>
      <c r="O10" s="322">
        <f t="shared" si="5"/>
        <v>0</v>
      </c>
      <c r="P10" s="322">
        <f t="shared" si="5"/>
        <v>0</v>
      </c>
      <c r="Q10" s="322">
        <f t="shared" si="5"/>
        <v>0</v>
      </c>
      <c r="R10" s="322">
        <f t="shared" ref="R10:X10" si="6">Q10+R12-R8</f>
        <v>0</v>
      </c>
      <c r="S10" s="322">
        <f t="shared" si="6"/>
        <v>0</v>
      </c>
      <c r="T10" s="322">
        <f t="shared" si="6"/>
        <v>0</v>
      </c>
      <c r="U10" s="322">
        <f t="shared" si="6"/>
        <v>0</v>
      </c>
      <c r="V10" s="322">
        <f t="shared" si="6"/>
        <v>0</v>
      </c>
      <c r="W10" s="322">
        <f t="shared" si="6"/>
        <v>0</v>
      </c>
      <c r="X10" s="322">
        <f t="shared" si="6"/>
        <v>0</v>
      </c>
      <c r="Y10" s="322">
        <f t="shared" si="5"/>
        <v>0</v>
      </c>
      <c r="Z10" s="322">
        <f t="shared" si="5"/>
        <v>0</v>
      </c>
      <c r="AA10" s="322">
        <f t="shared" si="5"/>
        <v>0</v>
      </c>
      <c r="AB10" s="322">
        <f t="shared" si="5"/>
        <v>0</v>
      </c>
      <c r="AC10" s="322">
        <f t="shared" si="5"/>
        <v>0</v>
      </c>
      <c r="AD10" s="322">
        <f t="shared" si="5"/>
        <v>0</v>
      </c>
      <c r="AE10" s="322">
        <f t="shared" si="5"/>
        <v>0</v>
      </c>
      <c r="AF10" s="322">
        <f t="shared" si="5"/>
        <v>0</v>
      </c>
      <c r="AG10" s="322">
        <f t="shared" si="5"/>
        <v>0</v>
      </c>
      <c r="AH10" s="322">
        <f t="shared" si="5"/>
        <v>0</v>
      </c>
      <c r="AI10" s="322">
        <f t="shared" si="5"/>
        <v>0</v>
      </c>
      <c r="AJ10" s="322">
        <f t="shared" si="5"/>
        <v>0</v>
      </c>
      <c r="AK10" s="322">
        <f t="shared" si="5"/>
        <v>0</v>
      </c>
      <c r="AL10" s="322">
        <f t="shared" si="5"/>
        <v>0</v>
      </c>
      <c r="AM10" s="333"/>
    </row>
    <row r="11" spans="1:44" ht="28.5" customHeight="1" thickTop="1">
      <c r="B11" s="238" t="s">
        <v>9</v>
      </c>
      <c r="C11" s="2082"/>
      <c r="D11" s="2051" t="s">
        <v>40</v>
      </c>
      <c r="E11" s="2052"/>
      <c r="F11" s="152"/>
      <c r="G11" s="791">
        <f>+管理ﾌｫｰﾏｯﾄ!G39</f>
        <v>0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78">
        <f>SUM(H11:AL11)</f>
        <v>0</v>
      </c>
    </row>
    <row r="12" spans="1:44" ht="28.5" customHeight="1">
      <c r="B12" s="238" t="s">
        <v>9</v>
      </c>
      <c r="C12" s="2082"/>
      <c r="D12" s="2053" t="s">
        <v>140</v>
      </c>
      <c r="E12" s="2054"/>
      <c r="F12" s="123"/>
      <c r="G12" s="1474"/>
      <c r="H12" s="1466">
        <f t="shared" ref="H12:AL12" si="7">+H11</f>
        <v>0</v>
      </c>
      <c r="I12" s="1466">
        <f t="shared" si="7"/>
        <v>0</v>
      </c>
      <c r="J12" s="1466">
        <f t="shared" si="7"/>
        <v>0</v>
      </c>
      <c r="K12" s="1466">
        <f t="shared" si="7"/>
        <v>0</v>
      </c>
      <c r="L12" s="1466">
        <f t="shared" si="7"/>
        <v>0</v>
      </c>
      <c r="M12" s="1466">
        <f t="shared" si="7"/>
        <v>0</v>
      </c>
      <c r="N12" s="1466">
        <f t="shared" si="7"/>
        <v>0</v>
      </c>
      <c r="O12" s="1466">
        <f t="shared" si="7"/>
        <v>0</v>
      </c>
      <c r="P12" s="1466">
        <f t="shared" si="7"/>
        <v>0</v>
      </c>
      <c r="Q12" s="1466">
        <f t="shared" si="7"/>
        <v>0</v>
      </c>
      <c r="R12" s="1466">
        <f t="shared" si="7"/>
        <v>0</v>
      </c>
      <c r="S12" s="1466">
        <f t="shared" si="7"/>
        <v>0</v>
      </c>
      <c r="T12" s="1466">
        <f t="shared" si="7"/>
        <v>0</v>
      </c>
      <c r="U12" s="1466">
        <f t="shared" si="7"/>
        <v>0</v>
      </c>
      <c r="V12" s="1466">
        <f t="shared" si="7"/>
        <v>0</v>
      </c>
      <c r="W12" s="1466">
        <f t="shared" si="7"/>
        <v>0</v>
      </c>
      <c r="X12" s="1466">
        <f t="shared" si="7"/>
        <v>0</v>
      </c>
      <c r="Y12" s="1466">
        <f t="shared" si="7"/>
        <v>0</v>
      </c>
      <c r="Z12" s="1466">
        <f t="shared" si="7"/>
        <v>0</v>
      </c>
      <c r="AA12" s="1466">
        <f t="shared" si="7"/>
        <v>0</v>
      </c>
      <c r="AB12" s="1466">
        <f t="shared" si="7"/>
        <v>0</v>
      </c>
      <c r="AC12" s="1466">
        <f t="shared" si="7"/>
        <v>0</v>
      </c>
      <c r="AD12" s="1466">
        <f t="shared" si="7"/>
        <v>0</v>
      </c>
      <c r="AE12" s="1466">
        <f t="shared" si="7"/>
        <v>0</v>
      </c>
      <c r="AF12" s="1466">
        <f t="shared" si="7"/>
        <v>0</v>
      </c>
      <c r="AG12" s="1466">
        <f t="shared" si="7"/>
        <v>0</v>
      </c>
      <c r="AH12" s="1466">
        <f t="shared" si="7"/>
        <v>0</v>
      </c>
      <c r="AI12" s="1466">
        <f t="shared" si="7"/>
        <v>0</v>
      </c>
      <c r="AJ12" s="1466">
        <f t="shared" si="7"/>
        <v>0</v>
      </c>
      <c r="AK12" s="1466">
        <f t="shared" si="7"/>
        <v>0</v>
      </c>
      <c r="AL12" s="1466">
        <f t="shared" si="7"/>
        <v>0</v>
      </c>
      <c r="AM12" s="186">
        <f>SUM(H12:AL12)</f>
        <v>0</v>
      </c>
    </row>
    <row r="13" spans="1:44" ht="28.5" customHeight="1">
      <c r="B13" s="238" t="s">
        <v>9</v>
      </c>
      <c r="C13" s="2082"/>
      <c r="D13" s="2122" t="s">
        <v>623</v>
      </c>
      <c r="E13" s="2123"/>
      <c r="F13" s="80"/>
      <c r="G13" s="1475"/>
      <c r="H13" s="1467"/>
      <c r="I13" s="1467"/>
      <c r="J13" s="1467"/>
      <c r="K13" s="1467"/>
      <c r="L13" s="1467"/>
      <c r="M13" s="1467"/>
      <c r="N13" s="1467"/>
      <c r="O13" s="1467"/>
      <c r="P13" s="1467"/>
      <c r="Q13" s="1467"/>
      <c r="R13" s="1467"/>
      <c r="S13" s="1467"/>
      <c r="T13" s="1467"/>
      <c r="U13" s="1467"/>
      <c r="V13" s="1467"/>
      <c r="W13" s="1467"/>
      <c r="X13" s="1467"/>
      <c r="Y13" s="1467"/>
      <c r="Z13" s="1467"/>
      <c r="AA13" s="1467"/>
      <c r="AB13" s="1467"/>
      <c r="AC13" s="1467"/>
      <c r="AD13" s="1467"/>
      <c r="AE13" s="1467"/>
      <c r="AF13" s="1467"/>
      <c r="AG13" s="1467"/>
      <c r="AH13" s="1467"/>
      <c r="AI13" s="1467"/>
      <c r="AJ13" s="1467"/>
      <c r="AK13" s="1467"/>
      <c r="AL13" s="1467"/>
      <c r="AM13" s="372">
        <f>SUM(H13:AL13)</f>
        <v>0</v>
      </c>
    </row>
    <row r="14" spans="1:44" ht="28.5" customHeight="1">
      <c r="B14" s="238" t="s">
        <v>9</v>
      </c>
      <c r="C14" s="2082"/>
      <c r="D14" s="2131" t="s">
        <v>624</v>
      </c>
      <c r="E14" s="2132"/>
      <c r="F14" s="170"/>
      <c r="G14" s="171"/>
      <c r="H14" s="172">
        <f t="shared" ref="H14:AL14" si="8">+G14+H12-H11</f>
        <v>0</v>
      </c>
      <c r="I14" s="172">
        <f t="shared" si="8"/>
        <v>0</v>
      </c>
      <c r="J14" s="172">
        <f t="shared" si="8"/>
        <v>0</v>
      </c>
      <c r="K14" s="172">
        <f t="shared" si="8"/>
        <v>0</v>
      </c>
      <c r="L14" s="172">
        <f t="shared" si="8"/>
        <v>0</v>
      </c>
      <c r="M14" s="172">
        <f t="shared" si="8"/>
        <v>0</v>
      </c>
      <c r="N14" s="172">
        <f t="shared" si="8"/>
        <v>0</v>
      </c>
      <c r="O14" s="172">
        <f t="shared" si="8"/>
        <v>0</v>
      </c>
      <c r="P14" s="172">
        <f t="shared" si="8"/>
        <v>0</v>
      </c>
      <c r="Q14" s="172">
        <f t="shared" si="8"/>
        <v>0</v>
      </c>
      <c r="R14" s="172">
        <f t="shared" ref="R14:Y14" si="9">+Q14+R12-R11</f>
        <v>0</v>
      </c>
      <c r="S14" s="172">
        <f t="shared" si="9"/>
        <v>0</v>
      </c>
      <c r="T14" s="172">
        <f t="shared" si="9"/>
        <v>0</v>
      </c>
      <c r="U14" s="172">
        <f t="shared" si="9"/>
        <v>0</v>
      </c>
      <c r="V14" s="172">
        <f t="shared" si="9"/>
        <v>0</v>
      </c>
      <c r="W14" s="172">
        <f t="shared" si="9"/>
        <v>0</v>
      </c>
      <c r="X14" s="172">
        <f t="shared" si="9"/>
        <v>0</v>
      </c>
      <c r="Y14" s="172">
        <f t="shared" si="9"/>
        <v>0</v>
      </c>
      <c r="Z14" s="172">
        <f t="shared" si="8"/>
        <v>0</v>
      </c>
      <c r="AA14" s="172">
        <f t="shared" si="8"/>
        <v>0</v>
      </c>
      <c r="AB14" s="172">
        <f t="shared" si="8"/>
        <v>0</v>
      </c>
      <c r="AC14" s="172">
        <f t="shared" si="8"/>
        <v>0</v>
      </c>
      <c r="AD14" s="172">
        <f t="shared" si="8"/>
        <v>0</v>
      </c>
      <c r="AE14" s="172">
        <f t="shared" si="8"/>
        <v>0</v>
      </c>
      <c r="AF14" s="172">
        <f t="shared" si="8"/>
        <v>0</v>
      </c>
      <c r="AG14" s="172">
        <f t="shared" si="8"/>
        <v>0</v>
      </c>
      <c r="AH14" s="172">
        <f t="shared" si="8"/>
        <v>0</v>
      </c>
      <c r="AI14" s="172">
        <f t="shared" si="8"/>
        <v>0</v>
      </c>
      <c r="AJ14" s="172">
        <f t="shared" si="8"/>
        <v>0</v>
      </c>
      <c r="AK14" s="172">
        <f t="shared" si="8"/>
        <v>0</v>
      </c>
      <c r="AL14" s="172">
        <f t="shared" si="8"/>
        <v>0</v>
      </c>
      <c r="AM14" s="173"/>
    </row>
    <row r="15" spans="1:44" ht="28.5" customHeight="1">
      <c r="B15" s="238" t="s">
        <v>9</v>
      </c>
      <c r="C15" s="2082"/>
      <c r="D15" s="2059" t="s">
        <v>53</v>
      </c>
      <c r="E15" s="2060"/>
      <c r="F15" s="174"/>
      <c r="G15" s="175">
        <f>在庫管理!K19</f>
        <v>140</v>
      </c>
      <c r="H15" s="167">
        <f t="shared" ref="H15:AL15" si="10">+G15+H17+H21-H12-H13</f>
        <v>140</v>
      </c>
      <c r="I15" s="167">
        <f t="shared" si="10"/>
        <v>140</v>
      </c>
      <c r="J15" s="167">
        <f t="shared" si="10"/>
        <v>140</v>
      </c>
      <c r="K15" s="167">
        <f t="shared" si="10"/>
        <v>140</v>
      </c>
      <c r="L15" s="167">
        <f t="shared" si="10"/>
        <v>140</v>
      </c>
      <c r="M15" s="167">
        <f t="shared" si="10"/>
        <v>140</v>
      </c>
      <c r="N15" s="167">
        <f t="shared" si="10"/>
        <v>140</v>
      </c>
      <c r="O15" s="167">
        <f t="shared" si="10"/>
        <v>140</v>
      </c>
      <c r="P15" s="167">
        <f t="shared" si="10"/>
        <v>140</v>
      </c>
      <c r="Q15" s="167">
        <f t="shared" si="10"/>
        <v>140</v>
      </c>
      <c r="R15" s="167">
        <f t="shared" ref="R15:W15" si="11">+Q15+R17+R21-R12-R13</f>
        <v>140</v>
      </c>
      <c r="S15" s="167">
        <f t="shared" si="11"/>
        <v>140</v>
      </c>
      <c r="T15" s="167">
        <f t="shared" si="11"/>
        <v>140</v>
      </c>
      <c r="U15" s="167">
        <f t="shared" si="11"/>
        <v>140</v>
      </c>
      <c r="V15" s="167">
        <f t="shared" si="11"/>
        <v>140</v>
      </c>
      <c r="W15" s="167">
        <f t="shared" si="11"/>
        <v>140</v>
      </c>
      <c r="X15" s="167">
        <f t="shared" si="10"/>
        <v>140</v>
      </c>
      <c r="Y15" s="167">
        <f t="shared" si="10"/>
        <v>140</v>
      </c>
      <c r="Z15" s="167">
        <f t="shared" si="10"/>
        <v>140</v>
      </c>
      <c r="AA15" s="167">
        <f t="shared" si="10"/>
        <v>140</v>
      </c>
      <c r="AB15" s="167">
        <f t="shared" si="10"/>
        <v>140</v>
      </c>
      <c r="AC15" s="167">
        <f t="shared" si="10"/>
        <v>140</v>
      </c>
      <c r="AD15" s="167">
        <f t="shared" si="10"/>
        <v>140</v>
      </c>
      <c r="AE15" s="167">
        <f t="shared" si="10"/>
        <v>140</v>
      </c>
      <c r="AF15" s="167">
        <f t="shared" si="10"/>
        <v>140</v>
      </c>
      <c r="AG15" s="167">
        <f t="shared" si="10"/>
        <v>140</v>
      </c>
      <c r="AH15" s="167">
        <f t="shared" si="10"/>
        <v>140</v>
      </c>
      <c r="AI15" s="167">
        <f t="shared" si="10"/>
        <v>140</v>
      </c>
      <c r="AJ15" s="167">
        <f t="shared" si="10"/>
        <v>140</v>
      </c>
      <c r="AK15" s="167">
        <f t="shared" si="10"/>
        <v>140</v>
      </c>
      <c r="AL15" s="167">
        <f t="shared" si="10"/>
        <v>140</v>
      </c>
      <c r="AM15" s="176"/>
    </row>
    <row r="16" spans="1:44" ht="28.5" customHeight="1">
      <c r="B16" s="238"/>
      <c r="C16" s="2082"/>
      <c r="D16" s="2090" t="s">
        <v>625</v>
      </c>
      <c r="E16" s="2090"/>
      <c r="F16" s="2086" t="s">
        <v>633</v>
      </c>
      <c r="G16" s="125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287"/>
      <c r="S16" s="1287"/>
      <c r="T16" s="1287"/>
      <c r="U16" s="1287"/>
      <c r="V16" s="1287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87">
        <f>SUM(H16:AL16)</f>
        <v>0</v>
      </c>
    </row>
    <row r="17" spans="2:49" ht="28.5" customHeight="1">
      <c r="B17" s="238"/>
      <c r="C17" s="2082"/>
      <c r="D17" s="2089" t="s">
        <v>627</v>
      </c>
      <c r="E17" s="2089"/>
      <c r="F17" s="2087"/>
      <c r="G17" s="213"/>
      <c r="H17" s="1297">
        <f t="shared" ref="H17:AL17" si="12">+H16</f>
        <v>0</v>
      </c>
      <c r="I17" s="1297">
        <f t="shared" si="12"/>
        <v>0</v>
      </c>
      <c r="J17" s="1297">
        <f t="shared" si="12"/>
        <v>0</v>
      </c>
      <c r="K17" s="1297">
        <f t="shared" si="12"/>
        <v>0</v>
      </c>
      <c r="L17" s="1297">
        <f t="shared" si="12"/>
        <v>0</v>
      </c>
      <c r="M17" s="1297">
        <f t="shared" si="12"/>
        <v>0</v>
      </c>
      <c r="N17" s="1297">
        <f t="shared" si="12"/>
        <v>0</v>
      </c>
      <c r="O17" s="1297">
        <f t="shared" si="12"/>
        <v>0</v>
      </c>
      <c r="P17" s="1297">
        <f t="shared" si="12"/>
        <v>0</v>
      </c>
      <c r="Q17" s="1297">
        <f t="shared" si="12"/>
        <v>0</v>
      </c>
      <c r="R17" s="1297">
        <f t="shared" si="12"/>
        <v>0</v>
      </c>
      <c r="S17" s="1297">
        <f t="shared" si="12"/>
        <v>0</v>
      </c>
      <c r="T17" s="1297">
        <f t="shared" si="12"/>
        <v>0</v>
      </c>
      <c r="U17" s="1297">
        <f t="shared" si="12"/>
        <v>0</v>
      </c>
      <c r="V17" s="1297">
        <f t="shared" si="12"/>
        <v>0</v>
      </c>
      <c r="W17" s="1297">
        <f t="shared" si="12"/>
        <v>0</v>
      </c>
      <c r="X17" s="1297">
        <f t="shared" si="12"/>
        <v>0</v>
      </c>
      <c r="Y17" s="1297">
        <f t="shared" si="12"/>
        <v>0</v>
      </c>
      <c r="Z17" s="1297">
        <f t="shared" si="12"/>
        <v>0</v>
      </c>
      <c r="AA17" s="1297">
        <f t="shared" si="12"/>
        <v>0</v>
      </c>
      <c r="AB17" s="1297">
        <f t="shared" si="12"/>
        <v>0</v>
      </c>
      <c r="AC17" s="1297">
        <f t="shared" si="12"/>
        <v>0</v>
      </c>
      <c r="AD17" s="1297">
        <f t="shared" si="12"/>
        <v>0</v>
      </c>
      <c r="AE17" s="1297">
        <f t="shared" si="12"/>
        <v>0</v>
      </c>
      <c r="AF17" s="1297">
        <f t="shared" si="12"/>
        <v>0</v>
      </c>
      <c r="AG17" s="1297">
        <f t="shared" si="12"/>
        <v>0</v>
      </c>
      <c r="AH17" s="1297">
        <f t="shared" si="12"/>
        <v>0</v>
      </c>
      <c r="AI17" s="1297">
        <f t="shared" si="12"/>
        <v>0</v>
      </c>
      <c r="AJ17" s="1297">
        <f t="shared" si="12"/>
        <v>0</v>
      </c>
      <c r="AK17" s="1297">
        <f t="shared" si="12"/>
        <v>0</v>
      </c>
      <c r="AL17" s="1297">
        <f t="shared" si="12"/>
        <v>0</v>
      </c>
      <c r="AM17" s="498">
        <f>SUM(H17:AL17)</f>
        <v>0</v>
      </c>
    </row>
    <row r="18" spans="2:49" ht="28.5" customHeight="1">
      <c r="B18" s="238"/>
      <c r="C18" s="2082"/>
      <c r="D18" s="2093" t="s">
        <v>628</v>
      </c>
      <c r="E18" s="2191"/>
      <c r="F18" s="2087"/>
      <c r="G18" s="336"/>
      <c r="H18" s="331">
        <v>0</v>
      </c>
      <c r="I18" s="331">
        <v>0</v>
      </c>
      <c r="J18" s="331">
        <v>0</v>
      </c>
      <c r="K18" s="331">
        <v>0</v>
      </c>
      <c r="L18" s="331">
        <v>0</v>
      </c>
      <c r="M18" s="331">
        <v>0</v>
      </c>
      <c r="N18" s="331">
        <v>0</v>
      </c>
      <c r="O18" s="331">
        <v>0</v>
      </c>
      <c r="P18" s="331">
        <v>0</v>
      </c>
      <c r="Q18" s="331">
        <v>0</v>
      </c>
      <c r="R18" s="1289">
        <v>0</v>
      </c>
      <c r="S18" s="1289">
        <v>0</v>
      </c>
      <c r="T18" s="1289">
        <v>0</v>
      </c>
      <c r="U18" s="1289">
        <v>0</v>
      </c>
      <c r="V18" s="1289">
        <v>0</v>
      </c>
      <c r="W18" s="331">
        <v>0</v>
      </c>
      <c r="X18" s="331">
        <v>0</v>
      </c>
      <c r="Y18" s="331">
        <v>0</v>
      </c>
      <c r="Z18" s="331">
        <v>0</v>
      </c>
      <c r="AA18" s="331">
        <v>0</v>
      </c>
      <c r="AB18" s="331">
        <v>0</v>
      </c>
      <c r="AC18" s="331">
        <v>0</v>
      </c>
      <c r="AD18" s="331">
        <v>0</v>
      </c>
      <c r="AE18" s="331">
        <v>0</v>
      </c>
      <c r="AF18" s="331">
        <v>0</v>
      </c>
      <c r="AG18" s="331">
        <v>0</v>
      </c>
      <c r="AH18" s="331">
        <v>0</v>
      </c>
      <c r="AI18" s="331">
        <v>0</v>
      </c>
      <c r="AJ18" s="331">
        <v>0</v>
      </c>
      <c r="AK18" s="331">
        <v>0</v>
      </c>
      <c r="AL18" s="331">
        <v>0</v>
      </c>
      <c r="AM18" s="332">
        <f>SUM(H18:AL18)</f>
        <v>0</v>
      </c>
    </row>
    <row r="19" spans="2:49" ht="28.5" customHeight="1">
      <c r="B19" s="238"/>
      <c r="C19" s="2082"/>
      <c r="D19" s="2095" t="s">
        <v>629</v>
      </c>
      <c r="E19" s="2192"/>
      <c r="F19" s="2091"/>
      <c r="G19" s="171"/>
      <c r="H19" s="172">
        <v>0</v>
      </c>
      <c r="I19" s="172">
        <v>0</v>
      </c>
      <c r="J19" s="172">
        <v>0</v>
      </c>
      <c r="K19" s="172">
        <v>0</v>
      </c>
      <c r="L19" s="172">
        <v>0</v>
      </c>
      <c r="M19" s="172">
        <v>0</v>
      </c>
      <c r="N19" s="172">
        <v>0</v>
      </c>
      <c r="O19" s="172">
        <v>0</v>
      </c>
      <c r="P19" s="172">
        <v>0</v>
      </c>
      <c r="Q19" s="172">
        <v>0</v>
      </c>
      <c r="R19" s="1290">
        <v>0</v>
      </c>
      <c r="S19" s="1290">
        <v>0</v>
      </c>
      <c r="T19" s="1290">
        <v>0</v>
      </c>
      <c r="U19" s="1290">
        <v>0</v>
      </c>
      <c r="V19" s="1290">
        <v>0</v>
      </c>
      <c r="W19" s="172">
        <v>0</v>
      </c>
      <c r="X19" s="172">
        <v>0</v>
      </c>
      <c r="Y19" s="172">
        <v>0</v>
      </c>
      <c r="Z19" s="172">
        <v>0</v>
      </c>
      <c r="AA19" s="172">
        <v>0</v>
      </c>
      <c r="AB19" s="172">
        <v>0</v>
      </c>
      <c r="AC19" s="172">
        <v>0</v>
      </c>
      <c r="AD19" s="172">
        <v>0</v>
      </c>
      <c r="AE19" s="172">
        <v>0</v>
      </c>
      <c r="AF19" s="172">
        <v>0</v>
      </c>
      <c r="AG19" s="172">
        <v>0</v>
      </c>
      <c r="AH19" s="172">
        <v>0</v>
      </c>
      <c r="AI19" s="172">
        <v>0</v>
      </c>
      <c r="AJ19" s="172">
        <v>0</v>
      </c>
      <c r="AK19" s="172">
        <v>0</v>
      </c>
      <c r="AL19" s="172">
        <v>0</v>
      </c>
      <c r="AM19" s="173"/>
      <c r="AO19" t="s">
        <v>674</v>
      </c>
      <c r="AV19" s="48"/>
      <c r="AW19" s="48"/>
    </row>
    <row r="20" spans="2:49" ht="28.5" customHeight="1">
      <c r="B20" s="238" t="s">
        <v>9</v>
      </c>
      <c r="C20" s="2082"/>
      <c r="D20" s="2090" t="s">
        <v>625</v>
      </c>
      <c r="E20" s="2090"/>
      <c r="F20" s="2086" t="s">
        <v>675</v>
      </c>
      <c r="G20" s="125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87">
        <f>SUM(H20:AL20)</f>
        <v>0</v>
      </c>
    </row>
    <row r="21" spans="2:49" ht="28.5" customHeight="1">
      <c r="B21" s="238" t="s">
        <v>9</v>
      </c>
      <c r="C21" s="2082"/>
      <c r="D21" s="2089" t="s">
        <v>627</v>
      </c>
      <c r="E21" s="2089"/>
      <c r="F21" s="2087"/>
      <c r="G21" s="213"/>
      <c r="H21" s="1297">
        <f t="shared" ref="H21:AL21" si="13">+H20</f>
        <v>0</v>
      </c>
      <c r="I21" s="1297">
        <f t="shared" si="13"/>
        <v>0</v>
      </c>
      <c r="J21" s="1297">
        <f t="shared" si="13"/>
        <v>0</v>
      </c>
      <c r="K21" s="1297">
        <f t="shared" si="13"/>
        <v>0</v>
      </c>
      <c r="L21" s="1297">
        <f t="shared" si="13"/>
        <v>0</v>
      </c>
      <c r="M21" s="1297">
        <f t="shared" si="13"/>
        <v>0</v>
      </c>
      <c r="N21" s="1297">
        <f t="shared" si="13"/>
        <v>0</v>
      </c>
      <c r="O21" s="1297">
        <f t="shared" si="13"/>
        <v>0</v>
      </c>
      <c r="P21" s="1297">
        <f t="shared" si="13"/>
        <v>0</v>
      </c>
      <c r="Q21" s="1297">
        <f t="shared" si="13"/>
        <v>0</v>
      </c>
      <c r="R21" s="1297">
        <f t="shared" si="13"/>
        <v>0</v>
      </c>
      <c r="S21" s="1297">
        <f t="shared" si="13"/>
        <v>0</v>
      </c>
      <c r="T21" s="1297">
        <f t="shared" si="13"/>
        <v>0</v>
      </c>
      <c r="U21" s="1297">
        <f t="shared" si="13"/>
        <v>0</v>
      </c>
      <c r="V21" s="1297">
        <f t="shared" si="13"/>
        <v>0</v>
      </c>
      <c r="W21" s="1297">
        <f t="shared" si="13"/>
        <v>0</v>
      </c>
      <c r="X21" s="1297">
        <f t="shared" si="13"/>
        <v>0</v>
      </c>
      <c r="Y21" s="1297">
        <f t="shared" si="13"/>
        <v>0</v>
      </c>
      <c r="Z21" s="1297">
        <f t="shared" si="13"/>
        <v>0</v>
      </c>
      <c r="AA21" s="1297">
        <f t="shared" si="13"/>
        <v>0</v>
      </c>
      <c r="AB21" s="1297">
        <f t="shared" si="13"/>
        <v>0</v>
      </c>
      <c r="AC21" s="1297">
        <f t="shared" si="13"/>
        <v>0</v>
      </c>
      <c r="AD21" s="1297">
        <f t="shared" si="13"/>
        <v>0</v>
      </c>
      <c r="AE21" s="1297">
        <f t="shared" si="13"/>
        <v>0</v>
      </c>
      <c r="AF21" s="1297">
        <f t="shared" si="13"/>
        <v>0</v>
      </c>
      <c r="AG21" s="1297">
        <f t="shared" si="13"/>
        <v>0</v>
      </c>
      <c r="AH21" s="1297">
        <f t="shared" si="13"/>
        <v>0</v>
      </c>
      <c r="AI21" s="1297">
        <f t="shared" si="13"/>
        <v>0</v>
      </c>
      <c r="AJ21" s="1297">
        <f t="shared" si="13"/>
        <v>0</v>
      </c>
      <c r="AK21" s="1297">
        <f t="shared" si="13"/>
        <v>0</v>
      </c>
      <c r="AL21" s="1297">
        <f t="shared" si="13"/>
        <v>0</v>
      </c>
      <c r="AM21" s="498">
        <f>SUM(H21:AL21)</f>
        <v>0</v>
      </c>
      <c r="AN21" s="1248">
        <f>G42</f>
        <v>0</v>
      </c>
    </row>
    <row r="22" spans="2:49" ht="28.5" customHeight="1">
      <c r="B22" s="238" t="s">
        <v>9</v>
      </c>
      <c r="C22" s="2082"/>
      <c r="D22" s="2093" t="s">
        <v>628</v>
      </c>
      <c r="E22" s="2191"/>
      <c r="F22" s="2087"/>
      <c r="G22" s="336"/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  <c r="T22" s="331"/>
      <c r="U22" s="331"/>
      <c r="V22" s="331"/>
      <c r="W22" s="331"/>
      <c r="X22" s="331"/>
      <c r="Y22" s="331"/>
      <c r="Z22" s="331"/>
      <c r="AA22" s="331"/>
      <c r="AB22" s="331"/>
      <c r="AC22" s="331"/>
      <c r="AD22" s="331"/>
      <c r="AE22" s="331"/>
      <c r="AF22" s="331"/>
      <c r="AG22" s="331"/>
      <c r="AH22" s="331"/>
      <c r="AI22" s="331"/>
      <c r="AJ22" s="331"/>
      <c r="AK22" s="331"/>
      <c r="AL22" s="331"/>
      <c r="AM22" s="332">
        <f>SUM(H22:AL22)</f>
        <v>0</v>
      </c>
    </row>
    <row r="23" spans="2:49" ht="28.5" customHeight="1">
      <c r="B23" s="238" t="s">
        <v>9</v>
      </c>
      <c r="C23" s="2082"/>
      <c r="D23" s="2095" t="s">
        <v>629</v>
      </c>
      <c r="E23" s="2192"/>
      <c r="F23" s="2087"/>
      <c r="G23" s="171"/>
      <c r="H23" s="172">
        <f t="shared" ref="H23:AL23" si="14">+G23+H21-H20</f>
        <v>0</v>
      </c>
      <c r="I23" s="172">
        <f t="shared" si="14"/>
        <v>0</v>
      </c>
      <c r="J23" s="172">
        <f t="shared" si="14"/>
        <v>0</v>
      </c>
      <c r="K23" s="172">
        <f t="shared" si="14"/>
        <v>0</v>
      </c>
      <c r="L23" s="172">
        <f t="shared" si="14"/>
        <v>0</v>
      </c>
      <c r="M23" s="172">
        <f t="shared" si="14"/>
        <v>0</v>
      </c>
      <c r="N23" s="172">
        <f t="shared" si="14"/>
        <v>0</v>
      </c>
      <c r="O23" s="172">
        <f t="shared" si="14"/>
        <v>0</v>
      </c>
      <c r="P23" s="172">
        <f t="shared" si="14"/>
        <v>0</v>
      </c>
      <c r="Q23" s="172">
        <f t="shared" si="14"/>
        <v>0</v>
      </c>
      <c r="R23" s="172">
        <f t="shared" ref="R23:W23" si="15">+Q23+R21-R20</f>
        <v>0</v>
      </c>
      <c r="S23" s="172">
        <f t="shared" si="15"/>
        <v>0</v>
      </c>
      <c r="T23" s="172">
        <f t="shared" si="15"/>
        <v>0</v>
      </c>
      <c r="U23" s="172">
        <f t="shared" si="15"/>
        <v>0</v>
      </c>
      <c r="V23" s="172">
        <f t="shared" si="15"/>
        <v>0</v>
      </c>
      <c r="W23" s="172">
        <f t="shared" si="15"/>
        <v>0</v>
      </c>
      <c r="X23" s="172">
        <f t="shared" si="14"/>
        <v>0</v>
      </c>
      <c r="Y23" s="172">
        <f t="shared" si="14"/>
        <v>0</v>
      </c>
      <c r="Z23" s="172">
        <f t="shared" si="14"/>
        <v>0</v>
      </c>
      <c r="AA23" s="172">
        <f t="shared" si="14"/>
        <v>0</v>
      </c>
      <c r="AB23" s="172">
        <f t="shared" si="14"/>
        <v>0</v>
      </c>
      <c r="AC23" s="172">
        <f t="shared" si="14"/>
        <v>0</v>
      </c>
      <c r="AD23" s="172">
        <f t="shared" si="14"/>
        <v>0</v>
      </c>
      <c r="AE23" s="172">
        <f t="shared" si="14"/>
        <v>0</v>
      </c>
      <c r="AF23" s="172">
        <f t="shared" si="14"/>
        <v>0</v>
      </c>
      <c r="AG23" s="172">
        <f t="shared" si="14"/>
        <v>0</v>
      </c>
      <c r="AH23" s="172">
        <f t="shared" si="14"/>
        <v>0</v>
      </c>
      <c r="AI23" s="172">
        <f t="shared" si="14"/>
        <v>0</v>
      </c>
      <c r="AJ23" s="172">
        <f t="shared" si="14"/>
        <v>0</v>
      </c>
      <c r="AK23" s="172">
        <f t="shared" si="14"/>
        <v>0</v>
      </c>
      <c r="AL23" s="172">
        <f t="shared" si="14"/>
        <v>0</v>
      </c>
      <c r="AM23" s="173"/>
      <c r="AV23" s="48"/>
      <c r="AW23" s="48"/>
    </row>
    <row r="24" spans="2:49" ht="28.5" customHeight="1">
      <c r="B24" s="238"/>
      <c r="C24" s="2082"/>
      <c r="D24" s="2090" t="s">
        <v>630</v>
      </c>
      <c r="E24" s="2102"/>
      <c r="F24" s="2087"/>
      <c r="G24" s="125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287"/>
      <c r="S24" s="1287"/>
      <c r="T24" s="1287"/>
      <c r="U24" s="1287"/>
      <c r="V24" s="1287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87">
        <f>SUM(H24:AL24)</f>
        <v>0</v>
      </c>
    </row>
    <row r="25" spans="2:49" ht="28.5" customHeight="1">
      <c r="B25" s="238"/>
      <c r="C25" s="2082"/>
      <c r="D25" s="2089" t="s">
        <v>631</v>
      </c>
      <c r="E25" s="2092"/>
      <c r="F25" s="2087"/>
      <c r="G25" s="80"/>
      <c r="H25" s="1297">
        <f t="shared" ref="H25:AL25" si="16">+H24</f>
        <v>0</v>
      </c>
      <c r="I25" s="1297">
        <f t="shared" si="16"/>
        <v>0</v>
      </c>
      <c r="J25" s="1297">
        <f t="shared" si="16"/>
        <v>0</v>
      </c>
      <c r="K25" s="1297">
        <f t="shared" si="16"/>
        <v>0</v>
      </c>
      <c r="L25" s="1297">
        <f t="shared" si="16"/>
        <v>0</v>
      </c>
      <c r="M25" s="1297">
        <f t="shared" si="16"/>
        <v>0</v>
      </c>
      <c r="N25" s="1297">
        <f t="shared" si="16"/>
        <v>0</v>
      </c>
      <c r="O25" s="1297">
        <f t="shared" si="16"/>
        <v>0</v>
      </c>
      <c r="P25" s="1297">
        <f t="shared" si="16"/>
        <v>0</v>
      </c>
      <c r="Q25" s="1297">
        <f t="shared" si="16"/>
        <v>0</v>
      </c>
      <c r="R25" s="1297">
        <f t="shared" si="16"/>
        <v>0</v>
      </c>
      <c r="S25" s="1297">
        <f t="shared" si="16"/>
        <v>0</v>
      </c>
      <c r="T25" s="1297">
        <f t="shared" si="16"/>
        <v>0</v>
      </c>
      <c r="U25" s="1297">
        <f t="shared" si="16"/>
        <v>0</v>
      </c>
      <c r="V25" s="1297">
        <f t="shared" si="16"/>
        <v>0</v>
      </c>
      <c r="W25" s="1297">
        <f t="shared" si="16"/>
        <v>0</v>
      </c>
      <c r="X25" s="1297">
        <f t="shared" si="16"/>
        <v>0</v>
      </c>
      <c r="Y25" s="1297">
        <f t="shared" si="16"/>
        <v>0</v>
      </c>
      <c r="Z25" s="1297">
        <f t="shared" si="16"/>
        <v>0</v>
      </c>
      <c r="AA25" s="1297">
        <f t="shared" si="16"/>
        <v>0</v>
      </c>
      <c r="AB25" s="1297">
        <f t="shared" si="16"/>
        <v>0</v>
      </c>
      <c r="AC25" s="1297">
        <f t="shared" si="16"/>
        <v>0</v>
      </c>
      <c r="AD25" s="1297">
        <f t="shared" si="16"/>
        <v>0</v>
      </c>
      <c r="AE25" s="1297">
        <f t="shared" si="16"/>
        <v>0</v>
      </c>
      <c r="AF25" s="1297">
        <f t="shared" si="16"/>
        <v>0</v>
      </c>
      <c r="AG25" s="1297">
        <f t="shared" si="16"/>
        <v>0</v>
      </c>
      <c r="AH25" s="1297">
        <f t="shared" si="16"/>
        <v>0</v>
      </c>
      <c r="AI25" s="1297">
        <f t="shared" si="16"/>
        <v>0</v>
      </c>
      <c r="AJ25" s="1297">
        <f t="shared" si="16"/>
        <v>0</v>
      </c>
      <c r="AK25" s="1297">
        <f t="shared" si="16"/>
        <v>0</v>
      </c>
      <c r="AL25" s="1297">
        <f t="shared" si="16"/>
        <v>0</v>
      </c>
      <c r="AM25" s="498">
        <f>SUM(H25:AL25)</f>
        <v>0</v>
      </c>
    </row>
    <row r="26" spans="2:49" ht="28.5" customHeight="1">
      <c r="B26" s="238"/>
      <c r="C26" s="2082"/>
      <c r="D26" s="2097" t="s">
        <v>632</v>
      </c>
      <c r="E26" s="2133"/>
      <c r="F26" s="2087"/>
      <c r="G26" s="122"/>
      <c r="H26" s="329">
        <f t="shared" ref="H26:AL26" si="17">+G26+H25-H24</f>
        <v>0</v>
      </c>
      <c r="I26" s="329">
        <f t="shared" si="17"/>
        <v>0</v>
      </c>
      <c r="J26" s="329">
        <f t="shared" si="17"/>
        <v>0</v>
      </c>
      <c r="K26" s="329">
        <f t="shared" si="17"/>
        <v>0</v>
      </c>
      <c r="L26" s="329">
        <f t="shared" si="17"/>
        <v>0</v>
      </c>
      <c r="M26" s="329">
        <f t="shared" si="17"/>
        <v>0</v>
      </c>
      <c r="N26" s="329">
        <f t="shared" si="17"/>
        <v>0</v>
      </c>
      <c r="O26" s="329">
        <f t="shared" si="17"/>
        <v>0</v>
      </c>
      <c r="P26" s="329">
        <f t="shared" si="17"/>
        <v>0</v>
      </c>
      <c r="Q26" s="329">
        <f t="shared" si="17"/>
        <v>0</v>
      </c>
      <c r="R26" s="1328">
        <f t="shared" si="17"/>
        <v>0</v>
      </c>
      <c r="S26" s="1328">
        <f t="shared" si="17"/>
        <v>0</v>
      </c>
      <c r="T26" s="1328">
        <f t="shared" si="17"/>
        <v>0</v>
      </c>
      <c r="U26" s="1328">
        <f t="shared" si="17"/>
        <v>0</v>
      </c>
      <c r="V26" s="1328">
        <f t="shared" si="17"/>
        <v>0</v>
      </c>
      <c r="W26" s="329">
        <f t="shared" si="17"/>
        <v>0</v>
      </c>
      <c r="X26" s="329">
        <f t="shared" si="17"/>
        <v>0</v>
      </c>
      <c r="Y26" s="329">
        <f t="shared" si="17"/>
        <v>0</v>
      </c>
      <c r="Z26" s="329">
        <f t="shared" si="17"/>
        <v>0</v>
      </c>
      <c r="AA26" s="329">
        <f t="shared" si="17"/>
        <v>0</v>
      </c>
      <c r="AB26" s="329">
        <f t="shared" si="17"/>
        <v>0</v>
      </c>
      <c r="AC26" s="329">
        <f t="shared" si="17"/>
        <v>0</v>
      </c>
      <c r="AD26" s="329">
        <f t="shared" si="17"/>
        <v>0</v>
      </c>
      <c r="AE26" s="329">
        <f t="shared" si="17"/>
        <v>0</v>
      </c>
      <c r="AF26" s="329">
        <f t="shared" si="17"/>
        <v>0</v>
      </c>
      <c r="AG26" s="329">
        <f t="shared" si="17"/>
        <v>0</v>
      </c>
      <c r="AH26" s="329">
        <f t="shared" si="17"/>
        <v>0</v>
      </c>
      <c r="AI26" s="329">
        <f t="shared" si="17"/>
        <v>0</v>
      </c>
      <c r="AJ26" s="329">
        <f t="shared" si="17"/>
        <v>0</v>
      </c>
      <c r="AK26" s="329">
        <f t="shared" si="17"/>
        <v>0</v>
      </c>
      <c r="AL26" s="329">
        <f t="shared" si="17"/>
        <v>0</v>
      </c>
      <c r="AM26" s="330"/>
      <c r="AV26" s="48"/>
      <c r="AW26" s="48"/>
    </row>
    <row r="27" spans="2:49" ht="28.5" customHeight="1">
      <c r="B27" s="238"/>
      <c r="C27" s="2082"/>
      <c r="D27" s="2099" t="s">
        <v>52</v>
      </c>
      <c r="E27" s="2193"/>
      <c r="F27" s="2087"/>
      <c r="G27" s="360"/>
      <c r="H27" s="361">
        <f t="shared" ref="H27:AL27" si="18">G27+H25-H17-H18</f>
        <v>0</v>
      </c>
      <c r="I27" s="361">
        <f t="shared" si="18"/>
        <v>0</v>
      </c>
      <c r="J27" s="361">
        <f t="shared" si="18"/>
        <v>0</v>
      </c>
      <c r="K27" s="361">
        <f t="shared" si="18"/>
        <v>0</v>
      </c>
      <c r="L27" s="361">
        <f t="shared" si="18"/>
        <v>0</v>
      </c>
      <c r="M27" s="361">
        <f t="shared" si="18"/>
        <v>0</v>
      </c>
      <c r="N27" s="361">
        <f t="shared" si="18"/>
        <v>0</v>
      </c>
      <c r="O27" s="361">
        <f t="shared" si="18"/>
        <v>0</v>
      </c>
      <c r="P27" s="361">
        <f t="shared" si="18"/>
        <v>0</v>
      </c>
      <c r="Q27" s="361">
        <f t="shared" si="18"/>
        <v>0</v>
      </c>
      <c r="R27" s="1290">
        <f t="shared" si="18"/>
        <v>0</v>
      </c>
      <c r="S27" s="1290">
        <f t="shared" si="18"/>
        <v>0</v>
      </c>
      <c r="T27" s="1290">
        <f t="shared" si="18"/>
        <v>0</v>
      </c>
      <c r="U27" s="1290">
        <f t="shared" si="18"/>
        <v>0</v>
      </c>
      <c r="V27" s="1290">
        <f t="shared" si="18"/>
        <v>0</v>
      </c>
      <c r="W27" s="361">
        <f t="shared" si="18"/>
        <v>0</v>
      </c>
      <c r="X27" s="361">
        <f t="shared" si="18"/>
        <v>0</v>
      </c>
      <c r="Y27" s="361">
        <f t="shared" si="18"/>
        <v>0</v>
      </c>
      <c r="Z27" s="361">
        <f t="shared" si="18"/>
        <v>0</v>
      </c>
      <c r="AA27" s="361">
        <f t="shared" si="18"/>
        <v>0</v>
      </c>
      <c r="AB27" s="361">
        <f t="shared" si="18"/>
        <v>0</v>
      </c>
      <c r="AC27" s="361">
        <f t="shared" si="18"/>
        <v>0</v>
      </c>
      <c r="AD27" s="361">
        <f t="shared" si="18"/>
        <v>0</v>
      </c>
      <c r="AE27" s="361">
        <f t="shared" si="18"/>
        <v>0</v>
      </c>
      <c r="AF27" s="361">
        <f t="shared" si="18"/>
        <v>0</v>
      </c>
      <c r="AG27" s="361">
        <f t="shared" si="18"/>
        <v>0</v>
      </c>
      <c r="AH27" s="361">
        <f t="shared" si="18"/>
        <v>0</v>
      </c>
      <c r="AI27" s="361">
        <f t="shared" si="18"/>
        <v>0</v>
      </c>
      <c r="AJ27" s="361">
        <f t="shared" si="18"/>
        <v>0</v>
      </c>
      <c r="AK27" s="361">
        <f t="shared" si="18"/>
        <v>0</v>
      </c>
      <c r="AL27" s="361">
        <f t="shared" si="18"/>
        <v>0</v>
      </c>
      <c r="AM27" s="373"/>
    </row>
    <row r="28" spans="2:49" ht="28.5" customHeight="1">
      <c r="B28" s="238" t="s">
        <v>9</v>
      </c>
      <c r="C28" s="2082"/>
      <c r="D28" s="2090" t="s">
        <v>630</v>
      </c>
      <c r="E28" s="2102"/>
      <c r="F28" s="2087"/>
      <c r="G28" s="125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87">
        <f>SUM(H28:AL28)</f>
        <v>0</v>
      </c>
    </row>
    <row r="29" spans="2:49" ht="28.5" customHeight="1">
      <c r="B29" s="238" t="s">
        <v>9</v>
      </c>
      <c r="C29" s="2082"/>
      <c r="D29" s="2089" t="s">
        <v>631</v>
      </c>
      <c r="E29" s="2092"/>
      <c r="F29" s="2087"/>
      <c r="G29" s="80"/>
      <c r="H29" s="1297">
        <f t="shared" ref="H29:AL29" si="19">+H28</f>
        <v>0</v>
      </c>
      <c r="I29" s="1297">
        <f t="shared" si="19"/>
        <v>0</v>
      </c>
      <c r="J29" s="1297">
        <f t="shared" si="19"/>
        <v>0</v>
      </c>
      <c r="K29" s="1297">
        <f t="shared" si="19"/>
        <v>0</v>
      </c>
      <c r="L29" s="1297">
        <f t="shared" si="19"/>
        <v>0</v>
      </c>
      <c r="M29" s="1297">
        <f t="shared" si="19"/>
        <v>0</v>
      </c>
      <c r="N29" s="1297">
        <f t="shared" si="19"/>
        <v>0</v>
      </c>
      <c r="O29" s="1297">
        <f t="shared" si="19"/>
        <v>0</v>
      </c>
      <c r="P29" s="1297">
        <f t="shared" si="19"/>
        <v>0</v>
      </c>
      <c r="Q29" s="1297">
        <f t="shared" si="19"/>
        <v>0</v>
      </c>
      <c r="R29" s="1297">
        <f t="shared" si="19"/>
        <v>0</v>
      </c>
      <c r="S29" s="1297">
        <f t="shared" si="19"/>
        <v>0</v>
      </c>
      <c r="T29" s="1297">
        <f t="shared" si="19"/>
        <v>0</v>
      </c>
      <c r="U29" s="1297">
        <f t="shared" si="19"/>
        <v>0</v>
      </c>
      <c r="V29" s="1297">
        <f t="shared" si="19"/>
        <v>0</v>
      </c>
      <c r="W29" s="1297">
        <f t="shared" si="19"/>
        <v>0</v>
      </c>
      <c r="X29" s="1297">
        <f t="shared" si="19"/>
        <v>0</v>
      </c>
      <c r="Y29" s="1297">
        <f t="shared" si="19"/>
        <v>0</v>
      </c>
      <c r="Z29" s="1297">
        <f t="shared" si="19"/>
        <v>0</v>
      </c>
      <c r="AA29" s="1297">
        <f t="shared" si="19"/>
        <v>0</v>
      </c>
      <c r="AB29" s="1297">
        <f t="shared" si="19"/>
        <v>0</v>
      </c>
      <c r="AC29" s="1297">
        <f t="shared" si="19"/>
        <v>0</v>
      </c>
      <c r="AD29" s="1297">
        <f t="shared" si="19"/>
        <v>0</v>
      </c>
      <c r="AE29" s="1297">
        <f t="shared" si="19"/>
        <v>0</v>
      </c>
      <c r="AF29" s="1297">
        <f t="shared" si="19"/>
        <v>0</v>
      </c>
      <c r="AG29" s="1297">
        <f t="shared" si="19"/>
        <v>0</v>
      </c>
      <c r="AH29" s="1297">
        <f t="shared" si="19"/>
        <v>0</v>
      </c>
      <c r="AI29" s="1297">
        <f t="shared" si="19"/>
        <v>0</v>
      </c>
      <c r="AJ29" s="1297">
        <f t="shared" si="19"/>
        <v>0</v>
      </c>
      <c r="AK29" s="1297">
        <f t="shared" si="19"/>
        <v>0</v>
      </c>
      <c r="AL29" s="1297">
        <f t="shared" si="19"/>
        <v>0</v>
      </c>
      <c r="AM29" s="498">
        <f>SUM(H29:AL29)</f>
        <v>0</v>
      </c>
    </row>
    <row r="30" spans="2:49" ht="28.5" customHeight="1">
      <c r="B30" s="238" t="s">
        <v>9</v>
      </c>
      <c r="C30" s="2082"/>
      <c r="D30" s="2097" t="s">
        <v>632</v>
      </c>
      <c r="E30" s="2133"/>
      <c r="F30" s="2087"/>
      <c r="G30" s="122"/>
      <c r="H30" s="329">
        <f t="shared" ref="H30:AL30" si="20">+G30+H29-H28</f>
        <v>0</v>
      </c>
      <c r="I30" s="329">
        <f t="shared" si="20"/>
        <v>0</v>
      </c>
      <c r="J30" s="329">
        <f t="shared" si="20"/>
        <v>0</v>
      </c>
      <c r="K30" s="329">
        <f t="shared" si="20"/>
        <v>0</v>
      </c>
      <c r="L30" s="329">
        <f t="shared" si="20"/>
        <v>0</v>
      </c>
      <c r="M30" s="329">
        <f t="shared" si="20"/>
        <v>0</v>
      </c>
      <c r="N30" s="329">
        <f t="shared" si="20"/>
        <v>0</v>
      </c>
      <c r="O30" s="329">
        <f t="shared" si="20"/>
        <v>0</v>
      </c>
      <c r="P30" s="329">
        <f t="shared" si="20"/>
        <v>0</v>
      </c>
      <c r="Q30" s="329">
        <f t="shared" si="20"/>
        <v>0</v>
      </c>
      <c r="R30" s="329">
        <f t="shared" ref="R30:X30" si="21">+Q30+R29-R28</f>
        <v>0</v>
      </c>
      <c r="S30" s="329">
        <f t="shared" si="21"/>
        <v>0</v>
      </c>
      <c r="T30" s="329">
        <f t="shared" si="21"/>
        <v>0</v>
      </c>
      <c r="U30" s="329">
        <f t="shared" si="21"/>
        <v>0</v>
      </c>
      <c r="V30" s="329">
        <f t="shared" si="21"/>
        <v>0</v>
      </c>
      <c r="W30" s="329">
        <f t="shared" si="21"/>
        <v>0</v>
      </c>
      <c r="X30" s="329">
        <f t="shared" si="21"/>
        <v>0</v>
      </c>
      <c r="Y30" s="329">
        <f t="shared" si="20"/>
        <v>0</v>
      </c>
      <c r="Z30" s="329">
        <f t="shared" si="20"/>
        <v>0</v>
      </c>
      <c r="AA30" s="329">
        <f t="shared" si="20"/>
        <v>0</v>
      </c>
      <c r="AB30" s="329">
        <f t="shared" si="20"/>
        <v>0</v>
      </c>
      <c r="AC30" s="329">
        <f t="shared" si="20"/>
        <v>0</v>
      </c>
      <c r="AD30" s="329">
        <f t="shared" si="20"/>
        <v>0</v>
      </c>
      <c r="AE30" s="329">
        <f t="shared" si="20"/>
        <v>0</v>
      </c>
      <c r="AF30" s="329">
        <f t="shared" si="20"/>
        <v>0</v>
      </c>
      <c r="AG30" s="329">
        <f t="shared" si="20"/>
        <v>0</v>
      </c>
      <c r="AH30" s="329">
        <f t="shared" si="20"/>
        <v>0</v>
      </c>
      <c r="AI30" s="329">
        <f t="shared" si="20"/>
        <v>0</v>
      </c>
      <c r="AJ30" s="329">
        <f t="shared" si="20"/>
        <v>0</v>
      </c>
      <c r="AK30" s="329">
        <f t="shared" si="20"/>
        <v>0</v>
      </c>
      <c r="AL30" s="329">
        <f t="shared" si="20"/>
        <v>0</v>
      </c>
      <c r="AM30" s="330"/>
      <c r="AV30" s="48"/>
      <c r="AW30" s="48"/>
    </row>
    <row r="31" spans="2:49" ht="28.5" customHeight="1" thickBot="1">
      <c r="B31" s="238" t="s">
        <v>9</v>
      </c>
      <c r="C31" s="2083"/>
      <c r="D31" s="2061" t="s">
        <v>52</v>
      </c>
      <c r="E31" s="2154"/>
      <c r="F31" s="2088"/>
      <c r="G31" s="337">
        <f>在庫管理!I19</f>
        <v>0</v>
      </c>
      <c r="H31" s="338">
        <f t="shared" ref="H31:AL31" si="22">G31+H29-H21-H22</f>
        <v>0</v>
      </c>
      <c r="I31" s="338">
        <f t="shared" si="22"/>
        <v>0</v>
      </c>
      <c r="J31" s="338">
        <f t="shared" si="22"/>
        <v>0</v>
      </c>
      <c r="K31" s="338">
        <f t="shared" si="22"/>
        <v>0</v>
      </c>
      <c r="L31" s="338">
        <f t="shared" si="22"/>
        <v>0</v>
      </c>
      <c r="M31" s="338">
        <f t="shared" si="22"/>
        <v>0</v>
      </c>
      <c r="N31" s="338">
        <f t="shared" si="22"/>
        <v>0</v>
      </c>
      <c r="O31" s="338">
        <f t="shared" si="22"/>
        <v>0</v>
      </c>
      <c r="P31" s="338">
        <f t="shared" si="22"/>
        <v>0</v>
      </c>
      <c r="Q31" s="338">
        <f t="shared" si="22"/>
        <v>0</v>
      </c>
      <c r="R31" s="338">
        <f t="shared" ref="R31:X31" si="23">Q31+R29-R21-R22</f>
        <v>0</v>
      </c>
      <c r="S31" s="338">
        <f t="shared" si="23"/>
        <v>0</v>
      </c>
      <c r="T31" s="338">
        <f t="shared" si="23"/>
        <v>0</v>
      </c>
      <c r="U31" s="338">
        <f t="shared" si="23"/>
        <v>0</v>
      </c>
      <c r="V31" s="338">
        <f t="shared" si="23"/>
        <v>0</v>
      </c>
      <c r="W31" s="338">
        <f t="shared" si="23"/>
        <v>0</v>
      </c>
      <c r="X31" s="338">
        <f t="shared" si="23"/>
        <v>0</v>
      </c>
      <c r="Y31" s="338">
        <f t="shared" si="22"/>
        <v>0</v>
      </c>
      <c r="Z31" s="338">
        <f t="shared" si="22"/>
        <v>0</v>
      </c>
      <c r="AA31" s="338">
        <f t="shared" si="22"/>
        <v>0</v>
      </c>
      <c r="AB31" s="338">
        <f t="shared" si="22"/>
        <v>0</v>
      </c>
      <c r="AC31" s="338">
        <f t="shared" si="22"/>
        <v>0</v>
      </c>
      <c r="AD31" s="338">
        <f t="shared" si="22"/>
        <v>0</v>
      </c>
      <c r="AE31" s="338">
        <f t="shared" si="22"/>
        <v>0</v>
      </c>
      <c r="AF31" s="338">
        <f t="shared" si="22"/>
        <v>0</v>
      </c>
      <c r="AG31" s="338">
        <f t="shared" si="22"/>
        <v>0</v>
      </c>
      <c r="AH31" s="338">
        <f t="shared" si="22"/>
        <v>0</v>
      </c>
      <c r="AI31" s="338">
        <f t="shared" si="22"/>
        <v>0</v>
      </c>
      <c r="AJ31" s="338">
        <f t="shared" si="22"/>
        <v>0</v>
      </c>
      <c r="AK31" s="338">
        <f t="shared" si="22"/>
        <v>0</v>
      </c>
      <c r="AL31" s="338">
        <f t="shared" si="22"/>
        <v>0</v>
      </c>
      <c r="AM31" s="340"/>
    </row>
    <row r="32" spans="2:49" ht="30.75" customHeight="1" thickTop="1">
      <c r="B32" s="238" t="s">
        <v>4</v>
      </c>
      <c r="C32" s="2082" t="s">
        <v>1123</v>
      </c>
      <c r="D32" s="2111" t="s">
        <v>220</v>
      </c>
      <c r="E32" s="233" t="s">
        <v>148</v>
      </c>
      <c r="F32" s="234"/>
      <c r="G32" s="234"/>
      <c r="H32" s="1468">
        <f t="shared" ref="H32:AL32" si="24">+H12</f>
        <v>0</v>
      </c>
      <c r="I32" s="1468">
        <f t="shared" si="24"/>
        <v>0</v>
      </c>
      <c r="J32" s="1468">
        <f t="shared" si="24"/>
        <v>0</v>
      </c>
      <c r="K32" s="1468">
        <f t="shared" si="24"/>
        <v>0</v>
      </c>
      <c r="L32" s="1468">
        <f t="shared" si="24"/>
        <v>0</v>
      </c>
      <c r="M32" s="1468">
        <f t="shared" si="24"/>
        <v>0</v>
      </c>
      <c r="N32" s="1468">
        <f t="shared" si="24"/>
        <v>0</v>
      </c>
      <c r="O32" s="1468">
        <f t="shared" si="24"/>
        <v>0</v>
      </c>
      <c r="P32" s="1468">
        <f t="shared" si="24"/>
        <v>0</v>
      </c>
      <c r="Q32" s="1468">
        <f t="shared" si="24"/>
        <v>0</v>
      </c>
      <c r="R32" s="1468">
        <f t="shared" si="24"/>
        <v>0</v>
      </c>
      <c r="S32" s="1468">
        <f t="shared" si="24"/>
        <v>0</v>
      </c>
      <c r="T32" s="1468">
        <f t="shared" si="24"/>
        <v>0</v>
      </c>
      <c r="U32" s="1468">
        <f t="shared" si="24"/>
        <v>0</v>
      </c>
      <c r="V32" s="1468">
        <f t="shared" si="24"/>
        <v>0</v>
      </c>
      <c r="W32" s="1468">
        <f t="shared" si="24"/>
        <v>0</v>
      </c>
      <c r="X32" s="1468">
        <f t="shared" si="24"/>
        <v>0</v>
      </c>
      <c r="Y32" s="1468">
        <f t="shared" si="24"/>
        <v>0</v>
      </c>
      <c r="Z32" s="1468">
        <f t="shared" si="24"/>
        <v>0</v>
      </c>
      <c r="AA32" s="1468">
        <f t="shared" si="24"/>
        <v>0</v>
      </c>
      <c r="AB32" s="1468">
        <f t="shared" si="24"/>
        <v>0</v>
      </c>
      <c r="AC32" s="1468">
        <f t="shared" si="24"/>
        <v>0</v>
      </c>
      <c r="AD32" s="1468">
        <f t="shared" si="24"/>
        <v>0</v>
      </c>
      <c r="AE32" s="1468">
        <f t="shared" si="24"/>
        <v>0</v>
      </c>
      <c r="AF32" s="1468">
        <f t="shared" si="24"/>
        <v>0</v>
      </c>
      <c r="AG32" s="1468">
        <f t="shared" si="24"/>
        <v>0</v>
      </c>
      <c r="AH32" s="1468">
        <f t="shared" si="24"/>
        <v>0</v>
      </c>
      <c r="AI32" s="1468">
        <f t="shared" si="24"/>
        <v>0</v>
      </c>
      <c r="AJ32" s="1468">
        <f t="shared" si="24"/>
        <v>0</v>
      </c>
      <c r="AK32" s="1468">
        <f t="shared" si="24"/>
        <v>0</v>
      </c>
      <c r="AL32" s="1468">
        <f t="shared" si="24"/>
        <v>0</v>
      </c>
      <c r="AM32" s="269">
        <f>SUM(H32:AL32)</f>
        <v>0</v>
      </c>
      <c r="AO32" s="238" t="s">
        <v>635</v>
      </c>
    </row>
    <row r="33" spans="1:41" ht="30.75" customHeight="1">
      <c r="B33" s="238" t="s">
        <v>4</v>
      </c>
      <c r="C33" s="2082"/>
      <c r="D33" s="2112"/>
      <c r="E33" s="215" t="s">
        <v>636</v>
      </c>
      <c r="F33" s="221"/>
      <c r="G33" s="221"/>
      <c r="H33" s="1469">
        <f t="shared" ref="H33:AL33" si="25">+H13+H18+H22</f>
        <v>0</v>
      </c>
      <c r="I33" s="1469">
        <f t="shared" si="25"/>
        <v>0</v>
      </c>
      <c r="J33" s="1469">
        <f t="shared" si="25"/>
        <v>0</v>
      </c>
      <c r="K33" s="1469">
        <f t="shared" si="25"/>
        <v>0</v>
      </c>
      <c r="L33" s="1469">
        <f t="shared" si="25"/>
        <v>0</v>
      </c>
      <c r="M33" s="1469">
        <f t="shared" si="25"/>
        <v>0</v>
      </c>
      <c r="N33" s="1469">
        <f t="shared" si="25"/>
        <v>0</v>
      </c>
      <c r="O33" s="1469">
        <f t="shared" si="25"/>
        <v>0</v>
      </c>
      <c r="P33" s="1469">
        <f t="shared" si="25"/>
        <v>0</v>
      </c>
      <c r="Q33" s="1469">
        <f t="shared" si="25"/>
        <v>0</v>
      </c>
      <c r="R33" s="1469">
        <f t="shared" si="25"/>
        <v>0</v>
      </c>
      <c r="S33" s="1469">
        <f t="shared" si="25"/>
        <v>0</v>
      </c>
      <c r="T33" s="1469">
        <f t="shared" si="25"/>
        <v>0</v>
      </c>
      <c r="U33" s="1469">
        <f t="shared" si="25"/>
        <v>0</v>
      </c>
      <c r="V33" s="1469">
        <f t="shared" si="25"/>
        <v>0</v>
      </c>
      <c r="W33" s="1469">
        <f t="shared" si="25"/>
        <v>0</v>
      </c>
      <c r="X33" s="1469">
        <f t="shared" si="25"/>
        <v>0</v>
      </c>
      <c r="Y33" s="1469">
        <f t="shared" si="25"/>
        <v>0</v>
      </c>
      <c r="Z33" s="1469">
        <f t="shared" si="25"/>
        <v>0</v>
      </c>
      <c r="AA33" s="1469">
        <f t="shared" si="25"/>
        <v>0</v>
      </c>
      <c r="AB33" s="1469">
        <f t="shared" si="25"/>
        <v>0</v>
      </c>
      <c r="AC33" s="1469">
        <f t="shared" si="25"/>
        <v>0</v>
      </c>
      <c r="AD33" s="1469">
        <f t="shared" si="25"/>
        <v>0</v>
      </c>
      <c r="AE33" s="1469">
        <f t="shared" si="25"/>
        <v>0</v>
      </c>
      <c r="AF33" s="1469">
        <f t="shared" si="25"/>
        <v>0</v>
      </c>
      <c r="AG33" s="1469">
        <f t="shared" si="25"/>
        <v>0</v>
      </c>
      <c r="AH33" s="1469">
        <f t="shared" si="25"/>
        <v>0</v>
      </c>
      <c r="AI33" s="1469">
        <f t="shared" si="25"/>
        <v>0</v>
      </c>
      <c r="AJ33" s="1469">
        <f t="shared" si="25"/>
        <v>0</v>
      </c>
      <c r="AK33" s="1469">
        <f t="shared" si="25"/>
        <v>0</v>
      </c>
      <c r="AL33" s="1469">
        <f t="shared" si="25"/>
        <v>0</v>
      </c>
      <c r="AM33" s="257">
        <f t="shared" ref="AM33:AM46" si="26">SUM(H33:AL33)</f>
        <v>0</v>
      </c>
      <c r="AO33" s="289" t="e">
        <f>+AM32/(AM33+AM32)</f>
        <v>#DIV/0!</v>
      </c>
    </row>
    <row r="34" spans="1:41" ht="30.75" customHeight="1">
      <c r="B34" s="238" t="s">
        <v>4</v>
      </c>
      <c r="C34" s="2082"/>
      <c r="D34" s="2113" t="s">
        <v>134</v>
      </c>
      <c r="E34" s="214" t="s">
        <v>148</v>
      </c>
      <c r="F34" s="220"/>
      <c r="G34" s="220"/>
      <c r="H34" s="1471">
        <f t="shared" ref="H34:W34" si="27">+H36</f>
        <v>0</v>
      </c>
      <c r="I34" s="1471">
        <f t="shared" si="27"/>
        <v>0</v>
      </c>
      <c r="J34" s="1471">
        <f t="shared" si="27"/>
        <v>0</v>
      </c>
      <c r="K34" s="1471">
        <f t="shared" si="27"/>
        <v>0</v>
      </c>
      <c r="L34" s="1471">
        <f t="shared" si="27"/>
        <v>0</v>
      </c>
      <c r="M34" s="1471">
        <f t="shared" si="27"/>
        <v>0</v>
      </c>
      <c r="N34" s="1471">
        <f t="shared" si="27"/>
        <v>0</v>
      </c>
      <c r="O34" s="1471">
        <f t="shared" si="27"/>
        <v>0</v>
      </c>
      <c r="P34" s="1471">
        <f t="shared" si="27"/>
        <v>0</v>
      </c>
      <c r="Q34" s="1471">
        <f t="shared" si="27"/>
        <v>0</v>
      </c>
      <c r="R34" s="1471">
        <f t="shared" si="27"/>
        <v>0</v>
      </c>
      <c r="S34" s="1471">
        <f t="shared" si="27"/>
        <v>0</v>
      </c>
      <c r="T34" s="1471">
        <f t="shared" si="27"/>
        <v>0</v>
      </c>
      <c r="U34" s="1471">
        <f t="shared" si="27"/>
        <v>0</v>
      </c>
      <c r="V34" s="1471">
        <f t="shared" si="27"/>
        <v>0</v>
      </c>
      <c r="W34" s="1471">
        <f t="shared" si="27"/>
        <v>0</v>
      </c>
      <c r="X34" s="1471">
        <f t="shared" ref="X34:AL34" si="28">+X36</f>
        <v>0</v>
      </c>
      <c r="Y34" s="1471">
        <f t="shared" si="28"/>
        <v>0</v>
      </c>
      <c r="Z34" s="1471">
        <f t="shared" si="28"/>
        <v>0</v>
      </c>
      <c r="AA34" s="1471">
        <f t="shared" si="28"/>
        <v>0</v>
      </c>
      <c r="AB34" s="1471">
        <f t="shared" si="28"/>
        <v>0</v>
      </c>
      <c r="AC34" s="1471">
        <f t="shared" si="28"/>
        <v>0</v>
      </c>
      <c r="AD34" s="1471">
        <f t="shared" si="28"/>
        <v>0</v>
      </c>
      <c r="AE34" s="1471">
        <f t="shared" si="28"/>
        <v>0</v>
      </c>
      <c r="AF34" s="1471">
        <f t="shared" si="28"/>
        <v>0</v>
      </c>
      <c r="AG34" s="1471">
        <f t="shared" si="28"/>
        <v>0</v>
      </c>
      <c r="AH34" s="1471">
        <f t="shared" si="28"/>
        <v>0</v>
      </c>
      <c r="AI34" s="1471">
        <f t="shared" si="28"/>
        <v>0</v>
      </c>
      <c r="AJ34" s="1471">
        <f t="shared" si="28"/>
        <v>0</v>
      </c>
      <c r="AK34" s="1471">
        <f t="shared" si="28"/>
        <v>0</v>
      </c>
      <c r="AL34" s="1471">
        <f t="shared" si="28"/>
        <v>0</v>
      </c>
      <c r="AM34" s="258">
        <f t="shared" si="26"/>
        <v>0</v>
      </c>
    </row>
    <row r="35" spans="1:41" ht="30.75" customHeight="1">
      <c r="B35" s="238" t="s">
        <v>4</v>
      </c>
      <c r="C35" s="2082"/>
      <c r="D35" s="2112"/>
      <c r="E35" s="215" t="s">
        <v>636</v>
      </c>
      <c r="F35" s="221"/>
      <c r="G35" s="221"/>
      <c r="H35" s="1472"/>
      <c r="I35" s="1472"/>
      <c r="J35" s="1472"/>
      <c r="K35" s="1472"/>
      <c r="L35" s="1472"/>
      <c r="M35" s="1472"/>
      <c r="N35" s="1472"/>
      <c r="O35" s="1472"/>
      <c r="P35" s="1472"/>
      <c r="Q35" s="1472"/>
      <c r="R35" s="1472"/>
      <c r="S35" s="1472"/>
      <c r="T35" s="1472"/>
      <c r="U35" s="1472"/>
      <c r="V35" s="1472"/>
      <c r="W35" s="1472"/>
      <c r="X35" s="1472"/>
      <c r="Y35" s="1472"/>
      <c r="Z35" s="1472"/>
      <c r="AA35" s="1472"/>
      <c r="AB35" s="1472"/>
      <c r="AC35" s="1472"/>
      <c r="AD35" s="1472"/>
      <c r="AE35" s="1472"/>
      <c r="AF35" s="1472"/>
      <c r="AG35" s="1472"/>
      <c r="AH35" s="1472"/>
      <c r="AI35" s="1472"/>
      <c r="AJ35" s="1472"/>
      <c r="AK35" s="1472"/>
      <c r="AL35" s="1472"/>
      <c r="AM35" s="259">
        <f t="shared" si="26"/>
        <v>0</v>
      </c>
      <c r="AO35" s="289" t="e">
        <f>+AM34/(AM35+AM34)</f>
        <v>#DIV/0!</v>
      </c>
    </row>
    <row r="36" spans="1:41" ht="30.75" customHeight="1">
      <c r="B36" s="238" t="s">
        <v>4</v>
      </c>
      <c r="C36" s="2082"/>
      <c r="D36" s="2113" t="s">
        <v>129</v>
      </c>
      <c r="E36" s="214" t="s">
        <v>148</v>
      </c>
      <c r="F36" s="220"/>
      <c r="G36" s="220"/>
      <c r="H36" s="1471">
        <f t="shared" ref="H36:X36" si="29">+H38</f>
        <v>0</v>
      </c>
      <c r="I36" s="1471">
        <f t="shared" si="29"/>
        <v>0</v>
      </c>
      <c r="J36" s="1471">
        <f t="shared" si="29"/>
        <v>0</v>
      </c>
      <c r="K36" s="1471">
        <f t="shared" si="29"/>
        <v>0</v>
      </c>
      <c r="L36" s="1471">
        <f t="shared" si="29"/>
        <v>0</v>
      </c>
      <c r="M36" s="1471">
        <f t="shared" si="29"/>
        <v>0</v>
      </c>
      <c r="N36" s="1471">
        <f t="shared" si="29"/>
        <v>0</v>
      </c>
      <c r="O36" s="1471">
        <f t="shared" si="29"/>
        <v>0</v>
      </c>
      <c r="P36" s="1471">
        <f t="shared" si="29"/>
        <v>0</v>
      </c>
      <c r="Q36" s="1471">
        <f t="shared" si="29"/>
        <v>0</v>
      </c>
      <c r="R36" s="1471">
        <f t="shared" si="29"/>
        <v>0</v>
      </c>
      <c r="S36" s="1471">
        <f t="shared" si="29"/>
        <v>0</v>
      </c>
      <c r="T36" s="1471">
        <f t="shared" si="29"/>
        <v>0</v>
      </c>
      <c r="U36" s="1471">
        <f t="shared" si="29"/>
        <v>0</v>
      </c>
      <c r="V36" s="1471">
        <f t="shared" si="29"/>
        <v>0</v>
      </c>
      <c r="W36" s="1471">
        <f t="shared" si="29"/>
        <v>0</v>
      </c>
      <c r="X36" s="1471">
        <f t="shared" si="29"/>
        <v>0</v>
      </c>
      <c r="Y36" s="1471">
        <f t="shared" ref="Y36:AL36" si="30">+Y38</f>
        <v>0</v>
      </c>
      <c r="Z36" s="1471">
        <f t="shared" si="30"/>
        <v>0</v>
      </c>
      <c r="AA36" s="1471">
        <f t="shared" si="30"/>
        <v>0</v>
      </c>
      <c r="AB36" s="1471">
        <f t="shared" si="30"/>
        <v>0</v>
      </c>
      <c r="AC36" s="1471">
        <f t="shared" si="30"/>
        <v>0</v>
      </c>
      <c r="AD36" s="1471">
        <f t="shared" si="30"/>
        <v>0</v>
      </c>
      <c r="AE36" s="1471">
        <f t="shared" si="30"/>
        <v>0</v>
      </c>
      <c r="AF36" s="1471">
        <f t="shared" si="30"/>
        <v>0</v>
      </c>
      <c r="AG36" s="1471">
        <f t="shared" si="30"/>
        <v>0</v>
      </c>
      <c r="AH36" s="1471">
        <f t="shared" si="30"/>
        <v>0</v>
      </c>
      <c r="AI36" s="1471">
        <f t="shared" si="30"/>
        <v>0</v>
      </c>
      <c r="AJ36" s="1471">
        <f t="shared" si="30"/>
        <v>0</v>
      </c>
      <c r="AK36" s="1471">
        <f t="shared" si="30"/>
        <v>0</v>
      </c>
      <c r="AL36" s="1471">
        <f t="shared" si="30"/>
        <v>0</v>
      </c>
      <c r="AM36" s="258">
        <f t="shared" si="26"/>
        <v>0</v>
      </c>
    </row>
    <row r="37" spans="1:41" ht="30.75" customHeight="1">
      <c r="B37" s="238" t="s">
        <v>4</v>
      </c>
      <c r="C37" s="2082"/>
      <c r="D37" s="2112"/>
      <c r="E37" s="215" t="s">
        <v>636</v>
      </c>
      <c r="F37" s="221"/>
      <c r="G37" s="221"/>
      <c r="H37" s="1472"/>
      <c r="I37" s="1472"/>
      <c r="J37" s="1472"/>
      <c r="K37" s="1472"/>
      <c r="L37" s="1472"/>
      <c r="M37" s="1472"/>
      <c r="N37" s="1472"/>
      <c r="O37" s="1472"/>
      <c r="P37" s="1472"/>
      <c r="Q37" s="1472"/>
      <c r="R37" s="1472"/>
      <c r="S37" s="1472"/>
      <c r="T37" s="1472"/>
      <c r="U37" s="1472"/>
      <c r="V37" s="1472"/>
      <c r="W37" s="1472"/>
      <c r="X37" s="1472"/>
      <c r="Y37" s="1472"/>
      <c r="Z37" s="1472"/>
      <c r="AA37" s="1472"/>
      <c r="AB37" s="1472"/>
      <c r="AC37" s="1472"/>
      <c r="AD37" s="1472"/>
      <c r="AE37" s="1472"/>
      <c r="AF37" s="1472"/>
      <c r="AG37" s="1472"/>
      <c r="AH37" s="1472"/>
      <c r="AI37" s="1472"/>
      <c r="AJ37" s="1472"/>
      <c r="AK37" s="1472"/>
      <c r="AL37" s="1472"/>
      <c r="AM37" s="259">
        <f t="shared" si="26"/>
        <v>0</v>
      </c>
      <c r="AO37" s="289" t="e">
        <f>+AM36/(AM37+AM36)</f>
        <v>#DIV/0!</v>
      </c>
    </row>
    <row r="38" spans="1:41" ht="30.75" customHeight="1">
      <c r="B38" s="238" t="s">
        <v>4</v>
      </c>
      <c r="C38" s="2082"/>
      <c r="D38" s="2111" t="s">
        <v>4</v>
      </c>
      <c r="E38" s="214" t="s">
        <v>148</v>
      </c>
      <c r="F38" s="222"/>
      <c r="G38" s="220"/>
      <c r="H38" s="1471">
        <f t="shared" ref="H38:AL38" si="31">+H42</f>
        <v>0</v>
      </c>
      <c r="I38" s="1471">
        <f t="shared" si="31"/>
        <v>0</v>
      </c>
      <c r="J38" s="1471">
        <f t="shared" si="31"/>
        <v>0</v>
      </c>
      <c r="K38" s="1471">
        <f t="shared" si="31"/>
        <v>0</v>
      </c>
      <c r="L38" s="1471">
        <f t="shared" si="31"/>
        <v>0</v>
      </c>
      <c r="M38" s="1471">
        <f t="shared" si="31"/>
        <v>0</v>
      </c>
      <c r="N38" s="1471">
        <f t="shared" si="31"/>
        <v>0</v>
      </c>
      <c r="O38" s="1471">
        <f t="shared" si="31"/>
        <v>0</v>
      </c>
      <c r="P38" s="1471">
        <f t="shared" si="31"/>
        <v>0</v>
      </c>
      <c r="Q38" s="1471">
        <f t="shared" si="31"/>
        <v>0</v>
      </c>
      <c r="R38" s="1471">
        <f t="shared" si="31"/>
        <v>0</v>
      </c>
      <c r="S38" s="1471">
        <f t="shared" si="31"/>
        <v>0</v>
      </c>
      <c r="T38" s="1471">
        <f t="shared" si="31"/>
        <v>0</v>
      </c>
      <c r="U38" s="1471">
        <f t="shared" si="31"/>
        <v>0</v>
      </c>
      <c r="V38" s="1471">
        <f t="shared" si="31"/>
        <v>0</v>
      </c>
      <c r="W38" s="1471">
        <f t="shared" si="31"/>
        <v>0</v>
      </c>
      <c r="X38" s="1471">
        <f t="shared" si="31"/>
        <v>0</v>
      </c>
      <c r="Y38" s="1471">
        <f t="shared" si="31"/>
        <v>0</v>
      </c>
      <c r="Z38" s="1471">
        <f t="shared" si="31"/>
        <v>0</v>
      </c>
      <c r="AA38" s="1471">
        <f t="shared" si="31"/>
        <v>0</v>
      </c>
      <c r="AB38" s="1471">
        <f t="shared" si="31"/>
        <v>0</v>
      </c>
      <c r="AC38" s="1471">
        <f t="shared" si="31"/>
        <v>0</v>
      </c>
      <c r="AD38" s="1471">
        <f t="shared" si="31"/>
        <v>0</v>
      </c>
      <c r="AE38" s="1471">
        <f t="shared" si="31"/>
        <v>0</v>
      </c>
      <c r="AF38" s="1471">
        <f t="shared" si="31"/>
        <v>0</v>
      </c>
      <c r="AG38" s="1471">
        <f t="shared" si="31"/>
        <v>0</v>
      </c>
      <c r="AH38" s="1471">
        <f t="shared" si="31"/>
        <v>0</v>
      </c>
      <c r="AI38" s="1471">
        <f t="shared" si="31"/>
        <v>0</v>
      </c>
      <c r="AJ38" s="1471">
        <f t="shared" si="31"/>
        <v>0</v>
      </c>
      <c r="AK38" s="1471">
        <f t="shared" si="31"/>
        <v>0</v>
      </c>
      <c r="AL38" s="1471">
        <f t="shared" si="31"/>
        <v>0</v>
      </c>
      <c r="AM38" s="258">
        <f t="shared" si="26"/>
        <v>0</v>
      </c>
    </row>
    <row r="39" spans="1:41" ht="30.75" customHeight="1" thickBot="1">
      <c r="B39" s="238" t="s">
        <v>4</v>
      </c>
      <c r="C39" s="2082"/>
      <c r="D39" s="2114"/>
      <c r="E39" s="216" t="s">
        <v>636</v>
      </c>
      <c r="F39" s="223"/>
      <c r="G39" s="223"/>
      <c r="H39" s="1472"/>
      <c r="I39" s="1472"/>
      <c r="J39" s="1472"/>
      <c r="K39" s="1472"/>
      <c r="L39" s="1472"/>
      <c r="M39" s="1472"/>
      <c r="N39" s="1472"/>
      <c r="O39" s="1472"/>
      <c r="P39" s="1472"/>
      <c r="Q39" s="1472"/>
      <c r="R39" s="1472"/>
      <c r="S39" s="1472"/>
      <c r="T39" s="1472"/>
      <c r="U39" s="1472"/>
      <c r="V39" s="1472"/>
      <c r="W39" s="1472"/>
      <c r="X39" s="1472"/>
      <c r="Y39" s="1472"/>
      <c r="Z39" s="1472"/>
      <c r="AA39" s="1472"/>
      <c r="AB39" s="1472"/>
      <c r="AC39" s="1472"/>
      <c r="AD39" s="1472"/>
      <c r="AE39" s="1472"/>
      <c r="AF39" s="1472"/>
      <c r="AG39" s="1472"/>
      <c r="AH39" s="1472"/>
      <c r="AI39" s="1472"/>
      <c r="AJ39" s="1472"/>
      <c r="AK39" s="1472"/>
      <c r="AL39" s="1472"/>
      <c r="AM39" s="259">
        <f t="shared" si="26"/>
        <v>0</v>
      </c>
      <c r="AO39" s="289" t="e">
        <f>+AM38/(AM39+AM38)</f>
        <v>#DIV/0!</v>
      </c>
    </row>
    <row r="40" spans="1:41" ht="30.75" customHeight="1" thickTop="1">
      <c r="B40" s="238" t="s">
        <v>4</v>
      </c>
      <c r="C40" s="2082"/>
      <c r="D40" s="225" t="s">
        <v>637</v>
      </c>
      <c r="E40" s="226" t="s">
        <v>7</v>
      </c>
      <c r="F40" s="227"/>
      <c r="G40" s="227"/>
      <c r="H40" s="1473"/>
      <c r="I40" s="1473"/>
      <c r="J40" s="1473"/>
      <c r="K40" s="1473"/>
      <c r="L40" s="1473"/>
      <c r="M40" s="1473"/>
      <c r="N40" s="1473"/>
      <c r="O40" s="1473"/>
      <c r="P40" s="1473"/>
      <c r="Q40" s="1473"/>
      <c r="R40" s="1473"/>
      <c r="S40" s="1473"/>
      <c r="T40" s="1473"/>
      <c r="U40" s="1473"/>
      <c r="V40" s="1473"/>
      <c r="W40" s="1473"/>
      <c r="X40" s="1473"/>
      <c r="Y40" s="1473"/>
      <c r="Z40" s="1473"/>
      <c r="AA40" s="1473"/>
      <c r="AB40" s="1473"/>
      <c r="AC40" s="1473"/>
      <c r="AD40" s="1473"/>
      <c r="AE40" s="1473"/>
      <c r="AF40" s="1473"/>
      <c r="AG40" s="1473"/>
      <c r="AH40" s="1473"/>
      <c r="AI40" s="1473"/>
      <c r="AJ40" s="1473"/>
      <c r="AK40" s="1473"/>
      <c r="AL40" s="1473"/>
      <c r="AM40" s="481">
        <f t="shared" si="26"/>
        <v>0</v>
      </c>
    </row>
    <row r="41" spans="1:41" ht="30.75" customHeight="1">
      <c r="B41" s="238" t="s">
        <v>4</v>
      </c>
      <c r="C41" s="2082"/>
      <c r="D41" s="2063" t="s">
        <v>51</v>
      </c>
      <c r="E41" s="2064"/>
      <c r="F41" s="224"/>
      <c r="G41" s="478">
        <f>在庫管理!E19</f>
        <v>0</v>
      </c>
      <c r="H41" s="243">
        <f t="shared" ref="H41:AL41" si="32">+G41+H38-H35-H37-H29</f>
        <v>0</v>
      </c>
      <c r="I41" s="243">
        <f t="shared" si="32"/>
        <v>0</v>
      </c>
      <c r="J41" s="243">
        <f t="shared" si="32"/>
        <v>0</v>
      </c>
      <c r="K41" s="243">
        <f t="shared" si="32"/>
        <v>0</v>
      </c>
      <c r="L41" s="243">
        <f t="shared" si="32"/>
        <v>0</v>
      </c>
      <c r="M41" s="243">
        <f t="shared" si="32"/>
        <v>0</v>
      </c>
      <c r="N41" s="243">
        <f t="shared" si="32"/>
        <v>0</v>
      </c>
      <c r="O41" s="243">
        <f t="shared" si="32"/>
        <v>0</v>
      </c>
      <c r="P41" s="243">
        <f t="shared" si="32"/>
        <v>0</v>
      </c>
      <c r="Q41" s="243">
        <f t="shared" si="32"/>
        <v>0</v>
      </c>
      <c r="R41" s="243">
        <f t="shared" ref="R41:W41" si="33">+Q41+R38-R35-R37-R29</f>
        <v>0</v>
      </c>
      <c r="S41" s="243">
        <f t="shared" si="33"/>
        <v>0</v>
      </c>
      <c r="T41" s="243">
        <f t="shared" si="33"/>
        <v>0</v>
      </c>
      <c r="U41" s="243">
        <f t="shared" si="33"/>
        <v>0</v>
      </c>
      <c r="V41" s="243">
        <f t="shared" si="33"/>
        <v>0</v>
      </c>
      <c r="W41" s="243">
        <f t="shared" si="33"/>
        <v>0</v>
      </c>
      <c r="X41" s="243">
        <f t="shared" si="32"/>
        <v>0</v>
      </c>
      <c r="Y41" s="243">
        <f t="shared" si="32"/>
        <v>0</v>
      </c>
      <c r="Z41" s="243">
        <f t="shared" si="32"/>
        <v>0</v>
      </c>
      <c r="AA41" s="243">
        <f t="shared" si="32"/>
        <v>0</v>
      </c>
      <c r="AB41" s="243">
        <f t="shared" si="32"/>
        <v>0</v>
      </c>
      <c r="AC41" s="243">
        <f t="shared" si="32"/>
        <v>0</v>
      </c>
      <c r="AD41" s="243">
        <f t="shared" si="32"/>
        <v>0</v>
      </c>
      <c r="AE41" s="243">
        <f t="shared" si="32"/>
        <v>0</v>
      </c>
      <c r="AF41" s="243">
        <f t="shared" si="32"/>
        <v>0</v>
      </c>
      <c r="AG41" s="243">
        <f t="shared" si="32"/>
        <v>0</v>
      </c>
      <c r="AH41" s="243">
        <f t="shared" si="32"/>
        <v>0</v>
      </c>
      <c r="AI41" s="243">
        <f t="shared" si="32"/>
        <v>0</v>
      </c>
      <c r="AJ41" s="243">
        <f t="shared" si="32"/>
        <v>0</v>
      </c>
      <c r="AK41" s="243">
        <f t="shared" si="32"/>
        <v>0</v>
      </c>
      <c r="AL41" s="243">
        <f t="shared" si="32"/>
        <v>0</v>
      </c>
      <c r="AM41" s="261"/>
    </row>
    <row r="42" spans="1:41" ht="30.75" customHeight="1">
      <c r="A42" t="s">
        <v>619</v>
      </c>
      <c r="B42" s="238" t="s">
        <v>4</v>
      </c>
      <c r="C42" s="2082"/>
      <c r="D42" s="2055" t="s">
        <v>144</v>
      </c>
      <c r="E42" s="2056"/>
      <c r="F42" s="247"/>
      <c r="G42" s="794">
        <f>+管理ﾌｫｰﾏｯﾄ!G39</f>
        <v>0</v>
      </c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62">
        <f t="shared" si="26"/>
        <v>0</v>
      </c>
      <c r="AO42" s="238" t="s">
        <v>638</v>
      </c>
    </row>
    <row r="43" spans="1:41" ht="30.75" customHeight="1">
      <c r="A43" t="s">
        <v>619</v>
      </c>
      <c r="B43" s="238" t="s">
        <v>4</v>
      </c>
      <c r="C43" s="2082"/>
      <c r="D43" s="2057" t="s">
        <v>148</v>
      </c>
      <c r="E43" s="2058"/>
      <c r="F43" s="244"/>
      <c r="G43" s="753">
        <f>在庫管理!D19</f>
        <v>0</v>
      </c>
      <c r="H43" s="217">
        <f>+H38-H37-H35-H33</f>
        <v>0</v>
      </c>
      <c r="I43" s="217">
        <f>+I38-I37-I35-I33</f>
        <v>0</v>
      </c>
      <c r="J43" s="217">
        <f t="shared" ref="J43:AL43" si="34">+J38-J37-J35-J33</f>
        <v>0</v>
      </c>
      <c r="K43" s="217">
        <f t="shared" si="34"/>
        <v>0</v>
      </c>
      <c r="L43" s="217">
        <f t="shared" si="34"/>
        <v>0</v>
      </c>
      <c r="M43" s="217">
        <f t="shared" si="34"/>
        <v>0</v>
      </c>
      <c r="N43" s="217">
        <f t="shared" si="34"/>
        <v>0</v>
      </c>
      <c r="O43" s="217">
        <f t="shared" si="34"/>
        <v>0</v>
      </c>
      <c r="P43" s="217">
        <f t="shared" si="34"/>
        <v>0</v>
      </c>
      <c r="Q43" s="217">
        <f t="shared" si="34"/>
        <v>0</v>
      </c>
      <c r="R43" s="217">
        <f t="shared" si="34"/>
        <v>0</v>
      </c>
      <c r="S43" s="217">
        <f t="shared" si="34"/>
        <v>0</v>
      </c>
      <c r="T43" s="217">
        <f t="shared" si="34"/>
        <v>0</v>
      </c>
      <c r="U43" s="217">
        <f t="shared" si="34"/>
        <v>0</v>
      </c>
      <c r="V43" s="217">
        <f t="shared" si="34"/>
        <v>0</v>
      </c>
      <c r="W43" s="217">
        <f t="shared" si="34"/>
        <v>0</v>
      </c>
      <c r="X43" s="217">
        <f t="shared" si="34"/>
        <v>0</v>
      </c>
      <c r="Y43" s="217">
        <f t="shared" si="34"/>
        <v>0</v>
      </c>
      <c r="Z43" s="217">
        <f t="shared" si="34"/>
        <v>0</v>
      </c>
      <c r="AA43" s="217">
        <f t="shared" si="34"/>
        <v>0</v>
      </c>
      <c r="AB43" s="217">
        <f t="shared" si="34"/>
        <v>0</v>
      </c>
      <c r="AC43" s="217">
        <f t="shared" si="34"/>
        <v>0</v>
      </c>
      <c r="AD43" s="217">
        <f t="shared" si="34"/>
        <v>0</v>
      </c>
      <c r="AE43" s="217">
        <f t="shared" si="34"/>
        <v>0</v>
      </c>
      <c r="AF43" s="217">
        <f t="shared" si="34"/>
        <v>0</v>
      </c>
      <c r="AG43" s="217">
        <f t="shared" si="34"/>
        <v>0</v>
      </c>
      <c r="AH43" s="217">
        <f t="shared" si="34"/>
        <v>0</v>
      </c>
      <c r="AI43" s="217">
        <f t="shared" si="34"/>
        <v>0</v>
      </c>
      <c r="AJ43" s="217">
        <f t="shared" si="34"/>
        <v>0</v>
      </c>
      <c r="AK43" s="217">
        <f t="shared" si="34"/>
        <v>0</v>
      </c>
      <c r="AL43" s="784">
        <f t="shared" si="34"/>
        <v>0</v>
      </c>
      <c r="AM43" s="271">
        <f>SUM(H43:AL43)+G43</f>
        <v>0</v>
      </c>
      <c r="AO43" s="289" t="e">
        <f>+AM43/(AM44+AM43)</f>
        <v>#DIV/0!</v>
      </c>
    </row>
    <row r="44" spans="1:41" ht="30.75" customHeight="1">
      <c r="B44" s="238" t="s">
        <v>4</v>
      </c>
      <c r="C44" s="2082"/>
      <c r="D44" s="2115" t="s">
        <v>636</v>
      </c>
      <c r="E44" s="2116"/>
      <c r="F44" s="245"/>
      <c r="G44" s="245"/>
      <c r="H44" s="245">
        <f>+H40+H39+H37+H35+H33</f>
        <v>0</v>
      </c>
      <c r="I44" s="245">
        <f t="shared" ref="I44:AL44" si="35">+I40+I39+I37+I35+I33</f>
        <v>0</v>
      </c>
      <c r="J44" s="245">
        <f t="shared" si="35"/>
        <v>0</v>
      </c>
      <c r="K44" s="245">
        <f t="shared" si="35"/>
        <v>0</v>
      </c>
      <c r="L44" s="245">
        <f t="shared" si="35"/>
        <v>0</v>
      </c>
      <c r="M44" s="245">
        <f t="shared" si="35"/>
        <v>0</v>
      </c>
      <c r="N44" s="245">
        <f t="shared" si="35"/>
        <v>0</v>
      </c>
      <c r="O44" s="245">
        <f t="shared" si="35"/>
        <v>0</v>
      </c>
      <c r="P44" s="245">
        <f t="shared" si="35"/>
        <v>0</v>
      </c>
      <c r="Q44" s="245">
        <f t="shared" si="35"/>
        <v>0</v>
      </c>
      <c r="R44" s="245">
        <f t="shared" si="35"/>
        <v>0</v>
      </c>
      <c r="S44" s="245">
        <f t="shared" si="35"/>
        <v>0</v>
      </c>
      <c r="T44" s="245">
        <f t="shared" si="35"/>
        <v>0</v>
      </c>
      <c r="U44" s="245">
        <f t="shared" si="35"/>
        <v>0</v>
      </c>
      <c r="V44" s="245">
        <f t="shared" si="35"/>
        <v>0</v>
      </c>
      <c r="W44" s="245">
        <f t="shared" si="35"/>
        <v>0</v>
      </c>
      <c r="X44" s="245">
        <f t="shared" si="35"/>
        <v>0</v>
      </c>
      <c r="Y44" s="245">
        <f t="shared" si="35"/>
        <v>0</v>
      </c>
      <c r="Z44" s="245">
        <f t="shared" si="35"/>
        <v>0</v>
      </c>
      <c r="AA44" s="245">
        <f t="shared" si="35"/>
        <v>0</v>
      </c>
      <c r="AB44" s="245">
        <f t="shared" si="35"/>
        <v>0</v>
      </c>
      <c r="AC44" s="245">
        <f t="shared" si="35"/>
        <v>0</v>
      </c>
      <c r="AD44" s="245">
        <f t="shared" si="35"/>
        <v>0</v>
      </c>
      <c r="AE44" s="245">
        <f t="shared" si="35"/>
        <v>0</v>
      </c>
      <c r="AF44" s="245">
        <f t="shared" si="35"/>
        <v>0</v>
      </c>
      <c r="AG44" s="245">
        <f t="shared" si="35"/>
        <v>0</v>
      </c>
      <c r="AH44" s="245">
        <f t="shared" si="35"/>
        <v>0</v>
      </c>
      <c r="AI44" s="245">
        <f t="shared" si="35"/>
        <v>0</v>
      </c>
      <c r="AJ44" s="245">
        <f t="shared" si="35"/>
        <v>0</v>
      </c>
      <c r="AK44" s="245">
        <f t="shared" si="35"/>
        <v>0</v>
      </c>
      <c r="AL44" s="252">
        <f t="shared" si="35"/>
        <v>0</v>
      </c>
      <c r="AM44" s="482">
        <f t="shared" si="26"/>
        <v>0</v>
      </c>
    </row>
    <row r="45" spans="1:41" ht="30.75" customHeight="1">
      <c r="B45" s="238" t="s">
        <v>4</v>
      </c>
      <c r="C45" s="2082"/>
      <c r="D45" s="2057" t="s">
        <v>8</v>
      </c>
      <c r="E45" s="2058"/>
      <c r="F45" s="218"/>
      <c r="G45" s="218"/>
      <c r="H45" s="218">
        <f t="shared" ref="H45:AL45" si="36">+H43-H42</f>
        <v>0</v>
      </c>
      <c r="I45" s="218">
        <f t="shared" si="36"/>
        <v>0</v>
      </c>
      <c r="J45" s="218">
        <f t="shared" si="36"/>
        <v>0</v>
      </c>
      <c r="K45" s="218">
        <f t="shared" si="36"/>
        <v>0</v>
      </c>
      <c r="L45" s="218">
        <f t="shared" si="36"/>
        <v>0</v>
      </c>
      <c r="M45" s="218">
        <f t="shared" si="36"/>
        <v>0</v>
      </c>
      <c r="N45" s="218">
        <f t="shared" si="36"/>
        <v>0</v>
      </c>
      <c r="O45" s="218">
        <f t="shared" si="36"/>
        <v>0</v>
      </c>
      <c r="P45" s="218">
        <f t="shared" si="36"/>
        <v>0</v>
      </c>
      <c r="Q45" s="218">
        <f t="shared" si="36"/>
        <v>0</v>
      </c>
      <c r="R45" s="218">
        <f t="shared" si="36"/>
        <v>0</v>
      </c>
      <c r="S45" s="218">
        <f t="shared" si="36"/>
        <v>0</v>
      </c>
      <c r="T45" s="218">
        <f t="shared" si="36"/>
        <v>0</v>
      </c>
      <c r="U45" s="218">
        <f t="shared" si="36"/>
        <v>0</v>
      </c>
      <c r="V45" s="218">
        <f t="shared" si="36"/>
        <v>0</v>
      </c>
      <c r="W45" s="218">
        <f t="shared" si="36"/>
        <v>0</v>
      </c>
      <c r="X45" s="218">
        <f t="shared" si="36"/>
        <v>0</v>
      </c>
      <c r="Y45" s="218">
        <f t="shared" si="36"/>
        <v>0</v>
      </c>
      <c r="Z45" s="218">
        <f t="shared" si="36"/>
        <v>0</v>
      </c>
      <c r="AA45" s="218">
        <f t="shared" si="36"/>
        <v>0</v>
      </c>
      <c r="AB45" s="218">
        <f t="shared" si="36"/>
        <v>0</v>
      </c>
      <c r="AC45" s="218">
        <f t="shared" si="36"/>
        <v>0</v>
      </c>
      <c r="AD45" s="218">
        <f t="shared" si="36"/>
        <v>0</v>
      </c>
      <c r="AE45" s="218">
        <f t="shared" si="36"/>
        <v>0</v>
      </c>
      <c r="AF45" s="218">
        <f t="shared" si="36"/>
        <v>0</v>
      </c>
      <c r="AG45" s="218">
        <f t="shared" si="36"/>
        <v>0</v>
      </c>
      <c r="AH45" s="218">
        <f t="shared" si="36"/>
        <v>0</v>
      </c>
      <c r="AI45" s="218">
        <f t="shared" si="36"/>
        <v>0</v>
      </c>
      <c r="AJ45" s="218">
        <f t="shared" si="36"/>
        <v>0</v>
      </c>
      <c r="AK45" s="218">
        <f t="shared" si="36"/>
        <v>0</v>
      </c>
      <c r="AL45" s="253">
        <f t="shared" si="36"/>
        <v>0</v>
      </c>
      <c r="AM45" s="265">
        <f t="shared" si="26"/>
        <v>0</v>
      </c>
    </row>
    <row r="46" spans="1:41" ht="30.75" customHeight="1">
      <c r="A46" t="s">
        <v>619</v>
      </c>
      <c r="B46" s="238" t="s">
        <v>4</v>
      </c>
      <c r="C46" s="2082"/>
      <c r="D46" s="2065" t="s">
        <v>639</v>
      </c>
      <c r="E46" s="2066"/>
      <c r="F46" s="219"/>
      <c r="G46" s="219"/>
      <c r="H46" s="219">
        <f t="shared" ref="H46:AL46" si="37">+G46+H45</f>
        <v>0</v>
      </c>
      <c r="I46" s="219">
        <f t="shared" si="37"/>
        <v>0</v>
      </c>
      <c r="J46" s="219">
        <f t="shared" si="37"/>
        <v>0</v>
      </c>
      <c r="K46" s="219">
        <f t="shared" si="37"/>
        <v>0</v>
      </c>
      <c r="L46" s="219">
        <f t="shared" si="37"/>
        <v>0</v>
      </c>
      <c r="M46" s="219">
        <f t="shared" si="37"/>
        <v>0</v>
      </c>
      <c r="N46" s="219">
        <f t="shared" si="37"/>
        <v>0</v>
      </c>
      <c r="O46" s="219">
        <f t="shared" si="37"/>
        <v>0</v>
      </c>
      <c r="P46" s="219">
        <f t="shared" si="37"/>
        <v>0</v>
      </c>
      <c r="Q46" s="219">
        <f t="shared" si="37"/>
        <v>0</v>
      </c>
      <c r="R46" s="219">
        <f t="shared" ref="R46:X46" si="38">+Q46+R45</f>
        <v>0</v>
      </c>
      <c r="S46" s="219">
        <f t="shared" si="38"/>
        <v>0</v>
      </c>
      <c r="T46" s="219">
        <f t="shared" si="38"/>
        <v>0</v>
      </c>
      <c r="U46" s="219">
        <f t="shared" si="38"/>
        <v>0</v>
      </c>
      <c r="V46" s="219">
        <f t="shared" si="38"/>
        <v>0</v>
      </c>
      <c r="W46" s="219">
        <f t="shared" si="38"/>
        <v>0</v>
      </c>
      <c r="X46" s="219">
        <f t="shared" si="38"/>
        <v>0</v>
      </c>
      <c r="Y46" s="219">
        <f t="shared" si="37"/>
        <v>0</v>
      </c>
      <c r="Z46" s="219">
        <f t="shared" si="37"/>
        <v>0</v>
      </c>
      <c r="AA46" s="219">
        <f t="shared" si="37"/>
        <v>0</v>
      </c>
      <c r="AB46" s="219">
        <f t="shared" si="37"/>
        <v>0</v>
      </c>
      <c r="AC46" s="219">
        <f t="shared" si="37"/>
        <v>0</v>
      </c>
      <c r="AD46" s="219">
        <f t="shared" si="37"/>
        <v>0</v>
      </c>
      <c r="AE46" s="219">
        <f t="shared" si="37"/>
        <v>0</v>
      </c>
      <c r="AF46" s="219">
        <f t="shared" si="37"/>
        <v>0</v>
      </c>
      <c r="AG46" s="219">
        <f t="shared" si="37"/>
        <v>0</v>
      </c>
      <c r="AH46" s="219">
        <f t="shared" si="37"/>
        <v>0</v>
      </c>
      <c r="AI46" s="219">
        <f t="shared" si="37"/>
        <v>0</v>
      </c>
      <c r="AJ46" s="219">
        <f t="shared" si="37"/>
        <v>0</v>
      </c>
      <c r="AK46" s="219">
        <f t="shared" si="37"/>
        <v>0</v>
      </c>
      <c r="AL46" s="254">
        <f t="shared" si="37"/>
        <v>0</v>
      </c>
      <c r="AM46" s="266">
        <f t="shared" si="26"/>
        <v>0</v>
      </c>
    </row>
    <row r="47" spans="1:41" ht="30.75" customHeight="1">
      <c r="B47" s="238" t="s">
        <v>4</v>
      </c>
      <c r="C47" s="2082"/>
      <c r="D47" s="2117" t="s">
        <v>640</v>
      </c>
      <c r="E47" s="2117"/>
      <c r="F47" s="273"/>
      <c r="G47" s="274">
        <f>G10+G15+G27+G31+G41</f>
        <v>140</v>
      </c>
      <c r="H47" s="275">
        <f>+G47+H42-H11</f>
        <v>140</v>
      </c>
      <c r="I47" s="275">
        <f>+H47+I42-I7</f>
        <v>140</v>
      </c>
      <c r="J47" s="275">
        <f t="shared" ref="J47:AL48" si="39">+I47+J42-J7</f>
        <v>140</v>
      </c>
      <c r="K47" s="275">
        <f t="shared" si="39"/>
        <v>140</v>
      </c>
      <c r="L47" s="275">
        <f t="shared" si="39"/>
        <v>140</v>
      </c>
      <c r="M47" s="275">
        <f t="shared" si="39"/>
        <v>140</v>
      </c>
      <c r="N47" s="275">
        <f t="shared" si="39"/>
        <v>140</v>
      </c>
      <c r="O47" s="275">
        <f t="shared" si="39"/>
        <v>140</v>
      </c>
      <c r="P47" s="275">
        <f t="shared" si="39"/>
        <v>140</v>
      </c>
      <c r="Q47" s="275">
        <f t="shared" si="39"/>
        <v>140</v>
      </c>
      <c r="R47" s="275">
        <f t="shared" ref="R47:X47" si="40">+Q47+R42-R7</f>
        <v>140</v>
      </c>
      <c r="S47" s="275">
        <f t="shared" si="40"/>
        <v>140</v>
      </c>
      <c r="T47" s="275">
        <f t="shared" si="40"/>
        <v>140</v>
      </c>
      <c r="U47" s="275">
        <f t="shared" si="40"/>
        <v>140</v>
      </c>
      <c r="V47" s="275">
        <f t="shared" si="40"/>
        <v>140</v>
      </c>
      <c r="W47" s="275">
        <f t="shared" si="40"/>
        <v>140</v>
      </c>
      <c r="X47" s="275">
        <f t="shared" si="40"/>
        <v>140</v>
      </c>
      <c r="Y47" s="275">
        <f t="shared" si="39"/>
        <v>140</v>
      </c>
      <c r="Z47" s="275">
        <f t="shared" si="39"/>
        <v>140</v>
      </c>
      <c r="AA47" s="275">
        <f t="shared" si="39"/>
        <v>140</v>
      </c>
      <c r="AB47" s="275">
        <f t="shared" si="39"/>
        <v>140</v>
      </c>
      <c r="AC47" s="275">
        <f t="shared" si="39"/>
        <v>140</v>
      </c>
      <c r="AD47" s="275">
        <f t="shared" si="39"/>
        <v>140</v>
      </c>
      <c r="AE47" s="275">
        <f t="shared" si="39"/>
        <v>140</v>
      </c>
      <c r="AF47" s="275">
        <f t="shared" si="39"/>
        <v>140</v>
      </c>
      <c r="AG47" s="275">
        <f t="shared" si="39"/>
        <v>140</v>
      </c>
      <c r="AH47" s="275">
        <f t="shared" si="39"/>
        <v>140</v>
      </c>
      <c r="AI47" s="275">
        <f t="shared" si="39"/>
        <v>140</v>
      </c>
      <c r="AJ47" s="275">
        <f t="shared" si="39"/>
        <v>140</v>
      </c>
      <c r="AK47" s="275">
        <f t="shared" si="39"/>
        <v>140</v>
      </c>
      <c r="AL47" s="277">
        <f t="shared" si="39"/>
        <v>140</v>
      </c>
      <c r="AM47" s="276">
        <f>AL47</f>
        <v>140</v>
      </c>
    </row>
    <row r="48" spans="1:41" ht="30.75" customHeight="1">
      <c r="B48" s="238" t="s">
        <v>4</v>
      </c>
      <c r="C48" s="2082"/>
      <c r="D48" s="2118" t="s">
        <v>641</v>
      </c>
      <c r="E48" s="2118"/>
      <c r="F48" s="231"/>
      <c r="G48" s="246">
        <f>+G10+G15+G27+G31+G41</f>
        <v>140</v>
      </c>
      <c r="H48" s="232">
        <f>+G48+H43-H12</f>
        <v>140</v>
      </c>
      <c r="I48" s="232">
        <f>+H48+I43-I8</f>
        <v>140</v>
      </c>
      <c r="J48" s="232">
        <f t="shared" si="39"/>
        <v>140</v>
      </c>
      <c r="K48" s="232">
        <f t="shared" si="39"/>
        <v>140</v>
      </c>
      <c r="L48" s="232">
        <f t="shared" si="39"/>
        <v>140</v>
      </c>
      <c r="M48" s="232">
        <f t="shared" si="39"/>
        <v>140</v>
      </c>
      <c r="N48" s="232">
        <f t="shared" si="39"/>
        <v>140</v>
      </c>
      <c r="O48" s="232">
        <f t="shared" si="39"/>
        <v>140</v>
      </c>
      <c r="P48" s="232">
        <f t="shared" si="39"/>
        <v>140</v>
      </c>
      <c r="Q48" s="232">
        <f t="shared" si="39"/>
        <v>140</v>
      </c>
      <c r="R48" s="232">
        <f t="shared" ref="R48:W48" si="41">+Q48+R43-R8</f>
        <v>140</v>
      </c>
      <c r="S48" s="232">
        <f t="shared" si="41"/>
        <v>140</v>
      </c>
      <c r="T48" s="232">
        <f t="shared" si="41"/>
        <v>140</v>
      </c>
      <c r="U48" s="232">
        <f t="shared" si="41"/>
        <v>140</v>
      </c>
      <c r="V48" s="232">
        <f t="shared" si="41"/>
        <v>140</v>
      </c>
      <c r="W48" s="232">
        <f t="shared" si="41"/>
        <v>140</v>
      </c>
      <c r="X48" s="232">
        <f t="shared" si="39"/>
        <v>140</v>
      </c>
      <c r="Y48" s="232">
        <f t="shared" si="39"/>
        <v>140</v>
      </c>
      <c r="Z48" s="232">
        <f t="shared" si="39"/>
        <v>140</v>
      </c>
      <c r="AA48" s="232">
        <f t="shared" si="39"/>
        <v>140</v>
      </c>
      <c r="AB48" s="232">
        <f t="shared" si="39"/>
        <v>140</v>
      </c>
      <c r="AC48" s="232">
        <f t="shared" si="39"/>
        <v>140</v>
      </c>
      <c r="AD48" s="232">
        <f t="shared" si="39"/>
        <v>140</v>
      </c>
      <c r="AE48" s="232">
        <f t="shared" si="39"/>
        <v>140</v>
      </c>
      <c r="AF48" s="232">
        <f t="shared" si="39"/>
        <v>140</v>
      </c>
      <c r="AG48" s="232">
        <f t="shared" si="39"/>
        <v>140</v>
      </c>
      <c r="AH48" s="232">
        <f t="shared" si="39"/>
        <v>140</v>
      </c>
      <c r="AI48" s="232">
        <f t="shared" si="39"/>
        <v>140</v>
      </c>
      <c r="AJ48" s="232">
        <f t="shared" si="39"/>
        <v>140</v>
      </c>
      <c r="AK48" s="232">
        <f t="shared" si="39"/>
        <v>140</v>
      </c>
      <c r="AL48" s="255">
        <f t="shared" si="39"/>
        <v>140</v>
      </c>
      <c r="AM48" s="267">
        <f>AL48</f>
        <v>140</v>
      </c>
    </row>
    <row r="49" spans="1:41" ht="30.75" customHeight="1" thickBot="1">
      <c r="B49" s="238" t="s">
        <v>4</v>
      </c>
      <c r="C49" s="2083"/>
      <c r="D49" s="2119" t="s">
        <v>8</v>
      </c>
      <c r="E49" s="2119"/>
      <c r="F49" s="228"/>
      <c r="G49" s="229"/>
      <c r="H49" s="230">
        <f>+H48-H47</f>
        <v>0</v>
      </c>
      <c r="I49" s="230">
        <f t="shared" ref="I49:AL49" si="42">+I48-I47</f>
        <v>0</v>
      </c>
      <c r="J49" s="230">
        <f t="shared" si="42"/>
        <v>0</v>
      </c>
      <c r="K49" s="230">
        <f t="shared" si="42"/>
        <v>0</v>
      </c>
      <c r="L49" s="230">
        <f t="shared" si="42"/>
        <v>0</v>
      </c>
      <c r="M49" s="230">
        <f t="shared" si="42"/>
        <v>0</v>
      </c>
      <c r="N49" s="230">
        <f t="shared" si="42"/>
        <v>0</v>
      </c>
      <c r="O49" s="230">
        <f t="shared" si="42"/>
        <v>0</v>
      </c>
      <c r="P49" s="230">
        <f t="shared" si="42"/>
        <v>0</v>
      </c>
      <c r="Q49" s="230">
        <f t="shared" si="42"/>
        <v>0</v>
      </c>
      <c r="R49" s="230">
        <f t="shared" si="42"/>
        <v>0</v>
      </c>
      <c r="S49" s="230">
        <f t="shared" si="42"/>
        <v>0</v>
      </c>
      <c r="T49" s="230">
        <f t="shared" si="42"/>
        <v>0</v>
      </c>
      <c r="U49" s="230">
        <f t="shared" si="42"/>
        <v>0</v>
      </c>
      <c r="V49" s="230">
        <f t="shared" si="42"/>
        <v>0</v>
      </c>
      <c r="W49" s="230">
        <f t="shared" si="42"/>
        <v>0</v>
      </c>
      <c r="X49" s="230">
        <f t="shared" si="42"/>
        <v>0</v>
      </c>
      <c r="Y49" s="230">
        <f t="shared" si="42"/>
        <v>0</v>
      </c>
      <c r="Z49" s="230">
        <f t="shared" si="42"/>
        <v>0</v>
      </c>
      <c r="AA49" s="230">
        <f t="shared" si="42"/>
        <v>0</v>
      </c>
      <c r="AB49" s="230">
        <f t="shared" si="42"/>
        <v>0</v>
      </c>
      <c r="AC49" s="230">
        <f t="shared" si="42"/>
        <v>0</v>
      </c>
      <c r="AD49" s="230">
        <f t="shared" si="42"/>
        <v>0</v>
      </c>
      <c r="AE49" s="230">
        <f t="shared" si="42"/>
        <v>0</v>
      </c>
      <c r="AF49" s="230">
        <f t="shared" si="42"/>
        <v>0</v>
      </c>
      <c r="AG49" s="230">
        <f t="shared" si="42"/>
        <v>0</v>
      </c>
      <c r="AH49" s="230">
        <f t="shared" si="42"/>
        <v>0</v>
      </c>
      <c r="AI49" s="230">
        <f t="shared" si="42"/>
        <v>0</v>
      </c>
      <c r="AJ49" s="230">
        <f t="shared" si="42"/>
        <v>0</v>
      </c>
      <c r="AK49" s="230">
        <f t="shared" si="42"/>
        <v>0</v>
      </c>
      <c r="AL49" s="256">
        <f t="shared" si="42"/>
        <v>0</v>
      </c>
      <c r="AM49" s="268">
        <f>+AL49+AM48-AM47</f>
        <v>0</v>
      </c>
    </row>
    <row r="50" spans="1:41" ht="28.5" customHeight="1" thickTop="1">
      <c r="A50" t="s">
        <v>619</v>
      </c>
      <c r="B50" s="238" t="s">
        <v>9</v>
      </c>
      <c r="C50" s="2128" t="s">
        <v>1124</v>
      </c>
      <c r="D50" s="2067" t="s">
        <v>120</v>
      </c>
      <c r="E50" s="2068"/>
      <c r="F50" s="127">
        <f>+GL!E9</f>
        <v>0</v>
      </c>
      <c r="G50" s="128"/>
      <c r="H50" s="798"/>
      <c r="I50" s="798"/>
      <c r="J50" s="798"/>
      <c r="K50" s="798"/>
      <c r="L50" s="798"/>
      <c r="M50" s="798">
        <v>160</v>
      </c>
      <c r="N50" s="798">
        <v>160</v>
      </c>
      <c r="O50" s="798">
        <v>160</v>
      </c>
      <c r="P50" s="798"/>
      <c r="Q50" s="798"/>
      <c r="R50" s="798">
        <v>160</v>
      </c>
      <c r="S50" s="798">
        <v>160</v>
      </c>
      <c r="T50" s="798">
        <v>160</v>
      </c>
      <c r="U50" s="798">
        <v>160</v>
      </c>
      <c r="V50" s="798">
        <v>160</v>
      </c>
      <c r="W50" s="798"/>
      <c r="X50" s="798"/>
      <c r="Y50" s="798">
        <v>160</v>
      </c>
      <c r="Z50" s="798">
        <v>160</v>
      </c>
      <c r="AA50" s="798">
        <v>160</v>
      </c>
      <c r="AB50" s="798">
        <v>160</v>
      </c>
      <c r="AC50" s="798">
        <v>160</v>
      </c>
      <c r="AD50" s="798"/>
      <c r="AE50" s="798"/>
      <c r="AF50" s="798">
        <v>160</v>
      </c>
      <c r="AG50" s="798">
        <v>160</v>
      </c>
      <c r="AH50" s="798">
        <v>224</v>
      </c>
      <c r="AI50" s="798">
        <v>160</v>
      </c>
      <c r="AJ50" s="798">
        <v>160</v>
      </c>
      <c r="AK50" s="798"/>
      <c r="AL50" s="798"/>
      <c r="AM50" s="189">
        <f>SUM(H50:AL50)+G50</f>
        <v>2944</v>
      </c>
    </row>
    <row r="51" spans="1:41" ht="28.5" customHeight="1">
      <c r="B51" s="238" t="s">
        <v>9</v>
      </c>
      <c r="C51" s="2129"/>
      <c r="D51" s="2084" t="s">
        <v>621</v>
      </c>
      <c r="E51" s="2085"/>
      <c r="F51" s="80"/>
      <c r="G51" s="213">
        <f t="shared" ref="G51:AL51" si="43">+G50</f>
        <v>0</v>
      </c>
      <c r="H51" s="72">
        <f t="shared" si="43"/>
        <v>0</v>
      </c>
      <c r="I51" s="72">
        <f t="shared" si="43"/>
        <v>0</v>
      </c>
      <c r="J51" s="72">
        <f t="shared" si="43"/>
        <v>0</v>
      </c>
      <c r="K51" s="72">
        <f t="shared" si="43"/>
        <v>0</v>
      </c>
      <c r="L51" s="72">
        <f t="shared" si="43"/>
        <v>0</v>
      </c>
      <c r="M51" s="1297">
        <v>32</v>
      </c>
      <c r="N51" s="1297">
        <v>128</v>
      </c>
      <c r="O51" s="1297">
        <v>32</v>
      </c>
      <c r="P51" s="72">
        <f t="shared" si="43"/>
        <v>0</v>
      </c>
      <c r="Q51" s="72">
        <f t="shared" si="43"/>
        <v>0</v>
      </c>
      <c r="R51" s="1297">
        <v>256</v>
      </c>
      <c r="S51" s="1297"/>
      <c r="T51" s="1297">
        <f t="shared" ref="T51" si="44">+T50</f>
        <v>160</v>
      </c>
      <c r="U51" s="1297">
        <v>32</v>
      </c>
      <c r="V51" s="1297">
        <v>192</v>
      </c>
      <c r="W51" s="1491">
        <v>64</v>
      </c>
      <c r="X51" s="1491">
        <f t="shared" ref="X51:AE51" si="45">+X50</f>
        <v>0</v>
      </c>
      <c r="Y51" s="1297">
        <v>96</v>
      </c>
      <c r="Z51" s="1297">
        <v>128</v>
      </c>
      <c r="AA51" s="1297">
        <v>128</v>
      </c>
      <c r="AB51" s="1297"/>
      <c r="AC51" s="1491">
        <f t="shared" si="45"/>
        <v>160</v>
      </c>
      <c r="AD51" s="1491">
        <f t="shared" si="45"/>
        <v>0</v>
      </c>
      <c r="AE51" s="1491">
        <f t="shared" si="45"/>
        <v>0</v>
      </c>
      <c r="AF51" s="1491">
        <v>192</v>
      </c>
      <c r="AG51" s="1491">
        <v>192</v>
      </c>
      <c r="AH51" s="1491">
        <v>256</v>
      </c>
      <c r="AI51" s="1491">
        <v>192</v>
      </c>
      <c r="AJ51" s="1491">
        <v>192</v>
      </c>
      <c r="AK51" s="72">
        <f t="shared" si="43"/>
        <v>0</v>
      </c>
      <c r="AL51" s="72">
        <f t="shared" si="43"/>
        <v>0</v>
      </c>
      <c r="AM51" s="475">
        <f>SUM(G51:AL51)</f>
        <v>2432</v>
      </c>
    </row>
    <row r="52" spans="1:41" ht="28.5" customHeight="1">
      <c r="B52" s="238" t="s">
        <v>9</v>
      </c>
      <c r="C52" s="2129"/>
      <c r="D52" s="2120" t="s">
        <v>622</v>
      </c>
      <c r="E52" s="2121"/>
      <c r="F52" s="122"/>
      <c r="G52" s="758">
        <f>F52+G50-G51</f>
        <v>0</v>
      </c>
      <c r="H52" s="325">
        <f t="shared" ref="H52:AL52" si="46">G52-H50+H51</f>
        <v>0</v>
      </c>
      <c r="I52" s="325">
        <f t="shared" si="46"/>
        <v>0</v>
      </c>
      <c r="J52" s="325">
        <f t="shared" si="46"/>
        <v>0</v>
      </c>
      <c r="K52" s="325">
        <f t="shared" si="46"/>
        <v>0</v>
      </c>
      <c r="L52" s="325">
        <f t="shared" si="46"/>
        <v>0</v>
      </c>
      <c r="M52" s="325">
        <f t="shared" ref="M52:Z52" si="47">L52-M50+M51</f>
        <v>-128</v>
      </c>
      <c r="N52" s="325">
        <f t="shared" si="47"/>
        <v>-160</v>
      </c>
      <c r="O52" s="325">
        <f t="shared" si="47"/>
        <v>-288</v>
      </c>
      <c r="P52" s="325">
        <f t="shared" si="47"/>
        <v>-288</v>
      </c>
      <c r="Q52" s="325">
        <f t="shared" si="47"/>
        <v>-288</v>
      </c>
      <c r="R52" s="1505">
        <f t="shared" si="47"/>
        <v>-192</v>
      </c>
      <c r="S52" s="1505">
        <f t="shared" si="47"/>
        <v>-352</v>
      </c>
      <c r="T52" s="1505">
        <f t="shared" si="47"/>
        <v>-352</v>
      </c>
      <c r="U52" s="1505">
        <f t="shared" si="47"/>
        <v>-480</v>
      </c>
      <c r="V52" s="1505">
        <f t="shared" si="47"/>
        <v>-448</v>
      </c>
      <c r="W52" s="1505">
        <f t="shared" si="47"/>
        <v>-384</v>
      </c>
      <c r="X52" s="1505">
        <f t="shared" si="47"/>
        <v>-384</v>
      </c>
      <c r="Y52" s="1505">
        <f t="shared" si="47"/>
        <v>-448</v>
      </c>
      <c r="Z52" s="1505">
        <f t="shared" si="47"/>
        <v>-480</v>
      </c>
      <c r="AA52" s="1505">
        <f t="shared" si="46"/>
        <v>-512</v>
      </c>
      <c r="AB52" s="1505">
        <f t="shared" si="46"/>
        <v>-672</v>
      </c>
      <c r="AC52" s="1505">
        <f t="shared" si="46"/>
        <v>-672</v>
      </c>
      <c r="AD52" s="1505">
        <f t="shared" si="46"/>
        <v>-672</v>
      </c>
      <c r="AE52" s="1505">
        <f t="shared" si="46"/>
        <v>-672</v>
      </c>
      <c r="AF52" s="1505">
        <f t="shared" si="46"/>
        <v>-640</v>
      </c>
      <c r="AG52" s="1505">
        <f t="shared" si="46"/>
        <v>-608</v>
      </c>
      <c r="AH52" s="1505">
        <f t="shared" si="46"/>
        <v>-576</v>
      </c>
      <c r="AI52" s="1505">
        <f t="shared" si="46"/>
        <v>-544</v>
      </c>
      <c r="AJ52" s="1505">
        <f t="shared" si="46"/>
        <v>-512</v>
      </c>
      <c r="AK52" s="325">
        <f t="shared" si="46"/>
        <v>-512</v>
      </c>
      <c r="AL52" s="325">
        <f t="shared" si="46"/>
        <v>-512</v>
      </c>
      <c r="AM52" s="326"/>
    </row>
    <row r="53" spans="1:41" ht="28.5" customHeight="1" thickBot="1">
      <c r="A53" t="s">
        <v>619</v>
      </c>
      <c r="B53" s="238" t="s">
        <v>9</v>
      </c>
      <c r="C53" s="2129"/>
      <c r="D53" s="2049" t="s">
        <v>54</v>
      </c>
      <c r="E53" s="2050"/>
      <c r="F53" s="320"/>
      <c r="G53" s="321">
        <f>在庫管理!L28</f>
        <v>0</v>
      </c>
      <c r="H53" s="322">
        <f>G53+H55+H59-H51</f>
        <v>0</v>
      </c>
      <c r="I53" s="322">
        <f t="shared" ref="I53:AL53" si="48">H53+I55+I59-I51</f>
        <v>0</v>
      </c>
      <c r="J53" s="322">
        <f t="shared" si="48"/>
        <v>0</v>
      </c>
      <c r="K53" s="322">
        <f t="shared" si="48"/>
        <v>0</v>
      </c>
      <c r="L53" s="322">
        <f t="shared" si="48"/>
        <v>0</v>
      </c>
      <c r="M53" s="322">
        <f t="shared" si="48"/>
        <v>0</v>
      </c>
      <c r="N53" s="322">
        <f t="shared" si="48"/>
        <v>0</v>
      </c>
      <c r="O53" s="322">
        <f t="shared" si="48"/>
        <v>0</v>
      </c>
      <c r="P53" s="322">
        <f t="shared" si="48"/>
        <v>128</v>
      </c>
      <c r="Q53" s="322">
        <f t="shared" si="48"/>
        <v>192</v>
      </c>
      <c r="R53" s="322">
        <f t="shared" ref="R53:X53" si="49">Q53+R55+R59-R51</f>
        <v>0</v>
      </c>
      <c r="S53" s="322">
        <f t="shared" si="49"/>
        <v>32</v>
      </c>
      <c r="T53" s="322">
        <f t="shared" si="49"/>
        <v>0</v>
      </c>
      <c r="U53" s="322">
        <f t="shared" si="49"/>
        <v>0</v>
      </c>
      <c r="V53" s="322">
        <f t="shared" si="49"/>
        <v>0</v>
      </c>
      <c r="W53" s="322">
        <f t="shared" si="49"/>
        <v>64</v>
      </c>
      <c r="X53" s="322">
        <f t="shared" si="49"/>
        <v>96</v>
      </c>
      <c r="Y53" s="322">
        <f t="shared" si="48"/>
        <v>32</v>
      </c>
      <c r="Z53" s="322">
        <f t="shared" si="48"/>
        <v>32</v>
      </c>
      <c r="AA53" s="322">
        <f>Z53+AA55+AA59-AA51</f>
        <v>64</v>
      </c>
      <c r="AB53" s="322">
        <f t="shared" si="48"/>
        <v>160</v>
      </c>
      <c r="AC53" s="322">
        <f t="shared" si="48"/>
        <v>160</v>
      </c>
      <c r="AD53" s="322">
        <f t="shared" si="48"/>
        <v>288</v>
      </c>
      <c r="AE53" s="322">
        <f t="shared" si="48"/>
        <v>352</v>
      </c>
      <c r="AF53" s="322">
        <f t="shared" si="48"/>
        <v>352</v>
      </c>
      <c r="AG53" s="322">
        <f t="shared" si="48"/>
        <v>320</v>
      </c>
      <c r="AH53" s="322">
        <f t="shared" si="48"/>
        <v>224</v>
      </c>
      <c r="AI53" s="322">
        <f t="shared" si="48"/>
        <v>192</v>
      </c>
      <c r="AJ53" s="322">
        <f t="shared" si="48"/>
        <v>160</v>
      </c>
      <c r="AK53" s="322">
        <f t="shared" si="48"/>
        <v>192</v>
      </c>
      <c r="AL53" s="322">
        <f t="shared" si="48"/>
        <v>192</v>
      </c>
      <c r="AM53" s="323"/>
    </row>
    <row r="54" spans="1:41" ht="28.5" hidden="1" customHeight="1" thickTop="1">
      <c r="B54" s="238" t="s">
        <v>9</v>
      </c>
      <c r="C54" s="2129"/>
      <c r="D54" s="2051" t="s">
        <v>40</v>
      </c>
      <c r="E54" s="2052"/>
      <c r="F54" s="2196" t="s">
        <v>677</v>
      </c>
      <c r="G54" s="791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287"/>
      <c r="S54" s="1287"/>
      <c r="T54" s="1287"/>
      <c r="U54" s="1287"/>
      <c r="V54" s="1287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77">
        <f>SUM(H54:AL54)</f>
        <v>0</v>
      </c>
    </row>
    <row r="55" spans="1:41" ht="28.5" hidden="1" customHeight="1">
      <c r="B55" s="238" t="s">
        <v>9</v>
      </c>
      <c r="C55" s="2129"/>
      <c r="D55" s="2053" t="s">
        <v>678</v>
      </c>
      <c r="E55" s="2054"/>
      <c r="F55" s="2197"/>
      <c r="G55" s="120"/>
      <c r="H55" s="762">
        <f t="shared" ref="H55:AL55" si="50">H54</f>
        <v>0</v>
      </c>
      <c r="I55" s="762">
        <f t="shared" si="50"/>
        <v>0</v>
      </c>
      <c r="J55" s="762">
        <f t="shared" si="50"/>
        <v>0</v>
      </c>
      <c r="K55" s="762">
        <f t="shared" si="50"/>
        <v>0</v>
      </c>
      <c r="L55" s="762">
        <f t="shared" si="50"/>
        <v>0</v>
      </c>
      <c r="M55" s="762">
        <f t="shared" si="50"/>
        <v>0</v>
      </c>
      <c r="N55" s="762">
        <f t="shared" si="50"/>
        <v>0</v>
      </c>
      <c r="O55" s="762">
        <f t="shared" si="50"/>
        <v>0</v>
      </c>
      <c r="P55" s="762">
        <f t="shared" si="50"/>
        <v>0</v>
      </c>
      <c r="Q55" s="762">
        <f t="shared" si="50"/>
        <v>0</v>
      </c>
      <c r="R55" s="1326">
        <f t="shared" si="50"/>
        <v>0</v>
      </c>
      <c r="S55" s="1326">
        <f t="shared" si="50"/>
        <v>0</v>
      </c>
      <c r="T55" s="1326">
        <f t="shared" si="50"/>
        <v>0</v>
      </c>
      <c r="U55" s="1326">
        <f t="shared" si="50"/>
        <v>0</v>
      </c>
      <c r="V55" s="1326">
        <f t="shared" si="50"/>
        <v>0</v>
      </c>
      <c r="W55" s="762">
        <f t="shared" si="50"/>
        <v>0</v>
      </c>
      <c r="X55" s="762">
        <f t="shared" si="50"/>
        <v>0</v>
      </c>
      <c r="Y55" s="762">
        <f t="shared" si="50"/>
        <v>0</v>
      </c>
      <c r="Z55" s="762">
        <f t="shared" si="50"/>
        <v>0</v>
      </c>
      <c r="AA55" s="762">
        <f t="shared" si="50"/>
        <v>0</v>
      </c>
      <c r="AB55" s="762">
        <f t="shared" si="50"/>
        <v>0</v>
      </c>
      <c r="AC55" s="762">
        <f t="shared" si="50"/>
        <v>0</v>
      </c>
      <c r="AD55" s="762">
        <f t="shared" si="50"/>
        <v>0</v>
      </c>
      <c r="AE55" s="762">
        <f t="shared" si="50"/>
        <v>0</v>
      </c>
      <c r="AF55" s="762">
        <f t="shared" si="50"/>
        <v>0</v>
      </c>
      <c r="AG55" s="762">
        <f t="shared" si="50"/>
        <v>0</v>
      </c>
      <c r="AH55" s="762">
        <f t="shared" si="50"/>
        <v>0</v>
      </c>
      <c r="AI55" s="762">
        <f t="shared" si="50"/>
        <v>0</v>
      </c>
      <c r="AJ55" s="762">
        <f t="shared" si="50"/>
        <v>0</v>
      </c>
      <c r="AK55" s="762">
        <f t="shared" si="50"/>
        <v>0</v>
      </c>
      <c r="AL55" s="762">
        <f t="shared" si="50"/>
        <v>0</v>
      </c>
      <c r="AM55" s="780">
        <f>SUM(H55:AL55)</f>
        <v>0</v>
      </c>
      <c r="AO55" t="s">
        <v>679</v>
      </c>
    </row>
    <row r="56" spans="1:41" ht="28.5" hidden="1" customHeight="1">
      <c r="B56" s="238" t="s">
        <v>9</v>
      </c>
      <c r="C56" s="2129"/>
      <c r="D56" s="2122" t="s">
        <v>636</v>
      </c>
      <c r="E56" s="2123"/>
      <c r="F56" s="2197"/>
      <c r="G56" s="80"/>
      <c r="H56" s="763"/>
      <c r="I56" s="763"/>
      <c r="J56" s="763"/>
      <c r="K56" s="763"/>
      <c r="L56" s="763"/>
      <c r="M56" s="763"/>
      <c r="N56" s="763"/>
      <c r="O56" s="763"/>
      <c r="P56" s="763"/>
      <c r="Q56" s="763"/>
      <c r="R56" s="1327"/>
      <c r="S56" s="1327"/>
      <c r="T56" s="1327"/>
      <c r="U56" s="1327"/>
      <c r="V56" s="1327"/>
      <c r="W56" s="763"/>
      <c r="X56" s="763"/>
      <c r="Y56" s="763"/>
      <c r="Z56" s="763"/>
      <c r="AA56" s="763"/>
      <c r="AB56" s="763"/>
      <c r="AC56" s="763"/>
      <c r="AD56" s="763"/>
      <c r="AE56" s="763"/>
      <c r="AF56" s="763"/>
      <c r="AG56" s="763"/>
      <c r="AH56" s="763"/>
      <c r="AI56" s="763"/>
      <c r="AJ56" s="763"/>
      <c r="AK56" s="763"/>
      <c r="AL56" s="763"/>
      <c r="AM56" s="328">
        <f>SUM(H56:AL56)</f>
        <v>0</v>
      </c>
    </row>
    <row r="57" spans="1:41" ht="28.5" hidden="1" customHeight="1" thickBot="1">
      <c r="B57" s="238" t="s">
        <v>9</v>
      </c>
      <c r="C57" s="2129"/>
      <c r="D57" s="2059" t="s">
        <v>680</v>
      </c>
      <c r="E57" s="2060"/>
      <c r="F57" s="2198"/>
      <c r="G57" s="1215">
        <f>在庫管理!K28</f>
        <v>0</v>
      </c>
      <c r="H57" s="1216">
        <f>G57+H60+H61+H62-H55-H56</f>
        <v>0</v>
      </c>
      <c r="I57" s="1216">
        <f t="shared" ref="I57:AL57" si="51">H57+I60+I61+I62-I55-I56</f>
        <v>0</v>
      </c>
      <c r="J57" s="1216">
        <f>I57+J60+J61+J62-J55-J56</f>
        <v>0</v>
      </c>
      <c r="K57" s="1216">
        <f t="shared" si="51"/>
        <v>0</v>
      </c>
      <c r="L57" s="1216">
        <f t="shared" si="51"/>
        <v>0</v>
      </c>
      <c r="M57" s="1216">
        <f t="shared" si="51"/>
        <v>0</v>
      </c>
      <c r="N57" s="1216">
        <f t="shared" si="51"/>
        <v>0</v>
      </c>
      <c r="O57" s="1216">
        <f t="shared" si="51"/>
        <v>0</v>
      </c>
      <c r="P57" s="1216">
        <f t="shared" si="51"/>
        <v>0</v>
      </c>
      <c r="Q57" s="1216">
        <f t="shared" si="51"/>
        <v>0</v>
      </c>
      <c r="R57" s="1335">
        <f t="shared" si="51"/>
        <v>0</v>
      </c>
      <c r="S57" s="1335">
        <f t="shared" si="51"/>
        <v>0</v>
      </c>
      <c r="T57" s="1335">
        <f t="shared" si="51"/>
        <v>0</v>
      </c>
      <c r="U57" s="1335">
        <f t="shared" si="51"/>
        <v>0</v>
      </c>
      <c r="V57" s="1335">
        <f t="shared" si="51"/>
        <v>0</v>
      </c>
      <c r="W57" s="1216">
        <f t="shared" si="51"/>
        <v>0</v>
      </c>
      <c r="X57" s="1216">
        <f t="shared" si="51"/>
        <v>0</v>
      </c>
      <c r="Y57" s="1216">
        <f t="shared" si="51"/>
        <v>0</v>
      </c>
      <c r="Z57" s="1216">
        <f t="shared" si="51"/>
        <v>0</v>
      </c>
      <c r="AA57" s="1216">
        <f t="shared" si="51"/>
        <v>0</v>
      </c>
      <c r="AB57" s="1216">
        <f t="shared" si="51"/>
        <v>0</v>
      </c>
      <c r="AC57" s="1216">
        <f t="shared" si="51"/>
        <v>0</v>
      </c>
      <c r="AD57" s="1216">
        <f t="shared" si="51"/>
        <v>0</v>
      </c>
      <c r="AE57" s="1216">
        <f t="shared" si="51"/>
        <v>0</v>
      </c>
      <c r="AF57" s="1216">
        <f t="shared" si="51"/>
        <v>0</v>
      </c>
      <c r="AG57" s="1216">
        <f t="shared" si="51"/>
        <v>0</v>
      </c>
      <c r="AH57" s="1216">
        <f>AG57+AH60+AH61+AH62-AH55-AH56</f>
        <v>0</v>
      </c>
      <c r="AI57" s="1216">
        <f t="shared" si="51"/>
        <v>0</v>
      </c>
      <c r="AJ57" s="1216">
        <f t="shared" si="51"/>
        <v>0</v>
      </c>
      <c r="AK57" s="1216">
        <f t="shared" si="51"/>
        <v>0</v>
      </c>
      <c r="AL57" s="1216">
        <f t="shared" si="51"/>
        <v>0</v>
      </c>
      <c r="AM57" s="1209"/>
    </row>
    <row r="58" spans="1:41" ht="28.5" customHeight="1" thickTop="1">
      <c r="B58" s="238" t="s">
        <v>9</v>
      </c>
      <c r="C58" s="2129"/>
      <c r="D58" s="2051" t="s">
        <v>681</v>
      </c>
      <c r="E58" s="2052"/>
      <c r="F58" s="152" t="s">
        <v>682</v>
      </c>
      <c r="G58" s="791">
        <f>+[12]管理ﾌｫｰﾏｯﾄ!G40</f>
        <v>0</v>
      </c>
      <c r="H58" s="116"/>
      <c r="I58" s="116"/>
      <c r="J58" s="116"/>
      <c r="K58" s="116"/>
      <c r="L58" s="116"/>
      <c r="M58" s="116">
        <v>192</v>
      </c>
      <c r="N58" s="116">
        <v>160</v>
      </c>
      <c r="O58" s="116">
        <v>160</v>
      </c>
      <c r="P58" s="116"/>
      <c r="Q58" s="116"/>
      <c r="R58" s="116">
        <v>160</v>
      </c>
      <c r="S58" s="116">
        <f>S65</f>
        <v>128</v>
      </c>
      <c r="T58" s="116">
        <f t="shared" ref="T58:Y58" si="52">T65</f>
        <v>160</v>
      </c>
      <c r="U58" s="116">
        <f t="shared" si="52"/>
        <v>128</v>
      </c>
      <c r="V58" s="116">
        <f>V65</f>
        <v>160</v>
      </c>
      <c r="W58" s="116">
        <f t="shared" si="52"/>
        <v>64</v>
      </c>
      <c r="X58" s="116">
        <f t="shared" si="52"/>
        <v>64</v>
      </c>
      <c r="Y58" s="116">
        <f t="shared" si="52"/>
        <v>160</v>
      </c>
      <c r="Z58" s="116">
        <v>160</v>
      </c>
      <c r="AA58" s="116">
        <v>160</v>
      </c>
      <c r="AB58" s="116">
        <v>128</v>
      </c>
      <c r="AC58" s="116">
        <v>160</v>
      </c>
      <c r="AD58" s="116">
        <v>128</v>
      </c>
      <c r="AE58" s="116">
        <v>64</v>
      </c>
      <c r="AF58" s="116">
        <v>192</v>
      </c>
      <c r="AG58" s="116">
        <v>160</v>
      </c>
      <c r="AH58" s="116">
        <v>160</v>
      </c>
      <c r="AI58" s="116">
        <v>160</v>
      </c>
      <c r="AJ58" s="116">
        <v>160</v>
      </c>
      <c r="AK58" s="116">
        <v>32</v>
      </c>
      <c r="AL58" s="116"/>
      <c r="AM58" s="177">
        <f t="shared" ref="AM58:AM63" si="53">SUM(H58:AL58)</f>
        <v>3200</v>
      </c>
    </row>
    <row r="59" spans="1:41" ht="28.5" customHeight="1">
      <c r="B59" s="238" t="s">
        <v>9</v>
      </c>
      <c r="C59" s="2129"/>
      <c r="D59" s="2179" t="s">
        <v>683</v>
      </c>
      <c r="E59" s="2180"/>
      <c r="F59" s="2186" t="s">
        <v>684</v>
      </c>
      <c r="G59" s="120"/>
      <c r="H59" s="121">
        <f t="shared" ref="H59:L59" si="54">+H58</f>
        <v>0</v>
      </c>
      <c r="I59" s="121">
        <f t="shared" si="54"/>
        <v>0</v>
      </c>
      <c r="J59" s="121">
        <f t="shared" si="54"/>
        <v>0</v>
      </c>
      <c r="K59" s="121">
        <f t="shared" si="54"/>
        <v>0</v>
      </c>
      <c r="L59" s="121">
        <f t="shared" si="54"/>
        <v>0</v>
      </c>
      <c r="M59" s="1466">
        <v>32</v>
      </c>
      <c r="N59" s="1466">
        <v>128</v>
      </c>
      <c r="O59" s="1466">
        <v>32</v>
      </c>
      <c r="P59" s="121">
        <v>128</v>
      </c>
      <c r="Q59" s="121">
        <v>64</v>
      </c>
      <c r="R59" s="1466">
        <v>64</v>
      </c>
      <c r="S59" s="1466">
        <v>32</v>
      </c>
      <c r="T59" s="1466">
        <v>128</v>
      </c>
      <c r="U59" s="1466">
        <v>32</v>
      </c>
      <c r="V59" s="1466">
        <v>192</v>
      </c>
      <c r="W59" s="121">
        <v>128</v>
      </c>
      <c r="X59" s="1503">
        <v>32</v>
      </c>
      <c r="Y59" s="1466">
        <v>32</v>
      </c>
      <c r="Z59" s="1466">
        <v>128</v>
      </c>
      <c r="AA59" s="1466">
        <f t="shared" ref="AA59:AH59" si="55">+AA58</f>
        <v>160</v>
      </c>
      <c r="AB59" s="1466">
        <v>96</v>
      </c>
      <c r="AC59" s="1503">
        <f t="shared" si="55"/>
        <v>160</v>
      </c>
      <c r="AD59" s="1503">
        <f t="shared" si="55"/>
        <v>128</v>
      </c>
      <c r="AE59" s="1503">
        <f t="shared" si="55"/>
        <v>64</v>
      </c>
      <c r="AF59" s="1503">
        <f t="shared" si="55"/>
        <v>192</v>
      </c>
      <c r="AG59" s="1503">
        <f t="shared" si="55"/>
        <v>160</v>
      </c>
      <c r="AH59" s="1503">
        <f t="shared" si="55"/>
        <v>160</v>
      </c>
      <c r="AI59" s="1503">
        <f t="shared" ref="AI59:AL59" si="56">+AI58</f>
        <v>160</v>
      </c>
      <c r="AJ59" s="1503">
        <f t="shared" si="56"/>
        <v>160</v>
      </c>
      <c r="AK59" s="121">
        <f t="shared" si="56"/>
        <v>32</v>
      </c>
      <c r="AL59" s="121">
        <f t="shared" si="56"/>
        <v>0</v>
      </c>
      <c r="AM59" s="780">
        <f t="shared" si="53"/>
        <v>2624</v>
      </c>
      <c r="AN59" s="1253" t="s">
        <v>685</v>
      </c>
      <c r="AO59" s="1254">
        <f>AM59/(AM59+AM60+AM61+AM62+AM63)</f>
        <v>0.99658184580326625</v>
      </c>
    </row>
    <row r="60" spans="1:41" ht="28.5" customHeight="1">
      <c r="B60" s="238" t="s">
        <v>9</v>
      </c>
      <c r="C60" s="2129"/>
      <c r="D60" s="2122" t="s">
        <v>686</v>
      </c>
      <c r="E60" s="2123"/>
      <c r="F60" s="2187"/>
      <c r="G60" s="80"/>
      <c r="H60" s="763"/>
      <c r="I60" s="327"/>
      <c r="J60" s="327"/>
      <c r="K60" s="327"/>
      <c r="L60" s="327"/>
      <c r="M60" s="1467"/>
      <c r="N60" s="1467"/>
      <c r="O60" s="1467"/>
      <c r="P60" s="327"/>
      <c r="Q60" s="327"/>
      <c r="R60" s="1467"/>
      <c r="S60" s="1467"/>
      <c r="T60" s="1467"/>
      <c r="U60" s="1467"/>
      <c r="V60" s="1467"/>
      <c r="W60" s="327"/>
      <c r="X60" s="327"/>
      <c r="Y60" s="1467"/>
      <c r="Z60" s="1467"/>
      <c r="AA60" s="1467"/>
      <c r="AB60" s="1467"/>
      <c r="AC60" s="327"/>
      <c r="AD60" s="327"/>
      <c r="AE60" s="327"/>
      <c r="AF60" s="327"/>
      <c r="AG60" s="327"/>
      <c r="AH60" s="327"/>
      <c r="AI60" s="327"/>
      <c r="AJ60" s="327"/>
      <c r="AK60" s="327"/>
      <c r="AL60" s="327"/>
      <c r="AM60" s="328">
        <f t="shared" si="53"/>
        <v>0</v>
      </c>
      <c r="AN60" s="1253" t="s">
        <v>686</v>
      </c>
      <c r="AO60" s="1254">
        <f>AM60/(AM59+AM60+AM61+AM62+AM63)</f>
        <v>0</v>
      </c>
    </row>
    <row r="61" spans="1:41" ht="28.5" customHeight="1">
      <c r="B61" s="238"/>
      <c r="C61" s="2129"/>
      <c r="D61" s="2189" t="s">
        <v>687</v>
      </c>
      <c r="E61" s="2190"/>
      <c r="F61" s="2187"/>
      <c r="G61" s="1220"/>
      <c r="H61" s="1476"/>
      <c r="I61" s="1221"/>
      <c r="J61" s="1221"/>
      <c r="K61" s="1221"/>
      <c r="L61" s="1221"/>
      <c r="M61" s="1478"/>
      <c r="N61" s="1478"/>
      <c r="O61" s="1478"/>
      <c r="P61" s="1221"/>
      <c r="Q61" s="1221"/>
      <c r="R61" s="1478"/>
      <c r="S61" s="1478"/>
      <c r="T61" s="1478"/>
      <c r="U61" s="1478"/>
      <c r="V61" s="1478"/>
      <c r="W61" s="1221"/>
      <c r="X61" s="1221"/>
      <c r="Y61" s="1478"/>
      <c r="Z61" s="1478"/>
      <c r="AA61" s="1478"/>
      <c r="AB61" s="1478"/>
      <c r="AC61" s="1221"/>
      <c r="AD61" s="1221"/>
      <c r="AE61" s="1221"/>
      <c r="AF61" s="1221"/>
      <c r="AG61" s="1221"/>
      <c r="AH61" s="1221"/>
      <c r="AI61" s="1221"/>
      <c r="AJ61" s="1221"/>
      <c r="AK61" s="1221"/>
      <c r="AL61" s="1221"/>
      <c r="AM61" s="1222">
        <f t="shared" si="53"/>
        <v>0</v>
      </c>
      <c r="AN61" s="1253" t="s">
        <v>687</v>
      </c>
      <c r="AO61" s="1254">
        <f>AM61/(AM59+AM60+AM61+AM62+AM63)</f>
        <v>0</v>
      </c>
    </row>
    <row r="62" spans="1:41" ht="28.5" customHeight="1">
      <c r="B62" s="238"/>
      <c r="C62" s="2129"/>
      <c r="D62" s="2189" t="s">
        <v>688</v>
      </c>
      <c r="E62" s="2190"/>
      <c r="F62" s="2187"/>
      <c r="G62" s="1220"/>
      <c r="H62" s="1476"/>
      <c r="I62" s="1221"/>
      <c r="J62" s="1221"/>
      <c r="K62" s="1221"/>
      <c r="L62" s="1221"/>
      <c r="M62" s="1478"/>
      <c r="N62" s="1478"/>
      <c r="O62" s="1478"/>
      <c r="P62" s="1221"/>
      <c r="Q62" s="1221"/>
      <c r="R62" s="1478"/>
      <c r="S62" s="1478"/>
      <c r="T62" s="1478"/>
      <c r="U62" s="1478"/>
      <c r="V62" s="1478"/>
      <c r="W62" s="1221"/>
      <c r="X62" s="1221"/>
      <c r="Y62" s="1478"/>
      <c r="Z62" s="1478"/>
      <c r="AA62" s="1478"/>
      <c r="AB62" s="1478"/>
      <c r="AC62" s="1221"/>
      <c r="AD62" s="1221"/>
      <c r="AE62" s="1221"/>
      <c r="AF62" s="1221"/>
      <c r="AG62" s="1221"/>
      <c r="AH62" s="1221"/>
      <c r="AI62" s="1221"/>
      <c r="AJ62" s="1221"/>
      <c r="AK62" s="1221"/>
      <c r="AL62" s="1221"/>
      <c r="AM62" s="1222">
        <f t="shared" si="53"/>
        <v>0</v>
      </c>
      <c r="AN62" s="1253" t="s">
        <v>689</v>
      </c>
      <c r="AO62" s="1254">
        <f>AM62/(AM59+AM60+AM61+AM62+AM63)</f>
        <v>0</v>
      </c>
    </row>
    <row r="63" spans="1:41" ht="28.5" customHeight="1">
      <c r="B63" s="238" t="s">
        <v>9</v>
      </c>
      <c r="C63" s="2129"/>
      <c r="D63" s="2181" t="s">
        <v>636</v>
      </c>
      <c r="E63" s="2182"/>
      <c r="F63" s="2188"/>
      <c r="G63" s="122"/>
      <c r="H63" s="1206"/>
      <c r="I63" s="1206"/>
      <c r="J63" s="1206"/>
      <c r="K63" s="1206"/>
      <c r="L63" s="1206"/>
      <c r="M63" s="1479">
        <v>1</v>
      </c>
      <c r="N63" s="1479">
        <v>1</v>
      </c>
      <c r="O63" s="1479"/>
      <c r="P63" s="1206">
        <v>3</v>
      </c>
      <c r="Q63" s="1206"/>
      <c r="R63" s="1479">
        <v>1</v>
      </c>
      <c r="S63" s="1479"/>
      <c r="T63" s="1479">
        <v>2</v>
      </c>
      <c r="U63" s="1479"/>
      <c r="V63" s="1479"/>
      <c r="W63" s="1206"/>
      <c r="X63" s="1206"/>
      <c r="Y63" s="1479"/>
      <c r="Z63" s="1479"/>
      <c r="AA63" s="1479"/>
      <c r="AB63" s="1479">
        <v>1</v>
      </c>
      <c r="AC63" s="329"/>
      <c r="AD63" s="329"/>
      <c r="AE63" s="329"/>
      <c r="AF63" s="329"/>
      <c r="AG63" s="329"/>
      <c r="AH63" s="329"/>
      <c r="AI63" s="329"/>
      <c r="AJ63" s="329"/>
      <c r="AK63" s="329"/>
      <c r="AL63" s="329"/>
      <c r="AM63" s="1255">
        <f t="shared" si="53"/>
        <v>9</v>
      </c>
      <c r="AN63" s="1253" t="s">
        <v>636</v>
      </c>
      <c r="AO63" s="1254">
        <f>AM63/(AM59+AM59+AM60+AM61+AM62+AM63)</f>
        <v>1.7120030435609664E-3</v>
      </c>
    </row>
    <row r="64" spans="1:41" ht="28.5" customHeight="1" thickBot="1">
      <c r="B64" s="238" t="s">
        <v>9</v>
      </c>
      <c r="C64" s="2129"/>
      <c r="D64" s="2059" t="s">
        <v>53</v>
      </c>
      <c r="E64" s="2060"/>
      <c r="F64" s="174" t="s">
        <v>682</v>
      </c>
      <c r="G64" s="175">
        <f>在庫管理!J28</f>
        <v>66</v>
      </c>
      <c r="H64" s="167">
        <f>+G64+H66-H59-H60-H61-H62-H63</f>
        <v>66</v>
      </c>
      <c r="I64" s="167">
        <f t="shared" ref="I64:AL64" si="57">+H64+I66-I59-I60-I61-I62-I63</f>
        <v>66</v>
      </c>
      <c r="J64" s="167">
        <f t="shared" si="57"/>
        <v>66</v>
      </c>
      <c r="K64" s="167">
        <f>+J64+K66-K59-K60-K61-K62-K63</f>
        <v>66</v>
      </c>
      <c r="L64" s="167">
        <f t="shared" si="57"/>
        <v>90</v>
      </c>
      <c r="M64" s="167">
        <f t="shared" si="57"/>
        <v>89</v>
      </c>
      <c r="N64" s="167">
        <f t="shared" si="57"/>
        <v>56</v>
      </c>
      <c r="O64" s="167">
        <f t="shared" si="57"/>
        <v>91</v>
      </c>
      <c r="P64" s="167">
        <f t="shared" si="57"/>
        <v>24</v>
      </c>
      <c r="Q64" s="167">
        <f t="shared" ref="Q64:X64" si="58">+P64+Q66-Q59-Q60-Q61-Q62-Q63</f>
        <v>24</v>
      </c>
      <c r="R64" s="1498">
        <f t="shared" si="58"/>
        <v>55</v>
      </c>
      <c r="S64" s="167">
        <f t="shared" si="58"/>
        <v>87</v>
      </c>
      <c r="T64" s="167">
        <f t="shared" si="58"/>
        <v>53</v>
      </c>
      <c r="U64" s="167">
        <f t="shared" si="58"/>
        <v>53</v>
      </c>
      <c r="V64" s="167">
        <f t="shared" si="58"/>
        <v>53</v>
      </c>
      <c r="W64" s="167">
        <f t="shared" si="58"/>
        <v>53</v>
      </c>
      <c r="X64" s="167">
        <f t="shared" si="58"/>
        <v>53</v>
      </c>
      <c r="Y64" s="167">
        <f t="shared" si="57"/>
        <v>53</v>
      </c>
      <c r="Z64" s="167">
        <f t="shared" si="57"/>
        <v>81</v>
      </c>
      <c r="AA64" s="167">
        <f t="shared" si="57"/>
        <v>49</v>
      </c>
      <c r="AB64" s="167">
        <f t="shared" si="57"/>
        <v>48</v>
      </c>
      <c r="AC64" s="167">
        <f t="shared" si="57"/>
        <v>48</v>
      </c>
      <c r="AD64" s="167">
        <f t="shared" si="57"/>
        <v>48</v>
      </c>
      <c r="AE64" s="167">
        <f t="shared" si="57"/>
        <v>48</v>
      </c>
      <c r="AF64" s="167">
        <f>+AE64+AF66-AF59-AF60-AF61-AF62-AF63</f>
        <v>48</v>
      </c>
      <c r="AG64" s="167">
        <f t="shared" si="57"/>
        <v>48</v>
      </c>
      <c r="AH64" s="167">
        <f t="shared" si="57"/>
        <v>48</v>
      </c>
      <c r="AI64" s="167">
        <f t="shared" si="57"/>
        <v>48</v>
      </c>
      <c r="AJ64" s="167">
        <f t="shared" si="57"/>
        <v>48</v>
      </c>
      <c r="AK64" s="167">
        <f t="shared" si="57"/>
        <v>16</v>
      </c>
      <c r="AL64" s="167">
        <f t="shared" si="57"/>
        <v>16</v>
      </c>
      <c r="AM64" s="176"/>
    </row>
    <row r="65" spans="2:49" ht="28.5" customHeight="1" thickTop="1">
      <c r="B65" s="238" t="s">
        <v>9</v>
      </c>
      <c r="C65" s="2129"/>
      <c r="D65" s="2051" t="s">
        <v>40</v>
      </c>
      <c r="E65" s="2052"/>
      <c r="F65" s="152"/>
      <c r="G65" s="791">
        <f>+管理ﾌｫｰﾏｯﾄ!G40</f>
        <v>0</v>
      </c>
      <c r="H65" s="116"/>
      <c r="I65" s="116"/>
      <c r="J65" s="116"/>
      <c r="K65" s="116"/>
      <c r="L65" s="116"/>
      <c r="M65" s="116">
        <v>192</v>
      </c>
      <c r="N65" s="116">
        <v>160</v>
      </c>
      <c r="O65" s="116">
        <v>160</v>
      </c>
      <c r="P65" s="116"/>
      <c r="Q65" s="116"/>
      <c r="R65" s="116">
        <v>160</v>
      </c>
      <c r="S65" s="116">
        <v>128</v>
      </c>
      <c r="T65" s="116">
        <v>160</v>
      </c>
      <c r="U65" s="116">
        <v>128</v>
      </c>
      <c r="V65" s="116">
        <v>160</v>
      </c>
      <c r="W65" s="116">
        <v>64</v>
      </c>
      <c r="X65" s="116">
        <v>64</v>
      </c>
      <c r="Y65" s="116">
        <v>160</v>
      </c>
      <c r="Z65" s="116">
        <v>160</v>
      </c>
      <c r="AA65" s="116">
        <v>160</v>
      </c>
      <c r="AB65" s="116">
        <v>128</v>
      </c>
      <c r="AC65" s="116">
        <v>160</v>
      </c>
      <c r="AD65" s="116">
        <v>128</v>
      </c>
      <c r="AE65" s="116">
        <v>64</v>
      </c>
      <c r="AF65" s="116">
        <v>192</v>
      </c>
      <c r="AG65" s="116">
        <v>160</v>
      </c>
      <c r="AH65" s="116">
        <v>160</v>
      </c>
      <c r="AI65" s="116">
        <v>160</v>
      </c>
      <c r="AJ65" s="116">
        <v>160</v>
      </c>
      <c r="AK65" s="116"/>
      <c r="AL65" s="116"/>
      <c r="AM65" s="177">
        <f>SUM(H65:AL65)</f>
        <v>3168</v>
      </c>
    </row>
    <row r="66" spans="2:49" ht="28.5" customHeight="1">
      <c r="B66" s="238" t="s">
        <v>9</v>
      </c>
      <c r="C66" s="2129"/>
      <c r="D66" s="2053" t="s">
        <v>140</v>
      </c>
      <c r="E66" s="2054"/>
      <c r="F66" s="2186" t="s">
        <v>220</v>
      </c>
      <c r="G66" s="120"/>
      <c r="H66" s="121">
        <f t="shared" ref="H66:K66" si="59">+H65</f>
        <v>0</v>
      </c>
      <c r="I66" s="121">
        <f t="shared" si="59"/>
        <v>0</v>
      </c>
      <c r="J66" s="121">
        <f t="shared" si="59"/>
        <v>0</v>
      </c>
      <c r="K66" s="121">
        <f t="shared" si="59"/>
        <v>0</v>
      </c>
      <c r="L66" s="1497">
        <v>24</v>
      </c>
      <c r="M66" s="1466">
        <v>32</v>
      </c>
      <c r="N66" s="1466">
        <v>96</v>
      </c>
      <c r="O66" s="1466">
        <v>67</v>
      </c>
      <c r="P66" s="121">
        <v>64</v>
      </c>
      <c r="Q66" s="121">
        <v>64</v>
      </c>
      <c r="R66" s="1466">
        <v>96</v>
      </c>
      <c r="S66" s="1466">
        <v>64</v>
      </c>
      <c r="T66" s="1466">
        <v>96</v>
      </c>
      <c r="U66" s="1466">
        <v>32</v>
      </c>
      <c r="V66" s="1466">
        <v>192</v>
      </c>
      <c r="W66" s="121">
        <v>128</v>
      </c>
      <c r="X66" s="121">
        <v>32</v>
      </c>
      <c r="Y66" s="1466">
        <v>32</v>
      </c>
      <c r="Z66" s="1466">
        <v>156</v>
      </c>
      <c r="AA66" s="1466">
        <v>128</v>
      </c>
      <c r="AB66" s="1466">
        <v>96</v>
      </c>
      <c r="AC66" s="1503">
        <f t="shared" ref="AC66:AJ66" si="60">+AC65</f>
        <v>160</v>
      </c>
      <c r="AD66" s="121">
        <f t="shared" si="60"/>
        <v>128</v>
      </c>
      <c r="AE66" s="121">
        <f t="shared" si="60"/>
        <v>64</v>
      </c>
      <c r="AF66" s="1503">
        <f t="shared" si="60"/>
        <v>192</v>
      </c>
      <c r="AG66" s="1503">
        <f t="shared" si="60"/>
        <v>160</v>
      </c>
      <c r="AH66" s="1503">
        <f t="shared" si="60"/>
        <v>160</v>
      </c>
      <c r="AI66" s="1503">
        <f t="shared" si="60"/>
        <v>160</v>
      </c>
      <c r="AJ66" s="1503">
        <f t="shared" si="60"/>
        <v>160</v>
      </c>
      <c r="AK66" s="121">
        <f t="shared" ref="AK66:AL66" si="61">+AK65</f>
        <v>0</v>
      </c>
      <c r="AL66" s="121">
        <f t="shared" si="61"/>
        <v>0</v>
      </c>
      <c r="AM66" s="780">
        <f>SUM(H66:AL66)</f>
        <v>2583</v>
      </c>
    </row>
    <row r="67" spans="2:49" ht="28.5" customHeight="1">
      <c r="B67" s="238" t="s">
        <v>9</v>
      </c>
      <c r="C67" s="2129"/>
      <c r="D67" s="2122" t="s">
        <v>623</v>
      </c>
      <c r="E67" s="2123"/>
      <c r="F67" s="2187"/>
      <c r="G67" s="80"/>
      <c r="H67" s="327"/>
      <c r="I67" s="327"/>
      <c r="J67" s="327"/>
      <c r="K67" s="327"/>
      <c r="L67" s="1504">
        <v>81</v>
      </c>
      <c r="M67" s="1467"/>
      <c r="N67" s="1467"/>
      <c r="O67" s="1467"/>
      <c r="P67" s="327">
        <v>2</v>
      </c>
      <c r="Q67" s="327">
        <v>1</v>
      </c>
      <c r="R67" s="1467">
        <v>1</v>
      </c>
      <c r="S67" s="1467"/>
      <c r="T67" s="1467">
        <v>13</v>
      </c>
      <c r="U67" s="1467"/>
      <c r="V67" s="1467">
        <v>1</v>
      </c>
      <c r="W67" s="327">
        <v>5</v>
      </c>
      <c r="X67" s="327"/>
      <c r="Y67" s="1467">
        <v>1</v>
      </c>
      <c r="Z67" s="1467">
        <v>4</v>
      </c>
      <c r="AA67" s="1467"/>
      <c r="AB67" s="1467"/>
      <c r="AC67" s="327"/>
      <c r="AD67" s="327"/>
      <c r="AE67" s="327"/>
      <c r="AF67" s="327"/>
      <c r="AG67" s="327"/>
      <c r="AH67" s="327"/>
      <c r="AI67" s="327"/>
      <c r="AJ67" s="327"/>
      <c r="AK67" s="327"/>
      <c r="AL67" s="327"/>
      <c r="AM67" s="328">
        <f>SUM(H67:AL67)</f>
        <v>109</v>
      </c>
    </row>
    <row r="68" spans="2:49" ht="28.5" customHeight="1">
      <c r="B68" s="238" t="s">
        <v>9</v>
      </c>
      <c r="C68" s="2129"/>
      <c r="D68" s="2124" t="s">
        <v>624</v>
      </c>
      <c r="E68" s="2125"/>
      <c r="F68" s="2188"/>
      <c r="G68" s="122"/>
      <c r="H68" s="329">
        <f t="shared" ref="H68:AL68" si="62">+G68+H66-H65</f>
        <v>0</v>
      </c>
      <c r="I68" s="329">
        <f t="shared" si="62"/>
        <v>0</v>
      </c>
      <c r="J68" s="329">
        <f t="shared" si="62"/>
        <v>0</v>
      </c>
      <c r="K68" s="329">
        <f t="shared" si="62"/>
        <v>0</v>
      </c>
      <c r="L68" s="329">
        <f t="shared" si="62"/>
        <v>24</v>
      </c>
      <c r="M68" s="329">
        <f t="shared" si="62"/>
        <v>-136</v>
      </c>
      <c r="N68" s="329">
        <f t="shared" si="62"/>
        <v>-200</v>
      </c>
      <c r="O68" s="329">
        <f t="shared" si="62"/>
        <v>-293</v>
      </c>
      <c r="P68" s="329">
        <f t="shared" si="62"/>
        <v>-229</v>
      </c>
      <c r="Q68" s="329">
        <f t="shared" ref="Q68:X68" si="63">+P68+Q66-Q65</f>
        <v>-165</v>
      </c>
      <c r="R68" s="329">
        <f t="shared" si="63"/>
        <v>-229</v>
      </c>
      <c r="S68" s="329">
        <f t="shared" si="63"/>
        <v>-293</v>
      </c>
      <c r="T68" s="329">
        <f t="shared" si="63"/>
        <v>-357</v>
      </c>
      <c r="U68" s="329">
        <f t="shared" si="63"/>
        <v>-453</v>
      </c>
      <c r="V68" s="329">
        <f t="shared" si="63"/>
        <v>-421</v>
      </c>
      <c r="W68" s="329">
        <f t="shared" si="63"/>
        <v>-357</v>
      </c>
      <c r="X68" s="329">
        <f t="shared" si="63"/>
        <v>-389</v>
      </c>
      <c r="Y68" s="329">
        <f t="shared" si="62"/>
        <v>-517</v>
      </c>
      <c r="Z68" s="329">
        <f t="shared" si="62"/>
        <v>-521</v>
      </c>
      <c r="AA68" s="329">
        <f t="shared" si="62"/>
        <v>-553</v>
      </c>
      <c r="AB68" s="329">
        <f t="shared" si="62"/>
        <v>-585</v>
      </c>
      <c r="AC68" s="329">
        <f t="shared" si="62"/>
        <v>-585</v>
      </c>
      <c r="AD68" s="329">
        <f t="shared" si="62"/>
        <v>-585</v>
      </c>
      <c r="AE68" s="329">
        <f t="shared" si="62"/>
        <v>-585</v>
      </c>
      <c r="AF68" s="329">
        <f t="shared" si="62"/>
        <v>-585</v>
      </c>
      <c r="AG68" s="329">
        <f t="shared" si="62"/>
        <v>-585</v>
      </c>
      <c r="AH68" s="329">
        <f t="shared" si="62"/>
        <v>-585</v>
      </c>
      <c r="AI68" s="329">
        <f t="shared" si="62"/>
        <v>-585</v>
      </c>
      <c r="AJ68" s="329">
        <f t="shared" si="62"/>
        <v>-585</v>
      </c>
      <c r="AK68" s="329">
        <f t="shared" si="62"/>
        <v>-585</v>
      </c>
      <c r="AL68" s="329">
        <f t="shared" si="62"/>
        <v>-585</v>
      </c>
      <c r="AM68" s="330"/>
    </row>
    <row r="69" spans="2:49" ht="28.5" customHeight="1">
      <c r="B69" s="238" t="s">
        <v>9</v>
      </c>
      <c r="C69" s="2129"/>
      <c r="D69" s="2059" t="s">
        <v>53</v>
      </c>
      <c r="E69" s="2060"/>
      <c r="F69" s="174"/>
      <c r="G69" s="175">
        <f>在庫管理!I28</f>
        <v>533</v>
      </c>
      <c r="H69" s="167">
        <f>+G69+H79-H66-H67+H71</f>
        <v>533</v>
      </c>
      <c r="I69" s="167">
        <f>+H69+I79-I66-I67+I71</f>
        <v>533</v>
      </c>
      <c r="J69" s="167">
        <f>+I69+J79-J66-J67+J71</f>
        <v>533</v>
      </c>
      <c r="K69" s="167">
        <f>+J69+K79-K66-K67-K75+K71</f>
        <v>533</v>
      </c>
      <c r="L69" s="167">
        <f t="shared" ref="L69:AJ69" si="64">+K69+L79-L66-L67-L75+L71</f>
        <v>428</v>
      </c>
      <c r="M69" s="167">
        <f t="shared" si="64"/>
        <v>428</v>
      </c>
      <c r="N69" s="167">
        <f t="shared" si="64"/>
        <v>386</v>
      </c>
      <c r="O69" s="167">
        <f t="shared" si="64"/>
        <v>479</v>
      </c>
      <c r="P69" s="167">
        <f t="shared" si="64"/>
        <v>413</v>
      </c>
      <c r="Q69" s="167">
        <f t="shared" si="64"/>
        <v>348</v>
      </c>
      <c r="R69" s="1498">
        <f t="shared" si="64"/>
        <v>475</v>
      </c>
      <c r="S69" s="167">
        <f t="shared" si="64"/>
        <v>261</v>
      </c>
      <c r="T69" s="167">
        <f t="shared" si="64"/>
        <v>302</v>
      </c>
      <c r="U69" s="167">
        <f t="shared" si="64"/>
        <v>430</v>
      </c>
      <c r="V69" s="167">
        <f t="shared" si="64"/>
        <v>397</v>
      </c>
      <c r="W69" s="167">
        <f t="shared" si="64"/>
        <v>264</v>
      </c>
      <c r="X69" s="167">
        <f t="shared" si="64"/>
        <v>232</v>
      </c>
      <c r="Y69" s="167">
        <f>+X69+Y79-Y66-Y67-Y75+Y71</f>
        <v>263</v>
      </c>
      <c r="Z69" s="167">
        <f t="shared" si="64"/>
        <v>359</v>
      </c>
      <c r="AA69" s="167">
        <f t="shared" si="64"/>
        <v>423</v>
      </c>
      <c r="AB69" s="167">
        <f t="shared" si="64"/>
        <v>391</v>
      </c>
      <c r="AC69" s="167">
        <f t="shared" si="64"/>
        <v>391</v>
      </c>
      <c r="AD69" s="167">
        <f t="shared" si="64"/>
        <v>263</v>
      </c>
      <c r="AE69" s="167">
        <f t="shared" si="64"/>
        <v>199</v>
      </c>
      <c r="AF69" s="167">
        <f t="shared" si="64"/>
        <v>167</v>
      </c>
      <c r="AG69" s="167">
        <f t="shared" si="64"/>
        <v>167</v>
      </c>
      <c r="AH69" s="167">
        <f t="shared" si="64"/>
        <v>167</v>
      </c>
      <c r="AI69" s="167">
        <f t="shared" si="64"/>
        <v>167</v>
      </c>
      <c r="AJ69" s="167">
        <f t="shared" si="64"/>
        <v>135</v>
      </c>
      <c r="AK69" s="167">
        <f t="shared" ref="AK69:AL69" si="65">+AJ69+AK79-AK66-AK67</f>
        <v>135</v>
      </c>
      <c r="AL69" s="167">
        <f t="shared" si="65"/>
        <v>135</v>
      </c>
      <c r="AM69" s="176"/>
    </row>
    <row r="70" spans="2:49" ht="28.5" customHeight="1">
      <c r="B70" s="238" t="s">
        <v>9</v>
      </c>
      <c r="C70" s="2129"/>
      <c r="D70" s="2090" t="s">
        <v>625</v>
      </c>
      <c r="E70" s="2102"/>
      <c r="F70" s="2183" t="s">
        <v>463</v>
      </c>
      <c r="G70" s="125"/>
      <c r="H70" s="116"/>
      <c r="I70" s="116"/>
      <c r="J70" s="116"/>
      <c r="K70" s="116"/>
      <c r="L70" s="116"/>
      <c r="M70" s="116"/>
      <c r="N70" s="116">
        <v>32</v>
      </c>
      <c r="O70" s="116">
        <v>32</v>
      </c>
      <c r="P70" s="116"/>
      <c r="Q70" s="116"/>
      <c r="R70" s="116">
        <v>32</v>
      </c>
      <c r="S70" s="116"/>
      <c r="T70" s="116">
        <v>64</v>
      </c>
      <c r="U70" s="116">
        <v>128</v>
      </c>
      <c r="V70" s="116">
        <v>128</v>
      </c>
      <c r="W70" s="116"/>
      <c r="X70" s="116"/>
      <c r="Y70" s="116">
        <v>128</v>
      </c>
      <c r="Z70" s="116">
        <v>128</v>
      </c>
      <c r="AA70" s="116">
        <v>160</v>
      </c>
      <c r="AB70" s="116">
        <v>160</v>
      </c>
      <c r="AC70" s="116">
        <v>160</v>
      </c>
      <c r="AD70" s="116"/>
      <c r="AE70" s="116"/>
      <c r="AF70" s="116">
        <v>160</v>
      </c>
      <c r="AG70" s="116">
        <v>160</v>
      </c>
      <c r="AH70" s="116">
        <v>160</v>
      </c>
      <c r="AI70" s="116">
        <v>160</v>
      </c>
      <c r="AJ70" s="116">
        <v>128</v>
      </c>
      <c r="AK70" s="116"/>
      <c r="AL70" s="116"/>
      <c r="AM70" s="187">
        <f>SUM(H70:AL70)</f>
        <v>1920</v>
      </c>
    </row>
    <row r="71" spans="2:49" ht="28.5" customHeight="1">
      <c r="B71" s="238" t="s">
        <v>9</v>
      </c>
      <c r="C71" s="2129"/>
      <c r="D71" s="2089" t="s">
        <v>627</v>
      </c>
      <c r="E71" s="2092"/>
      <c r="F71" s="2184"/>
      <c r="G71" s="213"/>
      <c r="H71" s="760">
        <f t="shared" ref="H71:P71" si="66">H70</f>
        <v>0</v>
      </c>
      <c r="I71" s="760">
        <f t="shared" si="66"/>
        <v>0</v>
      </c>
      <c r="J71" s="760">
        <f t="shared" si="66"/>
        <v>0</v>
      </c>
      <c r="K71" s="760">
        <f t="shared" si="66"/>
        <v>0</v>
      </c>
      <c r="L71" s="760">
        <f t="shared" si="66"/>
        <v>0</v>
      </c>
      <c r="M71" s="1297">
        <v>128</v>
      </c>
      <c r="N71" s="1297">
        <v>128</v>
      </c>
      <c r="O71" s="1297">
        <v>96</v>
      </c>
      <c r="P71" s="760">
        <f t="shared" si="66"/>
        <v>0</v>
      </c>
      <c r="Q71" s="760">
        <f t="shared" ref="Q71:AI71" si="67">Q70</f>
        <v>0</v>
      </c>
      <c r="R71" s="1297">
        <v>96</v>
      </c>
      <c r="S71" s="1297">
        <f t="shared" si="67"/>
        <v>0</v>
      </c>
      <c r="T71" s="1297">
        <v>118</v>
      </c>
      <c r="U71" s="1297">
        <v>160</v>
      </c>
      <c r="V71" s="1297">
        <f t="shared" si="67"/>
        <v>128</v>
      </c>
      <c r="W71" s="760">
        <f t="shared" si="67"/>
        <v>0</v>
      </c>
      <c r="X71" s="760">
        <f t="shared" si="67"/>
        <v>0</v>
      </c>
      <c r="Y71" s="1297">
        <v>96</v>
      </c>
      <c r="Z71" s="1297">
        <f t="shared" si="67"/>
        <v>128</v>
      </c>
      <c r="AA71" s="1297">
        <v>128</v>
      </c>
      <c r="AB71" s="1297">
        <v>64</v>
      </c>
      <c r="AC71" s="760">
        <f t="shared" si="67"/>
        <v>160</v>
      </c>
      <c r="AD71" s="760">
        <f t="shared" si="67"/>
        <v>0</v>
      </c>
      <c r="AE71" s="760">
        <f t="shared" si="67"/>
        <v>0</v>
      </c>
      <c r="AF71" s="760">
        <f t="shared" si="67"/>
        <v>160</v>
      </c>
      <c r="AG71" s="760">
        <f t="shared" si="67"/>
        <v>160</v>
      </c>
      <c r="AH71" s="760">
        <f t="shared" si="67"/>
        <v>160</v>
      </c>
      <c r="AI71" s="760">
        <f t="shared" si="67"/>
        <v>160</v>
      </c>
      <c r="AJ71" s="72">
        <f>+AJ70</f>
        <v>128</v>
      </c>
      <c r="AK71" s="72">
        <f>+AK70</f>
        <v>0</v>
      </c>
      <c r="AL71" s="72">
        <f>+AL70</f>
        <v>0</v>
      </c>
      <c r="AM71" s="498">
        <f>SUM(H71:AL71)</f>
        <v>2198</v>
      </c>
      <c r="AN71" s="1248">
        <f>G105</f>
        <v>2500</v>
      </c>
    </row>
    <row r="72" spans="2:49" ht="28.5" customHeight="1">
      <c r="B72" s="238" t="s">
        <v>9</v>
      </c>
      <c r="C72" s="2129"/>
      <c r="D72" s="2093" t="s">
        <v>628</v>
      </c>
      <c r="E72" s="2094"/>
      <c r="F72" s="2184"/>
      <c r="G72" s="80"/>
      <c r="H72" s="331"/>
      <c r="I72" s="331"/>
      <c r="J72" s="331"/>
      <c r="K72" s="331"/>
      <c r="L72" s="331"/>
      <c r="M72" s="331"/>
      <c r="N72" s="331"/>
      <c r="O72" s="331"/>
      <c r="P72" s="331"/>
      <c r="Q72" s="331"/>
      <c r="R72" s="331"/>
      <c r="S72" s="331"/>
      <c r="T72" s="331"/>
      <c r="U72" s="331"/>
      <c r="V72" s="331"/>
      <c r="W72" s="331"/>
      <c r="X72" s="331"/>
      <c r="Y72" s="331"/>
      <c r="Z72" s="331"/>
      <c r="AA72" s="331"/>
      <c r="AB72" s="331"/>
      <c r="AC72" s="331"/>
      <c r="AD72" s="331"/>
      <c r="AE72" s="331"/>
      <c r="AF72" s="331"/>
      <c r="AG72" s="331"/>
      <c r="AH72" s="331"/>
      <c r="AI72" s="331"/>
      <c r="AJ72" s="331"/>
      <c r="AK72" s="331"/>
      <c r="AL72" s="331"/>
      <c r="AM72" s="332">
        <f>SUM(H72:AL72)</f>
        <v>0</v>
      </c>
      <c r="AV72" s="48"/>
      <c r="AW72" s="48"/>
    </row>
    <row r="73" spans="2:49" ht="28.5" customHeight="1">
      <c r="B73" s="238" t="s">
        <v>9</v>
      </c>
      <c r="C73" s="2129"/>
      <c r="D73" s="2095" t="s">
        <v>629</v>
      </c>
      <c r="E73" s="2096"/>
      <c r="F73" s="2184"/>
      <c r="G73" s="171"/>
      <c r="H73" s="172">
        <f t="shared" ref="H73:AL73" si="68">+G73+H71-H70</f>
        <v>0</v>
      </c>
      <c r="I73" s="172">
        <f t="shared" si="68"/>
        <v>0</v>
      </c>
      <c r="J73" s="172">
        <f t="shared" si="68"/>
        <v>0</v>
      </c>
      <c r="K73" s="172">
        <f t="shared" si="68"/>
        <v>0</v>
      </c>
      <c r="L73" s="172">
        <f t="shared" si="68"/>
        <v>0</v>
      </c>
      <c r="M73" s="172">
        <f t="shared" si="68"/>
        <v>128</v>
      </c>
      <c r="N73" s="172">
        <f t="shared" si="68"/>
        <v>224</v>
      </c>
      <c r="O73" s="172">
        <f t="shared" si="68"/>
        <v>288</v>
      </c>
      <c r="P73" s="172">
        <f t="shared" si="68"/>
        <v>288</v>
      </c>
      <c r="Q73" s="172">
        <f t="shared" si="68"/>
        <v>288</v>
      </c>
      <c r="R73" s="172">
        <f t="shared" si="68"/>
        <v>352</v>
      </c>
      <c r="S73" s="172">
        <f t="shared" si="68"/>
        <v>352</v>
      </c>
      <c r="T73" s="172">
        <f t="shared" si="68"/>
        <v>406</v>
      </c>
      <c r="U73" s="172">
        <f t="shared" si="68"/>
        <v>438</v>
      </c>
      <c r="V73" s="172">
        <f t="shared" si="68"/>
        <v>438</v>
      </c>
      <c r="W73" s="172">
        <f t="shared" si="68"/>
        <v>438</v>
      </c>
      <c r="X73" s="172">
        <f t="shared" si="68"/>
        <v>438</v>
      </c>
      <c r="Y73" s="172">
        <f t="shared" si="68"/>
        <v>406</v>
      </c>
      <c r="Z73" s="172">
        <f t="shared" si="68"/>
        <v>406</v>
      </c>
      <c r="AA73" s="172">
        <f t="shared" si="68"/>
        <v>374</v>
      </c>
      <c r="AB73" s="172">
        <f t="shared" si="68"/>
        <v>278</v>
      </c>
      <c r="AC73" s="172">
        <f t="shared" si="68"/>
        <v>278</v>
      </c>
      <c r="AD73" s="172">
        <f t="shared" si="68"/>
        <v>278</v>
      </c>
      <c r="AE73" s="172">
        <f t="shared" si="68"/>
        <v>278</v>
      </c>
      <c r="AF73" s="172">
        <f t="shared" si="68"/>
        <v>278</v>
      </c>
      <c r="AG73" s="172">
        <f t="shared" si="68"/>
        <v>278</v>
      </c>
      <c r="AH73" s="172">
        <f t="shared" si="68"/>
        <v>278</v>
      </c>
      <c r="AI73" s="172">
        <f t="shared" si="68"/>
        <v>278</v>
      </c>
      <c r="AJ73" s="172">
        <f t="shared" si="68"/>
        <v>278</v>
      </c>
      <c r="AK73" s="172">
        <f t="shared" si="68"/>
        <v>278</v>
      </c>
      <c r="AL73" s="172">
        <f t="shared" si="68"/>
        <v>278</v>
      </c>
      <c r="AM73" s="173"/>
    </row>
    <row r="74" spans="2:49" ht="28.5" customHeight="1">
      <c r="B74" s="238" t="s">
        <v>9</v>
      </c>
      <c r="C74" s="2129"/>
      <c r="D74" s="2090" t="s">
        <v>630</v>
      </c>
      <c r="E74" s="2090"/>
      <c r="F74" s="2184"/>
      <c r="G74" s="125"/>
      <c r="H74" s="116"/>
      <c r="I74" s="116"/>
      <c r="J74" s="116"/>
      <c r="K74" s="116"/>
      <c r="L74" s="116"/>
      <c r="M74" s="116">
        <v>32</v>
      </c>
      <c r="N74" s="116">
        <v>32</v>
      </c>
      <c r="O74" s="116">
        <v>32</v>
      </c>
      <c r="P74" s="116"/>
      <c r="Q74" s="116"/>
      <c r="R74" s="116">
        <v>32</v>
      </c>
      <c r="S74" s="116">
        <v>224</v>
      </c>
      <c r="T74" s="116">
        <v>224</v>
      </c>
      <c r="U74" s="116">
        <v>192</v>
      </c>
      <c r="V74" s="116">
        <v>192</v>
      </c>
      <c r="W74" s="116"/>
      <c r="X74" s="116"/>
      <c r="Y74" s="116">
        <v>192</v>
      </c>
      <c r="Z74" s="116">
        <v>160</v>
      </c>
      <c r="AA74" s="116">
        <v>128</v>
      </c>
      <c r="AB74" s="116">
        <v>160</v>
      </c>
      <c r="AC74" s="116">
        <v>160</v>
      </c>
      <c r="AD74" s="116"/>
      <c r="AE74" s="116"/>
      <c r="AF74" s="116">
        <v>160</v>
      </c>
      <c r="AG74" s="116">
        <v>160</v>
      </c>
      <c r="AH74" s="116">
        <v>128</v>
      </c>
      <c r="AI74" s="116">
        <v>128</v>
      </c>
      <c r="AJ74" s="116"/>
      <c r="AK74" s="116"/>
      <c r="AL74" s="116"/>
      <c r="AM74" s="187">
        <f>SUM(H74:AL74)</f>
        <v>2336</v>
      </c>
    </row>
    <row r="75" spans="2:49" ht="28.5" customHeight="1">
      <c r="B75" s="238" t="s">
        <v>9</v>
      </c>
      <c r="C75" s="2129"/>
      <c r="D75" s="2089" t="s">
        <v>631</v>
      </c>
      <c r="E75" s="2089"/>
      <c r="F75" s="2184"/>
      <c r="G75" s="1204"/>
      <c r="H75" s="760">
        <f t="shared" ref="H75:AI75" si="69">H74</f>
        <v>0</v>
      </c>
      <c r="I75" s="760">
        <f t="shared" si="69"/>
        <v>0</v>
      </c>
      <c r="J75" s="760">
        <f t="shared" si="69"/>
        <v>0</v>
      </c>
      <c r="K75" s="760">
        <f t="shared" si="69"/>
        <v>0</v>
      </c>
      <c r="L75" s="760">
        <f t="shared" si="69"/>
        <v>0</v>
      </c>
      <c r="M75" s="1297">
        <v>128</v>
      </c>
      <c r="N75" s="1297">
        <v>192</v>
      </c>
      <c r="O75" s="1297"/>
      <c r="P75" s="760">
        <f t="shared" si="69"/>
        <v>0</v>
      </c>
      <c r="Q75" s="760">
        <f t="shared" si="69"/>
        <v>0</v>
      </c>
      <c r="R75" s="1297"/>
      <c r="S75" s="1297">
        <v>246</v>
      </c>
      <c r="T75" s="1297">
        <v>96</v>
      </c>
      <c r="U75" s="1297">
        <v>128</v>
      </c>
      <c r="V75" s="1297">
        <v>128</v>
      </c>
      <c r="W75" s="760">
        <f t="shared" si="69"/>
        <v>0</v>
      </c>
      <c r="X75" s="760">
        <f t="shared" si="69"/>
        <v>0</v>
      </c>
      <c r="Y75" s="1297">
        <v>96</v>
      </c>
      <c r="Z75" s="1297">
        <v>64</v>
      </c>
      <c r="AA75" s="1297">
        <f t="shared" si="69"/>
        <v>128</v>
      </c>
      <c r="AB75" s="1297">
        <v>192</v>
      </c>
      <c r="AC75" s="760">
        <f t="shared" si="69"/>
        <v>160</v>
      </c>
      <c r="AD75" s="760">
        <f t="shared" si="69"/>
        <v>0</v>
      </c>
      <c r="AE75" s="760">
        <f t="shared" si="69"/>
        <v>0</v>
      </c>
      <c r="AF75" s="760">
        <f t="shared" si="69"/>
        <v>160</v>
      </c>
      <c r="AG75" s="760">
        <f t="shared" si="69"/>
        <v>160</v>
      </c>
      <c r="AH75" s="760">
        <f t="shared" si="69"/>
        <v>128</v>
      </c>
      <c r="AI75" s="760">
        <f t="shared" si="69"/>
        <v>128</v>
      </c>
      <c r="AJ75" s="760">
        <f>+AJ74</f>
        <v>0</v>
      </c>
      <c r="AK75" s="760">
        <f>+AK74</f>
        <v>0</v>
      </c>
      <c r="AL75" s="760">
        <f>+AL74</f>
        <v>0</v>
      </c>
      <c r="AM75" s="1205">
        <f>SUM(H75:AL75)</f>
        <v>2134</v>
      </c>
    </row>
    <row r="76" spans="2:49" ht="28.5" customHeight="1">
      <c r="B76" s="238" t="s">
        <v>9</v>
      </c>
      <c r="C76" s="2129"/>
      <c r="D76" s="2097" t="s">
        <v>632</v>
      </c>
      <c r="E76" s="2098"/>
      <c r="F76" s="2184"/>
      <c r="G76" s="772"/>
      <c r="H76" s="1206">
        <f t="shared" ref="H76:AL76" si="70">+G76+H75-H74</f>
        <v>0</v>
      </c>
      <c r="I76" s="1206">
        <f t="shared" si="70"/>
        <v>0</v>
      </c>
      <c r="J76" s="1206">
        <f t="shared" si="70"/>
        <v>0</v>
      </c>
      <c r="K76" s="1206">
        <f t="shared" si="70"/>
        <v>0</v>
      </c>
      <c r="L76" s="1206">
        <f t="shared" si="70"/>
        <v>0</v>
      </c>
      <c r="M76" s="1206">
        <f t="shared" si="70"/>
        <v>96</v>
      </c>
      <c r="N76" s="1206">
        <f t="shared" si="70"/>
        <v>256</v>
      </c>
      <c r="O76" s="1206">
        <f t="shared" si="70"/>
        <v>224</v>
      </c>
      <c r="P76" s="1206">
        <f t="shared" si="70"/>
        <v>224</v>
      </c>
      <c r="Q76" s="1206">
        <f t="shared" si="70"/>
        <v>224</v>
      </c>
      <c r="R76" s="1206">
        <f t="shared" si="70"/>
        <v>192</v>
      </c>
      <c r="S76" s="1206">
        <f t="shared" si="70"/>
        <v>214</v>
      </c>
      <c r="T76" s="1206">
        <f t="shared" si="70"/>
        <v>86</v>
      </c>
      <c r="U76" s="1206">
        <f t="shared" si="70"/>
        <v>22</v>
      </c>
      <c r="V76" s="1206">
        <f t="shared" si="70"/>
        <v>-42</v>
      </c>
      <c r="W76" s="1206">
        <f t="shared" si="70"/>
        <v>-42</v>
      </c>
      <c r="X76" s="1206">
        <f t="shared" si="70"/>
        <v>-42</v>
      </c>
      <c r="Y76" s="1206">
        <f t="shared" si="70"/>
        <v>-138</v>
      </c>
      <c r="Z76" s="1206">
        <f t="shared" si="70"/>
        <v>-234</v>
      </c>
      <c r="AA76" s="1206">
        <f t="shared" si="70"/>
        <v>-234</v>
      </c>
      <c r="AB76" s="1206">
        <f t="shared" si="70"/>
        <v>-202</v>
      </c>
      <c r="AC76" s="1206">
        <f t="shared" si="70"/>
        <v>-202</v>
      </c>
      <c r="AD76" s="1206">
        <f t="shared" si="70"/>
        <v>-202</v>
      </c>
      <c r="AE76" s="1206">
        <f t="shared" si="70"/>
        <v>-202</v>
      </c>
      <c r="AF76" s="1206">
        <f t="shared" si="70"/>
        <v>-202</v>
      </c>
      <c r="AG76" s="1206">
        <f t="shared" si="70"/>
        <v>-202</v>
      </c>
      <c r="AH76" s="1206">
        <f t="shared" si="70"/>
        <v>-202</v>
      </c>
      <c r="AI76" s="1206">
        <f t="shared" si="70"/>
        <v>-202</v>
      </c>
      <c r="AJ76" s="1206">
        <f t="shared" si="70"/>
        <v>-202</v>
      </c>
      <c r="AK76" s="1206">
        <f t="shared" si="70"/>
        <v>-202</v>
      </c>
      <c r="AL76" s="1206">
        <f t="shared" si="70"/>
        <v>-202</v>
      </c>
      <c r="AM76" s="1207"/>
      <c r="AV76" s="48"/>
      <c r="AW76" s="48"/>
    </row>
    <row r="77" spans="2:49" ht="28.5" customHeight="1" thickBot="1">
      <c r="B77" s="238" t="s">
        <v>9</v>
      </c>
      <c r="C77" s="2129"/>
      <c r="D77" s="2061" t="s">
        <v>52</v>
      </c>
      <c r="E77" s="2062"/>
      <c r="F77" s="2185"/>
      <c r="G77" s="337">
        <f>在庫管理!H28</f>
        <v>128</v>
      </c>
      <c r="H77" s="338">
        <f t="shared" ref="H77:AL77" si="71">G77+H75-H71-H72</f>
        <v>128</v>
      </c>
      <c r="I77" s="338">
        <f t="shared" si="71"/>
        <v>128</v>
      </c>
      <c r="J77" s="338">
        <f t="shared" si="71"/>
        <v>128</v>
      </c>
      <c r="K77" s="338">
        <f>J77+K75-K71-K72</f>
        <v>128</v>
      </c>
      <c r="L77" s="338">
        <f t="shared" si="71"/>
        <v>128</v>
      </c>
      <c r="M77" s="338">
        <f t="shared" si="71"/>
        <v>128</v>
      </c>
      <c r="N77" s="338">
        <f t="shared" si="71"/>
        <v>192</v>
      </c>
      <c r="O77" s="338">
        <f t="shared" si="71"/>
        <v>96</v>
      </c>
      <c r="P77" s="338">
        <f t="shared" si="71"/>
        <v>96</v>
      </c>
      <c r="Q77" s="338">
        <f t="shared" si="71"/>
        <v>96</v>
      </c>
      <c r="R77" s="338">
        <f t="shared" si="71"/>
        <v>0</v>
      </c>
      <c r="S77" s="338">
        <f t="shared" si="71"/>
        <v>246</v>
      </c>
      <c r="T77" s="338">
        <f t="shared" si="71"/>
        <v>224</v>
      </c>
      <c r="U77" s="338">
        <f t="shared" si="71"/>
        <v>192</v>
      </c>
      <c r="V77" s="338">
        <f t="shared" si="71"/>
        <v>192</v>
      </c>
      <c r="W77" s="338">
        <f t="shared" si="71"/>
        <v>192</v>
      </c>
      <c r="X77" s="338">
        <f t="shared" si="71"/>
        <v>192</v>
      </c>
      <c r="Y77" s="338">
        <f t="shared" si="71"/>
        <v>192</v>
      </c>
      <c r="Z77" s="338">
        <f t="shared" si="71"/>
        <v>128</v>
      </c>
      <c r="AA77" s="338">
        <f t="shared" si="71"/>
        <v>128</v>
      </c>
      <c r="AB77" s="338">
        <f t="shared" si="71"/>
        <v>256</v>
      </c>
      <c r="AC77" s="338">
        <f t="shared" si="71"/>
        <v>256</v>
      </c>
      <c r="AD77" s="338">
        <f t="shared" si="71"/>
        <v>256</v>
      </c>
      <c r="AE77" s="338">
        <f t="shared" si="71"/>
        <v>256</v>
      </c>
      <c r="AF77" s="338">
        <f t="shared" si="71"/>
        <v>256</v>
      </c>
      <c r="AG77" s="338">
        <f t="shared" si="71"/>
        <v>256</v>
      </c>
      <c r="AH77" s="338">
        <f t="shared" si="71"/>
        <v>224</v>
      </c>
      <c r="AI77" s="338">
        <f t="shared" si="71"/>
        <v>192</v>
      </c>
      <c r="AJ77" s="338">
        <f t="shared" si="71"/>
        <v>64</v>
      </c>
      <c r="AK77" s="338">
        <f t="shared" si="71"/>
        <v>64</v>
      </c>
      <c r="AL77" s="338">
        <f t="shared" si="71"/>
        <v>64</v>
      </c>
      <c r="AM77" s="339"/>
    </row>
    <row r="78" spans="2:49" ht="28.5" customHeight="1" thickTop="1">
      <c r="B78" s="238" t="s">
        <v>9</v>
      </c>
      <c r="C78" s="2129"/>
      <c r="D78" s="2090" t="s">
        <v>625</v>
      </c>
      <c r="E78" s="2102"/>
      <c r="F78" s="2183" t="s">
        <v>675</v>
      </c>
      <c r="G78" s="125"/>
      <c r="H78" s="116"/>
      <c r="I78" s="116"/>
      <c r="J78" s="116"/>
      <c r="K78" s="116"/>
      <c r="L78" s="116"/>
      <c r="M78" s="116">
        <v>150</v>
      </c>
      <c r="N78" s="116">
        <v>128</v>
      </c>
      <c r="O78" s="116">
        <v>160</v>
      </c>
      <c r="P78" s="116"/>
      <c r="Q78" s="116"/>
      <c r="R78" s="116">
        <v>192</v>
      </c>
      <c r="S78" s="116">
        <v>224</v>
      </c>
      <c r="T78" s="116">
        <v>224</v>
      </c>
      <c r="U78" s="116">
        <v>192</v>
      </c>
      <c r="V78" s="116">
        <v>192</v>
      </c>
      <c r="W78" s="116"/>
      <c r="X78" s="116"/>
      <c r="Y78" s="116">
        <v>192</v>
      </c>
      <c r="Z78" s="116">
        <v>160</v>
      </c>
      <c r="AA78" s="116">
        <v>128</v>
      </c>
      <c r="AB78" s="116">
        <v>160</v>
      </c>
      <c r="AC78" s="116">
        <v>160</v>
      </c>
      <c r="AD78" s="116"/>
      <c r="AE78" s="116"/>
      <c r="AF78" s="116">
        <v>160</v>
      </c>
      <c r="AG78" s="116">
        <v>160</v>
      </c>
      <c r="AH78" s="116">
        <v>128</v>
      </c>
      <c r="AI78" s="116">
        <v>128</v>
      </c>
      <c r="AJ78" s="116"/>
      <c r="AK78" s="116"/>
      <c r="AL78" s="116"/>
      <c r="AM78" s="187">
        <f>SUM(H78:AL78)</f>
        <v>2838</v>
      </c>
    </row>
    <row r="79" spans="2:49" ht="28.5" customHeight="1">
      <c r="B79" s="238" t="s">
        <v>9</v>
      </c>
      <c r="C79" s="2129"/>
      <c r="D79" s="2089" t="s">
        <v>627</v>
      </c>
      <c r="E79" s="2092"/>
      <c r="F79" s="2184"/>
      <c r="G79" s="213"/>
      <c r="H79" s="760">
        <f t="shared" ref="H79:AI79" si="72">H78</f>
        <v>0</v>
      </c>
      <c r="I79" s="760">
        <f t="shared" si="72"/>
        <v>0</v>
      </c>
      <c r="J79" s="760">
        <f t="shared" si="72"/>
        <v>0</v>
      </c>
      <c r="K79" s="760">
        <f t="shared" si="72"/>
        <v>0</v>
      </c>
      <c r="L79" s="760">
        <f t="shared" si="72"/>
        <v>0</v>
      </c>
      <c r="M79" s="1297">
        <v>32</v>
      </c>
      <c r="N79" s="1297">
        <v>118</v>
      </c>
      <c r="O79" s="1297">
        <v>64</v>
      </c>
      <c r="P79" s="760">
        <f t="shared" si="72"/>
        <v>0</v>
      </c>
      <c r="Q79" s="760">
        <f t="shared" si="72"/>
        <v>0</v>
      </c>
      <c r="R79" s="1297">
        <v>128</v>
      </c>
      <c r="S79" s="1297">
        <v>96</v>
      </c>
      <c r="T79" s="1297">
        <v>128</v>
      </c>
      <c r="U79" s="1297">
        <v>128</v>
      </c>
      <c r="V79" s="1297">
        <v>160</v>
      </c>
      <c r="W79" s="760">
        <f t="shared" si="72"/>
        <v>0</v>
      </c>
      <c r="X79" s="760">
        <f t="shared" si="72"/>
        <v>0</v>
      </c>
      <c r="Y79" s="1297">
        <v>64</v>
      </c>
      <c r="Z79" s="1297">
        <v>192</v>
      </c>
      <c r="AA79" s="1297">
        <v>192</v>
      </c>
      <c r="AB79" s="1297">
        <v>192</v>
      </c>
      <c r="AC79" s="760">
        <f t="shared" si="72"/>
        <v>160</v>
      </c>
      <c r="AD79" s="760">
        <f t="shared" si="72"/>
        <v>0</v>
      </c>
      <c r="AE79" s="760">
        <f t="shared" si="72"/>
        <v>0</v>
      </c>
      <c r="AF79" s="760">
        <f t="shared" si="72"/>
        <v>160</v>
      </c>
      <c r="AG79" s="760">
        <f t="shared" si="72"/>
        <v>160</v>
      </c>
      <c r="AH79" s="760">
        <f t="shared" si="72"/>
        <v>128</v>
      </c>
      <c r="AI79" s="760">
        <f t="shared" si="72"/>
        <v>128</v>
      </c>
      <c r="AJ79" s="72">
        <f>+AJ78</f>
        <v>0</v>
      </c>
      <c r="AK79" s="72">
        <f>+AK78</f>
        <v>0</v>
      </c>
      <c r="AL79" s="72">
        <f>+AL78</f>
        <v>0</v>
      </c>
      <c r="AM79" s="498">
        <f>SUM(H79:AL79)</f>
        <v>2230</v>
      </c>
      <c r="AN79" s="1248">
        <f>G105</f>
        <v>2500</v>
      </c>
    </row>
    <row r="80" spans="2:49" ht="28.5" customHeight="1">
      <c r="B80" s="238" t="s">
        <v>9</v>
      </c>
      <c r="C80" s="2129"/>
      <c r="D80" s="2093" t="s">
        <v>628</v>
      </c>
      <c r="E80" s="2094"/>
      <c r="F80" s="2184"/>
      <c r="G80" s="80"/>
      <c r="H80" s="331"/>
      <c r="I80" s="331"/>
      <c r="J80" s="331"/>
      <c r="K80" s="331"/>
      <c r="L80" s="331"/>
      <c r="M80" s="331"/>
      <c r="N80" s="331"/>
      <c r="O80" s="331"/>
      <c r="P80" s="331"/>
      <c r="Q80" s="331"/>
      <c r="R80" s="331"/>
      <c r="S80" s="331"/>
      <c r="T80" s="331"/>
      <c r="U80" s="331"/>
      <c r="V80" s="331"/>
      <c r="W80" s="331"/>
      <c r="X80" s="331"/>
      <c r="Y80" s="331"/>
      <c r="Z80" s="331"/>
      <c r="AA80" s="331"/>
      <c r="AB80" s="331"/>
      <c r="AC80" s="331"/>
      <c r="AD80" s="331"/>
      <c r="AE80" s="331"/>
      <c r="AF80" s="331"/>
      <c r="AG80" s="331"/>
      <c r="AH80" s="331"/>
      <c r="AI80" s="331"/>
      <c r="AJ80" s="331"/>
      <c r="AK80" s="331"/>
      <c r="AL80" s="331"/>
      <c r="AM80" s="332">
        <f>SUM(H80:AL80)</f>
        <v>0</v>
      </c>
      <c r="AV80" s="48"/>
      <c r="AW80" s="48"/>
    </row>
    <row r="81" spans="2:49" ht="28.2" customHeight="1">
      <c r="B81" s="238" t="s">
        <v>9</v>
      </c>
      <c r="C81" s="2129"/>
      <c r="D81" s="2095" t="s">
        <v>629</v>
      </c>
      <c r="E81" s="2096"/>
      <c r="F81" s="2184"/>
      <c r="G81" s="171"/>
      <c r="H81" s="172">
        <f t="shared" ref="H81:AL81" si="73">+G81+H79-H78</f>
        <v>0</v>
      </c>
      <c r="I81" s="172">
        <f t="shared" si="73"/>
        <v>0</v>
      </c>
      <c r="J81" s="172">
        <f t="shared" si="73"/>
        <v>0</v>
      </c>
      <c r="K81" s="172">
        <f t="shared" si="73"/>
        <v>0</v>
      </c>
      <c r="L81" s="172">
        <f t="shared" si="73"/>
        <v>0</v>
      </c>
      <c r="M81" s="172">
        <f t="shared" si="73"/>
        <v>-118</v>
      </c>
      <c r="N81" s="172">
        <f t="shared" si="73"/>
        <v>-128</v>
      </c>
      <c r="O81" s="172">
        <f t="shared" si="73"/>
        <v>-224</v>
      </c>
      <c r="P81" s="172">
        <f t="shared" si="73"/>
        <v>-224</v>
      </c>
      <c r="Q81" s="172">
        <f t="shared" si="73"/>
        <v>-224</v>
      </c>
      <c r="R81" s="172">
        <f t="shared" si="73"/>
        <v>-288</v>
      </c>
      <c r="S81" s="172">
        <f t="shared" si="73"/>
        <v>-416</v>
      </c>
      <c r="T81" s="172">
        <f t="shared" si="73"/>
        <v>-512</v>
      </c>
      <c r="U81" s="172">
        <f t="shared" si="73"/>
        <v>-576</v>
      </c>
      <c r="V81" s="172">
        <f t="shared" si="73"/>
        <v>-608</v>
      </c>
      <c r="W81" s="172">
        <f t="shared" si="73"/>
        <v>-608</v>
      </c>
      <c r="X81" s="172">
        <f t="shared" si="73"/>
        <v>-608</v>
      </c>
      <c r="Y81" s="172">
        <f t="shared" si="73"/>
        <v>-736</v>
      </c>
      <c r="Z81" s="172">
        <f t="shared" si="73"/>
        <v>-704</v>
      </c>
      <c r="AA81" s="172">
        <f t="shared" si="73"/>
        <v>-640</v>
      </c>
      <c r="AB81" s="172">
        <f t="shared" si="73"/>
        <v>-608</v>
      </c>
      <c r="AC81" s="172">
        <f t="shared" si="73"/>
        <v>-608</v>
      </c>
      <c r="AD81" s="172">
        <f t="shared" si="73"/>
        <v>-608</v>
      </c>
      <c r="AE81" s="172">
        <f t="shared" si="73"/>
        <v>-608</v>
      </c>
      <c r="AF81" s="172">
        <f t="shared" si="73"/>
        <v>-608</v>
      </c>
      <c r="AG81" s="172">
        <f t="shared" si="73"/>
        <v>-608</v>
      </c>
      <c r="AH81" s="172">
        <f t="shared" si="73"/>
        <v>-608</v>
      </c>
      <c r="AI81" s="172">
        <f t="shared" si="73"/>
        <v>-608</v>
      </c>
      <c r="AJ81" s="172">
        <f t="shared" si="73"/>
        <v>-608</v>
      </c>
      <c r="AK81" s="172">
        <f t="shared" si="73"/>
        <v>-608</v>
      </c>
      <c r="AL81" s="172">
        <f t="shared" si="73"/>
        <v>-608</v>
      </c>
      <c r="AM81" s="173"/>
    </row>
    <row r="82" spans="2:49" ht="28.5" customHeight="1">
      <c r="B82" s="238" t="s">
        <v>9</v>
      </c>
      <c r="C82" s="2129"/>
      <c r="D82" s="2090" t="s">
        <v>630</v>
      </c>
      <c r="E82" s="2090"/>
      <c r="F82" s="2184"/>
      <c r="G82" s="125"/>
      <c r="H82" s="116"/>
      <c r="I82" s="116"/>
      <c r="J82" s="116"/>
      <c r="K82" s="116"/>
      <c r="L82" s="116"/>
      <c r="M82" s="116"/>
      <c r="N82" s="116">
        <v>128</v>
      </c>
      <c r="O82" s="116">
        <v>224</v>
      </c>
      <c r="P82" s="116"/>
      <c r="Q82" s="116"/>
      <c r="R82" s="116">
        <v>384</v>
      </c>
      <c r="S82" s="116">
        <v>160</v>
      </c>
      <c r="T82" s="116">
        <v>160</v>
      </c>
      <c r="U82" s="116">
        <v>160</v>
      </c>
      <c r="V82" s="116">
        <v>160</v>
      </c>
      <c r="W82" s="116"/>
      <c r="X82" s="116"/>
      <c r="Y82" s="116">
        <v>160</v>
      </c>
      <c r="Z82" s="116">
        <v>96</v>
      </c>
      <c r="AA82" s="116"/>
      <c r="AB82" s="116">
        <v>160</v>
      </c>
      <c r="AC82" s="116">
        <v>160</v>
      </c>
      <c r="AD82" s="116"/>
      <c r="AE82" s="116"/>
      <c r="AF82" s="116">
        <v>192</v>
      </c>
      <c r="AG82" s="116">
        <v>192</v>
      </c>
      <c r="AH82" s="116"/>
      <c r="AI82" s="116"/>
      <c r="AJ82" s="116"/>
      <c r="AK82" s="116"/>
      <c r="AL82" s="116"/>
      <c r="AM82" s="187">
        <f>SUM(H82:AL82)</f>
        <v>2336</v>
      </c>
    </row>
    <row r="83" spans="2:49" ht="28.5" customHeight="1">
      <c r="B83" s="238" t="s">
        <v>9</v>
      </c>
      <c r="C83" s="2129"/>
      <c r="D83" s="2089" t="s">
        <v>631</v>
      </c>
      <c r="E83" s="2089"/>
      <c r="F83" s="2184"/>
      <c r="G83" s="1204"/>
      <c r="H83" s="760">
        <f t="shared" ref="H83:Q83" si="74">H82</f>
        <v>0</v>
      </c>
      <c r="I83" s="760">
        <f t="shared" si="74"/>
        <v>0</v>
      </c>
      <c r="J83" s="760">
        <f t="shared" si="74"/>
        <v>0</v>
      </c>
      <c r="K83" s="760">
        <f t="shared" si="74"/>
        <v>0</v>
      </c>
      <c r="L83" s="760">
        <f t="shared" si="74"/>
        <v>0</v>
      </c>
      <c r="M83" s="1297">
        <f t="shared" si="74"/>
        <v>0</v>
      </c>
      <c r="N83" s="1297">
        <v>96</v>
      </c>
      <c r="O83" s="1297">
        <v>160</v>
      </c>
      <c r="P83" s="760">
        <f t="shared" si="74"/>
        <v>0</v>
      </c>
      <c r="Q83" s="760">
        <f t="shared" si="74"/>
        <v>0</v>
      </c>
      <c r="R83" s="1297">
        <f t="shared" ref="R83:X83" si="75">R82</f>
        <v>384</v>
      </c>
      <c r="S83" s="1297"/>
      <c r="T83" s="1297">
        <v>192</v>
      </c>
      <c r="U83" s="1297">
        <v>192</v>
      </c>
      <c r="V83" s="1297">
        <v>192</v>
      </c>
      <c r="W83" s="760">
        <f t="shared" si="75"/>
        <v>0</v>
      </c>
      <c r="X83" s="760">
        <f t="shared" si="75"/>
        <v>0</v>
      </c>
      <c r="Y83" s="1297">
        <v>224</v>
      </c>
      <c r="Z83" s="1297"/>
      <c r="AA83" s="1297">
        <v>25</v>
      </c>
      <c r="AB83" s="1297"/>
      <c r="AC83" s="760">
        <f t="shared" ref="AC83:AI83" si="76">AC82</f>
        <v>160</v>
      </c>
      <c r="AD83" s="760">
        <f t="shared" si="76"/>
        <v>0</v>
      </c>
      <c r="AE83" s="760">
        <f t="shared" si="76"/>
        <v>0</v>
      </c>
      <c r="AF83" s="760">
        <f t="shared" si="76"/>
        <v>192</v>
      </c>
      <c r="AG83" s="760">
        <f t="shared" si="76"/>
        <v>192</v>
      </c>
      <c r="AH83" s="760">
        <f t="shared" si="76"/>
        <v>0</v>
      </c>
      <c r="AI83" s="760">
        <f t="shared" si="76"/>
        <v>0</v>
      </c>
      <c r="AJ83" s="760">
        <f>+AJ82</f>
        <v>0</v>
      </c>
      <c r="AK83" s="760">
        <f>+AK82</f>
        <v>0</v>
      </c>
      <c r="AL83" s="760">
        <f>+AL82</f>
        <v>0</v>
      </c>
      <c r="AM83" s="1205">
        <f>SUM(H83:AL83)</f>
        <v>2009</v>
      </c>
    </row>
    <row r="84" spans="2:49" ht="28.5" customHeight="1">
      <c r="B84" s="238" t="s">
        <v>9</v>
      </c>
      <c r="C84" s="2129"/>
      <c r="D84" s="2097" t="s">
        <v>632</v>
      </c>
      <c r="E84" s="2098"/>
      <c r="F84" s="2184"/>
      <c r="G84" s="772"/>
      <c r="H84" s="1206">
        <f>+G84+H83-H82</f>
        <v>0</v>
      </c>
      <c r="I84" s="1206">
        <f t="shared" ref="I84:AL84" si="77">+H84+I83-I82</f>
        <v>0</v>
      </c>
      <c r="J84" s="1206">
        <f t="shared" si="77"/>
        <v>0</v>
      </c>
      <c r="K84" s="1206">
        <f t="shared" si="77"/>
        <v>0</v>
      </c>
      <c r="L84" s="1206">
        <f t="shared" ref="L84:X84" si="78">+K84+L83-L82</f>
        <v>0</v>
      </c>
      <c r="M84" s="1206">
        <f t="shared" si="78"/>
        <v>0</v>
      </c>
      <c r="N84" s="1206">
        <f t="shared" si="78"/>
        <v>-32</v>
      </c>
      <c r="O84" s="1206">
        <f t="shared" si="78"/>
        <v>-96</v>
      </c>
      <c r="P84" s="1206">
        <f t="shared" si="78"/>
        <v>-96</v>
      </c>
      <c r="Q84" s="1206">
        <f t="shared" si="78"/>
        <v>-96</v>
      </c>
      <c r="R84" s="1206">
        <f t="shared" si="78"/>
        <v>-96</v>
      </c>
      <c r="S84" s="1206">
        <f t="shared" si="78"/>
        <v>-256</v>
      </c>
      <c r="T84" s="1206">
        <f t="shared" si="78"/>
        <v>-224</v>
      </c>
      <c r="U84" s="1206">
        <f t="shared" si="78"/>
        <v>-192</v>
      </c>
      <c r="V84" s="1206">
        <f t="shared" si="78"/>
        <v>-160</v>
      </c>
      <c r="W84" s="1206">
        <f t="shared" si="78"/>
        <v>-160</v>
      </c>
      <c r="X84" s="1206">
        <f t="shared" si="78"/>
        <v>-160</v>
      </c>
      <c r="Y84" s="1206">
        <f t="shared" si="77"/>
        <v>-96</v>
      </c>
      <c r="Z84" s="1206">
        <f t="shared" si="77"/>
        <v>-192</v>
      </c>
      <c r="AA84" s="1206">
        <f t="shared" si="77"/>
        <v>-167</v>
      </c>
      <c r="AB84" s="1206">
        <f t="shared" si="77"/>
        <v>-327</v>
      </c>
      <c r="AC84" s="1206">
        <f t="shared" si="77"/>
        <v>-327</v>
      </c>
      <c r="AD84" s="1206">
        <f t="shared" si="77"/>
        <v>-327</v>
      </c>
      <c r="AE84" s="1206">
        <f t="shared" si="77"/>
        <v>-327</v>
      </c>
      <c r="AF84" s="1206">
        <f t="shared" si="77"/>
        <v>-327</v>
      </c>
      <c r="AG84" s="1206">
        <f t="shared" si="77"/>
        <v>-327</v>
      </c>
      <c r="AH84" s="1206">
        <f t="shared" si="77"/>
        <v>-327</v>
      </c>
      <c r="AI84" s="1206">
        <f t="shared" si="77"/>
        <v>-327</v>
      </c>
      <c r="AJ84" s="1206">
        <f t="shared" si="77"/>
        <v>-327</v>
      </c>
      <c r="AK84" s="1206">
        <f t="shared" si="77"/>
        <v>-327</v>
      </c>
      <c r="AL84" s="1206">
        <f t="shared" si="77"/>
        <v>-327</v>
      </c>
      <c r="AM84" s="1207"/>
      <c r="AV84" s="48"/>
      <c r="AW84" s="48"/>
    </row>
    <row r="85" spans="2:49" ht="28.5" customHeight="1" thickBot="1">
      <c r="B85" s="238" t="s">
        <v>9</v>
      </c>
      <c r="C85" s="2129"/>
      <c r="D85" s="2061" t="s">
        <v>52</v>
      </c>
      <c r="E85" s="2062"/>
      <c r="F85" s="2185"/>
      <c r="G85" s="337">
        <f>在庫管理!G28</f>
        <v>150</v>
      </c>
      <c r="H85" s="338">
        <f t="shared" ref="H85:M85" si="79">G85+H83-H79-H80</f>
        <v>150</v>
      </c>
      <c r="I85" s="338">
        <f t="shared" si="79"/>
        <v>150</v>
      </c>
      <c r="J85" s="338">
        <f t="shared" si="79"/>
        <v>150</v>
      </c>
      <c r="K85" s="338">
        <f>J85+K83-K79-K80</f>
        <v>150</v>
      </c>
      <c r="L85" s="338">
        <f t="shared" si="79"/>
        <v>150</v>
      </c>
      <c r="M85" s="338">
        <f t="shared" si="79"/>
        <v>118</v>
      </c>
      <c r="N85" s="338">
        <f t="shared" ref="N85:AL85" si="80">M85+N83-N79-N80</f>
        <v>96</v>
      </c>
      <c r="O85" s="338">
        <f t="shared" si="80"/>
        <v>192</v>
      </c>
      <c r="P85" s="338">
        <f t="shared" ref="P85:Z85" si="81">O85+P83-P79-P80</f>
        <v>192</v>
      </c>
      <c r="Q85" s="338">
        <f t="shared" si="81"/>
        <v>192</v>
      </c>
      <c r="R85" s="338">
        <f t="shared" si="81"/>
        <v>448</v>
      </c>
      <c r="S85" s="338">
        <f t="shared" si="81"/>
        <v>352</v>
      </c>
      <c r="T85" s="338">
        <f t="shared" si="81"/>
        <v>416</v>
      </c>
      <c r="U85" s="338">
        <f t="shared" si="81"/>
        <v>480</v>
      </c>
      <c r="V85" s="338">
        <f t="shared" si="81"/>
        <v>512</v>
      </c>
      <c r="W85" s="338">
        <f t="shared" si="81"/>
        <v>512</v>
      </c>
      <c r="X85" s="338">
        <f t="shared" si="81"/>
        <v>512</v>
      </c>
      <c r="Y85" s="338">
        <f t="shared" si="81"/>
        <v>672</v>
      </c>
      <c r="Z85" s="338">
        <f t="shared" si="81"/>
        <v>480</v>
      </c>
      <c r="AA85" s="338">
        <f t="shared" si="80"/>
        <v>313</v>
      </c>
      <c r="AB85" s="338">
        <f t="shared" si="80"/>
        <v>121</v>
      </c>
      <c r="AC85" s="338">
        <f t="shared" si="80"/>
        <v>121</v>
      </c>
      <c r="AD85" s="338">
        <f t="shared" si="80"/>
        <v>121</v>
      </c>
      <c r="AE85" s="338">
        <f t="shared" si="80"/>
        <v>121</v>
      </c>
      <c r="AF85" s="338">
        <f t="shared" si="80"/>
        <v>153</v>
      </c>
      <c r="AG85" s="338">
        <f t="shared" si="80"/>
        <v>185</v>
      </c>
      <c r="AH85" s="338">
        <f t="shared" si="80"/>
        <v>57</v>
      </c>
      <c r="AI85" s="338">
        <f t="shared" si="80"/>
        <v>-71</v>
      </c>
      <c r="AJ85" s="338">
        <f t="shared" si="80"/>
        <v>-71</v>
      </c>
      <c r="AK85" s="338">
        <f t="shared" si="80"/>
        <v>-71</v>
      </c>
      <c r="AL85" s="338">
        <f t="shared" si="80"/>
        <v>-71</v>
      </c>
      <c r="AM85" s="339"/>
    </row>
    <row r="86" spans="2:49" ht="28.5" customHeight="1" thickTop="1">
      <c r="B86" s="238" t="s">
        <v>9</v>
      </c>
      <c r="C86" s="2129"/>
      <c r="D86" s="2090" t="s">
        <v>690</v>
      </c>
      <c r="E86" s="2102"/>
      <c r="F86" s="2183" t="s">
        <v>691</v>
      </c>
      <c r="G86" s="1268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6"/>
      <c r="AI86" s="116"/>
      <c r="AJ86" s="116"/>
      <c r="AK86" s="116"/>
      <c r="AL86" s="116"/>
      <c r="AM86" s="187">
        <f t="shared" ref="AM86:AM93" si="82">SUM(H86:AL86)</f>
        <v>0</v>
      </c>
    </row>
    <row r="87" spans="2:49" ht="28.5" customHeight="1">
      <c r="B87" s="238" t="s">
        <v>9</v>
      </c>
      <c r="C87" s="2129"/>
      <c r="D87" s="2173" t="s">
        <v>692</v>
      </c>
      <c r="E87" s="2174"/>
      <c r="F87" s="2184"/>
      <c r="G87" s="1268"/>
      <c r="H87" s="1269"/>
      <c r="I87" s="1269"/>
      <c r="J87" s="1269"/>
      <c r="K87" s="1269"/>
      <c r="L87" s="1269"/>
      <c r="M87" s="1480">
        <v>40</v>
      </c>
      <c r="N87" s="1480">
        <v>96</v>
      </c>
      <c r="O87" s="1480">
        <v>330</v>
      </c>
      <c r="P87" s="1269">
        <v>212</v>
      </c>
      <c r="Q87" s="1269">
        <v>53</v>
      </c>
      <c r="R87" s="1480"/>
      <c r="S87" s="1480">
        <v>108</v>
      </c>
      <c r="T87" s="1480">
        <v>206</v>
      </c>
      <c r="U87" s="1480">
        <v>261</v>
      </c>
      <c r="V87" s="1480">
        <v>66</v>
      </c>
      <c r="W87" s="1269">
        <v>32</v>
      </c>
      <c r="X87" s="1269">
        <v>133</v>
      </c>
      <c r="Y87" s="1480"/>
      <c r="Z87" s="1480">
        <f t="shared" ref="Z87:AL87" si="83">Z86</f>
        <v>0</v>
      </c>
      <c r="AA87" s="1480">
        <f t="shared" si="83"/>
        <v>0</v>
      </c>
      <c r="AB87" s="1480">
        <v>129</v>
      </c>
      <c r="AC87" s="1269">
        <f t="shared" si="83"/>
        <v>0</v>
      </c>
      <c r="AD87" s="1269">
        <f t="shared" si="83"/>
        <v>0</v>
      </c>
      <c r="AE87" s="1269">
        <f t="shared" si="83"/>
        <v>0</v>
      </c>
      <c r="AF87" s="1269">
        <f t="shared" si="83"/>
        <v>0</v>
      </c>
      <c r="AG87" s="1269">
        <f t="shared" si="83"/>
        <v>0</v>
      </c>
      <c r="AH87" s="1269">
        <f t="shared" si="83"/>
        <v>0</v>
      </c>
      <c r="AI87" s="1269">
        <f t="shared" si="83"/>
        <v>0</v>
      </c>
      <c r="AJ87" s="1269">
        <f t="shared" si="83"/>
        <v>0</v>
      </c>
      <c r="AK87" s="1269">
        <f t="shared" si="83"/>
        <v>0</v>
      </c>
      <c r="AL87" s="1269">
        <f t="shared" si="83"/>
        <v>0</v>
      </c>
      <c r="AM87" s="1270">
        <f t="shared" si="82"/>
        <v>1666</v>
      </c>
      <c r="AN87" s="1251" t="s">
        <v>693</v>
      </c>
    </row>
    <row r="88" spans="2:49" ht="28.5" customHeight="1">
      <c r="B88" s="238" t="s">
        <v>9</v>
      </c>
      <c r="C88" s="2129"/>
      <c r="D88" s="2177" t="s">
        <v>694</v>
      </c>
      <c r="E88" s="2178"/>
      <c r="F88" s="2184"/>
      <c r="G88" s="1268"/>
      <c r="H88" s="1269"/>
      <c r="I88" s="1269"/>
      <c r="J88" s="1269"/>
      <c r="K88" s="1269"/>
      <c r="L88" s="1269"/>
      <c r="M88" s="1480"/>
      <c r="N88" s="1480">
        <v>2</v>
      </c>
      <c r="O88" s="1480">
        <v>12</v>
      </c>
      <c r="P88" s="1269">
        <v>0</v>
      </c>
      <c r="Q88" s="1269">
        <v>1</v>
      </c>
      <c r="R88" s="1480"/>
      <c r="S88" s="1480">
        <v>1</v>
      </c>
      <c r="T88" s="1480">
        <v>10</v>
      </c>
      <c r="U88" s="1480">
        <v>17</v>
      </c>
      <c r="V88" s="1480"/>
      <c r="W88" s="1269">
        <v>3</v>
      </c>
      <c r="X88" s="1269">
        <v>5</v>
      </c>
      <c r="Y88" s="1480"/>
      <c r="Z88" s="1480"/>
      <c r="AA88" s="1480"/>
      <c r="AB88" s="1480"/>
      <c r="AC88" s="1269"/>
      <c r="AD88" s="1269"/>
      <c r="AE88" s="1269"/>
      <c r="AF88" s="1269"/>
      <c r="AG88" s="1269"/>
      <c r="AH88" s="1269"/>
      <c r="AI88" s="1269"/>
      <c r="AJ88" s="1269"/>
      <c r="AK88" s="1269"/>
      <c r="AL88" s="1269"/>
      <c r="AM88" s="1270">
        <f t="shared" si="82"/>
        <v>51</v>
      </c>
      <c r="AN88" s="1252">
        <f>AM88/(AM87+AM93)</f>
        <v>2.612704918032787E-2</v>
      </c>
      <c r="AO88" s="2177" t="s">
        <v>694</v>
      </c>
      <c r="AP88" s="2178"/>
    </row>
    <row r="89" spans="2:49" ht="28.5" customHeight="1">
      <c r="B89" s="238" t="s">
        <v>9</v>
      </c>
      <c r="C89" s="2129"/>
      <c r="D89" s="2177" t="s">
        <v>695</v>
      </c>
      <c r="E89" s="2178"/>
      <c r="F89" s="2184"/>
      <c r="G89" s="1268"/>
      <c r="H89" s="1269"/>
      <c r="I89" s="1269"/>
      <c r="J89" s="1269"/>
      <c r="K89" s="1269"/>
      <c r="L89" s="1269"/>
      <c r="M89" s="1480"/>
      <c r="N89" s="1480">
        <v>10</v>
      </c>
      <c r="O89" s="1480">
        <v>18</v>
      </c>
      <c r="P89" s="1269">
        <v>21</v>
      </c>
      <c r="Q89" s="1269">
        <v>9</v>
      </c>
      <c r="R89" s="1480"/>
      <c r="S89" s="1480">
        <v>12</v>
      </c>
      <c r="T89" s="1480">
        <v>3</v>
      </c>
      <c r="U89" s="1480">
        <v>15</v>
      </c>
      <c r="V89" s="1480">
        <v>4</v>
      </c>
      <c r="W89" s="1269">
        <v>3</v>
      </c>
      <c r="X89" s="1269">
        <v>9</v>
      </c>
      <c r="Y89" s="1480"/>
      <c r="Z89" s="1480"/>
      <c r="AA89" s="1480"/>
      <c r="AB89" s="1480">
        <v>3</v>
      </c>
      <c r="AC89" s="1269"/>
      <c r="AD89" s="1269"/>
      <c r="AE89" s="1269"/>
      <c r="AF89" s="1269"/>
      <c r="AG89" s="1269"/>
      <c r="AH89" s="1269"/>
      <c r="AI89" s="1269"/>
      <c r="AJ89" s="1269"/>
      <c r="AK89" s="1269"/>
      <c r="AL89" s="1269"/>
      <c r="AM89" s="1270">
        <f t="shared" si="82"/>
        <v>107</v>
      </c>
      <c r="AN89" s="1252">
        <f>AM89/(AM87+AM93)</f>
        <v>5.4815573770491802E-2</v>
      </c>
      <c r="AO89" s="2177" t="s">
        <v>695</v>
      </c>
      <c r="AP89" s="2178"/>
    </row>
    <row r="90" spans="2:49" ht="28.5" customHeight="1">
      <c r="B90" s="238" t="s">
        <v>9</v>
      </c>
      <c r="C90" s="2129"/>
      <c r="D90" s="2199" t="s">
        <v>696</v>
      </c>
      <c r="E90" s="2200"/>
      <c r="F90" s="2184"/>
      <c r="G90" s="1268"/>
      <c r="H90" s="1269"/>
      <c r="I90" s="1269"/>
      <c r="J90" s="1269"/>
      <c r="K90" s="1269"/>
      <c r="L90" s="1269"/>
      <c r="M90" s="1480"/>
      <c r="N90" s="1480"/>
      <c r="O90" s="1480">
        <v>0</v>
      </c>
      <c r="P90" s="1269">
        <v>0</v>
      </c>
      <c r="Q90" s="1269"/>
      <c r="R90" s="1480"/>
      <c r="S90" s="1480"/>
      <c r="T90" s="1480">
        <v>2</v>
      </c>
      <c r="U90" s="1480">
        <v>0</v>
      </c>
      <c r="V90" s="1480"/>
      <c r="W90" s="1269"/>
      <c r="X90" s="1269">
        <v>1</v>
      </c>
      <c r="Y90" s="1480"/>
      <c r="Z90" s="1480"/>
      <c r="AA90" s="1480"/>
      <c r="AB90" s="1480">
        <v>1</v>
      </c>
      <c r="AC90" s="1269"/>
      <c r="AD90" s="1269"/>
      <c r="AE90" s="1269"/>
      <c r="AF90" s="1269"/>
      <c r="AG90" s="1269"/>
      <c r="AH90" s="1269"/>
      <c r="AI90" s="1269"/>
      <c r="AJ90" s="1269"/>
      <c r="AK90" s="1269"/>
      <c r="AL90" s="1269"/>
      <c r="AM90" s="1270">
        <f t="shared" si="82"/>
        <v>4</v>
      </c>
      <c r="AN90" s="1252">
        <f>AM90/(AM87+AM95)</f>
        <v>9.324009324009324E-4</v>
      </c>
      <c r="AO90" s="2199" t="s">
        <v>696</v>
      </c>
      <c r="AP90" s="2200"/>
    </row>
    <row r="91" spans="2:49" ht="28.5" customHeight="1">
      <c r="B91" s="238" t="s">
        <v>9</v>
      </c>
      <c r="C91" s="2129"/>
      <c r="D91" s="2199" t="s">
        <v>697</v>
      </c>
      <c r="E91" s="2200"/>
      <c r="F91" s="2184"/>
      <c r="G91" s="1268"/>
      <c r="H91" s="1269"/>
      <c r="I91" s="1269"/>
      <c r="J91" s="1269"/>
      <c r="K91" s="1269"/>
      <c r="L91" s="1269"/>
      <c r="M91" s="1480"/>
      <c r="N91" s="1480">
        <v>1</v>
      </c>
      <c r="O91" s="1480">
        <v>0</v>
      </c>
      <c r="P91" s="1269">
        <v>0</v>
      </c>
      <c r="Q91" s="1269"/>
      <c r="R91" s="1480"/>
      <c r="S91" s="1480"/>
      <c r="T91" s="1480">
        <v>1</v>
      </c>
      <c r="U91" s="1480">
        <v>0</v>
      </c>
      <c r="V91" s="1480"/>
      <c r="W91" s="1269"/>
      <c r="X91" s="1269">
        <v>2</v>
      </c>
      <c r="Y91" s="1480"/>
      <c r="Z91" s="1480"/>
      <c r="AA91" s="1480"/>
      <c r="AB91" s="1480">
        <v>2</v>
      </c>
      <c r="AC91" s="1269"/>
      <c r="AD91" s="1269"/>
      <c r="AE91" s="1269"/>
      <c r="AF91" s="1269"/>
      <c r="AG91" s="1269"/>
      <c r="AH91" s="1269"/>
      <c r="AI91" s="1269"/>
      <c r="AJ91" s="1269"/>
      <c r="AK91" s="1269"/>
      <c r="AL91" s="1269"/>
      <c r="AM91" s="1270">
        <f t="shared" si="82"/>
        <v>6</v>
      </c>
      <c r="AN91" s="1252">
        <f>AM91/(AM87+AM93)</f>
        <v>3.0737704918032786E-3</v>
      </c>
      <c r="AO91" s="2199" t="s">
        <v>697</v>
      </c>
      <c r="AP91" s="2200"/>
    </row>
    <row r="92" spans="2:49" ht="28.5" customHeight="1">
      <c r="B92" s="238" t="s">
        <v>9</v>
      </c>
      <c r="C92" s="2129"/>
      <c r="D92" s="2194" t="s">
        <v>698</v>
      </c>
      <c r="E92" s="2195"/>
      <c r="F92" s="2184"/>
      <c r="G92" s="1204"/>
      <c r="H92" s="760"/>
      <c r="I92" s="760"/>
      <c r="J92" s="760"/>
      <c r="K92" s="760"/>
      <c r="L92" s="760"/>
      <c r="M92" s="1297"/>
      <c r="N92" s="1297"/>
      <c r="O92" s="1297">
        <v>6</v>
      </c>
      <c r="P92" s="760">
        <v>10</v>
      </c>
      <c r="Q92" s="760"/>
      <c r="R92" s="1297"/>
      <c r="S92" s="1297">
        <v>11</v>
      </c>
      <c r="T92" s="1297">
        <v>12</v>
      </c>
      <c r="U92" s="1297">
        <v>27</v>
      </c>
      <c r="V92" s="1297">
        <v>9</v>
      </c>
      <c r="W92" s="760">
        <v>11</v>
      </c>
      <c r="X92" s="760">
        <v>22</v>
      </c>
      <c r="Y92" s="1297"/>
      <c r="Z92" s="1297">
        <f t="shared" ref="Z92:AL92" si="84">+Z86</f>
        <v>0</v>
      </c>
      <c r="AA92" s="1297">
        <f t="shared" si="84"/>
        <v>0</v>
      </c>
      <c r="AB92" s="1297">
        <v>10</v>
      </c>
      <c r="AC92" s="760">
        <f t="shared" si="84"/>
        <v>0</v>
      </c>
      <c r="AD92" s="760">
        <f t="shared" si="84"/>
        <v>0</v>
      </c>
      <c r="AE92" s="760">
        <f t="shared" si="84"/>
        <v>0</v>
      </c>
      <c r="AF92" s="760">
        <f t="shared" si="84"/>
        <v>0</v>
      </c>
      <c r="AG92" s="760">
        <f t="shared" si="84"/>
        <v>0</v>
      </c>
      <c r="AH92" s="760">
        <f t="shared" si="84"/>
        <v>0</v>
      </c>
      <c r="AI92" s="760">
        <f t="shared" si="84"/>
        <v>0</v>
      </c>
      <c r="AJ92" s="760">
        <f t="shared" si="84"/>
        <v>0</v>
      </c>
      <c r="AK92" s="760">
        <f t="shared" si="84"/>
        <v>0</v>
      </c>
      <c r="AL92" s="760">
        <f t="shared" si="84"/>
        <v>0</v>
      </c>
      <c r="AM92" s="1270">
        <f t="shared" si="82"/>
        <v>118</v>
      </c>
      <c r="AN92" s="1252">
        <f>AM92/(AM87+AM93)</f>
        <v>6.0450819672131145E-2</v>
      </c>
      <c r="AO92" s="2194" t="s">
        <v>698</v>
      </c>
      <c r="AP92" s="2195"/>
    </row>
    <row r="93" spans="2:49" ht="28.5" customHeight="1">
      <c r="B93" s="238" t="s">
        <v>9</v>
      </c>
      <c r="C93" s="2129"/>
      <c r="D93" s="2167" t="s">
        <v>699</v>
      </c>
      <c r="E93" s="2168"/>
      <c r="F93" s="2184"/>
      <c r="G93" s="80"/>
      <c r="H93" s="1272">
        <f>SUM(H87:H92)</f>
        <v>0</v>
      </c>
      <c r="I93" s="1272">
        <f>SUM(I87:I92)</f>
        <v>0</v>
      </c>
      <c r="J93" s="1272">
        <f t="shared" ref="J93" si="85">SUM(J87:J92)</f>
        <v>0</v>
      </c>
      <c r="K93" s="1272">
        <f>SUM(K88:K92)</f>
        <v>0</v>
      </c>
      <c r="L93" s="1272">
        <f t="shared" ref="L93:AL93" si="86">SUM(L88:L92)</f>
        <v>0</v>
      </c>
      <c r="M93" s="1272">
        <f t="shared" si="86"/>
        <v>0</v>
      </c>
      <c r="N93" s="1272">
        <f t="shared" si="86"/>
        <v>13</v>
      </c>
      <c r="O93" s="1272">
        <f t="shared" si="86"/>
        <v>36</v>
      </c>
      <c r="P93" s="1272">
        <f t="shared" si="86"/>
        <v>31</v>
      </c>
      <c r="Q93" s="1272">
        <f t="shared" si="86"/>
        <v>10</v>
      </c>
      <c r="R93" s="1272">
        <f t="shared" si="86"/>
        <v>0</v>
      </c>
      <c r="S93" s="1272">
        <f t="shared" si="86"/>
        <v>24</v>
      </c>
      <c r="T93" s="1272">
        <f t="shared" si="86"/>
        <v>28</v>
      </c>
      <c r="U93" s="1272">
        <f t="shared" si="86"/>
        <v>59</v>
      </c>
      <c r="V93" s="1272">
        <f t="shared" si="86"/>
        <v>13</v>
      </c>
      <c r="W93" s="1272">
        <f t="shared" si="86"/>
        <v>17</v>
      </c>
      <c r="X93" s="1272">
        <f t="shared" si="86"/>
        <v>39</v>
      </c>
      <c r="Y93" s="1272">
        <f t="shared" si="86"/>
        <v>0</v>
      </c>
      <c r="Z93" s="1272">
        <f t="shared" si="86"/>
        <v>0</v>
      </c>
      <c r="AA93" s="1272">
        <f t="shared" si="86"/>
        <v>0</v>
      </c>
      <c r="AB93" s="1272">
        <f t="shared" si="86"/>
        <v>16</v>
      </c>
      <c r="AC93" s="1272">
        <f t="shared" si="86"/>
        <v>0</v>
      </c>
      <c r="AD93" s="1272">
        <f t="shared" si="86"/>
        <v>0</v>
      </c>
      <c r="AE93" s="1272">
        <f t="shared" si="86"/>
        <v>0</v>
      </c>
      <c r="AF93" s="1272">
        <f t="shared" si="86"/>
        <v>0</v>
      </c>
      <c r="AG93" s="1272">
        <f t="shared" si="86"/>
        <v>0</v>
      </c>
      <c r="AH93" s="1272">
        <f t="shared" si="86"/>
        <v>0</v>
      </c>
      <c r="AI93" s="1272">
        <f t="shared" si="86"/>
        <v>0</v>
      </c>
      <c r="AJ93" s="1272">
        <f t="shared" si="86"/>
        <v>0</v>
      </c>
      <c r="AK93" s="1272">
        <f t="shared" si="86"/>
        <v>0</v>
      </c>
      <c r="AL93" s="1272">
        <f t="shared" si="86"/>
        <v>0</v>
      </c>
      <c r="AM93" s="1273">
        <f t="shared" si="82"/>
        <v>286</v>
      </c>
      <c r="AN93" s="1252">
        <f>AM93/(AM87+AM93)</f>
        <v>0.14651639344262296</v>
      </c>
      <c r="AO93" s="2167" t="s">
        <v>699</v>
      </c>
      <c r="AP93" s="2168"/>
      <c r="AV93" s="48"/>
      <c r="AW93" s="48"/>
    </row>
    <row r="94" spans="2:49" ht="28.5" customHeight="1" thickBot="1">
      <c r="B94" s="238" t="s">
        <v>9</v>
      </c>
      <c r="C94" s="2129"/>
      <c r="D94" s="2169" t="s">
        <v>700</v>
      </c>
      <c r="E94" s="2170"/>
      <c r="F94" s="2184"/>
      <c r="G94" s="171"/>
      <c r="H94" s="1276" t="e">
        <f>H93/(H87+H93)</f>
        <v>#DIV/0!</v>
      </c>
      <c r="I94" s="1276" t="e">
        <f t="shared" ref="I94:AL94" si="87">I93/(I87+I93)</f>
        <v>#DIV/0!</v>
      </c>
      <c r="J94" s="1276" t="e">
        <f t="shared" si="87"/>
        <v>#DIV/0!</v>
      </c>
      <c r="K94" s="1276" t="e">
        <f t="shared" si="87"/>
        <v>#DIV/0!</v>
      </c>
      <c r="L94" s="1276" t="e">
        <f t="shared" si="87"/>
        <v>#DIV/0!</v>
      </c>
      <c r="M94" s="1276">
        <v>0.109</v>
      </c>
      <c r="N94" s="1276">
        <f t="shared" si="87"/>
        <v>0.11926605504587157</v>
      </c>
      <c r="O94" s="1276">
        <f>O93/(O87+O93)</f>
        <v>9.8360655737704916E-2</v>
      </c>
      <c r="P94" s="1276">
        <f t="shared" si="87"/>
        <v>0.12757201646090535</v>
      </c>
      <c r="Q94" s="1276">
        <f t="shared" si="87"/>
        <v>0.15873015873015872</v>
      </c>
      <c r="R94" s="1276" t="e">
        <f t="shared" si="87"/>
        <v>#DIV/0!</v>
      </c>
      <c r="S94" s="1276">
        <f t="shared" si="87"/>
        <v>0.18181818181818182</v>
      </c>
      <c r="T94" s="1276">
        <f t="shared" si="87"/>
        <v>0.11965811965811966</v>
      </c>
      <c r="U94" s="1276">
        <f t="shared" si="87"/>
        <v>0.18437500000000001</v>
      </c>
      <c r="V94" s="1276">
        <f t="shared" si="87"/>
        <v>0.16455696202531644</v>
      </c>
      <c r="W94" s="1276">
        <f t="shared" si="87"/>
        <v>0.34693877551020408</v>
      </c>
      <c r="X94" s="1276">
        <f t="shared" si="87"/>
        <v>0.22674418604651161</v>
      </c>
      <c r="Y94" s="1276" t="e">
        <f t="shared" si="87"/>
        <v>#DIV/0!</v>
      </c>
      <c r="Z94" s="1276" t="e">
        <f t="shared" si="87"/>
        <v>#DIV/0!</v>
      </c>
      <c r="AA94" s="1276" t="e">
        <f t="shared" si="87"/>
        <v>#DIV/0!</v>
      </c>
      <c r="AB94" s="1276">
        <f t="shared" si="87"/>
        <v>0.1103448275862069</v>
      </c>
      <c r="AC94" s="1276" t="e">
        <f t="shared" si="87"/>
        <v>#DIV/0!</v>
      </c>
      <c r="AD94" s="1276" t="e">
        <f t="shared" si="87"/>
        <v>#DIV/0!</v>
      </c>
      <c r="AE94" s="1276" t="e">
        <f t="shared" si="87"/>
        <v>#DIV/0!</v>
      </c>
      <c r="AF94" s="1276" t="e">
        <f t="shared" si="87"/>
        <v>#DIV/0!</v>
      </c>
      <c r="AG94" s="1276" t="e">
        <f t="shared" si="87"/>
        <v>#DIV/0!</v>
      </c>
      <c r="AH94" s="1276" t="e">
        <f t="shared" si="87"/>
        <v>#DIV/0!</v>
      </c>
      <c r="AI94" s="1276" t="e">
        <f t="shared" si="87"/>
        <v>#DIV/0!</v>
      </c>
      <c r="AJ94" s="1276" t="e">
        <f t="shared" si="87"/>
        <v>#DIV/0!</v>
      </c>
      <c r="AK94" s="1276" t="e">
        <f t="shared" si="87"/>
        <v>#DIV/0!</v>
      </c>
      <c r="AL94" s="1276" t="e">
        <f t="shared" si="87"/>
        <v>#DIV/0!</v>
      </c>
      <c r="AM94" s="1271"/>
      <c r="AN94" s="1274"/>
      <c r="AO94" s="1275"/>
      <c r="AP94" s="1275"/>
    </row>
    <row r="95" spans="2:49" ht="30.75" customHeight="1" thickTop="1">
      <c r="B95" s="238" t="s">
        <v>4</v>
      </c>
      <c r="C95" s="2081" t="s">
        <v>1125</v>
      </c>
      <c r="D95" s="2155" t="s">
        <v>220</v>
      </c>
      <c r="E95" s="298" t="s">
        <v>148</v>
      </c>
      <c r="F95" s="299"/>
      <c r="G95" s="318"/>
      <c r="H95" s="300">
        <f t="shared" ref="H95:AL95" si="88">+H59</f>
        <v>0</v>
      </c>
      <c r="I95" s="300">
        <f t="shared" si="88"/>
        <v>0</v>
      </c>
      <c r="J95" s="300">
        <f t="shared" si="88"/>
        <v>0</v>
      </c>
      <c r="K95" s="300">
        <f t="shared" si="88"/>
        <v>0</v>
      </c>
      <c r="L95" s="300">
        <f t="shared" si="88"/>
        <v>0</v>
      </c>
      <c r="M95" s="1484">
        <f t="shared" si="88"/>
        <v>32</v>
      </c>
      <c r="N95" s="1484">
        <f t="shared" si="88"/>
        <v>128</v>
      </c>
      <c r="O95" s="1484">
        <f t="shared" si="88"/>
        <v>32</v>
      </c>
      <c r="P95" s="300">
        <f t="shared" si="88"/>
        <v>128</v>
      </c>
      <c r="Q95" s="300">
        <f t="shared" si="88"/>
        <v>64</v>
      </c>
      <c r="R95" s="1484">
        <f t="shared" si="88"/>
        <v>64</v>
      </c>
      <c r="S95" s="1484">
        <f t="shared" si="88"/>
        <v>32</v>
      </c>
      <c r="T95" s="1484">
        <f t="shared" si="88"/>
        <v>128</v>
      </c>
      <c r="U95" s="1484">
        <f t="shared" si="88"/>
        <v>32</v>
      </c>
      <c r="V95" s="1484">
        <f t="shared" si="88"/>
        <v>192</v>
      </c>
      <c r="W95" s="300">
        <f t="shared" si="88"/>
        <v>128</v>
      </c>
      <c r="X95" s="300">
        <f t="shared" si="88"/>
        <v>32</v>
      </c>
      <c r="Y95" s="1484">
        <f t="shared" si="88"/>
        <v>32</v>
      </c>
      <c r="Z95" s="1484">
        <f t="shared" si="88"/>
        <v>128</v>
      </c>
      <c r="AA95" s="1484">
        <f t="shared" si="88"/>
        <v>160</v>
      </c>
      <c r="AB95" s="1484">
        <f t="shared" si="88"/>
        <v>96</v>
      </c>
      <c r="AC95" s="300">
        <f t="shared" si="88"/>
        <v>160</v>
      </c>
      <c r="AD95" s="300">
        <f t="shared" si="88"/>
        <v>128</v>
      </c>
      <c r="AE95" s="300">
        <f t="shared" si="88"/>
        <v>64</v>
      </c>
      <c r="AF95" s="300">
        <f t="shared" si="88"/>
        <v>192</v>
      </c>
      <c r="AG95" s="300">
        <f t="shared" si="88"/>
        <v>160</v>
      </c>
      <c r="AH95" s="300">
        <f t="shared" si="88"/>
        <v>160</v>
      </c>
      <c r="AI95" s="300">
        <f t="shared" si="88"/>
        <v>160</v>
      </c>
      <c r="AJ95" s="300">
        <f t="shared" si="88"/>
        <v>160</v>
      </c>
      <c r="AK95" s="300">
        <f t="shared" si="88"/>
        <v>32</v>
      </c>
      <c r="AL95" s="300">
        <f t="shared" si="88"/>
        <v>0</v>
      </c>
      <c r="AM95" s="301">
        <f>SUM(H95:AL95)</f>
        <v>2624</v>
      </c>
      <c r="AO95" s="238" t="s">
        <v>635</v>
      </c>
    </row>
    <row r="96" spans="2:49" ht="30.75" customHeight="1">
      <c r="B96" s="238" t="s">
        <v>4</v>
      </c>
      <c r="C96" s="2082"/>
      <c r="D96" s="2112"/>
      <c r="E96" s="215" t="s">
        <v>636</v>
      </c>
      <c r="F96" s="221"/>
      <c r="G96" s="248"/>
      <c r="H96" s="1304"/>
      <c r="I96" s="1304"/>
      <c r="J96" s="1304"/>
      <c r="K96" s="1304"/>
      <c r="L96" s="1304"/>
      <c r="M96" s="1469"/>
      <c r="N96" s="1469"/>
      <c r="O96" s="1469"/>
      <c r="P96" s="1304"/>
      <c r="Q96" s="1304"/>
      <c r="R96" s="1469"/>
      <c r="S96" s="1469"/>
      <c r="T96" s="1469"/>
      <c r="U96" s="1469"/>
      <c r="V96" s="1469"/>
      <c r="W96" s="1304"/>
      <c r="X96" s="1304"/>
      <c r="Y96" s="1469"/>
      <c r="Z96" s="1469">
        <f t="shared" ref="Z96:AL96" si="89">+Z67+Z93</f>
        <v>4</v>
      </c>
      <c r="AA96" s="1469">
        <f t="shared" si="89"/>
        <v>0</v>
      </c>
      <c r="AB96" s="1469">
        <f t="shared" si="89"/>
        <v>16</v>
      </c>
      <c r="AC96" s="240">
        <f t="shared" si="89"/>
        <v>0</v>
      </c>
      <c r="AD96" s="240">
        <f t="shared" si="89"/>
        <v>0</v>
      </c>
      <c r="AE96" s="240">
        <f t="shared" si="89"/>
        <v>0</v>
      </c>
      <c r="AF96" s="240">
        <f t="shared" si="89"/>
        <v>0</v>
      </c>
      <c r="AG96" s="240">
        <f t="shared" si="89"/>
        <v>0</v>
      </c>
      <c r="AH96" s="240">
        <f t="shared" si="89"/>
        <v>0</v>
      </c>
      <c r="AI96" s="240">
        <f t="shared" si="89"/>
        <v>0</v>
      </c>
      <c r="AJ96" s="240">
        <f t="shared" si="89"/>
        <v>0</v>
      </c>
      <c r="AK96" s="240">
        <f t="shared" si="89"/>
        <v>0</v>
      </c>
      <c r="AL96" s="240">
        <f t="shared" si="89"/>
        <v>0</v>
      </c>
      <c r="AM96" s="257">
        <f>SUM(H96:AL96)</f>
        <v>20</v>
      </c>
      <c r="AO96" s="289">
        <f>+AM95/(AM96+AM95)</f>
        <v>0.99243570347957644</v>
      </c>
    </row>
    <row r="97" spans="1:41" ht="30.75" customHeight="1">
      <c r="B97" s="238" t="s">
        <v>4</v>
      </c>
      <c r="C97" s="2082"/>
      <c r="D97" s="2113" t="s">
        <v>134</v>
      </c>
      <c r="E97" s="214" t="s">
        <v>148</v>
      </c>
      <c r="F97" s="220"/>
      <c r="G97" s="310"/>
      <c r="H97" s="242">
        <f>+H99</f>
        <v>0</v>
      </c>
      <c r="I97" s="242">
        <f>+I99</f>
        <v>0</v>
      </c>
      <c r="J97" s="242">
        <f>+J99</f>
        <v>0</v>
      </c>
      <c r="K97" s="242">
        <f>+K99</f>
        <v>0</v>
      </c>
      <c r="L97" s="242">
        <f t="shared" ref="L97:AK97" si="90">+L99</f>
        <v>0</v>
      </c>
      <c r="M97" s="1481">
        <v>66</v>
      </c>
      <c r="N97" s="1481">
        <v>223</v>
      </c>
      <c r="O97" s="1481">
        <v>310</v>
      </c>
      <c r="P97" s="242">
        <v>245</v>
      </c>
      <c r="Q97" s="242">
        <v>3</v>
      </c>
      <c r="R97" s="1481"/>
      <c r="S97" s="1481">
        <v>111</v>
      </c>
      <c r="T97" s="1481">
        <v>244</v>
      </c>
      <c r="U97" s="1481">
        <v>264</v>
      </c>
      <c r="V97" s="1481">
        <v>305</v>
      </c>
      <c r="W97" s="242">
        <f t="shared" si="90"/>
        <v>0</v>
      </c>
      <c r="X97" s="242">
        <f t="shared" si="90"/>
        <v>0</v>
      </c>
      <c r="Y97" s="1481">
        <f t="shared" si="90"/>
        <v>0</v>
      </c>
      <c r="Z97" s="1481">
        <f t="shared" si="90"/>
        <v>0</v>
      </c>
      <c r="AA97" s="1481">
        <v>110</v>
      </c>
      <c r="AB97" s="1481">
        <v>282</v>
      </c>
      <c r="AC97" s="242">
        <f t="shared" si="90"/>
        <v>270</v>
      </c>
      <c r="AD97" s="242">
        <f t="shared" si="90"/>
        <v>230</v>
      </c>
      <c r="AE97" s="242">
        <f t="shared" si="90"/>
        <v>0</v>
      </c>
      <c r="AF97" s="242">
        <f t="shared" si="90"/>
        <v>0</v>
      </c>
      <c r="AG97" s="242">
        <f t="shared" si="90"/>
        <v>0</v>
      </c>
      <c r="AH97" s="242">
        <f t="shared" si="90"/>
        <v>0</v>
      </c>
      <c r="AI97" s="242">
        <f t="shared" si="90"/>
        <v>80</v>
      </c>
      <c r="AJ97" s="242">
        <f t="shared" si="90"/>
        <v>270</v>
      </c>
      <c r="AK97" s="242">
        <f t="shared" si="90"/>
        <v>260</v>
      </c>
      <c r="AL97" s="242">
        <f>+AL99</f>
        <v>120</v>
      </c>
      <c r="AM97" s="258">
        <f t="shared" ref="AM97:AM103" si="91">SUM(H97:AL97)</f>
        <v>3393</v>
      </c>
    </row>
    <row r="98" spans="1:41" ht="30.75" customHeight="1">
      <c r="B98" s="238" t="s">
        <v>4</v>
      </c>
      <c r="C98" s="2082"/>
      <c r="D98" s="2112"/>
      <c r="E98" s="215" t="s">
        <v>636</v>
      </c>
      <c r="F98" s="221"/>
      <c r="G98" s="248"/>
      <c r="H98" s="1305"/>
      <c r="I98" s="1305"/>
      <c r="J98" s="1305"/>
      <c r="K98" s="1305"/>
      <c r="L98" s="1305"/>
      <c r="M98" s="1472">
        <v>4</v>
      </c>
      <c r="N98" s="1472">
        <v>1</v>
      </c>
      <c r="O98" s="1472">
        <v>5</v>
      </c>
      <c r="P98" s="1305">
        <v>7</v>
      </c>
      <c r="Q98" s="1305"/>
      <c r="R98" s="1472"/>
      <c r="S98" s="1472">
        <v>1</v>
      </c>
      <c r="T98" s="1472">
        <v>1</v>
      </c>
      <c r="U98" s="1472">
        <v>1</v>
      </c>
      <c r="V98" s="1472">
        <v>3</v>
      </c>
      <c r="W98" s="1305"/>
      <c r="X98" s="1305"/>
      <c r="Y98" s="1472"/>
      <c r="Z98" s="1472"/>
      <c r="AA98" s="1472">
        <v>2</v>
      </c>
      <c r="AB98" s="1472">
        <v>5</v>
      </c>
      <c r="AC98" s="221"/>
      <c r="AD98" s="221"/>
      <c r="AE98" s="221"/>
      <c r="AF98" s="221"/>
      <c r="AG98" s="221"/>
      <c r="AH98" s="221"/>
      <c r="AI98" s="221"/>
      <c r="AJ98" s="221"/>
      <c r="AK98" s="221"/>
      <c r="AL98" s="221"/>
      <c r="AM98" s="259">
        <f t="shared" si="91"/>
        <v>30</v>
      </c>
      <c r="AO98" s="289">
        <f>+AM97/(AM98+AM97)</f>
        <v>0.99123575810692377</v>
      </c>
    </row>
    <row r="99" spans="1:41" ht="30.75" customHeight="1">
      <c r="B99" s="238" t="s">
        <v>4</v>
      </c>
      <c r="C99" s="2082"/>
      <c r="D99" s="2113" t="s">
        <v>129</v>
      </c>
      <c r="E99" s="214" t="s">
        <v>148</v>
      </c>
      <c r="F99" s="220"/>
      <c r="G99" s="310"/>
      <c r="H99" s="270">
        <f>+H101</f>
        <v>0</v>
      </c>
      <c r="I99" s="270">
        <f>+I101</f>
        <v>0</v>
      </c>
      <c r="J99" s="270">
        <f>+J101</f>
        <v>0</v>
      </c>
      <c r="K99" s="270">
        <f>+K101</f>
        <v>0</v>
      </c>
      <c r="L99" s="270">
        <f t="shared" ref="L99" si="92">+L101</f>
        <v>0</v>
      </c>
      <c r="M99" s="1471">
        <v>161</v>
      </c>
      <c r="N99" s="1471">
        <v>296</v>
      </c>
      <c r="O99" s="1471">
        <v>284</v>
      </c>
      <c r="P99" s="270">
        <v>144</v>
      </c>
      <c r="Q99" s="270">
        <f t="shared" ref="Q99:X99" si="93">+Q101</f>
        <v>0</v>
      </c>
      <c r="R99" s="1471"/>
      <c r="S99" s="1471">
        <v>146</v>
      </c>
      <c r="T99" s="1471">
        <v>314</v>
      </c>
      <c r="U99" s="1471">
        <v>304</v>
      </c>
      <c r="V99" s="1471">
        <v>154</v>
      </c>
      <c r="W99" s="270">
        <f t="shared" si="93"/>
        <v>0</v>
      </c>
      <c r="X99" s="270">
        <f t="shared" si="93"/>
        <v>0</v>
      </c>
      <c r="Y99" s="1471">
        <f t="shared" ref="Y99:AL99" si="94">+Y101</f>
        <v>0</v>
      </c>
      <c r="Z99" s="1471">
        <f t="shared" si="94"/>
        <v>0</v>
      </c>
      <c r="AA99" s="1471">
        <v>229</v>
      </c>
      <c r="AB99" s="1471">
        <v>314</v>
      </c>
      <c r="AC99" s="270">
        <f t="shared" si="94"/>
        <v>270</v>
      </c>
      <c r="AD99" s="270">
        <f t="shared" si="94"/>
        <v>230</v>
      </c>
      <c r="AE99" s="270">
        <f t="shared" si="94"/>
        <v>0</v>
      </c>
      <c r="AF99" s="270">
        <f t="shared" si="94"/>
        <v>0</v>
      </c>
      <c r="AG99" s="270">
        <f t="shared" si="94"/>
        <v>0</v>
      </c>
      <c r="AH99" s="270">
        <f t="shared" si="94"/>
        <v>0</v>
      </c>
      <c r="AI99" s="270">
        <f t="shared" si="94"/>
        <v>80</v>
      </c>
      <c r="AJ99" s="270">
        <f t="shared" si="94"/>
        <v>270</v>
      </c>
      <c r="AK99" s="270">
        <f t="shared" si="94"/>
        <v>260</v>
      </c>
      <c r="AL99" s="270">
        <f t="shared" si="94"/>
        <v>120</v>
      </c>
      <c r="AM99" s="258">
        <f t="shared" si="91"/>
        <v>3576</v>
      </c>
    </row>
    <row r="100" spans="1:41" ht="30.75" customHeight="1">
      <c r="B100" s="238" t="s">
        <v>4</v>
      </c>
      <c r="C100" s="2082"/>
      <c r="D100" s="2112"/>
      <c r="E100" s="215" t="s">
        <v>636</v>
      </c>
      <c r="F100" s="221"/>
      <c r="G100" s="248"/>
      <c r="H100" s="1305"/>
      <c r="I100" s="1305"/>
      <c r="J100" s="1305"/>
      <c r="K100" s="1305"/>
      <c r="L100" s="1305"/>
      <c r="M100" s="1472">
        <v>4</v>
      </c>
      <c r="N100" s="1472">
        <v>5</v>
      </c>
      <c r="O100" s="1472"/>
      <c r="P100" s="1305"/>
      <c r="Q100" s="1305"/>
      <c r="R100" s="1472"/>
      <c r="S100" s="1472"/>
      <c r="T100" s="1472"/>
      <c r="U100" s="1472">
        <v>1</v>
      </c>
      <c r="V100" s="1472">
        <v>1</v>
      </c>
      <c r="W100" s="1305"/>
      <c r="X100" s="1305"/>
      <c r="Y100" s="1472"/>
      <c r="Z100" s="1472"/>
      <c r="AA100" s="1472"/>
      <c r="AB100" s="1472"/>
      <c r="AC100" s="221"/>
      <c r="AD100" s="221"/>
      <c r="AE100" s="221"/>
      <c r="AF100" s="221"/>
      <c r="AG100" s="221"/>
      <c r="AH100" s="221"/>
      <c r="AI100" s="221"/>
      <c r="AJ100" s="221"/>
      <c r="AK100" s="221"/>
      <c r="AL100" s="221"/>
      <c r="AM100" s="259">
        <f>SUM(H100:AL100)</f>
        <v>11</v>
      </c>
      <c r="AO100" s="289">
        <f>+AM99/(AM100+AM99)</f>
        <v>0.99693337050459996</v>
      </c>
    </row>
    <row r="101" spans="1:41" ht="30.75" customHeight="1">
      <c r="B101" s="238" t="s">
        <v>4</v>
      </c>
      <c r="C101" s="2082"/>
      <c r="D101" s="2111" t="s">
        <v>4</v>
      </c>
      <c r="E101" s="214" t="s">
        <v>148</v>
      </c>
      <c r="F101" s="222"/>
      <c r="G101" s="311"/>
      <c r="H101" s="270">
        <f t="shared" ref="H101:L101" si="95">+H105</f>
        <v>0</v>
      </c>
      <c r="I101" s="270">
        <f t="shared" si="95"/>
        <v>0</v>
      </c>
      <c r="J101" s="270">
        <f t="shared" si="95"/>
        <v>0</v>
      </c>
      <c r="K101" s="270">
        <f t="shared" si="95"/>
        <v>0</v>
      </c>
      <c r="L101" s="270">
        <f t="shared" si="95"/>
        <v>0</v>
      </c>
      <c r="M101" s="1471">
        <v>224</v>
      </c>
      <c r="N101" s="1471">
        <v>312</v>
      </c>
      <c r="O101" s="1471">
        <v>249</v>
      </c>
      <c r="P101" s="270">
        <v>113</v>
      </c>
      <c r="Q101" s="270">
        <f t="shared" ref="Q101:AL101" si="96">+Q105</f>
        <v>0</v>
      </c>
      <c r="R101" s="1471"/>
      <c r="S101" s="1471">
        <v>197</v>
      </c>
      <c r="T101" s="1471">
        <v>291</v>
      </c>
      <c r="U101" s="1471">
        <v>311</v>
      </c>
      <c r="V101" s="1471">
        <v>113</v>
      </c>
      <c r="W101" s="270">
        <f t="shared" si="96"/>
        <v>0</v>
      </c>
      <c r="X101" s="270">
        <f t="shared" si="96"/>
        <v>0</v>
      </c>
      <c r="Y101" s="1471">
        <f t="shared" si="96"/>
        <v>0</v>
      </c>
      <c r="Z101" s="1471">
        <f t="shared" si="96"/>
        <v>0</v>
      </c>
      <c r="AA101" s="1471">
        <v>241</v>
      </c>
      <c r="AB101" s="1471">
        <v>313</v>
      </c>
      <c r="AC101" s="270">
        <f t="shared" si="96"/>
        <v>270</v>
      </c>
      <c r="AD101" s="270">
        <f t="shared" si="96"/>
        <v>230</v>
      </c>
      <c r="AE101" s="270">
        <f t="shared" si="96"/>
        <v>0</v>
      </c>
      <c r="AF101" s="270">
        <f t="shared" si="96"/>
        <v>0</v>
      </c>
      <c r="AG101" s="270">
        <f t="shared" si="96"/>
        <v>0</v>
      </c>
      <c r="AH101" s="270">
        <f t="shared" si="96"/>
        <v>0</v>
      </c>
      <c r="AI101" s="270">
        <f t="shared" si="96"/>
        <v>80</v>
      </c>
      <c r="AJ101" s="270">
        <f t="shared" si="96"/>
        <v>270</v>
      </c>
      <c r="AK101" s="270">
        <f t="shared" si="96"/>
        <v>260</v>
      </c>
      <c r="AL101" s="270">
        <f t="shared" si="96"/>
        <v>120</v>
      </c>
      <c r="AM101" s="258">
        <f t="shared" si="91"/>
        <v>3594</v>
      </c>
    </row>
    <row r="102" spans="1:41" ht="30.75" customHeight="1" thickBot="1">
      <c r="B102" s="238" t="s">
        <v>4</v>
      </c>
      <c r="C102" s="2082"/>
      <c r="D102" s="2114"/>
      <c r="E102" s="216" t="s">
        <v>636</v>
      </c>
      <c r="F102" s="223"/>
      <c r="G102" s="312"/>
      <c r="H102" s="1305"/>
      <c r="I102" s="1305"/>
      <c r="J102" s="1305"/>
      <c r="K102" s="1305"/>
      <c r="L102" s="1305"/>
      <c r="M102" s="1472"/>
      <c r="N102" s="1472">
        <v>1</v>
      </c>
      <c r="O102" s="1472">
        <v>31</v>
      </c>
      <c r="P102" s="1305">
        <v>3</v>
      </c>
      <c r="Q102" s="1305"/>
      <c r="R102" s="1472"/>
      <c r="S102" s="1472"/>
      <c r="T102" s="1472">
        <v>6</v>
      </c>
      <c r="U102" s="1472">
        <v>7</v>
      </c>
      <c r="V102" s="1472"/>
      <c r="W102" s="1305"/>
      <c r="X102" s="1305"/>
      <c r="Y102" s="1472"/>
      <c r="Z102" s="1472"/>
      <c r="AA102" s="1472"/>
      <c r="AB102" s="1472"/>
      <c r="AC102" s="221"/>
      <c r="AD102" s="221"/>
      <c r="AE102" s="221"/>
      <c r="AF102" s="221"/>
      <c r="AG102" s="221"/>
      <c r="AH102" s="221"/>
      <c r="AI102" s="221"/>
      <c r="AJ102" s="221"/>
      <c r="AK102" s="221"/>
      <c r="AL102" s="221"/>
      <c r="AM102" s="259">
        <f t="shared" si="91"/>
        <v>48</v>
      </c>
      <c r="AO102" s="289">
        <f>+AM101/(AM102+AM101)</f>
        <v>0.98682042833607908</v>
      </c>
    </row>
    <row r="103" spans="1:41" ht="30.75" customHeight="1" thickTop="1">
      <c r="B103" s="238" t="s">
        <v>4</v>
      </c>
      <c r="C103" s="2082"/>
      <c r="D103" s="225" t="s">
        <v>637</v>
      </c>
      <c r="E103" s="226" t="s">
        <v>7</v>
      </c>
      <c r="F103" s="227"/>
      <c r="G103" s="249"/>
      <c r="H103" s="1306"/>
      <c r="I103" s="1306"/>
      <c r="J103" s="1306"/>
      <c r="K103" s="1306"/>
      <c r="L103" s="1306"/>
      <c r="M103" s="1473">
        <v>5</v>
      </c>
      <c r="N103" s="1473">
        <v>2</v>
      </c>
      <c r="O103" s="1473">
        <v>2</v>
      </c>
      <c r="P103" s="1306"/>
      <c r="Q103" s="1306"/>
      <c r="R103" s="1473"/>
      <c r="S103" s="1473">
        <v>3</v>
      </c>
      <c r="T103" s="1473">
        <v>4</v>
      </c>
      <c r="U103" s="1473"/>
      <c r="V103" s="1473">
        <v>3</v>
      </c>
      <c r="W103" s="1306"/>
      <c r="X103" s="227"/>
      <c r="Y103" s="1473"/>
      <c r="Z103" s="1473"/>
      <c r="AA103" s="1473">
        <v>2</v>
      </c>
      <c r="AB103" s="1473">
        <v>1</v>
      </c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481">
        <f t="shared" si="91"/>
        <v>22</v>
      </c>
    </row>
    <row r="104" spans="1:41" ht="30.75" customHeight="1">
      <c r="B104" s="238" t="s">
        <v>4</v>
      </c>
      <c r="C104" s="2082"/>
      <c r="D104" s="2063" t="s">
        <v>51</v>
      </c>
      <c r="E104" s="2064"/>
      <c r="F104" s="224"/>
      <c r="G104" s="313">
        <f>在庫管理!E28</f>
        <v>31</v>
      </c>
      <c r="H104" s="510">
        <f>+G104+H101-H98-H100-H83-H93</f>
        <v>31</v>
      </c>
      <c r="I104" s="510">
        <f>+H104+I101-I98-I100-I83-I93</f>
        <v>31</v>
      </c>
      <c r="J104" s="510">
        <f>+I104+J101-J98-J100-J83-J93</f>
        <v>31</v>
      </c>
      <c r="K104" s="510">
        <f>+J104+K101-K98-K100-K83-K93</f>
        <v>31</v>
      </c>
      <c r="L104" s="510">
        <f t="shared" ref="L104:AL104" si="97">+K104+L101-L98-L100-L83-L93</f>
        <v>31</v>
      </c>
      <c r="M104" s="510">
        <f t="shared" si="97"/>
        <v>247</v>
      </c>
      <c r="N104" s="510">
        <f t="shared" si="97"/>
        <v>444</v>
      </c>
      <c r="O104" s="510">
        <f t="shared" si="97"/>
        <v>492</v>
      </c>
      <c r="P104" s="510">
        <f t="shared" si="97"/>
        <v>567</v>
      </c>
      <c r="Q104" s="510">
        <f t="shared" ref="Q104:Y104" si="98">+P104+Q101-Q98-Q100-Q83-Q93</f>
        <v>557</v>
      </c>
      <c r="R104" s="510">
        <f t="shared" si="98"/>
        <v>173</v>
      </c>
      <c r="S104" s="510">
        <f t="shared" si="98"/>
        <v>345</v>
      </c>
      <c r="T104" s="510">
        <f t="shared" si="98"/>
        <v>415</v>
      </c>
      <c r="U104" s="510">
        <f t="shared" si="98"/>
        <v>473</v>
      </c>
      <c r="V104" s="510">
        <f t="shared" si="98"/>
        <v>377</v>
      </c>
      <c r="W104" s="510">
        <f t="shared" si="98"/>
        <v>360</v>
      </c>
      <c r="X104" s="510">
        <f t="shared" si="98"/>
        <v>321</v>
      </c>
      <c r="Y104" s="510">
        <f t="shared" si="98"/>
        <v>97</v>
      </c>
      <c r="Z104" s="510">
        <f t="shared" si="97"/>
        <v>97</v>
      </c>
      <c r="AA104" s="510">
        <f t="shared" si="97"/>
        <v>311</v>
      </c>
      <c r="AB104" s="510">
        <f t="shared" si="97"/>
        <v>603</v>
      </c>
      <c r="AC104" s="510">
        <f t="shared" si="97"/>
        <v>713</v>
      </c>
      <c r="AD104" s="510">
        <f t="shared" si="97"/>
        <v>943</v>
      </c>
      <c r="AE104" s="510">
        <f t="shared" si="97"/>
        <v>943</v>
      </c>
      <c r="AF104" s="510">
        <f t="shared" si="97"/>
        <v>751</v>
      </c>
      <c r="AG104" s="510">
        <f t="shared" si="97"/>
        <v>559</v>
      </c>
      <c r="AH104" s="510">
        <f t="shared" si="97"/>
        <v>559</v>
      </c>
      <c r="AI104" s="510">
        <f t="shared" si="97"/>
        <v>639</v>
      </c>
      <c r="AJ104" s="510">
        <f t="shared" si="97"/>
        <v>909</v>
      </c>
      <c r="AK104" s="510">
        <f t="shared" si="97"/>
        <v>1169</v>
      </c>
      <c r="AL104" s="510">
        <f t="shared" si="97"/>
        <v>1289</v>
      </c>
      <c r="AM104" s="261"/>
    </row>
    <row r="105" spans="1:41" ht="30.75" customHeight="1">
      <c r="A105" t="s">
        <v>619</v>
      </c>
      <c r="B105" s="238" t="s">
        <v>4</v>
      </c>
      <c r="C105" s="2082"/>
      <c r="D105" s="2055" t="s">
        <v>144</v>
      </c>
      <c r="E105" s="2056"/>
      <c r="F105" s="247"/>
      <c r="G105" s="794">
        <f>+管理ﾌｫｰﾏｯﾄ!G44</f>
        <v>2500</v>
      </c>
      <c r="H105" s="116"/>
      <c r="I105" s="116"/>
      <c r="J105" s="116"/>
      <c r="K105" s="116"/>
      <c r="L105" s="116"/>
      <c r="M105" s="116">
        <v>240</v>
      </c>
      <c r="N105" s="116">
        <v>270</v>
      </c>
      <c r="O105" s="116">
        <v>240</v>
      </c>
      <c r="P105" s="116">
        <v>100</v>
      </c>
      <c r="Q105" s="116"/>
      <c r="R105" s="116">
        <v>80</v>
      </c>
      <c r="S105" s="116">
        <v>190</v>
      </c>
      <c r="T105" s="116">
        <v>270</v>
      </c>
      <c r="U105" s="116">
        <v>270</v>
      </c>
      <c r="V105" s="116">
        <v>100</v>
      </c>
      <c r="W105" s="116"/>
      <c r="X105" s="116"/>
      <c r="Y105" s="116"/>
      <c r="Z105" s="116"/>
      <c r="AA105" s="116">
        <v>210</v>
      </c>
      <c r="AB105" s="116">
        <v>270</v>
      </c>
      <c r="AC105" s="116">
        <v>270</v>
      </c>
      <c r="AD105" s="116">
        <v>230</v>
      </c>
      <c r="AE105" s="116"/>
      <c r="AF105" s="116"/>
      <c r="AG105" s="116"/>
      <c r="AH105" s="116"/>
      <c r="AI105" s="116">
        <v>80</v>
      </c>
      <c r="AJ105" s="116">
        <v>270</v>
      </c>
      <c r="AK105" s="116">
        <v>260</v>
      </c>
      <c r="AL105" s="116">
        <v>120</v>
      </c>
      <c r="AM105" s="262">
        <f>SUM(H105:AL105)</f>
        <v>3470</v>
      </c>
      <c r="AO105" s="238" t="s">
        <v>638</v>
      </c>
    </row>
    <row r="106" spans="1:41" ht="30.75" customHeight="1">
      <c r="A106" t="s">
        <v>619</v>
      </c>
      <c r="B106" s="238" t="s">
        <v>4</v>
      </c>
      <c r="C106" s="2082"/>
      <c r="D106" s="2057" t="s">
        <v>148</v>
      </c>
      <c r="E106" s="2058"/>
      <c r="F106" s="244"/>
      <c r="G106" s="753">
        <f>在庫管理!D28</f>
        <v>0</v>
      </c>
      <c r="H106" s="217">
        <f>+H101-H100-H98-H96</f>
        <v>0</v>
      </c>
      <c r="I106" s="217">
        <f>+I101-I100-I98-I96</f>
        <v>0</v>
      </c>
      <c r="J106" s="217">
        <f>+J101-J100-J98-J96</f>
        <v>0</v>
      </c>
      <c r="K106" s="217">
        <f>+K101-K100-K98-K96</f>
        <v>0</v>
      </c>
      <c r="L106" s="217">
        <f t="shared" ref="L106:AL106" si="99">+L101-L100-L98-L96</f>
        <v>0</v>
      </c>
      <c r="M106" s="217">
        <f t="shared" si="99"/>
        <v>216</v>
      </c>
      <c r="N106" s="217">
        <f t="shared" si="99"/>
        <v>306</v>
      </c>
      <c r="O106" s="217">
        <f t="shared" si="99"/>
        <v>244</v>
      </c>
      <c r="P106" s="217">
        <f t="shared" si="99"/>
        <v>106</v>
      </c>
      <c r="Q106" s="217">
        <f t="shared" si="99"/>
        <v>0</v>
      </c>
      <c r="R106" s="217">
        <f t="shared" si="99"/>
        <v>0</v>
      </c>
      <c r="S106" s="217">
        <f t="shared" si="99"/>
        <v>196</v>
      </c>
      <c r="T106" s="217">
        <f t="shared" si="99"/>
        <v>290</v>
      </c>
      <c r="U106" s="217">
        <f t="shared" si="99"/>
        <v>309</v>
      </c>
      <c r="V106" s="217">
        <f t="shared" si="99"/>
        <v>109</v>
      </c>
      <c r="W106" s="217">
        <f t="shared" si="99"/>
        <v>0</v>
      </c>
      <c r="X106" s="217">
        <f t="shared" si="99"/>
        <v>0</v>
      </c>
      <c r="Y106" s="217">
        <f t="shared" si="99"/>
        <v>0</v>
      </c>
      <c r="Z106" s="217">
        <f t="shared" si="99"/>
        <v>-4</v>
      </c>
      <c r="AA106" s="217">
        <f t="shared" si="99"/>
        <v>239</v>
      </c>
      <c r="AB106" s="217">
        <f t="shared" si="99"/>
        <v>292</v>
      </c>
      <c r="AC106" s="217">
        <f t="shared" si="99"/>
        <v>270</v>
      </c>
      <c r="AD106" s="217">
        <f t="shared" si="99"/>
        <v>230</v>
      </c>
      <c r="AE106" s="217">
        <f t="shared" si="99"/>
        <v>0</v>
      </c>
      <c r="AF106" s="217">
        <f t="shared" si="99"/>
        <v>0</v>
      </c>
      <c r="AG106" s="217">
        <f t="shared" si="99"/>
        <v>0</v>
      </c>
      <c r="AH106" s="217">
        <f t="shared" si="99"/>
        <v>0</v>
      </c>
      <c r="AI106" s="217">
        <f t="shared" si="99"/>
        <v>80</v>
      </c>
      <c r="AJ106" s="217">
        <f t="shared" si="99"/>
        <v>270</v>
      </c>
      <c r="AK106" s="217">
        <f t="shared" si="99"/>
        <v>260</v>
      </c>
      <c r="AL106" s="784">
        <f t="shared" si="99"/>
        <v>120</v>
      </c>
      <c r="AM106" s="271">
        <f>SUM(H106:AL106)+G106</f>
        <v>3533</v>
      </c>
      <c r="AO106" s="289">
        <f>+AM106/(AM107+AM106)</f>
        <v>0.96424672489082974</v>
      </c>
    </row>
    <row r="107" spans="1:41" ht="30.75" customHeight="1">
      <c r="B107" s="238" t="s">
        <v>4</v>
      </c>
      <c r="C107" s="2082"/>
      <c r="D107" s="2115" t="s">
        <v>636</v>
      </c>
      <c r="E107" s="2116"/>
      <c r="F107" s="245"/>
      <c r="G107" s="252"/>
      <c r="H107" s="245">
        <f>+H103+H102+H100+H98+H96</f>
        <v>0</v>
      </c>
      <c r="I107" s="245">
        <f>+I103+I102+I100+I98+I96</f>
        <v>0</v>
      </c>
      <c r="J107" s="245">
        <f>+J103+J102+J100+J98+J96</f>
        <v>0</v>
      </c>
      <c r="K107" s="245">
        <f>+K103+K102+K100+K98+K96</f>
        <v>0</v>
      </c>
      <c r="L107" s="245">
        <f t="shared" ref="L107:AL107" si="100">+L103+L102+L100+L98+L96</f>
        <v>0</v>
      </c>
      <c r="M107" s="245">
        <f t="shared" si="100"/>
        <v>13</v>
      </c>
      <c r="N107" s="245">
        <f t="shared" si="100"/>
        <v>9</v>
      </c>
      <c r="O107" s="245">
        <f t="shared" si="100"/>
        <v>38</v>
      </c>
      <c r="P107" s="245">
        <f t="shared" si="100"/>
        <v>10</v>
      </c>
      <c r="Q107" s="245">
        <f t="shared" si="100"/>
        <v>0</v>
      </c>
      <c r="R107" s="245">
        <f t="shared" si="100"/>
        <v>0</v>
      </c>
      <c r="S107" s="245">
        <f t="shared" si="100"/>
        <v>4</v>
      </c>
      <c r="T107" s="245">
        <f t="shared" si="100"/>
        <v>11</v>
      </c>
      <c r="U107" s="245">
        <f t="shared" si="100"/>
        <v>9</v>
      </c>
      <c r="V107" s="245">
        <f t="shared" si="100"/>
        <v>7</v>
      </c>
      <c r="W107" s="245">
        <f t="shared" si="100"/>
        <v>0</v>
      </c>
      <c r="X107" s="245">
        <f t="shared" si="100"/>
        <v>0</v>
      </c>
      <c r="Y107" s="245">
        <f t="shared" si="100"/>
        <v>0</v>
      </c>
      <c r="Z107" s="245">
        <f t="shared" si="100"/>
        <v>4</v>
      </c>
      <c r="AA107" s="245">
        <f t="shared" si="100"/>
        <v>4</v>
      </c>
      <c r="AB107" s="245">
        <f t="shared" si="100"/>
        <v>22</v>
      </c>
      <c r="AC107" s="245">
        <f t="shared" si="100"/>
        <v>0</v>
      </c>
      <c r="AD107" s="245">
        <f t="shared" si="100"/>
        <v>0</v>
      </c>
      <c r="AE107" s="245">
        <f t="shared" si="100"/>
        <v>0</v>
      </c>
      <c r="AF107" s="245">
        <f t="shared" si="100"/>
        <v>0</v>
      </c>
      <c r="AG107" s="245">
        <f t="shared" si="100"/>
        <v>0</v>
      </c>
      <c r="AH107" s="245">
        <f t="shared" si="100"/>
        <v>0</v>
      </c>
      <c r="AI107" s="245">
        <f t="shared" si="100"/>
        <v>0</v>
      </c>
      <c r="AJ107" s="245">
        <f t="shared" si="100"/>
        <v>0</v>
      </c>
      <c r="AK107" s="245">
        <f t="shared" si="100"/>
        <v>0</v>
      </c>
      <c r="AL107" s="252">
        <f t="shared" si="100"/>
        <v>0</v>
      </c>
      <c r="AM107" s="482">
        <f>SUM(H107:AL107)</f>
        <v>131</v>
      </c>
    </row>
    <row r="108" spans="1:41" ht="30.75" customHeight="1">
      <c r="B108" s="238" t="s">
        <v>4</v>
      </c>
      <c r="C108" s="2082"/>
      <c r="D108" s="2057" t="s">
        <v>8</v>
      </c>
      <c r="E108" s="2058"/>
      <c r="F108" s="218"/>
      <c r="G108" s="253"/>
      <c r="H108" s="218">
        <f t="shared" ref="H108:AL108" si="101">+H106-H105</f>
        <v>0</v>
      </c>
      <c r="I108" s="218">
        <f t="shared" si="101"/>
        <v>0</v>
      </c>
      <c r="J108" s="218">
        <f t="shared" si="101"/>
        <v>0</v>
      </c>
      <c r="K108" s="218">
        <f t="shared" si="101"/>
        <v>0</v>
      </c>
      <c r="L108" s="218">
        <f t="shared" si="101"/>
        <v>0</v>
      </c>
      <c r="M108" s="218">
        <f t="shared" si="101"/>
        <v>-24</v>
      </c>
      <c r="N108" s="218">
        <f t="shared" si="101"/>
        <v>36</v>
      </c>
      <c r="O108" s="218">
        <f t="shared" si="101"/>
        <v>4</v>
      </c>
      <c r="P108" s="218">
        <f t="shared" si="101"/>
        <v>6</v>
      </c>
      <c r="Q108" s="218">
        <f t="shared" si="101"/>
        <v>0</v>
      </c>
      <c r="R108" s="218">
        <f t="shared" si="101"/>
        <v>-80</v>
      </c>
      <c r="S108" s="218">
        <f t="shared" si="101"/>
        <v>6</v>
      </c>
      <c r="T108" s="218">
        <f t="shared" si="101"/>
        <v>20</v>
      </c>
      <c r="U108" s="218">
        <f t="shared" si="101"/>
        <v>39</v>
      </c>
      <c r="V108" s="218">
        <f t="shared" si="101"/>
        <v>9</v>
      </c>
      <c r="W108" s="218">
        <f t="shared" si="101"/>
        <v>0</v>
      </c>
      <c r="X108" s="218">
        <f t="shared" si="101"/>
        <v>0</v>
      </c>
      <c r="Y108" s="218">
        <f t="shared" si="101"/>
        <v>0</v>
      </c>
      <c r="Z108" s="218">
        <f t="shared" si="101"/>
        <v>-4</v>
      </c>
      <c r="AA108" s="218">
        <f t="shared" si="101"/>
        <v>29</v>
      </c>
      <c r="AB108" s="218">
        <f t="shared" si="101"/>
        <v>22</v>
      </c>
      <c r="AC108" s="218">
        <f t="shared" si="101"/>
        <v>0</v>
      </c>
      <c r="AD108" s="218">
        <f t="shared" si="101"/>
        <v>0</v>
      </c>
      <c r="AE108" s="218">
        <f t="shared" si="101"/>
        <v>0</v>
      </c>
      <c r="AF108" s="218">
        <f t="shared" si="101"/>
        <v>0</v>
      </c>
      <c r="AG108" s="218">
        <f t="shared" si="101"/>
        <v>0</v>
      </c>
      <c r="AH108" s="218">
        <f t="shared" si="101"/>
        <v>0</v>
      </c>
      <c r="AI108" s="218">
        <f t="shared" si="101"/>
        <v>0</v>
      </c>
      <c r="AJ108" s="218">
        <f t="shared" si="101"/>
        <v>0</v>
      </c>
      <c r="AK108" s="218">
        <f t="shared" si="101"/>
        <v>0</v>
      </c>
      <c r="AL108" s="253">
        <f t="shared" si="101"/>
        <v>0</v>
      </c>
      <c r="AM108" s="265">
        <f>SUM(H108:AL108)</f>
        <v>63</v>
      </c>
    </row>
    <row r="109" spans="1:41" ht="30.75" customHeight="1">
      <c r="A109" t="s">
        <v>619</v>
      </c>
      <c r="B109" s="238" t="s">
        <v>4</v>
      </c>
      <c r="C109" s="2082"/>
      <c r="D109" s="2065" t="s">
        <v>639</v>
      </c>
      <c r="E109" s="2066"/>
      <c r="F109" s="219"/>
      <c r="G109" s="254"/>
      <c r="H109" s="219">
        <f>+G109+H108</f>
        <v>0</v>
      </c>
      <c r="I109" s="219">
        <f t="shared" ref="I109:AL109" si="102">+H109+I108</f>
        <v>0</v>
      </c>
      <c r="J109" s="219">
        <f t="shared" si="102"/>
        <v>0</v>
      </c>
      <c r="K109" s="219">
        <f t="shared" si="102"/>
        <v>0</v>
      </c>
      <c r="L109" s="219">
        <f t="shared" si="102"/>
        <v>0</v>
      </c>
      <c r="M109" s="219">
        <f t="shared" si="102"/>
        <v>-24</v>
      </c>
      <c r="N109" s="219">
        <f t="shared" si="102"/>
        <v>12</v>
      </c>
      <c r="O109" s="219">
        <f t="shared" si="102"/>
        <v>16</v>
      </c>
      <c r="P109" s="219">
        <f t="shared" si="102"/>
        <v>22</v>
      </c>
      <c r="Q109" s="219">
        <f t="shared" ref="Q109:W109" si="103">+P109+Q108</f>
        <v>22</v>
      </c>
      <c r="R109" s="219">
        <f t="shared" si="103"/>
        <v>-58</v>
      </c>
      <c r="S109" s="219">
        <f t="shared" si="103"/>
        <v>-52</v>
      </c>
      <c r="T109" s="219">
        <f t="shared" si="103"/>
        <v>-32</v>
      </c>
      <c r="U109" s="219">
        <f t="shared" si="103"/>
        <v>7</v>
      </c>
      <c r="V109" s="219">
        <f t="shared" si="103"/>
        <v>16</v>
      </c>
      <c r="W109" s="219">
        <f t="shared" si="103"/>
        <v>16</v>
      </c>
      <c r="X109" s="219">
        <f t="shared" si="102"/>
        <v>16</v>
      </c>
      <c r="Y109" s="219">
        <f t="shared" si="102"/>
        <v>16</v>
      </c>
      <c r="Z109" s="219">
        <f t="shared" si="102"/>
        <v>12</v>
      </c>
      <c r="AA109" s="219">
        <f t="shared" si="102"/>
        <v>41</v>
      </c>
      <c r="AB109" s="219">
        <f t="shared" si="102"/>
        <v>63</v>
      </c>
      <c r="AC109" s="219">
        <f t="shared" si="102"/>
        <v>63</v>
      </c>
      <c r="AD109" s="219">
        <f t="shared" si="102"/>
        <v>63</v>
      </c>
      <c r="AE109" s="219">
        <f t="shared" si="102"/>
        <v>63</v>
      </c>
      <c r="AF109" s="219">
        <f t="shared" si="102"/>
        <v>63</v>
      </c>
      <c r="AG109" s="219">
        <f t="shared" si="102"/>
        <v>63</v>
      </c>
      <c r="AH109" s="219">
        <f t="shared" si="102"/>
        <v>63</v>
      </c>
      <c r="AI109" s="219">
        <f t="shared" si="102"/>
        <v>63</v>
      </c>
      <c r="AJ109" s="219">
        <f t="shared" si="102"/>
        <v>63</v>
      </c>
      <c r="AK109" s="219">
        <f t="shared" si="102"/>
        <v>63</v>
      </c>
      <c r="AL109" s="254">
        <f t="shared" si="102"/>
        <v>63</v>
      </c>
      <c r="AM109" s="266">
        <f>SUM(H109:AL109)</f>
        <v>723</v>
      </c>
    </row>
    <row r="110" spans="1:41" ht="30.75" customHeight="1">
      <c r="B110" s="238" t="s">
        <v>4</v>
      </c>
      <c r="C110" s="2082"/>
      <c r="D110" s="2117" t="s">
        <v>640</v>
      </c>
      <c r="E110" s="2117"/>
      <c r="F110" s="273"/>
      <c r="G110" s="315">
        <f>+G3+G69+G104</f>
        <v>564</v>
      </c>
      <c r="H110" s="275">
        <f t="shared" ref="H110:AL110" si="104">+G110+H105-H50</f>
        <v>564</v>
      </c>
      <c r="I110" s="275">
        <f t="shared" si="104"/>
        <v>564</v>
      </c>
      <c r="J110" s="275">
        <f t="shared" si="104"/>
        <v>564</v>
      </c>
      <c r="K110" s="275">
        <f t="shared" si="104"/>
        <v>564</v>
      </c>
      <c r="L110" s="275">
        <f t="shared" si="104"/>
        <v>564</v>
      </c>
      <c r="M110" s="275">
        <f t="shared" si="104"/>
        <v>644</v>
      </c>
      <c r="N110" s="275">
        <f t="shared" si="104"/>
        <v>754</v>
      </c>
      <c r="O110" s="275">
        <f t="shared" si="104"/>
        <v>834</v>
      </c>
      <c r="P110" s="275">
        <f t="shared" si="104"/>
        <v>934</v>
      </c>
      <c r="Q110" s="275">
        <f t="shared" ref="Q110:AB110" si="105">+P110+Q105-Q50</f>
        <v>934</v>
      </c>
      <c r="R110" s="275">
        <f t="shared" si="105"/>
        <v>854</v>
      </c>
      <c r="S110" s="275">
        <f t="shared" si="105"/>
        <v>884</v>
      </c>
      <c r="T110" s="275">
        <f t="shared" si="105"/>
        <v>994</v>
      </c>
      <c r="U110" s="275">
        <f t="shared" si="105"/>
        <v>1104</v>
      </c>
      <c r="V110" s="275">
        <f t="shared" si="105"/>
        <v>1044</v>
      </c>
      <c r="W110" s="275">
        <f t="shared" si="105"/>
        <v>1044</v>
      </c>
      <c r="X110" s="275">
        <f t="shared" si="105"/>
        <v>1044</v>
      </c>
      <c r="Y110" s="275">
        <f t="shared" si="105"/>
        <v>884</v>
      </c>
      <c r="Z110" s="275">
        <f t="shared" si="105"/>
        <v>724</v>
      </c>
      <c r="AA110" s="275">
        <f t="shared" si="105"/>
        <v>774</v>
      </c>
      <c r="AB110" s="275">
        <f t="shared" si="105"/>
        <v>884</v>
      </c>
      <c r="AC110" s="275">
        <f t="shared" si="104"/>
        <v>994</v>
      </c>
      <c r="AD110" s="275">
        <f t="shared" si="104"/>
        <v>1224</v>
      </c>
      <c r="AE110" s="275">
        <f t="shared" si="104"/>
        <v>1224</v>
      </c>
      <c r="AF110" s="275">
        <f t="shared" si="104"/>
        <v>1064</v>
      </c>
      <c r="AG110" s="275">
        <f t="shared" si="104"/>
        <v>904</v>
      </c>
      <c r="AH110" s="275">
        <f t="shared" si="104"/>
        <v>680</v>
      </c>
      <c r="AI110" s="275">
        <f t="shared" si="104"/>
        <v>600</v>
      </c>
      <c r="AJ110" s="275">
        <f t="shared" si="104"/>
        <v>710</v>
      </c>
      <c r="AK110" s="275">
        <f t="shared" si="104"/>
        <v>970</v>
      </c>
      <c r="AL110" s="277">
        <f t="shared" si="104"/>
        <v>1090</v>
      </c>
      <c r="AM110" s="276">
        <f>AL110</f>
        <v>1090</v>
      </c>
    </row>
    <row r="111" spans="1:41" ht="30.75" customHeight="1">
      <c r="B111" s="238" t="s">
        <v>4</v>
      </c>
      <c r="C111" s="2082"/>
      <c r="D111" s="2118" t="s">
        <v>641</v>
      </c>
      <c r="E111" s="2118"/>
      <c r="F111" s="231"/>
      <c r="G111" s="316">
        <f>+G53+G69+G104</f>
        <v>564</v>
      </c>
      <c r="H111" s="232">
        <f t="shared" ref="H111:AL111" si="106">+G111+H106-H51</f>
        <v>564</v>
      </c>
      <c r="I111" s="232">
        <f t="shared" si="106"/>
        <v>564</v>
      </c>
      <c r="J111" s="232">
        <f t="shared" si="106"/>
        <v>564</v>
      </c>
      <c r="K111" s="232">
        <f t="shared" si="106"/>
        <v>564</v>
      </c>
      <c r="L111" s="232">
        <f t="shared" si="106"/>
        <v>564</v>
      </c>
      <c r="M111" s="232">
        <f t="shared" si="106"/>
        <v>748</v>
      </c>
      <c r="N111" s="232">
        <f t="shared" si="106"/>
        <v>926</v>
      </c>
      <c r="O111" s="232">
        <f t="shared" si="106"/>
        <v>1138</v>
      </c>
      <c r="P111" s="232">
        <f t="shared" si="106"/>
        <v>1244</v>
      </c>
      <c r="Q111" s="232">
        <f t="shared" si="106"/>
        <v>1244</v>
      </c>
      <c r="R111" s="232">
        <f t="shared" ref="R111:Z111" si="107">+Q111+R106-R51</f>
        <v>988</v>
      </c>
      <c r="S111" s="232">
        <f t="shared" si="107"/>
        <v>1184</v>
      </c>
      <c r="T111" s="232">
        <f t="shared" si="107"/>
        <v>1314</v>
      </c>
      <c r="U111" s="232">
        <f t="shared" si="107"/>
        <v>1591</v>
      </c>
      <c r="V111" s="232">
        <f t="shared" si="107"/>
        <v>1508</v>
      </c>
      <c r="W111" s="232">
        <f t="shared" si="107"/>
        <v>1444</v>
      </c>
      <c r="X111" s="232">
        <f t="shared" si="107"/>
        <v>1444</v>
      </c>
      <c r="Y111" s="232">
        <f t="shared" si="107"/>
        <v>1348</v>
      </c>
      <c r="Z111" s="232">
        <f t="shared" si="107"/>
        <v>1216</v>
      </c>
      <c r="AA111" s="232">
        <f t="shared" si="106"/>
        <v>1327</v>
      </c>
      <c r="AB111" s="232">
        <f t="shared" si="106"/>
        <v>1619</v>
      </c>
      <c r="AC111" s="232">
        <f t="shared" si="106"/>
        <v>1729</v>
      </c>
      <c r="AD111" s="232">
        <f t="shared" si="106"/>
        <v>1959</v>
      </c>
      <c r="AE111" s="232">
        <f t="shared" si="106"/>
        <v>1959</v>
      </c>
      <c r="AF111" s="232">
        <f t="shared" si="106"/>
        <v>1767</v>
      </c>
      <c r="AG111" s="232">
        <f t="shared" si="106"/>
        <v>1575</v>
      </c>
      <c r="AH111" s="232">
        <f t="shared" si="106"/>
        <v>1319</v>
      </c>
      <c r="AI111" s="232">
        <f t="shared" si="106"/>
        <v>1207</v>
      </c>
      <c r="AJ111" s="232">
        <f t="shared" si="106"/>
        <v>1285</v>
      </c>
      <c r="AK111" s="232">
        <f t="shared" si="106"/>
        <v>1545</v>
      </c>
      <c r="AL111" s="255">
        <f t="shared" si="106"/>
        <v>1665</v>
      </c>
      <c r="AM111" s="267">
        <f>AL111</f>
        <v>1665</v>
      </c>
    </row>
    <row r="112" spans="1:41" ht="30.75" customHeight="1" thickBot="1">
      <c r="B112" s="238" t="s">
        <v>4</v>
      </c>
      <c r="C112" s="2083"/>
      <c r="D112" s="2119" t="s">
        <v>8</v>
      </c>
      <c r="E112" s="2119"/>
      <c r="F112" s="228"/>
      <c r="G112" s="319"/>
      <c r="H112" s="230">
        <f>+H111-H110</f>
        <v>0</v>
      </c>
      <c r="I112" s="230">
        <f t="shared" ref="I112:AL112" si="108">+I111-I110</f>
        <v>0</v>
      </c>
      <c r="J112" s="230">
        <f t="shared" si="108"/>
        <v>0</v>
      </c>
      <c r="K112" s="230">
        <f t="shared" si="108"/>
        <v>0</v>
      </c>
      <c r="L112" s="230">
        <f t="shared" si="108"/>
        <v>0</v>
      </c>
      <c r="M112" s="230">
        <f t="shared" si="108"/>
        <v>104</v>
      </c>
      <c r="N112" s="230">
        <f t="shared" si="108"/>
        <v>172</v>
      </c>
      <c r="O112" s="230">
        <f t="shared" si="108"/>
        <v>304</v>
      </c>
      <c r="P112" s="230">
        <f t="shared" si="108"/>
        <v>310</v>
      </c>
      <c r="Q112" s="230">
        <f t="shared" si="108"/>
        <v>310</v>
      </c>
      <c r="R112" s="230">
        <f t="shared" si="108"/>
        <v>134</v>
      </c>
      <c r="S112" s="230">
        <f t="shared" si="108"/>
        <v>300</v>
      </c>
      <c r="T112" s="230">
        <f t="shared" si="108"/>
        <v>320</v>
      </c>
      <c r="U112" s="230">
        <f t="shared" si="108"/>
        <v>487</v>
      </c>
      <c r="V112" s="230">
        <f t="shared" si="108"/>
        <v>464</v>
      </c>
      <c r="W112" s="230">
        <f t="shared" si="108"/>
        <v>400</v>
      </c>
      <c r="X112" s="230">
        <f t="shared" si="108"/>
        <v>400</v>
      </c>
      <c r="Y112" s="230">
        <f t="shared" si="108"/>
        <v>464</v>
      </c>
      <c r="Z112" s="230">
        <f t="shared" si="108"/>
        <v>492</v>
      </c>
      <c r="AA112" s="230">
        <f t="shared" si="108"/>
        <v>553</v>
      </c>
      <c r="AB112" s="230">
        <f t="shared" si="108"/>
        <v>735</v>
      </c>
      <c r="AC112" s="230">
        <f t="shared" si="108"/>
        <v>735</v>
      </c>
      <c r="AD112" s="230">
        <f t="shared" si="108"/>
        <v>735</v>
      </c>
      <c r="AE112" s="230">
        <f t="shared" si="108"/>
        <v>735</v>
      </c>
      <c r="AF112" s="230">
        <f t="shared" si="108"/>
        <v>703</v>
      </c>
      <c r="AG112" s="230">
        <f t="shared" si="108"/>
        <v>671</v>
      </c>
      <c r="AH112" s="230">
        <f t="shared" si="108"/>
        <v>639</v>
      </c>
      <c r="AI112" s="230">
        <f t="shared" si="108"/>
        <v>607</v>
      </c>
      <c r="AJ112" s="230">
        <f t="shared" si="108"/>
        <v>575</v>
      </c>
      <c r="AK112" s="230">
        <f t="shared" si="108"/>
        <v>575</v>
      </c>
      <c r="AL112" s="256">
        <f t="shared" si="108"/>
        <v>575</v>
      </c>
      <c r="AM112" s="268">
        <f>+AL112+AM111-AM110</f>
        <v>1150</v>
      </c>
    </row>
    <row r="113" spans="2:49" ht="28.5" hidden="1" customHeight="1" thickTop="1">
      <c r="B113" s="238" t="s">
        <v>9</v>
      </c>
      <c r="C113" s="2128" t="s">
        <v>701</v>
      </c>
      <c r="D113" s="2067" t="s">
        <v>120</v>
      </c>
      <c r="E113" s="2068"/>
      <c r="F113" s="127">
        <f>+GL!E44</f>
        <v>0</v>
      </c>
      <c r="G113" s="128"/>
      <c r="H113" s="798"/>
      <c r="I113" s="798"/>
      <c r="J113" s="798"/>
      <c r="K113" s="798"/>
      <c r="L113" s="798"/>
      <c r="M113" s="798"/>
      <c r="N113" s="798"/>
      <c r="O113" s="798"/>
      <c r="P113" s="798"/>
      <c r="Q113" s="798"/>
      <c r="R113" s="798"/>
      <c r="S113" s="798"/>
      <c r="T113" s="798"/>
      <c r="U113" s="798"/>
      <c r="V113" s="798"/>
      <c r="W113" s="798"/>
      <c r="X113" s="798"/>
      <c r="Y113" s="798"/>
      <c r="Z113" s="798"/>
      <c r="AA113" s="798"/>
      <c r="AB113" s="798"/>
      <c r="AC113" s="798"/>
      <c r="AD113" s="798"/>
      <c r="AE113" s="798"/>
      <c r="AF113" s="798"/>
      <c r="AG113" s="798"/>
      <c r="AH113" s="798"/>
      <c r="AI113" s="798"/>
      <c r="AJ113" s="798"/>
      <c r="AK113" s="798"/>
      <c r="AL113" s="800"/>
      <c r="AM113" s="189">
        <f>SUM(H113:AL113)+G113</f>
        <v>0</v>
      </c>
    </row>
    <row r="114" spans="2:49" ht="28.5" hidden="1" customHeight="1">
      <c r="B114" s="238" t="s">
        <v>9</v>
      </c>
      <c r="C114" s="2129"/>
      <c r="D114" s="2084" t="s">
        <v>621</v>
      </c>
      <c r="E114" s="2085"/>
      <c r="F114" s="80"/>
      <c r="G114" s="213">
        <f t="shared" ref="G114:AH114" si="109">+G113</f>
        <v>0</v>
      </c>
      <c r="H114" s="760">
        <f t="shared" si="109"/>
        <v>0</v>
      </c>
      <c r="I114" s="760">
        <f t="shared" si="109"/>
        <v>0</v>
      </c>
      <c r="J114" s="760">
        <f t="shared" si="109"/>
        <v>0</v>
      </c>
      <c r="K114" s="760">
        <f t="shared" si="109"/>
        <v>0</v>
      </c>
      <c r="L114" s="760">
        <f t="shared" si="109"/>
        <v>0</v>
      </c>
      <c r="M114" s="760">
        <f t="shared" si="109"/>
        <v>0</v>
      </c>
      <c r="N114" s="760">
        <f t="shared" si="109"/>
        <v>0</v>
      </c>
      <c r="O114" s="760">
        <f t="shared" si="109"/>
        <v>0</v>
      </c>
      <c r="P114" s="760">
        <f t="shared" si="109"/>
        <v>0</v>
      </c>
      <c r="Q114" s="760">
        <f t="shared" si="109"/>
        <v>0</v>
      </c>
      <c r="R114" s="760">
        <f t="shared" si="109"/>
        <v>0</v>
      </c>
      <c r="S114" s="760">
        <f t="shared" si="109"/>
        <v>0</v>
      </c>
      <c r="T114" s="760">
        <f t="shared" si="109"/>
        <v>0</v>
      </c>
      <c r="U114" s="760">
        <f t="shared" si="109"/>
        <v>0</v>
      </c>
      <c r="V114" s="760">
        <f t="shared" si="109"/>
        <v>0</v>
      </c>
      <c r="W114" s="760">
        <f t="shared" si="109"/>
        <v>0</v>
      </c>
      <c r="X114" s="760">
        <f t="shared" si="109"/>
        <v>0</v>
      </c>
      <c r="Y114" s="760">
        <f t="shared" si="109"/>
        <v>0</v>
      </c>
      <c r="Z114" s="72">
        <f t="shared" si="109"/>
        <v>0</v>
      </c>
      <c r="AA114" s="72">
        <f t="shared" si="109"/>
        <v>0</v>
      </c>
      <c r="AB114" s="72">
        <f t="shared" si="109"/>
        <v>0</v>
      </c>
      <c r="AC114" s="72">
        <f t="shared" si="109"/>
        <v>0</v>
      </c>
      <c r="AD114" s="72">
        <f t="shared" si="109"/>
        <v>0</v>
      </c>
      <c r="AE114" s="72">
        <f t="shared" si="109"/>
        <v>0</v>
      </c>
      <c r="AF114" s="72">
        <f t="shared" si="109"/>
        <v>0</v>
      </c>
      <c r="AG114" s="72">
        <f t="shared" si="109"/>
        <v>0</v>
      </c>
      <c r="AH114" s="72">
        <f t="shared" si="109"/>
        <v>0</v>
      </c>
      <c r="AI114" s="72">
        <f>+AI113</f>
        <v>0</v>
      </c>
      <c r="AJ114" s="72">
        <f>+AJ113</f>
        <v>0</v>
      </c>
      <c r="AK114" s="72">
        <f>+AK113</f>
        <v>0</v>
      </c>
      <c r="AL114" s="483">
        <f>+AL113</f>
        <v>0</v>
      </c>
      <c r="AM114" s="475">
        <f>SUM(G114:AL114)</f>
        <v>0</v>
      </c>
    </row>
    <row r="115" spans="2:49" ht="28.5" hidden="1" customHeight="1">
      <c r="B115" s="238" t="s">
        <v>9</v>
      </c>
      <c r="C115" s="2129"/>
      <c r="D115" s="2120" t="s">
        <v>622</v>
      </c>
      <c r="E115" s="2121"/>
      <c r="F115" s="122"/>
      <c r="G115" s="758"/>
      <c r="H115" s="325">
        <f>G115-H113+H114</f>
        <v>0</v>
      </c>
      <c r="I115" s="325">
        <f t="shared" ref="I115:AL115" si="110">H115-I113+I114</f>
        <v>0</v>
      </c>
      <c r="J115" s="325">
        <f t="shared" si="110"/>
        <v>0</v>
      </c>
      <c r="K115" s="325">
        <f t="shared" si="110"/>
        <v>0</v>
      </c>
      <c r="L115" s="325">
        <f t="shared" si="110"/>
        <v>0</v>
      </c>
      <c r="M115" s="325">
        <f t="shared" si="110"/>
        <v>0</v>
      </c>
      <c r="N115" s="325">
        <f t="shared" si="110"/>
        <v>0</v>
      </c>
      <c r="O115" s="325">
        <f t="shared" si="110"/>
        <v>0</v>
      </c>
      <c r="P115" s="325">
        <f t="shared" si="110"/>
        <v>0</v>
      </c>
      <c r="Q115" s="325">
        <f t="shared" si="110"/>
        <v>0</v>
      </c>
      <c r="R115" s="325">
        <f t="shared" ref="R115:X115" si="111">Q115-R113+R114</f>
        <v>0</v>
      </c>
      <c r="S115" s="325">
        <f t="shared" si="111"/>
        <v>0</v>
      </c>
      <c r="T115" s="325">
        <f t="shared" si="111"/>
        <v>0</v>
      </c>
      <c r="U115" s="325">
        <f t="shared" si="111"/>
        <v>0</v>
      </c>
      <c r="V115" s="325">
        <f t="shared" si="111"/>
        <v>0</v>
      </c>
      <c r="W115" s="325">
        <f t="shared" si="111"/>
        <v>0</v>
      </c>
      <c r="X115" s="325">
        <f t="shared" si="111"/>
        <v>0</v>
      </c>
      <c r="Y115" s="325">
        <f t="shared" si="110"/>
        <v>0</v>
      </c>
      <c r="Z115" s="325">
        <f t="shared" si="110"/>
        <v>0</v>
      </c>
      <c r="AA115" s="325">
        <f t="shared" si="110"/>
        <v>0</v>
      </c>
      <c r="AB115" s="325">
        <f t="shared" si="110"/>
        <v>0</v>
      </c>
      <c r="AC115" s="325">
        <f t="shared" si="110"/>
        <v>0</v>
      </c>
      <c r="AD115" s="325">
        <f t="shared" si="110"/>
        <v>0</v>
      </c>
      <c r="AE115" s="325">
        <f t="shared" si="110"/>
        <v>0</v>
      </c>
      <c r="AF115" s="325">
        <f t="shared" si="110"/>
        <v>0</v>
      </c>
      <c r="AG115" s="325">
        <f t="shared" si="110"/>
        <v>0</v>
      </c>
      <c r="AH115" s="325">
        <f t="shared" si="110"/>
        <v>0</v>
      </c>
      <c r="AI115" s="325">
        <f t="shared" si="110"/>
        <v>0</v>
      </c>
      <c r="AJ115" s="325">
        <f t="shared" si="110"/>
        <v>0</v>
      </c>
      <c r="AK115" s="325">
        <f t="shared" si="110"/>
        <v>0</v>
      </c>
      <c r="AL115" s="484">
        <f t="shared" si="110"/>
        <v>0</v>
      </c>
      <c r="AM115" s="326"/>
    </row>
    <row r="116" spans="2:49" ht="28.5" hidden="1" customHeight="1" thickBot="1">
      <c r="B116" s="238" t="s">
        <v>9</v>
      </c>
      <c r="C116" s="2129"/>
      <c r="D116" s="2049" t="s">
        <v>54</v>
      </c>
      <c r="E116" s="2050"/>
      <c r="F116" s="320"/>
      <c r="G116" s="321">
        <f>在庫管理!L27</f>
        <v>0</v>
      </c>
      <c r="H116" s="322">
        <f>G116+H118-H114</f>
        <v>0</v>
      </c>
      <c r="I116" s="322">
        <f t="shared" ref="I116:AL116" si="112">H116+I118-I114</f>
        <v>0</v>
      </c>
      <c r="J116" s="322">
        <f t="shared" si="112"/>
        <v>0</v>
      </c>
      <c r="K116" s="322">
        <f t="shared" si="112"/>
        <v>0</v>
      </c>
      <c r="L116" s="322">
        <f t="shared" si="112"/>
        <v>0</v>
      </c>
      <c r="M116" s="322">
        <f t="shared" si="112"/>
        <v>0</v>
      </c>
      <c r="N116" s="322">
        <f t="shared" si="112"/>
        <v>0</v>
      </c>
      <c r="O116" s="322">
        <f t="shared" si="112"/>
        <v>0</v>
      </c>
      <c r="P116" s="322">
        <f t="shared" si="112"/>
        <v>0</v>
      </c>
      <c r="Q116" s="322">
        <f t="shared" si="112"/>
        <v>0</v>
      </c>
      <c r="R116" s="322">
        <f t="shared" ref="R116:W116" si="113">Q116+R118-R114</f>
        <v>0</v>
      </c>
      <c r="S116" s="322">
        <f t="shared" si="113"/>
        <v>0</v>
      </c>
      <c r="T116" s="322">
        <f t="shared" si="113"/>
        <v>0</v>
      </c>
      <c r="U116" s="322">
        <f t="shared" si="113"/>
        <v>0</v>
      </c>
      <c r="V116" s="322">
        <f t="shared" si="113"/>
        <v>0</v>
      </c>
      <c r="W116" s="322">
        <f t="shared" si="113"/>
        <v>0</v>
      </c>
      <c r="X116" s="322">
        <f t="shared" si="112"/>
        <v>0</v>
      </c>
      <c r="Y116" s="322">
        <f t="shared" si="112"/>
        <v>0</v>
      </c>
      <c r="Z116" s="322">
        <f t="shared" si="112"/>
        <v>0</v>
      </c>
      <c r="AA116" s="322">
        <f t="shared" si="112"/>
        <v>0</v>
      </c>
      <c r="AB116" s="322">
        <f t="shared" si="112"/>
        <v>0</v>
      </c>
      <c r="AC116" s="322">
        <f t="shared" si="112"/>
        <v>0</v>
      </c>
      <c r="AD116" s="322">
        <f t="shared" si="112"/>
        <v>0</v>
      </c>
      <c r="AE116" s="322">
        <f t="shared" si="112"/>
        <v>0</v>
      </c>
      <c r="AF116" s="322">
        <f t="shared" si="112"/>
        <v>0</v>
      </c>
      <c r="AG116" s="322">
        <f t="shared" si="112"/>
        <v>0</v>
      </c>
      <c r="AH116" s="322">
        <f t="shared" si="112"/>
        <v>0</v>
      </c>
      <c r="AI116" s="322">
        <f t="shared" si="112"/>
        <v>0</v>
      </c>
      <c r="AJ116" s="322">
        <f t="shared" si="112"/>
        <v>0</v>
      </c>
      <c r="AK116" s="322">
        <f t="shared" si="112"/>
        <v>0</v>
      </c>
      <c r="AL116" s="485">
        <f t="shared" si="112"/>
        <v>0</v>
      </c>
      <c r="AM116" s="323"/>
    </row>
    <row r="117" spans="2:49" ht="28.5" hidden="1" customHeight="1" thickTop="1">
      <c r="B117" s="238" t="s">
        <v>9</v>
      </c>
      <c r="C117" s="2129"/>
      <c r="D117" s="2051" t="s">
        <v>40</v>
      </c>
      <c r="E117" s="2052"/>
      <c r="F117" s="152"/>
      <c r="G117" s="152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77">
        <f>SUM(H117:AL117)</f>
        <v>0</v>
      </c>
    </row>
    <row r="118" spans="2:49" ht="28.5" hidden="1" customHeight="1">
      <c r="B118" s="238" t="s">
        <v>9</v>
      </c>
      <c r="C118" s="2129"/>
      <c r="D118" s="2053" t="s">
        <v>140</v>
      </c>
      <c r="E118" s="2054"/>
      <c r="F118" s="123"/>
      <c r="G118" s="120"/>
      <c r="H118" s="121">
        <f t="shared" ref="H118:AL118" si="114">+H117</f>
        <v>0</v>
      </c>
      <c r="I118" s="121">
        <f t="shared" si="114"/>
        <v>0</v>
      </c>
      <c r="J118" s="121">
        <f t="shared" si="114"/>
        <v>0</v>
      </c>
      <c r="K118" s="121">
        <f t="shared" si="114"/>
        <v>0</v>
      </c>
      <c r="L118" s="121">
        <f t="shared" si="114"/>
        <v>0</v>
      </c>
      <c r="M118" s="121">
        <f t="shared" si="114"/>
        <v>0</v>
      </c>
      <c r="N118" s="121">
        <f t="shared" si="114"/>
        <v>0</v>
      </c>
      <c r="O118" s="121">
        <f t="shared" si="114"/>
        <v>0</v>
      </c>
      <c r="P118" s="121">
        <f t="shared" si="114"/>
        <v>0</v>
      </c>
      <c r="Q118" s="121">
        <f t="shared" si="114"/>
        <v>0</v>
      </c>
      <c r="R118" s="121">
        <f t="shared" si="114"/>
        <v>0</v>
      </c>
      <c r="S118" s="121">
        <f t="shared" si="114"/>
        <v>0</v>
      </c>
      <c r="T118" s="121">
        <f t="shared" si="114"/>
        <v>0</v>
      </c>
      <c r="U118" s="121">
        <f t="shared" si="114"/>
        <v>0</v>
      </c>
      <c r="V118" s="121">
        <f t="shared" si="114"/>
        <v>0</v>
      </c>
      <c r="W118" s="121">
        <f t="shared" si="114"/>
        <v>0</v>
      </c>
      <c r="X118" s="121">
        <f t="shared" si="114"/>
        <v>0</v>
      </c>
      <c r="Y118" s="121">
        <f t="shared" si="114"/>
        <v>0</v>
      </c>
      <c r="Z118" s="121">
        <f t="shared" si="114"/>
        <v>0</v>
      </c>
      <c r="AA118" s="121">
        <f t="shared" si="114"/>
        <v>0</v>
      </c>
      <c r="AB118" s="121">
        <f t="shared" si="114"/>
        <v>0</v>
      </c>
      <c r="AC118" s="121">
        <f t="shared" si="114"/>
        <v>0</v>
      </c>
      <c r="AD118" s="121">
        <f t="shared" si="114"/>
        <v>0</v>
      </c>
      <c r="AE118" s="121">
        <f t="shared" si="114"/>
        <v>0</v>
      </c>
      <c r="AF118" s="121">
        <f t="shared" si="114"/>
        <v>0</v>
      </c>
      <c r="AG118" s="121">
        <f t="shared" si="114"/>
        <v>0</v>
      </c>
      <c r="AH118" s="121">
        <f t="shared" si="114"/>
        <v>0</v>
      </c>
      <c r="AI118" s="121">
        <f t="shared" si="114"/>
        <v>0</v>
      </c>
      <c r="AJ118" s="121">
        <f t="shared" si="114"/>
        <v>0</v>
      </c>
      <c r="AK118" s="121">
        <f t="shared" si="114"/>
        <v>0</v>
      </c>
      <c r="AL118" s="486">
        <f t="shared" si="114"/>
        <v>0</v>
      </c>
      <c r="AM118" s="780">
        <f>SUM(H118:AL118)</f>
        <v>0</v>
      </c>
    </row>
    <row r="119" spans="2:49" ht="28.5" hidden="1" customHeight="1">
      <c r="B119" s="238" t="s">
        <v>9</v>
      </c>
      <c r="C119" s="2129"/>
      <c r="D119" s="2122" t="s">
        <v>623</v>
      </c>
      <c r="E119" s="2123"/>
      <c r="F119" s="80"/>
      <c r="G119" s="80"/>
      <c r="H119" s="763"/>
      <c r="I119" s="763"/>
      <c r="J119" s="763"/>
      <c r="K119" s="763"/>
      <c r="L119" s="763"/>
      <c r="M119" s="763"/>
      <c r="N119" s="763"/>
      <c r="O119" s="763"/>
      <c r="P119" s="763"/>
      <c r="Q119" s="763"/>
      <c r="R119" s="763"/>
      <c r="S119" s="763"/>
      <c r="T119" s="763"/>
      <c r="U119" s="763"/>
      <c r="V119" s="763"/>
      <c r="W119" s="763"/>
      <c r="X119" s="763"/>
      <c r="Y119" s="763"/>
      <c r="Z119" s="327"/>
      <c r="AA119" s="327"/>
      <c r="AB119" s="327"/>
      <c r="AC119" s="327"/>
      <c r="AD119" s="327"/>
      <c r="AE119" s="327"/>
      <c r="AF119" s="327"/>
      <c r="AG119" s="327"/>
      <c r="AH119" s="327"/>
      <c r="AI119" s="327"/>
      <c r="AJ119" s="327"/>
      <c r="AK119" s="327"/>
      <c r="AL119" s="487"/>
      <c r="AM119" s="328">
        <f>SUM(H119:AL119)</f>
        <v>0</v>
      </c>
    </row>
    <row r="120" spans="2:49" ht="28.5" hidden="1" customHeight="1">
      <c r="B120" s="238" t="s">
        <v>9</v>
      </c>
      <c r="C120" s="2129"/>
      <c r="D120" s="2124" t="s">
        <v>624</v>
      </c>
      <c r="E120" s="2125"/>
      <c r="F120" s="124"/>
      <c r="G120" s="122"/>
      <c r="H120" s="329">
        <f>+G120+H118-H117</f>
        <v>0</v>
      </c>
      <c r="I120" s="329">
        <f t="shared" ref="I120:AL120" si="115">+H120+I118-I117</f>
        <v>0</v>
      </c>
      <c r="J120" s="329">
        <f t="shared" si="115"/>
        <v>0</v>
      </c>
      <c r="K120" s="329">
        <f t="shared" si="115"/>
        <v>0</v>
      </c>
      <c r="L120" s="329">
        <f t="shared" si="115"/>
        <v>0</v>
      </c>
      <c r="M120" s="329">
        <f t="shared" si="115"/>
        <v>0</v>
      </c>
      <c r="N120" s="329">
        <f t="shared" si="115"/>
        <v>0</v>
      </c>
      <c r="O120" s="329">
        <f t="shared" si="115"/>
        <v>0</v>
      </c>
      <c r="P120" s="329">
        <f t="shared" si="115"/>
        <v>0</v>
      </c>
      <c r="Q120" s="329">
        <f t="shared" ref="Q120:X120" si="116">+P120+Q118-Q117</f>
        <v>0</v>
      </c>
      <c r="R120" s="329">
        <f t="shared" si="116"/>
        <v>0</v>
      </c>
      <c r="S120" s="329">
        <f t="shared" si="116"/>
        <v>0</v>
      </c>
      <c r="T120" s="329">
        <f t="shared" si="116"/>
        <v>0</v>
      </c>
      <c r="U120" s="329">
        <f t="shared" si="116"/>
        <v>0</v>
      </c>
      <c r="V120" s="329">
        <f t="shared" si="116"/>
        <v>0</v>
      </c>
      <c r="W120" s="329">
        <f t="shared" si="116"/>
        <v>0</v>
      </c>
      <c r="X120" s="329">
        <f t="shared" si="116"/>
        <v>0</v>
      </c>
      <c r="Y120" s="329">
        <f t="shared" si="115"/>
        <v>0</v>
      </c>
      <c r="Z120" s="329">
        <f t="shared" si="115"/>
        <v>0</v>
      </c>
      <c r="AA120" s="329">
        <f t="shared" si="115"/>
        <v>0</v>
      </c>
      <c r="AB120" s="329">
        <f t="shared" si="115"/>
        <v>0</v>
      </c>
      <c r="AC120" s="329">
        <f t="shared" si="115"/>
        <v>0</v>
      </c>
      <c r="AD120" s="329">
        <f t="shared" si="115"/>
        <v>0</v>
      </c>
      <c r="AE120" s="329">
        <f t="shared" si="115"/>
        <v>0</v>
      </c>
      <c r="AF120" s="329">
        <f t="shared" si="115"/>
        <v>0</v>
      </c>
      <c r="AG120" s="329">
        <f t="shared" si="115"/>
        <v>0</v>
      </c>
      <c r="AH120" s="329">
        <f t="shared" si="115"/>
        <v>0</v>
      </c>
      <c r="AI120" s="329">
        <f t="shared" si="115"/>
        <v>0</v>
      </c>
      <c r="AJ120" s="329">
        <f t="shared" si="115"/>
        <v>0</v>
      </c>
      <c r="AK120" s="329">
        <f t="shared" si="115"/>
        <v>0</v>
      </c>
      <c r="AL120" s="379">
        <f t="shared" si="115"/>
        <v>0</v>
      </c>
      <c r="AM120" s="330"/>
    </row>
    <row r="121" spans="2:49" ht="28.5" hidden="1" customHeight="1">
      <c r="B121" s="238" t="s">
        <v>9</v>
      </c>
      <c r="C121" s="2129"/>
      <c r="D121" s="2059" t="s">
        <v>53</v>
      </c>
      <c r="E121" s="2060"/>
      <c r="F121" s="174"/>
      <c r="G121" s="175">
        <f>在庫管理!K27</f>
        <v>0</v>
      </c>
      <c r="H121" s="167">
        <f>+G121+H123-H118-H119</f>
        <v>0</v>
      </c>
      <c r="I121" s="167">
        <f t="shared" ref="I121:AL121" si="117">+H121+I123-I118-I119</f>
        <v>0</v>
      </c>
      <c r="J121" s="167">
        <f t="shared" si="117"/>
        <v>0</v>
      </c>
      <c r="K121" s="167">
        <f t="shared" si="117"/>
        <v>0</v>
      </c>
      <c r="L121" s="167">
        <f t="shared" si="117"/>
        <v>0</v>
      </c>
      <c r="M121" s="167">
        <f t="shared" si="117"/>
        <v>0</v>
      </c>
      <c r="N121" s="167">
        <f t="shared" si="117"/>
        <v>0</v>
      </c>
      <c r="O121" s="167">
        <f t="shared" si="117"/>
        <v>0</v>
      </c>
      <c r="P121" s="167">
        <f t="shared" si="117"/>
        <v>0</v>
      </c>
      <c r="Q121" s="167">
        <f t="shared" si="117"/>
        <v>0</v>
      </c>
      <c r="R121" s="167">
        <f t="shared" ref="R121:X121" si="118">+Q121+R123-R118-R119</f>
        <v>0</v>
      </c>
      <c r="S121" s="167">
        <f t="shared" si="118"/>
        <v>0</v>
      </c>
      <c r="T121" s="167">
        <f t="shared" si="118"/>
        <v>0</v>
      </c>
      <c r="U121" s="167">
        <f t="shared" si="118"/>
        <v>0</v>
      </c>
      <c r="V121" s="167">
        <f t="shared" si="118"/>
        <v>0</v>
      </c>
      <c r="W121" s="167">
        <f t="shared" si="118"/>
        <v>0</v>
      </c>
      <c r="X121" s="167">
        <f t="shared" si="118"/>
        <v>0</v>
      </c>
      <c r="Y121" s="167">
        <f t="shared" si="117"/>
        <v>0</v>
      </c>
      <c r="Z121" s="167">
        <f t="shared" si="117"/>
        <v>0</v>
      </c>
      <c r="AA121" s="167">
        <f t="shared" si="117"/>
        <v>0</v>
      </c>
      <c r="AB121" s="167">
        <f t="shared" si="117"/>
        <v>0</v>
      </c>
      <c r="AC121" s="167">
        <f t="shared" si="117"/>
        <v>0</v>
      </c>
      <c r="AD121" s="167">
        <f t="shared" si="117"/>
        <v>0</v>
      </c>
      <c r="AE121" s="167">
        <f t="shared" si="117"/>
        <v>0</v>
      </c>
      <c r="AF121" s="167">
        <f t="shared" si="117"/>
        <v>0</v>
      </c>
      <c r="AG121" s="167">
        <f t="shared" si="117"/>
        <v>0</v>
      </c>
      <c r="AH121" s="167">
        <f t="shared" si="117"/>
        <v>0</v>
      </c>
      <c r="AI121" s="167">
        <f t="shared" si="117"/>
        <v>0</v>
      </c>
      <c r="AJ121" s="167">
        <f t="shared" si="117"/>
        <v>0</v>
      </c>
      <c r="AK121" s="167">
        <f t="shared" si="117"/>
        <v>0</v>
      </c>
      <c r="AL121" s="167">
        <f t="shared" si="117"/>
        <v>0</v>
      </c>
      <c r="AM121" s="176"/>
    </row>
    <row r="122" spans="2:49" ht="28.5" hidden="1" customHeight="1">
      <c r="B122" s="238" t="s">
        <v>9</v>
      </c>
      <c r="C122" s="2129"/>
      <c r="D122" s="2090" t="s">
        <v>625</v>
      </c>
      <c r="E122" s="2102"/>
      <c r="F122" s="2086" t="s">
        <v>675</v>
      </c>
      <c r="G122" s="125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287"/>
      <c r="AL122" s="1296"/>
      <c r="AM122" s="187">
        <f>SUM(H122:AL122)</f>
        <v>0</v>
      </c>
    </row>
    <row r="123" spans="2:49" ht="28.5" hidden="1" customHeight="1">
      <c r="B123" s="238" t="s">
        <v>9</v>
      </c>
      <c r="C123" s="2129"/>
      <c r="D123" s="2089" t="s">
        <v>627</v>
      </c>
      <c r="E123" s="2092"/>
      <c r="F123" s="2087"/>
      <c r="G123" s="213"/>
      <c r="H123" s="760">
        <f t="shared" ref="H123:N123" si="119">+H122</f>
        <v>0</v>
      </c>
      <c r="I123" s="760">
        <f t="shared" si="119"/>
        <v>0</v>
      </c>
      <c r="J123" s="760">
        <f t="shared" si="119"/>
        <v>0</v>
      </c>
      <c r="K123" s="760">
        <f t="shared" si="119"/>
        <v>0</v>
      </c>
      <c r="L123" s="760">
        <f t="shared" si="119"/>
        <v>0</v>
      </c>
      <c r="M123" s="760">
        <f t="shared" si="119"/>
        <v>0</v>
      </c>
      <c r="N123" s="760">
        <f t="shared" si="119"/>
        <v>0</v>
      </c>
      <c r="O123" s="760">
        <f t="shared" ref="O123:AL123" si="120">+O122</f>
        <v>0</v>
      </c>
      <c r="P123" s="760">
        <f t="shared" si="120"/>
        <v>0</v>
      </c>
      <c r="Q123" s="760">
        <f t="shared" si="120"/>
        <v>0</v>
      </c>
      <c r="R123" s="760">
        <f t="shared" si="120"/>
        <v>0</v>
      </c>
      <c r="S123" s="760">
        <f t="shared" si="120"/>
        <v>0</v>
      </c>
      <c r="T123" s="760">
        <f t="shared" si="120"/>
        <v>0</v>
      </c>
      <c r="U123" s="760">
        <f t="shared" si="120"/>
        <v>0</v>
      </c>
      <c r="V123" s="760">
        <f t="shared" si="120"/>
        <v>0</v>
      </c>
      <c r="W123" s="760">
        <f t="shared" si="120"/>
        <v>0</v>
      </c>
      <c r="X123" s="760">
        <f t="shared" si="120"/>
        <v>0</v>
      </c>
      <c r="Y123" s="760">
        <f t="shared" si="120"/>
        <v>0</v>
      </c>
      <c r="Z123" s="760">
        <f t="shared" si="120"/>
        <v>0</v>
      </c>
      <c r="AA123" s="760">
        <f t="shared" si="120"/>
        <v>0</v>
      </c>
      <c r="AB123" s="760">
        <f t="shared" si="120"/>
        <v>0</v>
      </c>
      <c r="AC123" s="760">
        <f t="shared" si="120"/>
        <v>0</v>
      </c>
      <c r="AD123" s="760">
        <f t="shared" si="120"/>
        <v>0</v>
      </c>
      <c r="AE123" s="760">
        <f t="shared" si="120"/>
        <v>0</v>
      </c>
      <c r="AF123" s="760">
        <f t="shared" si="120"/>
        <v>0</v>
      </c>
      <c r="AG123" s="760">
        <f t="shared" si="120"/>
        <v>0</v>
      </c>
      <c r="AH123" s="760">
        <f t="shared" si="120"/>
        <v>0</v>
      </c>
      <c r="AI123" s="760">
        <f t="shared" si="120"/>
        <v>0</v>
      </c>
      <c r="AJ123" s="760">
        <f t="shared" si="120"/>
        <v>0</v>
      </c>
      <c r="AK123" s="760">
        <f t="shared" si="120"/>
        <v>0</v>
      </c>
      <c r="AL123" s="760">
        <f t="shared" si="120"/>
        <v>0</v>
      </c>
      <c r="AM123" s="498">
        <f>SUM(H123:AL123)</f>
        <v>0</v>
      </c>
      <c r="AN123" s="1248">
        <f>G151</f>
        <v>0</v>
      </c>
    </row>
    <row r="124" spans="2:49" ht="28.5" hidden="1" customHeight="1">
      <c r="B124" s="238" t="s">
        <v>9</v>
      </c>
      <c r="C124" s="2129"/>
      <c r="D124" s="2093" t="s">
        <v>628</v>
      </c>
      <c r="E124" s="2094"/>
      <c r="F124" s="2087"/>
      <c r="G124" s="80"/>
      <c r="H124" s="761"/>
      <c r="I124" s="761"/>
      <c r="J124" s="761"/>
      <c r="K124" s="761"/>
      <c r="L124" s="761"/>
      <c r="M124" s="761"/>
      <c r="N124" s="761"/>
      <c r="O124" s="761"/>
      <c r="P124" s="761"/>
      <c r="Q124" s="761"/>
      <c r="R124" s="761"/>
      <c r="S124" s="761"/>
      <c r="T124" s="761"/>
      <c r="U124" s="761"/>
      <c r="V124" s="761"/>
      <c r="W124" s="761"/>
      <c r="X124" s="761"/>
      <c r="Y124" s="761"/>
      <c r="Z124" s="331"/>
      <c r="AA124" s="331"/>
      <c r="AB124" s="331"/>
      <c r="AC124" s="331"/>
      <c r="AD124" s="331"/>
      <c r="AE124" s="331"/>
      <c r="AF124" s="331"/>
      <c r="AG124" s="331"/>
      <c r="AH124" s="331"/>
      <c r="AI124" s="761"/>
      <c r="AJ124" s="761"/>
      <c r="AK124" s="761"/>
      <c r="AL124" s="1308"/>
      <c r="AM124" s="332">
        <f>SUM(H124:AL124)</f>
        <v>0</v>
      </c>
      <c r="AV124" s="48"/>
      <c r="AW124" s="48"/>
    </row>
    <row r="125" spans="2:49" ht="28.5" hidden="1" customHeight="1">
      <c r="B125" s="238"/>
      <c r="C125" s="2129"/>
      <c r="D125" s="2093" t="s">
        <v>702</v>
      </c>
      <c r="E125" s="2094"/>
      <c r="F125" s="2087"/>
      <c r="G125" s="1283"/>
      <c r="H125" s="1284"/>
      <c r="I125" s="1284"/>
      <c r="J125" s="1284"/>
      <c r="K125" s="1284"/>
      <c r="L125" s="1284"/>
      <c r="M125" s="1284"/>
      <c r="N125" s="1284"/>
      <c r="O125" s="1284"/>
      <c r="P125" s="1284"/>
      <c r="Q125" s="1284"/>
      <c r="R125" s="1284"/>
      <c r="S125" s="1284"/>
      <c r="T125" s="1284"/>
      <c r="U125" s="1284"/>
      <c r="V125" s="1284"/>
      <c r="W125" s="1284"/>
      <c r="X125" s="1284"/>
      <c r="Y125" s="1284"/>
      <c r="Z125" s="1284"/>
      <c r="AA125" s="1284"/>
      <c r="AB125" s="1284"/>
      <c r="AC125" s="1284"/>
      <c r="AD125" s="1284"/>
      <c r="AE125" s="1284"/>
      <c r="AF125" s="1284"/>
      <c r="AG125" s="1284"/>
      <c r="AH125" s="1284"/>
      <c r="AI125" s="1309"/>
      <c r="AJ125" s="1309"/>
      <c r="AK125" s="1309"/>
      <c r="AL125" s="1310"/>
      <c r="AM125" s="1285"/>
      <c r="AV125" s="48"/>
      <c r="AW125" s="48"/>
    </row>
    <row r="126" spans="2:49" ht="28.5" hidden="1" customHeight="1">
      <c r="B126" s="238" t="s">
        <v>9</v>
      </c>
      <c r="C126" s="2129"/>
      <c r="D126" s="2095" t="s">
        <v>629</v>
      </c>
      <c r="E126" s="2096"/>
      <c r="F126" s="2087"/>
      <c r="G126" s="171"/>
      <c r="H126" s="172">
        <f t="shared" ref="H126:AL126" si="121">+G126+H123-H122</f>
        <v>0</v>
      </c>
      <c r="I126" s="172">
        <f t="shared" si="121"/>
        <v>0</v>
      </c>
      <c r="J126" s="172">
        <f t="shared" si="121"/>
        <v>0</v>
      </c>
      <c r="K126" s="172">
        <f t="shared" si="121"/>
        <v>0</v>
      </c>
      <c r="L126" s="172">
        <f t="shared" si="121"/>
        <v>0</v>
      </c>
      <c r="M126" s="172">
        <f t="shared" si="121"/>
        <v>0</v>
      </c>
      <c r="N126" s="172">
        <f t="shared" si="121"/>
        <v>0</v>
      </c>
      <c r="O126" s="172">
        <f t="shared" si="121"/>
        <v>0</v>
      </c>
      <c r="P126" s="172">
        <f t="shared" si="121"/>
        <v>0</v>
      </c>
      <c r="Q126" s="172">
        <f t="shared" ref="Q126:Y126" si="122">+P126+Q123-Q122</f>
        <v>0</v>
      </c>
      <c r="R126" s="172">
        <f t="shared" si="122"/>
        <v>0</v>
      </c>
      <c r="S126" s="172">
        <f t="shared" si="122"/>
        <v>0</v>
      </c>
      <c r="T126" s="172">
        <f t="shared" si="122"/>
        <v>0</v>
      </c>
      <c r="U126" s="172">
        <f t="shared" si="122"/>
        <v>0</v>
      </c>
      <c r="V126" s="172">
        <f t="shared" si="122"/>
        <v>0</v>
      </c>
      <c r="W126" s="172">
        <f t="shared" si="122"/>
        <v>0</v>
      </c>
      <c r="X126" s="172">
        <f t="shared" si="122"/>
        <v>0</v>
      </c>
      <c r="Y126" s="172">
        <f t="shared" si="122"/>
        <v>0</v>
      </c>
      <c r="Z126" s="172">
        <f t="shared" si="121"/>
        <v>0</v>
      </c>
      <c r="AA126" s="172">
        <f t="shared" si="121"/>
        <v>0</v>
      </c>
      <c r="AB126" s="172">
        <f t="shared" si="121"/>
        <v>0</v>
      </c>
      <c r="AC126" s="172">
        <f t="shared" si="121"/>
        <v>0</v>
      </c>
      <c r="AD126" s="172">
        <f t="shared" si="121"/>
        <v>0</v>
      </c>
      <c r="AE126" s="172">
        <f t="shared" si="121"/>
        <v>0</v>
      </c>
      <c r="AF126" s="172">
        <f t="shared" si="121"/>
        <v>0</v>
      </c>
      <c r="AG126" s="172">
        <f t="shared" si="121"/>
        <v>0</v>
      </c>
      <c r="AH126" s="172">
        <f t="shared" si="121"/>
        <v>0</v>
      </c>
      <c r="AI126" s="1210">
        <f t="shared" si="121"/>
        <v>0</v>
      </c>
      <c r="AJ126" s="1210">
        <f t="shared" si="121"/>
        <v>0</v>
      </c>
      <c r="AK126" s="1210">
        <f t="shared" si="121"/>
        <v>0</v>
      </c>
      <c r="AL126" s="1311">
        <f t="shared" si="121"/>
        <v>0</v>
      </c>
      <c r="AM126" s="173"/>
    </row>
    <row r="127" spans="2:49" ht="28.5" hidden="1" customHeight="1">
      <c r="B127" s="238" t="s">
        <v>9</v>
      </c>
      <c r="C127" s="2129"/>
      <c r="D127" s="2090" t="s">
        <v>690</v>
      </c>
      <c r="E127" s="2102"/>
      <c r="F127" s="2087"/>
      <c r="G127" s="1268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269"/>
      <c r="AJ127" s="1269"/>
      <c r="AK127" s="1269"/>
      <c r="AL127" s="1269"/>
      <c r="AM127" s="187">
        <f>SUM(H127:AL127)</f>
        <v>0</v>
      </c>
    </row>
    <row r="128" spans="2:49" ht="28.5" hidden="1" customHeight="1">
      <c r="B128" s="238" t="s">
        <v>9</v>
      </c>
      <c r="C128" s="2129"/>
      <c r="D128" s="2173" t="s">
        <v>692</v>
      </c>
      <c r="E128" s="2174"/>
      <c r="F128" s="2087"/>
      <c r="G128" s="1268"/>
      <c r="H128" s="1269">
        <f>H127</f>
        <v>0</v>
      </c>
      <c r="I128" s="1269">
        <f t="shared" ref="I128:AL128" si="123">I127</f>
        <v>0</v>
      </c>
      <c r="J128" s="1269">
        <f t="shared" si="123"/>
        <v>0</v>
      </c>
      <c r="K128" s="1269">
        <f t="shared" si="123"/>
        <v>0</v>
      </c>
      <c r="L128" s="1269">
        <f t="shared" si="123"/>
        <v>0</v>
      </c>
      <c r="M128" s="1269">
        <f t="shared" si="123"/>
        <v>0</v>
      </c>
      <c r="N128" s="1269">
        <f t="shared" si="123"/>
        <v>0</v>
      </c>
      <c r="O128" s="1269">
        <f t="shared" si="123"/>
        <v>0</v>
      </c>
      <c r="P128" s="1269"/>
      <c r="Q128" s="1269"/>
      <c r="R128" s="1269"/>
      <c r="S128" s="1269"/>
      <c r="T128" s="1269"/>
      <c r="U128" s="1269"/>
      <c r="V128" s="1269"/>
      <c r="W128" s="1269"/>
      <c r="X128" s="1269"/>
      <c r="Y128" s="1269"/>
      <c r="Z128" s="1269"/>
      <c r="AA128" s="1269"/>
      <c r="AB128" s="1269"/>
      <c r="AC128" s="1269">
        <f t="shared" si="123"/>
        <v>0</v>
      </c>
      <c r="AD128" s="1269">
        <f t="shared" si="123"/>
        <v>0</v>
      </c>
      <c r="AE128" s="1269">
        <f t="shared" si="123"/>
        <v>0</v>
      </c>
      <c r="AF128" s="1269">
        <f t="shared" si="123"/>
        <v>0</v>
      </c>
      <c r="AG128" s="1269">
        <f t="shared" si="123"/>
        <v>0</v>
      </c>
      <c r="AH128" s="1269">
        <f t="shared" si="123"/>
        <v>0</v>
      </c>
      <c r="AI128" s="1269">
        <f t="shared" si="123"/>
        <v>0</v>
      </c>
      <c r="AJ128" s="1269">
        <f t="shared" si="123"/>
        <v>0</v>
      </c>
      <c r="AK128" s="1269">
        <f t="shared" si="123"/>
        <v>0</v>
      </c>
      <c r="AL128" s="1269">
        <f t="shared" si="123"/>
        <v>0</v>
      </c>
      <c r="AM128" s="1270">
        <f>SUM(H128:AL128)</f>
        <v>0</v>
      </c>
      <c r="AN128" s="1251" t="s">
        <v>693</v>
      </c>
    </row>
    <row r="129" spans="2:49" ht="28.5" hidden="1" customHeight="1">
      <c r="B129" s="238" t="s">
        <v>9</v>
      </c>
      <c r="C129" s="2129"/>
      <c r="D129" s="2175" t="s">
        <v>703</v>
      </c>
      <c r="E129" s="2176"/>
      <c r="F129" s="2087"/>
      <c r="G129" s="1268"/>
      <c r="H129" s="1269"/>
      <c r="I129" s="1269"/>
      <c r="J129" s="1269"/>
      <c r="K129" s="1269"/>
      <c r="L129" s="1269"/>
      <c r="M129" s="1269"/>
      <c r="N129" s="1269"/>
      <c r="O129" s="1269"/>
      <c r="P129" s="1269"/>
      <c r="Q129" s="1269"/>
      <c r="R129" s="1269"/>
      <c r="S129" s="1269"/>
      <c r="T129" s="1269"/>
      <c r="U129" s="1269"/>
      <c r="V129" s="1269"/>
      <c r="W129" s="1269"/>
      <c r="X129" s="1269"/>
      <c r="Y129" s="1269"/>
      <c r="Z129" s="1269"/>
      <c r="AA129" s="1269"/>
      <c r="AB129" s="1269"/>
      <c r="AC129" s="1269"/>
      <c r="AD129" s="1269"/>
      <c r="AE129" s="1269"/>
      <c r="AF129" s="1269"/>
      <c r="AG129" s="1269"/>
      <c r="AH129" s="1269"/>
      <c r="AI129" s="1269"/>
      <c r="AJ129" s="1269"/>
      <c r="AK129" s="1269"/>
      <c r="AL129" s="1269"/>
      <c r="AM129" s="1270">
        <f>SUM(H129:AL129)</f>
        <v>0</v>
      </c>
      <c r="AN129" s="1252" t="e">
        <f>AM129/(AM128+AM131)</f>
        <v>#DIV/0!</v>
      </c>
      <c r="AO129" s="2177" t="s">
        <v>694</v>
      </c>
      <c r="AP129" s="2178"/>
    </row>
    <row r="130" spans="2:49" ht="28.5" hidden="1" customHeight="1">
      <c r="B130" s="238" t="s">
        <v>9</v>
      </c>
      <c r="C130" s="2129"/>
      <c r="D130" s="2177" t="s">
        <v>704</v>
      </c>
      <c r="E130" s="2178"/>
      <c r="F130" s="2087"/>
      <c r="G130" s="1268"/>
      <c r="H130" s="1269"/>
      <c r="I130" s="1269"/>
      <c r="J130" s="1269"/>
      <c r="K130" s="1269"/>
      <c r="L130" s="1269"/>
      <c r="M130" s="1269"/>
      <c r="N130" s="1269"/>
      <c r="O130" s="1269"/>
      <c r="P130" s="1269"/>
      <c r="Q130" s="1269"/>
      <c r="R130" s="1269"/>
      <c r="S130" s="1269"/>
      <c r="T130" s="1269"/>
      <c r="U130" s="1269"/>
      <c r="V130" s="1269"/>
      <c r="W130" s="1269"/>
      <c r="X130" s="1269"/>
      <c r="Y130" s="1269"/>
      <c r="Z130" s="1269"/>
      <c r="AA130" s="1269"/>
      <c r="AB130" s="1269"/>
      <c r="AC130" s="1269"/>
      <c r="AD130" s="1269"/>
      <c r="AE130" s="1269"/>
      <c r="AF130" s="1269"/>
      <c r="AG130" s="1269"/>
      <c r="AH130" s="1269"/>
      <c r="AI130" s="1269"/>
      <c r="AJ130" s="1269"/>
      <c r="AK130" s="1269"/>
      <c r="AL130" s="1269"/>
      <c r="AM130" s="1270">
        <f>SUM(H130:AL130)</f>
        <v>0</v>
      </c>
      <c r="AN130" s="1252" t="e">
        <f>AM130/(AM128+AM131)</f>
        <v>#DIV/0!</v>
      </c>
      <c r="AO130" s="2177" t="s">
        <v>695</v>
      </c>
      <c r="AP130" s="2178"/>
    </row>
    <row r="131" spans="2:49" ht="28.5" hidden="1" customHeight="1">
      <c r="B131" s="238" t="s">
        <v>9</v>
      </c>
      <c r="C131" s="2129"/>
      <c r="D131" s="2167" t="s">
        <v>705</v>
      </c>
      <c r="E131" s="2168"/>
      <c r="F131" s="2087"/>
      <c r="G131" s="80"/>
      <c r="H131" s="1272">
        <f t="shared" ref="H131:N131" si="124">SUM(H129:H130)</f>
        <v>0</v>
      </c>
      <c r="I131" s="1272">
        <f t="shared" si="124"/>
        <v>0</v>
      </c>
      <c r="J131" s="1272">
        <f t="shared" si="124"/>
        <v>0</v>
      </c>
      <c r="K131" s="1272">
        <f t="shared" si="124"/>
        <v>0</v>
      </c>
      <c r="L131" s="1272">
        <f t="shared" si="124"/>
        <v>0</v>
      </c>
      <c r="M131" s="1272">
        <f t="shared" si="124"/>
        <v>0</v>
      </c>
      <c r="N131" s="1272">
        <f t="shared" si="124"/>
        <v>0</v>
      </c>
      <c r="O131" s="1272"/>
      <c r="P131" s="1272">
        <f t="shared" ref="P131:AL131" si="125">SUM(P129:P130)</f>
        <v>0</v>
      </c>
      <c r="Q131" s="1272">
        <f t="shared" si="125"/>
        <v>0</v>
      </c>
      <c r="R131" s="1272">
        <f t="shared" si="125"/>
        <v>0</v>
      </c>
      <c r="S131" s="1272">
        <f t="shared" si="125"/>
        <v>0</v>
      </c>
      <c r="T131" s="1272">
        <f t="shared" si="125"/>
        <v>0</v>
      </c>
      <c r="U131" s="1272">
        <f t="shared" si="125"/>
        <v>0</v>
      </c>
      <c r="V131" s="1272">
        <f t="shared" si="125"/>
        <v>0</v>
      </c>
      <c r="W131" s="1272">
        <f t="shared" si="125"/>
        <v>0</v>
      </c>
      <c r="X131" s="1272">
        <f t="shared" si="125"/>
        <v>0</v>
      </c>
      <c r="Y131" s="1272">
        <f t="shared" si="125"/>
        <v>0</v>
      </c>
      <c r="Z131" s="1272">
        <f t="shared" si="125"/>
        <v>0</v>
      </c>
      <c r="AA131" s="1272">
        <f t="shared" si="125"/>
        <v>0</v>
      </c>
      <c r="AB131" s="1272">
        <f t="shared" si="125"/>
        <v>0</v>
      </c>
      <c r="AC131" s="1272">
        <f t="shared" si="125"/>
        <v>0</v>
      </c>
      <c r="AD131" s="1272">
        <f t="shared" si="125"/>
        <v>0</v>
      </c>
      <c r="AE131" s="1272">
        <f t="shared" si="125"/>
        <v>0</v>
      </c>
      <c r="AF131" s="1272">
        <f t="shared" si="125"/>
        <v>0</v>
      </c>
      <c r="AG131" s="1272">
        <f t="shared" si="125"/>
        <v>0</v>
      </c>
      <c r="AH131" s="1272">
        <f t="shared" si="125"/>
        <v>0</v>
      </c>
      <c r="AI131" s="1272">
        <f t="shared" si="125"/>
        <v>0</v>
      </c>
      <c r="AJ131" s="1272">
        <f t="shared" si="125"/>
        <v>0</v>
      </c>
      <c r="AK131" s="1272">
        <f t="shared" si="125"/>
        <v>0</v>
      </c>
      <c r="AL131" s="1272">
        <f t="shared" si="125"/>
        <v>0</v>
      </c>
      <c r="AM131" s="1273">
        <f>SUM(H131:AL131)</f>
        <v>0</v>
      </c>
      <c r="AN131" s="1252" t="e">
        <f>AM131/(AM128+AM131)</f>
        <v>#DIV/0!</v>
      </c>
      <c r="AO131" s="2167" t="s">
        <v>699</v>
      </c>
      <c r="AP131" s="2168"/>
      <c r="AV131" s="48"/>
      <c r="AW131" s="48"/>
    </row>
    <row r="132" spans="2:49" ht="28.5" hidden="1" customHeight="1">
      <c r="B132" s="238" t="s">
        <v>9</v>
      </c>
      <c r="C132" s="2129"/>
      <c r="D132" s="2169" t="s">
        <v>706</v>
      </c>
      <c r="E132" s="2170"/>
      <c r="F132" s="2087"/>
      <c r="G132" s="171"/>
      <c r="H132" s="1276" t="e">
        <f t="shared" ref="H132:AL132" si="126">H131/(H128+H131)</f>
        <v>#DIV/0!</v>
      </c>
      <c r="I132" s="1276" t="e">
        <f t="shared" si="126"/>
        <v>#DIV/0!</v>
      </c>
      <c r="J132" s="1276" t="e">
        <f t="shared" si="126"/>
        <v>#DIV/0!</v>
      </c>
      <c r="K132" s="1276" t="e">
        <f t="shared" si="126"/>
        <v>#DIV/0!</v>
      </c>
      <c r="L132" s="1276" t="e">
        <f t="shared" si="126"/>
        <v>#DIV/0!</v>
      </c>
      <c r="M132" s="1276" t="e">
        <f t="shared" si="126"/>
        <v>#DIV/0!</v>
      </c>
      <c r="N132" s="1276" t="e">
        <f t="shared" si="126"/>
        <v>#DIV/0!</v>
      </c>
      <c r="O132" s="1276" t="e">
        <f t="shared" si="126"/>
        <v>#DIV/0!</v>
      </c>
      <c r="P132" s="1276" t="e">
        <f t="shared" si="126"/>
        <v>#DIV/0!</v>
      </c>
      <c r="Q132" s="1276" t="e">
        <f t="shared" si="126"/>
        <v>#DIV/0!</v>
      </c>
      <c r="R132" s="1276" t="e">
        <f t="shared" si="126"/>
        <v>#DIV/0!</v>
      </c>
      <c r="S132" s="1276" t="e">
        <f t="shared" si="126"/>
        <v>#DIV/0!</v>
      </c>
      <c r="T132" s="1276" t="e">
        <f t="shared" si="126"/>
        <v>#DIV/0!</v>
      </c>
      <c r="U132" s="1276" t="e">
        <f t="shared" si="126"/>
        <v>#DIV/0!</v>
      </c>
      <c r="V132" s="1276" t="e">
        <f t="shared" si="126"/>
        <v>#DIV/0!</v>
      </c>
      <c r="W132" s="1276" t="e">
        <f t="shared" si="126"/>
        <v>#DIV/0!</v>
      </c>
      <c r="X132" s="1276" t="e">
        <f t="shared" si="126"/>
        <v>#DIV/0!</v>
      </c>
      <c r="Y132" s="1276" t="e">
        <f t="shared" si="126"/>
        <v>#DIV/0!</v>
      </c>
      <c r="Z132" s="1276" t="e">
        <f t="shared" si="126"/>
        <v>#DIV/0!</v>
      </c>
      <c r="AA132" s="1276" t="e">
        <f t="shared" si="126"/>
        <v>#DIV/0!</v>
      </c>
      <c r="AB132" s="1276" t="e">
        <f t="shared" si="126"/>
        <v>#DIV/0!</v>
      </c>
      <c r="AC132" s="1276" t="e">
        <f t="shared" si="126"/>
        <v>#DIV/0!</v>
      </c>
      <c r="AD132" s="1276" t="e">
        <f t="shared" si="126"/>
        <v>#DIV/0!</v>
      </c>
      <c r="AE132" s="1276" t="e">
        <f t="shared" si="126"/>
        <v>#DIV/0!</v>
      </c>
      <c r="AF132" s="1276" t="e">
        <f t="shared" si="126"/>
        <v>#DIV/0!</v>
      </c>
      <c r="AG132" s="1276" t="e">
        <f t="shared" si="126"/>
        <v>#DIV/0!</v>
      </c>
      <c r="AH132" s="1276" t="e">
        <f t="shared" si="126"/>
        <v>#DIV/0!</v>
      </c>
      <c r="AI132" s="1298" t="e">
        <f t="shared" si="126"/>
        <v>#DIV/0!</v>
      </c>
      <c r="AJ132" s="1298" t="e">
        <f t="shared" si="126"/>
        <v>#DIV/0!</v>
      </c>
      <c r="AK132" s="1298" t="e">
        <f t="shared" si="126"/>
        <v>#DIV/0!</v>
      </c>
      <c r="AL132" s="1298" t="e">
        <f t="shared" si="126"/>
        <v>#DIV/0!</v>
      </c>
      <c r="AM132" s="1271"/>
      <c r="AN132" s="1274"/>
      <c r="AO132" s="1275"/>
      <c r="AP132" s="1275"/>
    </row>
    <row r="133" spans="2:49" ht="28.5" hidden="1" customHeight="1">
      <c r="B133" s="238" t="s">
        <v>9</v>
      </c>
      <c r="C133" s="2129"/>
      <c r="D133" s="2090" t="s">
        <v>630</v>
      </c>
      <c r="E133" s="2090"/>
      <c r="F133" s="2087"/>
      <c r="G133" s="125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287"/>
      <c r="AL133" s="1296"/>
      <c r="AM133" s="187">
        <f>SUM(H133:AL133)</f>
        <v>0</v>
      </c>
    </row>
    <row r="134" spans="2:49" ht="28.5" hidden="1" customHeight="1">
      <c r="B134" s="238" t="s">
        <v>9</v>
      </c>
      <c r="C134" s="2129"/>
      <c r="D134" s="2089" t="s">
        <v>631</v>
      </c>
      <c r="E134" s="2089"/>
      <c r="F134" s="2087"/>
      <c r="G134" s="80"/>
      <c r="H134" s="760">
        <f t="shared" ref="H134:AG134" si="127">H133</f>
        <v>0</v>
      </c>
      <c r="I134" s="760">
        <f t="shared" si="127"/>
        <v>0</v>
      </c>
      <c r="J134" s="760">
        <f t="shared" si="127"/>
        <v>0</v>
      </c>
      <c r="K134" s="760">
        <f t="shared" si="127"/>
        <v>0</v>
      </c>
      <c r="L134" s="760">
        <f t="shared" si="127"/>
        <v>0</v>
      </c>
      <c r="M134" s="760">
        <f t="shared" si="127"/>
        <v>0</v>
      </c>
      <c r="N134" s="760">
        <f t="shared" si="127"/>
        <v>0</v>
      </c>
      <c r="O134" s="760">
        <f t="shared" si="127"/>
        <v>0</v>
      </c>
      <c r="P134" s="760">
        <f t="shared" si="127"/>
        <v>0</v>
      </c>
      <c r="Q134" s="760">
        <f t="shared" si="127"/>
        <v>0</v>
      </c>
      <c r="R134" s="760">
        <f t="shared" si="127"/>
        <v>0</v>
      </c>
      <c r="S134" s="760">
        <f t="shared" si="127"/>
        <v>0</v>
      </c>
      <c r="T134" s="760">
        <f t="shared" si="127"/>
        <v>0</v>
      </c>
      <c r="U134" s="760">
        <f t="shared" si="127"/>
        <v>0</v>
      </c>
      <c r="V134" s="760">
        <f t="shared" si="127"/>
        <v>0</v>
      </c>
      <c r="W134" s="760">
        <f t="shared" si="127"/>
        <v>0</v>
      </c>
      <c r="X134" s="760">
        <f t="shared" si="127"/>
        <v>0</v>
      </c>
      <c r="Y134" s="760">
        <f t="shared" si="127"/>
        <v>0</v>
      </c>
      <c r="Z134" s="760">
        <f t="shared" si="127"/>
        <v>0</v>
      </c>
      <c r="AA134" s="760">
        <f t="shared" si="127"/>
        <v>0</v>
      </c>
      <c r="AB134" s="760">
        <f t="shared" si="127"/>
        <v>0</v>
      </c>
      <c r="AC134" s="760">
        <f t="shared" si="127"/>
        <v>0</v>
      </c>
      <c r="AD134" s="760">
        <f t="shared" si="127"/>
        <v>0</v>
      </c>
      <c r="AE134" s="760">
        <f t="shared" si="127"/>
        <v>0</v>
      </c>
      <c r="AF134" s="760">
        <f t="shared" si="127"/>
        <v>0</v>
      </c>
      <c r="AG134" s="760">
        <f t="shared" si="127"/>
        <v>0</v>
      </c>
      <c r="AH134" s="760">
        <f>AH133</f>
        <v>0</v>
      </c>
      <c r="AI134" s="760">
        <f>AI133</f>
        <v>0</v>
      </c>
      <c r="AJ134" s="760">
        <f>AJ133</f>
        <v>0</v>
      </c>
      <c r="AK134" s="760">
        <f>AK133</f>
        <v>0</v>
      </c>
      <c r="AL134" s="760">
        <f>AL133</f>
        <v>0</v>
      </c>
      <c r="AM134" s="498">
        <f>SUM(H134:AL134)</f>
        <v>0</v>
      </c>
    </row>
    <row r="135" spans="2:49" ht="28.5" hidden="1" customHeight="1">
      <c r="B135" s="238" t="s">
        <v>9</v>
      </c>
      <c r="C135" s="2129"/>
      <c r="D135" s="2097" t="s">
        <v>632</v>
      </c>
      <c r="E135" s="2098"/>
      <c r="F135" s="2087"/>
      <c r="G135" s="122"/>
      <c r="H135" s="329">
        <f>+G135+H134-H133</f>
        <v>0</v>
      </c>
      <c r="I135" s="329">
        <f t="shared" ref="I135:AL135" si="128">+H135+I134-I133</f>
        <v>0</v>
      </c>
      <c r="J135" s="329">
        <f t="shared" si="128"/>
        <v>0</v>
      </c>
      <c r="K135" s="329">
        <f t="shared" si="128"/>
        <v>0</v>
      </c>
      <c r="L135" s="329">
        <f t="shared" ref="L135:Y135" si="129">+K135+L134-L133</f>
        <v>0</v>
      </c>
      <c r="M135" s="329">
        <f t="shared" si="129"/>
        <v>0</v>
      </c>
      <c r="N135" s="329">
        <f t="shared" si="129"/>
        <v>0</v>
      </c>
      <c r="O135" s="329">
        <f t="shared" si="129"/>
        <v>0</v>
      </c>
      <c r="P135" s="329">
        <f t="shared" si="129"/>
        <v>0</v>
      </c>
      <c r="Q135" s="329">
        <f t="shared" si="129"/>
        <v>0</v>
      </c>
      <c r="R135" s="329">
        <f t="shared" si="129"/>
        <v>0</v>
      </c>
      <c r="S135" s="329">
        <f t="shared" si="129"/>
        <v>0</v>
      </c>
      <c r="T135" s="329">
        <f t="shared" si="129"/>
        <v>0</v>
      </c>
      <c r="U135" s="329">
        <f t="shared" si="129"/>
        <v>0</v>
      </c>
      <c r="V135" s="329">
        <f t="shared" si="129"/>
        <v>0</v>
      </c>
      <c r="W135" s="329">
        <f t="shared" si="129"/>
        <v>0</v>
      </c>
      <c r="X135" s="329">
        <f t="shared" si="129"/>
        <v>0</v>
      </c>
      <c r="Y135" s="329">
        <f t="shared" si="129"/>
        <v>0</v>
      </c>
      <c r="Z135" s="329">
        <f t="shared" si="128"/>
        <v>0</v>
      </c>
      <c r="AA135" s="329">
        <f t="shared" si="128"/>
        <v>0</v>
      </c>
      <c r="AB135" s="329">
        <f t="shared" si="128"/>
        <v>0</v>
      </c>
      <c r="AC135" s="329">
        <f t="shared" si="128"/>
        <v>0</v>
      </c>
      <c r="AD135" s="329">
        <f t="shared" si="128"/>
        <v>0</v>
      </c>
      <c r="AE135" s="329">
        <f t="shared" si="128"/>
        <v>0</v>
      </c>
      <c r="AF135" s="329">
        <f t="shared" si="128"/>
        <v>0</v>
      </c>
      <c r="AG135" s="329">
        <f t="shared" si="128"/>
        <v>0</v>
      </c>
      <c r="AH135" s="329">
        <f t="shared" si="128"/>
        <v>0</v>
      </c>
      <c r="AI135" s="1206">
        <f t="shared" si="128"/>
        <v>0</v>
      </c>
      <c r="AJ135" s="1206">
        <f t="shared" si="128"/>
        <v>0</v>
      </c>
      <c r="AK135" s="1206">
        <f t="shared" si="128"/>
        <v>0</v>
      </c>
      <c r="AL135" s="1312">
        <f t="shared" si="128"/>
        <v>0</v>
      </c>
      <c r="AM135" s="330"/>
      <c r="AV135" s="48"/>
      <c r="AW135" s="48"/>
    </row>
    <row r="136" spans="2:49" ht="28.2" hidden="1" customHeight="1" thickBot="1">
      <c r="B136" s="238" t="s">
        <v>9</v>
      </c>
      <c r="C136" s="2129"/>
      <c r="D136" s="2061" t="s">
        <v>52</v>
      </c>
      <c r="E136" s="2062"/>
      <c r="F136" s="2088"/>
      <c r="G136" s="337">
        <f>在庫管理!I27</f>
        <v>0</v>
      </c>
      <c r="H136" s="338">
        <f t="shared" ref="H136:AL136" si="130">G136+H134-H123-H124</f>
        <v>0</v>
      </c>
      <c r="I136" s="338">
        <f t="shared" si="130"/>
        <v>0</v>
      </c>
      <c r="J136" s="338">
        <f t="shared" si="130"/>
        <v>0</v>
      </c>
      <c r="K136" s="338">
        <f t="shared" si="130"/>
        <v>0</v>
      </c>
      <c r="L136" s="338">
        <f t="shared" si="130"/>
        <v>0</v>
      </c>
      <c r="M136" s="338">
        <f t="shared" si="130"/>
        <v>0</v>
      </c>
      <c r="N136" s="338">
        <f t="shared" si="130"/>
        <v>0</v>
      </c>
      <c r="O136" s="338">
        <f t="shared" si="130"/>
        <v>0</v>
      </c>
      <c r="P136" s="338">
        <f t="shared" si="130"/>
        <v>0</v>
      </c>
      <c r="Q136" s="338">
        <f t="shared" si="130"/>
        <v>0</v>
      </c>
      <c r="R136" s="338">
        <f>Q136+R134-R123-R124</f>
        <v>0</v>
      </c>
      <c r="S136" s="338">
        <f>R136+S134-S123-S124</f>
        <v>0</v>
      </c>
      <c r="T136" s="338">
        <f>S136+T134-T123-T124</f>
        <v>0</v>
      </c>
      <c r="U136" s="338">
        <f>T136+U134-U123-U124</f>
        <v>0</v>
      </c>
      <c r="V136" s="338">
        <f>U136+V134-V123-V124</f>
        <v>0</v>
      </c>
      <c r="W136" s="338">
        <f t="shared" si="130"/>
        <v>0</v>
      </c>
      <c r="X136" s="338">
        <f t="shared" si="130"/>
        <v>0</v>
      </c>
      <c r="Y136" s="338">
        <f t="shared" si="130"/>
        <v>0</v>
      </c>
      <c r="Z136" s="338">
        <f t="shared" si="130"/>
        <v>0</v>
      </c>
      <c r="AA136" s="338">
        <f t="shared" si="130"/>
        <v>0</v>
      </c>
      <c r="AB136" s="338">
        <f t="shared" si="130"/>
        <v>0</v>
      </c>
      <c r="AC136" s="338">
        <f t="shared" si="130"/>
        <v>0</v>
      </c>
      <c r="AD136" s="338">
        <f t="shared" si="130"/>
        <v>0</v>
      </c>
      <c r="AE136" s="338">
        <f t="shared" si="130"/>
        <v>0</v>
      </c>
      <c r="AF136" s="338">
        <f t="shared" si="130"/>
        <v>0</v>
      </c>
      <c r="AG136" s="338">
        <f t="shared" si="130"/>
        <v>0</v>
      </c>
      <c r="AH136" s="338">
        <f t="shared" si="130"/>
        <v>0</v>
      </c>
      <c r="AI136" s="1299">
        <f t="shared" si="130"/>
        <v>0</v>
      </c>
      <c r="AJ136" s="1299">
        <f t="shared" si="130"/>
        <v>0</v>
      </c>
      <c r="AK136" s="1299">
        <f t="shared" si="130"/>
        <v>0</v>
      </c>
      <c r="AL136" s="1300">
        <f t="shared" si="130"/>
        <v>0</v>
      </c>
      <c r="AM136" s="339"/>
    </row>
    <row r="137" spans="2:49" ht="28.5" hidden="1" customHeight="1" thickTop="1">
      <c r="B137" s="238" t="s">
        <v>9</v>
      </c>
      <c r="C137" s="2129"/>
      <c r="D137" s="2173" t="s">
        <v>692</v>
      </c>
      <c r="E137" s="2174"/>
      <c r="F137" s="1286"/>
      <c r="G137" s="1268"/>
      <c r="H137" s="1269"/>
      <c r="I137" s="1269"/>
      <c r="J137" s="1269"/>
      <c r="K137" s="1269"/>
      <c r="L137" s="1269"/>
      <c r="M137" s="1269"/>
      <c r="N137" s="1269"/>
      <c r="O137" s="1269"/>
      <c r="P137" s="1269"/>
      <c r="Q137" s="1269"/>
      <c r="R137" s="1269"/>
      <c r="S137" s="1269"/>
      <c r="T137" s="1269"/>
      <c r="U137" s="1269"/>
      <c r="V137" s="1269"/>
      <c r="W137" s="1269"/>
      <c r="X137" s="1269"/>
      <c r="Y137" s="1269"/>
      <c r="Z137" s="1269"/>
      <c r="AA137" s="1269"/>
      <c r="AB137" s="1269"/>
      <c r="AC137" s="1269"/>
      <c r="AD137" s="1269"/>
      <c r="AE137" s="1269"/>
      <c r="AF137" s="1269"/>
      <c r="AG137" s="1269"/>
      <c r="AH137" s="1269"/>
      <c r="AI137" s="1269"/>
      <c r="AJ137" s="1269"/>
      <c r="AK137" s="1269"/>
      <c r="AL137" s="1269"/>
      <c r="AM137" s="1270">
        <f>SUM(H137:AL137)</f>
        <v>0</v>
      </c>
      <c r="AN137" s="1251" t="s">
        <v>693</v>
      </c>
    </row>
    <row r="138" spans="2:49" ht="28.5" hidden="1" customHeight="1">
      <c r="B138" s="238" t="s">
        <v>9</v>
      </c>
      <c r="C138" s="2129"/>
      <c r="D138" s="2167" t="s">
        <v>636</v>
      </c>
      <c r="E138" s="2168"/>
      <c r="F138" s="1286"/>
      <c r="G138" s="80"/>
      <c r="H138" s="761"/>
      <c r="I138" s="761"/>
      <c r="J138" s="761"/>
      <c r="K138" s="761"/>
      <c r="L138" s="761"/>
      <c r="M138" s="761"/>
      <c r="N138" s="761"/>
      <c r="O138" s="761"/>
      <c r="P138" s="761"/>
      <c r="Q138" s="761"/>
      <c r="R138" s="761"/>
      <c r="S138" s="761"/>
      <c r="T138" s="761"/>
      <c r="U138" s="761"/>
      <c r="V138" s="761"/>
      <c r="W138" s="761"/>
      <c r="X138" s="761"/>
      <c r="Y138" s="761"/>
      <c r="Z138" s="761"/>
      <c r="AA138" s="761"/>
      <c r="AB138" s="761"/>
      <c r="AC138" s="761"/>
      <c r="AD138" s="761"/>
      <c r="AE138" s="761"/>
      <c r="AF138" s="761"/>
      <c r="AG138" s="761"/>
      <c r="AH138" s="761"/>
      <c r="AI138" s="761"/>
      <c r="AJ138" s="761"/>
      <c r="AK138" s="761"/>
      <c r="AL138" s="761"/>
      <c r="AM138" s="1273">
        <f>SUM(H138:AL138)</f>
        <v>0</v>
      </c>
      <c r="AN138" s="1252" t="e">
        <f>AM138/(AM137+AM138)</f>
        <v>#DIV/0!</v>
      </c>
      <c r="AO138" s="2167" t="s">
        <v>699</v>
      </c>
      <c r="AP138" s="2168"/>
      <c r="AV138" s="48"/>
      <c r="AW138" s="48"/>
    </row>
    <row r="139" spans="2:49" ht="28.5" hidden="1" customHeight="1">
      <c r="B139" s="238" t="s">
        <v>9</v>
      </c>
      <c r="C139" s="2129"/>
      <c r="D139" s="2169" t="s">
        <v>700</v>
      </c>
      <c r="E139" s="2170"/>
      <c r="F139" s="1286"/>
      <c r="G139" s="171"/>
      <c r="H139" s="1276" t="e">
        <f>H138/(H137+H138)</f>
        <v>#DIV/0!</v>
      </c>
      <c r="I139" s="1276" t="e">
        <f>I138/(I137+I138)</f>
        <v>#DIV/0!</v>
      </c>
      <c r="J139" s="1276" t="e">
        <f t="shared" ref="J139:AL139" si="131">J138/(J137+J138)</f>
        <v>#DIV/0!</v>
      </c>
      <c r="K139" s="1276" t="e">
        <f t="shared" si="131"/>
        <v>#DIV/0!</v>
      </c>
      <c r="L139" s="1276" t="e">
        <f t="shared" si="131"/>
        <v>#DIV/0!</v>
      </c>
      <c r="M139" s="1276" t="e">
        <f t="shared" si="131"/>
        <v>#DIV/0!</v>
      </c>
      <c r="N139" s="1276" t="e">
        <f t="shared" si="131"/>
        <v>#DIV/0!</v>
      </c>
      <c r="O139" s="1276" t="e">
        <f t="shared" si="131"/>
        <v>#DIV/0!</v>
      </c>
      <c r="P139" s="1276" t="e">
        <f t="shared" si="131"/>
        <v>#DIV/0!</v>
      </c>
      <c r="Q139" s="1276" t="e">
        <f t="shared" si="131"/>
        <v>#DIV/0!</v>
      </c>
      <c r="R139" s="1276" t="e">
        <f t="shared" si="131"/>
        <v>#DIV/0!</v>
      </c>
      <c r="S139" s="1276" t="e">
        <f t="shared" si="131"/>
        <v>#DIV/0!</v>
      </c>
      <c r="T139" s="1276" t="e">
        <f t="shared" si="131"/>
        <v>#DIV/0!</v>
      </c>
      <c r="U139" s="1276" t="e">
        <f t="shared" si="131"/>
        <v>#DIV/0!</v>
      </c>
      <c r="V139" s="1276" t="e">
        <f t="shared" si="131"/>
        <v>#DIV/0!</v>
      </c>
      <c r="W139" s="1276" t="e">
        <f t="shared" si="131"/>
        <v>#DIV/0!</v>
      </c>
      <c r="X139" s="1276" t="e">
        <f t="shared" si="131"/>
        <v>#DIV/0!</v>
      </c>
      <c r="Y139" s="1276" t="e">
        <f t="shared" si="131"/>
        <v>#DIV/0!</v>
      </c>
      <c r="Z139" s="1276" t="e">
        <f t="shared" si="131"/>
        <v>#DIV/0!</v>
      </c>
      <c r="AA139" s="1276" t="e">
        <f t="shared" si="131"/>
        <v>#DIV/0!</v>
      </c>
      <c r="AB139" s="1276" t="e">
        <f t="shared" si="131"/>
        <v>#DIV/0!</v>
      </c>
      <c r="AC139" s="1276" t="e">
        <f t="shared" si="131"/>
        <v>#DIV/0!</v>
      </c>
      <c r="AD139" s="1276" t="e">
        <f t="shared" si="131"/>
        <v>#DIV/0!</v>
      </c>
      <c r="AE139" s="1276" t="e">
        <f t="shared" si="131"/>
        <v>#DIV/0!</v>
      </c>
      <c r="AF139" s="1276" t="e">
        <f t="shared" si="131"/>
        <v>#DIV/0!</v>
      </c>
      <c r="AG139" s="1276" t="e">
        <f t="shared" si="131"/>
        <v>#DIV/0!</v>
      </c>
      <c r="AH139" s="1276" t="e">
        <f t="shared" si="131"/>
        <v>#DIV/0!</v>
      </c>
      <c r="AI139" s="1276" t="e">
        <f t="shared" si="131"/>
        <v>#DIV/0!</v>
      </c>
      <c r="AJ139" s="1276" t="e">
        <f t="shared" si="131"/>
        <v>#DIV/0!</v>
      </c>
      <c r="AK139" s="1276" t="e">
        <f t="shared" si="131"/>
        <v>#DIV/0!</v>
      </c>
      <c r="AL139" s="1276" t="e">
        <f t="shared" si="131"/>
        <v>#DIV/0!</v>
      </c>
      <c r="AM139" s="1271"/>
      <c r="AN139" s="1274"/>
      <c r="AO139" s="1275"/>
      <c r="AP139" s="1275"/>
    </row>
    <row r="140" spans="2:49" ht="28.5" hidden="1" customHeight="1" thickBot="1">
      <c r="B140" s="238" t="s">
        <v>9</v>
      </c>
      <c r="C140" s="2129"/>
      <c r="D140" s="2171" t="s">
        <v>707</v>
      </c>
      <c r="E140" s="2172"/>
      <c r="F140" s="1286"/>
      <c r="G140" s="337">
        <f>[13]在庫管理!I17</f>
        <v>0</v>
      </c>
      <c r="H140" s="338">
        <f>G140+H125-H137-H138</f>
        <v>0</v>
      </c>
      <c r="I140" s="338">
        <f t="shared" ref="I140:AL140" si="132">H140+I125-I137-I138</f>
        <v>0</v>
      </c>
      <c r="J140" s="338">
        <f t="shared" si="132"/>
        <v>0</v>
      </c>
      <c r="K140" s="338">
        <f t="shared" si="132"/>
        <v>0</v>
      </c>
      <c r="L140" s="338">
        <f t="shared" si="132"/>
        <v>0</v>
      </c>
      <c r="M140" s="338">
        <f t="shared" si="132"/>
        <v>0</v>
      </c>
      <c r="N140" s="338">
        <f t="shared" si="132"/>
        <v>0</v>
      </c>
      <c r="O140" s="338">
        <f t="shared" si="132"/>
        <v>0</v>
      </c>
      <c r="P140" s="338">
        <f t="shared" si="132"/>
        <v>0</v>
      </c>
      <c r="Q140" s="338">
        <f t="shared" si="132"/>
        <v>0</v>
      </c>
      <c r="R140" s="338">
        <f>Q140+R125-R137-R138</f>
        <v>0</v>
      </c>
      <c r="S140" s="338">
        <f>R140+S125-S137-S138</f>
        <v>0</v>
      </c>
      <c r="T140" s="338">
        <f>S140+T125-T137-T138</f>
        <v>0</v>
      </c>
      <c r="U140" s="338">
        <f>T140+U125-U137-U138</f>
        <v>0</v>
      </c>
      <c r="V140" s="338">
        <f>U140+V125-V137-V138</f>
        <v>0</v>
      </c>
      <c r="W140" s="338">
        <f t="shared" si="132"/>
        <v>0</v>
      </c>
      <c r="X140" s="338">
        <f t="shared" si="132"/>
        <v>0</v>
      </c>
      <c r="Y140" s="338">
        <f t="shared" si="132"/>
        <v>0</v>
      </c>
      <c r="Z140" s="338">
        <f t="shared" si="132"/>
        <v>0</v>
      </c>
      <c r="AA140" s="338">
        <f t="shared" si="132"/>
        <v>0</v>
      </c>
      <c r="AB140" s="338">
        <f t="shared" si="132"/>
        <v>0</v>
      </c>
      <c r="AC140" s="338">
        <f t="shared" si="132"/>
        <v>0</v>
      </c>
      <c r="AD140" s="338">
        <f t="shared" si="132"/>
        <v>0</v>
      </c>
      <c r="AE140" s="338">
        <f t="shared" si="132"/>
        <v>0</v>
      </c>
      <c r="AF140" s="338">
        <f t="shared" si="132"/>
        <v>0</v>
      </c>
      <c r="AG140" s="338">
        <f t="shared" si="132"/>
        <v>0</v>
      </c>
      <c r="AH140" s="338">
        <f t="shared" si="132"/>
        <v>0</v>
      </c>
      <c r="AI140" s="338">
        <f t="shared" si="132"/>
        <v>0</v>
      </c>
      <c r="AJ140" s="338">
        <f t="shared" si="132"/>
        <v>0</v>
      </c>
      <c r="AK140" s="338">
        <f t="shared" si="132"/>
        <v>0</v>
      </c>
      <c r="AL140" s="338">
        <f t="shared" si="132"/>
        <v>0</v>
      </c>
      <c r="AM140" s="339"/>
    </row>
    <row r="141" spans="2:49" ht="30.75" hidden="1" customHeight="1" thickTop="1">
      <c r="B141" s="238" t="s">
        <v>4</v>
      </c>
      <c r="C141" s="2081" t="s">
        <v>708</v>
      </c>
      <c r="D141" s="2155" t="s">
        <v>220</v>
      </c>
      <c r="E141" s="298" t="s">
        <v>148</v>
      </c>
      <c r="F141" s="299"/>
      <c r="G141" s="318"/>
      <c r="H141" s="300">
        <f t="shared" ref="H141:AL141" si="133">+H118</f>
        <v>0</v>
      </c>
      <c r="I141" s="300">
        <f t="shared" si="133"/>
        <v>0</v>
      </c>
      <c r="J141" s="300">
        <f t="shared" si="133"/>
        <v>0</v>
      </c>
      <c r="K141" s="300">
        <f t="shared" si="133"/>
        <v>0</v>
      </c>
      <c r="L141" s="300">
        <f t="shared" si="133"/>
        <v>0</v>
      </c>
      <c r="M141" s="300">
        <f t="shared" si="133"/>
        <v>0</v>
      </c>
      <c r="N141" s="300">
        <f t="shared" si="133"/>
        <v>0</v>
      </c>
      <c r="O141" s="300">
        <f t="shared" si="133"/>
        <v>0</v>
      </c>
      <c r="P141" s="300">
        <f t="shared" si="133"/>
        <v>0</v>
      </c>
      <c r="Q141" s="300">
        <f t="shared" si="133"/>
        <v>0</v>
      </c>
      <c r="R141" s="300">
        <f t="shared" si="133"/>
        <v>0</v>
      </c>
      <c r="S141" s="300">
        <f t="shared" si="133"/>
        <v>0</v>
      </c>
      <c r="T141" s="300">
        <f t="shared" si="133"/>
        <v>0</v>
      </c>
      <c r="U141" s="300">
        <f t="shared" si="133"/>
        <v>0</v>
      </c>
      <c r="V141" s="300">
        <f t="shared" si="133"/>
        <v>0</v>
      </c>
      <c r="W141" s="300">
        <f t="shared" si="133"/>
        <v>0</v>
      </c>
      <c r="X141" s="300">
        <f t="shared" si="133"/>
        <v>0</v>
      </c>
      <c r="Y141" s="300">
        <f t="shared" si="133"/>
        <v>0</v>
      </c>
      <c r="Z141" s="300">
        <f t="shared" si="133"/>
        <v>0</v>
      </c>
      <c r="AA141" s="300">
        <f t="shared" si="133"/>
        <v>0</v>
      </c>
      <c r="AB141" s="300">
        <f t="shared" si="133"/>
        <v>0</v>
      </c>
      <c r="AC141" s="300">
        <f t="shared" si="133"/>
        <v>0</v>
      </c>
      <c r="AD141" s="300">
        <f t="shared" si="133"/>
        <v>0</v>
      </c>
      <c r="AE141" s="300">
        <f t="shared" si="133"/>
        <v>0</v>
      </c>
      <c r="AF141" s="300">
        <f t="shared" si="133"/>
        <v>0</v>
      </c>
      <c r="AG141" s="300">
        <f t="shared" si="133"/>
        <v>0</v>
      </c>
      <c r="AH141" s="300">
        <f t="shared" si="133"/>
        <v>0</v>
      </c>
      <c r="AI141" s="300">
        <f t="shared" si="133"/>
        <v>0</v>
      </c>
      <c r="AJ141" s="300">
        <f t="shared" si="133"/>
        <v>0</v>
      </c>
      <c r="AK141" s="300">
        <f t="shared" si="133"/>
        <v>0</v>
      </c>
      <c r="AL141" s="300">
        <f t="shared" si="133"/>
        <v>0</v>
      </c>
      <c r="AM141" s="301">
        <f>SUM(H141:AL141)</f>
        <v>0</v>
      </c>
      <c r="AO141" s="238" t="s">
        <v>635</v>
      </c>
    </row>
    <row r="142" spans="2:49" ht="30.75" hidden="1" customHeight="1">
      <c r="B142" s="238" t="s">
        <v>4</v>
      </c>
      <c r="C142" s="2082"/>
      <c r="D142" s="2112"/>
      <c r="E142" s="215" t="s">
        <v>636</v>
      </c>
      <c r="F142" s="221"/>
      <c r="G142" s="248"/>
      <c r="H142" s="1304">
        <f t="shared" ref="H142:AL142" si="134">+H119+H124</f>
        <v>0</v>
      </c>
      <c r="I142" s="1304">
        <f t="shared" si="134"/>
        <v>0</v>
      </c>
      <c r="J142" s="1304">
        <f t="shared" si="134"/>
        <v>0</v>
      </c>
      <c r="K142" s="1304">
        <f t="shared" si="134"/>
        <v>0</v>
      </c>
      <c r="L142" s="1304">
        <f t="shared" si="134"/>
        <v>0</v>
      </c>
      <c r="M142" s="1304">
        <f t="shared" si="134"/>
        <v>0</v>
      </c>
      <c r="N142" s="1304">
        <f t="shared" si="134"/>
        <v>0</v>
      </c>
      <c r="O142" s="1304">
        <f t="shared" si="134"/>
        <v>0</v>
      </c>
      <c r="P142" s="1304">
        <f t="shared" si="134"/>
        <v>0</v>
      </c>
      <c r="Q142" s="1304">
        <f t="shared" si="134"/>
        <v>0</v>
      </c>
      <c r="R142" s="1304">
        <f t="shared" si="134"/>
        <v>0</v>
      </c>
      <c r="S142" s="1304">
        <f t="shared" si="134"/>
        <v>0</v>
      </c>
      <c r="T142" s="1304">
        <f t="shared" si="134"/>
        <v>0</v>
      </c>
      <c r="U142" s="1304">
        <f t="shared" si="134"/>
        <v>0</v>
      </c>
      <c r="V142" s="1304">
        <f t="shared" si="134"/>
        <v>0</v>
      </c>
      <c r="W142" s="1304">
        <f t="shared" si="134"/>
        <v>0</v>
      </c>
      <c r="X142" s="1304">
        <f t="shared" si="134"/>
        <v>0</v>
      </c>
      <c r="Y142" s="1304">
        <f t="shared" si="134"/>
        <v>0</v>
      </c>
      <c r="Z142" s="1304">
        <f t="shared" si="134"/>
        <v>0</v>
      </c>
      <c r="AA142" s="240">
        <f t="shared" si="134"/>
        <v>0</v>
      </c>
      <c r="AB142" s="240">
        <f t="shared" si="134"/>
        <v>0</v>
      </c>
      <c r="AC142" s="240">
        <f t="shared" si="134"/>
        <v>0</v>
      </c>
      <c r="AD142" s="240">
        <f t="shared" si="134"/>
        <v>0</v>
      </c>
      <c r="AE142" s="240">
        <f t="shared" si="134"/>
        <v>0</v>
      </c>
      <c r="AF142" s="240">
        <f t="shared" si="134"/>
        <v>0</v>
      </c>
      <c r="AG142" s="240">
        <f t="shared" si="134"/>
        <v>0</v>
      </c>
      <c r="AH142" s="240">
        <f t="shared" si="134"/>
        <v>0</v>
      </c>
      <c r="AI142" s="240">
        <f t="shared" si="134"/>
        <v>0</v>
      </c>
      <c r="AJ142" s="240">
        <f t="shared" si="134"/>
        <v>0</v>
      </c>
      <c r="AK142" s="240">
        <f t="shared" si="134"/>
        <v>0</v>
      </c>
      <c r="AL142" s="240">
        <f t="shared" si="134"/>
        <v>0</v>
      </c>
      <c r="AM142" s="257">
        <f t="shared" ref="AM142:AM149" si="135">SUM(H142:AL142)</f>
        <v>0</v>
      </c>
      <c r="AO142" s="289" t="e">
        <f>+AM141/(AM142+AM141)</f>
        <v>#DIV/0!</v>
      </c>
    </row>
    <row r="143" spans="2:49" ht="30.75" hidden="1" customHeight="1">
      <c r="B143" s="238" t="s">
        <v>4</v>
      </c>
      <c r="C143" s="2082"/>
      <c r="D143" s="2113" t="s">
        <v>134</v>
      </c>
      <c r="E143" s="214" t="s">
        <v>148</v>
      </c>
      <c r="F143" s="220"/>
      <c r="G143" s="310"/>
      <c r="H143" s="242">
        <f t="shared" ref="H143:AL143" si="136">+H145</f>
        <v>0</v>
      </c>
      <c r="I143" s="242">
        <f t="shared" si="136"/>
        <v>0</v>
      </c>
      <c r="J143" s="242">
        <f t="shared" si="136"/>
        <v>0</v>
      </c>
      <c r="K143" s="242">
        <f t="shared" si="136"/>
        <v>0</v>
      </c>
      <c r="L143" s="242">
        <f t="shared" si="136"/>
        <v>0</v>
      </c>
      <c r="M143" s="242">
        <f t="shared" si="136"/>
        <v>0</v>
      </c>
      <c r="N143" s="242">
        <f t="shared" si="136"/>
        <v>0</v>
      </c>
      <c r="O143" s="242">
        <f t="shared" si="136"/>
        <v>0</v>
      </c>
      <c r="P143" s="242">
        <f t="shared" si="136"/>
        <v>0</v>
      </c>
      <c r="Q143" s="242">
        <f t="shared" si="136"/>
        <v>0</v>
      </c>
      <c r="R143" s="242">
        <f t="shared" si="136"/>
        <v>0</v>
      </c>
      <c r="S143" s="242">
        <f t="shared" si="136"/>
        <v>0</v>
      </c>
      <c r="T143" s="242">
        <f t="shared" si="136"/>
        <v>0</v>
      </c>
      <c r="U143" s="242">
        <f t="shared" si="136"/>
        <v>0</v>
      </c>
      <c r="V143" s="242">
        <f t="shared" si="136"/>
        <v>0</v>
      </c>
      <c r="W143" s="242">
        <f t="shared" si="136"/>
        <v>0</v>
      </c>
      <c r="X143" s="242">
        <f t="shared" si="136"/>
        <v>0</v>
      </c>
      <c r="Y143" s="242">
        <f t="shared" si="136"/>
        <v>0</v>
      </c>
      <c r="Z143" s="242">
        <f t="shared" si="136"/>
        <v>0</v>
      </c>
      <c r="AA143" s="242">
        <f t="shared" si="136"/>
        <v>0</v>
      </c>
      <c r="AB143" s="242">
        <f t="shared" si="136"/>
        <v>0</v>
      </c>
      <c r="AC143" s="242">
        <f t="shared" si="136"/>
        <v>0</v>
      </c>
      <c r="AD143" s="242">
        <f t="shared" si="136"/>
        <v>0</v>
      </c>
      <c r="AE143" s="242">
        <f t="shared" si="136"/>
        <v>0</v>
      </c>
      <c r="AF143" s="242">
        <f t="shared" si="136"/>
        <v>0</v>
      </c>
      <c r="AG143" s="242">
        <f t="shared" si="136"/>
        <v>0</v>
      </c>
      <c r="AH143" s="242">
        <f t="shared" si="136"/>
        <v>0</v>
      </c>
      <c r="AI143" s="242">
        <f t="shared" si="136"/>
        <v>0</v>
      </c>
      <c r="AJ143" s="242">
        <f t="shared" si="136"/>
        <v>0</v>
      </c>
      <c r="AK143" s="242">
        <f t="shared" si="136"/>
        <v>0</v>
      </c>
      <c r="AL143" s="242">
        <f t="shared" si="136"/>
        <v>0</v>
      </c>
      <c r="AM143" s="258">
        <f t="shared" si="135"/>
        <v>0</v>
      </c>
    </row>
    <row r="144" spans="2:49" ht="30.75" hidden="1" customHeight="1">
      <c r="B144" s="238" t="s">
        <v>4</v>
      </c>
      <c r="C144" s="2082"/>
      <c r="D144" s="2112"/>
      <c r="E144" s="215" t="s">
        <v>636</v>
      </c>
      <c r="F144" s="221"/>
      <c r="G144" s="248"/>
      <c r="H144" s="1305"/>
      <c r="I144" s="1305"/>
      <c r="J144" s="1305"/>
      <c r="K144" s="1305"/>
      <c r="L144" s="1305"/>
      <c r="M144" s="1305"/>
      <c r="N144" s="1305"/>
      <c r="O144" s="1305"/>
      <c r="P144" s="1305"/>
      <c r="Q144" s="1305"/>
      <c r="R144" s="1305"/>
      <c r="S144" s="1305"/>
      <c r="T144" s="1305"/>
      <c r="U144" s="1305"/>
      <c r="V144" s="1305"/>
      <c r="W144" s="1305"/>
      <c r="X144" s="1305"/>
      <c r="Y144" s="221"/>
      <c r="Z144" s="221"/>
      <c r="AA144" s="221"/>
      <c r="AB144" s="221"/>
      <c r="AC144" s="221"/>
      <c r="AD144" s="221"/>
      <c r="AE144" s="221"/>
      <c r="AF144" s="221"/>
      <c r="AG144" s="221"/>
      <c r="AH144" s="221"/>
      <c r="AI144" s="221"/>
      <c r="AJ144" s="221"/>
      <c r="AK144" s="221"/>
      <c r="AL144" s="221"/>
      <c r="AM144" s="259">
        <f t="shared" si="135"/>
        <v>0</v>
      </c>
      <c r="AO144" s="289" t="e">
        <f>+AM143/(AM144+AM143)</f>
        <v>#DIV/0!</v>
      </c>
    </row>
    <row r="145" spans="2:41" ht="30.75" hidden="1" customHeight="1">
      <c r="B145" s="238" t="s">
        <v>4</v>
      </c>
      <c r="C145" s="2082"/>
      <c r="D145" s="2113" t="s">
        <v>129</v>
      </c>
      <c r="E145" s="214" t="s">
        <v>148</v>
      </c>
      <c r="F145" s="220"/>
      <c r="G145" s="310"/>
      <c r="H145" s="270">
        <f t="shared" ref="H145:AL145" si="137">+H147</f>
        <v>0</v>
      </c>
      <c r="I145" s="270">
        <f t="shared" si="137"/>
        <v>0</v>
      </c>
      <c r="J145" s="270">
        <f t="shared" si="137"/>
        <v>0</v>
      </c>
      <c r="K145" s="270">
        <f t="shared" si="137"/>
        <v>0</v>
      </c>
      <c r="L145" s="270">
        <f t="shared" si="137"/>
        <v>0</v>
      </c>
      <c r="M145" s="270">
        <f t="shared" si="137"/>
        <v>0</v>
      </c>
      <c r="N145" s="270">
        <f t="shared" si="137"/>
        <v>0</v>
      </c>
      <c r="O145" s="270">
        <f t="shared" si="137"/>
        <v>0</v>
      </c>
      <c r="P145" s="270">
        <f t="shared" si="137"/>
        <v>0</v>
      </c>
      <c r="Q145" s="270">
        <f t="shared" si="137"/>
        <v>0</v>
      </c>
      <c r="R145" s="270">
        <f t="shared" si="137"/>
        <v>0</v>
      </c>
      <c r="S145" s="270">
        <f t="shared" si="137"/>
        <v>0</v>
      </c>
      <c r="T145" s="270">
        <f t="shared" si="137"/>
        <v>0</v>
      </c>
      <c r="U145" s="270">
        <f t="shared" si="137"/>
        <v>0</v>
      </c>
      <c r="V145" s="270">
        <f t="shared" si="137"/>
        <v>0</v>
      </c>
      <c r="W145" s="270">
        <f t="shared" si="137"/>
        <v>0</v>
      </c>
      <c r="X145" s="270">
        <f t="shared" si="137"/>
        <v>0</v>
      </c>
      <c r="Y145" s="270">
        <f t="shared" si="137"/>
        <v>0</v>
      </c>
      <c r="Z145" s="270">
        <f t="shared" si="137"/>
        <v>0</v>
      </c>
      <c r="AA145" s="270">
        <f t="shared" si="137"/>
        <v>0</v>
      </c>
      <c r="AB145" s="270">
        <f t="shared" si="137"/>
        <v>0</v>
      </c>
      <c r="AC145" s="270">
        <f t="shared" si="137"/>
        <v>0</v>
      </c>
      <c r="AD145" s="270">
        <f t="shared" si="137"/>
        <v>0</v>
      </c>
      <c r="AE145" s="270">
        <f t="shared" si="137"/>
        <v>0</v>
      </c>
      <c r="AF145" s="270">
        <f t="shared" si="137"/>
        <v>0</v>
      </c>
      <c r="AG145" s="270">
        <f t="shared" si="137"/>
        <v>0</v>
      </c>
      <c r="AH145" s="270">
        <f t="shared" si="137"/>
        <v>0</v>
      </c>
      <c r="AI145" s="270">
        <f t="shared" si="137"/>
        <v>0</v>
      </c>
      <c r="AJ145" s="270">
        <f t="shared" si="137"/>
        <v>0</v>
      </c>
      <c r="AK145" s="270">
        <f t="shared" si="137"/>
        <v>0</v>
      </c>
      <c r="AL145" s="270">
        <f t="shared" si="137"/>
        <v>0</v>
      </c>
      <c r="AM145" s="258">
        <f t="shared" si="135"/>
        <v>0</v>
      </c>
    </row>
    <row r="146" spans="2:41" ht="30.75" hidden="1" customHeight="1">
      <c r="B146" s="238" t="s">
        <v>4</v>
      </c>
      <c r="C146" s="2082"/>
      <c r="D146" s="2112"/>
      <c r="E146" s="215" t="s">
        <v>636</v>
      </c>
      <c r="F146" s="221"/>
      <c r="G146" s="248"/>
      <c r="H146" s="1305"/>
      <c r="I146" s="1305"/>
      <c r="J146" s="1305"/>
      <c r="K146" s="1305"/>
      <c r="L146" s="1305"/>
      <c r="M146" s="1305"/>
      <c r="N146" s="1305"/>
      <c r="O146" s="1305"/>
      <c r="P146" s="1305"/>
      <c r="Q146" s="1305"/>
      <c r="R146" s="1305"/>
      <c r="S146" s="1305"/>
      <c r="T146" s="1305"/>
      <c r="U146" s="1305"/>
      <c r="V146" s="1305"/>
      <c r="W146" s="1305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  <c r="AJ146" s="221"/>
      <c r="AK146" s="221"/>
      <c r="AL146" s="221"/>
      <c r="AM146" s="259">
        <f t="shared" si="135"/>
        <v>0</v>
      </c>
      <c r="AO146" s="289" t="e">
        <f>+AM145/(AM146+AM145)</f>
        <v>#DIV/0!</v>
      </c>
    </row>
    <row r="147" spans="2:41" ht="30.75" hidden="1" customHeight="1">
      <c r="B147" s="238" t="s">
        <v>4</v>
      </c>
      <c r="C147" s="2082"/>
      <c r="D147" s="2111" t="s">
        <v>4</v>
      </c>
      <c r="E147" s="214" t="s">
        <v>148</v>
      </c>
      <c r="F147" s="222"/>
      <c r="G147" s="311"/>
      <c r="H147" s="270">
        <f t="shared" ref="H147:AL147" si="138">+H151</f>
        <v>0</v>
      </c>
      <c r="I147" s="270">
        <f t="shared" si="138"/>
        <v>0</v>
      </c>
      <c r="J147" s="270">
        <f t="shared" si="138"/>
        <v>0</v>
      </c>
      <c r="K147" s="270">
        <f t="shared" si="138"/>
        <v>0</v>
      </c>
      <c r="L147" s="270">
        <f t="shared" si="138"/>
        <v>0</v>
      </c>
      <c r="M147" s="270">
        <f t="shared" si="138"/>
        <v>0</v>
      </c>
      <c r="N147" s="270">
        <f t="shared" si="138"/>
        <v>0</v>
      </c>
      <c r="O147" s="270">
        <f t="shared" si="138"/>
        <v>0</v>
      </c>
      <c r="P147" s="270">
        <f t="shared" si="138"/>
        <v>0</v>
      </c>
      <c r="Q147" s="270">
        <f t="shared" si="138"/>
        <v>0</v>
      </c>
      <c r="R147" s="270">
        <f t="shared" si="138"/>
        <v>0</v>
      </c>
      <c r="S147" s="270">
        <f t="shared" si="138"/>
        <v>0</v>
      </c>
      <c r="T147" s="270">
        <f t="shared" si="138"/>
        <v>0</v>
      </c>
      <c r="U147" s="270">
        <f t="shared" si="138"/>
        <v>0</v>
      </c>
      <c r="V147" s="270">
        <f t="shared" si="138"/>
        <v>0</v>
      </c>
      <c r="W147" s="270">
        <f t="shared" si="138"/>
        <v>0</v>
      </c>
      <c r="X147" s="270">
        <f t="shared" si="138"/>
        <v>0</v>
      </c>
      <c r="Y147" s="270">
        <f t="shared" si="138"/>
        <v>0</v>
      </c>
      <c r="Z147" s="270">
        <f t="shared" si="138"/>
        <v>0</v>
      </c>
      <c r="AA147" s="270">
        <f t="shared" si="138"/>
        <v>0</v>
      </c>
      <c r="AB147" s="270">
        <f t="shared" si="138"/>
        <v>0</v>
      </c>
      <c r="AC147" s="270">
        <f t="shared" si="138"/>
        <v>0</v>
      </c>
      <c r="AD147" s="270">
        <f t="shared" si="138"/>
        <v>0</v>
      </c>
      <c r="AE147" s="270">
        <f t="shared" si="138"/>
        <v>0</v>
      </c>
      <c r="AF147" s="270">
        <f t="shared" si="138"/>
        <v>0</v>
      </c>
      <c r="AG147" s="270">
        <f t="shared" si="138"/>
        <v>0</v>
      </c>
      <c r="AH147" s="270">
        <f t="shared" si="138"/>
        <v>0</v>
      </c>
      <c r="AI147" s="270">
        <f t="shared" si="138"/>
        <v>0</v>
      </c>
      <c r="AJ147" s="270">
        <f t="shared" si="138"/>
        <v>0</v>
      </c>
      <c r="AK147" s="270">
        <f t="shared" si="138"/>
        <v>0</v>
      </c>
      <c r="AL147" s="270">
        <f t="shared" si="138"/>
        <v>0</v>
      </c>
      <c r="AM147" s="258">
        <f t="shared" si="135"/>
        <v>0</v>
      </c>
    </row>
    <row r="148" spans="2:41" ht="30.75" hidden="1" customHeight="1" thickBot="1">
      <c r="B148" s="238" t="s">
        <v>4</v>
      </c>
      <c r="C148" s="2082"/>
      <c r="D148" s="2114"/>
      <c r="E148" s="216" t="s">
        <v>636</v>
      </c>
      <c r="F148" s="223"/>
      <c r="G148" s="312"/>
      <c r="H148" s="1305"/>
      <c r="I148" s="1305"/>
      <c r="J148" s="1305"/>
      <c r="K148" s="1305"/>
      <c r="L148" s="1305"/>
      <c r="M148" s="1305"/>
      <c r="N148" s="1305"/>
      <c r="O148" s="1305"/>
      <c r="P148" s="1305"/>
      <c r="Q148" s="1305"/>
      <c r="R148" s="1305"/>
      <c r="S148" s="1305"/>
      <c r="T148" s="1305"/>
      <c r="U148" s="1305"/>
      <c r="V148" s="1305"/>
      <c r="W148" s="1305"/>
      <c r="X148" s="221"/>
      <c r="Y148" s="221"/>
      <c r="Z148" s="221"/>
      <c r="AA148" s="221"/>
      <c r="AB148" s="221"/>
      <c r="AC148" s="221"/>
      <c r="AD148" s="221"/>
      <c r="AE148" s="221"/>
      <c r="AF148" s="221"/>
      <c r="AG148" s="221"/>
      <c r="AH148" s="221"/>
      <c r="AI148" s="221"/>
      <c r="AJ148" s="221"/>
      <c r="AK148" s="221"/>
      <c r="AL148" s="221"/>
      <c r="AM148" s="259">
        <f t="shared" si="135"/>
        <v>0</v>
      </c>
      <c r="AO148" s="289" t="e">
        <f>+AM147/(AM148+AM147)</f>
        <v>#DIV/0!</v>
      </c>
    </row>
    <row r="149" spans="2:41" ht="30.75" hidden="1" customHeight="1" thickTop="1">
      <c r="B149" s="238" t="s">
        <v>4</v>
      </c>
      <c r="C149" s="2082"/>
      <c r="D149" s="225" t="s">
        <v>637</v>
      </c>
      <c r="E149" s="226" t="s">
        <v>7</v>
      </c>
      <c r="F149" s="227"/>
      <c r="G149" s="249"/>
      <c r="H149" s="1306"/>
      <c r="I149" s="1306"/>
      <c r="J149" s="1306"/>
      <c r="K149" s="1306"/>
      <c r="L149" s="1306"/>
      <c r="M149" s="1306"/>
      <c r="N149" s="1306"/>
      <c r="O149" s="1306"/>
      <c r="P149" s="1306"/>
      <c r="Q149" s="1306"/>
      <c r="R149" s="1306"/>
      <c r="S149" s="1306"/>
      <c r="T149" s="1306"/>
      <c r="U149" s="1306"/>
      <c r="V149" s="1306"/>
      <c r="W149" s="1306"/>
      <c r="X149" s="1306"/>
      <c r="Y149" s="1306"/>
      <c r="Z149" s="1306"/>
      <c r="AA149" s="227"/>
      <c r="AB149" s="227"/>
      <c r="AC149" s="227"/>
      <c r="AD149" s="227"/>
      <c r="AE149" s="227"/>
      <c r="AF149" s="227"/>
      <c r="AG149" s="227"/>
      <c r="AH149" s="227"/>
      <c r="AI149" s="227"/>
      <c r="AJ149" s="227"/>
      <c r="AK149" s="227"/>
      <c r="AL149" s="227"/>
      <c r="AM149" s="481">
        <f t="shared" si="135"/>
        <v>0</v>
      </c>
    </row>
    <row r="150" spans="2:41" ht="30.75" hidden="1" customHeight="1">
      <c r="B150" s="238" t="s">
        <v>4</v>
      </c>
      <c r="C150" s="2082"/>
      <c r="D150" s="2063" t="s">
        <v>51</v>
      </c>
      <c r="E150" s="2064"/>
      <c r="F150" s="224"/>
      <c r="G150" s="313">
        <f>在庫管理!E27</f>
        <v>0</v>
      </c>
      <c r="H150" s="510">
        <f>+G150+H147-H144-H146-H134</f>
        <v>0</v>
      </c>
      <c r="I150" s="510">
        <f>+H150+I147-I144-I146-I134+I129</f>
        <v>0</v>
      </c>
      <c r="J150" s="510">
        <f t="shared" ref="J150:AL150" si="139">+I150+J147-J144-J146-J134+J129</f>
        <v>0</v>
      </c>
      <c r="K150" s="510">
        <f t="shared" si="139"/>
        <v>0</v>
      </c>
      <c r="L150" s="510">
        <f t="shared" si="139"/>
        <v>0</v>
      </c>
      <c r="M150" s="510">
        <f t="shared" si="139"/>
        <v>0</v>
      </c>
      <c r="N150" s="510">
        <f t="shared" si="139"/>
        <v>0</v>
      </c>
      <c r="O150" s="510">
        <f t="shared" si="139"/>
        <v>0</v>
      </c>
      <c r="P150" s="510">
        <f t="shared" si="139"/>
        <v>0</v>
      </c>
      <c r="Q150" s="510">
        <f t="shared" ref="Q150:AA150" si="140">+P150+Q147-Q144-Q146-Q134+Q129</f>
        <v>0</v>
      </c>
      <c r="R150" s="510">
        <f t="shared" si="140"/>
        <v>0</v>
      </c>
      <c r="S150" s="510">
        <f t="shared" si="140"/>
        <v>0</v>
      </c>
      <c r="T150" s="510">
        <f t="shared" si="140"/>
        <v>0</v>
      </c>
      <c r="U150" s="510">
        <f t="shared" si="140"/>
        <v>0</v>
      </c>
      <c r="V150" s="510">
        <f t="shared" si="140"/>
        <v>0</v>
      </c>
      <c r="W150" s="510">
        <f t="shared" si="140"/>
        <v>0</v>
      </c>
      <c r="X150" s="510">
        <f t="shared" si="140"/>
        <v>0</v>
      </c>
      <c r="Y150" s="510">
        <f t="shared" si="140"/>
        <v>0</v>
      </c>
      <c r="Z150" s="510">
        <f t="shared" si="140"/>
        <v>0</v>
      </c>
      <c r="AA150" s="510">
        <f t="shared" si="140"/>
        <v>0</v>
      </c>
      <c r="AB150" s="510">
        <f t="shared" si="139"/>
        <v>0</v>
      </c>
      <c r="AC150" s="510">
        <f t="shared" si="139"/>
        <v>0</v>
      </c>
      <c r="AD150" s="510">
        <f t="shared" si="139"/>
        <v>0</v>
      </c>
      <c r="AE150" s="510">
        <f t="shared" si="139"/>
        <v>0</v>
      </c>
      <c r="AF150" s="510">
        <f t="shared" si="139"/>
        <v>0</v>
      </c>
      <c r="AG150" s="510">
        <f t="shared" si="139"/>
        <v>0</v>
      </c>
      <c r="AH150" s="510">
        <f t="shared" si="139"/>
        <v>0</v>
      </c>
      <c r="AI150" s="510">
        <f t="shared" si="139"/>
        <v>0</v>
      </c>
      <c r="AJ150" s="510">
        <f t="shared" si="139"/>
        <v>0</v>
      </c>
      <c r="AK150" s="510">
        <f t="shared" si="139"/>
        <v>0</v>
      </c>
      <c r="AL150" s="510">
        <f t="shared" si="139"/>
        <v>0</v>
      </c>
      <c r="AM150" s="261"/>
    </row>
    <row r="151" spans="2:41" ht="30.75" hidden="1" customHeight="1">
      <c r="B151" s="238" t="s">
        <v>4</v>
      </c>
      <c r="C151" s="2082"/>
      <c r="D151" s="2055" t="s">
        <v>144</v>
      </c>
      <c r="E151" s="2056"/>
      <c r="F151" s="247"/>
      <c r="G151" s="1250">
        <f>管理ﾌｫｰﾏｯﾄ!G45</f>
        <v>0</v>
      </c>
      <c r="H151" s="290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  <c r="AB151" s="116"/>
      <c r="AC151" s="116"/>
      <c r="AD151" s="116"/>
      <c r="AE151" s="116"/>
      <c r="AF151" s="116"/>
      <c r="AG151" s="116"/>
      <c r="AH151" s="116"/>
      <c r="AI151" s="116"/>
      <c r="AJ151" s="116"/>
      <c r="AK151" s="290"/>
      <c r="AL151" s="788"/>
      <c r="AM151" s="262">
        <f>SUM(H151:AL151)</f>
        <v>0</v>
      </c>
      <c r="AO151" s="238" t="s">
        <v>638</v>
      </c>
    </row>
    <row r="152" spans="2:41" ht="30.75" hidden="1" customHeight="1">
      <c r="B152" s="238" t="s">
        <v>4</v>
      </c>
      <c r="C152" s="2082"/>
      <c r="D152" s="2057" t="s">
        <v>148</v>
      </c>
      <c r="E152" s="2058"/>
      <c r="F152" s="244"/>
      <c r="G152" s="753">
        <f>在庫管理!D27</f>
        <v>0</v>
      </c>
      <c r="H152" s="217">
        <f>+H147-H146-H144-H142</f>
        <v>0</v>
      </c>
      <c r="I152" s="217">
        <f t="shared" ref="I152:AL152" si="141">+I147-I146-I144-I142</f>
        <v>0</v>
      </c>
      <c r="J152" s="217">
        <f t="shared" si="141"/>
        <v>0</v>
      </c>
      <c r="K152" s="217">
        <f t="shared" si="141"/>
        <v>0</v>
      </c>
      <c r="L152" s="217">
        <f t="shared" si="141"/>
        <v>0</v>
      </c>
      <c r="M152" s="217">
        <f t="shared" si="141"/>
        <v>0</v>
      </c>
      <c r="N152" s="217">
        <f t="shared" si="141"/>
        <v>0</v>
      </c>
      <c r="O152" s="217">
        <f t="shared" si="141"/>
        <v>0</v>
      </c>
      <c r="P152" s="217">
        <f t="shared" si="141"/>
        <v>0</v>
      </c>
      <c r="Q152" s="217">
        <f t="shared" si="141"/>
        <v>0</v>
      </c>
      <c r="R152" s="217">
        <f t="shared" si="141"/>
        <v>0</v>
      </c>
      <c r="S152" s="217">
        <f t="shared" si="141"/>
        <v>0</v>
      </c>
      <c r="T152" s="217">
        <f t="shared" si="141"/>
        <v>0</v>
      </c>
      <c r="U152" s="217">
        <f t="shared" si="141"/>
        <v>0</v>
      </c>
      <c r="V152" s="217">
        <f t="shared" si="141"/>
        <v>0</v>
      </c>
      <c r="W152" s="217">
        <f t="shared" si="141"/>
        <v>0</v>
      </c>
      <c r="X152" s="217">
        <f t="shared" si="141"/>
        <v>0</v>
      </c>
      <c r="Y152" s="217">
        <f t="shared" si="141"/>
        <v>0</v>
      </c>
      <c r="Z152" s="217">
        <f t="shared" si="141"/>
        <v>0</v>
      </c>
      <c r="AA152" s="217">
        <f t="shared" si="141"/>
        <v>0</v>
      </c>
      <c r="AB152" s="217">
        <f t="shared" si="141"/>
        <v>0</v>
      </c>
      <c r="AC152" s="217">
        <f t="shared" si="141"/>
        <v>0</v>
      </c>
      <c r="AD152" s="217">
        <f t="shared" si="141"/>
        <v>0</v>
      </c>
      <c r="AE152" s="217">
        <f t="shared" si="141"/>
        <v>0</v>
      </c>
      <c r="AF152" s="217">
        <f t="shared" si="141"/>
        <v>0</v>
      </c>
      <c r="AG152" s="217">
        <f t="shared" si="141"/>
        <v>0</v>
      </c>
      <c r="AH152" s="217">
        <f t="shared" si="141"/>
        <v>0</v>
      </c>
      <c r="AI152" s="217">
        <f t="shared" si="141"/>
        <v>0</v>
      </c>
      <c r="AJ152" s="217">
        <f t="shared" si="141"/>
        <v>0</v>
      </c>
      <c r="AK152" s="217">
        <f t="shared" si="141"/>
        <v>0</v>
      </c>
      <c r="AL152" s="784">
        <f t="shared" si="141"/>
        <v>0</v>
      </c>
      <c r="AM152" s="271">
        <f>SUM(H152:AL152)+G152</f>
        <v>0</v>
      </c>
      <c r="AO152" s="289" t="e">
        <f>+AM152/(AM153+AM152)</f>
        <v>#DIV/0!</v>
      </c>
    </row>
    <row r="153" spans="2:41" ht="30.75" hidden="1" customHeight="1">
      <c r="B153" s="238" t="s">
        <v>4</v>
      </c>
      <c r="C153" s="2082"/>
      <c r="D153" s="2115" t="s">
        <v>636</v>
      </c>
      <c r="E153" s="2116"/>
      <c r="F153" s="245"/>
      <c r="G153" s="252"/>
      <c r="H153" s="245">
        <f>+H149+H148+H146+H144+H142</f>
        <v>0</v>
      </c>
      <c r="I153" s="245">
        <f>+I149+I148+I146+I144+I142</f>
        <v>0</v>
      </c>
      <c r="J153" s="245">
        <f t="shared" ref="J153:AL153" si="142">+J149+J148+J146+J144+J142</f>
        <v>0</v>
      </c>
      <c r="K153" s="245">
        <f t="shared" si="142"/>
        <v>0</v>
      </c>
      <c r="L153" s="245">
        <f t="shared" si="142"/>
        <v>0</v>
      </c>
      <c r="M153" s="245">
        <f t="shared" si="142"/>
        <v>0</v>
      </c>
      <c r="N153" s="245">
        <f t="shared" si="142"/>
        <v>0</v>
      </c>
      <c r="O153" s="245">
        <f t="shared" si="142"/>
        <v>0</v>
      </c>
      <c r="P153" s="245">
        <f t="shared" si="142"/>
        <v>0</v>
      </c>
      <c r="Q153" s="245">
        <f t="shared" si="142"/>
        <v>0</v>
      </c>
      <c r="R153" s="245">
        <f t="shared" si="142"/>
        <v>0</v>
      </c>
      <c r="S153" s="245">
        <f t="shared" si="142"/>
        <v>0</v>
      </c>
      <c r="T153" s="245">
        <f t="shared" si="142"/>
        <v>0</v>
      </c>
      <c r="U153" s="245">
        <f t="shared" si="142"/>
        <v>0</v>
      </c>
      <c r="V153" s="245">
        <f t="shared" si="142"/>
        <v>0</v>
      </c>
      <c r="W153" s="245">
        <f t="shared" si="142"/>
        <v>0</v>
      </c>
      <c r="X153" s="245">
        <f t="shared" si="142"/>
        <v>0</v>
      </c>
      <c r="Y153" s="245">
        <f t="shared" si="142"/>
        <v>0</v>
      </c>
      <c r="Z153" s="245">
        <f t="shared" si="142"/>
        <v>0</v>
      </c>
      <c r="AA153" s="245">
        <f t="shared" si="142"/>
        <v>0</v>
      </c>
      <c r="AB153" s="245">
        <f t="shared" si="142"/>
        <v>0</v>
      </c>
      <c r="AC153" s="245">
        <f t="shared" si="142"/>
        <v>0</v>
      </c>
      <c r="AD153" s="245">
        <f t="shared" si="142"/>
        <v>0</v>
      </c>
      <c r="AE153" s="245">
        <f t="shared" si="142"/>
        <v>0</v>
      </c>
      <c r="AF153" s="245">
        <f t="shared" si="142"/>
        <v>0</v>
      </c>
      <c r="AG153" s="245">
        <f t="shared" si="142"/>
        <v>0</v>
      </c>
      <c r="AH153" s="245">
        <f t="shared" si="142"/>
        <v>0</v>
      </c>
      <c r="AI153" s="245">
        <f t="shared" si="142"/>
        <v>0</v>
      </c>
      <c r="AJ153" s="245">
        <f t="shared" si="142"/>
        <v>0</v>
      </c>
      <c r="AK153" s="245">
        <f t="shared" si="142"/>
        <v>0</v>
      </c>
      <c r="AL153" s="252">
        <f t="shared" si="142"/>
        <v>0</v>
      </c>
      <c r="AM153" s="482">
        <f>SUM(H153:AL153)</f>
        <v>0</v>
      </c>
    </row>
    <row r="154" spans="2:41" ht="30.75" hidden="1" customHeight="1">
      <c r="B154" s="238" t="s">
        <v>4</v>
      </c>
      <c r="C154" s="2082"/>
      <c r="D154" s="2057" t="s">
        <v>8</v>
      </c>
      <c r="E154" s="2058"/>
      <c r="F154" s="218"/>
      <c r="G154" s="253"/>
      <c r="H154" s="218">
        <f t="shared" ref="H154:AL154" si="143">+H152-H151</f>
        <v>0</v>
      </c>
      <c r="I154" s="218">
        <f t="shared" si="143"/>
        <v>0</v>
      </c>
      <c r="J154" s="218">
        <f t="shared" si="143"/>
        <v>0</v>
      </c>
      <c r="K154" s="218">
        <f t="shared" si="143"/>
        <v>0</v>
      </c>
      <c r="L154" s="218">
        <f t="shared" si="143"/>
        <v>0</v>
      </c>
      <c r="M154" s="218">
        <f t="shared" si="143"/>
        <v>0</v>
      </c>
      <c r="N154" s="218">
        <f t="shared" si="143"/>
        <v>0</v>
      </c>
      <c r="O154" s="218">
        <f t="shared" si="143"/>
        <v>0</v>
      </c>
      <c r="P154" s="218">
        <f t="shared" si="143"/>
        <v>0</v>
      </c>
      <c r="Q154" s="218">
        <f t="shared" si="143"/>
        <v>0</v>
      </c>
      <c r="R154" s="218">
        <f t="shared" si="143"/>
        <v>0</v>
      </c>
      <c r="S154" s="218">
        <f t="shared" si="143"/>
        <v>0</v>
      </c>
      <c r="T154" s="218">
        <f t="shared" si="143"/>
        <v>0</v>
      </c>
      <c r="U154" s="218">
        <f t="shared" si="143"/>
        <v>0</v>
      </c>
      <c r="V154" s="218">
        <f t="shared" si="143"/>
        <v>0</v>
      </c>
      <c r="W154" s="218">
        <f t="shared" si="143"/>
        <v>0</v>
      </c>
      <c r="X154" s="218">
        <f t="shared" si="143"/>
        <v>0</v>
      </c>
      <c r="Y154" s="218">
        <f t="shared" si="143"/>
        <v>0</v>
      </c>
      <c r="Z154" s="218">
        <f t="shared" si="143"/>
        <v>0</v>
      </c>
      <c r="AA154" s="218">
        <f t="shared" si="143"/>
        <v>0</v>
      </c>
      <c r="AB154" s="218">
        <f t="shared" si="143"/>
        <v>0</v>
      </c>
      <c r="AC154" s="218">
        <f t="shared" si="143"/>
        <v>0</v>
      </c>
      <c r="AD154" s="218">
        <f t="shared" si="143"/>
        <v>0</v>
      </c>
      <c r="AE154" s="218">
        <f t="shared" si="143"/>
        <v>0</v>
      </c>
      <c r="AF154" s="218">
        <f t="shared" si="143"/>
        <v>0</v>
      </c>
      <c r="AG154" s="218">
        <f t="shared" si="143"/>
        <v>0</v>
      </c>
      <c r="AH154" s="218">
        <f t="shared" si="143"/>
        <v>0</v>
      </c>
      <c r="AI154" s="218">
        <f t="shared" si="143"/>
        <v>0</v>
      </c>
      <c r="AJ154" s="218">
        <f t="shared" si="143"/>
        <v>0</v>
      </c>
      <c r="AK154" s="218">
        <f t="shared" si="143"/>
        <v>0</v>
      </c>
      <c r="AL154" s="253">
        <f t="shared" si="143"/>
        <v>0</v>
      </c>
      <c r="AM154" s="265">
        <f>SUM(H154:AL154)</f>
        <v>0</v>
      </c>
    </row>
    <row r="155" spans="2:41" ht="30.75" hidden="1" customHeight="1">
      <c r="B155" s="238" t="s">
        <v>4</v>
      </c>
      <c r="C155" s="2082"/>
      <c r="D155" s="2065" t="s">
        <v>639</v>
      </c>
      <c r="E155" s="2066"/>
      <c r="F155" s="219"/>
      <c r="G155" s="254"/>
      <c r="H155" s="219">
        <f>+G155+H154</f>
        <v>0</v>
      </c>
      <c r="I155" s="219">
        <f t="shared" ref="I155:AL155" si="144">+H155+I154</f>
        <v>0</v>
      </c>
      <c r="J155" s="219">
        <f t="shared" si="144"/>
        <v>0</v>
      </c>
      <c r="K155" s="219">
        <f t="shared" si="144"/>
        <v>0</v>
      </c>
      <c r="L155" s="219">
        <f t="shared" si="144"/>
        <v>0</v>
      </c>
      <c r="M155" s="219">
        <f t="shared" si="144"/>
        <v>0</v>
      </c>
      <c r="N155" s="219">
        <f t="shared" si="144"/>
        <v>0</v>
      </c>
      <c r="O155" s="219">
        <f t="shared" si="144"/>
        <v>0</v>
      </c>
      <c r="P155" s="219">
        <f t="shared" si="144"/>
        <v>0</v>
      </c>
      <c r="Q155" s="219">
        <f t="shared" si="144"/>
        <v>0</v>
      </c>
      <c r="R155" s="219">
        <f>+Q155+R154</f>
        <v>0</v>
      </c>
      <c r="S155" s="219">
        <f>+R155+S154</f>
        <v>0</v>
      </c>
      <c r="T155" s="219">
        <f>+S155+T154</f>
        <v>0</v>
      </c>
      <c r="U155" s="219">
        <f>+T155+U154</f>
        <v>0</v>
      </c>
      <c r="V155" s="219">
        <f>+U155+V154</f>
        <v>0</v>
      </c>
      <c r="W155" s="219">
        <f t="shared" si="144"/>
        <v>0</v>
      </c>
      <c r="X155" s="219">
        <f t="shared" si="144"/>
        <v>0</v>
      </c>
      <c r="Y155" s="219">
        <f t="shared" si="144"/>
        <v>0</v>
      </c>
      <c r="Z155" s="219">
        <f t="shared" si="144"/>
        <v>0</v>
      </c>
      <c r="AA155" s="219">
        <f t="shared" si="144"/>
        <v>0</v>
      </c>
      <c r="AB155" s="219">
        <f t="shared" si="144"/>
        <v>0</v>
      </c>
      <c r="AC155" s="219">
        <f t="shared" si="144"/>
        <v>0</v>
      </c>
      <c r="AD155" s="219">
        <f t="shared" si="144"/>
        <v>0</v>
      </c>
      <c r="AE155" s="219">
        <f t="shared" si="144"/>
        <v>0</v>
      </c>
      <c r="AF155" s="219">
        <f t="shared" si="144"/>
        <v>0</v>
      </c>
      <c r="AG155" s="219">
        <f t="shared" si="144"/>
        <v>0</v>
      </c>
      <c r="AH155" s="219">
        <f t="shared" si="144"/>
        <v>0</v>
      </c>
      <c r="AI155" s="219">
        <f t="shared" si="144"/>
        <v>0</v>
      </c>
      <c r="AJ155" s="219">
        <f t="shared" si="144"/>
        <v>0</v>
      </c>
      <c r="AK155" s="219">
        <f t="shared" si="144"/>
        <v>0</v>
      </c>
      <c r="AL155" s="254">
        <f t="shared" si="144"/>
        <v>0</v>
      </c>
      <c r="AM155" s="266">
        <f>SUM(H155:AL155)</f>
        <v>0</v>
      </c>
    </row>
    <row r="156" spans="2:41" ht="30.75" hidden="1" customHeight="1">
      <c r="B156" s="238" t="s">
        <v>4</v>
      </c>
      <c r="C156" s="2082"/>
      <c r="D156" s="2117" t="s">
        <v>640</v>
      </c>
      <c r="E156" s="2117"/>
      <c r="F156" s="273"/>
      <c r="G156" s="315">
        <f>+G116+G121+G150</f>
        <v>0</v>
      </c>
      <c r="H156" s="275">
        <f t="shared" ref="H156:AL156" si="145">+G156+H151-H113</f>
        <v>0</v>
      </c>
      <c r="I156" s="275">
        <f t="shared" si="145"/>
        <v>0</v>
      </c>
      <c r="J156" s="275">
        <f t="shared" si="145"/>
        <v>0</v>
      </c>
      <c r="K156" s="275">
        <f t="shared" si="145"/>
        <v>0</v>
      </c>
      <c r="L156" s="275">
        <f t="shared" si="145"/>
        <v>0</v>
      </c>
      <c r="M156" s="275">
        <f t="shared" si="145"/>
        <v>0</v>
      </c>
      <c r="N156" s="275">
        <f t="shared" si="145"/>
        <v>0</v>
      </c>
      <c r="O156" s="275">
        <f t="shared" si="145"/>
        <v>0</v>
      </c>
      <c r="P156" s="275">
        <f t="shared" si="145"/>
        <v>0</v>
      </c>
      <c r="Q156" s="275">
        <f t="shared" si="145"/>
        <v>0</v>
      </c>
      <c r="R156" s="275">
        <f t="shared" ref="R156:W157" si="146">+Q156+R151-R113</f>
        <v>0</v>
      </c>
      <c r="S156" s="275">
        <f t="shared" si="146"/>
        <v>0</v>
      </c>
      <c r="T156" s="275">
        <f t="shared" si="146"/>
        <v>0</v>
      </c>
      <c r="U156" s="275">
        <f t="shared" si="146"/>
        <v>0</v>
      </c>
      <c r="V156" s="275">
        <f t="shared" si="146"/>
        <v>0</v>
      </c>
      <c r="W156" s="275">
        <f t="shared" si="146"/>
        <v>0</v>
      </c>
      <c r="X156" s="275">
        <f t="shared" si="145"/>
        <v>0</v>
      </c>
      <c r="Y156" s="275">
        <f t="shared" si="145"/>
        <v>0</v>
      </c>
      <c r="Z156" s="275">
        <f t="shared" si="145"/>
        <v>0</v>
      </c>
      <c r="AA156" s="275">
        <f t="shared" si="145"/>
        <v>0</v>
      </c>
      <c r="AB156" s="275">
        <f t="shared" si="145"/>
        <v>0</v>
      </c>
      <c r="AC156" s="275">
        <f t="shared" si="145"/>
        <v>0</v>
      </c>
      <c r="AD156" s="275">
        <f t="shared" si="145"/>
        <v>0</v>
      </c>
      <c r="AE156" s="275">
        <f t="shared" si="145"/>
        <v>0</v>
      </c>
      <c r="AF156" s="275">
        <f t="shared" si="145"/>
        <v>0</v>
      </c>
      <c r="AG156" s="275">
        <f t="shared" si="145"/>
        <v>0</v>
      </c>
      <c r="AH156" s="275">
        <f t="shared" si="145"/>
        <v>0</v>
      </c>
      <c r="AI156" s="275">
        <f t="shared" si="145"/>
        <v>0</v>
      </c>
      <c r="AJ156" s="275">
        <f t="shared" si="145"/>
        <v>0</v>
      </c>
      <c r="AK156" s="275">
        <f t="shared" si="145"/>
        <v>0</v>
      </c>
      <c r="AL156" s="277">
        <f t="shared" si="145"/>
        <v>0</v>
      </c>
      <c r="AM156" s="276">
        <f>AL156</f>
        <v>0</v>
      </c>
    </row>
    <row r="157" spans="2:41" ht="30.75" hidden="1" customHeight="1">
      <c r="B157" s="238" t="s">
        <v>4</v>
      </c>
      <c r="C157" s="2082"/>
      <c r="D157" s="2118" t="s">
        <v>641</v>
      </c>
      <c r="E157" s="2118"/>
      <c r="F157" s="231"/>
      <c r="G157" s="316">
        <f>+G116+G121+G136+G150</f>
        <v>0</v>
      </c>
      <c r="H157" s="232">
        <f t="shared" ref="H157:AL157" si="147">+G157+H152-H114</f>
        <v>0</v>
      </c>
      <c r="I157" s="232">
        <f t="shared" si="147"/>
        <v>0</v>
      </c>
      <c r="J157" s="232">
        <f t="shared" si="147"/>
        <v>0</v>
      </c>
      <c r="K157" s="232">
        <f t="shared" si="147"/>
        <v>0</v>
      </c>
      <c r="L157" s="232">
        <f t="shared" si="147"/>
        <v>0</v>
      </c>
      <c r="M157" s="232">
        <f t="shared" si="147"/>
        <v>0</v>
      </c>
      <c r="N157" s="232">
        <f t="shared" si="147"/>
        <v>0</v>
      </c>
      <c r="O157" s="232">
        <f t="shared" si="147"/>
        <v>0</v>
      </c>
      <c r="P157" s="232">
        <f t="shared" si="147"/>
        <v>0</v>
      </c>
      <c r="Q157" s="232">
        <f t="shared" si="147"/>
        <v>0</v>
      </c>
      <c r="R157" s="232">
        <f t="shared" si="146"/>
        <v>0</v>
      </c>
      <c r="S157" s="232">
        <f t="shared" si="146"/>
        <v>0</v>
      </c>
      <c r="T157" s="232">
        <f t="shared" si="146"/>
        <v>0</v>
      </c>
      <c r="U157" s="232">
        <f t="shared" si="146"/>
        <v>0</v>
      </c>
      <c r="V157" s="232">
        <f t="shared" si="146"/>
        <v>0</v>
      </c>
      <c r="W157" s="232">
        <f t="shared" si="146"/>
        <v>0</v>
      </c>
      <c r="X157" s="232">
        <f t="shared" si="147"/>
        <v>0</v>
      </c>
      <c r="Y157" s="232">
        <f t="shared" si="147"/>
        <v>0</v>
      </c>
      <c r="Z157" s="232">
        <f t="shared" si="147"/>
        <v>0</v>
      </c>
      <c r="AA157" s="232">
        <f t="shared" si="147"/>
        <v>0</v>
      </c>
      <c r="AB157" s="232">
        <f t="shared" si="147"/>
        <v>0</v>
      </c>
      <c r="AC157" s="232">
        <f t="shared" si="147"/>
        <v>0</v>
      </c>
      <c r="AD157" s="232">
        <f t="shared" si="147"/>
        <v>0</v>
      </c>
      <c r="AE157" s="232">
        <f t="shared" si="147"/>
        <v>0</v>
      </c>
      <c r="AF157" s="232">
        <f t="shared" si="147"/>
        <v>0</v>
      </c>
      <c r="AG157" s="232">
        <f t="shared" si="147"/>
        <v>0</v>
      </c>
      <c r="AH157" s="232">
        <f t="shared" si="147"/>
        <v>0</v>
      </c>
      <c r="AI157" s="232">
        <f t="shared" si="147"/>
        <v>0</v>
      </c>
      <c r="AJ157" s="232">
        <f t="shared" si="147"/>
        <v>0</v>
      </c>
      <c r="AK157" s="232">
        <f t="shared" si="147"/>
        <v>0</v>
      </c>
      <c r="AL157" s="255">
        <f t="shared" si="147"/>
        <v>0</v>
      </c>
      <c r="AM157" s="267">
        <f>AL157</f>
        <v>0</v>
      </c>
    </row>
    <row r="158" spans="2:41" ht="30.75" hidden="1" customHeight="1" thickBot="1">
      <c r="B158" s="238" t="s">
        <v>4</v>
      </c>
      <c r="C158" s="2083"/>
      <c r="D158" s="2119" t="s">
        <v>8</v>
      </c>
      <c r="E158" s="2119"/>
      <c r="F158" s="228"/>
      <c r="G158" s="319"/>
      <c r="H158" s="230">
        <f>+H157-H156</f>
        <v>0</v>
      </c>
      <c r="I158" s="230">
        <f t="shared" ref="I158:AL158" si="148">+I157-I156</f>
        <v>0</v>
      </c>
      <c r="J158" s="230">
        <f t="shared" si="148"/>
        <v>0</v>
      </c>
      <c r="K158" s="230">
        <f t="shared" si="148"/>
        <v>0</v>
      </c>
      <c r="L158" s="230">
        <f t="shared" si="148"/>
        <v>0</v>
      </c>
      <c r="M158" s="230">
        <f t="shared" si="148"/>
        <v>0</v>
      </c>
      <c r="N158" s="230">
        <f t="shared" si="148"/>
        <v>0</v>
      </c>
      <c r="O158" s="230">
        <f t="shared" si="148"/>
        <v>0</v>
      </c>
      <c r="P158" s="230">
        <f t="shared" si="148"/>
        <v>0</v>
      </c>
      <c r="Q158" s="230">
        <f t="shared" si="148"/>
        <v>0</v>
      </c>
      <c r="R158" s="230">
        <f t="shared" si="148"/>
        <v>0</v>
      </c>
      <c r="S158" s="230">
        <f t="shared" si="148"/>
        <v>0</v>
      </c>
      <c r="T158" s="230">
        <f t="shared" si="148"/>
        <v>0</v>
      </c>
      <c r="U158" s="230">
        <f t="shared" si="148"/>
        <v>0</v>
      </c>
      <c r="V158" s="230">
        <f t="shared" si="148"/>
        <v>0</v>
      </c>
      <c r="W158" s="230">
        <f t="shared" si="148"/>
        <v>0</v>
      </c>
      <c r="X158" s="230">
        <f t="shared" si="148"/>
        <v>0</v>
      </c>
      <c r="Y158" s="230">
        <f t="shared" si="148"/>
        <v>0</v>
      </c>
      <c r="Z158" s="230">
        <f t="shared" si="148"/>
        <v>0</v>
      </c>
      <c r="AA158" s="230">
        <f t="shared" si="148"/>
        <v>0</v>
      </c>
      <c r="AB158" s="230">
        <f t="shared" si="148"/>
        <v>0</v>
      </c>
      <c r="AC158" s="230">
        <f t="shared" si="148"/>
        <v>0</v>
      </c>
      <c r="AD158" s="230">
        <f t="shared" si="148"/>
        <v>0</v>
      </c>
      <c r="AE158" s="230">
        <f t="shared" si="148"/>
        <v>0</v>
      </c>
      <c r="AF158" s="230">
        <f t="shared" si="148"/>
        <v>0</v>
      </c>
      <c r="AG158" s="230">
        <f t="shared" si="148"/>
        <v>0</v>
      </c>
      <c r="AH158" s="230">
        <f t="shared" si="148"/>
        <v>0</v>
      </c>
      <c r="AI158" s="230">
        <f t="shared" si="148"/>
        <v>0</v>
      </c>
      <c r="AJ158" s="230">
        <f t="shared" si="148"/>
        <v>0</v>
      </c>
      <c r="AK158" s="230">
        <f t="shared" si="148"/>
        <v>0</v>
      </c>
      <c r="AL158" s="256">
        <f t="shared" si="148"/>
        <v>0</v>
      </c>
      <c r="AM158" s="268">
        <f>+AL158+AM157-AM156</f>
        <v>0</v>
      </c>
    </row>
    <row r="159" spans="2:41" ht="30.75" customHeight="1" thickTop="1">
      <c r="B159" s="238" t="s">
        <v>9</v>
      </c>
      <c r="C159" s="2128" t="s">
        <v>709</v>
      </c>
      <c r="D159" s="2067" t="s">
        <v>120</v>
      </c>
      <c r="E159" s="2068"/>
      <c r="F159" s="127">
        <f>+GL!E79</f>
        <v>0</v>
      </c>
      <c r="G159" s="128"/>
      <c r="H159" s="798"/>
      <c r="I159" s="798"/>
      <c r="J159" s="798"/>
      <c r="K159" s="798"/>
      <c r="L159" s="798"/>
      <c r="M159" s="798"/>
      <c r="N159" s="798">
        <v>54</v>
      </c>
      <c r="O159" s="798">
        <v>54</v>
      </c>
      <c r="P159" s="798"/>
      <c r="Q159" s="798"/>
      <c r="R159" s="798">
        <v>54</v>
      </c>
      <c r="S159" s="798">
        <v>54</v>
      </c>
      <c r="T159" s="798">
        <v>54</v>
      </c>
      <c r="U159" s="798">
        <v>54</v>
      </c>
      <c r="V159" s="798">
        <v>54</v>
      </c>
      <c r="W159" s="798"/>
      <c r="X159" s="798"/>
      <c r="Y159" s="798">
        <v>54</v>
      </c>
      <c r="Z159" s="798">
        <v>72</v>
      </c>
      <c r="AA159" s="798">
        <v>72</v>
      </c>
      <c r="AB159" s="798">
        <v>54</v>
      </c>
      <c r="AC159" s="798">
        <v>72</v>
      </c>
      <c r="AD159" s="798"/>
      <c r="AE159" s="798"/>
      <c r="AF159" s="798">
        <v>72</v>
      </c>
      <c r="AG159" s="798">
        <v>72</v>
      </c>
      <c r="AH159" s="798">
        <v>54</v>
      </c>
      <c r="AI159" s="798">
        <v>54</v>
      </c>
      <c r="AJ159" s="798">
        <v>36</v>
      </c>
      <c r="AK159" s="798"/>
      <c r="AL159" s="800"/>
      <c r="AM159" s="189">
        <f>SUM(H159:AL159)</f>
        <v>990</v>
      </c>
      <c r="AO159" s="1349">
        <v>2088</v>
      </c>
    </row>
    <row r="160" spans="2:41" ht="30.75" customHeight="1">
      <c r="B160" s="238" t="s">
        <v>9</v>
      </c>
      <c r="C160" s="2129"/>
      <c r="D160" s="2084" t="s">
        <v>621</v>
      </c>
      <c r="E160" s="2085"/>
      <c r="F160" s="80"/>
      <c r="G160" s="213">
        <v>0</v>
      </c>
      <c r="H160" s="72">
        <f t="shared" ref="H160:AL160" si="149">+H159</f>
        <v>0</v>
      </c>
      <c r="I160" s="72">
        <f t="shared" si="149"/>
        <v>0</v>
      </c>
      <c r="J160" s="72">
        <f t="shared" si="149"/>
        <v>0</v>
      </c>
      <c r="K160" s="72">
        <f t="shared" si="149"/>
        <v>0</v>
      </c>
      <c r="L160" s="72">
        <f t="shared" si="149"/>
        <v>0</v>
      </c>
      <c r="M160" s="1297">
        <f t="shared" si="149"/>
        <v>0</v>
      </c>
      <c r="N160" s="1297">
        <v>18</v>
      </c>
      <c r="O160" s="1297">
        <v>18</v>
      </c>
      <c r="P160" s="72">
        <f t="shared" si="149"/>
        <v>0</v>
      </c>
      <c r="Q160" s="72">
        <f t="shared" si="149"/>
        <v>0</v>
      </c>
      <c r="R160" s="1297">
        <v>54</v>
      </c>
      <c r="S160" s="1297">
        <v>18</v>
      </c>
      <c r="T160" s="1297">
        <f t="shared" si="149"/>
        <v>54</v>
      </c>
      <c r="U160" s="1297">
        <v>18</v>
      </c>
      <c r="V160" s="1297"/>
      <c r="W160" s="72"/>
      <c r="X160" s="72"/>
      <c r="Y160" s="1297">
        <v>54</v>
      </c>
      <c r="Z160" s="1297">
        <f t="shared" si="149"/>
        <v>72</v>
      </c>
      <c r="AA160" s="1297">
        <v>54</v>
      </c>
      <c r="AB160" s="1297">
        <v>108</v>
      </c>
      <c r="AC160" s="72">
        <f t="shared" si="149"/>
        <v>72</v>
      </c>
      <c r="AD160" s="72">
        <v>54</v>
      </c>
      <c r="AE160" s="72">
        <f t="shared" si="149"/>
        <v>0</v>
      </c>
      <c r="AF160" s="72">
        <f t="shared" si="149"/>
        <v>72</v>
      </c>
      <c r="AG160" s="72">
        <v>90</v>
      </c>
      <c r="AH160" s="72">
        <v>90</v>
      </c>
      <c r="AI160" s="72">
        <v>90</v>
      </c>
      <c r="AJ160" s="72">
        <v>108</v>
      </c>
      <c r="AK160" s="72">
        <f t="shared" si="149"/>
        <v>0</v>
      </c>
      <c r="AL160" s="72">
        <f t="shared" si="149"/>
        <v>0</v>
      </c>
      <c r="AM160" s="475">
        <f>SUM(G160:AL160)</f>
        <v>1044</v>
      </c>
      <c r="AO160" s="1341">
        <f>AO159-AM159</f>
        <v>1098</v>
      </c>
    </row>
    <row r="161" spans="2:49" ht="30.75" customHeight="1">
      <c r="B161" s="238" t="s">
        <v>9</v>
      </c>
      <c r="C161" s="2129"/>
      <c r="D161" s="2120" t="s">
        <v>622</v>
      </c>
      <c r="E161" s="2121"/>
      <c r="F161" s="122"/>
      <c r="G161" s="758">
        <f>+G160</f>
        <v>0</v>
      </c>
      <c r="H161" s="325">
        <f>G161-H159+H160</f>
        <v>0</v>
      </c>
      <c r="I161" s="325">
        <f t="shared" ref="I161:AL161" si="150">H161-I159+I160</f>
        <v>0</v>
      </c>
      <c r="J161" s="325">
        <f t="shared" si="150"/>
        <v>0</v>
      </c>
      <c r="K161" s="325">
        <f t="shared" si="150"/>
        <v>0</v>
      </c>
      <c r="L161" s="325">
        <f t="shared" si="150"/>
        <v>0</v>
      </c>
      <c r="M161" s="325">
        <f t="shared" si="150"/>
        <v>0</v>
      </c>
      <c r="N161" s="325">
        <f t="shared" si="150"/>
        <v>-36</v>
      </c>
      <c r="O161" s="325">
        <f t="shared" si="150"/>
        <v>-72</v>
      </c>
      <c r="P161" s="325">
        <f t="shared" si="150"/>
        <v>-72</v>
      </c>
      <c r="Q161" s="325">
        <f t="shared" si="150"/>
        <v>-72</v>
      </c>
      <c r="R161" s="325">
        <f t="shared" ref="R161:W161" si="151">Q161-R159+R160</f>
        <v>-72</v>
      </c>
      <c r="S161" s="325">
        <f t="shared" si="151"/>
        <v>-108</v>
      </c>
      <c r="T161" s="325">
        <f t="shared" si="151"/>
        <v>-108</v>
      </c>
      <c r="U161" s="325">
        <f t="shared" si="151"/>
        <v>-144</v>
      </c>
      <c r="V161" s="325">
        <f t="shared" si="151"/>
        <v>-198</v>
      </c>
      <c r="W161" s="325">
        <f t="shared" si="151"/>
        <v>-198</v>
      </c>
      <c r="X161" s="325">
        <f t="shared" si="150"/>
        <v>-198</v>
      </c>
      <c r="Y161" s="325">
        <f t="shared" si="150"/>
        <v>-198</v>
      </c>
      <c r="Z161" s="325">
        <f t="shared" si="150"/>
        <v>-198</v>
      </c>
      <c r="AA161" s="325">
        <f t="shared" si="150"/>
        <v>-216</v>
      </c>
      <c r="AB161" s="325">
        <f t="shared" si="150"/>
        <v>-162</v>
      </c>
      <c r="AC161" s="325">
        <f t="shared" si="150"/>
        <v>-162</v>
      </c>
      <c r="AD161" s="325">
        <f t="shared" si="150"/>
        <v>-108</v>
      </c>
      <c r="AE161" s="325">
        <f t="shared" si="150"/>
        <v>-108</v>
      </c>
      <c r="AF161" s="325">
        <f t="shared" si="150"/>
        <v>-108</v>
      </c>
      <c r="AG161" s="325">
        <f t="shared" si="150"/>
        <v>-90</v>
      </c>
      <c r="AH161" s="325">
        <f t="shared" si="150"/>
        <v>-54</v>
      </c>
      <c r="AI161" s="325">
        <f t="shared" si="150"/>
        <v>-18</v>
      </c>
      <c r="AJ161" s="325">
        <f t="shared" si="150"/>
        <v>54</v>
      </c>
      <c r="AK161" s="325">
        <f t="shared" si="150"/>
        <v>54</v>
      </c>
      <c r="AL161" s="484">
        <f t="shared" si="150"/>
        <v>54</v>
      </c>
      <c r="AM161" s="326"/>
    </row>
    <row r="162" spans="2:49" ht="30.75" customHeight="1" thickBot="1">
      <c r="B162" s="238" t="s">
        <v>9</v>
      </c>
      <c r="C162" s="2129"/>
      <c r="D162" s="2049" t="s">
        <v>54</v>
      </c>
      <c r="E162" s="2050"/>
      <c r="F162" s="320"/>
      <c r="G162" s="321">
        <f>在庫管理!L25</f>
        <v>0</v>
      </c>
      <c r="H162" s="322">
        <f>G162+H164-H160</f>
        <v>0</v>
      </c>
      <c r="I162" s="322">
        <f t="shared" ref="I162:AL162" si="152">H162+I164-I160</f>
        <v>0</v>
      </c>
      <c r="J162" s="322">
        <f t="shared" si="152"/>
        <v>0</v>
      </c>
      <c r="K162" s="322">
        <f t="shared" si="152"/>
        <v>0</v>
      </c>
      <c r="L162" s="322">
        <f t="shared" si="152"/>
        <v>0</v>
      </c>
      <c r="M162" s="322">
        <f t="shared" si="152"/>
        <v>0</v>
      </c>
      <c r="N162" s="322">
        <f t="shared" si="152"/>
        <v>0</v>
      </c>
      <c r="O162" s="322">
        <f t="shared" si="152"/>
        <v>0</v>
      </c>
      <c r="P162" s="322">
        <f t="shared" si="152"/>
        <v>72</v>
      </c>
      <c r="Q162" s="322">
        <f t="shared" si="152"/>
        <v>72</v>
      </c>
      <c r="R162" s="322">
        <f t="shared" si="152"/>
        <v>18</v>
      </c>
      <c r="S162" s="1499">
        <f t="shared" si="152"/>
        <v>0</v>
      </c>
      <c r="T162" s="322">
        <f t="shared" si="152"/>
        <v>0</v>
      </c>
      <c r="U162" s="322">
        <f t="shared" si="152"/>
        <v>0</v>
      </c>
      <c r="V162" s="322">
        <f t="shared" si="152"/>
        <v>0</v>
      </c>
      <c r="W162" s="322">
        <f t="shared" si="152"/>
        <v>0</v>
      </c>
      <c r="X162" s="322">
        <f t="shared" si="152"/>
        <v>0</v>
      </c>
      <c r="Y162" s="322">
        <f t="shared" si="152"/>
        <v>0</v>
      </c>
      <c r="Z162" s="322">
        <f t="shared" si="152"/>
        <v>0</v>
      </c>
      <c r="AA162" s="322">
        <f t="shared" si="152"/>
        <v>0</v>
      </c>
      <c r="AB162" s="322">
        <f t="shared" si="152"/>
        <v>0</v>
      </c>
      <c r="AC162" s="322">
        <f t="shared" si="152"/>
        <v>0</v>
      </c>
      <c r="AD162" s="322">
        <f t="shared" si="152"/>
        <v>0</v>
      </c>
      <c r="AE162" s="322">
        <f t="shared" si="152"/>
        <v>54</v>
      </c>
      <c r="AF162" s="322">
        <f t="shared" si="152"/>
        <v>72</v>
      </c>
      <c r="AG162" s="322">
        <f t="shared" si="152"/>
        <v>72</v>
      </c>
      <c r="AH162" s="322">
        <f t="shared" si="152"/>
        <v>72</v>
      </c>
      <c r="AI162" s="322">
        <f t="shared" si="152"/>
        <v>72</v>
      </c>
      <c r="AJ162" s="322">
        <f t="shared" si="152"/>
        <v>54</v>
      </c>
      <c r="AK162" s="322">
        <f t="shared" si="152"/>
        <v>108</v>
      </c>
      <c r="AL162" s="322">
        <f t="shared" si="152"/>
        <v>162</v>
      </c>
      <c r="AM162" s="323"/>
    </row>
    <row r="163" spans="2:49" ht="30.75" customHeight="1" thickTop="1">
      <c r="B163" s="238" t="s">
        <v>9</v>
      </c>
      <c r="C163" s="2129"/>
      <c r="D163" s="2051" t="s">
        <v>40</v>
      </c>
      <c r="E163" s="2052"/>
      <c r="F163" s="152"/>
      <c r="G163" s="152"/>
      <c r="H163" s="116"/>
      <c r="I163" s="116"/>
      <c r="J163" s="116"/>
      <c r="K163" s="116"/>
      <c r="L163" s="116"/>
      <c r="M163" s="116"/>
      <c r="N163" s="116">
        <v>90</v>
      </c>
      <c r="O163" s="116">
        <v>90</v>
      </c>
      <c r="P163" s="116"/>
      <c r="Q163" s="116"/>
      <c r="R163" s="116">
        <v>90</v>
      </c>
      <c r="S163" s="116">
        <v>90</v>
      </c>
      <c r="T163" s="116">
        <v>54</v>
      </c>
      <c r="U163" s="116">
        <v>54</v>
      </c>
      <c r="V163" s="116">
        <v>54</v>
      </c>
      <c r="W163" s="116">
        <v>54</v>
      </c>
      <c r="X163" s="116">
        <v>54</v>
      </c>
      <c r="Y163" s="116">
        <v>54</v>
      </c>
      <c r="Z163" s="116">
        <v>54</v>
      </c>
      <c r="AA163" s="116">
        <v>54</v>
      </c>
      <c r="AB163" s="116">
        <v>54</v>
      </c>
      <c r="AC163" s="116">
        <v>54</v>
      </c>
      <c r="AD163" s="116">
        <v>54</v>
      </c>
      <c r="AE163" s="116">
        <v>54</v>
      </c>
      <c r="AF163" s="116">
        <v>54</v>
      </c>
      <c r="AG163" s="116">
        <v>54</v>
      </c>
      <c r="AH163" s="116">
        <v>54</v>
      </c>
      <c r="AI163" s="116">
        <v>54</v>
      </c>
      <c r="AJ163" s="116">
        <v>54</v>
      </c>
      <c r="AK163" s="116">
        <v>54</v>
      </c>
      <c r="AL163" s="116">
        <v>54</v>
      </c>
      <c r="AM163" s="177">
        <f>SUM(H163:AL163)</f>
        <v>1386</v>
      </c>
    </row>
    <row r="164" spans="2:49" ht="30.75" customHeight="1">
      <c r="B164" s="238" t="s">
        <v>9</v>
      </c>
      <c r="C164" s="2129"/>
      <c r="D164" s="2053" t="s">
        <v>140</v>
      </c>
      <c r="E164" s="2054"/>
      <c r="F164" s="123"/>
      <c r="G164" s="120"/>
      <c r="H164" s="121">
        <f t="shared" ref="H164:M164" si="153">+H163</f>
        <v>0</v>
      </c>
      <c r="I164" s="121">
        <f t="shared" si="153"/>
        <v>0</v>
      </c>
      <c r="J164" s="121">
        <f t="shared" si="153"/>
        <v>0</v>
      </c>
      <c r="K164" s="121">
        <f t="shared" si="153"/>
        <v>0</v>
      </c>
      <c r="L164" s="121">
        <f t="shared" si="153"/>
        <v>0</v>
      </c>
      <c r="M164" s="1466">
        <f t="shared" si="153"/>
        <v>0</v>
      </c>
      <c r="N164" s="1466">
        <v>18</v>
      </c>
      <c r="O164" s="1466">
        <v>18</v>
      </c>
      <c r="P164" s="121">
        <v>72</v>
      </c>
      <c r="Q164" s="121"/>
      <c r="R164" s="1497"/>
      <c r="S164" s="1497"/>
      <c r="T164" s="1466">
        <f t="shared" ref="T164:AL164" si="154">+T163</f>
        <v>54</v>
      </c>
      <c r="U164" s="1466">
        <v>18</v>
      </c>
      <c r="V164" s="1466"/>
      <c r="W164" s="121"/>
      <c r="X164" s="121"/>
      <c r="Y164" s="1466">
        <v>54</v>
      </c>
      <c r="Z164" s="1466">
        <v>72</v>
      </c>
      <c r="AA164" s="1466">
        <v>54</v>
      </c>
      <c r="AB164" s="1466">
        <v>108</v>
      </c>
      <c r="AC164" s="121">
        <v>72</v>
      </c>
      <c r="AD164" s="121">
        <f t="shared" si="154"/>
        <v>54</v>
      </c>
      <c r="AE164" s="121">
        <f t="shared" si="154"/>
        <v>54</v>
      </c>
      <c r="AF164" s="121">
        <v>90</v>
      </c>
      <c r="AG164" s="121">
        <v>90</v>
      </c>
      <c r="AH164" s="121">
        <v>90</v>
      </c>
      <c r="AI164" s="121">
        <v>90</v>
      </c>
      <c r="AJ164" s="121">
        <v>90</v>
      </c>
      <c r="AK164" s="121">
        <f t="shared" si="154"/>
        <v>54</v>
      </c>
      <c r="AL164" s="486">
        <f t="shared" si="154"/>
        <v>54</v>
      </c>
      <c r="AM164" s="190">
        <f>SUM(H164:AL164)</f>
        <v>1206</v>
      </c>
    </row>
    <row r="165" spans="2:49" ht="30.75" customHeight="1">
      <c r="B165" s="238" t="s">
        <v>9</v>
      </c>
      <c r="C165" s="2129"/>
      <c r="D165" s="2122" t="s">
        <v>623</v>
      </c>
      <c r="E165" s="2123"/>
      <c r="F165" s="80"/>
      <c r="G165" s="80"/>
      <c r="H165" s="327"/>
      <c r="I165" s="327"/>
      <c r="J165" s="327"/>
      <c r="K165" s="327"/>
      <c r="L165" s="327"/>
      <c r="M165" s="1467"/>
      <c r="N165" s="1467"/>
      <c r="O165" s="1467"/>
      <c r="P165" s="327"/>
      <c r="Q165" s="327"/>
      <c r="R165" s="1467"/>
      <c r="S165" s="1504">
        <v>195</v>
      </c>
      <c r="T165" s="1467"/>
      <c r="U165" s="1467"/>
      <c r="V165" s="1467"/>
      <c r="W165" s="327"/>
      <c r="X165" s="327"/>
      <c r="Y165" s="1467"/>
      <c r="Z165" s="1467">
        <v>1</v>
      </c>
      <c r="AA165" s="1467">
        <v>1</v>
      </c>
      <c r="AB165" s="1467"/>
      <c r="AC165" s="327"/>
      <c r="AD165" s="327"/>
      <c r="AE165" s="327"/>
      <c r="AF165" s="327"/>
      <c r="AG165" s="327"/>
      <c r="AH165" s="327"/>
      <c r="AI165" s="327"/>
      <c r="AJ165" s="327"/>
      <c r="AK165" s="327"/>
      <c r="AL165" s="487"/>
      <c r="AM165" s="328">
        <f>SUM(H165:AL165)</f>
        <v>197</v>
      </c>
    </row>
    <row r="166" spans="2:49" ht="30.75" customHeight="1">
      <c r="B166" s="238" t="s">
        <v>9</v>
      </c>
      <c r="C166" s="2129"/>
      <c r="D166" s="2124" t="s">
        <v>624</v>
      </c>
      <c r="E166" s="2125"/>
      <c r="F166" s="124"/>
      <c r="G166" s="122"/>
      <c r="H166" s="329">
        <f>+G166+H164-H163</f>
        <v>0</v>
      </c>
      <c r="I166" s="329">
        <f t="shared" ref="I166:AL166" si="155">+H166+I164-I163</f>
        <v>0</v>
      </c>
      <c r="J166" s="329">
        <f t="shared" si="155"/>
        <v>0</v>
      </c>
      <c r="K166" s="329">
        <f t="shared" si="155"/>
        <v>0</v>
      </c>
      <c r="L166" s="329">
        <f t="shared" si="155"/>
        <v>0</v>
      </c>
      <c r="M166" s="329">
        <f t="shared" si="155"/>
        <v>0</v>
      </c>
      <c r="N166" s="329">
        <f t="shared" si="155"/>
        <v>-72</v>
      </c>
      <c r="O166" s="329">
        <f t="shared" si="155"/>
        <v>-144</v>
      </c>
      <c r="P166" s="329">
        <f t="shared" si="155"/>
        <v>-72</v>
      </c>
      <c r="Q166" s="329">
        <f t="shared" ref="Q166:X166" si="156">+P166+Q164-Q163</f>
        <v>-72</v>
      </c>
      <c r="R166" s="329">
        <f>+Q166+R164-R163</f>
        <v>-162</v>
      </c>
      <c r="S166" s="329">
        <f t="shared" si="156"/>
        <v>-252</v>
      </c>
      <c r="T166" s="329">
        <f t="shared" si="156"/>
        <v>-252</v>
      </c>
      <c r="U166" s="329">
        <f t="shared" si="156"/>
        <v>-288</v>
      </c>
      <c r="V166" s="329">
        <f t="shared" si="156"/>
        <v>-342</v>
      </c>
      <c r="W166" s="329">
        <f t="shared" si="156"/>
        <v>-396</v>
      </c>
      <c r="X166" s="329">
        <f t="shared" si="156"/>
        <v>-450</v>
      </c>
      <c r="Y166" s="329">
        <f t="shared" si="155"/>
        <v>-450</v>
      </c>
      <c r="Z166" s="329">
        <f t="shared" si="155"/>
        <v>-432</v>
      </c>
      <c r="AA166" s="329">
        <f t="shared" si="155"/>
        <v>-432</v>
      </c>
      <c r="AB166" s="329">
        <f t="shared" si="155"/>
        <v>-378</v>
      </c>
      <c r="AC166" s="329">
        <f t="shared" si="155"/>
        <v>-360</v>
      </c>
      <c r="AD166" s="329">
        <f t="shared" si="155"/>
        <v>-360</v>
      </c>
      <c r="AE166" s="329">
        <f t="shared" si="155"/>
        <v>-360</v>
      </c>
      <c r="AF166" s="329">
        <f t="shared" si="155"/>
        <v>-324</v>
      </c>
      <c r="AG166" s="329">
        <f t="shared" si="155"/>
        <v>-288</v>
      </c>
      <c r="AH166" s="329">
        <f t="shared" si="155"/>
        <v>-252</v>
      </c>
      <c r="AI166" s="329">
        <f t="shared" si="155"/>
        <v>-216</v>
      </c>
      <c r="AJ166" s="329">
        <f t="shared" si="155"/>
        <v>-180</v>
      </c>
      <c r="AK166" s="329">
        <f t="shared" si="155"/>
        <v>-180</v>
      </c>
      <c r="AL166" s="379">
        <f t="shared" si="155"/>
        <v>-180</v>
      </c>
      <c r="AM166" s="330"/>
    </row>
    <row r="167" spans="2:49" ht="30.75" customHeight="1">
      <c r="B167" s="238" t="s">
        <v>9</v>
      </c>
      <c r="C167" s="2129"/>
      <c r="D167" s="2059" t="s">
        <v>53</v>
      </c>
      <c r="E167" s="2060"/>
      <c r="F167" s="174"/>
      <c r="G167" s="175">
        <f>在庫管理!K25</f>
        <v>165</v>
      </c>
      <c r="H167" s="167">
        <f>+G167+H169-H164-H165</f>
        <v>165</v>
      </c>
      <c r="I167" s="167">
        <f t="shared" ref="I167:AL167" si="157">+H167+I169-I164-I165</f>
        <v>165</v>
      </c>
      <c r="J167" s="167">
        <f>+I167+J169-J164-J165</f>
        <v>165</v>
      </c>
      <c r="K167" s="167">
        <f t="shared" si="157"/>
        <v>165</v>
      </c>
      <c r="L167" s="167">
        <f t="shared" si="157"/>
        <v>165</v>
      </c>
      <c r="M167" s="167">
        <f t="shared" si="157"/>
        <v>165</v>
      </c>
      <c r="N167" s="167">
        <f t="shared" si="157"/>
        <v>147</v>
      </c>
      <c r="O167" s="167">
        <f t="shared" si="157"/>
        <v>229</v>
      </c>
      <c r="P167" s="167">
        <f t="shared" si="157"/>
        <v>157</v>
      </c>
      <c r="Q167" s="167">
        <f t="shared" si="157"/>
        <v>157</v>
      </c>
      <c r="R167" s="167">
        <f t="shared" si="157"/>
        <v>197</v>
      </c>
      <c r="S167" s="1498">
        <f t="shared" si="157"/>
        <v>102</v>
      </c>
      <c r="T167" s="167">
        <f t="shared" si="157"/>
        <v>148</v>
      </c>
      <c r="U167" s="167">
        <f t="shared" si="157"/>
        <v>230</v>
      </c>
      <c r="V167" s="167">
        <f t="shared" si="157"/>
        <v>330</v>
      </c>
      <c r="W167" s="167">
        <f t="shared" si="157"/>
        <v>330</v>
      </c>
      <c r="X167" s="167">
        <f t="shared" si="157"/>
        <v>330</v>
      </c>
      <c r="Y167" s="167">
        <f t="shared" si="157"/>
        <v>389</v>
      </c>
      <c r="Z167" s="167">
        <f t="shared" si="157"/>
        <v>416</v>
      </c>
      <c r="AA167" s="167">
        <f t="shared" si="157"/>
        <v>481</v>
      </c>
      <c r="AB167" s="167">
        <f t="shared" si="157"/>
        <v>493</v>
      </c>
      <c r="AC167" s="167">
        <f t="shared" si="157"/>
        <v>581</v>
      </c>
      <c r="AD167" s="167">
        <f t="shared" si="157"/>
        <v>527</v>
      </c>
      <c r="AE167" s="167">
        <f t="shared" si="157"/>
        <v>473</v>
      </c>
      <c r="AF167" s="167">
        <f t="shared" si="157"/>
        <v>543</v>
      </c>
      <c r="AG167" s="167">
        <f t="shared" si="157"/>
        <v>613</v>
      </c>
      <c r="AH167" s="167">
        <f t="shared" si="157"/>
        <v>683</v>
      </c>
      <c r="AI167" s="167">
        <f t="shared" si="157"/>
        <v>593</v>
      </c>
      <c r="AJ167" s="167">
        <f t="shared" si="157"/>
        <v>503</v>
      </c>
      <c r="AK167" s="167">
        <f t="shared" si="157"/>
        <v>449</v>
      </c>
      <c r="AL167" s="167">
        <f t="shared" si="157"/>
        <v>395</v>
      </c>
      <c r="AM167" s="176"/>
    </row>
    <row r="168" spans="2:49" ht="28.5" customHeight="1">
      <c r="B168" s="238" t="s">
        <v>9</v>
      </c>
      <c r="C168" s="2129"/>
      <c r="D168" s="2090" t="s">
        <v>625</v>
      </c>
      <c r="E168" s="2102"/>
      <c r="F168" s="2086" t="s">
        <v>675</v>
      </c>
      <c r="G168" s="125"/>
      <c r="H168" s="116"/>
      <c r="I168" s="116"/>
      <c r="J168" s="116"/>
      <c r="K168" s="116"/>
      <c r="L168" s="116"/>
      <c r="M168" s="116"/>
      <c r="N168" s="116">
        <v>100</v>
      </c>
      <c r="O168" s="116">
        <v>100</v>
      </c>
      <c r="P168" s="116"/>
      <c r="Q168" s="116"/>
      <c r="R168" s="116">
        <v>100</v>
      </c>
      <c r="S168" s="116">
        <v>100</v>
      </c>
      <c r="T168" s="116">
        <v>100</v>
      </c>
      <c r="U168" s="116">
        <v>100</v>
      </c>
      <c r="V168" s="116">
        <v>100</v>
      </c>
      <c r="W168" s="116"/>
      <c r="X168" s="116"/>
      <c r="Y168" s="116">
        <v>160</v>
      </c>
      <c r="Z168" s="116">
        <v>160</v>
      </c>
      <c r="AA168" s="116">
        <v>160</v>
      </c>
      <c r="AB168" s="116">
        <v>160</v>
      </c>
      <c r="AC168" s="116">
        <v>160</v>
      </c>
      <c r="AD168" s="116"/>
      <c r="AE168" s="116"/>
      <c r="AF168" s="116">
        <v>160</v>
      </c>
      <c r="AG168" s="116">
        <v>160</v>
      </c>
      <c r="AH168" s="116">
        <v>160</v>
      </c>
      <c r="AI168" s="116"/>
      <c r="AJ168" s="116"/>
      <c r="AK168" s="116"/>
      <c r="AL168" s="1296"/>
      <c r="AM168" s="187">
        <f>SUM(H168:AL168)</f>
        <v>1980</v>
      </c>
    </row>
    <row r="169" spans="2:49" ht="28.5" customHeight="1">
      <c r="B169" s="238" t="s">
        <v>9</v>
      </c>
      <c r="C169" s="2129"/>
      <c r="D169" s="2089" t="s">
        <v>627</v>
      </c>
      <c r="E169" s="2092"/>
      <c r="F169" s="2087"/>
      <c r="G169" s="213"/>
      <c r="H169" s="760">
        <f t="shared" ref="H169:P169" si="158">+H168</f>
        <v>0</v>
      </c>
      <c r="I169" s="760">
        <f t="shared" si="158"/>
        <v>0</v>
      </c>
      <c r="J169" s="760">
        <f t="shared" si="158"/>
        <v>0</v>
      </c>
      <c r="K169" s="760">
        <f t="shared" si="158"/>
        <v>0</v>
      </c>
      <c r="L169" s="760">
        <f t="shared" si="158"/>
        <v>0</v>
      </c>
      <c r="M169" s="1297">
        <f t="shared" si="158"/>
        <v>0</v>
      </c>
      <c r="N169" s="1297"/>
      <c r="O169" s="1297">
        <f t="shared" si="158"/>
        <v>100</v>
      </c>
      <c r="P169" s="760">
        <f t="shared" si="158"/>
        <v>0</v>
      </c>
      <c r="Q169" s="760">
        <f t="shared" ref="Q169:AL169" si="159">+Q168</f>
        <v>0</v>
      </c>
      <c r="R169" s="1297">
        <v>40</v>
      </c>
      <c r="S169" s="1297">
        <f t="shared" si="159"/>
        <v>100</v>
      </c>
      <c r="T169" s="1297">
        <f t="shared" si="159"/>
        <v>100</v>
      </c>
      <c r="U169" s="1297">
        <f t="shared" si="159"/>
        <v>100</v>
      </c>
      <c r="V169" s="1297">
        <f t="shared" si="159"/>
        <v>100</v>
      </c>
      <c r="W169" s="760">
        <f t="shared" si="159"/>
        <v>0</v>
      </c>
      <c r="X169" s="760">
        <f t="shared" si="159"/>
        <v>0</v>
      </c>
      <c r="Y169" s="1297">
        <v>113</v>
      </c>
      <c r="Z169" s="1297">
        <v>100</v>
      </c>
      <c r="AA169" s="1297">
        <v>120</v>
      </c>
      <c r="AB169" s="1297">
        <v>120</v>
      </c>
      <c r="AC169" s="760">
        <f t="shared" si="159"/>
        <v>160</v>
      </c>
      <c r="AD169" s="760">
        <f t="shared" si="159"/>
        <v>0</v>
      </c>
      <c r="AE169" s="760">
        <f t="shared" si="159"/>
        <v>0</v>
      </c>
      <c r="AF169" s="760">
        <f t="shared" si="159"/>
        <v>160</v>
      </c>
      <c r="AG169" s="760">
        <f t="shared" si="159"/>
        <v>160</v>
      </c>
      <c r="AH169" s="760">
        <f t="shared" si="159"/>
        <v>160</v>
      </c>
      <c r="AI169" s="760">
        <f t="shared" si="159"/>
        <v>0</v>
      </c>
      <c r="AJ169" s="760">
        <f t="shared" si="159"/>
        <v>0</v>
      </c>
      <c r="AK169" s="760">
        <f t="shared" si="159"/>
        <v>0</v>
      </c>
      <c r="AL169" s="760">
        <f t="shared" si="159"/>
        <v>0</v>
      </c>
      <c r="AM169" s="498">
        <f>SUM(H169:AL169)</f>
        <v>1633</v>
      </c>
      <c r="AN169" s="1248">
        <f>G189</f>
        <v>0</v>
      </c>
    </row>
    <row r="170" spans="2:49" ht="28.5" customHeight="1">
      <c r="B170" s="238" t="s">
        <v>9</v>
      </c>
      <c r="C170" s="2129"/>
      <c r="D170" s="2093" t="s">
        <v>628</v>
      </c>
      <c r="E170" s="2094"/>
      <c r="F170" s="2087"/>
      <c r="G170" s="80"/>
      <c r="H170" s="761"/>
      <c r="I170" s="761"/>
      <c r="J170" s="761"/>
      <c r="K170" s="761"/>
      <c r="L170" s="761"/>
      <c r="M170" s="761"/>
      <c r="N170" s="761"/>
      <c r="O170" s="761"/>
      <c r="P170" s="761"/>
      <c r="Q170" s="761"/>
      <c r="R170" s="761"/>
      <c r="S170" s="761"/>
      <c r="T170" s="761"/>
      <c r="U170" s="761"/>
      <c r="V170" s="761"/>
      <c r="W170" s="761"/>
      <c r="X170" s="761"/>
      <c r="Y170" s="761"/>
      <c r="Z170" s="331"/>
      <c r="AA170" s="331"/>
      <c r="AB170" s="331"/>
      <c r="AC170" s="331"/>
      <c r="AD170" s="331"/>
      <c r="AE170" s="331"/>
      <c r="AF170" s="331"/>
      <c r="AG170" s="331"/>
      <c r="AH170" s="331"/>
      <c r="AI170" s="761"/>
      <c r="AJ170" s="761"/>
      <c r="AK170" s="761"/>
      <c r="AL170" s="1308"/>
      <c r="AM170" s="332">
        <f>SUM(H170:AL170)</f>
        <v>0</v>
      </c>
      <c r="AV170" s="48"/>
      <c r="AW170" s="48"/>
    </row>
    <row r="171" spans="2:49" ht="28.5" customHeight="1">
      <c r="B171" s="238"/>
      <c r="C171" s="2129"/>
      <c r="D171" s="2093" t="s">
        <v>702</v>
      </c>
      <c r="E171" s="2094"/>
      <c r="F171" s="2087"/>
      <c r="G171" s="1283"/>
      <c r="H171" s="1284"/>
      <c r="I171" s="1284"/>
      <c r="J171" s="1284"/>
      <c r="K171" s="1284"/>
      <c r="L171" s="1284"/>
      <c r="M171" s="1284"/>
      <c r="N171" s="1284"/>
      <c r="O171" s="1284"/>
      <c r="P171" s="1284"/>
      <c r="Q171" s="1284"/>
      <c r="R171" s="1284"/>
      <c r="S171" s="1284"/>
      <c r="T171" s="1284"/>
      <c r="U171" s="1284"/>
      <c r="V171" s="1284"/>
      <c r="W171" s="1284"/>
      <c r="X171" s="1284"/>
      <c r="Y171" s="1284"/>
      <c r="Z171" s="1284"/>
      <c r="AA171" s="1284"/>
      <c r="AB171" s="1284"/>
      <c r="AC171" s="1284"/>
      <c r="AD171" s="1284"/>
      <c r="AE171" s="1284"/>
      <c r="AF171" s="1284"/>
      <c r="AG171" s="1284"/>
      <c r="AH171" s="1284"/>
      <c r="AI171" s="1309"/>
      <c r="AJ171" s="1309"/>
      <c r="AK171" s="1309"/>
      <c r="AL171" s="1310"/>
      <c r="AM171" s="1285"/>
      <c r="AV171" s="48"/>
      <c r="AW171" s="48"/>
    </row>
    <row r="172" spans="2:49" ht="28.5" customHeight="1">
      <c r="B172" s="238" t="s">
        <v>9</v>
      </c>
      <c r="C172" s="2129"/>
      <c r="D172" s="2095" t="s">
        <v>629</v>
      </c>
      <c r="E172" s="2096"/>
      <c r="F172" s="2087"/>
      <c r="G172" s="171"/>
      <c r="H172" s="172">
        <f t="shared" ref="H172:AL172" si="160">+G172+H169-H168</f>
        <v>0</v>
      </c>
      <c r="I172" s="172">
        <f t="shared" si="160"/>
        <v>0</v>
      </c>
      <c r="J172" s="172">
        <f>+I172+J169-J168</f>
        <v>0</v>
      </c>
      <c r="K172" s="172">
        <f t="shared" si="160"/>
        <v>0</v>
      </c>
      <c r="L172" s="172">
        <f t="shared" si="160"/>
        <v>0</v>
      </c>
      <c r="M172" s="172">
        <f t="shared" si="160"/>
        <v>0</v>
      </c>
      <c r="N172" s="172">
        <f t="shared" si="160"/>
        <v>-100</v>
      </c>
      <c r="O172" s="172">
        <f t="shared" si="160"/>
        <v>-100</v>
      </c>
      <c r="P172" s="172">
        <f t="shared" si="160"/>
        <v>-100</v>
      </c>
      <c r="Q172" s="172">
        <f t="shared" si="160"/>
        <v>-100</v>
      </c>
      <c r="R172" s="172">
        <f t="shared" si="160"/>
        <v>-160</v>
      </c>
      <c r="S172" s="172">
        <f t="shared" si="160"/>
        <v>-160</v>
      </c>
      <c r="T172" s="172">
        <f t="shared" si="160"/>
        <v>-160</v>
      </c>
      <c r="U172" s="172">
        <f t="shared" si="160"/>
        <v>-160</v>
      </c>
      <c r="V172" s="172">
        <f t="shared" si="160"/>
        <v>-160</v>
      </c>
      <c r="W172" s="172">
        <f t="shared" si="160"/>
        <v>-160</v>
      </c>
      <c r="X172" s="172">
        <f t="shared" si="160"/>
        <v>-160</v>
      </c>
      <c r="Y172" s="172">
        <f t="shared" si="160"/>
        <v>-207</v>
      </c>
      <c r="Z172" s="172">
        <f t="shared" si="160"/>
        <v>-267</v>
      </c>
      <c r="AA172" s="172">
        <f t="shared" si="160"/>
        <v>-307</v>
      </c>
      <c r="AB172" s="172">
        <f t="shared" si="160"/>
        <v>-347</v>
      </c>
      <c r="AC172" s="172">
        <f t="shared" si="160"/>
        <v>-347</v>
      </c>
      <c r="AD172" s="172">
        <f t="shared" si="160"/>
        <v>-347</v>
      </c>
      <c r="AE172" s="172">
        <f t="shared" si="160"/>
        <v>-347</v>
      </c>
      <c r="AF172" s="172">
        <f t="shared" si="160"/>
        <v>-347</v>
      </c>
      <c r="AG172" s="172">
        <f t="shared" si="160"/>
        <v>-347</v>
      </c>
      <c r="AH172" s="172">
        <f t="shared" si="160"/>
        <v>-347</v>
      </c>
      <c r="AI172" s="1210">
        <f t="shared" si="160"/>
        <v>-347</v>
      </c>
      <c r="AJ172" s="1210">
        <f t="shared" si="160"/>
        <v>-347</v>
      </c>
      <c r="AK172" s="1210">
        <f t="shared" si="160"/>
        <v>-347</v>
      </c>
      <c r="AL172" s="1311">
        <f t="shared" si="160"/>
        <v>-347</v>
      </c>
      <c r="AM172" s="173"/>
    </row>
    <row r="173" spans="2:49" ht="28.5" customHeight="1">
      <c r="B173" s="238" t="s">
        <v>9</v>
      </c>
      <c r="C173" s="2129"/>
      <c r="D173" s="2090" t="s">
        <v>690</v>
      </c>
      <c r="E173" s="2102"/>
      <c r="F173" s="2087"/>
      <c r="G173" s="1268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  <c r="AC173" s="116"/>
      <c r="AD173" s="116"/>
      <c r="AE173" s="116"/>
      <c r="AF173" s="116"/>
      <c r="AG173" s="116"/>
      <c r="AH173" s="116"/>
      <c r="AI173" s="116"/>
      <c r="AJ173" s="116"/>
      <c r="AK173" s="116"/>
      <c r="AL173" s="1269"/>
      <c r="AM173" s="187">
        <f>SUM(H173:AL173)</f>
        <v>0</v>
      </c>
    </row>
    <row r="174" spans="2:49" ht="28.5" customHeight="1">
      <c r="B174" s="238" t="s">
        <v>9</v>
      </c>
      <c r="C174" s="2129"/>
      <c r="D174" s="2173" t="s">
        <v>692</v>
      </c>
      <c r="E174" s="2174"/>
      <c r="F174" s="2087"/>
      <c r="G174" s="1268"/>
      <c r="H174" s="1269">
        <f>H173</f>
        <v>0</v>
      </c>
      <c r="I174" s="1269">
        <f t="shared" ref="I174:O174" si="161">I173</f>
        <v>0</v>
      </c>
      <c r="J174" s="1269">
        <f t="shared" si="161"/>
        <v>0</v>
      </c>
      <c r="K174" s="1269">
        <f t="shared" si="161"/>
        <v>0</v>
      </c>
      <c r="L174" s="1269">
        <f t="shared" si="161"/>
        <v>0</v>
      </c>
      <c r="M174" s="1480"/>
      <c r="N174" s="1480">
        <f t="shared" si="161"/>
        <v>0</v>
      </c>
      <c r="O174" s="1480">
        <f t="shared" si="161"/>
        <v>0</v>
      </c>
      <c r="P174" s="1269"/>
      <c r="Q174" s="1269"/>
      <c r="R174" s="1480"/>
      <c r="S174" s="1480"/>
      <c r="T174" s="1480"/>
      <c r="U174" s="1480"/>
      <c r="V174" s="1480"/>
      <c r="W174" s="1269"/>
      <c r="X174" s="1269"/>
      <c r="Y174" s="1480"/>
      <c r="Z174" s="1480"/>
      <c r="AA174" s="1480"/>
      <c r="AB174" s="1480"/>
      <c r="AC174" s="1269">
        <f t="shared" ref="AC174:AL174" si="162">AC173</f>
        <v>0</v>
      </c>
      <c r="AD174" s="1269">
        <f t="shared" si="162"/>
        <v>0</v>
      </c>
      <c r="AE174" s="1269">
        <f t="shared" si="162"/>
        <v>0</v>
      </c>
      <c r="AF174" s="1269">
        <f t="shared" si="162"/>
        <v>0</v>
      </c>
      <c r="AG174" s="1269">
        <f t="shared" si="162"/>
        <v>0</v>
      </c>
      <c r="AH174" s="1269">
        <f t="shared" si="162"/>
        <v>0</v>
      </c>
      <c r="AI174" s="1269">
        <f t="shared" si="162"/>
        <v>0</v>
      </c>
      <c r="AJ174" s="1269">
        <f t="shared" si="162"/>
        <v>0</v>
      </c>
      <c r="AK174" s="1269">
        <f t="shared" si="162"/>
        <v>0</v>
      </c>
      <c r="AL174" s="1269">
        <f t="shared" si="162"/>
        <v>0</v>
      </c>
      <c r="AM174" s="1270">
        <f>SUM(H174:AL174)</f>
        <v>0</v>
      </c>
      <c r="AN174" s="1251" t="s">
        <v>693</v>
      </c>
    </row>
    <row r="175" spans="2:49" ht="28.5" customHeight="1">
      <c r="B175" s="238" t="s">
        <v>9</v>
      </c>
      <c r="C175" s="2129"/>
      <c r="D175" s="2175" t="s">
        <v>703</v>
      </c>
      <c r="E175" s="2176"/>
      <c r="F175" s="2087"/>
      <c r="G175" s="1268"/>
      <c r="H175" s="1269"/>
      <c r="I175" s="1269"/>
      <c r="J175" s="1269"/>
      <c r="K175" s="1269"/>
      <c r="L175" s="1269"/>
      <c r="M175" s="1480"/>
      <c r="N175" s="1480"/>
      <c r="O175" s="1480"/>
      <c r="P175" s="1269"/>
      <c r="Q175" s="1269"/>
      <c r="R175" s="1480"/>
      <c r="S175" s="1480"/>
      <c r="T175" s="1480"/>
      <c r="U175" s="1480"/>
      <c r="V175" s="1480"/>
      <c r="W175" s="1269"/>
      <c r="X175" s="1269"/>
      <c r="Y175" s="1480"/>
      <c r="Z175" s="1480"/>
      <c r="AA175" s="1480"/>
      <c r="AB175" s="1480"/>
      <c r="AC175" s="1269"/>
      <c r="AD175" s="1269"/>
      <c r="AE175" s="1269"/>
      <c r="AF175" s="1269"/>
      <c r="AG175" s="1269"/>
      <c r="AH175" s="1269"/>
      <c r="AI175" s="1269"/>
      <c r="AJ175" s="1269"/>
      <c r="AK175" s="1269"/>
      <c r="AL175" s="1269"/>
      <c r="AM175" s="1270">
        <f>SUM(H175:AL175)</f>
        <v>0</v>
      </c>
      <c r="AN175" s="1252" t="e">
        <f>AM175/(AM174+AM177)</f>
        <v>#DIV/0!</v>
      </c>
      <c r="AO175" s="2177" t="s">
        <v>694</v>
      </c>
      <c r="AP175" s="2178"/>
    </row>
    <row r="176" spans="2:49" ht="28.5" customHeight="1">
      <c r="B176" s="238" t="s">
        <v>9</v>
      </c>
      <c r="C176" s="2129"/>
      <c r="D176" s="2177" t="s">
        <v>704</v>
      </c>
      <c r="E176" s="2178"/>
      <c r="F176" s="2087"/>
      <c r="G176" s="1268"/>
      <c r="H176" s="1269"/>
      <c r="I176" s="1269"/>
      <c r="J176" s="1269"/>
      <c r="K176" s="1269"/>
      <c r="L176" s="1269"/>
      <c r="M176" s="1480"/>
      <c r="N176" s="1480"/>
      <c r="O176" s="1480"/>
      <c r="P176" s="1269"/>
      <c r="Q176" s="1269"/>
      <c r="R176" s="1480"/>
      <c r="S176" s="1480"/>
      <c r="T176" s="1480"/>
      <c r="U176" s="1480"/>
      <c r="V176" s="1480"/>
      <c r="W176" s="1269"/>
      <c r="X176" s="1269"/>
      <c r="Y176" s="1480"/>
      <c r="Z176" s="1480"/>
      <c r="AA176" s="1480"/>
      <c r="AB176" s="1480"/>
      <c r="AC176" s="1269"/>
      <c r="AD176" s="1269"/>
      <c r="AE176" s="1269"/>
      <c r="AF176" s="1269"/>
      <c r="AG176" s="1269"/>
      <c r="AH176" s="1269"/>
      <c r="AI176" s="1269"/>
      <c r="AJ176" s="1269"/>
      <c r="AK176" s="1269"/>
      <c r="AL176" s="1269"/>
      <c r="AM176" s="1270">
        <f>SUM(H176:AL176)</f>
        <v>0</v>
      </c>
      <c r="AN176" s="1252" t="e">
        <f>AM176/(AM174+AM177)</f>
        <v>#DIV/0!</v>
      </c>
      <c r="AO176" s="2177" t="s">
        <v>695</v>
      </c>
      <c r="AP176" s="2178"/>
    </row>
    <row r="177" spans="2:49" ht="28.5" customHeight="1">
      <c r="B177" s="238" t="s">
        <v>9</v>
      </c>
      <c r="C177" s="2129"/>
      <c r="D177" s="2167" t="s">
        <v>705</v>
      </c>
      <c r="E177" s="2168"/>
      <c r="F177" s="2087"/>
      <c r="G177" s="80"/>
      <c r="H177" s="1272">
        <f t="shared" ref="H177:N177" si="163">SUM(H175:H176)</f>
        <v>0</v>
      </c>
      <c r="I177" s="1272">
        <f>SUM(I175:I176)</f>
        <v>0</v>
      </c>
      <c r="J177" s="1272">
        <f t="shared" si="163"/>
        <v>0</v>
      </c>
      <c r="K177" s="1272">
        <f t="shared" si="163"/>
        <v>0</v>
      </c>
      <c r="L177" s="1272">
        <f t="shared" si="163"/>
        <v>0</v>
      </c>
      <c r="M177" s="1272">
        <f t="shared" si="163"/>
        <v>0</v>
      </c>
      <c r="N177" s="1272">
        <f t="shared" si="163"/>
        <v>0</v>
      </c>
      <c r="O177" s="1272"/>
      <c r="P177" s="1272">
        <f t="shared" ref="P177:AL177" si="164">SUM(P175:P176)</f>
        <v>0</v>
      </c>
      <c r="Q177" s="1272">
        <f t="shared" si="164"/>
        <v>0</v>
      </c>
      <c r="R177" s="1272">
        <f t="shared" si="164"/>
        <v>0</v>
      </c>
      <c r="S177" s="1272">
        <f t="shared" si="164"/>
        <v>0</v>
      </c>
      <c r="T177" s="1272">
        <f t="shared" si="164"/>
        <v>0</v>
      </c>
      <c r="U177" s="1272">
        <f t="shared" si="164"/>
        <v>0</v>
      </c>
      <c r="V177" s="1272">
        <f t="shared" si="164"/>
        <v>0</v>
      </c>
      <c r="W177" s="1272">
        <f t="shared" si="164"/>
        <v>0</v>
      </c>
      <c r="X177" s="1272">
        <f t="shared" si="164"/>
        <v>0</v>
      </c>
      <c r="Y177" s="1272">
        <f t="shared" si="164"/>
        <v>0</v>
      </c>
      <c r="Z177" s="1272">
        <f t="shared" si="164"/>
        <v>0</v>
      </c>
      <c r="AA177" s="1272">
        <f t="shared" si="164"/>
        <v>0</v>
      </c>
      <c r="AB177" s="1272">
        <f t="shared" si="164"/>
        <v>0</v>
      </c>
      <c r="AC177" s="1272">
        <f t="shared" si="164"/>
        <v>0</v>
      </c>
      <c r="AD177" s="1272">
        <f t="shared" si="164"/>
        <v>0</v>
      </c>
      <c r="AE177" s="1272">
        <f t="shared" si="164"/>
        <v>0</v>
      </c>
      <c r="AF177" s="1272">
        <f t="shared" si="164"/>
        <v>0</v>
      </c>
      <c r="AG177" s="1272">
        <f t="shared" si="164"/>
        <v>0</v>
      </c>
      <c r="AH177" s="1272">
        <f t="shared" si="164"/>
        <v>0</v>
      </c>
      <c r="AI177" s="1272">
        <f t="shared" si="164"/>
        <v>0</v>
      </c>
      <c r="AJ177" s="1272">
        <f t="shared" si="164"/>
        <v>0</v>
      </c>
      <c r="AK177" s="1272">
        <f t="shared" si="164"/>
        <v>0</v>
      </c>
      <c r="AL177" s="1272">
        <f t="shared" si="164"/>
        <v>0</v>
      </c>
      <c r="AM177" s="1273">
        <f>SUM(H177:AL177)</f>
        <v>0</v>
      </c>
      <c r="AN177" s="1252" t="e">
        <f>AM177/(AM174+AM177)</f>
        <v>#DIV/0!</v>
      </c>
      <c r="AO177" s="2167" t="s">
        <v>699</v>
      </c>
      <c r="AP177" s="2168"/>
      <c r="AV177" s="48"/>
      <c r="AW177" s="48"/>
    </row>
    <row r="178" spans="2:49" ht="28.5" customHeight="1">
      <c r="B178" s="238" t="s">
        <v>9</v>
      </c>
      <c r="C178" s="2129"/>
      <c r="D178" s="2169" t="s">
        <v>706</v>
      </c>
      <c r="E178" s="2170"/>
      <c r="F178" s="2087"/>
      <c r="G178" s="171"/>
      <c r="H178" s="1276" t="e">
        <f t="shared" ref="H178:AL178" si="165">H177/(H174+H177)</f>
        <v>#DIV/0!</v>
      </c>
      <c r="I178" s="1276" t="e">
        <f t="shared" si="165"/>
        <v>#DIV/0!</v>
      </c>
      <c r="J178" s="1276" t="e">
        <f t="shared" si="165"/>
        <v>#DIV/0!</v>
      </c>
      <c r="K178" s="1276" t="e">
        <f t="shared" si="165"/>
        <v>#DIV/0!</v>
      </c>
      <c r="L178" s="1276" t="e">
        <f t="shared" si="165"/>
        <v>#DIV/0!</v>
      </c>
      <c r="M178" s="1276" t="e">
        <f t="shared" si="165"/>
        <v>#DIV/0!</v>
      </c>
      <c r="N178" s="1276" t="e">
        <f t="shared" si="165"/>
        <v>#DIV/0!</v>
      </c>
      <c r="O178" s="1276" t="e">
        <f t="shared" si="165"/>
        <v>#DIV/0!</v>
      </c>
      <c r="P178" s="1276" t="e">
        <f t="shared" si="165"/>
        <v>#DIV/0!</v>
      </c>
      <c r="Q178" s="1276" t="e">
        <f t="shared" si="165"/>
        <v>#DIV/0!</v>
      </c>
      <c r="R178" s="1276" t="e">
        <f t="shared" si="165"/>
        <v>#DIV/0!</v>
      </c>
      <c r="S178" s="1276" t="e">
        <f t="shared" si="165"/>
        <v>#DIV/0!</v>
      </c>
      <c r="T178" s="1276" t="e">
        <f t="shared" si="165"/>
        <v>#DIV/0!</v>
      </c>
      <c r="U178" s="1276" t="e">
        <f t="shared" si="165"/>
        <v>#DIV/0!</v>
      </c>
      <c r="V178" s="1276" t="e">
        <f t="shared" si="165"/>
        <v>#DIV/0!</v>
      </c>
      <c r="W178" s="1276" t="e">
        <f t="shared" si="165"/>
        <v>#DIV/0!</v>
      </c>
      <c r="X178" s="1276" t="e">
        <f t="shared" si="165"/>
        <v>#DIV/0!</v>
      </c>
      <c r="Y178" s="1276" t="e">
        <f t="shared" si="165"/>
        <v>#DIV/0!</v>
      </c>
      <c r="Z178" s="1276" t="e">
        <f t="shared" si="165"/>
        <v>#DIV/0!</v>
      </c>
      <c r="AA178" s="1276" t="e">
        <f t="shared" si="165"/>
        <v>#DIV/0!</v>
      </c>
      <c r="AB178" s="1276" t="e">
        <f t="shared" si="165"/>
        <v>#DIV/0!</v>
      </c>
      <c r="AC178" s="1276" t="e">
        <f t="shared" si="165"/>
        <v>#DIV/0!</v>
      </c>
      <c r="AD178" s="1276" t="e">
        <f t="shared" si="165"/>
        <v>#DIV/0!</v>
      </c>
      <c r="AE178" s="1276" t="e">
        <f t="shared" si="165"/>
        <v>#DIV/0!</v>
      </c>
      <c r="AF178" s="1276" t="e">
        <f t="shared" si="165"/>
        <v>#DIV/0!</v>
      </c>
      <c r="AG178" s="1276" t="e">
        <f t="shared" si="165"/>
        <v>#DIV/0!</v>
      </c>
      <c r="AH178" s="1276" t="e">
        <f t="shared" si="165"/>
        <v>#DIV/0!</v>
      </c>
      <c r="AI178" s="1276" t="e">
        <f t="shared" si="165"/>
        <v>#DIV/0!</v>
      </c>
      <c r="AJ178" s="1276" t="e">
        <f t="shared" si="165"/>
        <v>#DIV/0!</v>
      </c>
      <c r="AK178" s="1276" t="e">
        <f t="shared" si="165"/>
        <v>#DIV/0!</v>
      </c>
      <c r="AL178" s="1298" t="e">
        <f t="shared" si="165"/>
        <v>#DIV/0!</v>
      </c>
      <c r="AM178" s="1271"/>
      <c r="AN178" s="1274"/>
      <c r="AO178" s="1275"/>
      <c r="AP178" s="1275"/>
    </row>
    <row r="179" spans="2:49" ht="28.5" customHeight="1">
      <c r="B179" s="238" t="s">
        <v>9</v>
      </c>
      <c r="C179" s="2129"/>
      <c r="D179" s="2090" t="s">
        <v>630</v>
      </c>
      <c r="E179" s="2090"/>
      <c r="F179" s="2087"/>
      <c r="G179" s="125"/>
      <c r="H179" s="116"/>
      <c r="I179" s="116"/>
      <c r="J179" s="116"/>
      <c r="K179" s="116"/>
      <c r="L179" s="116"/>
      <c r="M179" s="116">
        <v>100</v>
      </c>
      <c r="N179" s="116">
        <v>100</v>
      </c>
      <c r="O179" s="116">
        <v>100</v>
      </c>
      <c r="P179" s="116"/>
      <c r="Q179" s="116"/>
      <c r="R179" s="116">
        <v>100</v>
      </c>
      <c r="S179" s="116">
        <v>100</v>
      </c>
      <c r="T179" s="116">
        <v>160</v>
      </c>
      <c r="U179" s="116">
        <v>160</v>
      </c>
      <c r="V179" s="116">
        <v>160</v>
      </c>
      <c r="W179" s="116"/>
      <c r="X179" s="116"/>
      <c r="Y179" s="116">
        <v>160</v>
      </c>
      <c r="Z179" s="116">
        <v>160</v>
      </c>
      <c r="AA179" s="116">
        <v>160</v>
      </c>
      <c r="AB179" s="116">
        <v>160</v>
      </c>
      <c r="AC179" s="116">
        <v>160</v>
      </c>
      <c r="AD179" s="116"/>
      <c r="AE179" s="116"/>
      <c r="AF179" s="116">
        <v>160</v>
      </c>
      <c r="AG179" s="116">
        <v>160</v>
      </c>
      <c r="AH179" s="116">
        <v>160</v>
      </c>
      <c r="AI179" s="116">
        <v>160</v>
      </c>
      <c r="AJ179" s="116"/>
      <c r="AK179" s="116"/>
      <c r="AL179" s="1296"/>
      <c r="AM179" s="187">
        <f>SUM(H179:AL179)</f>
        <v>2420</v>
      </c>
    </row>
    <row r="180" spans="2:49" ht="28.5" customHeight="1">
      <c r="B180" s="238" t="s">
        <v>9</v>
      </c>
      <c r="C180" s="2129"/>
      <c r="D180" s="2089" t="s">
        <v>631</v>
      </c>
      <c r="E180" s="2089"/>
      <c r="F180" s="2087"/>
      <c r="G180" s="80"/>
      <c r="H180" s="760">
        <f t="shared" ref="H180:L180" si="166">H179</f>
        <v>0</v>
      </c>
      <c r="I180" s="760">
        <f t="shared" si="166"/>
        <v>0</v>
      </c>
      <c r="J180" s="760">
        <f t="shared" si="166"/>
        <v>0</v>
      </c>
      <c r="K180" s="760">
        <f t="shared" si="166"/>
        <v>0</v>
      </c>
      <c r="L180" s="760">
        <f t="shared" si="166"/>
        <v>0</v>
      </c>
      <c r="M180" s="1297"/>
      <c r="N180" s="1297">
        <f t="shared" ref="N180:AL180" si="167">N179</f>
        <v>100</v>
      </c>
      <c r="O180" s="1297"/>
      <c r="P180" s="760">
        <f t="shared" si="167"/>
        <v>0</v>
      </c>
      <c r="Q180" s="760">
        <f t="shared" si="167"/>
        <v>0</v>
      </c>
      <c r="R180" s="1297">
        <v>140</v>
      </c>
      <c r="S180" s="1297">
        <v>233</v>
      </c>
      <c r="T180" s="1297">
        <v>20</v>
      </c>
      <c r="U180" s="1297">
        <v>120</v>
      </c>
      <c r="V180" s="1297">
        <v>100</v>
      </c>
      <c r="W180" s="760">
        <f t="shared" si="167"/>
        <v>0</v>
      </c>
      <c r="X180" s="760">
        <f t="shared" si="167"/>
        <v>0</v>
      </c>
      <c r="Y180" s="1297">
        <v>100</v>
      </c>
      <c r="Z180" s="1297">
        <v>200</v>
      </c>
      <c r="AA180" s="1297">
        <v>120</v>
      </c>
      <c r="AB180" s="1297">
        <v>120</v>
      </c>
      <c r="AC180" s="760">
        <f t="shared" si="167"/>
        <v>160</v>
      </c>
      <c r="AD180" s="760">
        <f t="shared" si="167"/>
        <v>0</v>
      </c>
      <c r="AE180" s="760">
        <f t="shared" si="167"/>
        <v>0</v>
      </c>
      <c r="AF180" s="760">
        <f t="shared" si="167"/>
        <v>160</v>
      </c>
      <c r="AG180" s="760">
        <f t="shared" si="167"/>
        <v>160</v>
      </c>
      <c r="AH180" s="760">
        <f t="shared" si="167"/>
        <v>160</v>
      </c>
      <c r="AI180" s="760">
        <f t="shared" si="167"/>
        <v>160</v>
      </c>
      <c r="AJ180" s="760">
        <f t="shared" si="167"/>
        <v>0</v>
      </c>
      <c r="AK180" s="760">
        <f t="shared" si="167"/>
        <v>0</v>
      </c>
      <c r="AL180" s="760">
        <f t="shared" si="167"/>
        <v>0</v>
      </c>
      <c r="AM180" s="498">
        <f>SUM(H180:AL180)</f>
        <v>2053</v>
      </c>
    </row>
    <row r="181" spans="2:49" ht="28.5" customHeight="1">
      <c r="B181" s="238" t="s">
        <v>9</v>
      </c>
      <c r="C181" s="2129"/>
      <c r="D181" s="2097" t="s">
        <v>632</v>
      </c>
      <c r="E181" s="2098"/>
      <c r="F181" s="2087"/>
      <c r="G181" s="122"/>
      <c r="H181" s="329">
        <f t="shared" ref="H181:AL181" si="168">+G181+H180-H179</f>
        <v>0</v>
      </c>
      <c r="I181" s="329">
        <f t="shared" si="168"/>
        <v>0</v>
      </c>
      <c r="J181" s="329">
        <f t="shared" si="168"/>
        <v>0</v>
      </c>
      <c r="K181" s="329">
        <f t="shared" si="168"/>
        <v>0</v>
      </c>
      <c r="L181" s="329">
        <f t="shared" si="168"/>
        <v>0</v>
      </c>
      <c r="M181" s="329">
        <f t="shared" si="168"/>
        <v>-100</v>
      </c>
      <c r="N181" s="329">
        <f t="shared" si="168"/>
        <v>-100</v>
      </c>
      <c r="O181" s="329">
        <f t="shared" si="168"/>
        <v>-200</v>
      </c>
      <c r="P181" s="329">
        <f t="shared" si="168"/>
        <v>-200</v>
      </c>
      <c r="Q181" s="329">
        <f t="shared" si="168"/>
        <v>-200</v>
      </c>
      <c r="R181" s="329">
        <f t="shared" si="168"/>
        <v>-160</v>
      </c>
      <c r="S181" s="329">
        <f t="shared" si="168"/>
        <v>-27</v>
      </c>
      <c r="T181" s="329">
        <f t="shared" si="168"/>
        <v>-167</v>
      </c>
      <c r="U181" s="329">
        <f t="shared" si="168"/>
        <v>-207</v>
      </c>
      <c r="V181" s="329">
        <f t="shared" si="168"/>
        <v>-267</v>
      </c>
      <c r="W181" s="329">
        <f t="shared" si="168"/>
        <v>-267</v>
      </c>
      <c r="X181" s="329">
        <f t="shared" si="168"/>
        <v>-267</v>
      </c>
      <c r="Y181" s="329">
        <f t="shared" si="168"/>
        <v>-327</v>
      </c>
      <c r="Z181" s="329">
        <f t="shared" si="168"/>
        <v>-287</v>
      </c>
      <c r="AA181" s="329">
        <f t="shared" si="168"/>
        <v>-327</v>
      </c>
      <c r="AB181" s="329">
        <f t="shared" si="168"/>
        <v>-367</v>
      </c>
      <c r="AC181" s="329">
        <f t="shared" si="168"/>
        <v>-367</v>
      </c>
      <c r="AD181" s="329">
        <f t="shared" si="168"/>
        <v>-367</v>
      </c>
      <c r="AE181" s="329">
        <f t="shared" si="168"/>
        <v>-367</v>
      </c>
      <c r="AF181" s="329">
        <f t="shared" si="168"/>
        <v>-367</v>
      </c>
      <c r="AG181" s="329">
        <f t="shared" si="168"/>
        <v>-367</v>
      </c>
      <c r="AH181" s="329">
        <f t="shared" si="168"/>
        <v>-367</v>
      </c>
      <c r="AI181" s="1206">
        <f t="shared" si="168"/>
        <v>-367</v>
      </c>
      <c r="AJ181" s="1206">
        <f t="shared" si="168"/>
        <v>-367</v>
      </c>
      <c r="AK181" s="1206">
        <f t="shared" si="168"/>
        <v>-367</v>
      </c>
      <c r="AL181" s="1312">
        <f t="shared" si="168"/>
        <v>-367</v>
      </c>
      <c r="AM181" s="330"/>
      <c r="AV181" s="48"/>
      <c r="AW181" s="48"/>
    </row>
    <row r="182" spans="2:49" ht="28.2" customHeight="1" thickBot="1">
      <c r="B182" s="238" t="s">
        <v>9</v>
      </c>
      <c r="C182" s="2129"/>
      <c r="D182" s="2061" t="s">
        <v>52</v>
      </c>
      <c r="E182" s="2062"/>
      <c r="F182" s="2088"/>
      <c r="G182" s="337">
        <f>在庫管理!I25</f>
        <v>0</v>
      </c>
      <c r="H182" s="338">
        <f t="shared" ref="H182:AL182" si="169">G182+H180-H169-H170</f>
        <v>0</v>
      </c>
      <c r="I182" s="338">
        <f t="shared" si="169"/>
        <v>0</v>
      </c>
      <c r="J182" s="338">
        <f>I182+J180-J169-J170</f>
        <v>0</v>
      </c>
      <c r="K182" s="338">
        <f t="shared" si="169"/>
        <v>0</v>
      </c>
      <c r="L182" s="338">
        <f t="shared" si="169"/>
        <v>0</v>
      </c>
      <c r="M182" s="338">
        <f t="shared" si="169"/>
        <v>0</v>
      </c>
      <c r="N182" s="338">
        <f t="shared" si="169"/>
        <v>100</v>
      </c>
      <c r="O182" s="338">
        <f t="shared" si="169"/>
        <v>0</v>
      </c>
      <c r="P182" s="338">
        <f t="shared" si="169"/>
        <v>0</v>
      </c>
      <c r="Q182" s="338">
        <f t="shared" si="169"/>
        <v>0</v>
      </c>
      <c r="R182" s="338">
        <f t="shared" si="169"/>
        <v>100</v>
      </c>
      <c r="S182" s="338">
        <f t="shared" si="169"/>
        <v>233</v>
      </c>
      <c r="T182" s="338">
        <f>S182+T180-T169-T170</f>
        <v>153</v>
      </c>
      <c r="U182" s="338">
        <f t="shared" si="169"/>
        <v>173</v>
      </c>
      <c r="V182" s="338">
        <f t="shared" si="169"/>
        <v>173</v>
      </c>
      <c r="W182" s="338">
        <f t="shared" si="169"/>
        <v>173</v>
      </c>
      <c r="X182" s="338">
        <f t="shared" si="169"/>
        <v>173</v>
      </c>
      <c r="Y182" s="338">
        <f t="shared" si="169"/>
        <v>160</v>
      </c>
      <c r="Z182" s="338">
        <f t="shared" si="169"/>
        <v>260</v>
      </c>
      <c r="AA182" s="338">
        <f t="shared" si="169"/>
        <v>260</v>
      </c>
      <c r="AB182" s="338">
        <f t="shared" si="169"/>
        <v>260</v>
      </c>
      <c r="AC182" s="338">
        <f t="shared" si="169"/>
        <v>260</v>
      </c>
      <c r="AD182" s="338">
        <f t="shared" si="169"/>
        <v>260</v>
      </c>
      <c r="AE182" s="338">
        <f t="shared" si="169"/>
        <v>260</v>
      </c>
      <c r="AF182" s="338">
        <f t="shared" si="169"/>
        <v>260</v>
      </c>
      <c r="AG182" s="338">
        <f t="shared" si="169"/>
        <v>260</v>
      </c>
      <c r="AH182" s="338">
        <f t="shared" si="169"/>
        <v>260</v>
      </c>
      <c r="AI182" s="338">
        <f t="shared" ref="AI182" si="170">AH182+AI180-AI169-AI170</f>
        <v>420</v>
      </c>
      <c r="AJ182" s="338">
        <f t="shared" ref="AJ182" si="171">AI182+AJ180-AJ169-AJ170</f>
        <v>420</v>
      </c>
      <c r="AK182" s="338">
        <f t="shared" ref="AK182" si="172">AJ182+AK180-AK169-AK170</f>
        <v>420</v>
      </c>
      <c r="AL182" s="1300">
        <f t="shared" si="169"/>
        <v>420</v>
      </c>
      <c r="AM182" s="339"/>
    </row>
    <row r="183" spans="2:49" ht="28.5" customHeight="1" thickTop="1">
      <c r="B183" s="238" t="s">
        <v>9</v>
      </c>
      <c r="C183" s="2129"/>
      <c r="D183" s="2173" t="s">
        <v>692</v>
      </c>
      <c r="E183" s="2174"/>
      <c r="F183" s="1286"/>
      <c r="G183" s="1268"/>
      <c r="H183" s="1269"/>
      <c r="I183" s="1269"/>
      <c r="J183" s="1269"/>
      <c r="K183" s="1269"/>
      <c r="L183" s="1269"/>
      <c r="M183" s="1480"/>
      <c r="N183" s="1480"/>
      <c r="O183" s="1480"/>
      <c r="P183" s="1269"/>
      <c r="Q183" s="1269">
        <v>62</v>
      </c>
      <c r="R183" s="1480">
        <v>287</v>
      </c>
      <c r="S183" s="1480">
        <v>140</v>
      </c>
      <c r="T183" s="1480">
        <v>100</v>
      </c>
      <c r="U183" s="1480">
        <v>89</v>
      </c>
      <c r="V183" s="1480">
        <v>133</v>
      </c>
      <c r="W183" s="1269"/>
      <c r="X183" s="1269"/>
      <c r="Y183" s="1480">
        <v>130</v>
      </c>
      <c r="Z183" s="1480">
        <v>84</v>
      </c>
      <c r="AA183" s="1480">
        <v>105</v>
      </c>
      <c r="AB183" s="1480">
        <v>120</v>
      </c>
      <c r="AC183" s="1269"/>
      <c r="AD183" s="1269"/>
      <c r="AE183" s="1269"/>
      <c r="AF183" s="1269"/>
      <c r="AG183" s="1269"/>
      <c r="AH183" s="1269"/>
      <c r="AI183" s="1269"/>
      <c r="AJ183" s="1269"/>
      <c r="AK183" s="1269"/>
      <c r="AL183" s="1269"/>
      <c r="AM183" s="1270">
        <f>SUM(H183:AL183)</f>
        <v>1250</v>
      </c>
      <c r="AN183" s="1251" t="s">
        <v>693</v>
      </c>
    </row>
    <row r="184" spans="2:49" ht="28.5" customHeight="1">
      <c r="B184" s="238" t="s">
        <v>9</v>
      </c>
      <c r="C184" s="2129"/>
      <c r="D184" s="2167" t="s">
        <v>636</v>
      </c>
      <c r="E184" s="2168"/>
      <c r="F184" s="1286"/>
      <c r="G184" s="80"/>
      <c r="H184" s="761"/>
      <c r="I184" s="761"/>
      <c r="J184" s="761"/>
      <c r="K184" s="761"/>
      <c r="L184" s="761"/>
      <c r="M184" s="1485"/>
      <c r="N184" s="1485"/>
      <c r="O184" s="1485"/>
      <c r="P184" s="761"/>
      <c r="Q184" s="761">
        <v>22</v>
      </c>
      <c r="R184" s="1485">
        <v>88</v>
      </c>
      <c r="S184" s="1485">
        <v>95</v>
      </c>
      <c r="T184" s="1485">
        <v>50</v>
      </c>
      <c r="U184" s="1485">
        <v>24</v>
      </c>
      <c r="V184" s="1485">
        <v>53</v>
      </c>
      <c r="W184" s="761"/>
      <c r="X184" s="761"/>
      <c r="Y184" s="1485">
        <v>30</v>
      </c>
      <c r="Z184" s="1485">
        <v>36</v>
      </c>
      <c r="AA184" s="1485">
        <v>50</v>
      </c>
      <c r="AB184" s="1485">
        <v>28</v>
      </c>
      <c r="AC184" s="761"/>
      <c r="AD184" s="761"/>
      <c r="AE184" s="761"/>
      <c r="AF184" s="761"/>
      <c r="AG184" s="761"/>
      <c r="AH184" s="761"/>
      <c r="AI184" s="761"/>
      <c r="AJ184" s="761"/>
      <c r="AK184" s="761"/>
      <c r="AL184" s="761"/>
      <c r="AM184" s="1273">
        <f>SUM(H184:AL184)</f>
        <v>476</v>
      </c>
      <c r="AN184" s="1252">
        <f>AM184/(AM183+AM184)</f>
        <v>0.27578215527230593</v>
      </c>
      <c r="AO184" s="2167" t="s">
        <v>699</v>
      </c>
      <c r="AP184" s="2168"/>
      <c r="AV184" s="48"/>
      <c r="AW184" s="48"/>
    </row>
    <row r="185" spans="2:49" ht="28.5" customHeight="1">
      <c r="B185" s="238" t="s">
        <v>9</v>
      </c>
      <c r="C185" s="2129"/>
      <c r="D185" s="2169" t="s">
        <v>700</v>
      </c>
      <c r="E185" s="2170"/>
      <c r="F185" s="1286"/>
      <c r="G185" s="171"/>
      <c r="H185" s="1276" t="e">
        <f>H184/(H183+H184)</f>
        <v>#DIV/0!</v>
      </c>
      <c r="I185" s="1276" t="e">
        <f>I184/(I183+I184)</f>
        <v>#DIV/0!</v>
      </c>
      <c r="J185" s="1276" t="e">
        <f t="shared" ref="J185:AL185" si="173">J184/(J183+J184)</f>
        <v>#DIV/0!</v>
      </c>
      <c r="K185" s="1276" t="e">
        <f t="shared" si="173"/>
        <v>#DIV/0!</v>
      </c>
      <c r="L185" s="1276" t="e">
        <f t="shared" si="173"/>
        <v>#DIV/0!</v>
      </c>
      <c r="M185" s="1276" t="e">
        <f t="shared" si="173"/>
        <v>#DIV/0!</v>
      </c>
      <c r="N185" s="1276" t="e">
        <f t="shared" si="173"/>
        <v>#DIV/0!</v>
      </c>
      <c r="O185" s="1276" t="e">
        <f t="shared" si="173"/>
        <v>#DIV/0!</v>
      </c>
      <c r="P185" s="1276" t="e">
        <f t="shared" si="173"/>
        <v>#DIV/0!</v>
      </c>
      <c r="Q185" s="1276">
        <f t="shared" si="173"/>
        <v>0.26190476190476192</v>
      </c>
      <c r="R185" s="1276">
        <f t="shared" si="173"/>
        <v>0.23466666666666666</v>
      </c>
      <c r="S185" s="1276">
        <f t="shared" si="173"/>
        <v>0.40425531914893614</v>
      </c>
      <c r="T185" s="1276">
        <f t="shared" si="173"/>
        <v>0.33333333333333331</v>
      </c>
      <c r="U185" s="1276">
        <f t="shared" si="173"/>
        <v>0.21238938053097345</v>
      </c>
      <c r="V185" s="1276">
        <f t="shared" si="173"/>
        <v>0.28494623655913981</v>
      </c>
      <c r="W185" s="1276" t="e">
        <f t="shared" si="173"/>
        <v>#DIV/0!</v>
      </c>
      <c r="X185" s="1276" t="e">
        <f t="shared" si="173"/>
        <v>#DIV/0!</v>
      </c>
      <c r="Y185" s="1276">
        <f t="shared" si="173"/>
        <v>0.1875</v>
      </c>
      <c r="Z185" s="1276">
        <f t="shared" si="173"/>
        <v>0.3</v>
      </c>
      <c r="AA185" s="1276">
        <f t="shared" si="173"/>
        <v>0.32258064516129031</v>
      </c>
      <c r="AB185" s="1276">
        <f t="shared" si="173"/>
        <v>0.1891891891891892</v>
      </c>
      <c r="AC185" s="1276" t="e">
        <f t="shared" si="173"/>
        <v>#DIV/0!</v>
      </c>
      <c r="AD185" s="1276" t="e">
        <f t="shared" si="173"/>
        <v>#DIV/0!</v>
      </c>
      <c r="AE185" s="1276" t="e">
        <f t="shared" si="173"/>
        <v>#DIV/0!</v>
      </c>
      <c r="AF185" s="1276" t="e">
        <f t="shared" si="173"/>
        <v>#DIV/0!</v>
      </c>
      <c r="AG185" s="1276" t="e">
        <f t="shared" si="173"/>
        <v>#DIV/0!</v>
      </c>
      <c r="AH185" s="1276" t="e">
        <f t="shared" si="173"/>
        <v>#DIV/0!</v>
      </c>
      <c r="AI185" s="1276" t="e">
        <f t="shared" si="173"/>
        <v>#DIV/0!</v>
      </c>
      <c r="AJ185" s="1276" t="e">
        <f t="shared" si="173"/>
        <v>#DIV/0!</v>
      </c>
      <c r="AK185" s="1276" t="e">
        <f t="shared" si="173"/>
        <v>#DIV/0!</v>
      </c>
      <c r="AL185" s="1276" t="e">
        <f t="shared" si="173"/>
        <v>#DIV/0!</v>
      </c>
      <c r="AM185" s="1271"/>
      <c r="AN185" s="1274"/>
      <c r="AO185" s="1275"/>
      <c r="AP185" s="1275"/>
    </row>
    <row r="186" spans="2:49" ht="28.5" customHeight="1" thickBot="1">
      <c r="B186" s="238" t="s">
        <v>9</v>
      </c>
      <c r="C186" s="2129"/>
      <c r="D186" s="2171" t="s">
        <v>707</v>
      </c>
      <c r="E186" s="2172"/>
      <c r="F186" s="1286"/>
      <c r="G186" s="337">
        <f>[13]在庫管理!I63</f>
        <v>0</v>
      </c>
      <c r="H186" s="338">
        <f t="shared" ref="H186:AL186" si="174">G186+H171-H183-H184</f>
        <v>0</v>
      </c>
      <c r="I186" s="338">
        <f t="shared" si="174"/>
        <v>0</v>
      </c>
      <c r="J186" s="338">
        <f t="shared" si="174"/>
        <v>0</v>
      </c>
      <c r="K186" s="338">
        <f t="shared" si="174"/>
        <v>0</v>
      </c>
      <c r="L186" s="338">
        <f t="shared" si="174"/>
        <v>0</v>
      </c>
      <c r="M186" s="338">
        <f t="shared" si="174"/>
        <v>0</v>
      </c>
      <c r="N186" s="338">
        <f t="shared" si="174"/>
        <v>0</v>
      </c>
      <c r="O186" s="338">
        <f t="shared" si="174"/>
        <v>0</v>
      </c>
      <c r="P186" s="338">
        <f t="shared" si="174"/>
        <v>0</v>
      </c>
      <c r="Q186" s="338">
        <f t="shared" si="174"/>
        <v>-84</v>
      </c>
      <c r="R186" s="338">
        <f t="shared" si="174"/>
        <v>-459</v>
      </c>
      <c r="S186" s="338">
        <f t="shared" si="174"/>
        <v>-694</v>
      </c>
      <c r="T186" s="338">
        <f>S186+T171-T183-T184</f>
        <v>-844</v>
      </c>
      <c r="U186" s="338">
        <f t="shared" si="174"/>
        <v>-957</v>
      </c>
      <c r="V186" s="338">
        <f t="shared" si="174"/>
        <v>-1143</v>
      </c>
      <c r="W186" s="338">
        <f t="shared" si="174"/>
        <v>-1143</v>
      </c>
      <c r="X186" s="338">
        <f t="shared" si="174"/>
        <v>-1143</v>
      </c>
      <c r="Y186" s="338">
        <f t="shared" si="174"/>
        <v>-1303</v>
      </c>
      <c r="Z186" s="338">
        <f t="shared" si="174"/>
        <v>-1423</v>
      </c>
      <c r="AA186" s="338">
        <f t="shared" si="174"/>
        <v>-1578</v>
      </c>
      <c r="AB186" s="338">
        <f t="shared" si="174"/>
        <v>-1726</v>
      </c>
      <c r="AC186" s="338">
        <f t="shared" si="174"/>
        <v>-1726</v>
      </c>
      <c r="AD186" s="338">
        <f t="shared" si="174"/>
        <v>-1726</v>
      </c>
      <c r="AE186" s="338">
        <f t="shared" si="174"/>
        <v>-1726</v>
      </c>
      <c r="AF186" s="338">
        <f t="shared" si="174"/>
        <v>-1726</v>
      </c>
      <c r="AG186" s="338">
        <f t="shared" si="174"/>
        <v>-1726</v>
      </c>
      <c r="AH186" s="338">
        <f t="shared" si="174"/>
        <v>-1726</v>
      </c>
      <c r="AI186" s="338">
        <f t="shared" si="174"/>
        <v>-1726</v>
      </c>
      <c r="AJ186" s="338">
        <f t="shared" si="174"/>
        <v>-1726</v>
      </c>
      <c r="AK186" s="338">
        <f t="shared" si="174"/>
        <v>-1726</v>
      </c>
      <c r="AL186" s="338">
        <f t="shared" si="174"/>
        <v>-1726</v>
      </c>
      <c r="AM186" s="339"/>
    </row>
    <row r="187" spans="2:49" ht="30.75" customHeight="1" thickTop="1">
      <c r="B187" s="238" t="s">
        <v>4</v>
      </c>
      <c r="C187" s="2081" t="s">
        <v>710</v>
      </c>
      <c r="D187" s="2155" t="s">
        <v>220</v>
      </c>
      <c r="E187" s="298" t="s">
        <v>148</v>
      </c>
      <c r="F187" s="299"/>
      <c r="G187" s="318"/>
      <c r="H187" s="300">
        <f t="shared" ref="H187:AL187" si="175">+H163</f>
        <v>0</v>
      </c>
      <c r="I187" s="300">
        <f t="shared" si="175"/>
        <v>0</v>
      </c>
      <c r="J187" s="300">
        <f t="shared" si="175"/>
        <v>0</v>
      </c>
      <c r="K187" s="300">
        <f t="shared" si="175"/>
        <v>0</v>
      </c>
      <c r="L187" s="300">
        <f t="shared" si="175"/>
        <v>0</v>
      </c>
      <c r="M187" s="1484">
        <f t="shared" si="175"/>
        <v>0</v>
      </c>
      <c r="N187" s="1484">
        <f t="shared" si="175"/>
        <v>90</v>
      </c>
      <c r="O187" s="1484">
        <f t="shared" si="175"/>
        <v>90</v>
      </c>
      <c r="P187" s="300">
        <f t="shared" si="175"/>
        <v>0</v>
      </c>
      <c r="Q187" s="300">
        <f t="shared" si="175"/>
        <v>0</v>
      </c>
      <c r="R187" s="1484">
        <f t="shared" si="175"/>
        <v>90</v>
      </c>
      <c r="S187" s="1484">
        <f t="shared" si="175"/>
        <v>90</v>
      </c>
      <c r="T187" s="1484">
        <f t="shared" si="175"/>
        <v>54</v>
      </c>
      <c r="U187" s="1484">
        <f t="shared" si="175"/>
        <v>54</v>
      </c>
      <c r="V187" s="1484">
        <f t="shared" si="175"/>
        <v>54</v>
      </c>
      <c r="W187" s="300">
        <f t="shared" si="175"/>
        <v>54</v>
      </c>
      <c r="X187" s="300">
        <f t="shared" si="175"/>
        <v>54</v>
      </c>
      <c r="Y187" s="1484">
        <f t="shared" si="175"/>
        <v>54</v>
      </c>
      <c r="Z187" s="1484">
        <f t="shared" si="175"/>
        <v>54</v>
      </c>
      <c r="AA187" s="1484">
        <f t="shared" si="175"/>
        <v>54</v>
      </c>
      <c r="AB187" s="1484">
        <f t="shared" si="175"/>
        <v>54</v>
      </c>
      <c r="AC187" s="300">
        <f t="shared" si="175"/>
        <v>54</v>
      </c>
      <c r="AD187" s="300">
        <f t="shared" si="175"/>
        <v>54</v>
      </c>
      <c r="AE187" s="300">
        <f t="shared" si="175"/>
        <v>54</v>
      </c>
      <c r="AF187" s="300">
        <f t="shared" si="175"/>
        <v>54</v>
      </c>
      <c r="AG187" s="300">
        <f t="shared" si="175"/>
        <v>54</v>
      </c>
      <c r="AH187" s="300">
        <f t="shared" si="175"/>
        <v>54</v>
      </c>
      <c r="AI187" s="300">
        <f t="shared" si="175"/>
        <v>54</v>
      </c>
      <c r="AJ187" s="300">
        <f t="shared" si="175"/>
        <v>54</v>
      </c>
      <c r="AK187" s="300">
        <f t="shared" si="175"/>
        <v>54</v>
      </c>
      <c r="AL187" s="300">
        <f t="shared" si="175"/>
        <v>54</v>
      </c>
      <c r="AM187" s="301">
        <f>SUM(H187:AL187)</f>
        <v>1386</v>
      </c>
      <c r="AO187" s="238" t="s">
        <v>635</v>
      </c>
    </row>
    <row r="188" spans="2:49" ht="30.75" customHeight="1">
      <c r="B188" s="238" t="s">
        <v>4</v>
      </c>
      <c r="C188" s="2082"/>
      <c r="D188" s="2112"/>
      <c r="E188" s="215" t="s">
        <v>636</v>
      </c>
      <c r="F188" s="221"/>
      <c r="G188" s="248"/>
      <c r="H188" s="240"/>
      <c r="I188" s="240"/>
      <c r="J188" s="240"/>
      <c r="K188" s="240"/>
      <c r="L188" s="240"/>
      <c r="M188" s="1469"/>
      <c r="N188" s="1469"/>
      <c r="O188" s="1469"/>
      <c r="P188" s="240"/>
      <c r="Q188" s="240"/>
      <c r="R188" s="1469"/>
      <c r="S188" s="1469"/>
      <c r="T188" s="1469"/>
      <c r="U188" s="1469"/>
      <c r="V188" s="1469"/>
      <c r="W188" s="240"/>
      <c r="X188" s="240"/>
      <c r="Y188" s="1469"/>
      <c r="Z188" s="1469"/>
      <c r="AA188" s="1469"/>
      <c r="AB188" s="1469"/>
      <c r="AC188" s="240"/>
      <c r="AD188" s="240"/>
      <c r="AE188" s="240"/>
      <c r="AF188" s="240"/>
      <c r="AG188" s="240"/>
      <c r="AH188" s="240"/>
      <c r="AI188" s="240"/>
      <c r="AJ188" s="240"/>
      <c r="AK188" s="240"/>
      <c r="AL188" s="782"/>
      <c r="AM188" s="257">
        <f t="shared" ref="AM188:AM195" si="176">SUM(H188:AL188)</f>
        <v>0</v>
      </c>
      <c r="AO188" s="289">
        <f>+AM187/(AM188+AM187)</f>
        <v>1</v>
      </c>
    </row>
    <row r="189" spans="2:49" ht="30.75" customHeight="1">
      <c r="B189" s="238" t="s">
        <v>4</v>
      </c>
      <c r="C189" s="2082"/>
      <c r="D189" s="2113" t="s">
        <v>134</v>
      </c>
      <c r="E189" s="214" t="s">
        <v>148</v>
      </c>
      <c r="F189" s="220"/>
      <c r="G189" s="310"/>
      <c r="H189" s="242">
        <f t="shared" ref="H189:L189" si="177">+H191</f>
        <v>0</v>
      </c>
      <c r="I189" s="242">
        <f t="shared" si="177"/>
        <v>0</v>
      </c>
      <c r="J189" s="242">
        <f t="shared" si="177"/>
        <v>0</v>
      </c>
      <c r="K189" s="242">
        <f t="shared" si="177"/>
        <v>0</v>
      </c>
      <c r="L189" s="242">
        <f t="shared" si="177"/>
        <v>0</v>
      </c>
      <c r="M189" s="1481">
        <v>112</v>
      </c>
      <c r="N189" s="1481">
        <v>201</v>
      </c>
      <c r="O189" s="1481">
        <f t="shared" ref="O189:AL189" si="178">+O191</f>
        <v>0</v>
      </c>
      <c r="P189" s="1481">
        <v>38</v>
      </c>
      <c r="Q189" s="242">
        <v>42</v>
      </c>
      <c r="R189" s="1481">
        <v>190</v>
      </c>
      <c r="S189" s="1481">
        <v>139</v>
      </c>
      <c r="T189" s="1481">
        <v>228</v>
      </c>
      <c r="U189" s="1481">
        <v>83</v>
      </c>
      <c r="V189" s="1481">
        <v>51</v>
      </c>
      <c r="W189" s="242">
        <f t="shared" si="178"/>
        <v>0</v>
      </c>
      <c r="X189" s="242">
        <v>13</v>
      </c>
      <c r="Y189" s="1481">
        <v>209</v>
      </c>
      <c r="Z189" s="1481">
        <v>167</v>
      </c>
      <c r="AA189" s="1481">
        <v>147</v>
      </c>
      <c r="AB189" s="1481">
        <v>226</v>
      </c>
      <c r="AC189" s="242">
        <f t="shared" si="178"/>
        <v>0</v>
      </c>
      <c r="AD189" s="242">
        <f t="shared" si="178"/>
        <v>90</v>
      </c>
      <c r="AE189" s="242">
        <f t="shared" si="178"/>
        <v>210</v>
      </c>
      <c r="AF189" s="242">
        <f t="shared" si="178"/>
        <v>200</v>
      </c>
      <c r="AG189" s="242">
        <f t="shared" si="178"/>
        <v>120</v>
      </c>
      <c r="AH189" s="242">
        <f t="shared" si="178"/>
        <v>0</v>
      </c>
      <c r="AI189" s="242">
        <f t="shared" si="178"/>
        <v>0</v>
      </c>
      <c r="AJ189" s="242">
        <f t="shared" si="178"/>
        <v>130</v>
      </c>
      <c r="AK189" s="242">
        <f t="shared" si="178"/>
        <v>200</v>
      </c>
      <c r="AL189" s="242">
        <f t="shared" si="178"/>
        <v>120</v>
      </c>
      <c r="AM189" s="258">
        <f t="shared" si="176"/>
        <v>2916</v>
      </c>
    </row>
    <row r="190" spans="2:49" ht="30.75" customHeight="1">
      <c r="B190" s="238" t="s">
        <v>4</v>
      </c>
      <c r="C190" s="2082"/>
      <c r="D190" s="2112"/>
      <c r="E190" s="215" t="s">
        <v>636</v>
      </c>
      <c r="F190" s="221"/>
      <c r="G190" s="248"/>
      <c r="H190" s="221"/>
      <c r="I190" s="221"/>
      <c r="J190" s="221"/>
      <c r="K190" s="221"/>
      <c r="L190" s="221"/>
      <c r="M190" s="1472"/>
      <c r="N190" s="1472">
        <v>1</v>
      </c>
      <c r="O190" s="1472"/>
      <c r="P190" s="1472">
        <v>1</v>
      </c>
      <c r="Q190" s="221"/>
      <c r="R190" s="1472">
        <v>3</v>
      </c>
      <c r="S190" s="1472">
        <v>1</v>
      </c>
      <c r="T190" s="1472"/>
      <c r="U190" s="1472"/>
      <c r="V190" s="1472"/>
      <c r="W190" s="221"/>
      <c r="X190" s="221">
        <v>1</v>
      </c>
      <c r="Y190" s="1472">
        <v>1</v>
      </c>
      <c r="Z190" s="1472">
        <v>1</v>
      </c>
      <c r="AA190" s="1472"/>
      <c r="AB190" s="1472"/>
      <c r="AC190" s="221"/>
      <c r="AD190" s="221"/>
      <c r="AE190" s="221"/>
      <c r="AF190" s="221"/>
      <c r="AG190" s="221"/>
      <c r="AH190" s="221"/>
      <c r="AI190" s="221"/>
      <c r="AJ190" s="221"/>
      <c r="AK190" s="221"/>
      <c r="AL190" s="221"/>
      <c r="AM190" s="259">
        <f t="shared" si="176"/>
        <v>9</v>
      </c>
      <c r="AO190" s="289">
        <f>+AM189/(AM190+AM189)</f>
        <v>0.99692307692307691</v>
      </c>
    </row>
    <row r="191" spans="2:49" ht="30.75" customHeight="1">
      <c r="B191" s="238" t="s">
        <v>4</v>
      </c>
      <c r="C191" s="2082"/>
      <c r="D191" s="2113" t="s">
        <v>129</v>
      </c>
      <c r="E191" s="214" t="s">
        <v>148</v>
      </c>
      <c r="F191" s="220"/>
      <c r="G191" s="310"/>
      <c r="H191" s="270">
        <f t="shared" ref="H191:L191" si="179">+H193</f>
        <v>0</v>
      </c>
      <c r="I191" s="270">
        <f t="shared" si="179"/>
        <v>0</v>
      </c>
      <c r="J191" s="270">
        <f t="shared" si="179"/>
        <v>0</v>
      </c>
      <c r="K191" s="270">
        <f t="shared" si="179"/>
        <v>0</v>
      </c>
      <c r="L191" s="270">
        <f t="shared" si="179"/>
        <v>0</v>
      </c>
      <c r="M191" s="1471">
        <v>172</v>
      </c>
      <c r="N191" s="1471">
        <v>97</v>
      </c>
      <c r="O191" s="1471">
        <f t="shared" ref="O191:AL191" si="180">+O193</f>
        <v>0</v>
      </c>
      <c r="P191" s="270">
        <f t="shared" si="180"/>
        <v>0</v>
      </c>
      <c r="Q191" s="270">
        <v>140</v>
      </c>
      <c r="R191" s="1471">
        <v>204</v>
      </c>
      <c r="S191" s="1471">
        <v>133</v>
      </c>
      <c r="T191" s="1471">
        <v>209</v>
      </c>
      <c r="U191" s="1471">
        <f t="shared" si="180"/>
        <v>0</v>
      </c>
      <c r="V191" s="1471">
        <f t="shared" si="180"/>
        <v>0</v>
      </c>
      <c r="W191" s="270">
        <f t="shared" si="180"/>
        <v>0</v>
      </c>
      <c r="X191" s="270">
        <v>149</v>
      </c>
      <c r="Y191" s="1471">
        <v>202</v>
      </c>
      <c r="Z191" s="1471">
        <v>132</v>
      </c>
      <c r="AA191" s="1471">
        <v>218</v>
      </c>
      <c r="AB191" s="1471"/>
      <c r="AC191" s="270">
        <f t="shared" si="180"/>
        <v>0</v>
      </c>
      <c r="AD191" s="270">
        <f t="shared" si="180"/>
        <v>90</v>
      </c>
      <c r="AE191" s="270">
        <f t="shared" si="180"/>
        <v>210</v>
      </c>
      <c r="AF191" s="270">
        <f t="shared" si="180"/>
        <v>200</v>
      </c>
      <c r="AG191" s="270">
        <f t="shared" si="180"/>
        <v>120</v>
      </c>
      <c r="AH191" s="270">
        <f t="shared" si="180"/>
        <v>0</v>
      </c>
      <c r="AI191" s="270">
        <f t="shared" si="180"/>
        <v>0</v>
      </c>
      <c r="AJ191" s="270">
        <f t="shared" si="180"/>
        <v>130</v>
      </c>
      <c r="AK191" s="270">
        <f t="shared" si="180"/>
        <v>200</v>
      </c>
      <c r="AL191" s="270">
        <f t="shared" si="180"/>
        <v>120</v>
      </c>
      <c r="AM191" s="258">
        <f t="shared" si="176"/>
        <v>2726</v>
      </c>
    </row>
    <row r="192" spans="2:49" ht="30.75" customHeight="1">
      <c r="B192" s="238" t="s">
        <v>4</v>
      </c>
      <c r="C192" s="2082"/>
      <c r="D192" s="2112"/>
      <c r="E192" s="215" t="s">
        <v>636</v>
      </c>
      <c r="F192" s="221"/>
      <c r="G192" s="248"/>
      <c r="H192" s="221"/>
      <c r="I192" s="221"/>
      <c r="J192" s="221"/>
      <c r="K192" s="221"/>
      <c r="L192" s="221"/>
      <c r="M192" s="1472">
        <v>1</v>
      </c>
      <c r="N192" s="1472">
        <v>1</v>
      </c>
      <c r="O192" s="1472"/>
      <c r="P192" s="221"/>
      <c r="Q192" s="221">
        <v>9</v>
      </c>
      <c r="R192" s="1472">
        <v>8</v>
      </c>
      <c r="S192" s="1472">
        <v>1</v>
      </c>
      <c r="T192" s="1472">
        <v>1</v>
      </c>
      <c r="U192" s="1472"/>
      <c r="V192" s="1472"/>
      <c r="W192" s="221"/>
      <c r="X192" s="221"/>
      <c r="Y192" s="1472">
        <v>1</v>
      </c>
      <c r="Z192" s="1472">
        <v>2</v>
      </c>
      <c r="AA192" s="1472">
        <v>1</v>
      </c>
      <c r="AB192" s="1472"/>
      <c r="AC192" s="221"/>
      <c r="AD192" s="221"/>
      <c r="AE192" s="221"/>
      <c r="AF192" s="221"/>
      <c r="AG192" s="221"/>
      <c r="AH192" s="221"/>
      <c r="AI192" s="221"/>
      <c r="AJ192" s="221"/>
      <c r="AK192" s="221"/>
      <c r="AL192" s="221"/>
      <c r="AM192" s="259">
        <f t="shared" si="176"/>
        <v>25</v>
      </c>
      <c r="AO192" s="289">
        <f>+AM191/(AM192+AM191)</f>
        <v>0.99091239549254817</v>
      </c>
    </row>
    <row r="193" spans="2:41" ht="30.75" customHeight="1">
      <c r="B193" s="238" t="s">
        <v>4</v>
      </c>
      <c r="C193" s="2082"/>
      <c r="D193" s="2111" t="s">
        <v>4</v>
      </c>
      <c r="E193" s="214" t="s">
        <v>148</v>
      </c>
      <c r="F193" s="222"/>
      <c r="G193" s="311"/>
      <c r="H193" s="270">
        <f t="shared" ref="H193:L193" si="181">+H197</f>
        <v>0</v>
      </c>
      <c r="I193" s="270">
        <f t="shared" si="181"/>
        <v>0</v>
      </c>
      <c r="J193" s="270">
        <f t="shared" si="181"/>
        <v>0</v>
      </c>
      <c r="K193" s="270">
        <f t="shared" si="181"/>
        <v>0</v>
      </c>
      <c r="L193" s="270">
        <f t="shared" si="181"/>
        <v>0</v>
      </c>
      <c r="M193" s="1471">
        <v>183</v>
      </c>
      <c r="N193" s="1471">
        <v>56</v>
      </c>
      <c r="O193" s="1471">
        <f t="shared" ref="O193:AL193" si="182">+O197</f>
        <v>0</v>
      </c>
      <c r="P193" s="270">
        <f t="shared" si="182"/>
        <v>0</v>
      </c>
      <c r="Q193" s="270">
        <v>161</v>
      </c>
      <c r="R193" s="1471">
        <v>223</v>
      </c>
      <c r="S193" s="1471">
        <v>129</v>
      </c>
      <c r="T193" s="1471">
        <v>192</v>
      </c>
      <c r="U193" s="1471">
        <f t="shared" si="182"/>
        <v>0</v>
      </c>
      <c r="V193" s="1471">
        <f t="shared" si="182"/>
        <v>0</v>
      </c>
      <c r="W193" s="270">
        <f t="shared" si="182"/>
        <v>0</v>
      </c>
      <c r="X193" s="270">
        <v>128</v>
      </c>
      <c r="Y193" s="1471">
        <v>220</v>
      </c>
      <c r="Z193" s="1471">
        <v>111</v>
      </c>
      <c r="AA193" s="1471">
        <v>251</v>
      </c>
      <c r="AB193" s="1471"/>
      <c r="AC193" s="270">
        <f t="shared" si="182"/>
        <v>0</v>
      </c>
      <c r="AD193" s="270">
        <f t="shared" si="182"/>
        <v>90</v>
      </c>
      <c r="AE193" s="270">
        <f t="shared" si="182"/>
        <v>210</v>
      </c>
      <c r="AF193" s="270">
        <f t="shared" si="182"/>
        <v>200</v>
      </c>
      <c r="AG193" s="270">
        <f t="shared" si="182"/>
        <v>120</v>
      </c>
      <c r="AH193" s="270">
        <f t="shared" si="182"/>
        <v>0</v>
      </c>
      <c r="AI193" s="270">
        <f t="shared" si="182"/>
        <v>0</v>
      </c>
      <c r="AJ193" s="270">
        <f t="shared" si="182"/>
        <v>130</v>
      </c>
      <c r="AK193" s="270">
        <f t="shared" si="182"/>
        <v>200</v>
      </c>
      <c r="AL193" s="270">
        <f t="shared" si="182"/>
        <v>120</v>
      </c>
      <c r="AM193" s="258">
        <f t="shared" si="176"/>
        <v>2724</v>
      </c>
    </row>
    <row r="194" spans="2:41" ht="30.75" customHeight="1" thickBot="1">
      <c r="B194" s="238" t="s">
        <v>4</v>
      </c>
      <c r="C194" s="2082"/>
      <c r="D194" s="2114"/>
      <c r="E194" s="216" t="s">
        <v>636</v>
      </c>
      <c r="F194" s="223"/>
      <c r="G194" s="312"/>
      <c r="H194" s="221"/>
      <c r="I194" s="221"/>
      <c r="J194" s="221"/>
      <c r="K194" s="221"/>
      <c r="L194" s="221"/>
      <c r="M194" s="1472">
        <v>2</v>
      </c>
      <c r="N194" s="1472"/>
      <c r="O194" s="1472"/>
      <c r="P194" s="221"/>
      <c r="Q194" s="221">
        <v>3</v>
      </c>
      <c r="R194" s="1472">
        <v>3</v>
      </c>
      <c r="S194" s="1472">
        <v>2</v>
      </c>
      <c r="T194" s="1472"/>
      <c r="U194" s="1472"/>
      <c r="V194" s="1472"/>
      <c r="W194" s="221"/>
      <c r="X194" s="221">
        <v>2</v>
      </c>
      <c r="Y194" s="1472">
        <v>5</v>
      </c>
      <c r="Z194" s="1472">
        <v>1</v>
      </c>
      <c r="AA194" s="1472">
        <v>3</v>
      </c>
      <c r="AB194" s="1472"/>
      <c r="AC194" s="221"/>
      <c r="AD194" s="221"/>
      <c r="AE194" s="221"/>
      <c r="AF194" s="221"/>
      <c r="AG194" s="221"/>
      <c r="AH194" s="221"/>
      <c r="AI194" s="221"/>
      <c r="AJ194" s="221"/>
      <c r="AK194" s="221"/>
      <c r="AL194" s="248"/>
      <c r="AM194" s="259">
        <f t="shared" si="176"/>
        <v>21</v>
      </c>
      <c r="AO194" s="289">
        <f>+AM193/(AM194+AM193)</f>
        <v>0.99234972677595623</v>
      </c>
    </row>
    <row r="195" spans="2:41" ht="30.75" customHeight="1" thickTop="1">
      <c r="B195" s="238" t="s">
        <v>4</v>
      </c>
      <c r="C195" s="2082"/>
      <c r="D195" s="225" t="s">
        <v>637</v>
      </c>
      <c r="E195" s="226" t="s">
        <v>7</v>
      </c>
      <c r="F195" s="227"/>
      <c r="G195" s="249"/>
      <c r="H195" s="227"/>
      <c r="I195" s="227"/>
      <c r="J195" s="227"/>
      <c r="K195" s="227"/>
      <c r="L195" s="227"/>
      <c r="M195" s="1473">
        <v>12</v>
      </c>
      <c r="N195" s="1473"/>
      <c r="O195" s="1473"/>
      <c r="P195" s="227"/>
      <c r="Q195" s="227">
        <v>4</v>
      </c>
      <c r="R195" s="1473">
        <v>4</v>
      </c>
      <c r="S195" s="1473">
        <v>2</v>
      </c>
      <c r="T195" s="1473">
        <v>5</v>
      </c>
      <c r="U195" s="1473"/>
      <c r="V195" s="1473"/>
      <c r="W195" s="227"/>
      <c r="X195" s="227">
        <v>5</v>
      </c>
      <c r="Y195" s="1473">
        <v>2</v>
      </c>
      <c r="Z195" s="1473">
        <v>5</v>
      </c>
      <c r="AA195" s="1473">
        <v>2</v>
      </c>
      <c r="AB195" s="1473"/>
      <c r="AC195" s="227"/>
      <c r="AD195" s="227"/>
      <c r="AE195" s="227"/>
      <c r="AF195" s="227"/>
      <c r="AG195" s="227"/>
      <c r="AH195" s="227"/>
      <c r="AI195" s="227"/>
      <c r="AJ195" s="227"/>
      <c r="AK195" s="227"/>
      <c r="AL195" s="249"/>
      <c r="AM195" s="481">
        <f t="shared" si="176"/>
        <v>41</v>
      </c>
    </row>
    <row r="196" spans="2:41" ht="30.75" customHeight="1">
      <c r="B196" s="238" t="s">
        <v>4</v>
      </c>
      <c r="C196" s="2082"/>
      <c r="D196" s="2063" t="s">
        <v>51</v>
      </c>
      <c r="E196" s="2064"/>
      <c r="F196" s="224"/>
      <c r="G196" s="313">
        <f>在庫管理!E25</f>
        <v>495</v>
      </c>
      <c r="H196" s="510">
        <f t="shared" ref="H196:AL196" si="183">+G196+H193-H190-H192-H180+H171-H184</f>
        <v>495</v>
      </c>
      <c r="I196" s="510">
        <f t="shared" si="183"/>
        <v>495</v>
      </c>
      <c r="J196" s="510">
        <f t="shared" si="183"/>
        <v>495</v>
      </c>
      <c r="K196" s="510">
        <f t="shared" si="183"/>
        <v>495</v>
      </c>
      <c r="L196" s="510">
        <f t="shared" si="183"/>
        <v>495</v>
      </c>
      <c r="M196" s="510">
        <f>+L196+M193-M190-M192-M180+M171-M184</f>
        <v>677</v>
      </c>
      <c r="N196" s="510">
        <f t="shared" si="183"/>
        <v>631</v>
      </c>
      <c r="O196" s="510">
        <f t="shared" si="183"/>
        <v>631</v>
      </c>
      <c r="P196" s="510">
        <f>+O196+P193-P190-P192-P180+P171-P184</f>
        <v>630</v>
      </c>
      <c r="Q196" s="510">
        <f t="shared" si="183"/>
        <v>760</v>
      </c>
      <c r="R196" s="510">
        <f t="shared" si="183"/>
        <v>744</v>
      </c>
      <c r="S196" s="510">
        <f t="shared" si="183"/>
        <v>543</v>
      </c>
      <c r="T196" s="510">
        <f>+S196+T193-T190-T192-T180+T171-T184</f>
        <v>664</v>
      </c>
      <c r="U196" s="510">
        <f t="shared" si="183"/>
        <v>520</v>
      </c>
      <c r="V196" s="510">
        <f t="shared" si="183"/>
        <v>367</v>
      </c>
      <c r="W196" s="510">
        <f t="shared" si="183"/>
        <v>367</v>
      </c>
      <c r="X196" s="510">
        <f t="shared" si="183"/>
        <v>494</v>
      </c>
      <c r="Y196" s="510">
        <f t="shared" si="183"/>
        <v>582</v>
      </c>
      <c r="Z196" s="510">
        <f t="shared" si="183"/>
        <v>454</v>
      </c>
      <c r="AA196" s="510">
        <f t="shared" si="183"/>
        <v>534</v>
      </c>
      <c r="AB196" s="510">
        <f t="shared" si="183"/>
        <v>386</v>
      </c>
      <c r="AC196" s="510">
        <f t="shared" si="183"/>
        <v>226</v>
      </c>
      <c r="AD196" s="510">
        <f t="shared" si="183"/>
        <v>316</v>
      </c>
      <c r="AE196" s="510">
        <f t="shared" si="183"/>
        <v>526</v>
      </c>
      <c r="AF196" s="510">
        <f t="shared" si="183"/>
        <v>566</v>
      </c>
      <c r="AG196" s="510">
        <f t="shared" si="183"/>
        <v>526</v>
      </c>
      <c r="AH196" s="510">
        <f t="shared" si="183"/>
        <v>366</v>
      </c>
      <c r="AI196" s="510">
        <f t="shared" si="183"/>
        <v>206</v>
      </c>
      <c r="AJ196" s="510">
        <f t="shared" si="183"/>
        <v>336</v>
      </c>
      <c r="AK196" s="510">
        <f t="shared" si="183"/>
        <v>536</v>
      </c>
      <c r="AL196" s="510">
        <f t="shared" si="183"/>
        <v>656</v>
      </c>
      <c r="AM196" s="261"/>
    </row>
    <row r="197" spans="2:41" ht="30.75" customHeight="1">
      <c r="B197" s="238" t="s">
        <v>4</v>
      </c>
      <c r="C197" s="2082"/>
      <c r="D197" s="2055" t="s">
        <v>144</v>
      </c>
      <c r="E197" s="2056"/>
      <c r="F197" s="247"/>
      <c r="G197" s="251">
        <f>管理ﾌｫｰﾏｯﾄ!G46</f>
        <v>2640</v>
      </c>
      <c r="H197" s="290"/>
      <c r="I197" s="116"/>
      <c r="J197" s="116"/>
      <c r="K197" s="116"/>
      <c r="L197" s="116"/>
      <c r="M197" s="116">
        <v>180</v>
      </c>
      <c r="N197" s="116">
        <v>60</v>
      </c>
      <c r="O197" s="116"/>
      <c r="P197" s="116"/>
      <c r="Q197" s="116">
        <v>160</v>
      </c>
      <c r="R197" s="116">
        <v>210</v>
      </c>
      <c r="S197" s="116">
        <v>150</v>
      </c>
      <c r="T197" s="116">
        <v>180</v>
      </c>
      <c r="U197" s="116"/>
      <c r="V197" s="116"/>
      <c r="W197" s="116"/>
      <c r="X197" s="116">
        <v>210</v>
      </c>
      <c r="Y197" s="116">
        <v>210</v>
      </c>
      <c r="Z197" s="116">
        <v>140</v>
      </c>
      <c r="AA197" s="116">
        <v>200</v>
      </c>
      <c r="AB197" s="116">
        <v>30</v>
      </c>
      <c r="AC197" s="116"/>
      <c r="AD197" s="116">
        <v>90</v>
      </c>
      <c r="AE197" s="116">
        <v>210</v>
      </c>
      <c r="AF197" s="116">
        <v>200</v>
      </c>
      <c r="AG197" s="116">
        <v>120</v>
      </c>
      <c r="AH197" s="116"/>
      <c r="AI197" s="116"/>
      <c r="AJ197" s="116">
        <v>130</v>
      </c>
      <c r="AK197" s="290">
        <v>200</v>
      </c>
      <c r="AL197" s="788">
        <v>120</v>
      </c>
      <c r="AM197" s="262">
        <f>SUM(H197:AL197)</f>
        <v>2800</v>
      </c>
      <c r="AO197" s="238" t="s">
        <v>638</v>
      </c>
    </row>
    <row r="198" spans="2:41" ht="30.75" customHeight="1">
      <c r="B198" s="238" t="s">
        <v>4</v>
      </c>
      <c r="C198" s="2082"/>
      <c r="D198" s="2057" t="s">
        <v>148</v>
      </c>
      <c r="E198" s="2058"/>
      <c r="F198" s="244"/>
      <c r="G198" s="753">
        <f>在庫管理!D25</f>
        <v>0</v>
      </c>
      <c r="H198" s="217">
        <f>+H193-H192-H190-H188</f>
        <v>0</v>
      </c>
      <c r="I198" s="217">
        <f t="shared" ref="I198:AL198" si="184">+I193-I192-I190-I188</f>
        <v>0</v>
      </c>
      <c r="J198" s="217">
        <f t="shared" si="184"/>
        <v>0</v>
      </c>
      <c r="K198" s="217">
        <f t="shared" si="184"/>
        <v>0</v>
      </c>
      <c r="L198" s="217">
        <f t="shared" si="184"/>
        <v>0</v>
      </c>
      <c r="M198" s="217">
        <f t="shared" si="184"/>
        <v>182</v>
      </c>
      <c r="N198" s="217">
        <f t="shared" si="184"/>
        <v>54</v>
      </c>
      <c r="O198" s="217">
        <f t="shared" si="184"/>
        <v>0</v>
      </c>
      <c r="P198" s="217">
        <f t="shared" si="184"/>
        <v>-1</v>
      </c>
      <c r="Q198" s="217">
        <f t="shared" si="184"/>
        <v>152</v>
      </c>
      <c r="R198" s="217">
        <f t="shared" si="184"/>
        <v>212</v>
      </c>
      <c r="S198" s="217">
        <f t="shared" si="184"/>
        <v>127</v>
      </c>
      <c r="T198" s="217">
        <f t="shared" si="184"/>
        <v>191</v>
      </c>
      <c r="U198" s="217">
        <f t="shared" si="184"/>
        <v>0</v>
      </c>
      <c r="V198" s="217">
        <f t="shared" si="184"/>
        <v>0</v>
      </c>
      <c r="W198" s="217">
        <f t="shared" si="184"/>
        <v>0</v>
      </c>
      <c r="X198" s="217">
        <f t="shared" si="184"/>
        <v>127</v>
      </c>
      <c r="Y198" s="217">
        <f t="shared" si="184"/>
        <v>218</v>
      </c>
      <c r="Z198" s="217">
        <f t="shared" si="184"/>
        <v>108</v>
      </c>
      <c r="AA198" s="217">
        <f t="shared" si="184"/>
        <v>250</v>
      </c>
      <c r="AB198" s="217">
        <f t="shared" si="184"/>
        <v>0</v>
      </c>
      <c r="AC198" s="217">
        <f t="shared" si="184"/>
        <v>0</v>
      </c>
      <c r="AD198" s="217">
        <f t="shared" si="184"/>
        <v>90</v>
      </c>
      <c r="AE198" s="217">
        <f t="shared" si="184"/>
        <v>210</v>
      </c>
      <c r="AF198" s="217">
        <f t="shared" si="184"/>
        <v>200</v>
      </c>
      <c r="AG198" s="217">
        <f t="shared" si="184"/>
        <v>120</v>
      </c>
      <c r="AH198" s="217">
        <f t="shared" si="184"/>
        <v>0</v>
      </c>
      <c r="AI198" s="217">
        <f t="shared" si="184"/>
        <v>0</v>
      </c>
      <c r="AJ198" s="217">
        <f t="shared" si="184"/>
        <v>130</v>
      </c>
      <c r="AK198" s="217">
        <f t="shared" si="184"/>
        <v>200</v>
      </c>
      <c r="AL198" s="784">
        <f t="shared" si="184"/>
        <v>120</v>
      </c>
      <c r="AM198" s="271">
        <f>SUM(H198:AL198)+G198</f>
        <v>2690</v>
      </c>
      <c r="AO198" s="289">
        <f>+AM198/(AM199+AM198)</f>
        <v>0.96554199569274946</v>
      </c>
    </row>
    <row r="199" spans="2:41" ht="30.75" customHeight="1">
      <c r="B199" s="238" t="s">
        <v>4</v>
      </c>
      <c r="C199" s="2082"/>
      <c r="D199" s="2115" t="s">
        <v>636</v>
      </c>
      <c r="E199" s="2116"/>
      <c r="F199" s="245"/>
      <c r="G199" s="252"/>
      <c r="H199" s="245">
        <f>+H195+H194+H192+H190+H188</f>
        <v>0</v>
      </c>
      <c r="I199" s="245">
        <f t="shared" ref="I199:AL199" si="185">+I195+I194+I192+I190+I188</f>
        <v>0</v>
      </c>
      <c r="J199" s="245">
        <f t="shared" si="185"/>
        <v>0</v>
      </c>
      <c r="K199" s="245">
        <f t="shared" si="185"/>
        <v>0</v>
      </c>
      <c r="L199" s="245">
        <f t="shared" si="185"/>
        <v>0</v>
      </c>
      <c r="M199" s="245">
        <f t="shared" si="185"/>
        <v>15</v>
      </c>
      <c r="N199" s="245">
        <f t="shared" si="185"/>
        <v>2</v>
      </c>
      <c r="O199" s="245">
        <f t="shared" si="185"/>
        <v>0</v>
      </c>
      <c r="P199" s="245">
        <f t="shared" si="185"/>
        <v>1</v>
      </c>
      <c r="Q199" s="245">
        <f t="shared" si="185"/>
        <v>16</v>
      </c>
      <c r="R199" s="245">
        <f t="shared" si="185"/>
        <v>18</v>
      </c>
      <c r="S199" s="245">
        <f t="shared" si="185"/>
        <v>6</v>
      </c>
      <c r="T199" s="245">
        <f t="shared" si="185"/>
        <v>6</v>
      </c>
      <c r="U199" s="245">
        <f t="shared" si="185"/>
        <v>0</v>
      </c>
      <c r="V199" s="245">
        <f t="shared" si="185"/>
        <v>0</v>
      </c>
      <c r="W199" s="245">
        <f t="shared" si="185"/>
        <v>0</v>
      </c>
      <c r="X199" s="245">
        <f t="shared" si="185"/>
        <v>8</v>
      </c>
      <c r="Y199" s="245">
        <f t="shared" si="185"/>
        <v>9</v>
      </c>
      <c r="Z199" s="245">
        <f t="shared" si="185"/>
        <v>9</v>
      </c>
      <c r="AA199" s="245">
        <f t="shared" si="185"/>
        <v>6</v>
      </c>
      <c r="AB199" s="245">
        <f t="shared" si="185"/>
        <v>0</v>
      </c>
      <c r="AC199" s="245">
        <f t="shared" si="185"/>
        <v>0</v>
      </c>
      <c r="AD199" s="245">
        <f t="shared" si="185"/>
        <v>0</v>
      </c>
      <c r="AE199" s="245">
        <f t="shared" si="185"/>
        <v>0</v>
      </c>
      <c r="AF199" s="245">
        <f t="shared" si="185"/>
        <v>0</v>
      </c>
      <c r="AG199" s="245">
        <f t="shared" si="185"/>
        <v>0</v>
      </c>
      <c r="AH199" s="245">
        <f t="shared" si="185"/>
        <v>0</v>
      </c>
      <c r="AI199" s="245">
        <f t="shared" si="185"/>
        <v>0</v>
      </c>
      <c r="AJ199" s="245">
        <f t="shared" si="185"/>
        <v>0</v>
      </c>
      <c r="AK199" s="245">
        <f t="shared" si="185"/>
        <v>0</v>
      </c>
      <c r="AL199" s="252">
        <f t="shared" si="185"/>
        <v>0</v>
      </c>
      <c r="AM199" s="482">
        <f>SUM(H199:AL199)</f>
        <v>96</v>
      </c>
    </row>
    <row r="200" spans="2:41" ht="30.75" customHeight="1">
      <c r="B200" s="238" t="s">
        <v>4</v>
      </c>
      <c r="C200" s="2082"/>
      <c r="D200" s="2057" t="s">
        <v>8</v>
      </c>
      <c r="E200" s="2058"/>
      <c r="F200" s="218"/>
      <c r="G200" s="253"/>
      <c r="H200" s="218">
        <f t="shared" ref="H200:AL200" si="186">+H198-H197</f>
        <v>0</v>
      </c>
      <c r="I200" s="218">
        <f t="shared" si="186"/>
        <v>0</v>
      </c>
      <c r="J200" s="218">
        <f t="shared" si="186"/>
        <v>0</v>
      </c>
      <c r="K200" s="218">
        <f t="shared" si="186"/>
        <v>0</v>
      </c>
      <c r="L200" s="218">
        <f t="shared" si="186"/>
        <v>0</v>
      </c>
      <c r="M200" s="218">
        <f t="shared" si="186"/>
        <v>2</v>
      </c>
      <c r="N200" s="218">
        <f t="shared" si="186"/>
        <v>-6</v>
      </c>
      <c r="O200" s="218">
        <f t="shared" si="186"/>
        <v>0</v>
      </c>
      <c r="P200" s="218">
        <f t="shared" si="186"/>
        <v>-1</v>
      </c>
      <c r="Q200" s="218">
        <f t="shared" si="186"/>
        <v>-8</v>
      </c>
      <c r="R200" s="218">
        <f t="shared" si="186"/>
        <v>2</v>
      </c>
      <c r="S200" s="218">
        <f t="shared" si="186"/>
        <v>-23</v>
      </c>
      <c r="T200" s="218">
        <f t="shared" si="186"/>
        <v>11</v>
      </c>
      <c r="U200" s="218">
        <f t="shared" si="186"/>
        <v>0</v>
      </c>
      <c r="V200" s="218">
        <f t="shared" si="186"/>
        <v>0</v>
      </c>
      <c r="W200" s="218">
        <f t="shared" si="186"/>
        <v>0</v>
      </c>
      <c r="X200" s="218">
        <f t="shared" si="186"/>
        <v>-83</v>
      </c>
      <c r="Y200" s="218">
        <f t="shared" si="186"/>
        <v>8</v>
      </c>
      <c r="Z200" s="218">
        <f t="shared" si="186"/>
        <v>-32</v>
      </c>
      <c r="AA200" s="218">
        <f t="shared" si="186"/>
        <v>50</v>
      </c>
      <c r="AB200" s="218">
        <f t="shared" si="186"/>
        <v>-30</v>
      </c>
      <c r="AC200" s="218">
        <f t="shared" si="186"/>
        <v>0</v>
      </c>
      <c r="AD200" s="218">
        <f t="shared" si="186"/>
        <v>0</v>
      </c>
      <c r="AE200" s="218">
        <f t="shared" si="186"/>
        <v>0</v>
      </c>
      <c r="AF200" s="218">
        <f t="shared" si="186"/>
        <v>0</v>
      </c>
      <c r="AG200" s="218">
        <f t="shared" si="186"/>
        <v>0</v>
      </c>
      <c r="AH200" s="218">
        <f t="shared" si="186"/>
        <v>0</v>
      </c>
      <c r="AI200" s="218">
        <f t="shared" si="186"/>
        <v>0</v>
      </c>
      <c r="AJ200" s="218">
        <f t="shared" si="186"/>
        <v>0</v>
      </c>
      <c r="AK200" s="218">
        <f t="shared" si="186"/>
        <v>0</v>
      </c>
      <c r="AL200" s="253">
        <f t="shared" si="186"/>
        <v>0</v>
      </c>
      <c r="AM200" s="265">
        <f>SUM(H200:AL200)</f>
        <v>-110</v>
      </c>
    </row>
    <row r="201" spans="2:41" ht="30.75" customHeight="1">
      <c r="B201" s="238" t="s">
        <v>4</v>
      </c>
      <c r="C201" s="2082"/>
      <c r="D201" s="2065" t="s">
        <v>639</v>
      </c>
      <c r="E201" s="2066"/>
      <c r="F201" s="219"/>
      <c r="G201" s="254"/>
      <c r="H201" s="219">
        <f>+G201+H200</f>
        <v>0</v>
      </c>
      <c r="I201" s="219">
        <f t="shared" ref="I201:AL201" si="187">+H201+I200</f>
        <v>0</v>
      </c>
      <c r="J201" s="219">
        <f t="shared" si="187"/>
        <v>0</v>
      </c>
      <c r="K201" s="219">
        <f t="shared" si="187"/>
        <v>0</v>
      </c>
      <c r="L201" s="219">
        <f t="shared" si="187"/>
        <v>0</v>
      </c>
      <c r="M201" s="219">
        <f t="shared" si="187"/>
        <v>2</v>
      </c>
      <c r="N201" s="219">
        <f t="shared" si="187"/>
        <v>-4</v>
      </c>
      <c r="O201" s="219">
        <f t="shared" si="187"/>
        <v>-4</v>
      </c>
      <c r="P201" s="219">
        <f t="shared" si="187"/>
        <v>-5</v>
      </c>
      <c r="Q201" s="219">
        <f t="shared" si="187"/>
        <v>-13</v>
      </c>
      <c r="R201" s="219">
        <f>+Q201+R200</f>
        <v>-11</v>
      </c>
      <c r="S201" s="219">
        <f>+R201+S200</f>
        <v>-34</v>
      </c>
      <c r="T201" s="219">
        <f>+S201+T200</f>
        <v>-23</v>
      </c>
      <c r="U201" s="219">
        <f>+T201+U200</f>
        <v>-23</v>
      </c>
      <c r="V201" s="219">
        <f>+U201+V200</f>
        <v>-23</v>
      </c>
      <c r="W201" s="219">
        <f t="shared" si="187"/>
        <v>-23</v>
      </c>
      <c r="X201" s="219">
        <f t="shared" si="187"/>
        <v>-106</v>
      </c>
      <c r="Y201" s="219">
        <f t="shared" si="187"/>
        <v>-98</v>
      </c>
      <c r="Z201" s="219">
        <f t="shared" si="187"/>
        <v>-130</v>
      </c>
      <c r="AA201" s="219">
        <f t="shared" si="187"/>
        <v>-80</v>
      </c>
      <c r="AB201" s="219">
        <f t="shared" si="187"/>
        <v>-110</v>
      </c>
      <c r="AC201" s="219">
        <f t="shared" si="187"/>
        <v>-110</v>
      </c>
      <c r="AD201" s="219">
        <f t="shared" si="187"/>
        <v>-110</v>
      </c>
      <c r="AE201" s="219">
        <f t="shared" si="187"/>
        <v>-110</v>
      </c>
      <c r="AF201" s="219">
        <f t="shared" si="187"/>
        <v>-110</v>
      </c>
      <c r="AG201" s="219">
        <f t="shared" si="187"/>
        <v>-110</v>
      </c>
      <c r="AH201" s="219">
        <f t="shared" si="187"/>
        <v>-110</v>
      </c>
      <c r="AI201" s="219">
        <f t="shared" si="187"/>
        <v>-110</v>
      </c>
      <c r="AJ201" s="219">
        <f t="shared" si="187"/>
        <v>-110</v>
      </c>
      <c r="AK201" s="219">
        <f t="shared" si="187"/>
        <v>-110</v>
      </c>
      <c r="AL201" s="254">
        <f t="shared" si="187"/>
        <v>-110</v>
      </c>
      <c r="AM201" s="266">
        <f>SUM(H201:AL201)</f>
        <v>-1785</v>
      </c>
    </row>
    <row r="202" spans="2:41" ht="30.75" customHeight="1">
      <c r="B202" s="238" t="s">
        <v>4</v>
      </c>
      <c r="C202" s="2082"/>
      <c r="D202" s="2117" t="s">
        <v>640</v>
      </c>
      <c r="E202" s="2117"/>
      <c r="F202" s="273"/>
      <c r="G202" s="315" t="e">
        <f>+G160+G162+G167+#REF!+G196</f>
        <v>#REF!</v>
      </c>
      <c r="H202" s="275" t="e">
        <f t="shared" ref="H202:AL202" si="188">+G202+H197-H159</f>
        <v>#REF!</v>
      </c>
      <c r="I202" s="275" t="e">
        <f t="shared" si="188"/>
        <v>#REF!</v>
      </c>
      <c r="J202" s="275" t="e">
        <f t="shared" si="188"/>
        <v>#REF!</v>
      </c>
      <c r="K202" s="275" t="e">
        <f t="shared" si="188"/>
        <v>#REF!</v>
      </c>
      <c r="L202" s="275" t="e">
        <f t="shared" si="188"/>
        <v>#REF!</v>
      </c>
      <c r="M202" s="275" t="e">
        <f t="shared" si="188"/>
        <v>#REF!</v>
      </c>
      <c r="N202" s="275" t="e">
        <f t="shared" si="188"/>
        <v>#REF!</v>
      </c>
      <c r="O202" s="275" t="e">
        <f t="shared" si="188"/>
        <v>#REF!</v>
      </c>
      <c r="P202" s="275" t="e">
        <f t="shared" si="188"/>
        <v>#REF!</v>
      </c>
      <c r="Q202" s="275" t="e">
        <f t="shared" si="188"/>
        <v>#REF!</v>
      </c>
      <c r="R202" s="275" t="e">
        <f t="shared" si="188"/>
        <v>#REF!</v>
      </c>
      <c r="S202" s="275" t="e">
        <f t="shared" si="188"/>
        <v>#REF!</v>
      </c>
      <c r="T202" s="275" t="e">
        <f t="shared" si="188"/>
        <v>#REF!</v>
      </c>
      <c r="U202" s="275" t="e">
        <f t="shared" si="188"/>
        <v>#REF!</v>
      </c>
      <c r="V202" s="275" t="e">
        <f t="shared" si="188"/>
        <v>#REF!</v>
      </c>
      <c r="W202" s="275" t="e">
        <f t="shared" si="188"/>
        <v>#REF!</v>
      </c>
      <c r="X202" s="275" t="e">
        <f t="shared" si="188"/>
        <v>#REF!</v>
      </c>
      <c r="Y202" s="275" t="e">
        <f t="shared" si="188"/>
        <v>#REF!</v>
      </c>
      <c r="Z202" s="275" t="e">
        <f t="shared" si="188"/>
        <v>#REF!</v>
      </c>
      <c r="AA202" s="275" t="e">
        <f t="shared" si="188"/>
        <v>#REF!</v>
      </c>
      <c r="AB202" s="275" t="e">
        <f t="shared" si="188"/>
        <v>#REF!</v>
      </c>
      <c r="AC202" s="275" t="e">
        <f t="shared" si="188"/>
        <v>#REF!</v>
      </c>
      <c r="AD202" s="275" t="e">
        <f t="shared" si="188"/>
        <v>#REF!</v>
      </c>
      <c r="AE202" s="275" t="e">
        <f t="shared" si="188"/>
        <v>#REF!</v>
      </c>
      <c r="AF202" s="275" t="e">
        <f t="shared" si="188"/>
        <v>#REF!</v>
      </c>
      <c r="AG202" s="275" t="e">
        <f t="shared" si="188"/>
        <v>#REF!</v>
      </c>
      <c r="AH202" s="275" t="e">
        <f t="shared" si="188"/>
        <v>#REF!</v>
      </c>
      <c r="AI202" s="275" t="e">
        <f t="shared" si="188"/>
        <v>#REF!</v>
      </c>
      <c r="AJ202" s="275" t="e">
        <f t="shared" si="188"/>
        <v>#REF!</v>
      </c>
      <c r="AK202" s="275" t="e">
        <f t="shared" si="188"/>
        <v>#REF!</v>
      </c>
      <c r="AL202" s="277" t="e">
        <f t="shared" si="188"/>
        <v>#REF!</v>
      </c>
      <c r="AM202" s="276" t="e">
        <f>AL202</f>
        <v>#REF!</v>
      </c>
    </row>
    <row r="203" spans="2:41" ht="30.75" customHeight="1">
      <c r="B203" s="238" t="s">
        <v>4</v>
      </c>
      <c r="C203" s="2082"/>
      <c r="D203" s="2118" t="s">
        <v>641</v>
      </c>
      <c r="E203" s="2118"/>
      <c r="F203" s="231"/>
      <c r="G203" s="316" t="e">
        <f>+G160+G162+G167+#REF!+G196</f>
        <v>#REF!</v>
      </c>
      <c r="H203" s="232" t="e">
        <f t="shared" ref="H203:AL203" si="189">+G203+H198-H160</f>
        <v>#REF!</v>
      </c>
      <c r="I203" s="232" t="e">
        <f t="shared" si="189"/>
        <v>#REF!</v>
      </c>
      <c r="J203" s="232" t="e">
        <f t="shared" si="189"/>
        <v>#REF!</v>
      </c>
      <c r="K203" s="232" t="e">
        <f t="shared" si="189"/>
        <v>#REF!</v>
      </c>
      <c r="L203" s="232" t="e">
        <f t="shared" si="189"/>
        <v>#REF!</v>
      </c>
      <c r="M203" s="232" t="e">
        <f t="shared" si="189"/>
        <v>#REF!</v>
      </c>
      <c r="N203" s="232" t="e">
        <f t="shared" si="189"/>
        <v>#REF!</v>
      </c>
      <c r="O203" s="232" t="e">
        <f t="shared" si="189"/>
        <v>#REF!</v>
      </c>
      <c r="P203" s="232" t="e">
        <f t="shared" si="189"/>
        <v>#REF!</v>
      </c>
      <c r="Q203" s="232" t="e">
        <f t="shared" si="189"/>
        <v>#REF!</v>
      </c>
      <c r="R203" s="232" t="e">
        <f t="shared" si="189"/>
        <v>#REF!</v>
      </c>
      <c r="S203" s="232" t="e">
        <f t="shared" si="189"/>
        <v>#REF!</v>
      </c>
      <c r="T203" s="232" t="e">
        <f t="shared" si="189"/>
        <v>#REF!</v>
      </c>
      <c r="U203" s="232" t="e">
        <f t="shared" si="189"/>
        <v>#REF!</v>
      </c>
      <c r="V203" s="232" t="e">
        <f t="shared" si="189"/>
        <v>#REF!</v>
      </c>
      <c r="W203" s="232" t="e">
        <f t="shared" si="189"/>
        <v>#REF!</v>
      </c>
      <c r="X203" s="232" t="e">
        <f t="shared" si="189"/>
        <v>#REF!</v>
      </c>
      <c r="Y203" s="232" t="e">
        <f t="shared" si="189"/>
        <v>#REF!</v>
      </c>
      <c r="Z203" s="232" t="e">
        <f t="shared" si="189"/>
        <v>#REF!</v>
      </c>
      <c r="AA203" s="232" t="e">
        <f t="shared" si="189"/>
        <v>#REF!</v>
      </c>
      <c r="AB203" s="232" t="e">
        <f t="shared" si="189"/>
        <v>#REF!</v>
      </c>
      <c r="AC203" s="232" t="e">
        <f t="shared" si="189"/>
        <v>#REF!</v>
      </c>
      <c r="AD203" s="232" t="e">
        <f t="shared" si="189"/>
        <v>#REF!</v>
      </c>
      <c r="AE203" s="232" t="e">
        <f t="shared" si="189"/>
        <v>#REF!</v>
      </c>
      <c r="AF203" s="232" t="e">
        <f t="shared" si="189"/>
        <v>#REF!</v>
      </c>
      <c r="AG203" s="232" t="e">
        <f t="shared" si="189"/>
        <v>#REF!</v>
      </c>
      <c r="AH203" s="232" t="e">
        <f t="shared" si="189"/>
        <v>#REF!</v>
      </c>
      <c r="AI203" s="232" t="e">
        <f t="shared" si="189"/>
        <v>#REF!</v>
      </c>
      <c r="AJ203" s="232" t="e">
        <f t="shared" si="189"/>
        <v>#REF!</v>
      </c>
      <c r="AK203" s="232" t="e">
        <f t="shared" si="189"/>
        <v>#REF!</v>
      </c>
      <c r="AL203" s="255" t="e">
        <f t="shared" si="189"/>
        <v>#REF!</v>
      </c>
      <c r="AM203" s="267" t="e">
        <f>AL203</f>
        <v>#REF!</v>
      </c>
    </row>
    <row r="204" spans="2:41" ht="30.75" customHeight="1" thickBot="1">
      <c r="B204" s="238" t="s">
        <v>4</v>
      </c>
      <c r="C204" s="2083"/>
      <c r="D204" s="2119" t="s">
        <v>8</v>
      </c>
      <c r="E204" s="2119"/>
      <c r="F204" s="228"/>
      <c r="G204" s="319"/>
      <c r="H204" s="230" t="e">
        <f>+H203-H202</f>
        <v>#REF!</v>
      </c>
      <c r="I204" s="230" t="e">
        <f t="shared" ref="I204:AL204" si="190">+I203-I202</f>
        <v>#REF!</v>
      </c>
      <c r="J204" s="230" t="e">
        <f t="shared" si="190"/>
        <v>#REF!</v>
      </c>
      <c r="K204" s="230" t="e">
        <f t="shared" si="190"/>
        <v>#REF!</v>
      </c>
      <c r="L204" s="230" t="e">
        <f t="shared" si="190"/>
        <v>#REF!</v>
      </c>
      <c r="M204" s="230" t="e">
        <f t="shared" si="190"/>
        <v>#REF!</v>
      </c>
      <c r="N204" s="230" t="e">
        <f t="shared" si="190"/>
        <v>#REF!</v>
      </c>
      <c r="O204" s="230" t="e">
        <f t="shared" si="190"/>
        <v>#REF!</v>
      </c>
      <c r="P204" s="230" t="e">
        <f t="shared" si="190"/>
        <v>#REF!</v>
      </c>
      <c r="Q204" s="230" t="e">
        <f t="shared" si="190"/>
        <v>#REF!</v>
      </c>
      <c r="R204" s="230" t="e">
        <f t="shared" si="190"/>
        <v>#REF!</v>
      </c>
      <c r="S204" s="230" t="e">
        <f t="shared" si="190"/>
        <v>#REF!</v>
      </c>
      <c r="T204" s="230" t="e">
        <f t="shared" si="190"/>
        <v>#REF!</v>
      </c>
      <c r="U204" s="230" t="e">
        <f t="shared" si="190"/>
        <v>#REF!</v>
      </c>
      <c r="V204" s="230" t="e">
        <f t="shared" si="190"/>
        <v>#REF!</v>
      </c>
      <c r="W204" s="230" t="e">
        <f t="shared" si="190"/>
        <v>#REF!</v>
      </c>
      <c r="X204" s="230" t="e">
        <f t="shared" si="190"/>
        <v>#REF!</v>
      </c>
      <c r="Y204" s="230" t="e">
        <f t="shared" si="190"/>
        <v>#REF!</v>
      </c>
      <c r="Z204" s="230" t="e">
        <f t="shared" si="190"/>
        <v>#REF!</v>
      </c>
      <c r="AA204" s="230" t="e">
        <f t="shared" si="190"/>
        <v>#REF!</v>
      </c>
      <c r="AB204" s="230" t="e">
        <f t="shared" si="190"/>
        <v>#REF!</v>
      </c>
      <c r="AC204" s="230" t="e">
        <f t="shared" si="190"/>
        <v>#REF!</v>
      </c>
      <c r="AD204" s="230" t="e">
        <f t="shared" si="190"/>
        <v>#REF!</v>
      </c>
      <c r="AE204" s="230" t="e">
        <f t="shared" si="190"/>
        <v>#REF!</v>
      </c>
      <c r="AF204" s="230" t="e">
        <f t="shared" si="190"/>
        <v>#REF!</v>
      </c>
      <c r="AG204" s="230" t="e">
        <f t="shared" si="190"/>
        <v>#REF!</v>
      </c>
      <c r="AH204" s="230" t="e">
        <f t="shared" si="190"/>
        <v>#REF!</v>
      </c>
      <c r="AI204" s="230" t="e">
        <f t="shared" si="190"/>
        <v>#REF!</v>
      </c>
      <c r="AJ204" s="230" t="e">
        <f t="shared" si="190"/>
        <v>#REF!</v>
      </c>
      <c r="AK204" s="230" t="e">
        <f t="shared" si="190"/>
        <v>#REF!</v>
      </c>
      <c r="AL204" s="256" t="e">
        <f t="shared" si="190"/>
        <v>#REF!</v>
      </c>
      <c r="AM204" s="268" t="e">
        <f>+AL204+AM203-AM202</f>
        <v>#REF!</v>
      </c>
    </row>
    <row r="205" spans="2:41" ht="30.75" customHeight="1" thickTop="1">
      <c r="B205" s="238" t="s">
        <v>9</v>
      </c>
      <c r="C205" s="2128" t="s">
        <v>711</v>
      </c>
      <c r="D205" s="2067" t="s">
        <v>120</v>
      </c>
      <c r="E205" s="2068"/>
      <c r="F205" s="127">
        <f>+GL!E125</f>
        <v>0</v>
      </c>
      <c r="G205" s="128"/>
      <c r="H205" s="798"/>
      <c r="I205" s="798"/>
      <c r="J205" s="798"/>
      <c r="K205" s="798"/>
      <c r="L205" s="798"/>
      <c r="M205" s="798"/>
      <c r="N205" s="798"/>
      <c r="O205" s="798"/>
      <c r="P205" s="798"/>
      <c r="Q205" s="798"/>
      <c r="R205" s="798"/>
      <c r="S205" s="798"/>
      <c r="T205" s="798"/>
      <c r="U205" s="798"/>
      <c r="V205" s="798"/>
      <c r="W205" s="798"/>
      <c r="X205" s="798"/>
      <c r="Y205" s="798"/>
      <c r="Z205" s="798"/>
      <c r="AA205" s="798"/>
      <c r="AB205" s="798"/>
      <c r="AC205" s="798"/>
      <c r="AD205" s="798"/>
      <c r="AE205" s="798"/>
      <c r="AF205" s="798"/>
      <c r="AG205" s="798"/>
      <c r="AH205" s="798"/>
      <c r="AI205" s="798"/>
      <c r="AJ205" s="798"/>
      <c r="AK205" s="798"/>
      <c r="AL205" s="800"/>
      <c r="AM205" s="189">
        <f>SUM(H205:AL205)</f>
        <v>0</v>
      </c>
      <c r="AO205" s="1349">
        <v>2088</v>
      </c>
    </row>
    <row r="206" spans="2:41" ht="30.75" customHeight="1">
      <c r="B206" s="238" t="s">
        <v>9</v>
      </c>
      <c r="C206" s="2129"/>
      <c r="D206" s="2084" t="s">
        <v>621</v>
      </c>
      <c r="E206" s="2085"/>
      <c r="F206" s="80"/>
      <c r="G206" s="213">
        <v>0</v>
      </c>
      <c r="H206" s="72">
        <f t="shared" ref="H206:AL206" si="191">+H205</f>
        <v>0</v>
      </c>
      <c r="I206" s="72">
        <f t="shared" si="191"/>
        <v>0</v>
      </c>
      <c r="J206" s="72">
        <f t="shared" si="191"/>
        <v>0</v>
      </c>
      <c r="K206" s="72">
        <f t="shared" si="191"/>
        <v>0</v>
      </c>
      <c r="L206" s="72">
        <f t="shared" si="191"/>
        <v>0</v>
      </c>
      <c r="M206" s="1297">
        <f t="shared" si="191"/>
        <v>0</v>
      </c>
      <c r="N206" s="1297">
        <f t="shared" si="191"/>
        <v>0</v>
      </c>
      <c r="O206" s="1297">
        <f t="shared" si="191"/>
        <v>0</v>
      </c>
      <c r="P206" s="72">
        <f t="shared" si="191"/>
        <v>0</v>
      </c>
      <c r="Q206" s="72">
        <f t="shared" si="191"/>
        <v>0</v>
      </c>
      <c r="R206" s="1297">
        <f t="shared" si="191"/>
        <v>0</v>
      </c>
      <c r="S206" s="1297">
        <f t="shared" si="191"/>
        <v>0</v>
      </c>
      <c r="T206" s="1297">
        <f t="shared" si="191"/>
        <v>0</v>
      </c>
      <c r="U206" s="1297">
        <f t="shared" si="191"/>
        <v>0</v>
      </c>
      <c r="V206" s="1297">
        <f t="shared" si="191"/>
        <v>0</v>
      </c>
      <c r="W206" s="72">
        <f t="shared" si="191"/>
        <v>0</v>
      </c>
      <c r="X206" s="72">
        <f t="shared" si="191"/>
        <v>0</v>
      </c>
      <c r="Y206" s="1297">
        <f t="shared" si="191"/>
        <v>0</v>
      </c>
      <c r="Z206" s="1297">
        <f t="shared" si="191"/>
        <v>0</v>
      </c>
      <c r="AA206" s="1297">
        <f t="shared" si="191"/>
        <v>0</v>
      </c>
      <c r="AB206" s="1297">
        <f t="shared" si="191"/>
        <v>0</v>
      </c>
      <c r="AC206" s="72">
        <f t="shared" si="191"/>
        <v>0</v>
      </c>
      <c r="AD206" s="72">
        <f t="shared" si="191"/>
        <v>0</v>
      </c>
      <c r="AE206" s="72">
        <f t="shared" si="191"/>
        <v>0</v>
      </c>
      <c r="AF206" s="72">
        <f t="shared" si="191"/>
        <v>0</v>
      </c>
      <c r="AG206" s="72">
        <f t="shared" si="191"/>
        <v>0</v>
      </c>
      <c r="AH206" s="72">
        <f t="shared" si="191"/>
        <v>0</v>
      </c>
      <c r="AI206" s="72">
        <f t="shared" si="191"/>
        <v>0</v>
      </c>
      <c r="AJ206" s="72">
        <f t="shared" si="191"/>
        <v>0</v>
      </c>
      <c r="AK206" s="72">
        <f t="shared" si="191"/>
        <v>0</v>
      </c>
      <c r="AL206" s="72">
        <f t="shared" si="191"/>
        <v>0</v>
      </c>
      <c r="AM206" s="475">
        <f>SUM(G206:AL206)</f>
        <v>0</v>
      </c>
      <c r="AO206" s="1341">
        <f>AO205-AM205</f>
        <v>2088</v>
      </c>
    </row>
    <row r="207" spans="2:41" ht="30.75" customHeight="1">
      <c r="B207" s="238" t="s">
        <v>9</v>
      </c>
      <c r="C207" s="2129"/>
      <c r="D207" s="2120" t="s">
        <v>622</v>
      </c>
      <c r="E207" s="2121"/>
      <c r="F207" s="122"/>
      <c r="G207" s="758">
        <f>+G206</f>
        <v>0</v>
      </c>
      <c r="H207" s="325">
        <f>G207-H205+H206</f>
        <v>0</v>
      </c>
      <c r="I207" s="325">
        <f t="shared" ref="I207" si="192">H207-I205+I206</f>
        <v>0</v>
      </c>
      <c r="J207" s="325">
        <f t="shared" ref="J207" si="193">I207-J205+J206</f>
        <v>0</v>
      </c>
      <c r="K207" s="325">
        <f t="shared" ref="K207" si="194">J207-K205+K206</f>
        <v>0</v>
      </c>
      <c r="L207" s="325">
        <f t="shared" ref="L207" si="195">K207-L205+L206</f>
        <v>0</v>
      </c>
      <c r="M207" s="325">
        <f t="shared" ref="M207" si="196">L207-M205+M206</f>
        <v>0</v>
      </c>
      <c r="N207" s="325">
        <f t="shared" ref="N207" si="197">M207-N205+N206</f>
        <v>0</v>
      </c>
      <c r="O207" s="325">
        <f t="shared" ref="O207" si="198">N207-O205+O206</f>
        <v>0</v>
      </c>
      <c r="P207" s="325">
        <f t="shared" ref="P207" si="199">O207-P205+P206</f>
        <v>0</v>
      </c>
      <c r="Q207" s="325">
        <f t="shared" ref="Q207" si="200">P207-Q205+Q206</f>
        <v>0</v>
      </c>
      <c r="R207" s="325">
        <f t="shared" ref="R207" si="201">Q207-R205+R206</f>
        <v>0</v>
      </c>
      <c r="S207" s="325">
        <f t="shared" ref="S207" si="202">R207-S205+S206</f>
        <v>0</v>
      </c>
      <c r="T207" s="325">
        <f t="shared" ref="T207" si="203">S207-T205+T206</f>
        <v>0</v>
      </c>
      <c r="U207" s="325">
        <f t="shared" ref="U207" si="204">T207-U205+U206</f>
        <v>0</v>
      </c>
      <c r="V207" s="325">
        <f t="shared" ref="V207" si="205">U207-V205+V206</f>
        <v>0</v>
      </c>
      <c r="W207" s="325">
        <f t="shared" ref="W207" si="206">V207-W205+W206</f>
        <v>0</v>
      </c>
      <c r="X207" s="325">
        <f t="shared" ref="X207" si="207">W207-X205+X206</f>
        <v>0</v>
      </c>
      <c r="Y207" s="325">
        <f t="shared" ref="Y207" si="208">X207-Y205+Y206</f>
        <v>0</v>
      </c>
      <c r="Z207" s="325">
        <f t="shared" ref="Z207" si="209">Y207-Z205+Z206</f>
        <v>0</v>
      </c>
      <c r="AA207" s="325">
        <f t="shared" ref="AA207" si="210">Z207-AA205+AA206</f>
        <v>0</v>
      </c>
      <c r="AB207" s="325">
        <f t="shared" ref="AB207" si="211">AA207-AB205+AB206</f>
        <v>0</v>
      </c>
      <c r="AC207" s="325">
        <f t="shared" ref="AC207" si="212">AB207-AC205+AC206</f>
        <v>0</v>
      </c>
      <c r="AD207" s="325">
        <f t="shared" ref="AD207" si="213">AC207-AD205+AD206</f>
        <v>0</v>
      </c>
      <c r="AE207" s="325">
        <f t="shared" ref="AE207" si="214">AD207-AE205+AE206</f>
        <v>0</v>
      </c>
      <c r="AF207" s="325">
        <f t="shared" ref="AF207" si="215">AE207-AF205+AF206</f>
        <v>0</v>
      </c>
      <c r="AG207" s="325">
        <f t="shared" ref="AG207" si="216">AF207-AG205+AG206</f>
        <v>0</v>
      </c>
      <c r="AH207" s="325">
        <f t="shared" ref="AH207" si="217">AG207-AH205+AH206</f>
        <v>0</v>
      </c>
      <c r="AI207" s="325">
        <f t="shared" ref="AI207" si="218">AH207-AI205+AI206</f>
        <v>0</v>
      </c>
      <c r="AJ207" s="325">
        <f t="shared" ref="AJ207" si="219">AI207-AJ205+AJ206</f>
        <v>0</v>
      </c>
      <c r="AK207" s="325">
        <f t="shared" ref="AK207" si="220">AJ207-AK205+AK206</f>
        <v>0</v>
      </c>
      <c r="AL207" s="484">
        <f t="shared" ref="AL207" si="221">AK207-AL205+AL206</f>
        <v>0</v>
      </c>
      <c r="AM207" s="326"/>
    </row>
    <row r="208" spans="2:41" ht="30.75" customHeight="1" thickBot="1">
      <c r="B208" s="238" t="s">
        <v>9</v>
      </c>
      <c r="C208" s="2129"/>
      <c r="D208" s="2049" t="s">
        <v>54</v>
      </c>
      <c r="E208" s="2050"/>
      <c r="F208" s="320"/>
      <c r="G208" s="321">
        <f>在庫管理!L26</f>
        <v>0</v>
      </c>
      <c r="H208" s="322">
        <f>G208+H210-H206</f>
        <v>0</v>
      </c>
      <c r="I208" s="322">
        <f t="shared" ref="I208" si="222">H208+I210-I206</f>
        <v>0</v>
      </c>
      <c r="J208" s="322">
        <f t="shared" ref="J208" si="223">I208+J210-J206</f>
        <v>0</v>
      </c>
      <c r="K208" s="322">
        <f t="shared" ref="K208" si="224">J208+K210-K206</f>
        <v>0</v>
      </c>
      <c r="L208" s="322">
        <f t="shared" ref="L208" si="225">K208+L210-L206</f>
        <v>0</v>
      </c>
      <c r="M208" s="322">
        <f t="shared" ref="M208" si="226">L208+M210-M206</f>
        <v>0</v>
      </c>
      <c r="N208" s="322">
        <f t="shared" ref="N208" si="227">M208+N210-N206</f>
        <v>0</v>
      </c>
      <c r="O208" s="322">
        <f t="shared" ref="O208" si="228">N208+O210-O206</f>
        <v>0</v>
      </c>
      <c r="P208" s="322">
        <f>O208+P210-P206</f>
        <v>0</v>
      </c>
      <c r="Q208" s="322">
        <f t="shared" ref="Q208" si="229">P208+Q210-Q206</f>
        <v>0</v>
      </c>
      <c r="R208" s="322">
        <f t="shared" ref="R208" si="230">Q208+R210-R206</f>
        <v>0</v>
      </c>
      <c r="S208" s="322">
        <f t="shared" ref="S208" si="231">R208+S210-S206</f>
        <v>0</v>
      </c>
      <c r="T208" s="322">
        <f t="shared" ref="T208" si="232">S208+T210-T206</f>
        <v>0</v>
      </c>
      <c r="U208" s="322">
        <f t="shared" ref="U208" si="233">T208+U210-U206</f>
        <v>0</v>
      </c>
      <c r="V208" s="322">
        <f t="shared" ref="V208" si="234">U208+V210-V206</f>
        <v>0</v>
      </c>
      <c r="W208" s="322">
        <f t="shared" ref="W208" si="235">V208+W210-W206</f>
        <v>0</v>
      </c>
      <c r="X208" s="322">
        <f t="shared" ref="X208" si="236">W208+X210-X206</f>
        <v>0</v>
      </c>
      <c r="Y208" s="322">
        <f t="shared" ref="Y208" si="237">X208+Y210-Y206</f>
        <v>0</v>
      </c>
      <c r="Z208" s="322">
        <f t="shared" ref="Z208" si="238">Y208+Z210-Z206</f>
        <v>0</v>
      </c>
      <c r="AA208" s="322">
        <f t="shared" ref="AA208" si="239">Z208+AA210-AA206</f>
        <v>0</v>
      </c>
      <c r="AB208" s="322">
        <f t="shared" ref="AB208" si="240">AA208+AB210-AB206</f>
        <v>0</v>
      </c>
      <c r="AC208" s="322">
        <f t="shared" ref="AC208" si="241">AB208+AC210-AC206</f>
        <v>0</v>
      </c>
      <c r="AD208" s="322">
        <f t="shared" ref="AD208" si="242">AC208+AD210-AD206</f>
        <v>0</v>
      </c>
      <c r="AE208" s="322">
        <f t="shared" ref="AE208" si="243">AD208+AE210-AE206</f>
        <v>0</v>
      </c>
      <c r="AF208" s="322">
        <f t="shared" ref="AF208" si="244">AE208+AF210-AF206</f>
        <v>0</v>
      </c>
      <c r="AG208" s="322">
        <f t="shared" ref="AG208" si="245">AF208+AG210-AG206</f>
        <v>0</v>
      </c>
      <c r="AH208" s="322">
        <f>AG208+AH210-AH206</f>
        <v>0</v>
      </c>
      <c r="AI208" s="322">
        <f t="shared" ref="AI208" si="246">AH208+AI210-AI206</f>
        <v>0</v>
      </c>
      <c r="AJ208" s="322">
        <f t="shared" ref="AJ208" si="247">AI208+AJ210-AJ206</f>
        <v>0</v>
      </c>
      <c r="AK208" s="322">
        <f t="shared" ref="AK208" si="248">AJ208+AK210-AK206</f>
        <v>0</v>
      </c>
      <c r="AL208" s="485">
        <f t="shared" ref="AL208" si="249">AK208+AL210-AL206</f>
        <v>0</v>
      </c>
      <c r="AM208" s="323"/>
    </row>
    <row r="209" spans="2:49" ht="30.75" customHeight="1" thickTop="1">
      <c r="B209" s="238" t="s">
        <v>9</v>
      </c>
      <c r="C209" s="2129"/>
      <c r="D209" s="2051" t="s">
        <v>40</v>
      </c>
      <c r="E209" s="2052"/>
      <c r="F209" s="152"/>
      <c r="G209" s="152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  <c r="Y209" s="116"/>
      <c r="Z209" s="116"/>
      <c r="AA209" s="116"/>
      <c r="AB209" s="116"/>
      <c r="AC209" s="116"/>
      <c r="AD209" s="116"/>
      <c r="AE209" s="116"/>
      <c r="AF209" s="116"/>
      <c r="AG209" s="116"/>
      <c r="AH209" s="116"/>
      <c r="AI209" s="116"/>
      <c r="AJ209" s="116"/>
      <c r="AK209" s="116"/>
      <c r="AL209" s="116"/>
      <c r="AM209" s="177">
        <f>SUM(H209:AL209)</f>
        <v>0</v>
      </c>
    </row>
    <row r="210" spans="2:49" ht="30.75" customHeight="1">
      <c r="B210" s="238" t="s">
        <v>9</v>
      </c>
      <c r="C210" s="2129"/>
      <c r="D210" s="2053" t="s">
        <v>140</v>
      </c>
      <c r="E210" s="2054"/>
      <c r="F210" s="123"/>
      <c r="G210" s="120"/>
      <c r="H210" s="121">
        <f t="shared" ref="H210:AL210" si="250">+H209</f>
        <v>0</v>
      </c>
      <c r="I210" s="121">
        <f t="shared" si="250"/>
        <v>0</v>
      </c>
      <c r="J210" s="121">
        <f t="shared" si="250"/>
        <v>0</v>
      </c>
      <c r="K210" s="121">
        <f t="shared" si="250"/>
        <v>0</v>
      </c>
      <c r="L210" s="121">
        <f t="shared" si="250"/>
        <v>0</v>
      </c>
      <c r="M210" s="1466">
        <f t="shared" si="250"/>
        <v>0</v>
      </c>
      <c r="N210" s="1466">
        <f t="shared" si="250"/>
        <v>0</v>
      </c>
      <c r="O210" s="1466">
        <f t="shared" si="250"/>
        <v>0</v>
      </c>
      <c r="P210" s="121">
        <f t="shared" si="250"/>
        <v>0</v>
      </c>
      <c r="Q210" s="121">
        <f t="shared" si="250"/>
        <v>0</v>
      </c>
      <c r="R210" s="1466">
        <f t="shared" si="250"/>
        <v>0</v>
      </c>
      <c r="S210" s="1466">
        <f t="shared" si="250"/>
        <v>0</v>
      </c>
      <c r="T210" s="1466">
        <f t="shared" si="250"/>
        <v>0</v>
      </c>
      <c r="U210" s="1466">
        <f t="shared" si="250"/>
        <v>0</v>
      </c>
      <c r="V210" s="1466">
        <f t="shared" si="250"/>
        <v>0</v>
      </c>
      <c r="W210" s="121">
        <f t="shared" si="250"/>
        <v>0</v>
      </c>
      <c r="X210" s="121">
        <f t="shared" si="250"/>
        <v>0</v>
      </c>
      <c r="Y210" s="1466">
        <f t="shared" si="250"/>
        <v>0</v>
      </c>
      <c r="Z210" s="1466">
        <f t="shared" si="250"/>
        <v>0</v>
      </c>
      <c r="AA210" s="1466">
        <f t="shared" si="250"/>
        <v>0</v>
      </c>
      <c r="AB210" s="1466">
        <f t="shared" si="250"/>
        <v>0</v>
      </c>
      <c r="AC210" s="121">
        <f t="shared" si="250"/>
        <v>0</v>
      </c>
      <c r="AD210" s="121">
        <f t="shared" si="250"/>
        <v>0</v>
      </c>
      <c r="AE210" s="121">
        <f t="shared" si="250"/>
        <v>0</v>
      </c>
      <c r="AF210" s="121">
        <f t="shared" si="250"/>
        <v>0</v>
      </c>
      <c r="AG210" s="121">
        <f t="shared" si="250"/>
        <v>0</v>
      </c>
      <c r="AH210" s="121">
        <f t="shared" si="250"/>
        <v>0</v>
      </c>
      <c r="AI210" s="121">
        <f t="shared" si="250"/>
        <v>0</v>
      </c>
      <c r="AJ210" s="121">
        <f t="shared" si="250"/>
        <v>0</v>
      </c>
      <c r="AK210" s="121">
        <f t="shared" si="250"/>
        <v>0</v>
      </c>
      <c r="AL210" s="486">
        <f t="shared" si="250"/>
        <v>0</v>
      </c>
      <c r="AM210" s="190">
        <f>SUM(H210:AL210)</f>
        <v>0</v>
      </c>
    </row>
    <row r="211" spans="2:49" ht="30.75" customHeight="1">
      <c r="B211" s="238" t="s">
        <v>9</v>
      </c>
      <c r="C211" s="2129"/>
      <c r="D211" s="2122" t="s">
        <v>623</v>
      </c>
      <c r="E211" s="2123"/>
      <c r="F211" s="80"/>
      <c r="G211" s="80"/>
      <c r="H211" s="327"/>
      <c r="I211" s="327"/>
      <c r="J211" s="327"/>
      <c r="K211" s="327"/>
      <c r="L211" s="327"/>
      <c r="M211" s="1467"/>
      <c r="N211" s="1467"/>
      <c r="O211" s="1467"/>
      <c r="P211" s="327"/>
      <c r="Q211" s="327"/>
      <c r="R211" s="1467"/>
      <c r="S211" s="1467"/>
      <c r="T211" s="1467"/>
      <c r="U211" s="1467"/>
      <c r="V211" s="1467"/>
      <c r="W211" s="327"/>
      <c r="X211" s="327"/>
      <c r="Y211" s="1467"/>
      <c r="Z211" s="1467"/>
      <c r="AA211" s="1467"/>
      <c r="AB211" s="1467"/>
      <c r="AC211" s="327"/>
      <c r="AD211" s="327"/>
      <c r="AE211" s="327"/>
      <c r="AF211" s="327"/>
      <c r="AG211" s="327"/>
      <c r="AH211" s="327"/>
      <c r="AI211" s="327"/>
      <c r="AJ211" s="327"/>
      <c r="AK211" s="327"/>
      <c r="AL211" s="487"/>
      <c r="AM211" s="328">
        <f>SUM(H211:AL211)</f>
        <v>0</v>
      </c>
    </row>
    <row r="212" spans="2:49" ht="30.75" customHeight="1">
      <c r="B212" s="238" t="s">
        <v>9</v>
      </c>
      <c r="C212" s="2129"/>
      <c r="D212" s="2124" t="s">
        <v>624</v>
      </c>
      <c r="E212" s="2125"/>
      <c r="F212" s="124"/>
      <c r="G212" s="122"/>
      <c r="H212" s="329">
        <f>+G212+H210-H209</f>
        <v>0</v>
      </c>
      <c r="I212" s="329">
        <f t="shared" ref="I212" si="251">+H212+I210-I209</f>
        <v>0</v>
      </c>
      <c r="J212" s="329">
        <f t="shared" ref="J212" si="252">+I212+J210-J209</f>
        <v>0</v>
      </c>
      <c r="K212" s="329">
        <f t="shared" ref="K212" si="253">+J212+K210-K209</f>
        <v>0</v>
      </c>
      <c r="L212" s="329">
        <f t="shared" ref="L212" si="254">+K212+L210-L209</f>
        <v>0</v>
      </c>
      <c r="M212" s="329">
        <f t="shared" ref="M212" si="255">+L212+M210-M209</f>
        <v>0</v>
      </c>
      <c r="N212" s="329">
        <f t="shared" ref="N212" si="256">+M212+N210-N209</f>
        <v>0</v>
      </c>
      <c r="O212" s="329">
        <f t="shared" ref="O212" si="257">+N212+O210-O209</f>
        <v>0</v>
      </c>
      <c r="P212" s="329">
        <f t="shared" ref="P212" si="258">+O212+P210-P209</f>
        <v>0</v>
      </c>
      <c r="Q212" s="329">
        <f t="shared" ref="Q212" si="259">+P212+Q210-Q209</f>
        <v>0</v>
      </c>
      <c r="R212" s="329">
        <f t="shared" ref="R212" si="260">+Q212+R210-R209</f>
        <v>0</v>
      </c>
      <c r="S212" s="329">
        <f t="shared" ref="S212" si="261">+R212+S210-S209</f>
        <v>0</v>
      </c>
      <c r="T212" s="329">
        <f t="shared" ref="T212" si="262">+S212+T210-T209</f>
        <v>0</v>
      </c>
      <c r="U212" s="329">
        <f t="shared" ref="U212" si="263">+T212+U210-U209</f>
        <v>0</v>
      </c>
      <c r="V212" s="329">
        <f t="shared" ref="V212" si="264">+U212+V210-V209</f>
        <v>0</v>
      </c>
      <c r="W212" s="329">
        <f t="shared" ref="W212" si="265">+V212+W210-W209</f>
        <v>0</v>
      </c>
      <c r="X212" s="329">
        <f t="shared" ref="X212" si="266">+W212+X210-X209</f>
        <v>0</v>
      </c>
      <c r="Y212" s="329">
        <f t="shared" ref="Y212" si="267">+X212+Y210-Y209</f>
        <v>0</v>
      </c>
      <c r="Z212" s="329">
        <f t="shared" ref="Z212" si="268">+Y212+Z210-Z209</f>
        <v>0</v>
      </c>
      <c r="AA212" s="329">
        <f t="shared" ref="AA212" si="269">+Z212+AA210-AA209</f>
        <v>0</v>
      </c>
      <c r="AB212" s="329">
        <f t="shared" ref="AB212" si="270">+AA212+AB210-AB209</f>
        <v>0</v>
      </c>
      <c r="AC212" s="329">
        <f t="shared" ref="AC212" si="271">+AB212+AC210-AC209</f>
        <v>0</v>
      </c>
      <c r="AD212" s="329">
        <f t="shared" ref="AD212" si="272">+AC212+AD210-AD209</f>
        <v>0</v>
      </c>
      <c r="AE212" s="329">
        <f t="shared" ref="AE212" si="273">+AD212+AE210-AE209</f>
        <v>0</v>
      </c>
      <c r="AF212" s="329">
        <f t="shared" ref="AF212" si="274">+AE212+AF210-AF209</f>
        <v>0</v>
      </c>
      <c r="AG212" s="329">
        <f t="shared" ref="AG212" si="275">+AF212+AG210-AG209</f>
        <v>0</v>
      </c>
      <c r="AH212" s="329">
        <f t="shared" ref="AH212" si="276">+AG212+AH210-AH209</f>
        <v>0</v>
      </c>
      <c r="AI212" s="329">
        <f t="shared" ref="AI212" si="277">+AH212+AI210-AI209</f>
        <v>0</v>
      </c>
      <c r="AJ212" s="329">
        <f t="shared" ref="AJ212" si="278">+AI212+AJ210-AJ209</f>
        <v>0</v>
      </c>
      <c r="AK212" s="329">
        <f t="shared" ref="AK212" si="279">+AJ212+AK210-AK209</f>
        <v>0</v>
      </c>
      <c r="AL212" s="379">
        <f t="shared" ref="AL212" si="280">+AK212+AL210-AL209</f>
        <v>0</v>
      </c>
      <c r="AM212" s="330"/>
    </row>
    <row r="213" spans="2:49" ht="30.75" customHeight="1">
      <c r="B213" s="238" t="s">
        <v>9</v>
      </c>
      <c r="C213" s="2129"/>
      <c r="D213" s="2059" t="s">
        <v>53</v>
      </c>
      <c r="E213" s="2060"/>
      <c r="F213" s="174"/>
      <c r="G213" s="175">
        <f>在庫管理!K26</f>
        <v>1</v>
      </c>
      <c r="H213" s="167">
        <f>+G213+H215-H210-H211</f>
        <v>1</v>
      </c>
      <c r="I213" s="167">
        <f t="shared" ref="I213" si="281">+H213+I215-I210-I211</f>
        <v>1</v>
      </c>
      <c r="J213" s="167">
        <f t="shared" ref="J213" si="282">+I213+J215-J210-J211</f>
        <v>1</v>
      </c>
      <c r="K213" s="167">
        <f t="shared" ref="K213" si="283">+J213+K215-K210-K211</f>
        <v>1</v>
      </c>
      <c r="L213" s="167">
        <f t="shared" ref="L213" si="284">+K213+L215-L210-L211</f>
        <v>1</v>
      </c>
      <c r="M213" s="167">
        <f t="shared" ref="M213" si="285">+L213+M215-M210-M211</f>
        <v>1</v>
      </c>
      <c r="N213" s="167">
        <f t="shared" ref="N213" si="286">+M213+N215-N210-N211</f>
        <v>1</v>
      </c>
      <c r="O213" s="167">
        <f t="shared" ref="O213" si="287">+N213+O215-O210-O211</f>
        <v>1</v>
      </c>
      <c r="P213" s="167">
        <f t="shared" ref="P213" si="288">+O213+P215-P210-P211</f>
        <v>1</v>
      </c>
      <c r="Q213" s="167">
        <f t="shared" ref="Q213" si="289">+P213+Q215-Q210-Q211</f>
        <v>1</v>
      </c>
      <c r="R213" s="167">
        <f t="shared" ref="R213" si="290">+Q213+R215-R210-R211</f>
        <v>1</v>
      </c>
      <c r="S213" s="167">
        <f t="shared" ref="S213" si="291">+R213+S215-S210-S211</f>
        <v>1</v>
      </c>
      <c r="T213" s="167">
        <f t="shared" ref="T213" si="292">+S213+T215-T210-T211</f>
        <v>1</v>
      </c>
      <c r="U213" s="167">
        <f t="shared" ref="U213" si="293">+T213+U215-U210-U211</f>
        <v>1</v>
      </c>
      <c r="V213" s="167">
        <f t="shared" ref="V213" si="294">+U213+V215-V210-V211</f>
        <v>1</v>
      </c>
      <c r="W213" s="167">
        <f t="shared" ref="W213" si="295">+V213+W215-W210-W211</f>
        <v>1</v>
      </c>
      <c r="X213" s="167">
        <f t="shared" ref="X213" si="296">+W213+X215-X210-X211</f>
        <v>1</v>
      </c>
      <c r="Y213" s="167">
        <f t="shared" ref="Y213" si="297">+X213+Y215-Y210-Y211</f>
        <v>1</v>
      </c>
      <c r="Z213" s="167">
        <f t="shared" ref="Z213" si="298">+Y213+Z215-Z210-Z211</f>
        <v>1</v>
      </c>
      <c r="AA213" s="167">
        <f t="shared" ref="AA213" si="299">+Z213+AA215-AA210-AA211</f>
        <v>1</v>
      </c>
      <c r="AB213" s="167">
        <f t="shared" ref="AB213" si="300">+AA213+AB215-AB210-AB211</f>
        <v>1</v>
      </c>
      <c r="AC213" s="167">
        <f t="shared" ref="AC213" si="301">+AB213+AC215-AC210-AC211</f>
        <v>1</v>
      </c>
      <c r="AD213" s="167">
        <f t="shared" ref="AD213" si="302">+AC213+AD215-AD210-AD211</f>
        <v>1</v>
      </c>
      <c r="AE213" s="167">
        <f t="shared" ref="AE213" si="303">+AD213+AE215-AE210-AE211</f>
        <v>1</v>
      </c>
      <c r="AF213" s="167">
        <f t="shared" ref="AF213" si="304">+AE213+AF215-AF210-AF211</f>
        <v>1</v>
      </c>
      <c r="AG213" s="167">
        <f t="shared" ref="AG213" si="305">+AF213+AG215-AG210-AG211</f>
        <v>1</v>
      </c>
      <c r="AH213" s="167">
        <f t="shared" ref="AH213" si="306">+AG213+AH215-AH210-AH211</f>
        <v>1</v>
      </c>
      <c r="AI213" s="167">
        <f t="shared" ref="AI213" si="307">+AH213+AI215-AI210-AI211</f>
        <v>1</v>
      </c>
      <c r="AJ213" s="167">
        <f t="shared" ref="AJ213" si="308">+AI213+AJ215-AJ210-AJ211</f>
        <v>1</v>
      </c>
      <c r="AK213" s="167">
        <f t="shared" ref="AK213" si="309">+AJ213+AK215-AK210-AK211</f>
        <v>1</v>
      </c>
      <c r="AL213" s="167">
        <f t="shared" ref="AL213" si="310">+AK213+AL215-AL210-AL211</f>
        <v>1</v>
      </c>
      <c r="AM213" s="176"/>
    </row>
    <row r="214" spans="2:49" ht="28.5" customHeight="1">
      <c r="B214" s="238" t="s">
        <v>9</v>
      </c>
      <c r="C214" s="2129"/>
      <c r="D214" s="2090" t="s">
        <v>625</v>
      </c>
      <c r="E214" s="2102"/>
      <c r="F214" s="2086" t="s">
        <v>675</v>
      </c>
      <c r="G214" s="125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  <c r="X214" s="116"/>
      <c r="Y214" s="116"/>
      <c r="Z214" s="116"/>
      <c r="AA214" s="116"/>
      <c r="AB214" s="116"/>
      <c r="AC214" s="116"/>
      <c r="AD214" s="116"/>
      <c r="AE214" s="116"/>
      <c r="AF214" s="116"/>
      <c r="AG214" s="116"/>
      <c r="AH214" s="116"/>
      <c r="AI214" s="116"/>
      <c r="AJ214" s="116"/>
      <c r="AK214" s="116"/>
      <c r="AL214" s="1296"/>
      <c r="AM214" s="187">
        <f>SUM(H214:AL214)</f>
        <v>0</v>
      </c>
    </row>
    <row r="215" spans="2:49" ht="28.5" customHeight="1">
      <c r="B215" s="238" t="s">
        <v>9</v>
      </c>
      <c r="C215" s="2129"/>
      <c r="D215" s="2089" t="s">
        <v>627</v>
      </c>
      <c r="E215" s="2092"/>
      <c r="F215" s="2087"/>
      <c r="G215" s="213"/>
      <c r="H215" s="760">
        <f t="shared" ref="H215:AL215" si="311">+H214</f>
        <v>0</v>
      </c>
      <c r="I215" s="760">
        <f t="shared" si="311"/>
        <v>0</v>
      </c>
      <c r="J215" s="760">
        <f t="shared" si="311"/>
        <v>0</v>
      </c>
      <c r="K215" s="760">
        <f t="shared" si="311"/>
        <v>0</v>
      </c>
      <c r="L215" s="760">
        <f t="shared" si="311"/>
        <v>0</v>
      </c>
      <c r="M215" s="1297">
        <f t="shared" si="311"/>
        <v>0</v>
      </c>
      <c r="N215" s="1297">
        <f t="shared" si="311"/>
        <v>0</v>
      </c>
      <c r="O215" s="1297">
        <f t="shared" si="311"/>
        <v>0</v>
      </c>
      <c r="P215" s="760">
        <f t="shared" si="311"/>
        <v>0</v>
      </c>
      <c r="Q215" s="760">
        <f t="shared" si="311"/>
        <v>0</v>
      </c>
      <c r="R215" s="1297">
        <f t="shared" si="311"/>
        <v>0</v>
      </c>
      <c r="S215" s="1297">
        <f t="shared" si="311"/>
        <v>0</v>
      </c>
      <c r="T215" s="1297">
        <f t="shared" si="311"/>
        <v>0</v>
      </c>
      <c r="U215" s="1297">
        <f t="shared" si="311"/>
        <v>0</v>
      </c>
      <c r="V215" s="1297">
        <f t="shared" si="311"/>
        <v>0</v>
      </c>
      <c r="W215" s="760">
        <f t="shared" si="311"/>
        <v>0</v>
      </c>
      <c r="X215" s="760">
        <f t="shared" si="311"/>
        <v>0</v>
      </c>
      <c r="Y215" s="1297">
        <f t="shared" si="311"/>
        <v>0</v>
      </c>
      <c r="Z215" s="1297">
        <f t="shared" si="311"/>
        <v>0</v>
      </c>
      <c r="AA215" s="1297">
        <f t="shared" si="311"/>
        <v>0</v>
      </c>
      <c r="AB215" s="1297">
        <f t="shared" si="311"/>
        <v>0</v>
      </c>
      <c r="AC215" s="760">
        <f t="shared" si="311"/>
        <v>0</v>
      </c>
      <c r="AD215" s="760">
        <f t="shared" si="311"/>
        <v>0</v>
      </c>
      <c r="AE215" s="760">
        <f t="shared" si="311"/>
        <v>0</v>
      </c>
      <c r="AF215" s="760">
        <f t="shared" si="311"/>
        <v>0</v>
      </c>
      <c r="AG215" s="760">
        <f t="shared" si="311"/>
        <v>0</v>
      </c>
      <c r="AH215" s="760">
        <f t="shared" si="311"/>
        <v>0</v>
      </c>
      <c r="AI215" s="760">
        <f t="shared" si="311"/>
        <v>0</v>
      </c>
      <c r="AJ215" s="760">
        <f t="shared" si="311"/>
        <v>0</v>
      </c>
      <c r="AK215" s="760">
        <f t="shared" si="311"/>
        <v>0</v>
      </c>
      <c r="AL215" s="760">
        <f t="shared" si="311"/>
        <v>0</v>
      </c>
      <c r="AM215" s="498">
        <f>SUM(H215:AL215)</f>
        <v>0</v>
      </c>
      <c r="AN215" s="1248">
        <f>G235</f>
        <v>0</v>
      </c>
    </row>
    <row r="216" spans="2:49" ht="28.5" customHeight="1">
      <c r="B216" s="238" t="s">
        <v>9</v>
      </c>
      <c r="C216" s="2129"/>
      <c r="D216" s="2093" t="s">
        <v>628</v>
      </c>
      <c r="E216" s="2094"/>
      <c r="F216" s="2087"/>
      <c r="G216" s="80"/>
      <c r="H216" s="761"/>
      <c r="I216" s="761"/>
      <c r="J216" s="761"/>
      <c r="K216" s="761"/>
      <c r="L216" s="761"/>
      <c r="M216" s="761"/>
      <c r="N216" s="761"/>
      <c r="O216" s="761"/>
      <c r="P216" s="761"/>
      <c r="Q216" s="761"/>
      <c r="R216" s="761"/>
      <c r="S216" s="761"/>
      <c r="T216" s="761"/>
      <c r="U216" s="761"/>
      <c r="V216" s="761"/>
      <c r="W216" s="761"/>
      <c r="X216" s="761"/>
      <c r="Y216" s="761"/>
      <c r="Z216" s="331"/>
      <c r="AA216" s="331"/>
      <c r="AB216" s="331"/>
      <c r="AC216" s="331"/>
      <c r="AD216" s="331"/>
      <c r="AE216" s="331"/>
      <c r="AF216" s="331"/>
      <c r="AG216" s="331"/>
      <c r="AH216" s="331"/>
      <c r="AI216" s="761"/>
      <c r="AJ216" s="761"/>
      <c r="AK216" s="761"/>
      <c r="AL216" s="1308"/>
      <c r="AM216" s="332">
        <f>SUM(H216:AL216)</f>
        <v>0</v>
      </c>
      <c r="AV216" s="48"/>
      <c r="AW216" s="48"/>
    </row>
    <row r="217" spans="2:49" ht="28.5" customHeight="1">
      <c r="B217" s="238"/>
      <c r="C217" s="2129"/>
      <c r="D217" s="2093" t="s">
        <v>702</v>
      </c>
      <c r="E217" s="2094"/>
      <c r="F217" s="2087"/>
      <c r="G217" s="1283"/>
      <c r="H217" s="1284"/>
      <c r="I217" s="1284"/>
      <c r="J217" s="1284"/>
      <c r="K217" s="1284"/>
      <c r="L217" s="1284"/>
      <c r="M217" s="1284"/>
      <c r="N217" s="1284"/>
      <c r="O217" s="1284"/>
      <c r="P217" s="1284"/>
      <c r="Q217" s="1284"/>
      <c r="R217" s="1284"/>
      <c r="S217" s="1284"/>
      <c r="T217" s="1284"/>
      <c r="U217" s="1284"/>
      <c r="V217" s="1284"/>
      <c r="W217" s="1284"/>
      <c r="X217" s="1284"/>
      <c r="Y217" s="1284"/>
      <c r="Z217" s="1284"/>
      <c r="AA217" s="1284"/>
      <c r="AB217" s="1284"/>
      <c r="AC217" s="1284"/>
      <c r="AD217" s="1284"/>
      <c r="AE217" s="1284"/>
      <c r="AF217" s="1284"/>
      <c r="AG217" s="1284"/>
      <c r="AH217" s="1284"/>
      <c r="AI217" s="1309"/>
      <c r="AJ217" s="1309"/>
      <c r="AK217" s="1309"/>
      <c r="AL217" s="1310"/>
      <c r="AM217" s="1285"/>
      <c r="AV217" s="48"/>
      <c r="AW217" s="48"/>
    </row>
    <row r="218" spans="2:49" ht="28.5" customHeight="1">
      <c r="B218" s="238" t="s">
        <v>9</v>
      </c>
      <c r="C218" s="2129"/>
      <c r="D218" s="2095" t="s">
        <v>629</v>
      </c>
      <c r="E218" s="2096"/>
      <c r="F218" s="2087"/>
      <c r="G218" s="171"/>
      <c r="H218" s="172">
        <f t="shared" ref="H218" si="312">+G218+H215-H214</f>
        <v>0</v>
      </c>
      <c r="I218" s="172">
        <f t="shared" ref="I218" si="313">+H218+I215-I214</f>
        <v>0</v>
      </c>
      <c r="J218" s="172">
        <f t="shared" ref="J218" si="314">+I218+J215-J214</f>
        <v>0</v>
      </c>
      <c r="K218" s="172">
        <f t="shared" ref="K218" si="315">+J218+K215-K214</f>
        <v>0</v>
      </c>
      <c r="L218" s="172">
        <f t="shared" ref="L218" si="316">+K218+L215-L214</f>
        <v>0</v>
      </c>
      <c r="M218" s="172">
        <f t="shared" ref="M218" si="317">+L218+M215-M214</f>
        <v>0</v>
      </c>
      <c r="N218" s="172">
        <f t="shared" ref="N218" si="318">+M218+N215-N214</f>
        <v>0</v>
      </c>
      <c r="O218" s="172">
        <f t="shared" ref="O218" si="319">+N218+O215-O214</f>
        <v>0</v>
      </c>
      <c r="P218" s="172">
        <f t="shared" ref="P218" si="320">+O218+P215-P214</f>
        <v>0</v>
      </c>
      <c r="Q218" s="172">
        <f t="shared" ref="Q218" si="321">+P218+Q215-Q214</f>
        <v>0</v>
      </c>
      <c r="R218" s="172">
        <f t="shared" ref="R218" si="322">+Q218+R215-R214</f>
        <v>0</v>
      </c>
      <c r="S218" s="172">
        <f t="shared" ref="S218" si="323">+R218+S215-S214</f>
        <v>0</v>
      </c>
      <c r="T218" s="172">
        <f t="shared" ref="T218" si="324">+S218+T215-T214</f>
        <v>0</v>
      </c>
      <c r="U218" s="172">
        <f t="shared" ref="U218" si="325">+T218+U215-U214</f>
        <v>0</v>
      </c>
      <c r="V218" s="172">
        <f t="shared" ref="V218" si="326">+U218+V215-V214</f>
        <v>0</v>
      </c>
      <c r="W218" s="172">
        <f t="shared" ref="W218" si="327">+V218+W215-W214</f>
        <v>0</v>
      </c>
      <c r="X218" s="172">
        <f t="shared" ref="X218" si="328">+W218+X215-X214</f>
        <v>0</v>
      </c>
      <c r="Y218" s="172">
        <f t="shared" ref="Y218" si="329">+X218+Y215-Y214</f>
        <v>0</v>
      </c>
      <c r="Z218" s="172">
        <f t="shared" ref="Z218" si="330">+Y218+Z215-Z214</f>
        <v>0</v>
      </c>
      <c r="AA218" s="172">
        <f t="shared" ref="AA218" si="331">+Z218+AA215-AA214</f>
        <v>0</v>
      </c>
      <c r="AB218" s="172">
        <f t="shared" ref="AB218" si="332">+AA218+AB215-AB214</f>
        <v>0</v>
      </c>
      <c r="AC218" s="172">
        <f t="shared" ref="AC218" si="333">+AB218+AC215-AC214</f>
        <v>0</v>
      </c>
      <c r="AD218" s="172">
        <f t="shared" ref="AD218" si="334">+AC218+AD215-AD214</f>
        <v>0</v>
      </c>
      <c r="AE218" s="172">
        <f t="shared" ref="AE218" si="335">+AD218+AE215-AE214</f>
        <v>0</v>
      </c>
      <c r="AF218" s="172">
        <f t="shared" ref="AF218" si="336">+AE218+AF215-AF214</f>
        <v>0</v>
      </c>
      <c r="AG218" s="172">
        <f t="shared" ref="AG218" si="337">+AF218+AG215-AG214</f>
        <v>0</v>
      </c>
      <c r="AH218" s="172">
        <f t="shared" ref="AH218" si="338">+AG218+AH215-AH214</f>
        <v>0</v>
      </c>
      <c r="AI218" s="1210">
        <f t="shared" ref="AI218" si="339">+AH218+AI215-AI214</f>
        <v>0</v>
      </c>
      <c r="AJ218" s="1210">
        <f t="shared" ref="AJ218" si="340">+AI218+AJ215-AJ214</f>
        <v>0</v>
      </c>
      <c r="AK218" s="1210">
        <f t="shared" ref="AK218" si="341">+AJ218+AK215-AK214</f>
        <v>0</v>
      </c>
      <c r="AL218" s="1311">
        <f t="shared" ref="AL218" si="342">+AK218+AL215-AL214</f>
        <v>0</v>
      </c>
      <c r="AM218" s="173"/>
    </row>
    <row r="219" spans="2:49" ht="28.5" customHeight="1">
      <c r="B219" s="238" t="s">
        <v>9</v>
      </c>
      <c r="C219" s="2129"/>
      <c r="D219" s="2090" t="s">
        <v>690</v>
      </c>
      <c r="E219" s="2102"/>
      <c r="F219" s="2087"/>
      <c r="G219" s="1268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  <c r="Y219" s="116"/>
      <c r="Z219" s="116"/>
      <c r="AA219" s="116"/>
      <c r="AB219" s="116"/>
      <c r="AC219" s="116"/>
      <c r="AD219" s="116"/>
      <c r="AE219" s="116"/>
      <c r="AF219" s="116"/>
      <c r="AG219" s="116"/>
      <c r="AH219" s="116"/>
      <c r="AI219" s="116"/>
      <c r="AJ219" s="116"/>
      <c r="AK219" s="116"/>
      <c r="AL219" s="1269"/>
      <c r="AM219" s="187">
        <f>SUM(H219:AL219)</f>
        <v>0</v>
      </c>
    </row>
    <row r="220" spans="2:49" ht="28.5" customHeight="1">
      <c r="B220" s="238" t="s">
        <v>9</v>
      </c>
      <c r="C220" s="2129"/>
      <c r="D220" s="2173" t="s">
        <v>692</v>
      </c>
      <c r="E220" s="2174"/>
      <c r="F220" s="2087"/>
      <c r="G220" s="1268"/>
      <c r="H220" s="1269">
        <f>H219</f>
        <v>0</v>
      </c>
      <c r="I220" s="1269">
        <f t="shared" ref="I220:L220" si="343">I219</f>
        <v>0</v>
      </c>
      <c r="J220" s="1269">
        <f t="shared" si="343"/>
        <v>0</v>
      </c>
      <c r="K220" s="1269">
        <f t="shared" si="343"/>
        <v>0</v>
      </c>
      <c r="L220" s="1269">
        <f t="shared" si="343"/>
        <v>0</v>
      </c>
      <c r="M220" s="1480"/>
      <c r="N220" s="1480">
        <f t="shared" ref="N220:O220" si="344">N219</f>
        <v>0</v>
      </c>
      <c r="O220" s="1480">
        <f t="shared" si="344"/>
        <v>0</v>
      </c>
      <c r="P220" s="1269"/>
      <c r="Q220" s="1269"/>
      <c r="R220" s="1480"/>
      <c r="S220" s="1480"/>
      <c r="T220" s="1480"/>
      <c r="U220" s="1480"/>
      <c r="V220" s="1480"/>
      <c r="W220" s="1269"/>
      <c r="X220" s="1269"/>
      <c r="Y220" s="1480"/>
      <c r="Z220" s="1480"/>
      <c r="AA220" s="1480"/>
      <c r="AB220" s="1480"/>
      <c r="AC220" s="1269">
        <f t="shared" ref="AC220:AL220" si="345">AC219</f>
        <v>0</v>
      </c>
      <c r="AD220" s="1269">
        <f t="shared" si="345"/>
        <v>0</v>
      </c>
      <c r="AE220" s="1269">
        <f t="shared" si="345"/>
        <v>0</v>
      </c>
      <c r="AF220" s="1269">
        <f t="shared" si="345"/>
        <v>0</v>
      </c>
      <c r="AG220" s="1269">
        <f t="shared" si="345"/>
        <v>0</v>
      </c>
      <c r="AH220" s="1269">
        <f t="shared" si="345"/>
        <v>0</v>
      </c>
      <c r="AI220" s="1269">
        <f t="shared" si="345"/>
        <v>0</v>
      </c>
      <c r="AJ220" s="1269">
        <f t="shared" si="345"/>
        <v>0</v>
      </c>
      <c r="AK220" s="1269">
        <f t="shared" si="345"/>
        <v>0</v>
      </c>
      <c r="AL220" s="1269">
        <f t="shared" si="345"/>
        <v>0</v>
      </c>
      <c r="AM220" s="1270">
        <f>SUM(H220:AL220)</f>
        <v>0</v>
      </c>
      <c r="AN220" s="1251" t="s">
        <v>693</v>
      </c>
    </row>
    <row r="221" spans="2:49" ht="28.5" customHeight="1">
      <c r="B221" s="238" t="s">
        <v>9</v>
      </c>
      <c r="C221" s="2129"/>
      <c r="D221" s="2175" t="s">
        <v>703</v>
      </c>
      <c r="E221" s="2176"/>
      <c r="F221" s="2087"/>
      <c r="G221" s="1268"/>
      <c r="H221" s="1269"/>
      <c r="I221" s="1269"/>
      <c r="J221" s="1269"/>
      <c r="K221" s="1269"/>
      <c r="L221" s="1269"/>
      <c r="M221" s="1480"/>
      <c r="N221" s="1480"/>
      <c r="O221" s="1480"/>
      <c r="P221" s="1269"/>
      <c r="Q221" s="1269"/>
      <c r="R221" s="1480"/>
      <c r="S221" s="1480"/>
      <c r="T221" s="1480"/>
      <c r="U221" s="1480"/>
      <c r="V221" s="1480"/>
      <c r="W221" s="1269"/>
      <c r="X221" s="1269"/>
      <c r="Y221" s="1480"/>
      <c r="Z221" s="1480"/>
      <c r="AA221" s="1480"/>
      <c r="AB221" s="1480"/>
      <c r="AC221" s="1269"/>
      <c r="AD221" s="1269"/>
      <c r="AE221" s="1269"/>
      <c r="AF221" s="1269"/>
      <c r="AG221" s="1269"/>
      <c r="AH221" s="1269"/>
      <c r="AI221" s="1269"/>
      <c r="AJ221" s="1269"/>
      <c r="AK221" s="1269"/>
      <c r="AL221" s="1269"/>
      <c r="AM221" s="1270">
        <f>SUM(H221:AL221)</f>
        <v>0</v>
      </c>
      <c r="AN221" s="1252" t="e">
        <f>AM221/(AM220+AM223)</f>
        <v>#DIV/0!</v>
      </c>
      <c r="AO221" s="2177" t="s">
        <v>694</v>
      </c>
      <c r="AP221" s="2178"/>
    </row>
    <row r="222" spans="2:49" ht="28.5" customHeight="1">
      <c r="B222" s="238" t="s">
        <v>9</v>
      </c>
      <c r="C222" s="2129"/>
      <c r="D222" s="2177" t="s">
        <v>704</v>
      </c>
      <c r="E222" s="2178"/>
      <c r="F222" s="2087"/>
      <c r="G222" s="1268"/>
      <c r="H222" s="1269"/>
      <c r="I222" s="1269"/>
      <c r="J222" s="1269"/>
      <c r="K222" s="1269"/>
      <c r="L222" s="1269"/>
      <c r="M222" s="1480"/>
      <c r="N222" s="1480"/>
      <c r="O222" s="1480"/>
      <c r="P222" s="1269"/>
      <c r="Q222" s="1269"/>
      <c r="R222" s="1480"/>
      <c r="S222" s="1480"/>
      <c r="T222" s="1480"/>
      <c r="U222" s="1480"/>
      <c r="V222" s="1480"/>
      <c r="W222" s="1269"/>
      <c r="X222" s="1269"/>
      <c r="Y222" s="1480"/>
      <c r="Z222" s="1480"/>
      <c r="AA222" s="1480"/>
      <c r="AB222" s="1480"/>
      <c r="AC222" s="1269"/>
      <c r="AD222" s="1269"/>
      <c r="AE222" s="1269"/>
      <c r="AF222" s="1269"/>
      <c r="AG222" s="1269"/>
      <c r="AH222" s="1269"/>
      <c r="AI222" s="1269"/>
      <c r="AJ222" s="1269"/>
      <c r="AK222" s="1269"/>
      <c r="AL222" s="1269"/>
      <c r="AM222" s="1270">
        <f>SUM(H222:AL222)</f>
        <v>0</v>
      </c>
      <c r="AN222" s="1252" t="e">
        <f>AM222/(AM220+AM223)</f>
        <v>#DIV/0!</v>
      </c>
      <c r="AO222" s="2177" t="s">
        <v>695</v>
      </c>
      <c r="AP222" s="2178"/>
    </row>
    <row r="223" spans="2:49" ht="28.5" customHeight="1">
      <c r="B223" s="238" t="s">
        <v>9</v>
      </c>
      <c r="C223" s="2129"/>
      <c r="D223" s="2167" t="s">
        <v>705</v>
      </c>
      <c r="E223" s="2168"/>
      <c r="F223" s="2087"/>
      <c r="G223" s="80"/>
      <c r="H223" s="1272">
        <f t="shared" ref="H223" si="346">SUM(H221:H222)</f>
        <v>0</v>
      </c>
      <c r="I223" s="1272">
        <f>SUM(I221:I222)</f>
        <v>0</v>
      </c>
      <c r="J223" s="1272">
        <f t="shared" ref="J223:N223" si="347">SUM(J221:J222)</f>
        <v>0</v>
      </c>
      <c r="K223" s="1272">
        <f t="shared" si="347"/>
        <v>0</v>
      </c>
      <c r="L223" s="1272">
        <f t="shared" si="347"/>
        <v>0</v>
      </c>
      <c r="M223" s="1272">
        <f t="shared" si="347"/>
        <v>0</v>
      </c>
      <c r="N223" s="1272">
        <f t="shared" si="347"/>
        <v>0</v>
      </c>
      <c r="O223" s="1272"/>
      <c r="P223" s="1272">
        <f t="shared" ref="P223:AL223" si="348">SUM(P221:P222)</f>
        <v>0</v>
      </c>
      <c r="Q223" s="1272">
        <f t="shared" si="348"/>
        <v>0</v>
      </c>
      <c r="R223" s="1272">
        <f t="shared" si="348"/>
        <v>0</v>
      </c>
      <c r="S223" s="1272">
        <f t="shared" si="348"/>
        <v>0</v>
      </c>
      <c r="T223" s="1272">
        <f t="shared" si="348"/>
        <v>0</v>
      </c>
      <c r="U223" s="1272">
        <f t="shared" si="348"/>
        <v>0</v>
      </c>
      <c r="V223" s="1272">
        <f t="shared" si="348"/>
        <v>0</v>
      </c>
      <c r="W223" s="1272">
        <f t="shared" si="348"/>
        <v>0</v>
      </c>
      <c r="X223" s="1272">
        <f t="shared" si="348"/>
        <v>0</v>
      </c>
      <c r="Y223" s="1272">
        <f t="shared" si="348"/>
        <v>0</v>
      </c>
      <c r="Z223" s="1272">
        <f t="shared" si="348"/>
        <v>0</v>
      </c>
      <c r="AA223" s="1272">
        <f t="shared" si="348"/>
        <v>0</v>
      </c>
      <c r="AB223" s="1272">
        <f t="shared" si="348"/>
        <v>0</v>
      </c>
      <c r="AC223" s="1272">
        <f t="shared" si="348"/>
        <v>0</v>
      </c>
      <c r="AD223" s="1272">
        <f t="shared" si="348"/>
        <v>0</v>
      </c>
      <c r="AE223" s="1272">
        <f t="shared" si="348"/>
        <v>0</v>
      </c>
      <c r="AF223" s="1272">
        <f t="shared" si="348"/>
        <v>0</v>
      </c>
      <c r="AG223" s="1272">
        <f t="shared" si="348"/>
        <v>0</v>
      </c>
      <c r="AH223" s="1272">
        <f t="shared" si="348"/>
        <v>0</v>
      </c>
      <c r="AI223" s="1272">
        <f t="shared" si="348"/>
        <v>0</v>
      </c>
      <c r="AJ223" s="1272">
        <f t="shared" si="348"/>
        <v>0</v>
      </c>
      <c r="AK223" s="1272">
        <f t="shared" si="348"/>
        <v>0</v>
      </c>
      <c r="AL223" s="1272">
        <f t="shared" si="348"/>
        <v>0</v>
      </c>
      <c r="AM223" s="1273">
        <f>SUM(H223:AL223)</f>
        <v>0</v>
      </c>
      <c r="AN223" s="1252" t="e">
        <f>AM223/(AM220+AM223)</f>
        <v>#DIV/0!</v>
      </c>
      <c r="AO223" s="2167" t="s">
        <v>699</v>
      </c>
      <c r="AP223" s="2168"/>
      <c r="AV223" s="48"/>
      <c r="AW223" s="48"/>
    </row>
    <row r="224" spans="2:49" ht="28.5" customHeight="1">
      <c r="B224" s="238" t="s">
        <v>9</v>
      </c>
      <c r="C224" s="2129"/>
      <c r="D224" s="2169" t="s">
        <v>706</v>
      </c>
      <c r="E224" s="2170"/>
      <c r="F224" s="2087"/>
      <c r="G224" s="171"/>
      <c r="H224" s="1276" t="e">
        <f t="shared" ref="H224:AL224" si="349">H223/(H220+H223)</f>
        <v>#DIV/0!</v>
      </c>
      <c r="I224" s="1276" t="e">
        <f t="shared" si="349"/>
        <v>#DIV/0!</v>
      </c>
      <c r="J224" s="1276" t="e">
        <f t="shared" si="349"/>
        <v>#DIV/0!</v>
      </c>
      <c r="K224" s="1276" t="e">
        <f t="shared" si="349"/>
        <v>#DIV/0!</v>
      </c>
      <c r="L224" s="1276" t="e">
        <f t="shared" si="349"/>
        <v>#DIV/0!</v>
      </c>
      <c r="M224" s="1276" t="e">
        <f t="shared" si="349"/>
        <v>#DIV/0!</v>
      </c>
      <c r="N224" s="1276" t="e">
        <f t="shared" si="349"/>
        <v>#DIV/0!</v>
      </c>
      <c r="O224" s="1276" t="e">
        <f t="shared" si="349"/>
        <v>#DIV/0!</v>
      </c>
      <c r="P224" s="1276" t="e">
        <f t="shared" si="349"/>
        <v>#DIV/0!</v>
      </c>
      <c r="Q224" s="1276" t="e">
        <f t="shared" si="349"/>
        <v>#DIV/0!</v>
      </c>
      <c r="R224" s="1276" t="e">
        <f t="shared" si="349"/>
        <v>#DIV/0!</v>
      </c>
      <c r="S224" s="1276" t="e">
        <f t="shared" si="349"/>
        <v>#DIV/0!</v>
      </c>
      <c r="T224" s="1276" t="e">
        <f t="shared" si="349"/>
        <v>#DIV/0!</v>
      </c>
      <c r="U224" s="1276" t="e">
        <f t="shared" si="349"/>
        <v>#DIV/0!</v>
      </c>
      <c r="V224" s="1276" t="e">
        <f t="shared" si="349"/>
        <v>#DIV/0!</v>
      </c>
      <c r="W224" s="1276" t="e">
        <f t="shared" si="349"/>
        <v>#DIV/0!</v>
      </c>
      <c r="X224" s="1276" t="e">
        <f t="shared" si="349"/>
        <v>#DIV/0!</v>
      </c>
      <c r="Y224" s="1276" t="e">
        <f t="shared" si="349"/>
        <v>#DIV/0!</v>
      </c>
      <c r="Z224" s="1276" t="e">
        <f t="shared" si="349"/>
        <v>#DIV/0!</v>
      </c>
      <c r="AA224" s="1276" t="e">
        <f t="shared" si="349"/>
        <v>#DIV/0!</v>
      </c>
      <c r="AB224" s="1276" t="e">
        <f t="shared" si="349"/>
        <v>#DIV/0!</v>
      </c>
      <c r="AC224" s="1276" t="e">
        <f t="shared" si="349"/>
        <v>#DIV/0!</v>
      </c>
      <c r="AD224" s="1276" t="e">
        <f t="shared" si="349"/>
        <v>#DIV/0!</v>
      </c>
      <c r="AE224" s="1276" t="e">
        <f t="shared" si="349"/>
        <v>#DIV/0!</v>
      </c>
      <c r="AF224" s="1276" t="e">
        <f t="shared" si="349"/>
        <v>#DIV/0!</v>
      </c>
      <c r="AG224" s="1276" t="e">
        <f t="shared" si="349"/>
        <v>#DIV/0!</v>
      </c>
      <c r="AH224" s="1276" t="e">
        <f t="shared" si="349"/>
        <v>#DIV/0!</v>
      </c>
      <c r="AI224" s="1298" t="e">
        <f t="shared" si="349"/>
        <v>#DIV/0!</v>
      </c>
      <c r="AJ224" s="1298" t="e">
        <f t="shared" si="349"/>
        <v>#DIV/0!</v>
      </c>
      <c r="AK224" s="1298" t="e">
        <f t="shared" si="349"/>
        <v>#DIV/0!</v>
      </c>
      <c r="AL224" s="1298" t="e">
        <f t="shared" si="349"/>
        <v>#DIV/0!</v>
      </c>
      <c r="AM224" s="1271"/>
      <c r="AN224" s="1274"/>
      <c r="AO224" s="1275"/>
      <c r="AP224" s="1275"/>
    </row>
    <row r="225" spans="2:49" ht="28.5" customHeight="1">
      <c r="B225" s="238" t="s">
        <v>9</v>
      </c>
      <c r="C225" s="2129"/>
      <c r="D225" s="2090" t="s">
        <v>630</v>
      </c>
      <c r="E225" s="2090"/>
      <c r="F225" s="2087"/>
      <c r="G225" s="125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  <c r="Y225" s="116"/>
      <c r="Z225" s="116"/>
      <c r="AA225" s="116"/>
      <c r="AB225" s="116"/>
      <c r="AC225" s="116"/>
      <c r="AD225" s="116"/>
      <c r="AE225" s="116"/>
      <c r="AF225" s="116"/>
      <c r="AG225" s="116"/>
      <c r="AH225" s="116"/>
      <c r="AI225" s="116"/>
      <c r="AJ225" s="116"/>
      <c r="AK225" s="116"/>
      <c r="AL225" s="1296"/>
      <c r="AM225" s="187">
        <f>SUM(H225:AL225)</f>
        <v>0</v>
      </c>
    </row>
    <row r="226" spans="2:49" ht="28.5" customHeight="1">
      <c r="B226" s="238" t="s">
        <v>9</v>
      </c>
      <c r="C226" s="2129"/>
      <c r="D226" s="2089" t="s">
        <v>631</v>
      </c>
      <c r="E226" s="2089"/>
      <c r="F226" s="2087"/>
      <c r="G226" s="80"/>
      <c r="H226" s="760">
        <f t="shared" ref="H226:AL226" si="350">H225</f>
        <v>0</v>
      </c>
      <c r="I226" s="760">
        <f t="shared" si="350"/>
        <v>0</v>
      </c>
      <c r="J226" s="760">
        <f t="shared" si="350"/>
        <v>0</v>
      </c>
      <c r="K226" s="760">
        <f t="shared" si="350"/>
        <v>0</v>
      </c>
      <c r="L226" s="760">
        <f t="shared" si="350"/>
        <v>0</v>
      </c>
      <c r="M226" s="1297">
        <f t="shared" si="350"/>
        <v>0</v>
      </c>
      <c r="N226" s="1297">
        <f t="shared" si="350"/>
        <v>0</v>
      </c>
      <c r="O226" s="1297">
        <f t="shared" si="350"/>
        <v>0</v>
      </c>
      <c r="P226" s="760">
        <f t="shared" si="350"/>
        <v>0</v>
      </c>
      <c r="Q226" s="760">
        <f t="shared" si="350"/>
        <v>0</v>
      </c>
      <c r="R226" s="1297">
        <f t="shared" si="350"/>
        <v>0</v>
      </c>
      <c r="S226" s="1297">
        <f t="shared" si="350"/>
        <v>0</v>
      </c>
      <c r="T226" s="1297">
        <f t="shared" si="350"/>
        <v>0</v>
      </c>
      <c r="U226" s="1297">
        <f t="shared" si="350"/>
        <v>0</v>
      </c>
      <c r="V226" s="1297">
        <f t="shared" si="350"/>
        <v>0</v>
      </c>
      <c r="W226" s="760">
        <f t="shared" si="350"/>
        <v>0</v>
      </c>
      <c r="X226" s="760">
        <f t="shared" si="350"/>
        <v>0</v>
      </c>
      <c r="Y226" s="1297">
        <f t="shared" si="350"/>
        <v>0</v>
      </c>
      <c r="Z226" s="1297">
        <f t="shared" si="350"/>
        <v>0</v>
      </c>
      <c r="AA226" s="1297">
        <f t="shared" si="350"/>
        <v>0</v>
      </c>
      <c r="AB226" s="1297">
        <f t="shared" si="350"/>
        <v>0</v>
      </c>
      <c r="AC226" s="760">
        <f t="shared" si="350"/>
        <v>0</v>
      </c>
      <c r="AD226" s="760">
        <f t="shared" si="350"/>
        <v>0</v>
      </c>
      <c r="AE226" s="760">
        <f t="shared" si="350"/>
        <v>0</v>
      </c>
      <c r="AF226" s="760">
        <f t="shared" si="350"/>
        <v>0</v>
      </c>
      <c r="AG226" s="760">
        <f t="shared" si="350"/>
        <v>0</v>
      </c>
      <c r="AH226" s="760">
        <f t="shared" si="350"/>
        <v>0</v>
      </c>
      <c r="AI226" s="760">
        <f t="shared" si="350"/>
        <v>0</v>
      </c>
      <c r="AJ226" s="760">
        <f t="shared" si="350"/>
        <v>0</v>
      </c>
      <c r="AK226" s="760">
        <f t="shared" si="350"/>
        <v>0</v>
      </c>
      <c r="AL226" s="760">
        <f t="shared" si="350"/>
        <v>0</v>
      </c>
      <c r="AM226" s="498">
        <f>SUM(H226:AL226)</f>
        <v>0</v>
      </c>
    </row>
    <row r="227" spans="2:49" ht="28.5" customHeight="1">
      <c r="B227" s="238" t="s">
        <v>9</v>
      </c>
      <c r="C227" s="2129"/>
      <c r="D227" s="2097" t="s">
        <v>632</v>
      </c>
      <c r="E227" s="2098"/>
      <c r="F227" s="2087"/>
      <c r="G227" s="122"/>
      <c r="H227" s="329">
        <f t="shared" ref="H227" si="351">+G227+H226-H225</f>
        <v>0</v>
      </c>
      <c r="I227" s="329">
        <f t="shared" ref="I227" si="352">+H227+I226-I225</f>
        <v>0</v>
      </c>
      <c r="J227" s="329">
        <f t="shared" ref="J227" si="353">+I227+J226-J225</f>
        <v>0</v>
      </c>
      <c r="K227" s="329">
        <f t="shared" ref="K227" si="354">+J227+K226-K225</f>
        <v>0</v>
      </c>
      <c r="L227" s="329">
        <f t="shared" ref="L227" si="355">+K227+L226-L225</f>
        <v>0</v>
      </c>
      <c r="M227" s="329">
        <f t="shared" ref="M227" si="356">+L227+M226-M225</f>
        <v>0</v>
      </c>
      <c r="N227" s="329">
        <f t="shared" ref="N227" si="357">+M227+N226-N225</f>
        <v>0</v>
      </c>
      <c r="O227" s="329">
        <f t="shared" ref="O227" si="358">+N227+O226-O225</f>
        <v>0</v>
      </c>
      <c r="P227" s="329">
        <f t="shared" ref="P227" si="359">+O227+P226-P225</f>
        <v>0</v>
      </c>
      <c r="Q227" s="329">
        <f t="shared" ref="Q227" si="360">+P227+Q226-Q225</f>
        <v>0</v>
      </c>
      <c r="R227" s="329">
        <f t="shared" ref="R227" si="361">+Q227+R226-R225</f>
        <v>0</v>
      </c>
      <c r="S227" s="329">
        <f t="shared" ref="S227" si="362">+R227+S226-S225</f>
        <v>0</v>
      </c>
      <c r="T227" s="329">
        <f t="shared" ref="T227" si="363">+S227+T226-T225</f>
        <v>0</v>
      </c>
      <c r="U227" s="329">
        <f t="shared" ref="U227" si="364">+T227+U226-U225</f>
        <v>0</v>
      </c>
      <c r="V227" s="329">
        <f t="shared" ref="V227" si="365">+U227+V226-V225</f>
        <v>0</v>
      </c>
      <c r="W227" s="329">
        <f t="shared" ref="W227" si="366">+V227+W226-W225</f>
        <v>0</v>
      </c>
      <c r="X227" s="329">
        <f t="shared" ref="X227" si="367">+W227+X226-X225</f>
        <v>0</v>
      </c>
      <c r="Y227" s="329">
        <f t="shared" ref="Y227" si="368">+X227+Y226-Y225</f>
        <v>0</v>
      </c>
      <c r="Z227" s="329">
        <f t="shared" ref="Z227" si="369">+Y227+Z226-Z225</f>
        <v>0</v>
      </c>
      <c r="AA227" s="329">
        <f t="shared" ref="AA227" si="370">+Z227+AA226-AA225</f>
        <v>0</v>
      </c>
      <c r="AB227" s="329">
        <f t="shared" ref="AB227" si="371">+AA227+AB226-AB225</f>
        <v>0</v>
      </c>
      <c r="AC227" s="329">
        <f t="shared" ref="AC227" si="372">+AB227+AC226-AC225</f>
        <v>0</v>
      </c>
      <c r="AD227" s="329">
        <f t="shared" ref="AD227" si="373">+AC227+AD226-AD225</f>
        <v>0</v>
      </c>
      <c r="AE227" s="329">
        <f t="shared" ref="AE227" si="374">+AD227+AE226-AE225</f>
        <v>0</v>
      </c>
      <c r="AF227" s="329">
        <f t="shared" ref="AF227" si="375">+AE227+AF226-AF225</f>
        <v>0</v>
      </c>
      <c r="AG227" s="329">
        <f t="shared" ref="AG227" si="376">+AF227+AG226-AG225</f>
        <v>0</v>
      </c>
      <c r="AH227" s="329">
        <f t="shared" ref="AH227" si="377">+AG227+AH226-AH225</f>
        <v>0</v>
      </c>
      <c r="AI227" s="1206">
        <f t="shared" ref="AI227" si="378">+AH227+AI226-AI225</f>
        <v>0</v>
      </c>
      <c r="AJ227" s="1206">
        <f t="shared" ref="AJ227" si="379">+AI227+AJ226-AJ225</f>
        <v>0</v>
      </c>
      <c r="AK227" s="1206">
        <f t="shared" ref="AK227" si="380">+AJ227+AK226-AK225</f>
        <v>0</v>
      </c>
      <c r="AL227" s="1312">
        <f t="shared" ref="AL227" si="381">+AK227+AL226-AL225</f>
        <v>0</v>
      </c>
      <c r="AM227" s="330"/>
      <c r="AV227" s="48"/>
      <c r="AW227" s="48"/>
    </row>
    <row r="228" spans="2:49" ht="28.2" customHeight="1" thickBot="1">
      <c r="B228" s="238" t="s">
        <v>9</v>
      </c>
      <c r="C228" s="2129"/>
      <c r="D228" s="2061" t="s">
        <v>52</v>
      </c>
      <c r="E228" s="2062"/>
      <c r="F228" s="2088"/>
      <c r="G228" s="337">
        <f>在庫管理!I26</f>
        <v>0</v>
      </c>
      <c r="H228" s="338">
        <f t="shared" ref="H228" si="382">G228+H226-H215-H216</f>
        <v>0</v>
      </c>
      <c r="I228" s="338">
        <f t="shared" ref="I228" si="383">H228+I226-I215-I216</f>
        <v>0</v>
      </c>
      <c r="J228" s="338">
        <f t="shared" ref="J228" si="384">I228+J226-J215-J216</f>
        <v>0</v>
      </c>
      <c r="K228" s="338">
        <f t="shared" ref="K228" si="385">J228+K226-K215-K216</f>
        <v>0</v>
      </c>
      <c r="L228" s="338">
        <f t="shared" ref="L228" si="386">K228+L226-L215-L216</f>
        <v>0</v>
      </c>
      <c r="M228" s="338">
        <f t="shared" ref="M228" si="387">L228+M226-M215-M216</f>
        <v>0</v>
      </c>
      <c r="N228" s="338">
        <f t="shared" ref="N228" si="388">M228+N226-N215-N216</f>
        <v>0</v>
      </c>
      <c r="O228" s="338">
        <f t="shared" ref="O228" si="389">N228+O226-O215-O216</f>
        <v>0</v>
      </c>
      <c r="P228" s="338">
        <f t="shared" ref="P228" si="390">O228+P226-P215-P216</f>
        <v>0</v>
      </c>
      <c r="Q228" s="338">
        <f t="shared" ref="Q228" si="391">P228+Q226-Q215-Q216</f>
        <v>0</v>
      </c>
      <c r="R228" s="338">
        <f t="shared" ref="R228" si="392">Q228+R226-R215-R216</f>
        <v>0</v>
      </c>
      <c r="S228" s="338">
        <f t="shared" ref="S228" si="393">R228+S226-S215-S216</f>
        <v>0</v>
      </c>
      <c r="T228" s="338">
        <f t="shared" ref="T228" si="394">S228+T226-T215-T216</f>
        <v>0</v>
      </c>
      <c r="U228" s="338">
        <f t="shared" ref="U228" si="395">T228+U226-U215-U216</f>
        <v>0</v>
      </c>
      <c r="V228" s="338">
        <f t="shared" ref="V228" si="396">U228+V226-V215-V216</f>
        <v>0</v>
      </c>
      <c r="W228" s="338">
        <f t="shared" ref="W228" si="397">V228+W226-W215-W216</f>
        <v>0</v>
      </c>
      <c r="X228" s="338">
        <f t="shared" ref="X228" si="398">W228+X226-X215-X216</f>
        <v>0</v>
      </c>
      <c r="Y228" s="338">
        <f t="shared" ref="Y228" si="399">X228+Y226-Y215-Y216</f>
        <v>0</v>
      </c>
      <c r="Z228" s="338">
        <f t="shared" ref="Z228" si="400">Y228+Z226-Z215-Z216</f>
        <v>0</v>
      </c>
      <c r="AA228" s="338">
        <f t="shared" ref="AA228" si="401">Z228+AA226-AA215-AA216</f>
        <v>0</v>
      </c>
      <c r="AB228" s="338">
        <f t="shared" ref="AB228" si="402">AA228+AB226-AB215-AB216</f>
        <v>0</v>
      </c>
      <c r="AC228" s="338">
        <f t="shared" ref="AC228" si="403">AB228+AC226-AC215-AC216</f>
        <v>0</v>
      </c>
      <c r="AD228" s="338">
        <f t="shared" ref="AD228" si="404">AC228+AD226-AD215-AD216</f>
        <v>0</v>
      </c>
      <c r="AE228" s="338">
        <f t="shared" ref="AE228" si="405">AD228+AE226-AE215-AE216</f>
        <v>0</v>
      </c>
      <c r="AF228" s="338">
        <f t="shared" ref="AF228" si="406">AE228+AF226-AF215-AF216</f>
        <v>0</v>
      </c>
      <c r="AG228" s="338">
        <f t="shared" ref="AG228" si="407">AF228+AG226-AG215-AG216</f>
        <v>0</v>
      </c>
      <c r="AH228" s="338">
        <f t="shared" ref="AH228" si="408">AG228+AH226-AH215-AH216</f>
        <v>0</v>
      </c>
      <c r="AI228" s="338">
        <f t="shared" ref="AI228" si="409">AH228+AI226-AI215-AI216</f>
        <v>0</v>
      </c>
      <c r="AJ228" s="338">
        <f t="shared" ref="AJ228" si="410">AI228+AJ226-AJ215-AJ216</f>
        <v>0</v>
      </c>
      <c r="AK228" s="338">
        <f t="shared" ref="AK228" si="411">AJ228+AK226-AK215-AK216</f>
        <v>0</v>
      </c>
      <c r="AL228" s="1300">
        <f t="shared" ref="AL228" si="412">AK228+AL226-AL215-AL216</f>
        <v>0</v>
      </c>
      <c r="AM228" s="339"/>
    </row>
    <row r="229" spans="2:49" ht="28.5" customHeight="1" thickTop="1">
      <c r="B229" s="238" t="s">
        <v>9</v>
      </c>
      <c r="C229" s="2129"/>
      <c r="D229" s="2173" t="s">
        <v>692</v>
      </c>
      <c r="E229" s="2174"/>
      <c r="F229" s="1286"/>
      <c r="G229" s="1268"/>
      <c r="H229" s="1269"/>
      <c r="I229" s="1269"/>
      <c r="J229" s="1269"/>
      <c r="K229" s="1269"/>
      <c r="L229" s="1269"/>
      <c r="M229" s="1480"/>
      <c r="N229" s="1480"/>
      <c r="O229" s="1480"/>
      <c r="P229" s="1269"/>
      <c r="Q229" s="1269"/>
      <c r="R229" s="1480"/>
      <c r="S229" s="1480"/>
      <c r="T229" s="1480"/>
      <c r="U229" s="1480"/>
      <c r="V229" s="1480"/>
      <c r="W229" s="1269"/>
      <c r="X229" s="1269"/>
      <c r="Y229" s="1480"/>
      <c r="Z229" s="1480"/>
      <c r="AA229" s="1480"/>
      <c r="AB229" s="1480"/>
      <c r="AC229" s="1269"/>
      <c r="AD229" s="1269"/>
      <c r="AE229" s="1269"/>
      <c r="AF229" s="1269"/>
      <c r="AG229" s="1269"/>
      <c r="AH229" s="1269"/>
      <c r="AI229" s="1269"/>
      <c r="AJ229" s="1269"/>
      <c r="AK229" s="1269"/>
      <c r="AL229" s="1269"/>
      <c r="AM229" s="1270">
        <f>SUM(H229:AL229)</f>
        <v>0</v>
      </c>
      <c r="AN229" s="1251" t="s">
        <v>693</v>
      </c>
    </row>
    <row r="230" spans="2:49" ht="28.5" customHeight="1">
      <c r="B230" s="238" t="s">
        <v>9</v>
      </c>
      <c r="C230" s="2129"/>
      <c r="D230" s="2167" t="s">
        <v>636</v>
      </c>
      <c r="E230" s="2168"/>
      <c r="F230" s="1286"/>
      <c r="G230" s="80"/>
      <c r="H230" s="761"/>
      <c r="I230" s="761"/>
      <c r="J230" s="761"/>
      <c r="K230" s="761"/>
      <c r="L230" s="761"/>
      <c r="M230" s="1485"/>
      <c r="N230" s="1485"/>
      <c r="O230" s="1485"/>
      <c r="P230" s="761"/>
      <c r="Q230" s="761"/>
      <c r="R230" s="1485"/>
      <c r="S230" s="1485"/>
      <c r="T230" s="1485"/>
      <c r="U230" s="1485"/>
      <c r="V230" s="1485"/>
      <c r="W230" s="761"/>
      <c r="X230" s="761"/>
      <c r="Y230" s="1485"/>
      <c r="Z230" s="1485"/>
      <c r="AA230" s="1485"/>
      <c r="AB230" s="1485"/>
      <c r="AC230" s="761"/>
      <c r="AD230" s="761"/>
      <c r="AE230" s="761"/>
      <c r="AF230" s="761"/>
      <c r="AG230" s="761"/>
      <c r="AH230" s="761"/>
      <c r="AI230" s="761"/>
      <c r="AJ230" s="761"/>
      <c r="AK230" s="761"/>
      <c r="AL230" s="761"/>
      <c r="AM230" s="1273">
        <f>SUM(H230:AL230)</f>
        <v>0</v>
      </c>
      <c r="AN230" s="1252" t="e">
        <f>AM230/(AM229+AM230)</f>
        <v>#DIV/0!</v>
      </c>
      <c r="AO230" s="2167" t="s">
        <v>699</v>
      </c>
      <c r="AP230" s="2168"/>
      <c r="AV230" s="48"/>
      <c r="AW230" s="48"/>
    </row>
    <row r="231" spans="2:49" ht="28.5" customHeight="1">
      <c r="B231" s="238" t="s">
        <v>9</v>
      </c>
      <c r="C231" s="2129"/>
      <c r="D231" s="2169" t="s">
        <v>700</v>
      </c>
      <c r="E231" s="2170"/>
      <c r="F231" s="1286"/>
      <c r="G231" s="171"/>
      <c r="H231" s="1276" t="e">
        <f>H230/(H229+H230)</f>
        <v>#DIV/0!</v>
      </c>
      <c r="I231" s="1276" t="e">
        <f>I230/(I229+I230)</f>
        <v>#DIV/0!</v>
      </c>
      <c r="J231" s="1276" t="e">
        <f t="shared" ref="J231:AL231" si="413">J230/(J229+J230)</f>
        <v>#DIV/0!</v>
      </c>
      <c r="K231" s="1276" t="e">
        <f t="shared" si="413"/>
        <v>#DIV/0!</v>
      </c>
      <c r="L231" s="1276" t="e">
        <f t="shared" si="413"/>
        <v>#DIV/0!</v>
      </c>
      <c r="M231" s="1276" t="e">
        <f t="shared" si="413"/>
        <v>#DIV/0!</v>
      </c>
      <c r="N231" s="1276" t="e">
        <f t="shared" si="413"/>
        <v>#DIV/0!</v>
      </c>
      <c r="O231" s="1276" t="e">
        <f t="shared" si="413"/>
        <v>#DIV/0!</v>
      </c>
      <c r="P231" s="1276" t="e">
        <f t="shared" si="413"/>
        <v>#DIV/0!</v>
      </c>
      <c r="Q231" s="1276" t="e">
        <f t="shared" si="413"/>
        <v>#DIV/0!</v>
      </c>
      <c r="R231" s="1276" t="e">
        <f t="shared" si="413"/>
        <v>#DIV/0!</v>
      </c>
      <c r="S231" s="1276" t="e">
        <f t="shared" si="413"/>
        <v>#DIV/0!</v>
      </c>
      <c r="T231" s="1276" t="e">
        <f t="shared" si="413"/>
        <v>#DIV/0!</v>
      </c>
      <c r="U231" s="1276" t="e">
        <f t="shared" si="413"/>
        <v>#DIV/0!</v>
      </c>
      <c r="V231" s="1276" t="e">
        <f t="shared" si="413"/>
        <v>#DIV/0!</v>
      </c>
      <c r="W231" s="1276" t="e">
        <f t="shared" si="413"/>
        <v>#DIV/0!</v>
      </c>
      <c r="X231" s="1276" t="e">
        <f t="shared" si="413"/>
        <v>#DIV/0!</v>
      </c>
      <c r="Y231" s="1276" t="e">
        <f t="shared" si="413"/>
        <v>#DIV/0!</v>
      </c>
      <c r="Z231" s="1276" t="e">
        <f t="shared" si="413"/>
        <v>#DIV/0!</v>
      </c>
      <c r="AA231" s="1276" t="e">
        <f t="shared" si="413"/>
        <v>#DIV/0!</v>
      </c>
      <c r="AB231" s="1276" t="e">
        <f t="shared" si="413"/>
        <v>#DIV/0!</v>
      </c>
      <c r="AC231" s="1276" t="e">
        <f t="shared" si="413"/>
        <v>#DIV/0!</v>
      </c>
      <c r="AD231" s="1276" t="e">
        <f t="shared" si="413"/>
        <v>#DIV/0!</v>
      </c>
      <c r="AE231" s="1276" t="e">
        <f t="shared" si="413"/>
        <v>#DIV/0!</v>
      </c>
      <c r="AF231" s="1276" t="e">
        <f t="shared" si="413"/>
        <v>#DIV/0!</v>
      </c>
      <c r="AG231" s="1276" t="e">
        <f t="shared" si="413"/>
        <v>#DIV/0!</v>
      </c>
      <c r="AH231" s="1276" t="e">
        <f t="shared" si="413"/>
        <v>#DIV/0!</v>
      </c>
      <c r="AI231" s="1276" t="e">
        <f t="shared" si="413"/>
        <v>#DIV/0!</v>
      </c>
      <c r="AJ231" s="1276" t="e">
        <f t="shared" si="413"/>
        <v>#DIV/0!</v>
      </c>
      <c r="AK231" s="1276" t="e">
        <f t="shared" si="413"/>
        <v>#DIV/0!</v>
      </c>
      <c r="AL231" s="1276" t="e">
        <f t="shared" si="413"/>
        <v>#DIV/0!</v>
      </c>
      <c r="AM231" s="1271"/>
      <c r="AN231" s="1274"/>
      <c r="AO231" s="1275"/>
      <c r="AP231" s="1275"/>
    </row>
    <row r="232" spans="2:49" ht="28.5" customHeight="1" thickBot="1">
      <c r="B232" s="238" t="s">
        <v>9</v>
      </c>
      <c r="C232" s="2129"/>
      <c r="D232" s="2171" t="s">
        <v>707</v>
      </c>
      <c r="E232" s="2172"/>
      <c r="F232" s="1286"/>
      <c r="G232" s="337">
        <f>[13]在庫管理!I109</f>
        <v>0</v>
      </c>
      <c r="H232" s="338">
        <f t="shared" ref="H232" si="414">G232+H217-H229-H230</f>
        <v>0</v>
      </c>
      <c r="I232" s="338">
        <f t="shared" ref="I232" si="415">H232+I217-I229-I230</f>
        <v>0</v>
      </c>
      <c r="J232" s="338">
        <f t="shared" ref="J232" si="416">I232+J217-J229-J230</f>
        <v>0</v>
      </c>
      <c r="K232" s="338">
        <f t="shared" ref="K232" si="417">J232+K217-K229-K230</f>
        <v>0</v>
      </c>
      <c r="L232" s="338">
        <f t="shared" ref="L232" si="418">K232+L217-L229-L230</f>
        <v>0</v>
      </c>
      <c r="M232" s="338">
        <f t="shared" ref="M232" si="419">L232+M217-M229-M230</f>
        <v>0</v>
      </c>
      <c r="N232" s="338">
        <f t="shared" ref="N232" si="420">M232+N217-N229-N230</f>
        <v>0</v>
      </c>
      <c r="O232" s="338">
        <f t="shared" ref="O232" si="421">N232+O217-O229-O230</f>
        <v>0</v>
      </c>
      <c r="P232" s="338">
        <f t="shared" ref="P232" si="422">O232+P217-P229-P230</f>
        <v>0</v>
      </c>
      <c r="Q232" s="338">
        <f t="shared" ref="Q232" si="423">P232+Q217-Q229-Q230</f>
        <v>0</v>
      </c>
      <c r="R232" s="338">
        <f t="shared" ref="R232" si="424">Q232+R217-R229-R230</f>
        <v>0</v>
      </c>
      <c r="S232" s="338">
        <f t="shared" ref="S232" si="425">R232+S217-S229-S230</f>
        <v>0</v>
      </c>
      <c r="T232" s="338">
        <f t="shared" ref="T232" si="426">S232+T217-T229-T230</f>
        <v>0</v>
      </c>
      <c r="U232" s="338">
        <f t="shared" ref="U232" si="427">T232+U217-U229-U230</f>
        <v>0</v>
      </c>
      <c r="V232" s="338">
        <f t="shared" ref="V232" si="428">U232+V217-V229-V230</f>
        <v>0</v>
      </c>
      <c r="W232" s="338">
        <f t="shared" ref="W232" si="429">V232+W217-W229-W230</f>
        <v>0</v>
      </c>
      <c r="X232" s="338">
        <f t="shared" ref="X232" si="430">W232+X217-X229-X230</f>
        <v>0</v>
      </c>
      <c r="Y232" s="338">
        <f t="shared" ref="Y232" si="431">X232+Y217-Y229-Y230</f>
        <v>0</v>
      </c>
      <c r="Z232" s="338">
        <f t="shared" ref="Z232" si="432">Y232+Z217-Z229-Z230</f>
        <v>0</v>
      </c>
      <c r="AA232" s="338">
        <f t="shared" ref="AA232" si="433">Z232+AA217-AA229-AA230</f>
        <v>0</v>
      </c>
      <c r="AB232" s="338">
        <f t="shared" ref="AB232" si="434">AA232+AB217-AB229-AB230</f>
        <v>0</v>
      </c>
      <c r="AC232" s="338">
        <f t="shared" ref="AC232" si="435">AB232+AC217-AC229-AC230</f>
        <v>0</v>
      </c>
      <c r="AD232" s="338">
        <f t="shared" ref="AD232" si="436">AC232+AD217-AD229-AD230</f>
        <v>0</v>
      </c>
      <c r="AE232" s="338">
        <f t="shared" ref="AE232" si="437">AD232+AE217-AE229-AE230</f>
        <v>0</v>
      </c>
      <c r="AF232" s="338">
        <f t="shared" ref="AF232" si="438">AE232+AF217-AF229-AF230</f>
        <v>0</v>
      </c>
      <c r="AG232" s="338">
        <f t="shared" ref="AG232" si="439">AF232+AG217-AG229-AG230</f>
        <v>0</v>
      </c>
      <c r="AH232" s="338">
        <f t="shared" ref="AH232" si="440">AG232+AH217-AH229-AH230</f>
        <v>0</v>
      </c>
      <c r="AI232" s="338">
        <f t="shared" ref="AI232" si="441">AH232+AI217-AI229-AI230</f>
        <v>0</v>
      </c>
      <c r="AJ232" s="338">
        <f t="shared" ref="AJ232" si="442">AI232+AJ217-AJ229-AJ230</f>
        <v>0</v>
      </c>
      <c r="AK232" s="338">
        <f t="shared" ref="AK232" si="443">AJ232+AK217-AK229-AK230</f>
        <v>0</v>
      </c>
      <c r="AL232" s="338">
        <f t="shared" ref="AL232" si="444">AK232+AL217-AL229-AL230</f>
        <v>0</v>
      </c>
      <c r="AM232" s="339"/>
    </row>
    <row r="233" spans="2:49" ht="30.75" customHeight="1" thickTop="1">
      <c r="B233" s="238" t="s">
        <v>4</v>
      </c>
      <c r="C233" s="2081" t="s">
        <v>712</v>
      </c>
      <c r="D233" s="2155" t="s">
        <v>220</v>
      </c>
      <c r="E233" s="298" t="s">
        <v>148</v>
      </c>
      <c r="F233" s="299"/>
      <c r="G233" s="318"/>
      <c r="H233" s="300">
        <f t="shared" ref="H233:AL233" si="445">+H209</f>
        <v>0</v>
      </c>
      <c r="I233" s="300">
        <f t="shared" si="445"/>
        <v>0</v>
      </c>
      <c r="J233" s="300">
        <f t="shared" si="445"/>
        <v>0</v>
      </c>
      <c r="K233" s="300">
        <f t="shared" si="445"/>
        <v>0</v>
      </c>
      <c r="L233" s="300">
        <f t="shared" si="445"/>
        <v>0</v>
      </c>
      <c r="M233" s="1484">
        <f t="shared" si="445"/>
        <v>0</v>
      </c>
      <c r="N233" s="1484">
        <f t="shared" si="445"/>
        <v>0</v>
      </c>
      <c r="O233" s="1484">
        <f t="shared" si="445"/>
        <v>0</v>
      </c>
      <c r="P233" s="300">
        <f t="shared" si="445"/>
        <v>0</v>
      </c>
      <c r="Q233" s="300">
        <f t="shared" si="445"/>
        <v>0</v>
      </c>
      <c r="R233" s="1484">
        <f t="shared" si="445"/>
        <v>0</v>
      </c>
      <c r="S233" s="1484">
        <f t="shared" si="445"/>
        <v>0</v>
      </c>
      <c r="T233" s="1484">
        <f t="shared" si="445"/>
        <v>0</v>
      </c>
      <c r="U233" s="1484">
        <f t="shared" si="445"/>
        <v>0</v>
      </c>
      <c r="V233" s="1484">
        <f t="shared" si="445"/>
        <v>0</v>
      </c>
      <c r="W233" s="300">
        <f t="shared" si="445"/>
        <v>0</v>
      </c>
      <c r="X233" s="300">
        <f t="shared" si="445"/>
        <v>0</v>
      </c>
      <c r="Y233" s="1484">
        <f t="shared" si="445"/>
        <v>0</v>
      </c>
      <c r="Z233" s="1484">
        <f t="shared" si="445"/>
        <v>0</v>
      </c>
      <c r="AA233" s="1484">
        <f t="shared" si="445"/>
        <v>0</v>
      </c>
      <c r="AB233" s="1484">
        <f t="shared" si="445"/>
        <v>0</v>
      </c>
      <c r="AC233" s="300">
        <f t="shared" si="445"/>
        <v>0</v>
      </c>
      <c r="AD233" s="300">
        <f t="shared" si="445"/>
        <v>0</v>
      </c>
      <c r="AE233" s="300">
        <f t="shared" si="445"/>
        <v>0</v>
      </c>
      <c r="AF233" s="300">
        <f t="shared" si="445"/>
        <v>0</v>
      </c>
      <c r="AG233" s="300">
        <f t="shared" si="445"/>
        <v>0</v>
      </c>
      <c r="AH233" s="300">
        <f t="shared" si="445"/>
        <v>0</v>
      </c>
      <c r="AI233" s="300">
        <f t="shared" si="445"/>
        <v>0</v>
      </c>
      <c r="AJ233" s="300">
        <f t="shared" si="445"/>
        <v>0</v>
      </c>
      <c r="AK233" s="300">
        <f t="shared" si="445"/>
        <v>0</v>
      </c>
      <c r="AL233" s="300">
        <f t="shared" si="445"/>
        <v>0</v>
      </c>
      <c r="AM233" s="301">
        <f>SUM(H233:AL233)</f>
        <v>0</v>
      </c>
      <c r="AO233" s="238" t="s">
        <v>635</v>
      </c>
    </row>
    <row r="234" spans="2:49" ht="30.75" customHeight="1">
      <c r="B234" s="238" t="s">
        <v>4</v>
      </c>
      <c r="C234" s="2082"/>
      <c r="D234" s="2112"/>
      <c r="E234" s="215" t="s">
        <v>636</v>
      </c>
      <c r="F234" s="221"/>
      <c r="G234" s="248"/>
      <c r="H234" s="240"/>
      <c r="I234" s="240"/>
      <c r="J234" s="240"/>
      <c r="K234" s="240"/>
      <c r="L234" s="240"/>
      <c r="M234" s="1469"/>
      <c r="N234" s="1469"/>
      <c r="O234" s="1469"/>
      <c r="P234" s="240"/>
      <c r="Q234" s="240"/>
      <c r="R234" s="1469"/>
      <c r="S234" s="1469"/>
      <c r="T234" s="1469"/>
      <c r="U234" s="1469"/>
      <c r="V234" s="1469"/>
      <c r="W234" s="240"/>
      <c r="X234" s="240"/>
      <c r="Y234" s="1469"/>
      <c r="Z234" s="1469"/>
      <c r="AA234" s="1469"/>
      <c r="AB234" s="1469"/>
      <c r="AC234" s="240"/>
      <c r="AD234" s="240"/>
      <c r="AE234" s="240"/>
      <c r="AF234" s="240"/>
      <c r="AG234" s="240"/>
      <c r="AH234" s="240"/>
      <c r="AI234" s="240"/>
      <c r="AJ234" s="240"/>
      <c r="AK234" s="240"/>
      <c r="AL234" s="782"/>
      <c r="AM234" s="257">
        <f t="shared" ref="AM234:AM241" si="446">SUM(H234:AL234)</f>
        <v>0</v>
      </c>
      <c r="AO234" s="289" t="e">
        <f>+AM233/(AM234+AM233)</f>
        <v>#DIV/0!</v>
      </c>
    </row>
    <row r="235" spans="2:49" ht="30.75" customHeight="1">
      <c r="B235" s="238" t="s">
        <v>4</v>
      </c>
      <c r="C235" s="2082"/>
      <c r="D235" s="2113" t="s">
        <v>134</v>
      </c>
      <c r="E235" s="214" t="s">
        <v>148</v>
      </c>
      <c r="F235" s="220"/>
      <c r="G235" s="310"/>
      <c r="H235" s="242">
        <f t="shared" ref="H235:AL235" si="447">+H237</f>
        <v>0</v>
      </c>
      <c r="I235" s="242">
        <f t="shared" si="447"/>
        <v>0</v>
      </c>
      <c r="J235" s="242">
        <f t="shared" si="447"/>
        <v>0</v>
      </c>
      <c r="K235" s="242">
        <f t="shared" si="447"/>
        <v>0</v>
      </c>
      <c r="L235" s="242">
        <f t="shared" si="447"/>
        <v>0</v>
      </c>
      <c r="M235" s="1481">
        <f t="shared" si="447"/>
        <v>0</v>
      </c>
      <c r="N235" s="1481">
        <f t="shared" si="447"/>
        <v>0</v>
      </c>
      <c r="O235" s="1481">
        <f t="shared" si="447"/>
        <v>0</v>
      </c>
      <c r="P235" s="242">
        <f t="shared" si="447"/>
        <v>0</v>
      </c>
      <c r="Q235" s="242">
        <f t="shared" si="447"/>
        <v>0</v>
      </c>
      <c r="R235" s="1481">
        <f t="shared" si="447"/>
        <v>0</v>
      </c>
      <c r="S235" s="1481">
        <f t="shared" si="447"/>
        <v>0</v>
      </c>
      <c r="T235" s="1481">
        <f t="shared" si="447"/>
        <v>0</v>
      </c>
      <c r="U235" s="1481">
        <f t="shared" si="447"/>
        <v>0</v>
      </c>
      <c r="V235" s="1481">
        <f t="shared" si="447"/>
        <v>0</v>
      </c>
      <c r="W235" s="242">
        <f t="shared" si="447"/>
        <v>0</v>
      </c>
      <c r="X235" s="242">
        <f t="shared" si="447"/>
        <v>0</v>
      </c>
      <c r="Y235" s="1481">
        <f t="shared" si="447"/>
        <v>0</v>
      </c>
      <c r="Z235" s="1481">
        <f t="shared" si="447"/>
        <v>0</v>
      </c>
      <c r="AA235" s="1481">
        <f t="shared" si="447"/>
        <v>0</v>
      </c>
      <c r="AB235" s="1481">
        <f t="shared" si="447"/>
        <v>0</v>
      </c>
      <c r="AC235" s="242">
        <f t="shared" si="447"/>
        <v>0</v>
      </c>
      <c r="AD235" s="242">
        <f t="shared" si="447"/>
        <v>0</v>
      </c>
      <c r="AE235" s="242">
        <f t="shared" si="447"/>
        <v>0</v>
      </c>
      <c r="AF235" s="242">
        <f t="shared" si="447"/>
        <v>0</v>
      </c>
      <c r="AG235" s="242">
        <f t="shared" si="447"/>
        <v>0</v>
      </c>
      <c r="AH235" s="242">
        <f t="shared" si="447"/>
        <v>0</v>
      </c>
      <c r="AI235" s="242">
        <f t="shared" si="447"/>
        <v>0</v>
      </c>
      <c r="AJ235" s="242">
        <f t="shared" si="447"/>
        <v>0</v>
      </c>
      <c r="AK235" s="242">
        <f t="shared" si="447"/>
        <v>0</v>
      </c>
      <c r="AL235" s="242">
        <f t="shared" si="447"/>
        <v>0</v>
      </c>
      <c r="AM235" s="258">
        <f t="shared" si="446"/>
        <v>0</v>
      </c>
    </row>
    <row r="236" spans="2:49" ht="30.75" customHeight="1">
      <c r="B236" s="238" t="s">
        <v>4</v>
      </c>
      <c r="C236" s="2082"/>
      <c r="D236" s="2112"/>
      <c r="E236" s="215" t="s">
        <v>636</v>
      </c>
      <c r="F236" s="221"/>
      <c r="G236" s="248"/>
      <c r="H236" s="221"/>
      <c r="I236" s="221"/>
      <c r="J236" s="221"/>
      <c r="K236" s="221"/>
      <c r="L236" s="221"/>
      <c r="M236" s="1472"/>
      <c r="N236" s="1472"/>
      <c r="O236" s="1472"/>
      <c r="P236" s="221"/>
      <c r="Q236" s="221"/>
      <c r="R236" s="1472"/>
      <c r="S236" s="1472"/>
      <c r="T236" s="1472"/>
      <c r="U236" s="1472"/>
      <c r="V236" s="1472"/>
      <c r="W236" s="221"/>
      <c r="X236" s="221"/>
      <c r="Y236" s="1472"/>
      <c r="Z236" s="1472"/>
      <c r="AA236" s="1472"/>
      <c r="AB236" s="1472"/>
      <c r="AC236" s="221"/>
      <c r="AD236" s="221"/>
      <c r="AE236" s="221"/>
      <c r="AF236" s="221"/>
      <c r="AG236" s="221"/>
      <c r="AH236" s="221"/>
      <c r="AI236" s="221"/>
      <c r="AJ236" s="221"/>
      <c r="AK236" s="221"/>
      <c r="AL236" s="221"/>
      <c r="AM236" s="259">
        <f t="shared" si="446"/>
        <v>0</v>
      </c>
      <c r="AO236" s="289" t="e">
        <f>+AM235/(AM236+AM235)</f>
        <v>#DIV/0!</v>
      </c>
    </row>
    <row r="237" spans="2:49" ht="30.75" customHeight="1">
      <c r="B237" s="238" t="s">
        <v>4</v>
      </c>
      <c r="C237" s="2082"/>
      <c r="D237" s="2113" t="s">
        <v>129</v>
      </c>
      <c r="E237" s="214" t="s">
        <v>148</v>
      </c>
      <c r="F237" s="220"/>
      <c r="G237" s="310"/>
      <c r="H237" s="270">
        <f t="shared" ref="H237:AL237" si="448">+H239</f>
        <v>0</v>
      </c>
      <c r="I237" s="270">
        <f t="shared" si="448"/>
        <v>0</v>
      </c>
      <c r="J237" s="270">
        <f t="shared" si="448"/>
        <v>0</v>
      </c>
      <c r="K237" s="270">
        <f t="shared" si="448"/>
        <v>0</v>
      </c>
      <c r="L237" s="270">
        <f t="shared" si="448"/>
        <v>0</v>
      </c>
      <c r="M237" s="1471">
        <f t="shared" si="448"/>
        <v>0</v>
      </c>
      <c r="N237" s="1471">
        <f t="shared" si="448"/>
        <v>0</v>
      </c>
      <c r="O237" s="1471">
        <f t="shared" si="448"/>
        <v>0</v>
      </c>
      <c r="P237" s="270">
        <f t="shared" si="448"/>
        <v>0</v>
      </c>
      <c r="Q237" s="270">
        <f t="shared" si="448"/>
        <v>0</v>
      </c>
      <c r="R237" s="1471">
        <f t="shared" si="448"/>
        <v>0</v>
      </c>
      <c r="S237" s="1471">
        <f t="shared" si="448"/>
        <v>0</v>
      </c>
      <c r="T237" s="1471">
        <f t="shared" si="448"/>
        <v>0</v>
      </c>
      <c r="U237" s="1471">
        <f t="shared" si="448"/>
        <v>0</v>
      </c>
      <c r="V237" s="1471">
        <f t="shared" si="448"/>
        <v>0</v>
      </c>
      <c r="W237" s="270">
        <f t="shared" si="448"/>
        <v>0</v>
      </c>
      <c r="X237" s="270">
        <f t="shared" si="448"/>
        <v>0</v>
      </c>
      <c r="Y237" s="1471">
        <f t="shared" si="448"/>
        <v>0</v>
      </c>
      <c r="Z237" s="1471">
        <f t="shared" si="448"/>
        <v>0</v>
      </c>
      <c r="AA237" s="1471">
        <f t="shared" si="448"/>
        <v>0</v>
      </c>
      <c r="AB237" s="1471">
        <f t="shared" si="448"/>
        <v>0</v>
      </c>
      <c r="AC237" s="270">
        <f t="shared" si="448"/>
        <v>0</v>
      </c>
      <c r="AD237" s="270">
        <f t="shared" si="448"/>
        <v>0</v>
      </c>
      <c r="AE237" s="270">
        <f t="shared" si="448"/>
        <v>0</v>
      </c>
      <c r="AF237" s="270">
        <f t="shared" si="448"/>
        <v>0</v>
      </c>
      <c r="AG237" s="270">
        <f t="shared" si="448"/>
        <v>0</v>
      </c>
      <c r="AH237" s="270">
        <f t="shared" si="448"/>
        <v>0</v>
      </c>
      <c r="AI237" s="270">
        <f t="shared" si="448"/>
        <v>0</v>
      </c>
      <c r="AJ237" s="270">
        <f t="shared" si="448"/>
        <v>0</v>
      </c>
      <c r="AK237" s="270">
        <f t="shared" si="448"/>
        <v>0</v>
      </c>
      <c r="AL237" s="270">
        <f t="shared" si="448"/>
        <v>0</v>
      </c>
      <c r="AM237" s="258">
        <f t="shared" si="446"/>
        <v>0</v>
      </c>
    </row>
    <row r="238" spans="2:49" ht="30.75" customHeight="1">
      <c r="B238" s="238" t="s">
        <v>4</v>
      </c>
      <c r="C238" s="2082"/>
      <c r="D238" s="2112"/>
      <c r="E238" s="215" t="s">
        <v>636</v>
      </c>
      <c r="F238" s="221"/>
      <c r="G238" s="248"/>
      <c r="H238" s="221"/>
      <c r="I238" s="221"/>
      <c r="J238" s="221"/>
      <c r="K238" s="221"/>
      <c r="L238" s="221"/>
      <c r="M238" s="1472"/>
      <c r="N238" s="1472"/>
      <c r="O238" s="1471">
        <f t="shared" ref="O238:AA238" si="449">+O240</f>
        <v>0</v>
      </c>
      <c r="P238" s="270">
        <f t="shared" si="449"/>
        <v>0</v>
      </c>
      <c r="Q238" s="270">
        <f t="shared" si="449"/>
        <v>0</v>
      </c>
      <c r="R238" s="1471">
        <f t="shared" si="449"/>
        <v>0</v>
      </c>
      <c r="S238" s="1471">
        <f t="shared" si="449"/>
        <v>0</v>
      </c>
      <c r="T238" s="1471">
        <f t="shared" si="449"/>
        <v>0</v>
      </c>
      <c r="U238" s="1471">
        <f t="shared" si="449"/>
        <v>0</v>
      </c>
      <c r="V238" s="1471">
        <f t="shared" si="449"/>
        <v>0</v>
      </c>
      <c r="W238" s="270">
        <f t="shared" si="449"/>
        <v>0</v>
      </c>
      <c r="X238" s="270">
        <f t="shared" si="449"/>
        <v>0</v>
      </c>
      <c r="Y238" s="1471">
        <f t="shared" si="449"/>
        <v>0</v>
      </c>
      <c r="Z238" s="1471">
        <f t="shared" si="449"/>
        <v>0</v>
      </c>
      <c r="AA238" s="1471">
        <f t="shared" si="449"/>
        <v>0</v>
      </c>
      <c r="AB238" s="1472"/>
      <c r="AC238" s="221"/>
      <c r="AD238" s="221"/>
      <c r="AE238" s="221"/>
      <c r="AF238" s="221"/>
      <c r="AG238" s="221"/>
      <c r="AH238" s="221"/>
      <c r="AI238" s="221"/>
      <c r="AJ238" s="221"/>
      <c r="AK238" s="221"/>
      <c r="AL238" s="221"/>
      <c r="AM238" s="259">
        <f t="shared" si="446"/>
        <v>0</v>
      </c>
      <c r="AO238" s="289" t="e">
        <f>+AM237/(AM238+AM237)</f>
        <v>#DIV/0!</v>
      </c>
    </row>
    <row r="239" spans="2:49" ht="30.75" customHeight="1">
      <c r="B239" s="238" t="s">
        <v>4</v>
      </c>
      <c r="C239" s="2082"/>
      <c r="D239" s="2111" t="s">
        <v>4</v>
      </c>
      <c r="E239" s="214" t="s">
        <v>148</v>
      </c>
      <c r="F239" s="222"/>
      <c r="G239" s="311"/>
      <c r="H239" s="270">
        <f t="shared" ref="H239:AL239" si="450">+H243</f>
        <v>0</v>
      </c>
      <c r="I239" s="270">
        <f t="shared" si="450"/>
        <v>0</v>
      </c>
      <c r="J239" s="270">
        <f t="shared" si="450"/>
        <v>0</v>
      </c>
      <c r="K239" s="270">
        <f t="shared" si="450"/>
        <v>0</v>
      </c>
      <c r="L239" s="270">
        <f t="shared" si="450"/>
        <v>0</v>
      </c>
      <c r="M239" s="1471">
        <f t="shared" si="450"/>
        <v>0</v>
      </c>
      <c r="N239" s="1471">
        <f t="shared" si="450"/>
        <v>0</v>
      </c>
      <c r="O239" s="1471">
        <f t="shared" si="450"/>
        <v>0</v>
      </c>
      <c r="P239" s="270">
        <f t="shared" si="450"/>
        <v>0</v>
      </c>
      <c r="Q239" s="270">
        <f t="shared" si="450"/>
        <v>0</v>
      </c>
      <c r="R239" s="1471">
        <f t="shared" si="450"/>
        <v>0</v>
      </c>
      <c r="S239" s="1471">
        <f t="shared" si="450"/>
        <v>0</v>
      </c>
      <c r="T239" s="1471">
        <f t="shared" si="450"/>
        <v>0</v>
      </c>
      <c r="U239" s="1471">
        <f t="shared" si="450"/>
        <v>0</v>
      </c>
      <c r="V239" s="1471">
        <f t="shared" si="450"/>
        <v>0</v>
      </c>
      <c r="W239" s="270">
        <f t="shared" si="450"/>
        <v>0</v>
      </c>
      <c r="X239" s="270">
        <f t="shared" si="450"/>
        <v>0</v>
      </c>
      <c r="Y239" s="1471">
        <f t="shared" si="450"/>
        <v>0</v>
      </c>
      <c r="Z239" s="1471">
        <f t="shared" si="450"/>
        <v>0</v>
      </c>
      <c r="AA239" s="1471">
        <f t="shared" si="450"/>
        <v>0</v>
      </c>
      <c r="AB239" s="1471">
        <f t="shared" si="450"/>
        <v>0</v>
      </c>
      <c r="AC239" s="270">
        <f t="shared" si="450"/>
        <v>0</v>
      </c>
      <c r="AD239" s="270">
        <f t="shared" si="450"/>
        <v>0</v>
      </c>
      <c r="AE239" s="270">
        <f t="shared" si="450"/>
        <v>0</v>
      </c>
      <c r="AF239" s="270">
        <f t="shared" si="450"/>
        <v>0</v>
      </c>
      <c r="AG239" s="270">
        <f t="shared" si="450"/>
        <v>0</v>
      </c>
      <c r="AH239" s="270">
        <f t="shared" si="450"/>
        <v>0</v>
      </c>
      <c r="AI239" s="270">
        <f t="shared" si="450"/>
        <v>0</v>
      </c>
      <c r="AJ239" s="270">
        <f t="shared" si="450"/>
        <v>0</v>
      </c>
      <c r="AK239" s="270">
        <f t="shared" si="450"/>
        <v>0</v>
      </c>
      <c r="AL239" s="270">
        <f t="shared" si="450"/>
        <v>0</v>
      </c>
      <c r="AM239" s="258">
        <f t="shared" si="446"/>
        <v>0</v>
      </c>
    </row>
    <row r="240" spans="2:49" ht="30.75" customHeight="1" thickBot="1">
      <c r="B240" s="238" t="s">
        <v>4</v>
      </c>
      <c r="C240" s="2082"/>
      <c r="D240" s="2114"/>
      <c r="E240" s="216" t="s">
        <v>636</v>
      </c>
      <c r="F240" s="223"/>
      <c r="G240" s="312"/>
      <c r="H240" s="221"/>
      <c r="I240" s="221"/>
      <c r="J240" s="221"/>
      <c r="K240" s="221"/>
      <c r="L240" s="221"/>
      <c r="M240" s="1472"/>
      <c r="N240" s="1472"/>
      <c r="O240" s="1472"/>
      <c r="P240" s="221"/>
      <c r="Q240" s="221"/>
      <c r="R240" s="1472"/>
      <c r="S240" s="1472"/>
      <c r="T240" s="1472"/>
      <c r="U240" s="1472"/>
      <c r="V240" s="1472"/>
      <c r="W240" s="221"/>
      <c r="X240" s="221"/>
      <c r="Y240" s="1472"/>
      <c r="Z240" s="1472"/>
      <c r="AA240" s="1472"/>
      <c r="AB240" s="1472"/>
      <c r="AC240" s="221"/>
      <c r="AD240" s="221"/>
      <c r="AE240" s="221"/>
      <c r="AF240" s="221"/>
      <c r="AG240" s="221"/>
      <c r="AH240" s="221"/>
      <c r="AI240" s="221"/>
      <c r="AJ240" s="221"/>
      <c r="AK240" s="221"/>
      <c r="AL240" s="248"/>
      <c r="AM240" s="259">
        <f t="shared" si="446"/>
        <v>0</v>
      </c>
      <c r="AO240" s="289" t="e">
        <f>+AM239/(AM240+AM239)</f>
        <v>#DIV/0!</v>
      </c>
    </row>
    <row r="241" spans="2:41" ht="30.75" customHeight="1" thickTop="1">
      <c r="B241" s="238" t="s">
        <v>4</v>
      </c>
      <c r="C241" s="2082"/>
      <c r="D241" s="225" t="s">
        <v>637</v>
      </c>
      <c r="E241" s="226" t="s">
        <v>7</v>
      </c>
      <c r="F241" s="227"/>
      <c r="G241" s="249"/>
      <c r="H241" s="227"/>
      <c r="I241" s="227"/>
      <c r="J241" s="227"/>
      <c r="K241" s="227"/>
      <c r="L241" s="227"/>
      <c r="M241" s="1473"/>
      <c r="N241" s="1473"/>
      <c r="O241" s="1473"/>
      <c r="P241" s="227"/>
      <c r="Q241" s="227"/>
      <c r="R241" s="1473"/>
      <c r="S241" s="1473"/>
      <c r="T241" s="1473"/>
      <c r="U241" s="1473"/>
      <c r="V241" s="1473"/>
      <c r="W241" s="227"/>
      <c r="X241" s="227"/>
      <c r="Y241" s="1473"/>
      <c r="Z241" s="1473"/>
      <c r="AA241" s="1473"/>
      <c r="AB241" s="1473"/>
      <c r="AC241" s="227"/>
      <c r="AD241" s="227"/>
      <c r="AE241" s="227"/>
      <c r="AF241" s="227"/>
      <c r="AG241" s="227"/>
      <c r="AH241" s="227"/>
      <c r="AI241" s="227"/>
      <c r="AJ241" s="227"/>
      <c r="AK241" s="227"/>
      <c r="AL241" s="249"/>
      <c r="AM241" s="481">
        <f t="shared" si="446"/>
        <v>0</v>
      </c>
    </row>
    <row r="242" spans="2:41" ht="30.75" customHeight="1">
      <c r="B242" s="238" t="s">
        <v>4</v>
      </c>
      <c r="C242" s="2082"/>
      <c r="D242" s="2063" t="s">
        <v>51</v>
      </c>
      <c r="E242" s="2064"/>
      <c r="F242" s="224"/>
      <c r="G242" s="313">
        <f>在庫管理!E26</f>
        <v>0</v>
      </c>
      <c r="H242" s="510">
        <f t="shared" ref="H242:L242" si="451">+G242+H239-H236-H238-H226+H217-H230</f>
        <v>0</v>
      </c>
      <c r="I242" s="510">
        <f t="shared" si="451"/>
        <v>0</v>
      </c>
      <c r="J242" s="510">
        <f t="shared" si="451"/>
        <v>0</v>
      </c>
      <c r="K242" s="510">
        <f t="shared" si="451"/>
        <v>0</v>
      </c>
      <c r="L242" s="510">
        <f t="shared" si="451"/>
        <v>0</v>
      </c>
      <c r="M242" s="510">
        <f>+L242+M239-M236-M238-M226+M217-M230</f>
        <v>0</v>
      </c>
      <c r="N242" s="510">
        <f t="shared" ref="N242:AL242" si="452">+M242+N239-N236-N238-N226+N217-N230</f>
        <v>0</v>
      </c>
      <c r="O242" s="510">
        <f t="shared" si="452"/>
        <v>0</v>
      </c>
      <c r="P242" s="510">
        <f t="shared" si="452"/>
        <v>0</v>
      </c>
      <c r="Q242" s="510">
        <f t="shared" si="452"/>
        <v>0</v>
      </c>
      <c r="R242" s="510">
        <f t="shared" si="452"/>
        <v>0</v>
      </c>
      <c r="S242" s="510">
        <f t="shared" si="452"/>
        <v>0</v>
      </c>
      <c r="T242" s="510">
        <f t="shared" si="452"/>
        <v>0</v>
      </c>
      <c r="U242" s="510">
        <f t="shared" si="452"/>
        <v>0</v>
      </c>
      <c r="V242" s="510">
        <f t="shared" si="452"/>
        <v>0</v>
      </c>
      <c r="W242" s="510">
        <f t="shared" si="452"/>
        <v>0</v>
      </c>
      <c r="X242" s="510">
        <f t="shared" si="452"/>
        <v>0</v>
      </c>
      <c r="Y242" s="510">
        <f t="shared" si="452"/>
        <v>0</v>
      </c>
      <c r="Z242" s="510">
        <f t="shared" si="452"/>
        <v>0</v>
      </c>
      <c r="AA242" s="510">
        <f t="shared" si="452"/>
        <v>0</v>
      </c>
      <c r="AB242" s="510">
        <f t="shared" si="452"/>
        <v>0</v>
      </c>
      <c r="AC242" s="510">
        <f t="shared" si="452"/>
        <v>0</v>
      </c>
      <c r="AD242" s="510">
        <f t="shared" si="452"/>
        <v>0</v>
      </c>
      <c r="AE242" s="510">
        <f t="shared" si="452"/>
        <v>0</v>
      </c>
      <c r="AF242" s="510">
        <f t="shared" si="452"/>
        <v>0</v>
      </c>
      <c r="AG242" s="510">
        <f t="shared" si="452"/>
        <v>0</v>
      </c>
      <c r="AH242" s="510">
        <f t="shared" si="452"/>
        <v>0</v>
      </c>
      <c r="AI242" s="510">
        <f t="shared" si="452"/>
        <v>0</v>
      </c>
      <c r="AJ242" s="510">
        <f t="shared" si="452"/>
        <v>0</v>
      </c>
      <c r="AK242" s="510">
        <f t="shared" si="452"/>
        <v>0</v>
      </c>
      <c r="AL242" s="510">
        <f t="shared" si="452"/>
        <v>0</v>
      </c>
      <c r="AM242" s="261"/>
    </row>
    <row r="243" spans="2:41" ht="30.75" customHeight="1">
      <c r="B243" s="238" t="s">
        <v>4</v>
      </c>
      <c r="C243" s="2082"/>
      <c r="D243" s="2055" t="s">
        <v>144</v>
      </c>
      <c r="E243" s="2056"/>
      <c r="F243" s="247"/>
      <c r="G243" s="251">
        <f>管理ﾌｫｰﾏｯﾄ!G92</f>
        <v>0</v>
      </c>
      <c r="H243" s="290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  <c r="Z243" s="116"/>
      <c r="AA243" s="116"/>
      <c r="AB243" s="116"/>
      <c r="AC243" s="116"/>
      <c r="AD243" s="116"/>
      <c r="AE243" s="116"/>
      <c r="AF243" s="116"/>
      <c r="AG243" s="116"/>
      <c r="AH243" s="116"/>
      <c r="AI243" s="116"/>
      <c r="AJ243" s="116"/>
      <c r="AK243" s="290"/>
      <c r="AL243" s="788"/>
      <c r="AM243" s="262">
        <f>SUM(H243:AL243)</f>
        <v>0</v>
      </c>
      <c r="AO243" s="238" t="s">
        <v>638</v>
      </c>
    </row>
    <row r="244" spans="2:41" ht="30.75" customHeight="1">
      <c r="B244" s="238" t="s">
        <v>4</v>
      </c>
      <c r="C244" s="2082"/>
      <c r="D244" s="2057" t="s">
        <v>148</v>
      </c>
      <c r="E244" s="2058"/>
      <c r="F244" s="244"/>
      <c r="G244" s="753">
        <f>在庫管理!D72</f>
        <v>0</v>
      </c>
      <c r="H244" s="217">
        <f>+H239-H238-H236-H234</f>
        <v>0</v>
      </c>
      <c r="I244" s="217">
        <f t="shared" ref="I244:AL244" si="453">+I239-I238-I236-I234</f>
        <v>0</v>
      </c>
      <c r="J244" s="217">
        <f t="shared" si="453"/>
        <v>0</v>
      </c>
      <c r="K244" s="217">
        <f t="shared" si="453"/>
        <v>0</v>
      </c>
      <c r="L244" s="217">
        <f t="shared" si="453"/>
        <v>0</v>
      </c>
      <c r="M244" s="217">
        <f t="shared" si="453"/>
        <v>0</v>
      </c>
      <c r="N244" s="217">
        <f t="shared" si="453"/>
        <v>0</v>
      </c>
      <c r="O244" s="217">
        <f t="shared" si="453"/>
        <v>0</v>
      </c>
      <c r="P244" s="217">
        <f t="shared" si="453"/>
        <v>0</v>
      </c>
      <c r="Q244" s="217">
        <f t="shared" si="453"/>
        <v>0</v>
      </c>
      <c r="R244" s="217">
        <f t="shared" si="453"/>
        <v>0</v>
      </c>
      <c r="S244" s="217">
        <f t="shared" si="453"/>
        <v>0</v>
      </c>
      <c r="T244" s="217">
        <f t="shared" si="453"/>
        <v>0</v>
      </c>
      <c r="U244" s="217">
        <f t="shared" si="453"/>
        <v>0</v>
      </c>
      <c r="V244" s="217">
        <f t="shared" si="453"/>
        <v>0</v>
      </c>
      <c r="W244" s="217">
        <f t="shared" si="453"/>
        <v>0</v>
      </c>
      <c r="X244" s="217">
        <f t="shared" si="453"/>
        <v>0</v>
      </c>
      <c r="Y244" s="217">
        <f t="shared" si="453"/>
        <v>0</v>
      </c>
      <c r="Z244" s="217">
        <f t="shared" si="453"/>
        <v>0</v>
      </c>
      <c r="AA244" s="217">
        <f t="shared" si="453"/>
        <v>0</v>
      </c>
      <c r="AB244" s="217">
        <f t="shared" si="453"/>
        <v>0</v>
      </c>
      <c r="AC244" s="217">
        <f t="shared" si="453"/>
        <v>0</v>
      </c>
      <c r="AD244" s="217">
        <f t="shared" si="453"/>
        <v>0</v>
      </c>
      <c r="AE244" s="217">
        <f t="shared" si="453"/>
        <v>0</v>
      </c>
      <c r="AF244" s="217">
        <f t="shared" si="453"/>
        <v>0</v>
      </c>
      <c r="AG244" s="217">
        <f t="shared" si="453"/>
        <v>0</v>
      </c>
      <c r="AH244" s="217">
        <f t="shared" si="453"/>
        <v>0</v>
      </c>
      <c r="AI244" s="217">
        <f t="shared" si="453"/>
        <v>0</v>
      </c>
      <c r="AJ244" s="217">
        <f t="shared" si="453"/>
        <v>0</v>
      </c>
      <c r="AK244" s="217">
        <f t="shared" si="453"/>
        <v>0</v>
      </c>
      <c r="AL244" s="784">
        <f t="shared" si="453"/>
        <v>0</v>
      </c>
      <c r="AM244" s="271">
        <f>SUM(H244:AL244)+G244</f>
        <v>0</v>
      </c>
      <c r="AO244" s="289" t="e">
        <f>+AM244/(AM245+AM244)</f>
        <v>#DIV/0!</v>
      </c>
    </row>
    <row r="245" spans="2:41" ht="30.75" customHeight="1">
      <c r="B245" s="238" t="s">
        <v>4</v>
      </c>
      <c r="C245" s="2082"/>
      <c r="D245" s="2115" t="s">
        <v>636</v>
      </c>
      <c r="E245" s="2116"/>
      <c r="F245" s="245"/>
      <c r="G245" s="252"/>
      <c r="H245" s="245">
        <f>+H241+H240+H238+H236+H234</f>
        <v>0</v>
      </c>
      <c r="I245" s="245">
        <f t="shared" ref="I245:AL245" si="454">+I241+I240+I238+I236+I234</f>
        <v>0</v>
      </c>
      <c r="J245" s="245">
        <f t="shared" si="454"/>
        <v>0</v>
      </c>
      <c r="K245" s="245">
        <f t="shared" si="454"/>
        <v>0</v>
      </c>
      <c r="L245" s="245">
        <f t="shared" si="454"/>
        <v>0</v>
      </c>
      <c r="M245" s="245">
        <f t="shared" si="454"/>
        <v>0</v>
      </c>
      <c r="N245" s="245">
        <f t="shared" si="454"/>
        <v>0</v>
      </c>
      <c r="O245" s="245">
        <f t="shared" si="454"/>
        <v>0</v>
      </c>
      <c r="P245" s="245">
        <f t="shared" si="454"/>
        <v>0</v>
      </c>
      <c r="Q245" s="245">
        <f t="shared" si="454"/>
        <v>0</v>
      </c>
      <c r="R245" s="245">
        <f t="shared" si="454"/>
        <v>0</v>
      </c>
      <c r="S245" s="245">
        <f t="shared" si="454"/>
        <v>0</v>
      </c>
      <c r="T245" s="245">
        <f t="shared" si="454"/>
        <v>0</v>
      </c>
      <c r="U245" s="245">
        <f t="shared" si="454"/>
        <v>0</v>
      </c>
      <c r="V245" s="245">
        <f t="shared" si="454"/>
        <v>0</v>
      </c>
      <c r="W245" s="245">
        <f t="shared" si="454"/>
        <v>0</v>
      </c>
      <c r="X245" s="245">
        <f t="shared" si="454"/>
        <v>0</v>
      </c>
      <c r="Y245" s="245">
        <f t="shared" si="454"/>
        <v>0</v>
      </c>
      <c r="Z245" s="245">
        <f t="shared" si="454"/>
        <v>0</v>
      </c>
      <c r="AA245" s="245">
        <f t="shared" si="454"/>
        <v>0</v>
      </c>
      <c r="AB245" s="245">
        <f t="shared" si="454"/>
        <v>0</v>
      </c>
      <c r="AC245" s="245">
        <f t="shared" si="454"/>
        <v>0</v>
      </c>
      <c r="AD245" s="245">
        <f t="shared" si="454"/>
        <v>0</v>
      </c>
      <c r="AE245" s="245">
        <f t="shared" si="454"/>
        <v>0</v>
      </c>
      <c r="AF245" s="245">
        <f t="shared" si="454"/>
        <v>0</v>
      </c>
      <c r="AG245" s="245">
        <f t="shared" si="454"/>
        <v>0</v>
      </c>
      <c r="AH245" s="245">
        <f t="shared" si="454"/>
        <v>0</v>
      </c>
      <c r="AI245" s="245">
        <f t="shared" si="454"/>
        <v>0</v>
      </c>
      <c r="AJ245" s="245">
        <f t="shared" si="454"/>
        <v>0</v>
      </c>
      <c r="AK245" s="245">
        <f t="shared" si="454"/>
        <v>0</v>
      </c>
      <c r="AL245" s="252">
        <f t="shared" si="454"/>
        <v>0</v>
      </c>
      <c r="AM245" s="482">
        <f>SUM(H245:AL245)</f>
        <v>0</v>
      </c>
    </row>
    <row r="246" spans="2:41" ht="30.75" customHeight="1">
      <c r="B246" s="238" t="s">
        <v>4</v>
      </c>
      <c r="C246" s="2082"/>
      <c r="D246" s="2057" t="s">
        <v>8</v>
      </c>
      <c r="E246" s="2058"/>
      <c r="F246" s="218"/>
      <c r="G246" s="253"/>
      <c r="H246" s="218">
        <f t="shared" ref="H246:AL246" si="455">+H244-H243</f>
        <v>0</v>
      </c>
      <c r="I246" s="218">
        <f t="shared" si="455"/>
        <v>0</v>
      </c>
      <c r="J246" s="218">
        <f t="shared" si="455"/>
        <v>0</v>
      </c>
      <c r="K246" s="218">
        <f t="shared" si="455"/>
        <v>0</v>
      </c>
      <c r="L246" s="218">
        <f t="shared" si="455"/>
        <v>0</v>
      </c>
      <c r="M246" s="218">
        <f t="shared" si="455"/>
        <v>0</v>
      </c>
      <c r="N246" s="218">
        <f t="shared" si="455"/>
        <v>0</v>
      </c>
      <c r="O246" s="218">
        <f t="shared" si="455"/>
        <v>0</v>
      </c>
      <c r="P246" s="218">
        <f t="shared" si="455"/>
        <v>0</v>
      </c>
      <c r="Q246" s="218">
        <f t="shared" si="455"/>
        <v>0</v>
      </c>
      <c r="R246" s="218">
        <f t="shared" si="455"/>
        <v>0</v>
      </c>
      <c r="S246" s="218">
        <f t="shared" si="455"/>
        <v>0</v>
      </c>
      <c r="T246" s="218">
        <f t="shared" si="455"/>
        <v>0</v>
      </c>
      <c r="U246" s="218">
        <f t="shared" si="455"/>
        <v>0</v>
      </c>
      <c r="V246" s="218">
        <f t="shared" si="455"/>
        <v>0</v>
      </c>
      <c r="W246" s="218">
        <f t="shared" si="455"/>
        <v>0</v>
      </c>
      <c r="X246" s="218">
        <f t="shared" si="455"/>
        <v>0</v>
      </c>
      <c r="Y246" s="218">
        <f t="shared" si="455"/>
        <v>0</v>
      </c>
      <c r="Z246" s="218">
        <f t="shared" si="455"/>
        <v>0</v>
      </c>
      <c r="AA246" s="218">
        <f t="shared" si="455"/>
        <v>0</v>
      </c>
      <c r="AB246" s="218">
        <f t="shared" si="455"/>
        <v>0</v>
      </c>
      <c r="AC246" s="218">
        <f t="shared" si="455"/>
        <v>0</v>
      </c>
      <c r="AD246" s="218">
        <f t="shared" si="455"/>
        <v>0</v>
      </c>
      <c r="AE246" s="218">
        <f t="shared" si="455"/>
        <v>0</v>
      </c>
      <c r="AF246" s="218">
        <f t="shared" si="455"/>
        <v>0</v>
      </c>
      <c r="AG246" s="218">
        <f t="shared" si="455"/>
        <v>0</v>
      </c>
      <c r="AH246" s="218">
        <f t="shared" si="455"/>
        <v>0</v>
      </c>
      <c r="AI246" s="218">
        <f t="shared" si="455"/>
        <v>0</v>
      </c>
      <c r="AJ246" s="218">
        <f t="shared" si="455"/>
        <v>0</v>
      </c>
      <c r="AK246" s="218">
        <f t="shared" si="455"/>
        <v>0</v>
      </c>
      <c r="AL246" s="253">
        <f t="shared" si="455"/>
        <v>0</v>
      </c>
      <c r="AM246" s="265">
        <f>SUM(H246:AL246)</f>
        <v>0</v>
      </c>
    </row>
    <row r="247" spans="2:41" ht="30.75" customHeight="1">
      <c r="B247" s="238" t="s">
        <v>4</v>
      </c>
      <c r="C247" s="2082"/>
      <c r="D247" s="2065" t="s">
        <v>639</v>
      </c>
      <c r="E247" s="2066"/>
      <c r="F247" s="219"/>
      <c r="G247" s="254"/>
      <c r="H247" s="219">
        <f>+G247+H246</f>
        <v>0</v>
      </c>
      <c r="I247" s="219">
        <f t="shared" ref="I247" si="456">+H247+I246</f>
        <v>0</v>
      </c>
      <c r="J247" s="219">
        <f t="shared" ref="J247" si="457">+I247+J246</f>
        <v>0</v>
      </c>
      <c r="K247" s="219">
        <f t="shared" ref="K247" si="458">+J247+K246</f>
        <v>0</v>
      </c>
      <c r="L247" s="219">
        <f t="shared" ref="L247" si="459">+K247+L246</f>
        <v>0</v>
      </c>
      <c r="M247" s="219">
        <f t="shared" ref="M247" si="460">+L247+M246</f>
        <v>0</v>
      </c>
      <c r="N247" s="219">
        <f t="shared" ref="N247" si="461">+M247+N246</f>
        <v>0</v>
      </c>
      <c r="O247" s="219">
        <f t="shared" ref="O247" si="462">+N247+O246</f>
        <v>0</v>
      </c>
      <c r="P247" s="219">
        <f t="shared" ref="P247" si="463">+O247+P246</f>
        <v>0</v>
      </c>
      <c r="Q247" s="219">
        <f t="shared" ref="Q247" si="464">+P247+Q246</f>
        <v>0</v>
      </c>
      <c r="R247" s="219">
        <f>+Q247+R246</f>
        <v>0</v>
      </c>
      <c r="S247" s="219">
        <f>+R247+S246</f>
        <v>0</v>
      </c>
      <c r="T247" s="219">
        <f>+S247+T246</f>
        <v>0</v>
      </c>
      <c r="U247" s="219">
        <f>+T247+U246</f>
        <v>0</v>
      </c>
      <c r="V247" s="219">
        <f>+U247+V246</f>
        <v>0</v>
      </c>
      <c r="W247" s="219">
        <f t="shared" ref="W247" si="465">+V247+W246</f>
        <v>0</v>
      </c>
      <c r="X247" s="219">
        <f t="shared" ref="X247" si="466">+W247+X246</f>
        <v>0</v>
      </c>
      <c r="Y247" s="219">
        <f t="shared" ref="Y247" si="467">+X247+Y246</f>
        <v>0</v>
      </c>
      <c r="Z247" s="219">
        <f t="shared" ref="Z247" si="468">+Y247+Z246</f>
        <v>0</v>
      </c>
      <c r="AA247" s="219">
        <f t="shared" ref="AA247" si="469">+Z247+AA246</f>
        <v>0</v>
      </c>
      <c r="AB247" s="219">
        <f t="shared" ref="AB247" si="470">+AA247+AB246</f>
        <v>0</v>
      </c>
      <c r="AC247" s="219">
        <f t="shared" ref="AC247" si="471">+AB247+AC246</f>
        <v>0</v>
      </c>
      <c r="AD247" s="219">
        <f t="shared" ref="AD247" si="472">+AC247+AD246</f>
        <v>0</v>
      </c>
      <c r="AE247" s="219">
        <f t="shared" ref="AE247" si="473">+AD247+AE246</f>
        <v>0</v>
      </c>
      <c r="AF247" s="219">
        <f t="shared" ref="AF247" si="474">+AE247+AF246</f>
        <v>0</v>
      </c>
      <c r="AG247" s="219">
        <f t="shared" ref="AG247" si="475">+AF247+AG246</f>
        <v>0</v>
      </c>
      <c r="AH247" s="219">
        <f t="shared" ref="AH247" si="476">+AG247+AH246</f>
        <v>0</v>
      </c>
      <c r="AI247" s="219">
        <f t="shared" ref="AI247" si="477">+AH247+AI246</f>
        <v>0</v>
      </c>
      <c r="AJ247" s="219">
        <f t="shared" ref="AJ247" si="478">+AI247+AJ246</f>
        <v>0</v>
      </c>
      <c r="AK247" s="219">
        <f t="shared" ref="AK247" si="479">+AJ247+AK246</f>
        <v>0</v>
      </c>
      <c r="AL247" s="254">
        <f t="shared" ref="AL247" si="480">+AK247+AL246</f>
        <v>0</v>
      </c>
      <c r="AM247" s="266">
        <f>SUM(H247:AL247)</f>
        <v>0</v>
      </c>
    </row>
    <row r="248" spans="2:41" ht="30.75" customHeight="1">
      <c r="B248" s="238" t="s">
        <v>4</v>
      </c>
      <c r="C248" s="2082"/>
      <c r="D248" s="2117" t="s">
        <v>640</v>
      </c>
      <c r="E248" s="2117"/>
      <c r="F248" s="273"/>
      <c r="G248" s="315" t="e">
        <f>+G206+G208+G213+#REF!+G242</f>
        <v>#REF!</v>
      </c>
      <c r="H248" s="275" t="e">
        <f t="shared" ref="H248:H249" si="481">+G248+H243-H205</f>
        <v>#REF!</v>
      </c>
      <c r="I248" s="275" t="e">
        <f t="shared" ref="I248:I249" si="482">+H248+I243-I205</f>
        <v>#REF!</v>
      </c>
      <c r="J248" s="275" t="e">
        <f t="shared" ref="J248:J249" si="483">+I248+J243-J205</f>
        <v>#REF!</v>
      </c>
      <c r="K248" s="275" t="e">
        <f t="shared" ref="K248:K249" si="484">+J248+K243-K205</f>
        <v>#REF!</v>
      </c>
      <c r="L248" s="275" t="e">
        <f t="shared" ref="L248:L249" si="485">+K248+L243-L205</f>
        <v>#REF!</v>
      </c>
      <c r="M248" s="275" t="e">
        <f t="shared" ref="M248:M249" si="486">+L248+M243-M205</f>
        <v>#REF!</v>
      </c>
      <c r="N248" s="275" t="e">
        <f t="shared" ref="N248:N249" si="487">+M248+N243-N205</f>
        <v>#REF!</v>
      </c>
      <c r="O248" s="275" t="e">
        <f t="shared" ref="O248:O249" si="488">+N248+O243-O205</f>
        <v>#REF!</v>
      </c>
      <c r="P248" s="275" t="e">
        <f t="shared" ref="P248:P249" si="489">+O248+P243-P205</f>
        <v>#REF!</v>
      </c>
      <c r="Q248" s="275" t="e">
        <f t="shared" ref="Q248:Q249" si="490">+P248+Q243-Q205</f>
        <v>#REF!</v>
      </c>
      <c r="R248" s="275" t="e">
        <f t="shared" ref="R248:R249" si="491">+Q248+R243-R205</f>
        <v>#REF!</v>
      </c>
      <c r="S248" s="275" t="e">
        <f t="shared" ref="S248:S249" si="492">+R248+S243-S205</f>
        <v>#REF!</v>
      </c>
      <c r="T248" s="275" t="e">
        <f t="shared" ref="T248:T249" si="493">+S248+T243-T205</f>
        <v>#REF!</v>
      </c>
      <c r="U248" s="275" t="e">
        <f t="shared" ref="U248:U249" si="494">+T248+U243-U205</f>
        <v>#REF!</v>
      </c>
      <c r="V248" s="275" t="e">
        <f t="shared" ref="V248:V249" si="495">+U248+V243-V205</f>
        <v>#REF!</v>
      </c>
      <c r="W248" s="275" t="e">
        <f t="shared" ref="W248:W249" si="496">+V248+W243-W205</f>
        <v>#REF!</v>
      </c>
      <c r="X248" s="275" t="e">
        <f t="shared" ref="X248:X249" si="497">+W248+X243-X205</f>
        <v>#REF!</v>
      </c>
      <c r="Y248" s="275" t="e">
        <f t="shared" ref="Y248:Y249" si="498">+X248+Y243-Y205</f>
        <v>#REF!</v>
      </c>
      <c r="Z248" s="275" t="e">
        <f t="shared" ref="Z248:Z249" si="499">+Y248+Z243-Z205</f>
        <v>#REF!</v>
      </c>
      <c r="AA248" s="275" t="e">
        <f t="shared" ref="AA248:AA249" si="500">+Z248+AA243-AA205</f>
        <v>#REF!</v>
      </c>
      <c r="AB248" s="275" t="e">
        <f t="shared" ref="AB248:AB249" si="501">+AA248+AB243-AB205</f>
        <v>#REF!</v>
      </c>
      <c r="AC248" s="275" t="e">
        <f t="shared" ref="AC248:AC249" si="502">+AB248+AC243-AC205</f>
        <v>#REF!</v>
      </c>
      <c r="AD248" s="275" t="e">
        <f t="shared" ref="AD248:AD249" si="503">+AC248+AD243-AD205</f>
        <v>#REF!</v>
      </c>
      <c r="AE248" s="275" t="e">
        <f t="shared" ref="AE248:AE249" si="504">+AD248+AE243-AE205</f>
        <v>#REF!</v>
      </c>
      <c r="AF248" s="275" t="e">
        <f t="shared" ref="AF248:AF249" si="505">+AE248+AF243-AF205</f>
        <v>#REF!</v>
      </c>
      <c r="AG248" s="275" t="e">
        <f t="shared" ref="AG248:AG249" si="506">+AF248+AG243-AG205</f>
        <v>#REF!</v>
      </c>
      <c r="AH248" s="275" t="e">
        <f t="shared" ref="AH248:AH249" si="507">+AG248+AH243-AH205</f>
        <v>#REF!</v>
      </c>
      <c r="AI248" s="275" t="e">
        <f t="shared" ref="AI248:AI249" si="508">+AH248+AI243-AI205</f>
        <v>#REF!</v>
      </c>
      <c r="AJ248" s="275" t="e">
        <f t="shared" ref="AJ248:AJ249" si="509">+AI248+AJ243-AJ205</f>
        <v>#REF!</v>
      </c>
      <c r="AK248" s="275" t="e">
        <f t="shared" ref="AK248:AK249" si="510">+AJ248+AK243-AK205</f>
        <v>#REF!</v>
      </c>
      <c r="AL248" s="277" t="e">
        <f t="shared" ref="AL248:AL249" si="511">+AK248+AL243-AL205</f>
        <v>#REF!</v>
      </c>
      <c r="AM248" s="276" t="e">
        <f>AL248</f>
        <v>#REF!</v>
      </c>
    </row>
    <row r="249" spans="2:41" ht="30.75" customHeight="1">
      <c r="B249" s="238" t="s">
        <v>4</v>
      </c>
      <c r="C249" s="2082"/>
      <c r="D249" s="2118" t="s">
        <v>641</v>
      </c>
      <c r="E249" s="2118"/>
      <c r="F249" s="231"/>
      <c r="G249" s="316" t="e">
        <f>+G206+G208+G213+#REF!+G242</f>
        <v>#REF!</v>
      </c>
      <c r="H249" s="232" t="e">
        <f t="shared" si="481"/>
        <v>#REF!</v>
      </c>
      <c r="I249" s="232" t="e">
        <f t="shared" si="482"/>
        <v>#REF!</v>
      </c>
      <c r="J249" s="232" t="e">
        <f t="shared" si="483"/>
        <v>#REF!</v>
      </c>
      <c r="K249" s="232" t="e">
        <f t="shared" si="484"/>
        <v>#REF!</v>
      </c>
      <c r="L249" s="232" t="e">
        <f t="shared" si="485"/>
        <v>#REF!</v>
      </c>
      <c r="M249" s="232" t="e">
        <f t="shared" si="486"/>
        <v>#REF!</v>
      </c>
      <c r="N249" s="232" t="e">
        <f t="shared" si="487"/>
        <v>#REF!</v>
      </c>
      <c r="O249" s="232" t="e">
        <f t="shared" si="488"/>
        <v>#REF!</v>
      </c>
      <c r="P249" s="232" t="e">
        <f t="shared" si="489"/>
        <v>#REF!</v>
      </c>
      <c r="Q249" s="232" t="e">
        <f t="shared" si="490"/>
        <v>#REF!</v>
      </c>
      <c r="R249" s="232" t="e">
        <f t="shared" si="491"/>
        <v>#REF!</v>
      </c>
      <c r="S249" s="232" t="e">
        <f t="shared" si="492"/>
        <v>#REF!</v>
      </c>
      <c r="T249" s="232" t="e">
        <f t="shared" si="493"/>
        <v>#REF!</v>
      </c>
      <c r="U249" s="232" t="e">
        <f t="shared" si="494"/>
        <v>#REF!</v>
      </c>
      <c r="V249" s="232" t="e">
        <f t="shared" si="495"/>
        <v>#REF!</v>
      </c>
      <c r="W249" s="232" t="e">
        <f t="shared" si="496"/>
        <v>#REF!</v>
      </c>
      <c r="X249" s="232" t="e">
        <f t="shared" si="497"/>
        <v>#REF!</v>
      </c>
      <c r="Y249" s="232" t="e">
        <f t="shared" si="498"/>
        <v>#REF!</v>
      </c>
      <c r="Z249" s="232" t="e">
        <f t="shared" si="499"/>
        <v>#REF!</v>
      </c>
      <c r="AA249" s="232" t="e">
        <f t="shared" si="500"/>
        <v>#REF!</v>
      </c>
      <c r="AB249" s="232" t="e">
        <f t="shared" si="501"/>
        <v>#REF!</v>
      </c>
      <c r="AC249" s="232" t="e">
        <f t="shared" si="502"/>
        <v>#REF!</v>
      </c>
      <c r="AD249" s="232" t="e">
        <f t="shared" si="503"/>
        <v>#REF!</v>
      </c>
      <c r="AE249" s="232" t="e">
        <f t="shared" si="504"/>
        <v>#REF!</v>
      </c>
      <c r="AF249" s="232" t="e">
        <f t="shared" si="505"/>
        <v>#REF!</v>
      </c>
      <c r="AG249" s="232" t="e">
        <f t="shared" si="506"/>
        <v>#REF!</v>
      </c>
      <c r="AH249" s="232" t="e">
        <f t="shared" si="507"/>
        <v>#REF!</v>
      </c>
      <c r="AI249" s="232" t="e">
        <f t="shared" si="508"/>
        <v>#REF!</v>
      </c>
      <c r="AJ249" s="232" t="e">
        <f t="shared" si="509"/>
        <v>#REF!</v>
      </c>
      <c r="AK249" s="232" t="e">
        <f t="shared" si="510"/>
        <v>#REF!</v>
      </c>
      <c r="AL249" s="255" t="e">
        <f t="shared" si="511"/>
        <v>#REF!</v>
      </c>
      <c r="AM249" s="267" t="e">
        <f>AL249</f>
        <v>#REF!</v>
      </c>
    </row>
    <row r="250" spans="2:41" ht="30.75" customHeight="1" thickBot="1">
      <c r="B250" s="238" t="s">
        <v>4</v>
      </c>
      <c r="C250" s="2083"/>
      <c r="D250" s="2119" t="s">
        <v>8</v>
      </c>
      <c r="E250" s="2119"/>
      <c r="F250" s="228"/>
      <c r="G250" s="319"/>
      <c r="H250" s="230" t="e">
        <f>+H249-H248</f>
        <v>#REF!</v>
      </c>
      <c r="I250" s="230" t="e">
        <f t="shared" ref="I250:AL250" si="512">+I249-I248</f>
        <v>#REF!</v>
      </c>
      <c r="J250" s="230" t="e">
        <f t="shared" si="512"/>
        <v>#REF!</v>
      </c>
      <c r="K250" s="230" t="e">
        <f t="shared" si="512"/>
        <v>#REF!</v>
      </c>
      <c r="L250" s="230" t="e">
        <f t="shared" si="512"/>
        <v>#REF!</v>
      </c>
      <c r="M250" s="230" t="e">
        <f t="shared" si="512"/>
        <v>#REF!</v>
      </c>
      <c r="N250" s="230" t="e">
        <f t="shared" si="512"/>
        <v>#REF!</v>
      </c>
      <c r="O250" s="230" t="e">
        <f t="shared" si="512"/>
        <v>#REF!</v>
      </c>
      <c r="P250" s="230" t="e">
        <f t="shared" si="512"/>
        <v>#REF!</v>
      </c>
      <c r="Q250" s="230" t="e">
        <f t="shared" si="512"/>
        <v>#REF!</v>
      </c>
      <c r="R250" s="230" t="e">
        <f t="shared" si="512"/>
        <v>#REF!</v>
      </c>
      <c r="S250" s="230" t="e">
        <f t="shared" si="512"/>
        <v>#REF!</v>
      </c>
      <c r="T250" s="230" t="e">
        <f t="shared" si="512"/>
        <v>#REF!</v>
      </c>
      <c r="U250" s="230" t="e">
        <f t="shared" si="512"/>
        <v>#REF!</v>
      </c>
      <c r="V250" s="230" t="e">
        <f t="shared" si="512"/>
        <v>#REF!</v>
      </c>
      <c r="W250" s="230" t="e">
        <f t="shared" si="512"/>
        <v>#REF!</v>
      </c>
      <c r="X250" s="230" t="e">
        <f t="shared" si="512"/>
        <v>#REF!</v>
      </c>
      <c r="Y250" s="230" t="e">
        <f t="shared" si="512"/>
        <v>#REF!</v>
      </c>
      <c r="Z250" s="230" t="e">
        <f t="shared" si="512"/>
        <v>#REF!</v>
      </c>
      <c r="AA250" s="230" t="e">
        <f t="shared" si="512"/>
        <v>#REF!</v>
      </c>
      <c r="AB250" s="230" t="e">
        <f t="shared" si="512"/>
        <v>#REF!</v>
      </c>
      <c r="AC250" s="230" t="e">
        <f t="shared" si="512"/>
        <v>#REF!</v>
      </c>
      <c r="AD250" s="230" t="e">
        <f t="shared" si="512"/>
        <v>#REF!</v>
      </c>
      <c r="AE250" s="230" t="e">
        <f t="shared" si="512"/>
        <v>#REF!</v>
      </c>
      <c r="AF250" s="230" t="e">
        <f t="shared" si="512"/>
        <v>#REF!</v>
      </c>
      <c r="AG250" s="230" t="e">
        <f t="shared" si="512"/>
        <v>#REF!</v>
      </c>
      <c r="AH250" s="230" t="e">
        <f t="shared" si="512"/>
        <v>#REF!</v>
      </c>
      <c r="AI250" s="230" t="e">
        <f t="shared" si="512"/>
        <v>#REF!</v>
      </c>
      <c r="AJ250" s="230" t="e">
        <f t="shared" si="512"/>
        <v>#REF!</v>
      </c>
      <c r="AK250" s="230" t="e">
        <f t="shared" si="512"/>
        <v>#REF!</v>
      </c>
      <c r="AL250" s="256" t="e">
        <f t="shared" si="512"/>
        <v>#REF!</v>
      </c>
      <c r="AM250" s="268" t="e">
        <f>+AL250+AM249-AM248</f>
        <v>#REF!</v>
      </c>
    </row>
    <row r="251" spans="2:41" ht="30.75" customHeight="1" thickTop="1">
      <c r="B251" s="38"/>
      <c r="R251" s="1336"/>
      <c r="S251" s="1336"/>
      <c r="T251" s="1336"/>
      <c r="U251" s="1336"/>
      <c r="V251" s="1336"/>
    </row>
    <row r="252" spans="2:41" ht="30.75" customHeight="1" thickBot="1">
      <c r="B252" s="38"/>
    </row>
    <row r="253" spans="2:41" ht="30.75" customHeight="1" thickTop="1">
      <c r="B253" s="1367" t="s">
        <v>161</v>
      </c>
      <c r="C253" s="1666" t="s">
        <v>431</v>
      </c>
      <c r="D253" s="2067" t="s">
        <v>120</v>
      </c>
      <c r="E253" s="2068"/>
      <c r="F253" s="1415" t="str">
        <f>B253&amp;D253</f>
        <v>MLC_RC払出計画</v>
      </c>
      <c r="H253" s="1148">
        <f t="shared" ref="H253:W262" si="513">SUMIF($D$30:$D$112,$D$253:$D$262,H$30:H$112)</f>
        <v>0</v>
      </c>
      <c r="I253" s="1148">
        <f t="shared" si="513"/>
        <v>0</v>
      </c>
      <c r="J253" s="1148">
        <f t="shared" si="513"/>
        <v>0</v>
      </c>
      <c r="K253" s="1148">
        <f t="shared" si="513"/>
        <v>0</v>
      </c>
      <c r="L253" s="1148">
        <f t="shared" si="513"/>
        <v>0</v>
      </c>
      <c r="M253" s="1148">
        <f t="shared" ref="M253:AL258" si="514">SUMIF($D$30:$D$112,$D$253:$D$262,M$30:M$112)</f>
        <v>160</v>
      </c>
      <c r="N253" s="1148">
        <f t="shared" si="514"/>
        <v>160</v>
      </c>
      <c r="O253" s="1148">
        <f t="shared" si="514"/>
        <v>160</v>
      </c>
      <c r="P253" s="1148">
        <f t="shared" si="514"/>
        <v>0</v>
      </c>
      <c r="Q253" s="1148">
        <f t="shared" si="514"/>
        <v>0</v>
      </c>
      <c r="R253" s="1148">
        <f t="shared" si="514"/>
        <v>160</v>
      </c>
      <c r="S253" s="1148">
        <f t="shared" si="514"/>
        <v>160</v>
      </c>
      <c r="T253" s="1148">
        <f t="shared" si="514"/>
        <v>160</v>
      </c>
      <c r="U253" s="1148">
        <f t="shared" si="514"/>
        <v>160</v>
      </c>
      <c r="V253" s="1148">
        <f t="shared" si="514"/>
        <v>160</v>
      </c>
      <c r="W253" s="1148">
        <f t="shared" si="514"/>
        <v>0</v>
      </c>
      <c r="X253" s="1148">
        <f t="shared" si="514"/>
        <v>0</v>
      </c>
      <c r="Y253" s="1148">
        <f t="shared" si="514"/>
        <v>160</v>
      </c>
      <c r="Z253" s="1148">
        <f t="shared" si="514"/>
        <v>160</v>
      </c>
      <c r="AA253" s="1148">
        <f t="shared" si="514"/>
        <v>160</v>
      </c>
      <c r="AB253" s="1148">
        <f t="shared" si="514"/>
        <v>160</v>
      </c>
      <c r="AC253" s="1148">
        <f t="shared" si="514"/>
        <v>160</v>
      </c>
      <c r="AD253" s="1148">
        <f t="shared" si="514"/>
        <v>0</v>
      </c>
      <c r="AE253" s="1148">
        <f t="shared" si="514"/>
        <v>0</v>
      </c>
      <c r="AF253" s="1148">
        <f t="shared" si="514"/>
        <v>160</v>
      </c>
      <c r="AG253" s="1148">
        <f t="shared" si="514"/>
        <v>160</v>
      </c>
      <c r="AH253" s="1148">
        <f t="shared" si="514"/>
        <v>224</v>
      </c>
      <c r="AI253" s="1148">
        <f t="shared" si="514"/>
        <v>160</v>
      </c>
      <c r="AJ253" s="1148">
        <f t="shared" si="514"/>
        <v>160</v>
      </c>
      <c r="AK253" s="1148">
        <f t="shared" si="514"/>
        <v>0</v>
      </c>
      <c r="AL253" s="1148">
        <f t="shared" si="514"/>
        <v>0</v>
      </c>
    </row>
    <row r="254" spans="2:41" ht="30.75" customHeight="1" thickBot="1">
      <c r="B254" s="1367" t="s">
        <v>161</v>
      </c>
      <c r="C254" s="1667"/>
      <c r="D254" s="2049" t="s">
        <v>54</v>
      </c>
      <c r="E254" s="2050"/>
      <c r="F254" s="1416" t="str">
        <f t="shared" ref="F254:F282" si="515">B254&amp;D254</f>
        <v>MLC_RC完成品在庫</v>
      </c>
      <c r="H254" s="1148">
        <f t="shared" ref="H254:W254" si="516">SUMIF($D$30:$D$112,$D$253:$D$262,H$30:H$112)</f>
        <v>0</v>
      </c>
      <c r="I254" s="1148">
        <f t="shared" si="516"/>
        <v>0</v>
      </c>
      <c r="J254" s="1148">
        <f t="shared" si="516"/>
        <v>0</v>
      </c>
      <c r="K254" s="1148">
        <f t="shared" si="516"/>
        <v>0</v>
      </c>
      <c r="L254" s="1148">
        <f t="shared" si="516"/>
        <v>0</v>
      </c>
      <c r="M254" s="1148">
        <f t="shared" si="516"/>
        <v>0</v>
      </c>
      <c r="N254" s="1148">
        <f t="shared" si="516"/>
        <v>0</v>
      </c>
      <c r="O254" s="1148">
        <f t="shared" si="516"/>
        <v>0</v>
      </c>
      <c r="P254" s="1148">
        <f t="shared" si="516"/>
        <v>128</v>
      </c>
      <c r="Q254" s="1148">
        <f t="shared" si="516"/>
        <v>192</v>
      </c>
      <c r="R254" s="1148">
        <f t="shared" si="516"/>
        <v>0</v>
      </c>
      <c r="S254" s="1148">
        <f t="shared" si="516"/>
        <v>32</v>
      </c>
      <c r="T254" s="1148">
        <f t="shared" si="516"/>
        <v>0</v>
      </c>
      <c r="U254" s="1148">
        <f t="shared" si="516"/>
        <v>0</v>
      </c>
      <c r="V254" s="1148">
        <f t="shared" si="516"/>
        <v>0</v>
      </c>
      <c r="W254" s="1148">
        <f t="shared" si="516"/>
        <v>64</v>
      </c>
      <c r="X254" s="1148">
        <f t="shared" si="514"/>
        <v>96</v>
      </c>
      <c r="Y254" s="1148">
        <f t="shared" si="514"/>
        <v>32</v>
      </c>
      <c r="Z254" s="1148">
        <f t="shared" si="514"/>
        <v>32</v>
      </c>
      <c r="AA254" s="1148">
        <f t="shared" si="514"/>
        <v>64</v>
      </c>
      <c r="AB254" s="1148">
        <f t="shared" si="514"/>
        <v>160</v>
      </c>
      <c r="AC254" s="1148">
        <f t="shared" si="514"/>
        <v>160</v>
      </c>
      <c r="AD254" s="1148">
        <f t="shared" si="514"/>
        <v>288</v>
      </c>
      <c r="AE254" s="1148">
        <f t="shared" si="514"/>
        <v>352</v>
      </c>
      <c r="AF254" s="1148">
        <f t="shared" si="514"/>
        <v>352</v>
      </c>
      <c r="AG254" s="1148">
        <f t="shared" si="514"/>
        <v>320</v>
      </c>
      <c r="AH254" s="1148">
        <f t="shared" si="514"/>
        <v>224</v>
      </c>
      <c r="AI254" s="1148">
        <f t="shared" si="514"/>
        <v>192</v>
      </c>
      <c r="AJ254" s="1148">
        <f t="shared" si="514"/>
        <v>160</v>
      </c>
      <c r="AK254" s="1148">
        <f t="shared" si="514"/>
        <v>192</v>
      </c>
      <c r="AL254" s="1148">
        <f t="shared" si="514"/>
        <v>192</v>
      </c>
    </row>
    <row r="255" spans="2:41" ht="30.75" customHeight="1" thickTop="1">
      <c r="B255" s="1367" t="s">
        <v>161</v>
      </c>
      <c r="C255" s="1667"/>
      <c r="D255" s="2051" t="s">
        <v>40</v>
      </c>
      <c r="E255" s="2052"/>
      <c r="F255" s="1417" t="str">
        <f t="shared" si="515"/>
        <v>MLC_RC仕上げ計画</v>
      </c>
      <c r="H255" s="1148">
        <f t="shared" si="513"/>
        <v>0</v>
      </c>
      <c r="I255" s="1148">
        <f t="shared" si="513"/>
        <v>0</v>
      </c>
      <c r="J255" s="1148">
        <f t="shared" si="513"/>
        <v>0</v>
      </c>
      <c r="K255" s="1148">
        <f t="shared" si="513"/>
        <v>0</v>
      </c>
      <c r="L255" s="1148">
        <f t="shared" si="513"/>
        <v>0</v>
      </c>
      <c r="M255" s="1148">
        <f t="shared" si="514"/>
        <v>192</v>
      </c>
      <c r="N255" s="1148">
        <f t="shared" si="514"/>
        <v>160</v>
      </c>
      <c r="O255" s="1148">
        <f t="shared" si="514"/>
        <v>160</v>
      </c>
      <c r="P255" s="1148">
        <f t="shared" si="514"/>
        <v>0</v>
      </c>
      <c r="Q255" s="1148">
        <f t="shared" si="514"/>
        <v>0</v>
      </c>
      <c r="R255" s="1148">
        <f t="shared" si="514"/>
        <v>160</v>
      </c>
      <c r="S255" s="1148">
        <f t="shared" si="514"/>
        <v>128</v>
      </c>
      <c r="T255" s="1148">
        <f t="shared" si="514"/>
        <v>160</v>
      </c>
      <c r="U255" s="1148">
        <f t="shared" si="514"/>
        <v>128</v>
      </c>
      <c r="V255" s="1148">
        <f t="shared" si="514"/>
        <v>160</v>
      </c>
      <c r="W255" s="1148">
        <f t="shared" si="514"/>
        <v>64</v>
      </c>
      <c r="X255" s="1148">
        <f t="shared" si="514"/>
        <v>64</v>
      </c>
      <c r="Y255" s="1148">
        <f t="shared" si="514"/>
        <v>160</v>
      </c>
      <c r="Z255" s="1148">
        <f t="shared" si="514"/>
        <v>160</v>
      </c>
      <c r="AA255" s="1148">
        <f t="shared" si="514"/>
        <v>160</v>
      </c>
      <c r="AB255" s="1148">
        <f t="shared" si="514"/>
        <v>128</v>
      </c>
      <c r="AC255" s="1148">
        <f t="shared" si="514"/>
        <v>160</v>
      </c>
      <c r="AD255" s="1148">
        <f t="shared" si="514"/>
        <v>128</v>
      </c>
      <c r="AE255" s="1148">
        <f t="shared" si="514"/>
        <v>64</v>
      </c>
      <c r="AF255" s="1148">
        <f t="shared" si="514"/>
        <v>192</v>
      </c>
      <c r="AG255" s="1148">
        <f t="shared" si="514"/>
        <v>160</v>
      </c>
      <c r="AH255" s="1148">
        <f t="shared" si="514"/>
        <v>160</v>
      </c>
      <c r="AI255" s="1148">
        <f t="shared" si="514"/>
        <v>160</v>
      </c>
      <c r="AJ255" s="1148">
        <f t="shared" si="514"/>
        <v>160</v>
      </c>
      <c r="AK255" s="1148">
        <f t="shared" si="514"/>
        <v>0</v>
      </c>
      <c r="AL255" s="1148">
        <f t="shared" si="514"/>
        <v>0</v>
      </c>
    </row>
    <row r="256" spans="2:41" ht="41.4">
      <c r="B256" s="1367" t="s">
        <v>161</v>
      </c>
      <c r="C256" s="1667"/>
      <c r="D256" s="2053" t="s">
        <v>140</v>
      </c>
      <c r="E256" s="2054"/>
      <c r="F256" s="1418" t="str">
        <f t="shared" si="515"/>
        <v>MLC_RC仕上げ合格</v>
      </c>
      <c r="H256" s="1148">
        <f t="shared" si="513"/>
        <v>0</v>
      </c>
      <c r="I256" s="1148">
        <f t="shared" si="513"/>
        <v>0</v>
      </c>
      <c r="J256" s="1148">
        <f t="shared" si="513"/>
        <v>0</v>
      </c>
      <c r="K256" s="1148">
        <f t="shared" si="513"/>
        <v>0</v>
      </c>
      <c r="L256" s="1148">
        <f t="shared" si="513"/>
        <v>24</v>
      </c>
      <c r="M256" s="1148">
        <f t="shared" si="514"/>
        <v>32</v>
      </c>
      <c r="N256" s="1148">
        <f t="shared" si="514"/>
        <v>96</v>
      </c>
      <c r="O256" s="1148">
        <f t="shared" si="514"/>
        <v>67</v>
      </c>
      <c r="P256" s="1148">
        <f t="shared" si="514"/>
        <v>64</v>
      </c>
      <c r="Q256" s="1148">
        <f t="shared" si="514"/>
        <v>64</v>
      </c>
      <c r="R256" s="1148">
        <f t="shared" si="514"/>
        <v>96</v>
      </c>
      <c r="S256" s="1148">
        <f t="shared" si="514"/>
        <v>64</v>
      </c>
      <c r="T256" s="1148">
        <f t="shared" si="514"/>
        <v>96</v>
      </c>
      <c r="U256" s="1148">
        <f t="shared" si="514"/>
        <v>32</v>
      </c>
      <c r="V256" s="1148">
        <f t="shared" si="514"/>
        <v>192</v>
      </c>
      <c r="W256" s="1148">
        <f t="shared" si="514"/>
        <v>128</v>
      </c>
      <c r="X256" s="1148">
        <f t="shared" si="514"/>
        <v>32</v>
      </c>
      <c r="Y256" s="1148">
        <f t="shared" si="514"/>
        <v>32</v>
      </c>
      <c r="Z256" s="1148">
        <f t="shared" si="514"/>
        <v>156</v>
      </c>
      <c r="AA256" s="1148">
        <f t="shared" si="514"/>
        <v>128</v>
      </c>
      <c r="AB256" s="1148">
        <f t="shared" si="514"/>
        <v>96</v>
      </c>
      <c r="AC256" s="1148">
        <f t="shared" si="514"/>
        <v>160</v>
      </c>
      <c r="AD256" s="1148">
        <f t="shared" si="514"/>
        <v>128</v>
      </c>
      <c r="AE256" s="1148">
        <f t="shared" si="514"/>
        <v>64</v>
      </c>
      <c r="AF256" s="1148">
        <f t="shared" si="514"/>
        <v>192</v>
      </c>
      <c r="AG256" s="1148">
        <f t="shared" si="514"/>
        <v>160</v>
      </c>
      <c r="AH256" s="1148">
        <f t="shared" si="514"/>
        <v>160</v>
      </c>
      <c r="AI256" s="1148">
        <f t="shared" si="514"/>
        <v>160</v>
      </c>
      <c r="AJ256" s="1148">
        <f t="shared" si="514"/>
        <v>160</v>
      </c>
      <c r="AK256" s="1148">
        <f t="shared" si="514"/>
        <v>0</v>
      </c>
      <c r="AL256" s="1148">
        <f t="shared" si="514"/>
        <v>0</v>
      </c>
    </row>
    <row r="257" spans="2:38" ht="41.4">
      <c r="B257" s="1367" t="s">
        <v>161</v>
      </c>
      <c r="C257" s="1667"/>
      <c r="D257" s="2055" t="s">
        <v>144</v>
      </c>
      <c r="E257" s="2056"/>
      <c r="F257" s="1419" t="str">
        <f t="shared" si="515"/>
        <v>MLC_RC良品計画</v>
      </c>
      <c r="H257" s="1148">
        <f t="shared" si="513"/>
        <v>0</v>
      </c>
      <c r="I257" s="1148">
        <f t="shared" si="513"/>
        <v>0</v>
      </c>
      <c r="J257" s="1148">
        <f t="shared" si="513"/>
        <v>0</v>
      </c>
      <c r="K257" s="1148">
        <f t="shared" si="513"/>
        <v>0</v>
      </c>
      <c r="L257" s="1148">
        <f t="shared" si="513"/>
        <v>0</v>
      </c>
      <c r="M257" s="1148">
        <f t="shared" si="514"/>
        <v>240</v>
      </c>
      <c r="N257" s="1148">
        <f t="shared" si="514"/>
        <v>270</v>
      </c>
      <c r="O257" s="1148">
        <f t="shared" si="514"/>
        <v>240</v>
      </c>
      <c r="P257" s="1148">
        <f t="shared" si="514"/>
        <v>100</v>
      </c>
      <c r="Q257" s="1148">
        <f t="shared" si="514"/>
        <v>0</v>
      </c>
      <c r="R257" s="1148">
        <f t="shared" si="514"/>
        <v>80</v>
      </c>
      <c r="S257" s="1148">
        <f t="shared" si="514"/>
        <v>190</v>
      </c>
      <c r="T257" s="1148">
        <f t="shared" si="514"/>
        <v>270</v>
      </c>
      <c r="U257" s="1148">
        <f t="shared" si="514"/>
        <v>270</v>
      </c>
      <c r="V257" s="1148">
        <f t="shared" si="514"/>
        <v>100</v>
      </c>
      <c r="W257" s="1148">
        <f t="shared" si="514"/>
        <v>0</v>
      </c>
      <c r="X257" s="1148">
        <f t="shared" si="514"/>
        <v>0</v>
      </c>
      <c r="Y257" s="1148">
        <f t="shared" si="514"/>
        <v>0</v>
      </c>
      <c r="Z257" s="1148">
        <f t="shared" si="514"/>
        <v>0</v>
      </c>
      <c r="AA257" s="1148">
        <f t="shared" si="514"/>
        <v>210</v>
      </c>
      <c r="AB257" s="1148">
        <f t="shared" si="514"/>
        <v>270</v>
      </c>
      <c r="AC257" s="1148">
        <f t="shared" si="514"/>
        <v>270</v>
      </c>
      <c r="AD257" s="1148">
        <f t="shared" si="514"/>
        <v>230</v>
      </c>
      <c r="AE257" s="1148">
        <f t="shared" si="514"/>
        <v>0</v>
      </c>
      <c r="AF257" s="1148">
        <f t="shared" si="514"/>
        <v>0</v>
      </c>
      <c r="AG257" s="1148">
        <f t="shared" si="514"/>
        <v>0</v>
      </c>
      <c r="AH257" s="1148">
        <f t="shared" si="514"/>
        <v>0</v>
      </c>
      <c r="AI257" s="1148">
        <f t="shared" si="514"/>
        <v>80</v>
      </c>
      <c r="AJ257" s="1148">
        <f t="shared" si="514"/>
        <v>270</v>
      </c>
      <c r="AK257" s="1148">
        <f t="shared" si="514"/>
        <v>260</v>
      </c>
      <c r="AL257" s="1148">
        <f t="shared" si="514"/>
        <v>120</v>
      </c>
    </row>
    <row r="258" spans="2:38" ht="41.4">
      <c r="B258" s="1367" t="s">
        <v>161</v>
      </c>
      <c r="C258" s="1667"/>
      <c r="D258" s="2057" t="s">
        <v>148</v>
      </c>
      <c r="E258" s="2058"/>
      <c r="F258" s="1417" t="str">
        <f t="shared" si="515"/>
        <v>MLC_RC良品実績</v>
      </c>
      <c r="H258" s="1148">
        <f t="shared" si="513"/>
        <v>0</v>
      </c>
      <c r="I258" s="1148">
        <f t="shared" si="513"/>
        <v>0</v>
      </c>
      <c r="J258" s="1148">
        <f t="shared" si="513"/>
        <v>0</v>
      </c>
      <c r="K258" s="1148">
        <f t="shared" si="513"/>
        <v>0</v>
      </c>
      <c r="L258" s="1148">
        <f t="shared" si="513"/>
        <v>0</v>
      </c>
      <c r="M258" s="1148">
        <f t="shared" si="514"/>
        <v>216</v>
      </c>
      <c r="N258" s="1148">
        <f t="shared" si="513"/>
        <v>306</v>
      </c>
      <c r="O258" s="1148">
        <f t="shared" si="513"/>
        <v>244</v>
      </c>
      <c r="P258" s="1148">
        <f t="shared" si="513"/>
        <v>106</v>
      </c>
      <c r="Q258" s="1148">
        <f t="shared" si="513"/>
        <v>0</v>
      </c>
      <c r="R258" s="1148">
        <f t="shared" si="513"/>
        <v>0</v>
      </c>
      <c r="S258" s="1148">
        <f t="shared" si="513"/>
        <v>196</v>
      </c>
      <c r="T258" s="1148">
        <f t="shared" si="513"/>
        <v>290</v>
      </c>
      <c r="U258" s="1148">
        <f t="shared" si="513"/>
        <v>309</v>
      </c>
      <c r="V258" s="1148">
        <f t="shared" si="513"/>
        <v>109</v>
      </c>
      <c r="W258" s="1148">
        <f t="shared" si="513"/>
        <v>0</v>
      </c>
      <c r="X258" s="1148">
        <f t="shared" ref="N258:AL262" si="517">SUMIF($D$30:$D$112,$D$253:$D$262,X$30:X$112)</f>
        <v>0</v>
      </c>
      <c r="Y258" s="1148">
        <f t="shared" si="517"/>
        <v>0</v>
      </c>
      <c r="Z258" s="1148">
        <f t="shared" si="517"/>
        <v>-4</v>
      </c>
      <c r="AA258" s="1148">
        <f t="shared" si="517"/>
        <v>239</v>
      </c>
      <c r="AB258" s="1148">
        <f t="shared" si="517"/>
        <v>292</v>
      </c>
      <c r="AC258" s="1148">
        <f t="shared" si="517"/>
        <v>270</v>
      </c>
      <c r="AD258" s="1148">
        <f t="shared" si="517"/>
        <v>230</v>
      </c>
      <c r="AE258" s="1148">
        <f t="shared" si="517"/>
        <v>0</v>
      </c>
      <c r="AF258" s="1148">
        <f t="shared" si="517"/>
        <v>0</v>
      </c>
      <c r="AG258" s="1148">
        <f t="shared" si="517"/>
        <v>0</v>
      </c>
      <c r="AH258" s="1148">
        <f t="shared" si="517"/>
        <v>0</v>
      </c>
      <c r="AI258" s="1148">
        <f t="shared" si="517"/>
        <v>80</v>
      </c>
      <c r="AJ258" s="1148">
        <f t="shared" si="517"/>
        <v>270</v>
      </c>
      <c r="AK258" s="1148">
        <f t="shared" si="517"/>
        <v>260</v>
      </c>
      <c r="AL258" s="1148">
        <f t="shared" si="517"/>
        <v>120</v>
      </c>
    </row>
    <row r="259" spans="2:38" ht="41.4">
      <c r="B259" s="1367" t="s">
        <v>161</v>
      </c>
      <c r="C259" s="1667"/>
      <c r="D259" s="2059" t="s">
        <v>53</v>
      </c>
      <c r="E259" s="2060"/>
      <c r="F259" s="1417" t="str">
        <f>B259&amp;D259</f>
        <v>MLC_RCＧＤＣ仕掛在庫</v>
      </c>
      <c r="H259" s="1148">
        <f t="shared" si="513"/>
        <v>599</v>
      </c>
      <c r="I259" s="1148">
        <f t="shared" si="513"/>
        <v>599</v>
      </c>
      <c r="J259" s="1148">
        <f t="shared" si="513"/>
        <v>599</v>
      </c>
      <c r="K259" s="1148">
        <f t="shared" si="513"/>
        <v>599</v>
      </c>
      <c r="L259" s="1148">
        <f t="shared" si="513"/>
        <v>518</v>
      </c>
      <c r="M259" s="1148">
        <f t="shared" ref="M259:M262" si="518">SUMIF($D$30:$D$112,$D$253:$D$262,M$30:M$112)</f>
        <v>517</v>
      </c>
      <c r="N259" s="1148">
        <f t="shared" si="517"/>
        <v>442</v>
      </c>
      <c r="O259" s="1148">
        <f t="shared" si="517"/>
        <v>570</v>
      </c>
      <c r="P259" s="1148">
        <f t="shared" si="517"/>
        <v>437</v>
      </c>
      <c r="Q259" s="1148">
        <f t="shared" si="517"/>
        <v>372</v>
      </c>
      <c r="R259" s="1148">
        <f t="shared" si="517"/>
        <v>530</v>
      </c>
      <c r="S259" s="1148">
        <f t="shared" si="513"/>
        <v>348</v>
      </c>
      <c r="T259" s="1148">
        <f t="shared" si="517"/>
        <v>355</v>
      </c>
      <c r="U259" s="1148">
        <f t="shared" si="517"/>
        <v>483</v>
      </c>
      <c r="V259" s="1148">
        <f t="shared" si="517"/>
        <v>450</v>
      </c>
      <c r="W259" s="1148">
        <f t="shared" si="517"/>
        <v>317</v>
      </c>
      <c r="X259" s="1148">
        <f t="shared" si="517"/>
        <v>285</v>
      </c>
      <c r="Y259" s="1148">
        <f t="shared" si="517"/>
        <v>316</v>
      </c>
      <c r="Z259" s="1148">
        <f t="shared" si="517"/>
        <v>440</v>
      </c>
      <c r="AA259" s="1148">
        <f t="shared" si="517"/>
        <v>472</v>
      </c>
      <c r="AB259" s="1148">
        <f t="shared" si="517"/>
        <v>439</v>
      </c>
      <c r="AC259" s="1148">
        <f t="shared" si="517"/>
        <v>439</v>
      </c>
      <c r="AD259" s="1148">
        <f t="shared" si="517"/>
        <v>311</v>
      </c>
      <c r="AE259" s="1148">
        <f t="shared" si="517"/>
        <v>247</v>
      </c>
      <c r="AF259" s="1148">
        <f t="shared" si="517"/>
        <v>215</v>
      </c>
      <c r="AG259" s="1148">
        <f t="shared" si="517"/>
        <v>215</v>
      </c>
      <c r="AH259" s="1148">
        <f t="shared" si="517"/>
        <v>215</v>
      </c>
      <c r="AI259" s="1148">
        <f t="shared" si="517"/>
        <v>215</v>
      </c>
      <c r="AJ259" s="1148">
        <f t="shared" si="517"/>
        <v>183</v>
      </c>
      <c r="AK259" s="1148">
        <f t="shared" si="517"/>
        <v>151</v>
      </c>
      <c r="AL259" s="1148">
        <f t="shared" si="517"/>
        <v>151</v>
      </c>
    </row>
    <row r="260" spans="2:38" ht="42" thickBot="1">
      <c r="B260" s="1367" t="s">
        <v>161</v>
      </c>
      <c r="C260" s="1667"/>
      <c r="D260" s="2061" t="s">
        <v>52</v>
      </c>
      <c r="E260" s="2062"/>
      <c r="F260" s="1417" t="str">
        <f>B260&amp;D260</f>
        <v>MLC_RCメーカー在庫</v>
      </c>
      <c r="H260" s="1148">
        <f t="shared" si="513"/>
        <v>278</v>
      </c>
      <c r="I260" s="1148">
        <f t="shared" si="513"/>
        <v>278</v>
      </c>
      <c r="J260" s="1148">
        <f t="shared" si="513"/>
        <v>278</v>
      </c>
      <c r="K260" s="1148">
        <f t="shared" si="513"/>
        <v>278</v>
      </c>
      <c r="L260" s="1148">
        <f t="shared" si="513"/>
        <v>278</v>
      </c>
      <c r="M260" s="1148">
        <f t="shared" si="518"/>
        <v>246</v>
      </c>
      <c r="N260" s="1148">
        <f t="shared" si="517"/>
        <v>288</v>
      </c>
      <c r="O260" s="1148">
        <f t="shared" si="517"/>
        <v>288</v>
      </c>
      <c r="P260" s="1148">
        <f t="shared" si="517"/>
        <v>288</v>
      </c>
      <c r="Q260" s="1148">
        <f t="shared" si="517"/>
        <v>288</v>
      </c>
      <c r="R260" s="1148">
        <f t="shared" si="517"/>
        <v>448</v>
      </c>
      <c r="S260" s="1148">
        <f t="shared" si="517"/>
        <v>598</v>
      </c>
      <c r="T260" s="1148">
        <f t="shared" si="517"/>
        <v>640</v>
      </c>
      <c r="U260" s="1148">
        <f t="shared" si="517"/>
        <v>672</v>
      </c>
      <c r="V260" s="1148">
        <f t="shared" si="517"/>
        <v>704</v>
      </c>
      <c r="W260" s="1148">
        <f t="shared" si="517"/>
        <v>704</v>
      </c>
      <c r="X260" s="1148">
        <f t="shared" si="517"/>
        <v>704</v>
      </c>
      <c r="Y260" s="1148">
        <f t="shared" si="517"/>
        <v>864</v>
      </c>
      <c r="Z260" s="1148">
        <f t="shared" si="517"/>
        <v>608</v>
      </c>
      <c r="AA260" s="1148">
        <f t="shared" si="517"/>
        <v>441</v>
      </c>
      <c r="AB260" s="1148">
        <f t="shared" si="517"/>
        <v>377</v>
      </c>
      <c r="AC260" s="1148">
        <f t="shared" si="517"/>
        <v>377</v>
      </c>
      <c r="AD260" s="1148">
        <f t="shared" si="517"/>
        <v>377</v>
      </c>
      <c r="AE260" s="1148">
        <f t="shared" si="517"/>
        <v>377</v>
      </c>
      <c r="AF260" s="1148">
        <f t="shared" si="517"/>
        <v>409</v>
      </c>
      <c r="AG260" s="1148">
        <f t="shared" si="517"/>
        <v>441</v>
      </c>
      <c r="AH260" s="1148">
        <f t="shared" si="517"/>
        <v>281</v>
      </c>
      <c r="AI260" s="1148">
        <f t="shared" si="517"/>
        <v>121</v>
      </c>
      <c r="AJ260" s="1148">
        <f t="shared" si="517"/>
        <v>-7</v>
      </c>
      <c r="AK260" s="1148">
        <f t="shared" si="517"/>
        <v>-7</v>
      </c>
      <c r="AL260" s="1148">
        <f t="shared" si="517"/>
        <v>-7</v>
      </c>
    </row>
    <row r="261" spans="2:38" ht="42" thickTop="1">
      <c r="B261" s="1367" t="s">
        <v>161</v>
      </c>
      <c r="C261" s="1667"/>
      <c r="D261" s="2063" t="s">
        <v>51</v>
      </c>
      <c r="E261" s="2064"/>
      <c r="F261" s="1417" t="str">
        <f>B261&amp;D261</f>
        <v>MLC_RC鋳造領域在庫</v>
      </c>
      <c r="H261" s="1148">
        <f t="shared" si="513"/>
        <v>31</v>
      </c>
      <c r="I261" s="1148">
        <f t="shared" si="513"/>
        <v>31</v>
      </c>
      <c r="J261" s="1148">
        <f t="shared" si="513"/>
        <v>31</v>
      </c>
      <c r="K261" s="1148">
        <f t="shared" si="513"/>
        <v>31</v>
      </c>
      <c r="L261" s="1148">
        <f t="shared" si="513"/>
        <v>31</v>
      </c>
      <c r="M261" s="1148">
        <f t="shared" si="518"/>
        <v>247</v>
      </c>
      <c r="N261" s="1148">
        <f t="shared" si="517"/>
        <v>444</v>
      </c>
      <c r="O261" s="1148">
        <f t="shared" si="517"/>
        <v>492</v>
      </c>
      <c r="P261" s="1148">
        <f t="shared" si="517"/>
        <v>567</v>
      </c>
      <c r="Q261" s="1148">
        <f t="shared" si="517"/>
        <v>557</v>
      </c>
      <c r="R261" s="1148">
        <f t="shared" si="517"/>
        <v>173</v>
      </c>
      <c r="S261" s="1148">
        <f t="shared" si="517"/>
        <v>345</v>
      </c>
      <c r="T261" s="1148">
        <f t="shared" si="517"/>
        <v>415</v>
      </c>
      <c r="U261" s="1148">
        <f t="shared" si="517"/>
        <v>473</v>
      </c>
      <c r="V261" s="1148">
        <f t="shared" si="517"/>
        <v>377</v>
      </c>
      <c r="W261" s="1148">
        <f t="shared" si="517"/>
        <v>360</v>
      </c>
      <c r="X261" s="1148">
        <f t="shared" si="517"/>
        <v>321</v>
      </c>
      <c r="Y261" s="1148">
        <f t="shared" si="517"/>
        <v>97</v>
      </c>
      <c r="Z261" s="1148">
        <f t="shared" si="517"/>
        <v>97</v>
      </c>
      <c r="AA261" s="1148">
        <f t="shared" si="517"/>
        <v>311</v>
      </c>
      <c r="AB261" s="1148">
        <f t="shared" si="517"/>
        <v>603</v>
      </c>
      <c r="AC261" s="1148">
        <f t="shared" si="517"/>
        <v>713</v>
      </c>
      <c r="AD261" s="1148">
        <f t="shared" si="517"/>
        <v>943</v>
      </c>
      <c r="AE261" s="1148">
        <f t="shared" si="517"/>
        <v>943</v>
      </c>
      <c r="AF261" s="1148">
        <f t="shared" si="517"/>
        <v>751</v>
      </c>
      <c r="AG261" s="1148">
        <f t="shared" si="517"/>
        <v>559</v>
      </c>
      <c r="AH261" s="1148">
        <f t="shared" si="517"/>
        <v>559</v>
      </c>
      <c r="AI261" s="1148">
        <f t="shared" si="517"/>
        <v>639</v>
      </c>
      <c r="AJ261" s="1148">
        <f t="shared" si="517"/>
        <v>909</v>
      </c>
      <c r="AK261" s="1148">
        <f t="shared" si="517"/>
        <v>1169</v>
      </c>
      <c r="AL261" s="1148">
        <f t="shared" si="517"/>
        <v>1289</v>
      </c>
    </row>
    <row r="262" spans="2:38" ht="42" thickBot="1">
      <c r="B262" s="1367" t="s">
        <v>161</v>
      </c>
      <c r="C262" s="1667"/>
      <c r="D262" s="2065" t="s">
        <v>639</v>
      </c>
      <c r="E262" s="2066"/>
      <c r="F262" s="1418" t="str">
        <f t="shared" si="515"/>
        <v>MLC_RC累計進度</v>
      </c>
      <c r="H262" s="1148">
        <f t="shared" si="513"/>
        <v>0</v>
      </c>
      <c r="I262" s="1148">
        <f t="shared" si="513"/>
        <v>0</v>
      </c>
      <c r="J262" s="1148">
        <f t="shared" si="513"/>
        <v>0</v>
      </c>
      <c r="K262" s="1148">
        <f t="shared" si="513"/>
        <v>0</v>
      </c>
      <c r="L262" s="1148">
        <f t="shared" si="513"/>
        <v>0</v>
      </c>
      <c r="M262" s="1148">
        <f t="shared" si="518"/>
        <v>-24</v>
      </c>
      <c r="N262" s="1148">
        <f t="shared" si="517"/>
        <v>12</v>
      </c>
      <c r="O262" s="1148">
        <f t="shared" si="517"/>
        <v>16</v>
      </c>
      <c r="P262" s="1148">
        <f t="shared" si="517"/>
        <v>22</v>
      </c>
      <c r="Q262" s="1148">
        <f t="shared" si="517"/>
        <v>22</v>
      </c>
      <c r="R262" s="1148">
        <f t="shared" si="517"/>
        <v>-58</v>
      </c>
      <c r="S262" s="1148">
        <f t="shared" si="517"/>
        <v>-52</v>
      </c>
      <c r="T262" s="1148">
        <f t="shared" si="517"/>
        <v>-32</v>
      </c>
      <c r="U262" s="1148">
        <f t="shared" si="517"/>
        <v>7</v>
      </c>
      <c r="V262" s="1148">
        <f t="shared" si="517"/>
        <v>16</v>
      </c>
      <c r="W262" s="1148">
        <f t="shared" si="517"/>
        <v>16</v>
      </c>
      <c r="X262" s="1148">
        <f t="shared" si="517"/>
        <v>16</v>
      </c>
      <c r="Y262" s="1148">
        <f t="shared" si="517"/>
        <v>16</v>
      </c>
      <c r="Z262" s="1148">
        <f t="shared" si="517"/>
        <v>12</v>
      </c>
      <c r="AA262" s="1148">
        <f t="shared" si="517"/>
        <v>41</v>
      </c>
      <c r="AB262" s="1148">
        <f t="shared" si="517"/>
        <v>63</v>
      </c>
      <c r="AC262" s="1148">
        <f t="shared" si="517"/>
        <v>63</v>
      </c>
      <c r="AD262" s="1148">
        <f t="shared" si="517"/>
        <v>63</v>
      </c>
      <c r="AE262" s="1148">
        <f t="shared" si="517"/>
        <v>63</v>
      </c>
      <c r="AF262" s="1148">
        <f t="shared" si="517"/>
        <v>63</v>
      </c>
      <c r="AG262" s="1148">
        <f t="shared" si="517"/>
        <v>63</v>
      </c>
      <c r="AH262" s="1148">
        <f t="shared" si="517"/>
        <v>63</v>
      </c>
      <c r="AI262" s="1148">
        <f t="shared" si="517"/>
        <v>63</v>
      </c>
      <c r="AJ262" s="1148">
        <f t="shared" si="517"/>
        <v>63</v>
      </c>
      <c r="AK262" s="1148">
        <f t="shared" si="517"/>
        <v>63</v>
      </c>
      <c r="AL262" s="1148">
        <f t="shared" si="517"/>
        <v>63</v>
      </c>
    </row>
    <row r="263" spans="2:38" ht="42" thickTop="1">
      <c r="B263" s="1420" t="s">
        <v>166</v>
      </c>
      <c r="C263" s="1666">
        <v>2</v>
      </c>
      <c r="D263" s="2067" t="s">
        <v>120</v>
      </c>
      <c r="E263" s="2068"/>
      <c r="F263" s="1415" t="str">
        <f t="shared" si="515"/>
        <v>MLT_SWA払出計画</v>
      </c>
      <c r="G263" s="1147"/>
      <c r="H263" s="1173">
        <f t="shared" ref="H263:W272" si="519">SUMIF($D$159:$D$250,$D$263:$D$272,H$159:H$250)</f>
        <v>0</v>
      </c>
      <c r="I263" s="1173">
        <f t="shared" si="519"/>
        <v>0</v>
      </c>
      <c r="J263" s="1173">
        <f t="shared" si="519"/>
        <v>0</v>
      </c>
      <c r="K263" s="1173">
        <f t="shared" si="519"/>
        <v>0</v>
      </c>
      <c r="L263" s="1173">
        <f t="shared" si="519"/>
        <v>0</v>
      </c>
      <c r="M263" s="1173">
        <f t="shared" si="519"/>
        <v>0</v>
      </c>
      <c r="N263" s="1173">
        <f t="shared" si="519"/>
        <v>54</v>
      </c>
      <c r="O263" s="1173">
        <f t="shared" si="519"/>
        <v>54</v>
      </c>
      <c r="P263" s="1173">
        <f t="shared" si="519"/>
        <v>0</v>
      </c>
      <c r="Q263" s="1173">
        <f t="shared" si="519"/>
        <v>0</v>
      </c>
      <c r="R263" s="1173">
        <f t="shared" si="519"/>
        <v>54</v>
      </c>
      <c r="S263" s="1173">
        <f t="shared" si="519"/>
        <v>54</v>
      </c>
      <c r="T263" s="1173">
        <f t="shared" si="519"/>
        <v>54</v>
      </c>
      <c r="U263" s="1173">
        <f t="shared" si="519"/>
        <v>54</v>
      </c>
      <c r="V263" s="1173">
        <f t="shared" si="519"/>
        <v>54</v>
      </c>
      <c r="W263" s="1173">
        <f t="shared" si="519"/>
        <v>0</v>
      </c>
      <c r="X263" s="1173">
        <f t="shared" ref="X263:AL268" si="520">SUMIF($D$159:$D$250,$D$263:$D$272,X$159:X$250)</f>
        <v>0</v>
      </c>
      <c r="Y263" s="1173">
        <f t="shared" si="520"/>
        <v>54</v>
      </c>
      <c r="Z263" s="1173">
        <f t="shared" si="520"/>
        <v>72</v>
      </c>
      <c r="AA263" s="1173">
        <f t="shared" si="520"/>
        <v>72</v>
      </c>
      <c r="AB263" s="1173">
        <f t="shared" si="520"/>
        <v>54</v>
      </c>
      <c r="AC263" s="1173">
        <f t="shared" si="520"/>
        <v>72</v>
      </c>
      <c r="AD263" s="1173">
        <f t="shared" si="520"/>
        <v>0</v>
      </c>
      <c r="AE263" s="1173">
        <f t="shared" si="520"/>
        <v>0</v>
      </c>
      <c r="AF263" s="1173">
        <f t="shared" si="520"/>
        <v>72</v>
      </c>
      <c r="AG263" s="1173">
        <f t="shared" si="520"/>
        <v>72</v>
      </c>
      <c r="AH263" s="1173">
        <f t="shared" si="520"/>
        <v>54</v>
      </c>
      <c r="AI263" s="1173">
        <f t="shared" si="520"/>
        <v>54</v>
      </c>
      <c r="AJ263" s="1173">
        <f t="shared" si="520"/>
        <v>36</v>
      </c>
      <c r="AK263" s="1173">
        <f t="shared" si="520"/>
        <v>0</v>
      </c>
      <c r="AL263" s="1173">
        <f t="shared" si="520"/>
        <v>0</v>
      </c>
    </row>
    <row r="264" spans="2:38" ht="42" thickBot="1">
      <c r="B264" s="1420" t="s">
        <v>166</v>
      </c>
      <c r="C264" s="1667"/>
      <c r="D264" s="2049" t="s">
        <v>54</v>
      </c>
      <c r="E264" s="2050"/>
      <c r="F264" s="1416" t="str">
        <f t="shared" si="515"/>
        <v>MLT_SWA完成品在庫</v>
      </c>
      <c r="G264" s="1154"/>
      <c r="H264" s="1155">
        <f t="shared" si="519"/>
        <v>0</v>
      </c>
      <c r="I264" s="1155">
        <f t="shared" si="519"/>
        <v>0</v>
      </c>
      <c r="J264" s="1155">
        <f t="shared" si="519"/>
        <v>0</v>
      </c>
      <c r="K264" s="1155">
        <f t="shared" si="519"/>
        <v>0</v>
      </c>
      <c r="L264" s="1155">
        <f t="shared" si="519"/>
        <v>0</v>
      </c>
      <c r="M264" s="1155">
        <f t="shared" si="519"/>
        <v>0</v>
      </c>
      <c r="N264" s="1155">
        <f t="shared" si="519"/>
        <v>0</v>
      </c>
      <c r="O264" s="1155">
        <f t="shared" si="519"/>
        <v>0</v>
      </c>
      <c r="P264" s="1155">
        <f t="shared" si="519"/>
        <v>72</v>
      </c>
      <c r="Q264" s="1155">
        <f t="shared" si="519"/>
        <v>72</v>
      </c>
      <c r="R264" s="1155">
        <f t="shared" si="519"/>
        <v>18</v>
      </c>
      <c r="S264" s="1155">
        <f t="shared" si="519"/>
        <v>0</v>
      </c>
      <c r="T264" s="1155">
        <f t="shared" si="519"/>
        <v>0</v>
      </c>
      <c r="U264" s="1155">
        <f t="shared" si="519"/>
        <v>0</v>
      </c>
      <c r="V264" s="1155">
        <f t="shared" si="519"/>
        <v>0</v>
      </c>
      <c r="W264" s="1155">
        <f t="shared" si="519"/>
        <v>0</v>
      </c>
      <c r="X264" s="1155">
        <f t="shared" si="520"/>
        <v>0</v>
      </c>
      <c r="Y264" s="1155">
        <f t="shared" si="520"/>
        <v>0</v>
      </c>
      <c r="Z264" s="1155">
        <f t="shared" si="520"/>
        <v>0</v>
      </c>
      <c r="AA264" s="1155">
        <f t="shared" si="520"/>
        <v>0</v>
      </c>
      <c r="AB264" s="1155">
        <f t="shared" si="520"/>
        <v>0</v>
      </c>
      <c r="AC264" s="1155">
        <f t="shared" si="520"/>
        <v>0</v>
      </c>
      <c r="AD264" s="1155">
        <f t="shared" si="520"/>
        <v>0</v>
      </c>
      <c r="AE264" s="1155">
        <f t="shared" si="520"/>
        <v>54</v>
      </c>
      <c r="AF264" s="1155">
        <f t="shared" si="520"/>
        <v>72</v>
      </c>
      <c r="AG264" s="1155">
        <f t="shared" si="520"/>
        <v>72</v>
      </c>
      <c r="AH264" s="1155">
        <f t="shared" si="520"/>
        <v>72</v>
      </c>
      <c r="AI264" s="1155">
        <f t="shared" si="520"/>
        <v>72</v>
      </c>
      <c r="AJ264" s="1155">
        <f t="shared" si="520"/>
        <v>54</v>
      </c>
      <c r="AK264" s="1155">
        <f t="shared" si="520"/>
        <v>108</v>
      </c>
      <c r="AL264" s="1155">
        <f t="shared" si="520"/>
        <v>162</v>
      </c>
    </row>
    <row r="265" spans="2:38" ht="42" thickTop="1">
      <c r="B265" s="1420" t="s">
        <v>166</v>
      </c>
      <c r="C265" s="1667"/>
      <c r="D265" s="2051" t="s">
        <v>40</v>
      </c>
      <c r="E265" s="2052"/>
      <c r="F265" s="1417" t="str">
        <f t="shared" si="515"/>
        <v>MLT_SWA仕上げ計画</v>
      </c>
      <c r="G265" s="1154"/>
      <c r="H265" s="1160">
        <f t="shared" si="519"/>
        <v>0</v>
      </c>
      <c r="I265" s="1160">
        <f t="shared" si="519"/>
        <v>0</v>
      </c>
      <c r="J265" s="1160">
        <f t="shared" si="519"/>
        <v>0</v>
      </c>
      <c r="K265" s="1160">
        <f t="shared" si="519"/>
        <v>0</v>
      </c>
      <c r="L265" s="1160">
        <f t="shared" si="519"/>
        <v>0</v>
      </c>
      <c r="M265" s="1160">
        <f t="shared" si="519"/>
        <v>0</v>
      </c>
      <c r="N265" s="1160">
        <f t="shared" si="519"/>
        <v>90</v>
      </c>
      <c r="O265" s="1160">
        <f t="shared" si="519"/>
        <v>90</v>
      </c>
      <c r="P265" s="1160">
        <f t="shared" si="519"/>
        <v>0</v>
      </c>
      <c r="Q265" s="1160">
        <f t="shared" si="519"/>
        <v>0</v>
      </c>
      <c r="R265" s="1160">
        <f t="shared" si="519"/>
        <v>90</v>
      </c>
      <c r="S265" s="1160">
        <f t="shared" si="519"/>
        <v>90</v>
      </c>
      <c r="T265" s="1160">
        <f t="shared" si="519"/>
        <v>54</v>
      </c>
      <c r="U265" s="1160">
        <f t="shared" si="519"/>
        <v>54</v>
      </c>
      <c r="V265" s="1160">
        <f t="shared" si="519"/>
        <v>54</v>
      </c>
      <c r="W265" s="1160">
        <f t="shared" si="519"/>
        <v>54</v>
      </c>
      <c r="X265" s="1160">
        <f t="shared" si="520"/>
        <v>54</v>
      </c>
      <c r="Y265" s="1160">
        <f t="shared" si="520"/>
        <v>54</v>
      </c>
      <c r="Z265" s="1160">
        <f t="shared" si="520"/>
        <v>54</v>
      </c>
      <c r="AA265" s="1160">
        <f t="shared" si="520"/>
        <v>54</v>
      </c>
      <c r="AB265" s="1160">
        <f t="shared" si="520"/>
        <v>54</v>
      </c>
      <c r="AC265" s="1160">
        <f t="shared" si="520"/>
        <v>54</v>
      </c>
      <c r="AD265" s="1160">
        <f t="shared" si="520"/>
        <v>54</v>
      </c>
      <c r="AE265" s="1160">
        <f t="shared" si="520"/>
        <v>54</v>
      </c>
      <c r="AF265" s="1160">
        <f t="shared" si="520"/>
        <v>54</v>
      </c>
      <c r="AG265" s="1160">
        <f t="shared" si="520"/>
        <v>54</v>
      </c>
      <c r="AH265" s="1160">
        <f t="shared" si="520"/>
        <v>54</v>
      </c>
      <c r="AI265" s="1160">
        <f t="shared" si="520"/>
        <v>54</v>
      </c>
      <c r="AJ265" s="1160">
        <f t="shared" si="520"/>
        <v>54</v>
      </c>
      <c r="AK265" s="1160">
        <f t="shared" si="520"/>
        <v>54</v>
      </c>
      <c r="AL265" s="1160">
        <f t="shared" si="520"/>
        <v>54</v>
      </c>
    </row>
    <row r="266" spans="2:38" ht="41.4">
      <c r="B266" s="1420" t="s">
        <v>166</v>
      </c>
      <c r="C266" s="1667"/>
      <c r="D266" s="2053" t="s">
        <v>140</v>
      </c>
      <c r="E266" s="2054"/>
      <c r="F266" s="1418" t="str">
        <f t="shared" si="515"/>
        <v>MLT_SWA仕上げ合格</v>
      </c>
      <c r="G266" s="1154"/>
      <c r="H266" s="1160">
        <f t="shared" si="519"/>
        <v>0</v>
      </c>
      <c r="I266" s="1160">
        <f t="shared" si="519"/>
        <v>0</v>
      </c>
      <c r="J266" s="1160">
        <f t="shared" si="519"/>
        <v>0</v>
      </c>
      <c r="K266" s="1160">
        <f t="shared" si="519"/>
        <v>0</v>
      </c>
      <c r="L266" s="1160">
        <f t="shared" si="519"/>
        <v>0</v>
      </c>
      <c r="M266" s="1160">
        <f t="shared" si="519"/>
        <v>0</v>
      </c>
      <c r="N266" s="1160">
        <f t="shared" si="519"/>
        <v>18</v>
      </c>
      <c r="O266" s="1160">
        <f t="shared" si="519"/>
        <v>18</v>
      </c>
      <c r="P266" s="1160">
        <f t="shared" si="519"/>
        <v>72</v>
      </c>
      <c r="Q266" s="1160">
        <f t="shared" si="519"/>
        <v>0</v>
      </c>
      <c r="R266" s="1160">
        <f t="shared" si="519"/>
        <v>0</v>
      </c>
      <c r="S266" s="1160">
        <f t="shared" si="519"/>
        <v>0</v>
      </c>
      <c r="T266" s="1160">
        <f t="shared" si="519"/>
        <v>54</v>
      </c>
      <c r="U266" s="1160">
        <f t="shared" si="519"/>
        <v>18</v>
      </c>
      <c r="V266" s="1160">
        <f t="shared" si="519"/>
        <v>0</v>
      </c>
      <c r="W266" s="1160">
        <f t="shared" si="519"/>
        <v>0</v>
      </c>
      <c r="X266" s="1160">
        <f t="shared" si="520"/>
        <v>0</v>
      </c>
      <c r="Y266" s="1160">
        <f t="shared" si="520"/>
        <v>54</v>
      </c>
      <c r="Z266" s="1160">
        <f t="shared" si="520"/>
        <v>72</v>
      </c>
      <c r="AA266" s="1160">
        <f t="shared" si="520"/>
        <v>54</v>
      </c>
      <c r="AB266" s="1160">
        <f t="shared" si="520"/>
        <v>108</v>
      </c>
      <c r="AC266" s="1160">
        <f t="shared" si="520"/>
        <v>72</v>
      </c>
      <c r="AD266" s="1160">
        <f t="shared" si="520"/>
        <v>54</v>
      </c>
      <c r="AE266" s="1160">
        <f t="shared" si="520"/>
        <v>54</v>
      </c>
      <c r="AF266" s="1160">
        <f t="shared" si="520"/>
        <v>90</v>
      </c>
      <c r="AG266" s="1160">
        <f t="shared" si="520"/>
        <v>90</v>
      </c>
      <c r="AH266" s="1160">
        <f t="shared" si="520"/>
        <v>90</v>
      </c>
      <c r="AI266" s="1160">
        <f t="shared" si="520"/>
        <v>90</v>
      </c>
      <c r="AJ266" s="1160">
        <f t="shared" si="520"/>
        <v>90</v>
      </c>
      <c r="AK266" s="1160">
        <f t="shared" si="520"/>
        <v>54</v>
      </c>
      <c r="AL266" s="1160">
        <f t="shared" si="520"/>
        <v>54</v>
      </c>
    </row>
    <row r="267" spans="2:38" ht="41.4">
      <c r="B267" s="1420" t="s">
        <v>166</v>
      </c>
      <c r="C267" s="1667"/>
      <c r="D267" s="2055" t="s">
        <v>144</v>
      </c>
      <c r="E267" s="2056"/>
      <c r="F267" s="1419" t="str">
        <f t="shared" si="515"/>
        <v>MLT_SWA良品計画</v>
      </c>
      <c r="G267" s="1154"/>
      <c r="H267" s="1155">
        <f t="shared" si="519"/>
        <v>0</v>
      </c>
      <c r="I267" s="1155">
        <f t="shared" si="519"/>
        <v>0</v>
      </c>
      <c r="J267" s="1155">
        <f t="shared" si="519"/>
        <v>0</v>
      </c>
      <c r="K267" s="1155">
        <f t="shared" si="519"/>
        <v>0</v>
      </c>
      <c r="L267" s="1155">
        <f t="shared" si="519"/>
        <v>0</v>
      </c>
      <c r="M267" s="1155">
        <f t="shared" si="519"/>
        <v>180</v>
      </c>
      <c r="N267" s="1155">
        <f t="shared" si="519"/>
        <v>60</v>
      </c>
      <c r="O267" s="1155">
        <f t="shared" si="519"/>
        <v>0</v>
      </c>
      <c r="P267" s="1155">
        <f t="shared" si="519"/>
        <v>0</v>
      </c>
      <c r="Q267" s="1155">
        <f t="shared" si="519"/>
        <v>160</v>
      </c>
      <c r="R267" s="1155">
        <f t="shared" si="519"/>
        <v>210</v>
      </c>
      <c r="S267" s="1155">
        <f t="shared" si="519"/>
        <v>150</v>
      </c>
      <c r="T267" s="1155">
        <f t="shared" si="519"/>
        <v>180</v>
      </c>
      <c r="U267" s="1155">
        <f t="shared" si="519"/>
        <v>0</v>
      </c>
      <c r="V267" s="1155">
        <f t="shared" si="519"/>
        <v>0</v>
      </c>
      <c r="W267" s="1155">
        <f t="shared" si="519"/>
        <v>0</v>
      </c>
      <c r="X267" s="1155">
        <f t="shared" si="520"/>
        <v>210</v>
      </c>
      <c r="Y267" s="1155">
        <f t="shared" si="520"/>
        <v>210</v>
      </c>
      <c r="Z267" s="1155">
        <f t="shared" si="520"/>
        <v>140</v>
      </c>
      <c r="AA267" s="1155">
        <f t="shared" si="520"/>
        <v>200</v>
      </c>
      <c r="AB267" s="1155">
        <f t="shared" si="520"/>
        <v>30</v>
      </c>
      <c r="AC267" s="1155">
        <f t="shared" si="520"/>
        <v>0</v>
      </c>
      <c r="AD267" s="1155">
        <f t="shared" si="520"/>
        <v>90</v>
      </c>
      <c r="AE267" s="1155">
        <f t="shared" si="520"/>
        <v>210</v>
      </c>
      <c r="AF267" s="1155">
        <f t="shared" si="520"/>
        <v>200</v>
      </c>
      <c r="AG267" s="1155">
        <f t="shared" si="520"/>
        <v>120</v>
      </c>
      <c r="AH267" s="1155">
        <f t="shared" si="520"/>
        <v>0</v>
      </c>
      <c r="AI267" s="1155">
        <f t="shared" si="520"/>
        <v>0</v>
      </c>
      <c r="AJ267" s="1155">
        <f t="shared" si="520"/>
        <v>130</v>
      </c>
      <c r="AK267" s="1155">
        <f t="shared" si="520"/>
        <v>200</v>
      </c>
      <c r="AL267" s="1155">
        <f t="shared" si="520"/>
        <v>120</v>
      </c>
    </row>
    <row r="268" spans="2:38" ht="41.4">
      <c r="B268" s="1420" t="s">
        <v>166</v>
      </c>
      <c r="C268" s="1667"/>
      <c r="D268" s="2057" t="s">
        <v>148</v>
      </c>
      <c r="E268" s="2058"/>
      <c r="F268" s="1417" t="str">
        <f t="shared" si="515"/>
        <v>MLT_SWA良品実績</v>
      </c>
      <c r="G268" s="1154"/>
      <c r="H268" s="1160">
        <f t="shared" si="519"/>
        <v>0</v>
      </c>
      <c r="I268" s="1160">
        <f t="shared" si="519"/>
        <v>0</v>
      </c>
      <c r="J268" s="1160">
        <f t="shared" si="519"/>
        <v>0</v>
      </c>
      <c r="K268" s="1160">
        <f t="shared" si="519"/>
        <v>0</v>
      </c>
      <c r="L268" s="1160">
        <f t="shared" si="519"/>
        <v>0</v>
      </c>
      <c r="M268" s="1160">
        <f t="shared" si="519"/>
        <v>182</v>
      </c>
      <c r="N268" s="1160">
        <f t="shared" si="519"/>
        <v>54</v>
      </c>
      <c r="O268" s="1160">
        <f t="shared" si="519"/>
        <v>0</v>
      </c>
      <c r="P268" s="1160">
        <f t="shared" si="519"/>
        <v>-1</v>
      </c>
      <c r="Q268" s="1160">
        <f t="shared" si="519"/>
        <v>152</v>
      </c>
      <c r="R268" s="1160">
        <f t="shared" si="519"/>
        <v>212</v>
      </c>
      <c r="S268" s="1160">
        <f t="shared" si="519"/>
        <v>127</v>
      </c>
      <c r="T268" s="1160">
        <f t="shared" si="519"/>
        <v>191</v>
      </c>
      <c r="U268" s="1160">
        <f t="shared" si="519"/>
        <v>0</v>
      </c>
      <c r="V268" s="1160">
        <f t="shared" si="519"/>
        <v>0</v>
      </c>
      <c r="W268" s="1160">
        <f t="shared" si="519"/>
        <v>0</v>
      </c>
      <c r="X268" s="1160">
        <f t="shared" si="520"/>
        <v>127</v>
      </c>
      <c r="Y268" s="1160">
        <f t="shared" si="520"/>
        <v>218</v>
      </c>
      <c r="Z268" s="1160">
        <f t="shared" si="520"/>
        <v>108</v>
      </c>
      <c r="AA268" s="1160">
        <f t="shared" si="520"/>
        <v>250</v>
      </c>
      <c r="AB268" s="1160">
        <f t="shared" si="520"/>
        <v>0</v>
      </c>
      <c r="AC268" s="1160">
        <f t="shared" si="520"/>
        <v>0</v>
      </c>
      <c r="AD268" s="1160">
        <f t="shared" si="520"/>
        <v>90</v>
      </c>
      <c r="AE268" s="1160">
        <f t="shared" si="520"/>
        <v>210</v>
      </c>
      <c r="AF268" s="1160">
        <f t="shared" si="520"/>
        <v>200</v>
      </c>
      <c r="AG268" s="1160">
        <f t="shared" si="520"/>
        <v>120</v>
      </c>
      <c r="AH268" s="1160">
        <f t="shared" si="520"/>
        <v>0</v>
      </c>
      <c r="AI268" s="1160">
        <f t="shared" si="520"/>
        <v>0</v>
      </c>
      <c r="AJ268" s="1160">
        <f t="shared" si="520"/>
        <v>130</v>
      </c>
      <c r="AK268" s="1160">
        <f t="shared" si="520"/>
        <v>200</v>
      </c>
      <c r="AL268" s="1160">
        <f t="shared" si="520"/>
        <v>120</v>
      </c>
    </row>
    <row r="269" spans="2:38" ht="41.4">
      <c r="B269" s="1420" t="s">
        <v>166</v>
      </c>
      <c r="C269" s="1667"/>
      <c r="D269" s="2059" t="s">
        <v>53</v>
      </c>
      <c r="E269" s="2060"/>
      <c r="F269" s="1417" t="str">
        <f>B269&amp;D269</f>
        <v>MLT_SWAＧＤＣ仕掛在庫</v>
      </c>
      <c r="G269" s="1154"/>
      <c r="H269" s="1160">
        <f t="shared" si="519"/>
        <v>166</v>
      </c>
      <c r="I269" s="1160">
        <f t="shared" si="519"/>
        <v>166</v>
      </c>
      <c r="J269" s="1160">
        <f t="shared" si="519"/>
        <v>166</v>
      </c>
      <c r="K269" s="1160">
        <f t="shared" si="519"/>
        <v>166</v>
      </c>
      <c r="L269" s="1160">
        <f t="shared" si="519"/>
        <v>166</v>
      </c>
      <c r="M269" s="1160">
        <f t="shared" si="519"/>
        <v>166</v>
      </c>
      <c r="N269" s="1160">
        <f t="shared" ref="N269:AL271" si="521">SUMIF($D$159:$D$250,$D$263:$D$272,N$159:N$250)</f>
        <v>148</v>
      </c>
      <c r="O269" s="1160">
        <f t="shared" si="521"/>
        <v>230</v>
      </c>
      <c r="P269" s="1160">
        <f t="shared" si="521"/>
        <v>158</v>
      </c>
      <c r="Q269" s="1160">
        <f t="shared" si="521"/>
        <v>158</v>
      </c>
      <c r="R269" s="1160">
        <f t="shared" si="521"/>
        <v>198</v>
      </c>
      <c r="S269" s="1160">
        <f t="shared" si="521"/>
        <v>103</v>
      </c>
      <c r="T269" s="1160">
        <f t="shared" si="521"/>
        <v>149</v>
      </c>
      <c r="U269" s="1160">
        <f t="shared" si="521"/>
        <v>231</v>
      </c>
      <c r="V269" s="1160">
        <f t="shared" si="521"/>
        <v>331</v>
      </c>
      <c r="W269" s="1160">
        <f t="shared" si="521"/>
        <v>331</v>
      </c>
      <c r="X269" s="1160">
        <f t="shared" si="521"/>
        <v>331</v>
      </c>
      <c r="Y269" s="1160">
        <f t="shared" si="521"/>
        <v>390</v>
      </c>
      <c r="Z269" s="1160">
        <f t="shared" si="521"/>
        <v>417</v>
      </c>
      <c r="AA269" s="1160">
        <f t="shared" si="521"/>
        <v>482</v>
      </c>
      <c r="AB269" s="1160">
        <f t="shared" si="521"/>
        <v>494</v>
      </c>
      <c r="AC269" s="1160">
        <f t="shared" si="521"/>
        <v>582</v>
      </c>
      <c r="AD269" s="1160">
        <f t="shared" si="521"/>
        <v>528</v>
      </c>
      <c r="AE269" s="1160">
        <f t="shared" si="521"/>
        <v>474</v>
      </c>
      <c r="AF269" s="1160">
        <f t="shared" si="521"/>
        <v>544</v>
      </c>
      <c r="AG269" s="1160">
        <f t="shared" si="521"/>
        <v>614</v>
      </c>
      <c r="AH269" s="1160">
        <f t="shared" si="521"/>
        <v>684</v>
      </c>
      <c r="AI269" s="1160">
        <f t="shared" si="521"/>
        <v>594</v>
      </c>
      <c r="AJ269" s="1160">
        <f t="shared" si="521"/>
        <v>504</v>
      </c>
      <c r="AK269" s="1160">
        <f t="shared" si="521"/>
        <v>450</v>
      </c>
      <c r="AL269" s="1160">
        <f t="shared" si="521"/>
        <v>396</v>
      </c>
    </row>
    <row r="270" spans="2:38" ht="42" thickBot="1">
      <c r="B270" s="1420" t="s">
        <v>166</v>
      </c>
      <c r="C270" s="1667"/>
      <c r="D270" s="2061" t="s">
        <v>52</v>
      </c>
      <c r="E270" s="2062"/>
      <c r="F270" s="1417" t="str">
        <f>B270&amp;D270</f>
        <v>MLT_SWAメーカー在庫</v>
      </c>
      <c r="G270" s="1154"/>
      <c r="H270" s="1160">
        <f t="shared" si="519"/>
        <v>0</v>
      </c>
      <c r="I270" s="1160">
        <f t="shared" si="519"/>
        <v>0</v>
      </c>
      <c r="J270" s="1160">
        <f t="shared" si="519"/>
        <v>0</v>
      </c>
      <c r="K270" s="1160">
        <f t="shared" si="519"/>
        <v>0</v>
      </c>
      <c r="L270" s="1160">
        <f t="shared" si="519"/>
        <v>0</v>
      </c>
      <c r="M270" s="1160">
        <f t="shared" si="519"/>
        <v>0</v>
      </c>
      <c r="N270" s="1160">
        <f t="shared" si="521"/>
        <v>100</v>
      </c>
      <c r="O270" s="1160">
        <f t="shared" si="521"/>
        <v>0</v>
      </c>
      <c r="P270" s="1160">
        <f t="shared" si="521"/>
        <v>0</v>
      </c>
      <c r="Q270" s="1160">
        <f t="shared" si="521"/>
        <v>0</v>
      </c>
      <c r="R270" s="1160">
        <f t="shared" si="521"/>
        <v>100</v>
      </c>
      <c r="S270" s="1160">
        <f t="shared" si="521"/>
        <v>233</v>
      </c>
      <c r="T270" s="1160">
        <f t="shared" si="521"/>
        <v>153</v>
      </c>
      <c r="U270" s="1160">
        <f t="shared" si="521"/>
        <v>173</v>
      </c>
      <c r="V270" s="1160">
        <f t="shared" si="521"/>
        <v>173</v>
      </c>
      <c r="W270" s="1160">
        <f t="shared" si="521"/>
        <v>173</v>
      </c>
      <c r="X270" s="1160">
        <f t="shared" si="521"/>
        <v>173</v>
      </c>
      <c r="Y270" s="1160">
        <f t="shared" si="521"/>
        <v>160</v>
      </c>
      <c r="Z270" s="1160">
        <f t="shared" si="521"/>
        <v>260</v>
      </c>
      <c r="AA270" s="1160">
        <f t="shared" si="521"/>
        <v>260</v>
      </c>
      <c r="AB270" s="1160">
        <f t="shared" si="521"/>
        <v>260</v>
      </c>
      <c r="AC270" s="1160">
        <f t="shared" si="521"/>
        <v>260</v>
      </c>
      <c r="AD270" s="1160">
        <f t="shared" si="521"/>
        <v>260</v>
      </c>
      <c r="AE270" s="1160">
        <f t="shared" si="521"/>
        <v>260</v>
      </c>
      <c r="AF270" s="1160">
        <f t="shared" si="521"/>
        <v>260</v>
      </c>
      <c r="AG270" s="1160">
        <f t="shared" si="521"/>
        <v>260</v>
      </c>
      <c r="AH270" s="1160">
        <f t="shared" si="521"/>
        <v>260</v>
      </c>
      <c r="AI270" s="1160">
        <f t="shared" si="521"/>
        <v>420</v>
      </c>
      <c r="AJ270" s="1160">
        <f t="shared" si="521"/>
        <v>420</v>
      </c>
      <c r="AK270" s="1160">
        <f t="shared" si="521"/>
        <v>420</v>
      </c>
      <c r="AL270" s="1160">
        <f t="shared" si="521"/>
        <v>420</v>
      </c>
    </row>
    <row r="271" spans="2:38" ht="42" thickTop="1">
      <c r="B271" s="1420" t="s">
        <v>166</v>
      </c>
      <c r="C271" s="1667"/>
      <c r="D271" s="2063" t="s">
        <v>51</v>
      </c>
      <c r="E271" s="2064"/>
      <c r="F271" s="1417" t="str">
        <f>B271&amp;D271</f>
        <v>MLT_SWA鋳造領域在庫</v>
      </c>
      <c r="G271" s="1154"/>
      <c r="H271" s="1160">
        <f t="shared" si="519"/>
        <v>495</v>
      </c>
      <c r="I271" s="1160">
        <f t="shared" si="519"/>
        <v>495</v>
      </c>
      <c r="J271" s="1160">
        <f t="shared" si="519"/>
        <v>495</v>
      </c>
      <c r="K271" s="1160">
        <f t="shared" si="519"/>
        <v>495</v>
      </c>
      <c r="L271" s="1160">
        <f t="shared" si="519"/>
        <v>495</v>
      </c>
      <c r="M271" s="1160">
        <f t="shared" si="519"/>
        <v>677</v>
      </c>
      <c r="N271" s="1160">
        <f t="shared" si="521"/>
        <v>631</v>
      </c>
      <c r="O271" s="1160">
        <f t="shared" si="521"/>
        <v>631</v>
      </c>
      <c r="P271" s="1160">
        <f t="shared" si="521"/>
        <v>630</v>
      </c>
      <c r="Q271" s="1160">
        <f t="shared" si="521"/>
        <v>760</v>
      </c>
      <c r="R271" s="1160">
        <f t="shared" si="521"/>
        <v>744</v>
      </c>
      <c r="S271" s="1160">
        <f t="shared" si="521"/>
        <v>543</v>
      </c>
      <c r="T271" s="1160">
        <f t="shared" si="521"/>
        <v>664</v>
      </c>
      <c r="U271" s="1160">
        <f t="shared" si="521"/>
        <v>520</v>
      </c>
      <c r="V271" s="1160">
        <f t="shared" si="521"/>
        <v>367</v>
      </c>
      <c r="W271" s="1160">
        <f t="shared" si="521"/>
        <v>367</v>
      </c>
      <c r="X271" s="1160">
        <f t="shared" si="521"/>
        <v>494</v>
      </c>
      <c r="Y271" s="1160">
        <f t="shared" si="521"/>
        <v>582</v>
      </c>
      <c r="Z271" s="1160">
        <f t="shared" si="521"/>
        <v>454</v>
      </c>
      <c r="AA271" s="1160">
        <f t="shared" si="521"/>
        <v>534</v>
      </c>
      <c r="AB271" s="1160">
        <f t="shared" si="521"/>
        <v>386</v>
      </c>
      <c r="AC271" s="1160">
        <f t="shared" si="521"/>
        <v>226</v>
      </c>
      <c r="AD271" s="1160">
        <f t="shared" si="521"/>
        <v>316</v>
      </c>
      <c r="AE271" s="1160">
        <f t="shared" si="521"/>
        <v>526</v>
      </c>
      <c r="AF271" s="1160">
        <f t="shared" si="521"/>
        <v>566</v>
      </c>
      <c r="AG271" s="1160">
        <f t="shared" si="521"/>
        <v>526</v>
      </c>
      <c r="AH271" s="1160">
        <f t="shared" si="521"/>
        <v>366</v>
      </c>
      <c r="AI271" s="1160">
        <f t="shared" si="521"/>
        <v>206</v>
      </c>
      <c r="AJ271" s="1160">
        <f t="shared" si="521"/>
        <v>336</v>
      </c>
      <c r="AK271" s="1160">
        <f t="shared" si="521"/>
        <v>536</v>
      </c>
      <c r="AL271" s="1160">
        <f t="shared" si="521"/>
        <v>656</v>
      </c>
    </row>
    <row r="272" spans="2:38" ht="42" thickBot="1">
      <c r="B272" s="1420" t="s">
        <v>166</v>
      </c>
      <c r="C272" s="1667"/>
      <c r="D272" s="2065" t="s">
        <v>639</v>
      </c>
      <c r="E272" s="2066"/>
      <c r="F272" s="1418" t="str">
        <f t="shared" si="515"/>
        <v>MLT_SWA累計進度</v>
      </c>
      <c r="G272" s="1154"/>
      <c r="H272" s="1160">
        <f t="shared" si="519"/>
        <v>0</v>
      </c>
      <c r="I272" s="1160">
        <f t="shared" si="519"/>
        <v>0</v>
      </c>
      <c r="J272" s="1160">
        <f t="shared" si="519"/>
        <v>0</v>
      </c>
      <c r="K272" s="1160">
        <f t="shared" si="519"/>
        <v>0</v>
      </c>
      <c r="L272" s="1160">
        <f t="shared" si="519"/>
        <v>0</v>
      </c>
      <c r="M272" s="1160">
        <f t="shared" si="519"/>
        <v>2</v>
      </c>
      <c r="N272" s="1160">
        <f t="shared" si="519"/>
        <v>-4</v>
      </c>
      <c r="O272" s="1160">
        <f t="shared" si="519"/>
        <v>-4</v>
      </c>
      <c r="P272" s="1160">
        <f t="shared" si="519"/>
        <v>-5</v>
      </c>
      <c r="Q272" s="1160">
        <f t="shared" si="519"/>
        <v>-13</v>
      </c>
      <c r="R272" s="1160">
        <f t="shared" si="519"/>
        <v>-11</v>
      </c>
      <c r="S272" s="1160">
        <f t="shared" si="519"/>
        <v>-34</v>
      </c>
      <c r="T272" s="1160">
        <f t="shared" si="519"/>
        <v>-23</v>
      </c>
      <c r="U272" s="1160">
        <f t="shared" si="519"/>
        <v>-23</v>
      </c>
      <c r="V272" s="1160">
        <f t="shared" si="519"/>
        <v>-23</v>
      </c>
      <c r="W272" s="1160">
        <f t="shared" si="519"/>
        <v>-23</v>
      </c>
      <c r="X272" s="1160">
        <f t="shared" ref="X272:AL272" si="522">SUMIF($D$159:$D$250,$D$263:$D$272,X$159:X$250)</f>
        <v>-106</v>
      </c>
      <c r="Y272" s="1160">
        <f t="shared" si="522"/>
        <v>-98</v>
      </c>
      <c r="Z272" s="1160">
        <f t="shared" si="522"/>
        <v>-130</v>
      </c>
      <c r="AA272" s="1160">
        <f t="shared" si="522"/>
        <v>-80</v>
      </c>
      <c r="AB272" s="1160">
        <f t="shared" si="522"/>
        <v>-110</v>
      </c>
      <c r="AC272" s="1160">
        <f t="shared" si="522"/>
        <v>-110</v>
      </c>
      <c r="AD272" s="1160">
        <f t="shared" si="522"/>
        <v>-110</v>
      </c>
      <c r="AE272" s="1160">
        <f t="shared" si="522"/>
        <v>-110</v>
      </c>
      <c r="AF272" s="1160">
        <f t="shared" si="522"/>
        <v>-110</v>
      </c>
      <c r="AG272" s="1160">
        <f t="shared" si="522"/>
        <v>-110</v>
      </c>
      <c r="AH272" s="1160">
        <f t="shared" si="522"/>
        <v>-110</v>
      </c>
      <c r="AI272" s="1160">
        <f t="shared" si="522"/>
        <v>-110</v>
      </c>
      <c r="AJ272" s="1160">
        <f t="shared" si="522"/>
        <v>-110</v>
      </c>
      <c r="AK272" s="1160">
        <f t="shared" si="522"/>
        <v>-110</v>
      </c>
      <c r="AL272" s="1160">
        <f t="shared" si="522"/>
        <v>-110</v>
      </c>
    </row>
    <row r="273" spans="2:38" ht="42" thickTop="1">
      <c r="B273" s="1465" t="s">
        <v>187</v>
      </c>
      <c r="C273" s="1666">
        <v>3</v>
      </c>
      <c r="D273" s="2067" t="s">
        <v>120</v>
      </c>
      <c r="E273" s="2068"/>
      <c r="F273" s="1415" t="str">
        <f t="shared" si="515"/>
        <v>MKJ_SWA払出計画</v>
      </c>
      <c r="G273" s="1147"/>
      <c r="H273" s="1173">
        <f t="shared" ref="H273:L281" si="523">SUMIF($D$7:$D$49,$D$273:$D$282,H$7:H$49)</f>
        <v>0</v>
      </c>
      <c r="I273" s="1173">
        <f t="shared" si="523"/>
        <v>0</v>
      </c>
      <c r="J273" s="1173">
        <f t="shared" si="523"/>
        <v>0</v>
      </c>
      <c r="K273" s="1173">
        <f t="shared" si="523"/>
        <v>0</v>
      </c>
      <c r="L273" s="1173">
        <f t="shared" si="523"/>
        <v>0</v>
      </c>
      <c r="M273" s="1173">
        <f t="shared" ref="M273:AL281" si="524">SUMIF($D$7:$D$49,$D$273:$D$282,M$7:M$49)</f>
        <v>0</v>
      </c>
      <c r="N273" s="1173">
        <f t="shared" si="524"/>
        <v>0</v>
      </c>
      <c r="O273" s="1173">
        <f t="shared" si="524"/>
        <v>0</v>
      </c>
      <c r="P273" s="1173">
        <f t="shared" si="524"/>
        <v>0</v>
      </c>
      <c r="Q273" s="1173">
        <f t="shared" si="524"/>
        <v>0</v>
      </c>
      <c r="R273" s="1173">
        <f t="shared" si="524"/>
        <v>0</v>
      </c>
      <c r="S273" s="1173">
        <f t="shared" si="524"/>
        <v>0</v>
      </c>
      <c r="T273" s="1173">
        <f t="shared" si="524"/>
        <v>0</v>
      </c>
      <c r="U273" s="1173">
        <f t="shared" si="524"/>
        <v>0</v>
      </c>
      <c r="V273" s="1173">
        <f t="shared" si="524"/>
        <v>0</v>
      </c>
      <c r="W273" s="1173">
        <f t="shared" si="524"/>
        <v>0</v>
      </c>
      <c r="X273" s="1173">
        <f t="shared" si="524"/>
        <v>0</v>
      </c>
      <c r="Y273" s="1173">
        <f t="shared" si="524"/>
        <v>0</v>
      </c>
      <c r="Z273" s="1173">
        <f t="shared" si="524"/>
        <v>0</v>
      </c>
      <c r="AA273" s="1173">
        <f t="shared" si="524"/>
        <v>0</v>
      </c>
      <c r="AB273" s="1173">
        <f t="shared" si="524"/>
        <v>0</v>
      </c>
      <c r="AC273" s="1173">
        <f t="shared" si="524"/>
        <v>0</v>
      </c>
      <c r="AD273" s="1173">
        <f t="shared" si="524"/>
        <v>0</v>
      </c>
      <c r="AE273" s="1173">
        <f t="shared" si="524"/>
        <v>0</v>
      </c>
      <c r="AF273" s="1173">
        <f t="shared" si="524"/>
        <v>0</v>
      </c>
      <c r="AG273" s="1173">
        <f t="shared" si="524"/>
        <v>0</v>
      </c>
      <c r="AH273" s="1173">
        <f t="shared" si="524"/>
        <v>0</v>
      </c>
      <c r="AI273" s="1173">
        <f t="shared" si="524"/>
        <v>0</v>
      </c>
      <c r="AJ273" s="1173">
        <f t="shared" si="524"/>
        <v>0</v>
      </c>
      <c r="AK273" s="1173">
        <f t="shared" si="524"/>
        <v>0</v>
      </c>
      <c r="AL273" s="1173">
        <f t="shared" si="524"/>
        <v>0</v>
      </c>
    </row>
    <row r="274" spans="2:38" ht="30.75" customHeight="1" thickBot="1">
      <c r="B274" s="1465" t="s">
        <v>187</v>
      </c>
      <c r="C274" s="1667"/>
      <c r="D274" s="2049" t="s">
        <v>54</v>
      </c>
      <c r="E274" s="2050"/>
      <c r="F274" s="1416" t="str">
        <f t="shared" si="515"/>
        <v>MKJ_SWA完成品在庫</v>
      </c>
      <c r="G274" s="1154"/>
      <c r="H274" s="1155">
        <f t="shared" ref="H274:W274" si="525">SUMIF($D$7:$D$49,$D$273:$D$282,H$7:H$49)</f>
        <v>0</v>
      </c>
      <c r="I274" s="1155">
        <f t="shared" si="525"/>
        <v>0</v>
      </c>
      <c r="J274" s="1155">
        <f t="shared" si="525"/>
        <v>0</v>
      </c>
      <c r="K274" s="1155">
        <f t="shared" si="525"/>
        <v>0</v>
      </c>
      <c r="L274" s="1155">
        <f t="shared" si="525"/>
        <v>0</v>
      </c>
      <c r="M274" s="1155">
        <f t="shared" si="525"/>
        <v>0</v>
      </c>
      <c r="N274" s="1155">
        <f t="shared" si="525"/>
        <v>0</v>
      </c>
      <c r="O274" s="1155">
        <f t="shared" si="525"/>
        <v>0</v>
      </c>
      <c r="P274" s="1155">
        <f t="shared" si="525"/>
        <v>0</v>
      </c>
      <c r="Q274" s="1155">
        <f t="shared" si="525"/>
        <v>0</v>
      </c>
      <c r="R274" s="1155">
        <f t="shared" si="525"/>
        <v>0</v>
      </c>
      <c r="S274" s="1155">
        <f t="shared" si="525"/>
        <v>0</v>
      </c>
      <c r="T274" s="1155">
        <f t="shared" si="525"/>
        <v>0</v>
      </c>
      <c r="U274" s="1155">
        <f t="shared" si="525"/>
        <v>0</v>
      </c>
      <c r="V274" s="1155">
        <f t="shared" si="525"/>
        <v>0</v>
      </c>
      <c r="W274" s="1155">
        <f t="shared" si="525"/>
        <v>0</v>
      </c>
      <c r="X274" s="1155">
        <f t="shared" si="524"/>
        <v>0</v>
      </c>
      <c r="Y274" s="1155">
        <f t="shared" si="524"/>
        <v>0</v>
      </c>
      <c r="Z274" s="1155">
        <f t="shared" si="524"/>
        <v>0</v>
      </c>
      <c r="AA274" s="1155">
        <f t="shared" si="524"/>
        <v>0</v>
      </c>
      <c r="AB274" s="1155">
        <f t="shared" si="524"/>
        <v>0</v>
      </c>
      <c r="AC274" s="1155">
        <f t="shared" si="524"/>
        <v>0</v>
      </c>
      <c r="AD274" s="1155">
        <f t="shared" si="524"/>
        <v>0</v>
      </c>
      <c r="AE274" s="1155">
        <f t="shared" si="524"/>
        <v>0</v>
      </c>
      <c r="AF274" s="1155">
        <f t="shared" si="524"/>
        <v>0</v>
      </c>
      <c r="AG274" s="1155">
        <f t="shared" si="524"/>
        <v>0</v>
      </c>
      <c r="AH274" s="1155">
        <f t="shared" si="524"/>
        <v>0</v>
      </c>
      <c r="AI274" s="1155">
        <f t="shared" si="524"/>
        <v>0</v>
      </c>
      <c r="AJ274" s="1155">
        <f t="shared" si="524"/>
        <v>0</v>
      </c>
      <c r="AK274" s="1155">
        <f t="shared" si="524"/>
        <v>0</v>
      </c>
      <c r="AL274" s="1155">
        <f t="shared" si="524"/>
        <v>0</v>
      </c>
    </row>
    <row r="275" spans="2:38" ht="30.75" customHeight="1" thickTop="1">
      <c r="B275" s="1465" t="s">
        <v>187</v>
      </c>
      <c r="C275" s="1667"/>
      <c r="D275" s="2051" t="s">
        <v>40</v>
      </c>
      <c r="E275" s="2052"/>
      <c r="F275" s="1417" t="str">
        <f t="shared" si="515"/>
        <v>MKJ_SWA仕上げ計画</v>
      </c>
      <c r="G275" s="1154"/>
      <c r="H275" s="1160">
        <f t="shared" si="523"/>
        <v>0</v>
      </c>
      <c r="I275" s="1160">
        <f t="shared" si="523"/>
        <v>0</v>
      </c>
      <c r="J275" s="1160">
        <f t="shared" si="523"/>
        <v>0</v>
      </c>
      <c r="K275" s="1160">
        <f t="shared" si="523"/>
        <v>0</v>
      </c>
      <c r="L275" s="1160">
        <f t="shared" si="523"/>
        <v>0</v>
      </c>
      <c r="M275" s="1160">
        <f t="shared" si="524"/>
        <v>0</v>
      </c>
      <c r="N275" s="1160">
        <f t="shared" si="524"/>
        <v>0</v>
      </c>
      <c r="O275" s="1160">
        <f t="shared" si="524"/>
        <v>0</v>
      </c>
      <c r="P275" s="1160">
        <f t="shared" si="524"/>
        <v>0</v>
      </c>
      <c r="Q275" s="1160">
        <f t="shared" si="524"/>
        <v>0</v>
      </c>
      <c r="R275" s="1160">
        <f t="shared" si="524"/>
        <v>0</v>
      </c>
      <c r="S275" s="1160">
        <f t="shared" si="524"/>
        <v>0</v>
      </c>
      <c r="T275" s="1160">
        <f t="shared" si="524"/>
        <v>0</v>
      </c>
      <c r="U275" s="1160">
        <f t="shared" si="524"/>
        <v>0</v>
      </c>
      <c r="V275" s="1160">
        <f t="shared" si="524"/>
        <v>0</v>
      </c>
      <c r="W275" s="1160">
        <f t="shared" si="524"/>
        <v>0</v>
      </c>
      <c r="X275" s="1160">
        <f t="shared" si="524"/>
        <v>0</v>
      </c>
      <c r="Y275" s="1160">
        <f t="shared" si="524"/>
        <v>0</v>
      </c>
      <c r="Z275" s="1160">
        <f t="shared" si="524"/>
        <v>0</v>
      </c>
      <c r="AA275" s="1160">
        <f t="shared" si="524"/>
        <v>0</v>
      </c>
      <c r="AB275" s="1160">
        <f t="shared" si="524"/>
        <v>0</v>
      </c>
      <c r="AC275" s="1160">
        <f t="shared" si="524"/>
        <v>0</v>
      </c>
      <c r="AD275" s="1160">
        <f t="shared" si="524"/>
        <v>0</v>
      </c>
      <c r="AE275" s="1160">
        <f t="shared" si="524"/>
        <v>0</v>
      </c>
      <c r="AF275" s="1160">
        <f t="shared" si="524"/>
        <v>0</v>
      </c>
      <c r="AG275" s="1160">
        <f t="shared" si="524"/>
        <v>0</v>
      </c>
      <c r="AH275" s="1160">
        <f t="shared" si="524"/>
        <v>0</v>
      </c>
      <c r="AI275" s="1160">
        <f t="shared" si="524"/>
        <v>0</v>
      </c>
      <c r="AJ275" s="1160">
        <f t="shared" si="524"/>
        <v>0</v>
      </c>
      <c r="AK275" s="1160">
        <f t="shared" si="524"/>
        <v>0</v>
      </c>
      <c r="AL275" s="1160">
        <f t="shared" si="524"/>
        <v>0</v>
      </c>
    </row>
    <row r="276" spans="2:38" ht="30.75" customHeight="1">
      <c r="B276" s="1465" t="s">
        <v>187</v>
      </c>
      <c r="C276" s="1667"/>
      <c r="D276" s="2053" t="s">
        <v>140</v>
      </c>
      <c r="E276" s="2054"/>
      <c r="F276" s="1418" t="str">
        <f t="shared" si="515"/>
        <v>MKJ_SWA仕上げ合格</v>
      </c>
      <c r="G276" s="1154"/>
      <c r="H276" s="1160">
        <f t="shared" si="523"/>
        <v>0</v>
      </c>
      <c r="I276" s="1160">
        <f t="shared" si="523"/>
        <v>0</v>
      </c>
      <c r="J276" s="1160">
        <f t="shared" si="523"/>
        <v>0</v>
      </c>
      <c r="K276" s="1160">
        <f t="shared" si="523"/>
        <v>0</v>
      </c>
      <c r="L276" s="1160">
        <f t="shared" si="523"/>
        <v>0</v>
      </c>
      <c r="M276" s="1160">
        <f t="shared" si="524"/>
        <v>0</v>
      </c>
      <c r="N276" s="1160">
        <f t="shared" si="524"/>
        <v>0</v>
      </c>
      <c r="O276" s="1160">
        <f t="shared" si="524"/>
        <v>0</v>
      </c>
      <c r="P276" s="1160">
        <f t="shared" si="524"/>
        <v>0</v>
      </c>
      <c r="Q276" s="1160">
        <f t="shared" si="524"/>
        <v>0</v>
      </c>
      <c r="R276" s="1160">
        <f t="shared" si="524"/>
        <v>0</v>
      </c>
      <c r="S276" s="1160">
        <f t="shared" si="524"/>
        <v>0</v>
      </c>
      <c r="T276" s="1160">
        <f t="shared" si="524"/>
        <v>0</v>
      </c>
      <c r="U276" s="1160">
        <f t="shared" si="524"/>
        <v>0</v>
      </c>
      <c r="V276" s="1160">
        <f t="shared" si="524"/>
        <v>0</v>
      </c>
      <c r="W276" s="1160">
        <f t="shared" si="524"/>
        <v>0</v>
      </c>
      <c r="X276" s="1160">
        <f t="shared" si="524"/>
        <v>0</v>
      </c>
      <c r="Y276" s="1160">
        <f t="shared" si="524"/>
        <v>0</v>
      </c>
      <c r="Z276" s="1160">
        <f t="shared" si="524"/>
        <v>0</v>
      </c>
      <c r="AA276" s="1160">
        <f t="shared" si="524"/>
        <v>0</v>
      </c>
      <c r="AB276" s="1160">
        <f t="shared" si="524"/>
        <v>0</v>
      </c>
      <c r="AC276" s="1160">
        <f t="shared" si="524"/>
        <v>0</v>
      </c>
      <c r="AD276" s="1160">
        <f t="shared" si="524"/>
        <v>0</v>
      </c>
      <c r="AE276" s="1160">
        <f t="shared" si="524"/>
        <v>0</v>
      </c>
      <c r="AF276" s="1160">
        <f t="shared" si="524"/>
        <v>0</v>
      </c>
      <c r="AG276" s="1160">
        <f t="shared" si="524"/>
        <v>0</v>
      </c>
      <c r="AH276" s="1160">
        <f t="shared" si="524"/>
        <v>0</v>
      </c>
      <c r="AI276" s="1160">
        <f t="shared" si="524"/>
        <v>0</v>
      </c>
      <c r="AJ276" s="1160">
        <f t="shared" si="524"/>
        <v>0</v>
      </c>
      <c r="AK276" s="1160">
        <f t="shared" si="524"/>
        <v>0</v>
      </c>
      <c r="AL276" s="1160">
        <f t="shared" si="524"/>
        <v>0</v>
      </c>
    </row>
    <row r="277" spans="2:38" ht="41.4">
      <c r="B277" s="1465" t="s">
        <v>187</v>
      </c>
      <c r="C277" s="1667"/>
      <c r="D277" s="2055" t="s">
        <v>144</v>
      </c>
      <c r="E277" s="2056"/>
      <c r="F277" s="1419" t="str">
        <f t="shared" si="515"/>
        <v>MKJ_SWA良品計画</v>
      </c>
      <c r="G277" s="1154"/>
      <c r="H277" s="1155">
        <f t="shared" si="523"/>
        <v>0</v>
      </c>
      <c r="I277" s="1155">
        <f t="shared" si="523"/>
        <v>0</v>
      </c>
      <c r="J277" s="1155">
        <f t="shared" si="523"/>
        <v>0</v>
      </c>
      <c r="K277" s="1155">
        <f t="shared" si="523"/>
        <v>0</v>
      </c>
      <c r="L277" s="1155">
        <f t="shared" si="523"/>
        <v>0</v>
      </c>
      <c r="M277" s="1155">
        <f t="shared" si="524"/>
        <v>0</v>
      </c>
      <c r="N277" s="1155">
        <f t="shared" si="524"/>
        <v>0</v>
      </c>
      <c r="O277" s="1155">
        <f t="shared" si="524"/>
        <v>0</v>
      </c>
      <c r="P277" s="1155">
        <f t="shared" si="524"/>
        <v>0</v>
      </c>
      <c r="Q277" s="1155">
        <f t="shared" si="524"/>
        <v>0</v>
      </c>
      <c r="R277" s="1155">
        <f t="shared" si="524"/>
        <v>0</v>
      </c>
      <c r="S277" s="1155">
        <f t="shared" si="524"/>
        <v>0</v>
      </c>
      <c r="T277" s="1155">
        <f t="shared" si="524"/>
        <v>0</v>
      </c>
      <c r="U277" s="1155">
        <f t="shared" si="524"/>
        <v>0</v>
      </c>
      <c r="V277" s="1155">
        <f t="shared" si="524"/>
        <v>0</v>
      </c>
      <c r="W277" s="1155">
        <f t="shared" si="524"/>
        <v>0</v>
      </c>
      <c r="X277" s="1155">
        <f t="shared" si="524"/>
        <v>0</v>
      </c>
      <c r="Y277" s="1155">
        <f t="shared" si="524"/>
        <v>0</v>
      </c>
      <c r="Z277" s="1155">
        <f t="shared" si="524"/>
        <v>0</v>
      </c>
      <c r="AA277" s="1155">
        <f t="shared" si="524"/>
        <v>0</v>
      </c>
      <c r="AB277" s="1155">
        <f t="shared" si="524"/>
        <v>0</v>
      </c>
      <c r="AC277" s="1155">
        <f t="shared" si="524"/>
        <v>0</v>
      </c>
      <c r="AD277" s="1155">
        <f t="shared" si="524"/>
        <v>0</v>
      </c>
      <c r="AE277" s="1155">
        <f t="shared" si="524"/>
        <v>0</v>
      </c>
      <c r="AF277" s="1155">
        <f t="shared" si="524"/>
        <v>0</v>
      </c>
      <c r="AG277" s="1155">
        <f t="shared" si="524"/>
        <v>0</v>
      </c>
      <c r="AH277" s="1155">
        <f t="shared" si="524"/>
        <v>0</v>
      </c>
      <c r="AI277" s="1155">
        <f t="shared" si="524"/>
        <v>0</v>
      </c>
      <c r="AJ277" s="1155">
        <f t="shared" si="524"/>
        <v>0</v>
      </c>
      <c r="AK277" s="1155">
        <f t="shared" si="524"/>
        <v>0</v>
      </c>
      <c r="AL277" s="1155">
        <f t="shared" si="524"/>
        <v>0</v>
      </c>
    </row>
    <row r="278" spans="2:38" ht="41.4">
      <c r="B278" s="1465" t="s">
        <v>187</v>
      </c>
      <c r="C278" s="1667"/>
      <c r="D278" s="2057" t="s">
        <v>148</v>
      </c>
      <c r="E278" s="2058"/>
      <c r="F278" s="1417" t="str">
        <f t="shared" si="515"/>
        <v>MKJ_SWA良品実績</v>
      </c>
      <c r="G278" s="1154"/>
      <c r="H278" s="1160">
        <f t="shared" si="523"/>
        <v>0</v>
      </c>
      <c r="I278" s="1160">
        <f t="shared" si="523"/>
        <v>0</v>
      </c>
      <c r="J278" s="1160">
        <f t="shared" si="523"/>
        <v>0</v>
      </c>
      <c r="K278" s="1160">
        <f t="shared" si="523"/>
        <v>0</v>
      </c>
      <c r="L278" s="1160">
        <f t="shared" si="523"/>
        <v>0</v>
      </c>
      <c r="M278" s="1160">
        <f t="shared" si="524"/>
        <v>0</v>
      </c>
      <c r="N278" s="1160">
        <f t="shared" si="524"/>
        <v>0</v>
      </c>
      <c r="O278" s="1160">
        <f t="shared" si="524"/>
        <v>0</v>
      </c>
      <c r="P278" s="1160">
        <f t="shared" si="524"/>
        <v>0</v>
      </c>
      <c r="Q278" s="1160">
        <f t="shared" si="524"/>
        <v>0</v>
      </c>
      <c r="R278" s="1160">
        <f t="shared" si="524"/>
        <v>0</v>
      </c>
      <c r="S278" s="1160">
        <f t="shared" si="524"/>
        <v>0</v>
      </c>
      <c r="T278" s="1160">
        <f t="shared" si="524"/>
        <v>0</v>
      </c>
      <c r="U278" s="1160">
        <f t="shared" si="524"/>
        <v>0</v>
      </c>
      <c r="V278" s="1160">
        <f t="shared" si="524"/>
        <v>0</v>
      </c>
      <c r="W278" s="1160">
        <f t="shared" si="524"/>
        <v>0</v>
      </c>
      <c r="X278" s="1160">
        <f t="shared" si="524"/>
        <v>0</v>
      </c>
      <c r="Y278" s="1160">
        <f t="shared" si="524"/>
        <v>0</v>
      </c>
      <c r="Z278" s="1160">
        <f t="shared" si="524"/>
        <v>0</v>
      </c>
      <c r="AA278" s="1160">
        <f t="shared" si="524"/>
        <v>0</v>
      </c>
      <c r="AB278" s="1160">
        <f t="shared" si="524"/>
        <v>0</v>
      </c>
      <c r="AC278" s="1160">
        <f t="shared" si="524"/>
        <v>0</v>
      </c>
      <c r="AD278" s="1160">
        <f t="shared" si="524"/>
        <v>0</v>
      </c>
      <c r="AE278" s="1160">
        <f t="shared" si="524"/>
        <v>0</v>
      </c>
      <c r="AF278" s="1160">
        <f t="shared" si="524"/>
        <v>0</v>
      </c>
      <c r="AG278" s="1160">
        <f t="shared" si="524"/>
        <v>0</v>
      </c>
      <c r="AH278" s="1160">
        <f t="shared" si="524"/>
        <v>0</v>
      </c>
      <c r="AI278" s="1160">
        <f t="shared" si="524"/>
        <v>0</v>
      </c>
      <c r="AJ278" s="1160">
        <f t="shared" si="524"/>
        <v>0</v>
      </c>
      <c r="AK278" s="1160">
        <f t="shared" si="524"/>
        <v>0</v>
      </c>
      <c r="AL278" s="1160">
        <f t="shared" si="524"/>
        <v>0</v>
      </c>
    </row>
    <row r="279" spans="2:38" ht="41.4">
      <c r="B279" s="1465" t="s">
        <v>187</v>
      </c>
      <c r="C279" s="1667"/>
      <c r="D279" s="2059" t="s">
        <v>53</v>
      </c>
      <c r="E279" s="2060"/>
      <c r="F279" s="1417" t="str">
        <f>B279&amp;D279</f>
        <v>MKJ_SWAＧＤＣ仕掛在庫</v>
      </c>
      <c r="G279" s="1154"/>
      <c r="H279" s="1160">
        <f t="shared" si="523"/>
        <v>140</v>
      </c>
      <c r="I279" s="1160">
        <f t="shared" si="523"/>
        <v>140</v>
      </c>
      <c r="J279" s="1160">
        <f t="shared" si="523"/>
        <v>140</v>
      </c>
      <c r="K279" s="1160">
        <f t="shared" si="523"/>
        <v>140</v>
      </c>
      <c r="L279" s="1160">
        <f t="shared" si="523"/>
        <v>140</v>
      </c>
      <c r="M279" s="1160">
        <f t="shared" si="524"/>
        <v>140</v>
      </c>
      <c r="N279" s="1160">
        <f t="shared" si="524"/>
        <v>140</v>
      </c>
      <c r="O279" s="1160">
        <f t="shared" si="524"/>
        <v>140</v>
      </c>
      <c r="P279" s="1160">
        <f t="shared" si="524"/>
        <v>140</v>
      </c>
      <c r="Q279" s="1160">
        <f t="shared" si="524"/>
        <v>140</v>
      </c>
      <c r="R279" s="1160">
        <f t="shared" si="524"/>
        <v>140</v>
      </c>
      <c r="S279" s="1160">
        <f t="shared" si="524"/>
        <v>140</v>
      </c>
      <c r="T279" s="1160">
        <f t="shared" si="524"/>
        <v>140</v>
      </c>
      <c r="U279" s="1160">
        <f t="shared" si="524"/>
        <v>140</v>
      </c>
      <c r="V279" s="1160">
        <f t="shared" si="524"/>
        <v>140</v>
      </c>
      <c r="W279" s="1160">
        <f t="shared" si="524"/>
        <v>140</v>
      </c>
      <c r="X279" s="1160">
        <f t="shared" si="524"/>
        <v>140</v>
      </c>
      <c r="Y279" s="1160">
        <f t="shared" si="524"/>
        <v>140</v>
      </c>
      <c r="Z279" s="1160">
        <f t="shared" si="524"/>
        <v>140</v>
      </c>
      <c r="AA279" s="1160">
        <f t="shared" si="524"/>
        <v>140</v>
      </c>
      <c r="AB279" s="1160">
        <f t="shared" si="524"/>
        <v>140</v>
      </c>
      <c r="AC279" s="1160">
        <f t="shared" si="524"/>
        <v>140</v>
      </c>
      <c r="AD279" s="1160">
        <f t="shared" si="524"/>
        <v>140</v>
      </c>
      <c r="AE279" s="1160">
        <f t="shared" si="524"/>
        <v>140</v>
      </c>
      <c r="AF279" s="1160">
        <f t="shared" si="524"/>
        <v>140</v>
      </c>
      <c r="AG279" s="1160">
        <f t="shared" si="524"/>
        <v>140</v>
      </c>
      <c r="AH279" s="1160">
        <f t="shared" si="524"/>
        <v>140</v>
      </c>
      <c r="AI279" s="1160">
        <f t="shared" si="524"/>
        <v>140</v>
      </c>
      <c r="AJ279" s="1160">
        <f t="shared" si="524"/>
        <v>140</v>
      </c>
      <c r="AK279" s="1160">
        <f t="shared" si="524"/>
        <v>140</v>
      </c>
      <c r="AL279" s="1160">
        <f t="shared" si="524"/>
        <v>140</v>
      </c>
    </row>
    <row r="280" spans="2:38" ht="42" thickBot="1">
      <c r="B280" s="1465" t="s">
        <v>187</v>
      </c>
      <c r="C280" s="1667"/>
      <c r="D280" s="2061" t="s">
        <v>52</v>
      </c>
      <c r="E280" s="2062"/>
      <c r="F280" s="1417" t="str">
        <f>B280&amp;D280</f>
        <v>MKJ_SWAメーカー在庫</v>
      </c>
      <c r="G280" s="1154"/>
      <c r="H280" s="1160">
        <f t="shared" si="523"/>
        <v>0</v>
      </c>
      <c r="I280" s="1160">
        <f t="shared" si="523"/>
        <v>0</v>
      </c>
      <c r="J280" s="1160">
        <f t="shared" si="523"/>
        <v>0</v>
      </c>
      <c r="K280" s="1160">
        <f t="shared" si="523"/>
        <v>0</v>
      </c>
      <c r="L280" s="1160">
        <f t="shared" si="523"/>
        <v>0</v>
      </c>
      <c r="M280" s="1160">
        <f t="shared" si="524"/>
        <v>0</v>
      </c>
      <c r="N280" s="1160">
        <f t="shared" si="524"/>
        <v>0</v>
      </c>
      <c r="O280" s="1160">
        <f t="shared" si="524"/>
        <v>0</v>
      </c>
      <c r="P280" s="1160">
        <f t="shared" si="524"/>
        <v>0</v>
      </c>
      <c r="Q280" s="1160">
        <f t="shared" si="524"/>
        <v>0</v>
      </c>
      <c r="R280" s="1160">
        <f t="shared" si="524"/>
        <v>0</v>
      </c>
      <c r="S280" s="1160">
        <f t="shared" si="524"/>
        <v>0</v>
      </c>
      <c r="T280" s="1160">
        <f t="shared" si="524"/>
        <v>0</v>
      </c>
      <c r="U280" s="1160">
        <f t="shared" si="524"/>
        <v>0</v>
      </c>
      <c r="V280" s="1160">
        <f t="shared" si="524"/>
        <v>0</v>
      </c>
      <c r="W280" s="1160">
        <f t="shared" si="524"/>
        <v>0</v>
      </c>
      <c r="X280" s="1160">
        <f t="shared" si="524"/>
        <v>0</v>
      </c>
      <c r="Y280" s="1160">
        <f t="shared" si="524"/>
        <v>0</v>
      </c>
      <c r="Z280" s="1160">
        <f t="shared" si="524"/>
        <v>0</v>
      </c>
      <c r="AA280" s="1160">
        <f t="shared" si="524"/>
        <v>0</v>
      </c>
      <c r="AB280" s="1160">
        <f t="shared" si="524"/>
        <v>0</v>
      </c>
      <c r="AC280" s="1160">
        <f t="shared" si="524"/>
        <v>0</v>
      </c>
      <c r="AD280" s="1160">
        <f t="shared" si="524"/>
        <v>0</v>
      </c>
      <c r="AE280" s="1160">
        <f t="shared" si="524"/>
        <v>0</v>
      </c>
      <c r="AF280" s="1160">
        <f t="shared" si="524"/>
        <v>0</v>
      </c>
      <c r="AG280" s="1160">
        <f t="shared" si="524"/>
        <v>0</v>
      </c>
      <c r="AH280" s="1160">
        <f t="shared" si="524"/>
        <v>0</v>
      </c>
      <c r="AI280" s="1160">
        <f t="shared" si="524"/>
        <v>0</v>
      </c>
      <c r="AJ280" s="1160">
        <f t="shared" si="524"/>
        <v>0</v>
      </c>
      <c r="AK280" s="1160">
        <f t="shared" si="524"/>
        <v>0</v>
      </c>
      <c r="AL280" s="1160">
        <f t="shared" si="524"/>
        <v>0</v>
      </c>
    </row>
    <row r="281" spans="2:38" ht="42" thickTop="1">
      <c r="B281" s="1465" t="s">
        <v>187</v>
      </c>
      <c r="C281" s="1667"/>
      <c r="D281" s="2063" t="s">
        <v>51</v>
      </c>
      <c r="E281" s="2064"/>
      <c r="F281" s="1417" t="str">
        <f>B281&amp;D281</f>
        <v>MKJ_SWA鋳造領域在庫</v>
      </c>
      <c r="G281" s="1154"/>
      <c r="H281" s="1160">
        <f t="shared" si="523"/>
        <v>0</v>
      </c>
      <c r="I281" s="1160">
        <f t="shared" si="523"/>
        <v>0</v>
      </c>
      <c r="J281" s="1160">
        <f t="shared" si="523"/>
        <v>0</v>
      </c>
      <c r="K281" s="1160">
        <f t="shared" si="523"/>
        <v>0</v>
      </c>
      <c r="L281" s="1160">
        <f t="shared" si="523"/>
        <v>0</v>
      </c>
      <c r="M281" s="1160">
        <f t="shared" si="524"/>
        <v>0</v>
      </c>
      <c r="N281" s="1160">
        <f t="shared" si="524"/>
        <v>0</v>
      </c>
      <c r="O281" s="1160">
        <f t="shared" si="524"/>
        <v>0</v>
      </c>
      <c r="P281" s="1160">
        <f t="shared" si="524"/>
        <v>0</v>
      </c>
      <c r="Q281" s="1160">
        <f t="shared" si="524"/>
        <v>0</v>
      </c>
      <c r="R281" s="1160">
        <f t="shared" si="524"/>
        <v>0</v>
      </c>
      <c r="S281" s="1160">
        <f t="shared" si="524"/>
        <v>0</v>
      </c>
      <c r="T281" s="1160">
        <f t="shared" si="524"/>
        <v>0</v>
      </c>
      <c r="U281" s="1160">
        <f t="shared" si="524"/>
        <v>0</v>
      </c>
      <c r="V281" s="1160">
        <f t="shared" si="524"/>
        <v>0</v>
      </c>
      <c r="W281" s="1160">
        <f t="shared" si="524"/>
        <v>0</v>
      </c>
      <c r="X281" s="1160">
        <f t="shared" si="524"/>
        <v>0</v>
      </c>
      <c r="Y281" s="1160">
        <f t="shared" si="524"/>
        <v>0</v>
      </c>
      <c r="Z281" s="1160">
        <f t="shared" si="524"/>
        <v>0</v>
      </c>
      <c r="AA281" s="1160">
        <f t="shared" si="524"/>
        <v>0</v>
      </c>
      <c r="AB281" s="1160">
        <f t="shared" si="524"/>
        <v>0</v>
      </c>
      <c r="AC281" s="1160">
        <f t="shared" si="524"/>
        <v>0</v>
      </c>
      <c r="AD281" s="1160">
        <f t="shared" si="524"/>
        <v>0</v>
      </c>
      <c r="AE281" s="1160">
        <f t="shared" si="524"/>
        <v>0</v>
      </c>
      <c r="AF281" s="1160">
        <f t="shared" si="524"/>
        <v>0</v>
      </c>
      <c r="AG281" s="1160">
        <f t="shared" si="524"/>
        <v>0</v>
      </c>
      <c r="AH281" s="1160">
        <f t="shared" si="524"/>
        <v>0</v>
      </c>
      <c r="AI281" s="1160">
        <f t="shared" si="524"/>
        <v>0</v>
      </c>
      <c r="AJ281" s="1160">
        <f t="shared" si="524"/>
        <v>0</v>
      </c>
      <c r="AK281" s="1160">
        <f t="shared" si="524"/>
        <v>0</v>
      </c>
      <c r="AL281" s="1160">
        <f t="shared" si="524"/>
        <v>0</v>
      </c>
    </row>
    <row r="282" spans="2:38" ht="41.4">
      <c r="B282" s="1465" t="s">
        <v>187</v>
      </c>
      <c r="C282" s="1667"/>
      <c r="D282" s="2065" t="s">
        <v>639</v>
      </c>
      <c r="E282" s="2066"/>
      <c r="F282" s="1418" t="str">
        <f t="shared" si="515"/>
        <v>MKJ_SWA累計進度</v>
      </c>
      <c r="G282" s="1154"/>
      <c r="H282" s="1160">
        <f t="shared" ref="H282:AL282" si="526">SUMIF($D$7:$D$49,$D$273:$D$282,H$7:H$49)</f>
        <v>0</v>
      </c>
      <c r="I282" s="1160">
        <f t="shared" si="526"/>
        <v>0</v>
      </c>
      <c r="J282" s="1160">
        <f t="shared" si="526"/>
        <v>0</v>
      </c>
      <c r="K282" s="1160">
        <f t="shared" si="526"/>
        <v>0</v>
      </c>
      <c r="L282" s="1160">
        <f t="shared" si="526"/>
        <v>0</v>
      </c>
      <c r="M282" s="1160">
        <f t="shared" si="526"/>
        <v>0</v>
      </c>
      <c r="N282" s="1160">
        <f t="shared" si="526"/>
        <v>0</v>
      </c>
      <c r="O282" s="1160">
        <f t="shared" si="526"/>
        <v>0</v>
      </c>
      <c r="P282" s="1160">
        <f t="shared" si="526"/>
        <v>0</v>
      </c>
      <c r="Q282" s="1160">
        <f t="shared" si="526"/>
        <v>0</v>
      </c>
      <c r="R282" s="1160">
        <f t="shared" si="526"/>
        <v>0</v>
      </c>
      <c r="S282" s="1160">
        <f t="shared" si="526"/>
        <v>0</v>
      </c>
      <c r="T282" s="1160">
        <f t="shared" si="526"/>
        <v>0</v>
      </c>
      <c r="U282" s="1160">
        <f t="shared" si="526"/>
        <v>0</v>
      </c>
      <c r="V282" s="1160">
        <f t="shared" si="526"/>
        <v>0</v>
      </c>
      <c r="W282" s="1160">
        <f t="shared" si="526"/>
        <v>0</v>
      </c>
      <c r="X282" s="1160">
        <f t="shared" si="526"/>
        <v>0</v>
      </c>
      <c r="Y282" s="1160">
        <f t="shared" si="526"/>
        <v>0</v>
      </c>
      <c r="Z282" s="1160">
        <f t="shared" si="526"/>
        <v>0</v>
      </c>
      <c r="AA282" s="1160">
        <f t="shared" si="526"/>
        <v>0</v>
      </c>
      <c r="AB282" s="1160">
        <f t="shared" si="526"/>
        <v>0</v>
      </c>
      <c r="AC282" s="1160">
        <f t="shared" si="526"/>
        <v>0</v>
      </c>
      <c r="AD282" s="1160">
        <f t="shared" si="526"/>
        <v>0</v>
      </c>
      <c r="AE282" s="1160">
        <f t="shared" si="526"/>
        <v>0</v>
      </c>
      <c r="AF282" s="1160">
        <f t="shared" si="526"/>
        <v>0</v>
      </c>
      <c r="AG282" s="1160">
        <f t="shared" si="526"/>
        <v>0</v>
      </c>
      <c r="AH282" s="1160">
        <f t="shared" si="526"/>
        <v>0</v>
      </c>
      <c r="AI282" s="1160">
        <f t="shared" si="526"/>
        <v>0</v>
      </c>
      <c r="AJ282" s="1160">
        <f t="shared" si="526"/>
        <v>0</v>
      </c>
      <c r="AK282" s="1160">
        <f t="shared" si="526"/>
        <v>0</v>
      </c>
      <c r="AL282" s="1160">
        <f t="shared" si="526"/>
        <v>0</v>
      </c>
    </row>
  </sheetData>
  <autoFilter ref="A6:AW6" xr:uid="{00000000-0009-0000-0000-000007000000}"/>
  <mergeCells count="309">
    <mergeCell ref="D179:E179"/>
    <mergeCell ref="D180:E180"/>
    <mergeCell ref="F168:F182"/>
    <mergeCell ref="D173:E173"/>
    <mergeCell ref="D174:E174"/>
    <mergeCell ref="AO129:AP129"/>
    <mergeCell ref="D130:E130"/>
    <mergeCell ref="AO130:AP130"/>
    <mergeCell ref="D131:E131"/>
    <mergeCell ref="AO131:AP131"/>
    <mergeCell ref="D132:E132"/>
    <mergeCell ref="D133:E133"/>
    <mergeCell ref="D134:E134"/>
    <mergeCell ref="D135:E135"/>
    <mergeCell ref="F122:F136"/>
    <mergeCell ref="D123:E123"/>
    <mergeCell ref="D124:E124"/>
    <mergeCell ref="D125:E125"/>
    <mergeCell ref="D126:E126"/>
    <mergeCell ref="D127:E127"/>
    <mergeCell ref="D128:E128"/>
    <mergeCell ref="D129:E129"/>
    <mergeCell ref="D136:E136"/>
    <mergeCell ref="AO92:AP92"/>
    <mergeCell ref="AO93:AP93"/>
    <mergeCell ref="D87:E87"/>
    <mergeCell ref="D88:E88"/>
    <mergeCell ref="D89:E89"/>
    <mergeCell ref="D90:E90"/>
    <mergeCell ref="D91:E91"/>
    <mergeCell ref="AO88:AP88"/>
    <mergeCell ref="AO89:AP89"/>
    <mergeCell ref="AO90:AP90"/>
    <mergeCell ref="AO91:AP91"/>
    <mergeCell ref="C187:C204"/>
    <mergeCell ref="D187:D188"/>
    <mergeCell ref="D189:D190"/>
    <mergeCell ref="D191:D192"/>
    <mergeCell ref="D193:D194"/>
    <mergeCell ref="D196:E196"/>
    <mergeCell ref="D197:E197"/>
    <mergeCell ref="D164:E164"/>
    <mergeCell ref="D165:E165"/>
    <mergeCell ref="D166:E166"/>
    <mergeCell ref="D167:E167"/>
    <mergeCell ref="C159:C186"/>
    <mergeCell ref="D204:E204"/>
    <mergeCell ref="D198:E198"/>
    <mergeCell ref="D199:E199"/>
    <mergeCell ref="D200:E200"/>
    <mergeCell ref="D201:E201"/>
    <mergeCell ref="D202:E202"/>
    <mergeCell ref="D203:E203"/>
    <mergeCell ref="D168:E168"/>
    <mergeCell ref="D169:E169"/>
    <mergeCell ref="D170:E170"/>
    <mergeCell ref="D171:E171"/>
    <mergeCell ref="D172:E172"/>
    <mergeCell ref="D54:E54"/>
    <mergeCell ref="F54:F57"/>
    <mergeCell ref="D55:E55"/>
    <mergeCell ref="D56:E56"/>
    <mergeCell ref="D57:E57"/>
    <mergeCell ref="D159:E159"/>
    <mergeCell ref="D160:E160"/>
    <mergeCell ref="D161:E161"/>
    <mergeCell ref="D162:E162"/>
    <mergeCell ref="D141:D142"/>
    <mergeCell ref="D75:E75"/>
    <mergeCell ref="D76:E76"/>
    <mergeCell ref="D77:E77"/>
    <mergeCell ref="D147:D148"/>
    <mergeCell ref="D150:E150"/>
    <mergeCell ref="D151:E151"/>
    <mergeCell ref="D152:E152"/>
    <mergeCell ref="D153:E153"/>
    <mergeCell ref="D154:E154"/>
    <mergeCell ref="D156:E156"/>
    <mergeCell ref="D157:E157"/>
    <mergeCell ref="D158:E158"/>
    <mergeCell ref="D143:D144"/>
    <mergeCell ref="D145:D146"/>
    <mergeCell ref="D119:E119"/>
    <mergeCell ref="D120:E120"/>
    <mergeCell ref="C95:C112"/>
    <mergeCell ref="D121:E121"/>
    <mergeCell ref="D109:E109"/>
    <mergeCell ref="D110:E110"/>
    <mergeCell ref="D111:E111"/>
    <mergeCell ref="D137:E137"/>
    <mergeCell ref="D138:E138"/>
    <mergeCell ref="D122:E122"/>
    <mergeCell ref="C141:C158"/>
    <mergeCell ref="D155:E155"/>
    <mergeCell ref="D86:E86"/>
    <mergeCell ref="F86:F94"/>
    <mergeCell ref="D92:E92"/>
    <mergeCell ref="D93:E93"/>
    <mergeCell ref="D94:E94"/>
    <mergeCell ref="D106:E106"/>
    <mergeCell ref="D107:E107"/>
    <mergeCell ref="D108:E108"/>
    <mergeCell ref="D95:D96"/>
    <mergeCell ref="D97:D98"/>
    <mergeCell ref="D99:D100"/>
    <mergeCell ref="D101:D102"/>
    <mergeCell ref="D104:E104"/>
    <mergeCell ref="D105:E105"/>
    <mergeCell ref="D112:E112"/>
    <mergeCell ref="C113:C140"/>
    <mergeCell ref="D113:E113"/>
    <mergeCell ref="D114:E114"/>
    <mergeCell ref="D115:E115"/>
    <mergeCell ref="D116:E116"/>
    <mergeCell ref="D117:E117"/>
    <mergeCell ref="D118:E118"/>
    <mergeCell ref="D46:E46"/>
    <mergeCell ref="D47:E47"/>
    <mergeCell ref="D48:E48"/>
    <mergeCell ref="D49:E49"/>
    <mergeCell ref="C50:C94"/>
    <mergeCell ref="D50:E50"/>
    <mergeCell ref="D51:E51"/>
    <mergeCell ref="D52:E52"/>
    <mergeCell ref="D53:E53"/>
    <mergeCell ref="D65:E65"/>
    <mergeCell ref="C32:C49"/>
    <mergeCell ref="D32:D33"/>
    <mergeCell ref="D34:D35"/>
    <mergeCell ref="D36:D37"/>
    <mergeCell ref="D38:D39"/>
    <mergeCell ref="D41:E41"/>
    <mergeCell ref="D42:E42"/>
    <mergeCell ref="D43:E43"/>
    <mergeCell ref="D44:E44"/>
    <mergeCell ref="D45:E45"/>
    <mergeCell ref="D66:E66"/>
    <mergeCell ref="D67:E67"/>
    <mergeCell ref="D68:E68"/>
    <mergeCell ref="D69:E69"/>
    <mergeCell ref="C5:C6"/>
    <mergeCell ref="E5:E6"/>
    <mergeCell ref="F5:F6"/>
    <mergeCell ref="D27:E27"/>
    <mergeCell ref="D28:E28"/>
    <mergeCell ref="D29:E29"/>
    <mergeCell ref="C7:C31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21:E21"/>
    <mergeCell ref="D22:E22"/>
    <mergeCell ref="D23:E23"/>
    <mergeCell ref="D24:E24"/>
    <mergeCell ref="D25:E25"/>
    <mergeCell ref="D26:E26"/>
    <mergeCell ref="F16:F19"/>
    <mergeCell ref="D30:E30"/>
    <mergeCell ref="D31:E31"/>
    <mergeCell ref="F20:F31"/>
    <mergeCell ref="G5:G6"/>
    <mergeCell ref="AC2:AD2"/>
    <mergeCell ref="AE2:AF2"/>
    <mergeCell ref="E2:G2"/>
    <mergeCell ref="D17:E17"/>
    <mergeCell ref="D18:E18"/>
    <mergeCell ref="D19:E19"/>
    <mergeCell ref="D20:E20"/>
    <mergeCell ref="AK2:AM2"/>
    <mergeCell ref="H3:I3"/>
    <mergeCell ref="AC3:AD3"/>
    <mergeCell ref="AE3:AF3"/>
    <mergeCell ref="AG3:AH3"/>
    <mergeCell ref="AK3:AM3"/>
    <mergeCell ref="AC4:AD4"/>
    <mergeCell ref="AE4:AF4"/>
    <mergeCell ref="AG4:AH4"/>
    <mergeCell ref="O3:Q3"/>
    <mergeCell ref="AG2:AH2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58:E58"/>
    <mergeCell ref="D59:E59"/>
    <mergeCell ref="D60:E60"/>
    <mergeCell ref="D63:E63"/>
    <mergeCell ref="D64:E64"/>
    <mergeCell ref="D78:E78"/>
    <mergeCell ref="F78:F85"/>
    <mergeCell ref="D79:E79"/>
    <mergeCell ref="D80:E80"/>
    <mergeCell ref="D81:E81"/>
    <mergeCell ref="D82:E82"/>
    <mergeCell ref="D83:E83"/>
    <mergeCell ref="D84:E84"/>
    <mergeCell ref="D85:E85"/>
    <mergeCell ref="F59:F63"/>
    <mergeCell ref="F66:F68"/>
    <mergeCell ref="D61:E61"/>
    <mergeCell ref="D62:E62"/>
    <mergeCell ref="D70:E70"/>
    <mergeCell ref="F70:F77"/>
    <mergeCell ref="D71:E71"/>
    <mergeCell ref="D72:E72"/>
    <mergeCell ref="D73:E73"/>
    <mergeCell ref="D74:E74"/>
    <mergeCell ref="D211:E211"/>
    <mergeCell ref="D212:E212"/>
    <mergeCell ref="D213:E213"/>
    <mergeCell ref="D214:E214"/>
    <mergeCell ref="D229:E229"/>
    <mergeCell ref="D230:E230"/>
    <mergeCell ref="AO138:AP138"/>
    <mergeCell ref="D139:E139"/>
    <mergeCell ref="D140:E140"/>
    <mergeCell ref="D163:E163"/>
    <mergeCell ref="D181:E181"/>
    <mergeCell ref="D182:E182"/>
    <mergeCell ref="D183:E183"/>
    <mergeCell ref="D184:E184"/>
    <mergeCell ref="AO184:AP184"/>
    <mergeCell ref="D185:E185"/>
    <mergeCell ref="D186:E186"/>
    <mergeCell ref="D175:E175"/>
    <mergeCell ref="AO175:AP175"/>
    <mergeCell ref="D176:E176"/>
    <mergeCell ref="AO176:AP176"/>
    <mergeCell ref="D177:E177"/>
    <mergeCell ref="AO177:AP177"/>
    <mergeCell ref="D178:E178"/>
    <mergeCell ref="F214:F228"/>
    <mergeCell ref="D215:E215"/>
    <mergeCell ref="D216:E216"/>
    <mergeCell ref="D217:E217"/>
    <mergeCell ref="D218:E218"/>
    <mergeCell ref="D219:E219"/>
    <mergeCell ref="D220:E220"/>
    <mergeCell ref="D221:E221"/>
    <mergeCell ref="AO221:AP221"/>
    <mergeCell ref="D222:E222"/>
    <mergeCell ref="AO222:AP222"/>
    <mergeCell ref="D223:E223"/>
    <mergeCell ref="AO223:AP223"/>
    <mergeCell ref="D224:E224"/>
    <mergeCell ref="D225:E225"/>
    <mergeCell ref="D226:E226"/>
    <mergeCell ref="D227:E227"/>
    <mergeCell ref="D228:E228"/>
    <mergeCell ref="AO230:AP230"/>
    <mergeCell ref="D231:E231"/>
    <mergeCell ref="D232:E232"/>
    <mergeCell ref="C233:C250"/>
    <mergeCell ref="D233:D234"/>
    <mergeCell ref="D235:D236"/>
    <mergeCell ref="D237:D238"/>
    <mergeCell ref="D239:D240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C205:C232"/>
    <mergeCell ref="D205:E205"/>
    <mergeCell ref="D206:E206"/>
    <mergeCell ref="D207:E207"/>
    <mergeCell ref="D208:E208"/>
    <mergeCell ref="D209:E209"/>
    <mergeCell ref="D210:E210"/>
    <mergeCell ref="C253:C262"/>
    <mergeCell ref="C263:C272"/>
    <mergeCell ref="C273:C282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67:E267"/>
    <mergeCell ref="D268:E268"/>
    <mergeCell ref="D269:E269"/>
    <mergeCell ref="D270:E270"/>
    <mergeCell ref="D271:E271"/>
    <mergeCell ref="D272:E272"/>
    <mergeCell ref="D273:E273"/>
    <mergeCell ref="D253:E253"/>
    <mergeCell ref="D254:E254"/>
    <mergeCell ref="D255:E255"/>
    <mergeCell ref="D256:E256"/>
    <mergeCell ref="D257:E257"/>
  </mergeCells>
  <phoneticPr fontId="6"/>
  <conditionalFormatting sqref="H5:AL250">
    <cfRule type="expression" dxfId="48" priority="108">
      <formula>WEEKDAY(H$6)=1</formula>
    </cfRule>
    <cfRule type="expression" dxfId="47" priority="109">
      <formula>WEEKDAY(H$6)=7</formula>
    </cfRule>
  </conditionalFormatting>
  <conditionalFormatting sqref="H264:AL264 H267:AL267 H274:AL274 H277:AL277">
    <cfRule type="cellIs" dxfId="46" priority="1" operator="greaterThan">
      <formula>0</formula>
    </cfRule>
  </conditionalFormatting>
  <printOptions horizontalCentered="1"/>
  <pageMargins left="0.39370078740157483" right="0.39370078740157483" top="0.78740157480314965" bottom="0.39370078740157483" header="0" footer="0"/>
  <pageSetup paperSize="8" scale="45" orientation="landscape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FF"/>
  </sheetPr>
  <dimension ref="B1:AO169"/>
  <sheetViews>
    <sheetView showZeros="0" zoomScale="40" zoomScaleNormal="40" workbookViewId="0">
      <pane xSplit="7" ySplit="6" topLeftCell="H7" activePane="bottomRight" state="frozen"/>
      <selection activeCell="A31" sqref="A31:A42"/>
      <selection pane="topRight" activeCell="A31" sqref="A31:A42"/>
      <selection pane="bottomLeft" activeCell="A31" sqref="A31:A42"/>
      <selection pane="bottomRight" activeCell="L108" sqref="L108"/>
    </sheetView>
  </sheetViews>
  <sheetFormatPr defaultRowHeight="16.2"/>
  <cols>
    <col min="2" max="2" width="8.6640625" style="49"/>
    <col min="3" max="3" width="9" customWidth="1"/>
    <col min="4" max="5" width="12.6640625" customWidth="1"/>
    <col min="6" max="6" width="11.6640625" style="92" customWidth="1"/>
    <col min="7" max="7" width="12.44140625" customWidth="1"/>
    <col min="8" max="38" width="12" customWidth="1"/>
    <col min="39" max="39" width="14.33203125" style="1" customWidth="1"/>
    <col min="40" max="40" width="17" customWidth="1"/>
    <col min="41" max="41" width="18.44140625" bestFit="1" customWidth="1"/>
  </cols>
  <sheetData>
    <row r="1" spans="2:40" ht="16.8" thickBot="1">
      <c r="F1" s="460"/>
    </row>
    <row r="2" spans="2:40" ht="25.8">
      <c r="B2" s="38"/>
      <c r="C2" s="3"/>
      <c r="D2" s="3"/>
      <c r="E2" s="2101" t="s">
        <v>613</v>
      </c>
      <c r="F2" s="2101"/>
      <c r="G2" s="2101"/>
      <c r="H2" s="51"/>
      <c r="I2" s="52"/>
      <c r="J2" s="52"/>
      <c r="K2" s="53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2077" t="s">
        <v>351</v>
      </c>
      <c r="AD2" s="2078"/>
      <c r="AE2" s="2079" t="s">
        <v>614</v>
      </c>
      <c r="AF2" s="2080"/>
      <c r="AG2" s="2079" t="s">
        <v>352</v>
      </c>
      <c r="AH2" s="2078"/>
      <c r="AI2" s="148"/>
      <c r="AJ2" s="147"/>
      <c r="AK2" s="2103"/>
      <c r="AL2" s="2103"/>
      <c r="AM2" s="2103"/>
    </row>
    <row r="3" spans="2:40" ht="48" customHeight="1" thickBot="1">
      <c r="B3" s="15"/>
      <c r="C3" s="107"/>
      <c r="D3" s="103"/>
      <c r="E3" s="107" t="s">
        <v>615</v>
      </c>
      <c r="F3" s="105"/>
      <c r="G3" s="104"/>
      <c r="H3" s="2104" t="s">
        <v>194</v>
      </c>
      <c r="I3" s="2104"/>
      <c r="J3" s="886" t="str">
        <f>MKC①!J3</f>
        <v>5</v>
      </c>
      <c r="K3" s="60" t="s">
        <v>616</v>
      </c>
      <c r="L3" s="58"/>
      <c r="O3" s="2110"/>
      <c r="P3" s="2110"/>
      <c r="Q3" s="2110"/>
      <c r="R3" s="59"/>
      <c r="S3" s="57"/>
      <c r="T3" s="58"/>
      <c r="U3" s="58"/>
      <c r="V3" s="58"/>
      <c r="W3" s="58"/>
      <c r="X3" s="58"/>
      <c r="Y3" s="58"/>
      <c r="Z3" s="61"/>
      <c r="AA3" s="58"/>
      <c r="AB3" s="58"/>
      <c r="AC3" s="2105" t="s">
        <v>355</v>
      </c>
      <c r="AD3" s="2106"/>
      <c r="AE3" s="2107" t="s">
        <v>356</v>
      </c>
      <c r="AF3" s="2106"/>
      <c r="AG3" s="2107" t="s">
        <v>356</v>
      </c>
      <c r="AH3" s="2108"/>
      <c r="AI3" s="10"/>
      <c r="AJ3" s="147" t="s">
        <v>617</v>
      </c>
      <c r="AK3" s="2103">
        <f ca="1">TODAY()</f>
        <v>46164</v>
      </c>
      <c r="AL3" s="2103"/>
      <c r="AM3" s="2103"/>
      <c r="AN3" s="12"/>
    </row>
    <row r="4" spans="2:40" ht="24" thickBot="1">
      <c r="B4" s="15"/>
      <c r="C4" s="102"/>
      <c r="D4" s="103"/>
      <c r="E4" s="102"/>
      <c r="F4" s="106"/>
      <c r="G4" s="10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2109"/>
      <c r="AD4" s="2109"/>
      <c r="AE4" s="2109"/>
      <c r="AF4" s="2109"/>
      <c r="AG4" s="2109"/>
      <c r="AH4" s="2109"/>
      <c r="AI4" s="62"/>
      <c r="AJ4" s="62"/>
      <c r="AK4" s="63"/>
      <c r="AL4" s="63"/>
      <c r="AM4" s="64"/>
    </row>
    <row r="5" spans="2:40" ht="30.75" customHeight="1" thickTop="1">
      <c r="C5" s="2221" t="s">
        <v>1</v>
      </c>
      <c r="D5" s="461"/>
      <c r="E5" s="2223"/>
      <c r="F5" s="2225" t="s">
        <v>6</v>
      </c>
      <c r="G5" s="2075" t="s">
        <v>618</v>
      </c>
      <c r="H5" s="508">
        <f>DATE(2026,J3,1)</f>
        <v>46143</v>
      </c>
      <c r="I5" s="149">
        <f>H5+1</f>
        <v>46144</v>
      </c>
      <c r="J5" s="149">
        <f t="shared" ref="J5:AL5" si="0">I5+1</f>
        <v>46145</v>
      </c>
      <c r="K5" s="149">
        <f>J5+1</f>
        <v>46146</v>
      </c>
      <c r="L5" s="149">
        <f t="shared" si="0"/>
        <v>46147</v>
      </c>
      <c r="M5" s="149">
        <f t="shared" si="0"/>
        <v>46148</v>
      </c>
      <c r="N5" s="149">
        <f t="shared" si="0"/>
        <v>46149</v>
      </c>
      <c r="O5" s="149">
        <f t="shared" si="0"/>
        <v>46150</v>
      </c>
      <c r="P5" s="149">
        <f t="shared" si="0"/>
        <v>46151</v>
      </c>
      <c r="Q5" s="149">
        <f t="shared" si="0"/>
        <v>46152</v>
      </c>
      <c r="R5" s="1337">
        <f t="shared" si="0"/>
        <v>46153</v>
      </c>
      <c r="S5" s="1337">
        <f t="shared" si="0"/>
        <v>46154</v>
      </c>
      <c r="T5" s="1337">
        <f t="shared" si="0"/>
        <v>46155</v>
      </c>
      <c r="U5" s="1337">
        <f t="shared" si="0"/>
        <v>46156</v>
      </c>
      <c r="V5" s="1337">
        <f t="shared" si="0"/>
        <v>46157</v>
      </c>
      <c r="W5" s="1337">
        <f t="shared" si="0"/>
        <v>46158</v>
      </c>
      <c r="X5" s="149">
        <f t="shared" si="0"/>
        <v>46159</v>
      </c>
      <c r="Y5" s="149">
        <f t="shared" si="0"/>
        <v>46160</v>
      </c>
      <c r="Z5" s="149">
        <f t="shared" si="0"/>
        <v>46161</v>
      </c>
      <c r="AA5" s="149">
        <f t="shared" si="0"/>
        <v>46162</v>
      </c>
      <c r="AB5" s="149">
        <f t="shared" si="0"/>
        <v>46163</v>
      </c>
      <c r="AC5" s="149">
        <f t="shared" si="0"/>
        <v>46164</v>
      </c>
      <c r="AD5" s="149">
        <f t="shared" si="0"/>
        <v>46165</v>
      </c>
      <c r="AE5" s="149">
        <f t="shared" si="0"/>
        <v>46166</v>
      </c>
      <c r="AF5" s="149">
        <f t="shared" si="0"/>
        <v>46167</v>
      </c>
      <c r="AG5" s="149">
        <f t="shared" si="0"/>
        <v>46168</v>
      </c>
      <c r="AH5" s="149">
        <f t="shared" si="0"/>
        <v>46169</v>
      </c>
      <c r="AI5" s="149">
        <f t="shared" si="0"/>
        <v>46170</v>
      </c>
      <c r="AJ5" s="149">
        <f t="shared" si="0"/>
        <v>46171</v>
      </c>
      <c r="AK5" s="149">
        <f t="shared" si="0"/>
        <v>46172</v>
      </c>
      <c r="AL5" s="149">
        <f t="shared" si="0"/>
        <v>46173</v>
      </c>
      <c r="AM5" s="150"/>
    </row>
    <row r="6" spans="2:40" ht="30.75" customHeight="1" thickBot="1">
      <c r="C6" s="2222"/>
      <c r="D6" s="462"/>
      <c r="E6" s="2224"/>
      <c r="F6" s="2226"/>
      <c r="G6" s="2076"/>
      <c r="H6" s="138">
        <f t="shared" ref="H6:AL6" si="1">+H5</f>
        <v>46143</v>
      </c>
      <c r="I6" s="138">
        <f t="shared" si="1"/>
        <v>46144</v>
      </c>
      <c r="J6" s="138">
        <f t="shared" si="1"/>
        <v>46145</v>
      </c>
      <c r="K6" s="138">
        <f t="shared" si="1"/>
        <v>46146</v>
      </c>
      <c r="L6" s="138">
        <f t="shared" si="1"/>
        <v>46147</v>
      </c>
      <c r="M6" s="138">
        <f t="shared" si="1"/>
        <v>46148</v>
      </c>
      <c r="N6" s="138">
        <f t="shared" si="1"/>
        <v>46149</v>
      </c>
      <c r="O6" s="138">
        <f t="shared" si="1"/>
        <v>46150</v>
      </c>
      <c r="P6" s="138">
        <f t="shared" si="1"/>
        <v>46151</v>
      </c>
      <c r="Q6" s="138">
        <f t="shared" si="1"/>
        <v>46152</v>
      </c>
      <c r="R6" s="1338">
        <f t="shared" si="1"/>
        <v>46153</v>
      </c>
      <c r="S6" s="1338">
        <f t="shared" si="1"/>
        <v>46154</v>
      </c>
      <c r="T6" s="1338">
        <f t="shared" si="1"/>
        <v>46155</v>
      </c>
      <c r="U6" s="1338">
        <f t="shared" si="1"/>
        <v>46156</v>
      </c>
      <c r="V6" s="1338">
        <f t="shared" si="1"/>
        <v>46157</v>
      </c>
      <c r="W6" s="1338">
        <f t="shared" si="1"/>
        <v>46158</v>
      </c>
      <c r="X6" s="138">
        <f t="shared" si="1"/>
        <v>46159</v>
      </c>
      <c r="Y6" s="138">
        <f t="shared" si="1"/>
        <v>46160</v>
      </c>
      <c r="Z6" s="138">
        <f t="shared" si="1"/>
        <v>46161</v>
      </c>
      <c r="AA6" s="138">
        <f t="shared" si="1"/>
        <v>46162</v>
      </c>
      <c r="AB6" s="138">
        <f t="shared" si="1"/>
        <v>46163</v>
      </c>
      <c r="AC6" s="138">
        <f t="shared" si="1"/>
        <v>46164</v>
      </c>
      <c r="AD6" s="138">
        <f t="shared" si="1"/>
        <v>46165</v>
      </c>
      <c r="AE6" s="138">
        <f t="shared" si="1"/>
        <v>46166</v>
      </c>
      <c r="AF6" s="138">
        <f t="shared" si="1"/>
        <v>46167</v>
      </c>
      <c r="AG6" s="138">
        <f t="shared" si="1"/>
        <v>46168</v>
      </c>
      <c r="AH6" s="138">
        <f t="shared" si="1"/>
        <v>46169</v>
      </c>
      <c r="AI6" s="138">
        <f t="shared" si="1"/>
        <v>46170</v>
      </c>
      <c r="AJ6" s="138">
        <f t="shared" si="1"/>
        <v>46171</v>
      </c>
      <c r="AK6" s="138">
        <f t="shared" si="1"/>
        <v>46172</v>
      </c>
      <c r="AL6" s="138">
        <f t="shared" si="1"/>
        <v>46173</v>
      </c>
      <c r="AM6" s="151"/>
    </row>
    <row r="7" spans="2:40" ht="30" customHeight="1" thickTop="1">
      <c r="B7" s="238" t="s">
        <v>9</v>
      </c>
      <c r="C7" s="2129" t="s">
        <v>1126</v>
      </c>
      <c r="D7" s="2156" t="s">
        <v>120</v>
      </c>
      <c r="E7" s="2157"/>
      <c r="F7" s="123">
        <f>+GL!E76</f>
        <v>0</v>
      </c>
      <c r="G7" s="120"/>
      <c r="H7" s="799"/>
      <c r="I7" s="799"/>
      <c r="J7" s="799"/>
      <c r="K7" s="799"/>
      <c r="L7" s="799"/>
      <c r="M7" s="799">
        <v>40</v>
      </c>
      <c r="N7" s="799">
        <v>40</v>
      </c>
      <c r="O7" s="799">
        <v>40</v>
      </c>
      <c r="P7" s="799"/>
      <c r="Q7" s="799"/>
      <c r="R7" s="799">
        <v>40</v>
      </c>
      <c r="S7" s="799"/>
      <c r="T7" s="799"/>
      <c r="U7" s="799"/>
      <c r="V7" s="799"/>
      <c r="W7" s="799"/>
      <c r="X7" s="799"/>
      <c r="Y7" s="799"/>
      <c r="Z7" s="799"/>
      <c r="AA7" s="799"/>
      <c r="AB7" s="799"/>
      <c r="AC7" s="799"/>
      <c r="AD7" s="799"/>
      <c r="AE7" s="799"/>
      <c r="AF7" s="799"/>
      <c r="AG7" s="799"/>
      <c r="AH7" s="799">
        <v>40</v>
      </c>
      <c r="AI7" s="799">
        <v>40</v>
      </c>
      <c r="AJ7" s="799">
        <v>40</v>
      </c>
      <c r="AK7" s="799"/>
      <c r="AL7" s="993"/>
      <c r="AM7" s="297">
        <f>SUM(H7:AL7)</f>
        <v>280</v>
      </c>
    </row>
    <row r="8" spans="2:40" ht="30" customHeight="1">
      <c r="B8" s="238" t="s">
        <v>9</v>
      </c>
      <c r="C8" s="2129"/>
      <c r="D8" s="2084" t="s">
        <v>621</v>
      </c>
      <c r="E8" s="2085"/>
      <c r="F8" s="80"/>
      <c r="G8" s="213">
        <f>+G7</f>
        <v>0</v>
      </c>
      <c r="H8" s="72">
        <f t="shared" ref="H8:AH8" si="2">+H7</f>
        <v>0</v>
      </c>
      <c r="I8" s="72">
        <f t="shared" si="2"/>
        <v>0</v>
      </c>
      <c r="J8" s="72">
        <f t="shared" si="2"/>
        <v>0</v>
      </c>
      <c r="K8" s="72">
        <f t="shared" si="2"/>
        <v>0</v>
      </c>
      <c r="L8" s="72">
        <f t="shared" si="2"/>
        <v>0</v>
      </c>
      <c r="M8" s="1297">
        <f t="shared" si="2"/>
        <v>40</v>
      </c>
      <c r="N8" s="1297">
        <f t="shared" si="2"/>
        <v>40</v>
      </c>
      <c r="O8" s="1297">
        <f t="shared" si="2"/>
        <v>40</v>
      </c>
      <c r="P8" s="72">
        <f t="shared" si="2"/>
        <v>0</v>
      </c>
      <c r="Q8" s="72">
        <f t="shared" si="2"/>
        <v>0</v>
      </c>
      <c r="R8" s="1297">
        <f t="shared" si="2"/>
        <v>40</v>
      </c>
      <c r="S8" s="1297">
        <f t="shared" si="2"/>
        <v>0</v>
      </c>
      <c r="T8" s="1297">
        <f t="shared" si="2"/>
        <v>0</v>
      </c>
      <c r="U8" s="1297">
        <f t="shared" si="2"/>
        <v>0</v>
      </c>
      <c r="V8" s="1297">
        <f t="shared" si="2"/>
        <v>0</v>
      </c>
      <c r="W8" s="72">
        <f t="shared" si="2"/>
        <v>0</v>
      </c>
      <c r="X8" s="72">
        <f t="shared" si="2"/>
        <v>0</v>
      </c>
      <c r="Y8" s="1297">
        <f t="shared" si="2"/>
        <v>0</v>
      </c>
      <c r="Z8" s="1297">
        <f t="shared" si="2"/>
        <v>0</v>
      </c>
      <c r="AA8" s="1297">
        <f t="shared" si="2"/>
        <v>0</v>
      </c>
      <c r="AB8" s="1297">
        <f t="shared" si="2"/>
        <v>0</v>
      </c>
      <c r="AC8" s="72">
        <f t="shared" si="2"/>
        <v>0</v>
      </c>
      <c r="AD8" s="72">
        <f t="shared" si="2"/>
        <v>0</v>
      </c>
      <c r="AE8" s="72">
        <f t="shared" si="2"/>
        <v>0</v>
      </c>
      <c r="AF8" s="72">
        <f t="shared" si="2"/>
        <v>0</v>
      </c>
      <c r="AG8" s="72">
        <f t="shared" si="2"/>
        <v>0</v>
      </c>
      <c r="AH8" s="72">
        <f t="shared" si="2"/>
        <v>40</v>
      </c>
      <c r="AI8" s="72">
        <f>+AI7</f>
        <v>40</v>
      </c>
      <c r="AJ8" s="72">
        <f>+AJ7</f>
        <v>40</v>
      </c>
      <c r="AK8" s="72">
        <f>+AK7</f>
        <v>0</v>
      </c>
      <c r="AL8" s="483">
        <f>+AL7</f>
        <v>0</v>
      </c>
      <c r="AM8" s="759">
        <f>SUM(G8:AL8)</f>
        <v>280</v>
      </c>
    </row>
    <row r="9" spans="2:40" ht="30" customHeight="1">
      <c r="B9" s="238" t="s">
        <v>9</v>
      </c>
      <c r="C9" s="2129"/>
      <c r="D9" s="2120" t="s">
        <v>622</v>
      </c>
      <c r="E9" s="2121"/>
      <c r="F9" s="122"/>
      <c r="G9" s="758">
        <f>+G8</f>
        <v>0</v>
      </c>
      <c r="H9" s="325">
        <f t="shared" ref="H9:AL9" si="3">G9-H7+H8</f>
        <v>0</v>
      </c>
      <c r="I9" s="325">
        <f t="shared" si="3"/>
        <v>0</v>
      </c>
      <c r="J9" s="325">
        <f t="shared" si="3"/>
        <v>0</v>
      </c>
      <c r="K9" s="325">
        <f t="shared" si="3"/>
        <v>0</v>
      </c>
      <c r="L9" s="325">
        <f t="shared" si="3"/>
        <v>0</v>
      </c>
      <c r="M9" s="325">
        <f t="shared" si="3"/>
        <v>0</v>
      </c>
      <c r="N9" s="325">
        <f t="shared" si="3"/>
        <v>0</v>
      </c>
      <c r="O9" s="325">
        <f t="shared" si="3"/>
        <v>0</v>
      </c>
      <c r="P9" s="325">
        <f t="shared" si="3"/>
        <v>0</v>
      </c>
      <c r="Q9" s="325">
        <f t="shared" si="3"/>
        <v>0</v>
      </c>
      <c r="R9" s="325">
        <f t="shared" ref="R9:W9" si="4">Q9-R7+R8</f>
        <v>0</v>
      </c>
      <c r="S9" s="325">
        <f t="shared" si="4"/>
        <v>0</v>
      </c>
      <c r="T9" s="325">
        <f t="shared" si="4"/>
        <v>0</v>
      </c>
      <c r="U9" s="325">
        <f t="shared" si="4"/>
        <v>0</v>
      </c>
      <c r="V9" s="325">
        <f t="shared" si="4"/>
        <v>0</v>
      </c>
      <c r="W9" s="325">
        <f t="shared" si="4"/>
        <v>0</v>
      </c>
      <c r="X9" s="325">
        <f t="shared" si="3"/>
        <v>0</v>
      </c>
      <c r="Y9" s="325">
        <f t="shared" si="3"/>
        <v>0</v>
      </c>
      <c r="Z9" s="325">
        <f t="shared" si="3"/>
        <v>0</v>
      </c>
      <c r="AA9" s="325">
        <f t="shared" si="3"/>
        <v>0</v>
      </c>
      <c r="AB9" s="325">
        <f t="shared" si="3"/>
        <v>0</v>
      </c>
      <c r="AC9" s="325">
        <f t="shared" si="3"/>
        <v>0</v>
      </c>
      <c r="AD9" s="325">
        <f t="shared" si="3"/>
        <v>0</v>
      </c>
      <c r="AE9" s="325">
        <f t="shared" si="3"/>
        <v>0</v>
      </c>
      <c r="AF9" s="325">
        <f t="shared" si="3"/>
        <v>0</v>
      </c>
      <c r="AG9" s="325">
        <f t="shared" si="3"/>
        <v>0</v>
      </c>
      <c r="AH9" s="325">
        <f t="shared" si="3"/>
        <v>0</v>
      </c>
      <c r="AI9" s="325">
        <f t="shared" si="3"/>
        <v>0</v>
      </c>
      <c r="AJ9" s="325">
        <f t="shared" si="3"/>
        <v>0</v>
      </c>
      <c r="AK9" s="325">
        <f t="shared" si="3"/>
        <v>0</v>
      </c>
      <c r="AL9" s="484">
        <f t="shared" si="3"/>
        <v>0</v>
      </c>
      <c r="AM9" s="326"/>
    </row>
    <row r="10" spans="2:40" ht="30" customHeight="1" thickBot="1">
      <c r="B10" s="238" t="s">
        <v>9</v>
      </c>
      <c r="C10" s="2129"/>
      <c r="D10" s="2049" t="s">
        <v>54</v>
      </c>
      <c r="E10" s="2050"/>
      <c r="F10" s="320"/>
      <c r="G10" s="321">
        <f>在庫管理!L24-G8</f>
        <v>0</v>
      </c>
      <c r="H10" s="322">
        <f>G10+H12-H8</f>
        <v>0</v>
      </c>
      <c r="I10" s="322">
        <f t="shared" ref="I10:AL10" si="5">H10+I12-I8</f>
        <v>0</v>
      </c>
      <c r="J10" s="322">
        <f t="shared" si="5"/>
        <v>0</v>
      </c>
      <c r="K10" s="322">
        <f t="shared" si="5"/>
        <v>0</v>
      </c>
      <c r="L10" s="322">
        <f>K10+L12-L8</f>
        <v>0</v>
      </c>
      <c r="M10" s="322">
        <f t="shared" si="5"/>
        <v>0</v>
      </c>
      <c r="N10" s="322">
        <f t="shared" si="5"/>
        <v>0</v>
      </c>
      <c r="O10" s="322">
        <f t="shared" si="5"/>
        <v>0</v>
      </c>
      <c r="P10" s="322">
        <f t="shared" ref="P10" si="6">O10+P12-P8</f>
        <v>20</v>
      </c>
      <c r="Q10" s="322">
        <f t="shared" ref="Q10" si="7">P10+Q12-Q8</f>
        <v>20</v>
      </c>
      <c r="R10" s="322">
        <f t="shared" ref="R10:W10" si="8">Q10+R12-R8</f>
        <v>0</v>
      </c>
      <c r="S10" s="322">
        <f t="shared" si="8"/>
        <v>0</v>
      </c>
      <c r="T10" s="322">
        <f t="shared" si="8"/>
        <v>0</v>
      </c>
      <c r="U10" s="322">
        <f t="shared" si="8"/>
        <v>0</v>
      </c>
      <c r="V10" s="322">
        <f t="shared" si="8"/>
        <v>0</v>
      </c>
      <c r="W10" s="322">
        <f t="shared" si="8"/>
        <v>0</v>
      </c>
      <c r="X10" s="322">
        <f t="shared" si="5"/>
        <v>0</v>
      </c>
      <c r="Y10" s="322">
        <f t="shared" si="5"/>
        <v>0</v>
      </c>
      <c r="Z10" s="322">
        <f t="shared" si="5"/>
        <v>0</v>
      </c>
      <c r="AA10" s="322">
        <f t="shared" si="5"/>
        <v>0</v>
      </c>
      <c r="AB10" s="322">
        <f t="shared" si="5"/>
        <v>0</v>
      </c>
      <c r="AC10" s="322">
        <f t="shared" si="5"/>
        <v>0</v>
      </c>
      <c r="AD10" s="322">
        <f t="shared" si="5"/>
        <v>0</v>
      </c>
      <c r="AE10" s="322">
        <f t="shared" si="5"/>
        <v>0</v>
      </c>
      <c r="AF10" s="322">
        <f t="shared" si="5"/>
        <v>40</v>
      </c>
      <c r="AG10" s="322">
        <f t="shared" si="5"/>
        <v>80</v>
      </c>
      <c r="AH10" s="322">
        <f t="shared" si="5"/>
        <v>80</v>
      </c>
      <c r="AI10" s="322">
        <f t="shared" si="5"/>
        <v>40</v>
      </c>
      <c r="AJ10" s="322">
        <f t="shared" si="5"/>
        <v>0</v>
      </c>
      <c r="AK10" s="322">
        <f t="shared" si="5"/>
        <v>0</v>
      </c>
      <c r="AL10" s="485">
        <f t="shared" si="5"/>
        <v>0</v>
      </c>
      <c r="AM10" s="323"/>
    </row>
    <row r="11" spans="2:40" ht="30" customHeight="1" thickTop="1">
      <c r="B11" s="238" t="s">
        <v>9</v>
      </c>
      <c r="C11" s="2129"/>
      <c r="D11" s="2051" t="s">
        <v>40</v>
      </c>
      <c r="E11" s="2052"/>
      <c r="F11" s="152"/>
      <c r="G11" s="152"/>
      <c r="H11" s="116"/>
      <c r="I11" s="116"/>
      <c r="J11" s="116"/>
      <c r="K11" s="116"/>
      <c r="L11" s="116"/>
      <c r="M11" s="116">
        <v>60</v>
      </c>
      <c r="N11" s="116">
        <v>60</v>
      </c>
      <c r="O11" s="116">
        <v>60</v>
      </c>
      <c r="P11" s="116"/>
      <c r="Q11" s="116"/>
      <c r="R11" s="116">
        <v>60</v>
      </c>
      <c r="S11" s="116">
        <v>60</v>
      </c>
      <c r="T11" s="116">
        <v>60</v>
      </c>
      <c r="U11" s="116">
        <v>60</v>
      </c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>
        <v>40</v>
      </c>
      <c r="AG11" s="116">
        <v>40</v>
      </c>
      <c r="AH11" s="116">
        <v>40</v>
      </c>
      <c r="AI11" s="116"/>
      <c r="AJ11" s="116"/>
      <c r="AK11" s="153"/>
      <c r="AL11" s="154"/>
      <c r="AM11" s="177">
        <f>SUM(H11:AL11)</f>
        <v>540</v>
      </c>
    </row>
    <row r="12" spans="2:40" ht="30" customHeight="1">
      <c r="B12" s="238" t="s">
        <v>9</v>
      </c>
      <c r="C12" s="2129"/>
      <c r="D12" s="2053" t="s">
        <v>692</v>
      </c>
      <c r="E12" s="2054"/>
      <c r="F12" s="2213" t="s">
        <v>713</v>
      </c>
      <c r="G12" s="121">
        <f t="shared" ref="G12:L12" si="9">+G11</f>
        <v>0</v>
      </c>
      <c r="H12" s="121">
        <f t="shared" si="9"/>
        <v>0</v>
      </c>
      <c r="I12" s="121">
        <f t="shared" si="9"/>
        <v>0</v>
      </c>
      <c r="J12" s="121">
        <f t="shared" si="9"/>
        <v>0</v>
      </c>
      <c r="K12" s="121">
        <f t="shared" si="9"/>
        <v>0</v>
      </c>
      <c r="L12" s="121">
        <f t="shared" si="9"/>
        <v>0</v>
      </c>
      <c r="M12" s="1466">
        <v>40</v>
      </c>
      <c r="N12" s="1466">
        <v>40</v>
      </c>
      <c r="O12" s="1466">
        <v>40</v>
      </c>
      <c r="P12" s="121">
        <v>20</v>
      </c>
      <c r="Q12" s="121">
        <f t="shared" ref="Q12:AL12" si="10">+Q11</f>
        <v>0</v>
      </c>
      <c r="R12" s="1466">
        <v>20</v>
      </c>
      <c r="S12" s="1466"/>
      <c r="T12" s="1466"/>
      <c r="U12" s="1466"/>
      <c r="V12" s="1466">
        <f t="shared" si="10"/>
        <v>0</v>
      </c>
      <c r="W12" s="121">
        <f t="shared" si="10"/>
        <v>0</v>
      </c>
      <c r="X12" s="121">
        <f t="shared" si="10"/>
        <v>0</v>
      </c>
      <c r="Y12" s="1466">
        <f t="shared" si="10"/>
        <v>0</v>
      </c>
      <c r="Z12" s="1466">
        <f t="shared" si="10"/>
        <v>0</v>
      </c>
      <c r="AA12" s="1466">
        <f t="shared" si="10"/>
        <v>0</v>
      </c>
      <c r="AB12" s="1466">
        <f t="shared" si="10"/>
        <v>0</v>
      </c>
      <c r="AC12" s="121">
        <f t="shared" si="10"/>
        <v>0</v>
      </c>
      <c r="AD12" s="121">
        <f t="shared" si="10"/>
        <v>0</v>
      </c>
      <c r="AE12" s="121">
        <f t="shared" si="10"/>
        <v>0</v>
      </c>
      <c r="AF12" s="121">
        <f t="shared" si="10"/>
        <v>40</v>
      </c>
      <c r="AG12" s="121">
        <f t="shared" si="10"/>
        <v>40</v>
      </c>
      <c r="AH12" s="121">
        <f t="shared" si="10"/>
        <v>40</v>
      </c>
      <c r="AI12" s="121">
        <f t="shared" si="10"/>
        <v>0</v>
      </c>
      <c r="AJ12" s="121">
        <f t="shared" si="10"/>
        <v>0</v>
      </c>
      <c r="AK12" s="121">
        <f t="shared" si="10"/>
        <v>0</v>
      </c>
      <c r="AL12" s="486">
        <f t="shared" si="10"/>
        <v>0</v>
      </c>
      <c r="AM12" s="190">
        <f>SUM(H12:AL12)</f>
        <v>280</v>
      </c>
    </row>
    <row r="13" spans="2:40" ht="30" customHeight="1">
      <c r="B13" s="238" t="s">
        <v>9</v>
      </c>
      <c r="C13" s="2129"/>
      <c r="D13" s="2122" t="s">
        <v>623</v>
      </c>
      <c r="E13" s="2123"/>
      <c r="F13" s="2214"/>
      <c r="G13" s="80"/>
      <c r="H13" s="763"/>
      <c r="I13" s="763"/>
      <c r="J13" s="763"/>
      <c r="K13" s="763"/>
      <c r="L13" s="763"/>
      <c r="M13" s="763"/>
      <c r="N13" s="763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327"/>
      <c r="AH13" s="327"/>
      <c r="AI13" s="327"/>
      <c r="AJ13" s="327"/>
      <c r="AK13" s="327"/>
      <c r="AL13" s="487"/>
      <c r="AM13" s="328">
        <f>SUM(H13:AL13)</f>
        <v>0</v>
      </c>
    </row>
    <row r="14" spans="2:40" ht="30" customHeight="1">
      <c r="B14" s="238" t="s">
        <v>9</v>
      </c>
      <c r="C14" s="2129"/>
      <c r="D14" s="2124" t="s">
        <v>624</v>
      </c>
      <c r="E14" s="2125"/>
      <c r="F14" s="2215"/>
      <c r="G14" s="122"/>
      <c r="H14" s="329">
        <f t="shared" ref="H14:AL14" si="11">+G14+H12-H11</f>
        <v>0</v>
      </c>
      <c r="I14" s="329">
        <f t="shared" si="11"/>
        <v>0</v>
      </c>
      <c r="J14" s="329">
        <f t="shared" si="11"/>
        <v>0</v>
      </c>
      <c r="K14" s="329">
        <f t="shared" si="11"/>
        <v>0</v>
      </c>
      <c r="L14" s="329">
        <f t="shared" si="11"/>
        <v>0</v>
      </c>
      <c r="M14" s="329">
        <f t="shared" si="11"/>
        <v>-20</v>
      </c>
      <c r="N14" s="329">
        <f t="shared" si="11"/>
        <v>-40</v>
      </c>
      <c r="O14" s="329">
        <f t="shared" si="11"/>
        <v>-60</v>
      </c>
      <c r="P14" s="329">
        <f t="shared" si="11"/>
        <v>-40</v>
      </c>
      <c r="Q14" s="329">
        <f t="shared" si="11"/>
        <v>-40</v>
      </c>
      <c r="R14" s="329">
        <f t="shared" si="11"/>
        <v>-80</v>
      </c>
      <c r="S14" s="329">
        <f t="shared" si="11"/>
        <v>-140</v>
      </c>
      <c r="T14" s="329">
        <f t="shared" si="11"/>
        <v>-200</v>
      </c>
      <c r="U14" s="329">
        <f t="shared" si="11"/>
        <v>-260</v>
      </c>
      <c r="V14" s="329">
        <f t="shared" si="11"/>
        <v>-260</v>
      </c>
      <c r="W14" s="329">
        <f t="shared" si="11"/>
        <v>-260</v>
      </c>
      <c r="X14" s="329">
        <f t="shared" si="11"/>
        <v>-260</v>
      </c>
      <c r="Y14" s="329">
        <f t="shared" si="11"/>
        <v>-260</v>
      </c>
      <c r="Z14" s="329">
        <f t="shared" si="11"/>
        <v>-260</v>
      </c>
      <c r="AA14" s="329">
        <f t="shared" si="11"/>
        <v>-260</v>
      </c>
      <c r="AB14" s="329">
        <f t="shared" si="11"/>
        <v>-260</v>
      </c>
      <c r="AC14" s="329">
        <f t="shared" si="11"/>
        <v>-260</v>
      </c>
      <c r="AD14" s="329">
        <f t="shared" si="11"/>
        <v>-260</v>
      </c>
      <c r="AE14" s="329">
        <f t="shared" si="11"/>
        <v>-260</v>
      </c>
      <c r="AF14" s="329">
        <f t="shared" si="11"/>
        <v>-260</v>
      </c>
      <c r="AG14" s="329">
        <f t="shared" si="11"/>
        <v>-260</v>
      </c>
      <c r="AH14" s="329">
        <f t="shared" si="11"/>
        <v>-260</v>
      </c>
      <c r="AI14" s="329">
        <f t="shared" si="11"/>
        <v>-260</v>
      </c>
      <c r="AJ14" s="329">
        <f t="shared" si="11"/>
        <v>-260</v>
      </c>
      <c r="AK14" s="329">
        <f t="shared" si="11"/>
        <v>-260</v>
      </c>
      <c r="AL14" s="379">
        <f t="shared" si="11"/>
        <v>-260</v>
      </c>
      <c r="AM14" s="330"/>
    </row>
    <row r="15" spans="2:40" ht="30" customHeight="1" thickBot="1">
      <c r="B15" s="238" t="s">
        <v>9</v>
      </c>
      <c r="C15" s="2129"/>
      <c r="D15" s="2059" t="s">
        <v>714</v>
      </c>
      <c r="E15" s="2060"/>
      <c r="F15" s="174"/>
      <c r="G15" s="175"/>
      <c r="H15" s="167">
        <f t="shared" ref="H15:AL15" si="12">+G15+H17-H12-H13</f>
        <v>0</v>
      </c>
      <c r="I15" s="167">
        <f t="shared" si="12"/>
        <v>0</v>
      </c>
      <c r="J15" s="167">
        <f t="shared" si="12"/>
        <v>0</v>
      </c>
      <c r="K15" s="167">
        <f t="shared" si="12"/>
        <v>0</v>
      </c>
      <c r="L15" s="167">
        <f t="shared" si="12"/>
        <v>0</v>
      </c>
      <c r="M15" s="167">
        <f t="shared" si="12"/>
        <v>20</v>
      </c>
      <c r="N15" s="167">
        <f t="shared" si="12"/>
        <v>20</v>
      </c>
      <c r="O15" s="167">
        <f t="shared" si="12"/>
        <v>20</v>
      </c>
      <c r="P15" s="167">
        <f t="shared" si="12"/>
        <v>0</v>
      </c>
      <c r="Q15" s="167">
        <f t="shared" si="12"/>
        <v>0</v>
      </c>
      <c r="R15" s="167">
        <f t="shared" si="12"/>
        <v>40</v>
      </c>
      <c r="S15" s="167">
        <f t="shared" si="12"/>
        <v>40</v>
      </c>
      <c r="T15" s="167">
        <f t="shared" si="12"/>
        <v>40</v>
      </c>
      <c r="U15" s="167">
        <f t="shared" si="12"/>
        <v>40</v>
      </c>
      <c r="V15" s="167">
        <f t="shared" si="12"/>
        <v>40</v>
      </c>
      <c r="W15" s="167">
        <f t="shared" si="12"/>
        <v>40</v>
      </c>
      <c r="X15" s="167">
        <f t="shared" si="12"/>
        <v>40</v>
      </c>
      <c r="Y15" s="167">
        <f t="shared" si="12"/>
        <v>40</v>
      </c>
      <c r="Z15" s="167">
        <f t="shared" si="12"/>
        <v>40</v>
      </c>
      <c r="AA15" s="167">
        <f t="shared" si="12"/>
        <v>40</v>
      </c>
      <c r="AB15" s="167">
        <f t="shared" si="12"/>
        <v>40</v>
      </c>
      <c r="AC15" s="167">
        <f t="shared" si="12"/>
        <v>40</v>
      </c>
      <c r="AD15" s="167">
        <f t="shared" si="12"/>
        <v>40</v>
      </c>
      <c r="AE15" s="167">
        <f t="shared" si="12"/>
        <v>40</v>
      </c>
      <c r="AF15" s="167">
        <f t="shared" si="12"/>
        <v>40</v>
      </c>
      <c r="AG15" s="167">
        <f t="shared" si="12"/>
        <v>40</v>
      </c>
      <c r="AH15" s="167">
        <f t="shared" si="12"/>
        <v>40</v>
      </c>
      <c r="AI15" s="167">
        <f t="shared" si="12"/>
        <v>40</v>
      </c>
      <c r="AJ15" s="167">
        <f t="shared" si="12"/>
        <v>40</v>
      </c>
      <c r="AK15" s="167">
        <f t="shared" si="12"/>
        <v>40</v>
      </c>
      <c r="AL15" s="488">
        <f t="shared" si="12"/>
        <v>40</v>
      </c>
      <c r="AM15" s="176"/>
    </row>
    <row r="16" spans="2:40" ht="30" customHeight="1" thickTop="1">
      <c r="B16" s="238" t="s">
        <v>9</v>
      </c>
      <c r="C16" s="2129"/>
      <c r="D16" s="2051" t="s">
        <v>40</v>
      </c>
      <c r="E16" s="2052"/>
      <c r="F16" s="152"/>
      <c r="G16" s="152"/>
      <c r="H16" s="116"/>
      <c r="I16" s="116"/>
      <c r="J16" s="116"/>
      <c r="K16" s="116"/>
      <c r="L16" s="116"/>
      <c r="M16" s="116">
        <v>60</v>
      </c>
      <c r="N16" s="116">
        <v>60</v>
      </c>
      <c r="O16" s="116">
        <v>60</v>
      </c>
      <c r="P16" s="116"/>
      <c r="Q16" s="116"/>
      <c r="R16" s="116">
        <v>60</v>
      </c>
      <c r="S16" s="116">
        <v>60</v>
      </c>
      <c r="T16" s="116">
        <v>60</v>
      </c>
      <c r="U16" s="116">
        <v>60</v>
      </c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>
        <v>40</v>
      </c>
      <c r="AG16" s="116">
        <v>40</v>
      </c>
      <c r="AH16" s="116">
        <v>40</v>
      </c>
      <c r="AI16" s="153"/>
      <c r="AJ16" s="153"/>
      <c r="AK16" s="153"/>
      <c r="AL16" s="154"/>
      <c r="AM16" s="177">
        <f>SUM(H16:AL16)</f>
        <v>540</v>
      </c>
    </row>
    <row r="17" spans="2:40" ht="30" customHeight="1">
      <c r="B17" s="238" t="s">
        <v>9</v>
      </c>
      <c r="C17" s="2129"/>
      <c r="D17" s="2053" t="s">
        <v>140</v>
      </c>
      <c r="E17" s="2054"/>
      <c r="F17" s="2216" t="s">
        <v>220</v>
      </c>
      <c r="G17" s="120"/>
      <c r="H17" s="121">
        <f t="shared" ref="H17:P17" si="13">+H16</f>
        <v>0</v>
      </c>
      <c r="I17" s="121">
        <f t="shared" si="13"/>
        <v>0</v>
      </c>
      <c r="J17" s="121">
        <f t="shared" si="13"/>
        <v>0</v>
      </c>
      <c r="K17" s="121">
        <f t="shared" si="13"/>
        <v>0</v>
      </c>
      <c r="L17" s="121">
        <f t="shared" si="13"/>
        <v>0</v>
      </c>
      <c r="M17" s="1466">
        <f t="shared" si="13"/>
        <v>60</v>
      </c>
      <c r="N17" s="1466">
        <v>40</v>
      </c>
      <c r="O17" s="1466">
        <v>40</v>
      </c>
      <c r="P17" s="121">
        <f t="shared" si="13"/>
        <v>0</v>
      </c>
      <c r="Q17" s="121">
        <f t="shared" ref="Q17:AL17" si="14">+Q16</f>
        <v>0</v>
      </c>
      <c r="R17" s="1466">
        <f t="shared" si="14"/>
        <v>60</v>
      </c>
      <c r="S17" s="1466"/>
      <c r="T17" s="1466"/>
      <c r="U17" s="1466"/>
      <c r="V17" s="1466">
        <f t="shared" si="14"/>
        <v>0</v>
      </c>
      <c r="W17" s="121">
        <f t="shared" si="14"/>
        <v>0</v>
      </c>
      <c r="X17" s="121">
        <f t="shared" si="14"/>
        <v>0</v>
      </c>
      <c r="Y17" s="1466">
        <f t="shared" si="14"/>
        <v>0</v>
      </c>
      <c r="Z17" s="1466">
        <f t="shared" si="14"/>
        <v>0</v>
      </c>
      <c r="AA17" s="1466">
        <f t="shared" si="14"/>
        <v>0</v>
      </c>
      <c r="AB17" s="1466">
        <f t="shared" si="14"/>
        <v>0</v>
      </c>
      <c r="AC17" s="121">
        <f t="shared" si="14"/>
        <v>0</v>
      </c>
      <c r="AD17" s="121">
        <f t="shared" si="14"/>
        <v>0</v>
      </c>
      <c r="AE17" s="121">
        <f t="shared" si="14"/>
        <v>0</v>
      </c>
      <c r="AF17" s="121">
        <f t="shared" si="14"/>
        <v>40</v>
      </c>
      <c r="AG17" s="121">
        <f t="shared" si="14"/>
        <v>40</v>
      </c>
      <c r="AH17" s="121">
        <f t="shared" si="14"/>
        <v>40</v>
      </c>
      <c r="AI17" s="121">
        <f t="shared" si="14"/>
        <v>0</v>
      </c>
      <c r="AJ17" s="121">
        <f t="shared" si="14"/>
        <v>0</v>
      </c>
      <c r="AK17" s="121">
        <f t="shared" si="14"/>
        <v>0</v>
      </c>
      <c r="AL17" s="486">
        <f t="shared" si="14"/>
        <v>0</v>
      </c>
      <c r="AM17" s="190">
        <f>SUM(H17:AL17)</f>
        <v>320</v>
      </c>
    </row>
    <row r="18" spans="2:40" ht="30" customHeight="1">
      <c r="B18" s="238" t="s">
        <v>9</v>
      </c>
      <c r="C18" s="2129"/>
      <c r="D18" s="2122" t="s">
        <v>623</v>
      </c>
      <c r="E18" s="2123"/>
      <c r="F18" s="2217"/>
      <c r="G18" s="80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  <c r="AG18" s="327"/>
      <c r="AH18" s="327"/>
      <c r="AI18" s="327"/>
      <c r="AJ18" s="327"/>
      <c r="AK18" s="327"/>
      <c r="AL18" s="487"/>
      <c r="AM18" s="328">
        <f>SUM(H18:AL18)</f>
        <v>0</v>
      </c>
    </row>
    <row r="19" spans="2:40" ht="30" customHeight="1">
      <c r="B19" s="238" t="s">
        <v>9</v>
      </c>
      <c r="C19" s="2129"/>
      <c r="D19" s="2124" t="s">
        <v>624</v>
      </c>
      <c r="E19" s="2125"/>
      <c r="F19" s="2218"/>
      <c r="G19" s="122"/>
      <c r="H19" s="329">
        <f t="shared" ref="H19:AL19" si="15">+G19+H17-H16</f>
        <v>0</v>
      </c>
      <c r="I19" s="329">
        <f t="shared" si="15"/>
        <v>0</v>
      </c>
      <c r="J19" s="329">
        <f t="shared" si="15"/>
        <v>0</v>
      </c>
      <c r="K19" s="329">
        <f t="shared" si="15"/>
        <v>0</v>
      </c>
      <c r="L19" s="329">
        <f t="shared" si="15"/>
        <v>0</v>
      </c>
      <c r="M19" s="329">
        <f t="shared" si="15"/>
        <v>0</v>
      </c>
      <c r="N19" s="329">
        <f t="shared" si="15"/>
        <v>-20</v>
      </c>
      <c r="O19" s="329">
        <f t="shared" si="15"/>
        <v>-40</v>
      </c>
      <c r="P19" s="329">
        <f t="shared" si="15"/>
        <v>-40</v>
      </c>
      <c r="Q19" s="329">
        <f t="shared" si="15"/>
        <v>-40</v>
      </c>
      <c r="R19" s="329">
        <f t="shared" ref="R19:X19" si="16">+Q19+R17-R16</f>
        <v>-40</v>
      </c>
      <c r="S19" s="329">
        <f t="shared" si="16"/>
        <v>-100</v>
      </c>
      <c r="T19" s="329">
        <f t="shared" si="16"/>
        <v>-160</v>
      </c>
      <c r="U19" s="329">
        <f t="shared" si="16"/>
        <v>-220</v>
      </c>
      <c r="V19" s="329">
        <f t="shared" si="16"/>
        <v>-220</v>
      </c>
      <c r="W19" s="1479"/>
      <c r="X19" s="329">
        <f t="shared" si="16"/>
        <v>0</v>
      </c>
      <c r="Y19" s="329">
        <f t="shared" si="15"/>
        <v>0</v>
      </c>
      <c r="Z19" s="329">
        <f t="shared" si="15"/>
        <v>0</v>
      </c>
      <c r="AA19" s="329">
        <f t="shared" si="15"/>
        <v>0</v>
      </c>
      <c r="AB19" s="329">
        <f t="shared" si="15"/>
        <v>0</v>
      </c>
      <c r="AC19" s="329">
        <f t="shared" si="15"/>
        <v>0</v>
      </c>
      <c r="AD19" s="329">
        <f t="shared" si="15"/>
        <v>0</v>
      </c>
      <c r="AE19" s="329">
        <f t="shared" si="15"/>
        <v>0</v>
      </c>
      <c r="AF19" s="329">
        <f t="shared" si="15"/>
        <v>0</v>
      </c>
      <c r="AG19" s="329">
        <f t="shared" si="15"/>
        <v>0</v>
      </c>
      <c r="AH19" s="329">
        <f t="shared" si="15"/>
        <v>0</v>
      </c>
      <c r="AI19" s="329">
        <f t="shared" si="15"/>
        <v>0</v>
      </c>
      <c r="AJ19" s="329">
        <f t="shared" si="15"/>
        <v>0</v>
      </c>
      <c r="AK19" s="329">
        <f t="shared" si="15"/>
        <v>0</v>
      </c>
      <c r="AL19" s="379">
        <f t="shared" si="15"/>
        <v>0</v>
      </c>
      <c r="AM19" s="330"/>
    </row>
    <row r="20" spans="2:40" ht="30" customHeight="1">
      <c r="B20" s="238" t="s">
        <v>9</v>
      </c>
      <c r="C20" s="2129"/>
      <c r="D20" s="2059" t="s">
        <v>53</v>
      </c>
      <c r="E20" s="2060"/>
      <c r="F20" s="174"/>
      <c r="G20" s="175">
        <f>在庫管理!K24</f>
        <v>90</v>
      </c>
      <c r="H20" s="167">
        <f>+G20+H30-H17-H18</f>
        <v>90</v>
      </c>
      <c r="I20" s="167">
        <f t="shared" ref="I20:AL20" si="17">+H20+I30-I17-I18</f>
        <v>90</v>
      </c>
      <c r="J20" s="167">
        <f t="shared" si="17"/>
        <v>90</v>
      </c>
      <c r="K20" s="167">
        <f t="shared" si="17"/>
        <v>90</v>
      </c>
      <c r="L20" s="167">
        <f t="shared" si="17"/>
        <v>90</v>
      </c>
      <c r="M20" s="167">
        <f t="shared" si="17"/>
        <v>130</v>
      </c>
      <c r="N20" s="167">
        <f t="shared" si="17"/>
        <v>190</v>
      </c>
      <c r="O20" s="167">
        <f t="shared" si="17"/>
        <v>250</v>
      </c>
      <c r="P20" s="167">
        <f t="shared" si="17"/>
        <v>250</v>
      </c>
      <c r="Q20" s="167">
        <f t="shared" si="17"/>
        <v>250</v>
      </c>
      <c r="R20" s="167">
        <f t="shared" ref="R20:X20" si="18">+Q20+R30-R17-R18</f>
        <v>230</v>
      </c>
      <c r="S20" s="167">
        <f t="shared" si="18"/>
        <v>230</v>
      </c>
      <c r="T20" s="167">
        <f t="shared" si="18"/>
        <v>230</v>
      </c>
      <c r="U20" s="167">
        <f t="shared" si="18"/>
        <v>230</v>
      </c>
      <c r="V20" s="167">
        <f t="shared" si="18"/>
        <v>230</v>
      </c>
      <c r="W20" s="167">
        <f t="shared" si="18"/>
        <v>230</v>
      </c>
      <c r="X20" s="167">
        <f t="shared" si="18"/>
        <v>230</v>
      </c>
      <c r="Y20" s="167">
        <f t="shared" si="17"/>
        <v>230</v>
      </c>
      <c r="Z20" s="167">
        <f t="shared" si="17"/>
        <v>230</v>
      </c>
      <c r="AA20" s="167">
        <f t="shared" si="17"/>
        <v>230</v>
      </c>
      <c r="AB20" s="167">
        <f t="shared" si="17"/>
        <v>230</v>
      </c>
      <c r="AC20" s="167">
        <f t="shared" si="17"/>
        <v>230</v>
      </c>
      <c r="AD20" s="167">
        <f t="shared" si="17"/>
        <v>230</v>
      </c>
      <c r="AE20" s="167">
        <f t="shared" si="17"/>
        <v>230</v>
      </c>
      <c r="AF20" s="167">
        <f t="shared" si="17"/>
        <v>190</v>
      </c>
      <c r="AG20" s="167">
        <f t="shared" si="17"/>
        <v>150</v>
      </c>
      <c r="AH20" s="167">
        <f t="shared" si="17"/>
        <v>110</v>
      </c>
      <c r="AI20" s="167">
        <f t="shared" si="17"/>
        <v>110</v>
      </c>
      <c r="AJ20" s="167">
        <f t="shared" si="17"/>
        <v>110</v>
      </c>
      <c r="AK20" s="167">
        <f t="shared" si="17"/>
        <v>110</v>
      </c>
      <c r="AL20" s="488">
        <f t="shared" si="17"/>
        <v>110</v>
      </c>
      <c r="AM20" s="176"/>
    </row>
    <row r="21" spans="2:40" ht="28.5" hidden="1" customHeight="1">
      <c r="B21" s="238" t="s">
        <v>9</v>
      </c>
      <c r="C21" s="2129"/>
      <c r="D21" s="2090" t="s">
        <v>625</v>
      </c>
      <c r="E21" s="2102"/>
      <c r="F21" s="2086" t="s">
        <v>463</v>
      </c>
      <c r="G21" s="125"/>
      <c r="H21" s="1287"/>
      <c r="I21" s="1287"/>
      <c r="J21" s="116"/>
      <c r="K21" s="1287"/>
      <c r="L21" s="1287"/>
      <c r="M21" s="116"/>
      <c r="N21" s="116"/>
      <c r="O21" s="116"/>
      <c r="P21" s="116"/>
      <c r="Q21" s="116"/>
      <c r="R21" s="1287"/>
      <c r="S21" s="1287"/>
      <c r="T21" s="1287"/>
      <c r="U21" s="1287"/>
      <c r="V21" s="1287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287"/>
      <c r="AM21" s="466">
        <f>SUM(H21:AL21)</f>
        <v>0</v>
      </c>
    </row>
    <row r="22" spans="2:40" ht="28.5" hidden="1" customHeight="1">
      <c r="B22" s="238" t="s">
        <v>9</v>
      </c>
      <c r="C22" s="2129"/>
      <c r="D22" s="2089" t="s">
        <v>627</v>
      </c>
      <c r="E22" s="2092"/>
      <c r="F22" s="2087"/>
      <c r="G22" s="213"/>
      <c r="H22" s="1288">
        <f t="shared" ref="H22:AF22" si="19">H21</f>
        <v>0</v>
      </c>
      <c r="I22" s="760">
        <f t="shared" si="19"/>
        <v>0</v>
      </c>
      <c r="J22" s="760">
        <f t="shared" si="19"/>
        <v>0</v>
      </c>
      <c r="K22" s="760">
        <f t="shared" si="19"/>
        <v>0</v>
      </c>
      <c r="L22" s="760">
        <f t="shared" si="19"/>
        <v>0</v>
      </c>
      <c r="M22" s="760">
        <f t="shared" si="19"/>
        <v>0</v>
      </c>
      <c r="N22" s="760">
        <f t="shared" si="19"/>
        <v>0</v>
      </c>
      <c r="O22" s="760">
        <f t="shared" si="19"/>
        <v>0</v>
      </c>
      <c r="P22" s="760">
        <f t="shared" si="19"/>
        <v>0</v>
      </c>
      <c r="Q22" s="760">
        <f t="shared" si="19"/>
        <v>0</v>
      </c>
      <c r="R22" s="1288">
        <f t="shared" si="19"/>
        <v>0</v>
      </c>
      <c r="S22" s="1288">
        <f>S21</f>
        <v>0</v>
      </c>
      <c r="T22" s="1288">
        <f>T21</f>
        <v>0</v>
      </c>
      <c r="U22" s="1288">
        <f>U21</f>
        <v>0</v>
      </c>
      <c r="V22" s="1288">
        <f>V21</f>
        <v>0</v>
      </c>
      <c r="W22" s="760">
        <f>W21</f>
        <v>0</v>
      </c>
      <c r="X22" s="760">
        <f t="shared" si="19"/>
        <v>0</v>
      </c>
      <c r="Y22" s="760">
        <f t="shared" si="19"/>
        <v>0</v>
      </c>
      <c r="Z22" s="760">
        <f t="shared" si="19"/>
        <v>0</v>
      </c>
      <c r="AA22" s="760">
        <f t="shared" si="19"/>
        <v>0</v>
      </c>
      <c r="AB22" s="760">
        <f t="shared" si="19"/>
        <v>0</v>
      </c>
      <c r="AC22" s="760">
        <f t="shared" si="19"/>
        <v>0</v>
      </c>
      <c r="AD22" s="760">
        <f t="shared" si="19"/>
        <v>0</v>
      </c>
      <c r="AE22" s="760">
        <f t="shared" si="19"/>
        <v>0</v>
      </c>
      <c r="AF22" s="760">
        <f t="shared" si="19"/>
        <v>0</v>
      </c>
      <c r="AG22" s="72">
        <f t="shared" ref="AG22:AL22" si="20">+AG21</f>
        <v>0</v>
      </c>
      <c r="AH22" s="72">
        <f t="shared" si="20"/>
        <v>0</v>
      </c>
      <c r="AI22" s="760">
        <f t="shared" si="20"/>
        <v>0</v>
      </c>
      <c r="AJ22" s="760">
        <f t="shared" si="20"/>
        <v>0</v>
      </c>
      <c r="AK22" s="760">
        <f t="shared" si="20"/>
        <v>0</v>
      </c>
      <c r="AL22" s="760">
        <f t="shared" si="20"/>
        <v>0</v>
      </c>
      <c r="AM22" s="499">
        <f>SUM(H22:AL22)</f>
        <v>0</v>
      </c>
      <c r="AN22" s="1248">
        <f>G39</f>
        <v>0</v>
      </c>
    </row>
    <row r="23" spans="2:40" ht="28.5" hidden="1" customHeight="1">
      <c r="B23" s="238" t="s">
        <v>9</v>
      </c>
      <c r="C23" s="2129"/>
      <c r="D23" s="2093" t="s">
        <v>628</v>
      </c>
      <c r="E23" s="2094"/>
      <c r="F23" s="2087"/>
      <c r="G23" s="336"/>
      <c r="H23" s="1289"/>
      <c r="I23" s="761"/>
      <c r="J23" s="761"/>
      <c r="K23" s="761"/>
      <c r="L23" s="761"/>
      <c r="M23" s="761"/>
      <c r="N23" s="331"/>
      <c r="O23" s="331"/>
      <c r="P23" s="331"/>
      <c r="Q23" s="331"/>
      <c r="R23" s="1289"/>
      <c r="S23" s="1289"/>
      <c r="T23" s="1289"/>
      <c r="U23" s="1289"/>
      <c r="V23" s="1289"/>
      <c r="W23" s="331"/>
      <c r="X23" s="331"/>
      <c r="Y23" s="331"/>
      <c r="Z23" s="331"/>
      <c r="AA23" s="331"/>
      <c r="AB23" s="331"/>
      <c r="AC23" s="331"/>
      <c r="AD23" s="331"/>
      <c r="AE23" s="331"/>
      <c r="AF23" s="331"/>
      <c r="AG23" s="331"/>
      <c r="AH23" s="331"/>
      <c r="AI23" s="761"/>
      <c r="AJ23" s="761"/>
      <c r="AK23" s="761"/>
      <c r="AL23" s="761"/>
      <c r="AM23" s="765"/>
    </row>
    <row r="24" spans="2:40" ht="28.5" hidden="1" customHeight="1">
      <c r="B24" s="238" t="s">
        <v>9</v>
      </c>
      <c r="C24" s="2129"/>
      <c r="D24" s="2095" t="s">
        <v>629</v>
      </c>
      <c r="E24" s="2096"/>
      <c r="F24" s="2087"/>
      <c r="G24" s="171"/>
      <c r="H24" s="1290">
        <f t="shared" ref="H24:AL24" si="21">+G24+H22-H21</f>
        <v>0</v>
      </c>
      <c r="I24" s="1210">
        <f t="shared" si="21"/>
        <v>0</v>
      </c>
      <c r="J24" s="1210">
        <f t="shared" si="21"/>
        <v>0</v>
      </c>
      <c r="K24" s="1210">
        <f t="shared" si="21"/>
        <v>0</v>
      </c>
      <c r="L24" s="1210">
        <f t="shared" si="21"/>
        <v>0</v>
      </c>
      <c r="M24" s="1210">
        <f t="shared" si="21"/>
        <v>0</v>
      </c>
      <c r="N24" s="172">
        <f t="shared" si="21"/>
        <v>0</v>
      </c>
      <c r="O24" s="172">
        <f t="shared" si="21"/>
        <v>0</v>
      </c>
      <c r="P24" s="172">
        <f t="shared" si="21"/>
        <v>0</v>
      </c>
      <c r="Q24" s="172">
        <f t="shared" si="21"/>
        <v>0</v>
      </c>
      <c r="R24" s="1290">
        <f t="shared" si="21"/>
        <v>0</v>
      </c>
      <c r="S24" s="1290">
        <f>+R24+S22-S21</f>
        <v>0</v>
      </c>
      <c r="T24" s="1290">
        <f>+S24+T22-T21</f>
        <v>0</v>
      </c>
      <c r="U24" s="1290">
        <f>+T24+U22-U21</f>
        <v>0</v>
      </c>
      <c r="V24" s="1290">
        <f>+U24+V22-V21</f>
        <v>0</v>
      </c>
      <c r="W24" s="172">
        <f>+V24+W22-W21</f>
        <v>0</v>
      </c>
      <c r="X24" s="172">
        <f t="shared" si="21"/>
        <v>0</v>
      </c>
      <c r="Y24" s="172">
        <f t="shared" si="21"/>
        <v>0</v>
      </c>
      <c r="Z24" s="172">
        <f t="shared" si="21"/>
        <v>0</v>
      </c>
      <c r="AA24" s="172">
        <f t="shared" si="21"/>
        <v>0</v>
      </c>
      <c r="AB24" s="172">
        <f t="shared" si="21"/>
        <v>0</v>
      </c>
      <c r="AC24" s="172">
        <f t="shared" si="21"/>
        <v>0</v>
      </c>
      <c r="AD24" s="172">
        <f t="shared" si="21"/>
        <v>0</v>
      </c>
      <c r="AE24" s="172">
        <f t="shared" si="21"/>
        <v>0</v>
      </c>
      <c r="AF24" s="172">
        <f t="shared" si="21"/>
        <v>0</v>
      </c>
      <c r="AG24" s="172">
        <f t="shared" si="21"/>
        <v>0</v>
      </c>
      <c r="AH24" s="172">
        <f t="shared" si="21"/>
        <v>0</v>
      </c>
      <c r="AI24" s="1210">
        <f t="shared" si="21"/>
        <v>0</v>
      </c>
      <c r="AJ24" s="1210">
        <f t="shared" si="21"/>
        <v>0</v>
      </c>
      <c r="AK24" s="1210">
        <f t="shared" si="21"/>
        <v>0</v>
      </c>
      <c r="AL24" s="1210">
        <f t="shared" si="21"/>
        <v>0</v>
      </c>
      <c r="AM24" s="764"/>
    </row>
    <row r="25" spans="2:40" ht="28.5" hidden="1" customHeight="1">
      <c r="B25" s="238" t="s">
        <v>9</v>
      </c>
      <c r="C25" s="2129"/>
      <c r="D25" s="2090" t="s">
        <v>630</v>
      </c>
      <c r="E25" s="2090"/>
      <c r="F25" s="2087"/>
      <c r="G25" s="125"/>
      <c r="H25" s="1287"/>
      <c r="I25" s="1287"/>
      <c r="J25" s="116"/>
      <c r="K25" s="1287"/>
      <c r="L25" s="1287"/>
      <c r="M25" s="116"/>
      <c r="N25" s="116"/>
      <c r="O25" s="116"/>
      <c r="P25" s="116"/>
      <c r="Q25" s="116"/>
      <c r="R25" s="1287"/>
      <c r="S25" s="1287"/>
      <c r="T25" s="1287"/>
      <c r="U25" s="1287"/>
      <c r="V25" s="1287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287"/>
      <c r="AM25" s="466"/>
    </row>
    <row r="26" spans="2:40" ht="28.5" hidden="1" customHeight="1">
      <c r="B26" s="238" t="s">
        <v>9</v>
      </c>
      <c r="C26" s="2129"/>
      <c r="D26" s="2089" t="s">
        <v>631</v>
      </c>
      <c r="E26" s="2089"/>
      <c r="F26" s="2087"/>
      <c r="G26" s="80"/>
      <c r="H26" s="1291">
        <f t="shared" ref="H26:AL26" si="22">+H25</f>
        <v>0</v>
      </c>
      <c r="I26" s="1292">
        <f t="shared" si="22"/>
        <v>0</v>
      </c>
      <c r="J26" s="1292">
        <f t="shared" si="22"/>
        <v>0</v>
      </c>
      <c r="K26" s="1292">
        <f t="shared" si="22"/>
        <v>0</v>
      </c>
      <c r="L26" s="1292">
        <f t="shared" si="22"/>
        <v>0</v>
      </c>
      <c r="M26" s="1292">
        <f t="shared" si="22"/>
        <v>0</v>
      </c>
      <c r="N26" s="143">
        <f t="shared" si="22"/>
        <v>0</v>
      </c>
      <c r="O26" s="143">
        <f t="shared" si="22"/>
        <v>0</v>
      </c>
      <c r="P26" s="143">
        <f t="shared" si="22"/>
        <v>0</v>
      </c>
      <c r="Q26" s="143">
        <f t="shared" si="22"/>
        <v>0</v>
      </c>
      <c r="R26" s="1291">
        <f t="shared" si="22"/>
        <v>0</v>
      </c>
      <c r="S26" s="1291">
        <f>+S25</f>
        <v>0</v>
      </c>
      <c r="T26" s="1291">
        <f>+T25</f>
        <v>0</v>
      </c>
      <c r="U26" s="1291">
        <f>+U25</f>
        <v>0</v>
      </c>
      <c r="V26" s="1291">
        <f>+V25</f>
        <v>0</v>
      </c>
      <c r="W26" s="143">
        <f>+W25</f>
        <v>0</v>
      </c>
      <c r="X26" s="143">
        <f t="shared" si="22"/>
        <v>0</v>
      </c>
      <c r="Y26" s="143">
        <f t="shared" si="22"/>
        <v>0</v>
      </c>
      <c r="Z26" s="143">
        <f t="shared" si="22"/>
        <v>0</v>
      </c>
      <c r="AA26" s="143">
        <f t="shared" si="22"/>
        <v>0</v>
      </c>
      <c r="AB26" s="143">
        <f t="shared" si="22"/>
        <v>0</v>
      </c>
      <c r="AC26" s="143">
        <f t="shared" si="22"/>
        <v>0</v>
      </c>
      <c r="AD26" s="143">
        <f t="shared" si="22"/>
        <v>0</v>
      </c>
      <c r="AE26" s="143">
        <f t="shared" si="22"/>
        <v>0</v>
      </c>
      <c r="AF26" s="143">
        <f t="shared" si="22"/>
        <v>0</v>
      </c>
      <c r="AG26" s="143">
        <f t="shared" si="22"/>
        <v>0</v>
      </c>
      <c r="AH26" s="143">
        <f t="shared" si="22"/>
        <v>0</v>
      </c>
      <c r="AI26" s="1292">
        <f t="shared" si="22"/>
        <v>0</v>
      </c>
      <c r="AJ26" s="1292">
        <f t="shared" si="22"/>
        <v>0</v>
      </c>
      <c r="AK26" s="1292">
        <f t="shared" si="22"/>
        <v>0</v>
      </c>
      <c r="AL26" s="1292">
        <f t="shared" si="22"/>
        <v>0</v>
      </c>
      <c r="AM26" s="499">
        <f>SUM(H26:AL26)</f>
        <v>0</v>
      </c>
    </row>
    <row r="27" spans="2:40" ht="28.5" hidden="1" customHeight="1">
      <c r="B27" s="238" t="s">
        <v>9</v>
      </c>
      <c r="C27" s="2129"/>
      <c r="D27" s="2146" t="s">
        <v>632</v>
      </c>
      <c r="E27" s="2203"/>
      <c r="F27" s="2087"/>
      <c r="G27" s="120"/>
      <c r="H27" s="1293">
        <f t="shared" ref="H27:AL27" si="23">+G27+H26-H25</f>
        <v>0</v>
      </c>
      <c r="I27" s="1294">
        <f t="shared" si="23"/>
        <v>0</v>
      </c>
      <c r="J27" s="1294">
        <f t="shared" si="23"/>
        <v>0</v>
      </c>
      <c r="K27" s="1294">
        <f t="shared" si="23"/>
        <v>0</v>
      </c>
      <c r="L27" s="1294">
        <f t="shared" si="23"/>
        <v>0</v>
      </c>
      <c r="M27" s="1294">
        <f t="shared" si="23"/>
        <v>0</v>
      </c>
      <c r="N27" s="144">
        <f t="shared" si="23"/>
        <v>0</v>
      </c>
      <c r="O27" s="144">
        <f t="shared" si="23"/>
        <v>0</v>
      </c>
      <c r="P27" s="144">
        <f t="shared" si="23"/>
        <v>0</v>
      </c>
      <c r="Q27" s="144">
        <f t="shared" si="23"/>
        <v>0</v>
      </c>
      <c r="R27" s="1293">
        <f t="shared" si="23"/>
        <v>0</v>
      </c>
      <c r="S27" s="1293">
        <f>+R27+S26-S25</f>
        <v>0</v>
      </c>
      <c r="T27" s="1293">
        <f>+S27+T26-T25</f>
        <v>0</v>
      </c>
      <c r="U27" s="1293">
        <f>+T27+U26-U25</f>
        <v>0</v>
      </c>
      <c r="V27" s="1293">
        <f>+U27+V26-V25</f>
        <v>0</v>
      </c>
      <c r="W27" s="144">
        <f>+V27+W26-W25</f>
        <v>0</v>
      </c>
      <c r="X27" s="144">
        <f t="shared" si="23"/>
        <v>0</v>
      </c>
      <c r="Y27" s="144">
        <f t="shared" si="23"/>
        <v>0</v>
      </c>
      <c r="Z27" s="144">
        <f t="shared" si="23"/>
        <v>0</v>
      </c>
      <c r="AA27" s="144">
        <f t="shared" si="23"/>
        <v>0</v>
      </c>
      <c r="AB27" s="144">
        <f t="shared" si="23"/>
        <v>0</v>
      </c>
      <c r="AC27" s="144">
        <f t="shared" si="23"/>
        <v>0</v>
      </c>
      <c r="AD27" s="144">
        <f t="shared" si="23"/>
        <v>0</v>
      </c>
      <c r="AE27" s="144">
        <f t="shared" si="23"/>
        <v>0</v>
      </c>
      <c r="AF27" s="144">
        <f t="shared" si="23"/>
        <v>0</v>
      </c>
      <c r="AG27" s="144">
        <f t="shared" si="23"/>
        <v>0</v>
      </c>
      <c r="AH27" s="144">
        <f t="shared" si="23"/>
        <v>0</v>
      </c>
      <c r="AI27" s="1294">
        <f t="shared" si="23"/>
        <v>0</v>
      </c>
      <c r="AJ27" s="1294">
        <f t="shared" si="23"/>
        <v>0</v>
      </c>
      <c r="AK27" s="1294">
        <f t="shared" si="23"/>
        <v>0</v>
      </c>
      <c r="AL27" s="1294">
        <f t="shared" si="23"/>
        <v>0</v>
      </c>
      <c r="AM27" s="465"/>
    </row>
    <row r="28" spans="2:40" ht="28.5" hidden="1" customHeight="1" thickBot="1">
      <c r="B28" s="238" t="s">
        <v>9</v>
      </c>
      <c r="C28" s="2129"/>
      <c r="D28" s="2219" t="s">
        <v>52</v>
      </c>
      <c r="E28" s="2220"/>
      <c r="F28" s="2145"/>
      <c r="G28" s="235">
        <f>在庫管理!G6</f>
        <v>0</v>
      </c>
      <c r="H28" s="1295">
        <f>G28+H26-H23-H22</f>
        <v>0</v>
      </c>
      <c r="I28" s="236">
        <f t="shared" ref="I28:AL28" si="24">H28+I26-I23-I22</f>
        <v>0</v>
      </c>
      <c r="J28" s="236">
        <f t="shared" si="24"/>
        <v>0</v>
      </c>
      <c r="K28" s="236">
        <f>J28+K26-K23-K22</f>
        <v>0</v>
      </c>
      <c r="L28" s="236">
        <f>K28+L26-L23-L22</f>
        <v>0</v>
      </c>
      <c r="M28" s="236">
        <f t="shared" si="24"/>
        <v>0</v>
      </c>
      <c r="N28" s="236">
        <f t="shared" si="24"/>
        <v>0</v>
      </c>
      <c r="O28" s="236">
        <f t="shared" si="24"/>
        <v>0</v>
      </c>
      <c r="P28" s="236">
        <f t="shared" si="24"/>
        <v>0</v>
      </c>
      <c r="Q28" s="236">
        <f t="shared" si="24"/>
        <v>0</v>
      </c>
      <c r="R28" s="1295">
        <f t="shared" si="24"/>
        <v>0</v>
      </c>
      <c r="S28" s="1295">
        <f t="shared" si="24"/>
        <v>0</v>
      </c>
      <c r="T28" s="1295">
        <f t="shared" si="24"/>
        <v>0</v>
      </c>
      <c r="U28" s="1295">
        <f t="shared" si="24"/>
        <v>0</v>
      </c>
      <c r="V28" s="1295">
        <f t="shared" si="24"/>
        <v>0</v>
      </c>
      <c r="W28" s="236">
        <f t="shared" si="24"/>
        <v>0</v>
      </c>
      <c r="X28" s="236">
        <f t="shared" si="24"/>
        <v>0</v>
      </c>
      <c r="Y28" s="236">
        <f t="shared" si="24"/>
        <v>0</v>
      </c>
      <c r="Z28" s="236">
        <f t="shared" si="24"/>
        <v>0</v>
      </c>
      <c r="AA28" s="236">
        <f t="shared" si="24"/>
        <v>0</v>
      </c>
      <c r="AB28" s="236">
        <f t="shared" si="24"/>
        <v>0</v>
      </c>
      <c r="AC28" s="236">
        <f t="shared" si="24"/>
        <v>0</v>
      </c>
      <c r="AD28" s="236">
        <f t="shared" si="24"/>
        <v>0</v>
      </c>
      <c r="AE28" s="236">
        <f t="shared" si="24"/>
        <v>0</v>
      </c>
      <c r="AF28" s="236">
        <f t="shared" si="24"/>
        <v>0</v>
      </c>
      <c r="AG28" s="236">
        <f t="shared" si="24"/>
        <v>0</v>
      </c>
      <c r="AH28" s="236">
        <f t="shared" si="24"/>
        <v>0</v>
      </c>
      <c r="AI28" s="236">
        <f t="shared" si="24"/>
        <v>0</v>
      </c>
      <c r="AJ28" s="236">
        <f t="shared" si="24"/>
        <v>0</v>
      </c>
      <c r="AK28" s="236">
        <f t="shared" si="24"/>
        <v>0</v>
      </c>
      <c r="AL28" s="236">
        <f t="shared" si="24"/>
        <v>0</v>
      </c>
      <c r="AM28" s="468"/>
    </row>
    <row r="29" spans="2:40" ht="30" customHeight="1">
      <c r="B29" s="238" t="s">
        <v>9</v>
      </c>
      <c r="C29" s="2129"/>
      <c r="D29" s="2090" t="s">
        <v>625</v>
      </c>
      <c r="E29" s="2102"/>
      <c r="F29" s="2086" t="s">
        <v>465</v>
      </c>
      <c r="G29" s="125"/>
      <c r="H29" s="116"/>
      <c r="I29" s="116"/>
      <c r="J29" s="116"/>
      <c r="K29" s="116"/>
      <c r="L29" s="116"/>
      <c r="M29" s="116">
        <v>100</v>
      </c>
      <c r="N29" s="116">
        <v>100</v>
      </c>
      <c r="O29" s="116">
        <v>100</v>
      </c>
      <c r="P29" s="116"/>
      <c r="Q29" s="116"/>
      <c r="R29" s="116">
        <v>40</v>
      </c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7"/>
      <c r="AM29" s="187">
        <f>SUM(H29:AL29)</f>
        <v>340</v>
      </c>
    </row>
    <row r="30" spans="2:40" ht="30" customHeight="1">
      <c r="B30" s="238" t="s">
        <v>9</v>
      </c>
      <c r="C30" s="2129"/>
      <c r="D30" s="2089" t="s">
        <v>627</v>
      </c>
      <c r="E30" s="2092"/>
      <c r="F30" s="2087"/>
      <c r="G30" s="213"/>
      <c r="H30" s="72">
        <f t="shared" ref="H30:AL30" si="25">+H29</f>
        <v>0</v>
      </c>
      <c r="I30" s="72">
        <f t="shared" si="25"/>
        <v>0</v>
      </c>
      <c r="J30" s="72">
        <f t="shared" si="25"/>
        <v>0</v>
      </c>
      <c r="K30" s="72">
        <f t="shared" si="25"/>
        <v>0</v>
      </c>
      <c r="L30" s="72">
        <f t="shared" si="25"/>
        <v>0</v>
      </c>
      <c r="M30" s="1297">
        <f t="shared" si="25"/>
        <v>100</v>
      </c>
      <c r="N30" s="1297">
        <f t="shared" si="25"/>
        <v>100</v>
      </c>
      <c r="O30" s="1297">
        <f t="shared" si="25"/>
        <v>100</v>
      </c>
      <c r="P30" s="72">
        <f t="shared" si="25"/>
        <v>0</v>
      </c>
      <c r="Q30" s="72">
        <f t="shared" si="25"/>
        <v>0</v>
      </c>
      <c r="R30" s="1297">
        <f t="shared" si="25"/>
        <v>40</v>
      </c>
      <c r="S30" s="1297">
        <f t="shared" si="25"/>
        <v>0</v>
      </c>
      <c r="T30" s="1297">
        <f t="shared" si="25"/>
        <v>0</v>
      </c>
      <c r="U30" s="1297">
        <f t="shared" si="25"/>
        <v>0</v>
      </c>
      <c r="V30" s="1297">
        <f t="shared" si="25"/>
        <v>0</v>
      </c>
      <c r="W30" s="72">
        <f t="shared" si="25"/>
        <v>0</v>
      </c>
      <c r="X30" s="72">
        <f t="shared" si="25"/>
        <v>0</v>
      </c>
      <c r="Y30" s="1297">
        <f t="shared" si="25"/>
        <v>0</v>
      </c>
      <c r="Z30" s="1297">
        <f t="shared" si="25"/>
        <v>0</v>
      </c>
      <c r="AA30" s="1297">
        <f t="shared" si="25"/>
        <v>0</v>
      </c>
      <c r="AB30" s="1297">
        <f t="shared" si="25"/>
        <v>0</v>
      </c>
      <c r="AC30" s="72">
        <f t="shared" si="25"/>
        <v>0</v>
      </c>
      <c r="AD30" s="72">
        <f t="shared" si="25"/>
        <v>0</v>
      </c>
      <c r="AE30" s="72">
        <f t="shared" si="25"/>
        <v>0</v>
      </c>
      <c r="AF30" s="72">
        <f t="shared" si="25"/>
        <v>0</v>
      </c>
      <c r="AG30" s="72">
        <f t="shared" si="25"/>
        <v>0</v>
      </c>
      <c r="AH30" s="72">
        <f t="shared" si="25"/>
        <v>0</v>
      </c>
      <c r="AI30" s="72">
        <f t="shared" si="25"/>
        <v>0</v>
      </c>
      <c r="AJ30" s="72">
        <f t="shared" si="25"/>
        <v>0</v>
      </c>
      <c r="AK30" s="72">
        <f t="shared" si="25"/>
        <v>0</v>
      </c>
      <c r="AL30" s="483">
        <f t="shared" si="25"/>
        <v>0</v>
      </c>
      <c r="AM30" s="135">
        <f>SUM(H30:AL30)</f>
        <v>340</v>
      </c>
      <c r="AN30" s="1248">
        <f>G47</f>
        <v>0</v>
      </c>
    </row>
    <row r="31" spans="2:40" ht="30" customHeight="1">
      <c r="B31" s="238" t="s">
        <v>9</v>
      </c>
      <c r="C31" s="2129"/>
      <c r="D31" s="2093" t="s">
        <v>628</v>
      </c>
      <c r="E31" s="2094"/>
      <c r="F31" s="2087"/>
      <c r="G31" s="80"/>
      <c r="H31" s="331"/>
      <c r="I31" s="331"/>
      <c r="J31" s="331"/>
      <c r="K31" s="331"/>
      <c r="L31" s="331"/>
      <c r="M31" s="331"/>
      <c r="N31" s="331"/>
      <c r="O31" s="331"/>
      <c r="P31" s="331"/>
      <c r="Q31" s="331"/>
      <c r="R31" s="331"/>
      <c r="S31" s="331"/>
      <c r="T31" s="331"/>
      <c r="U31" s="331"/>
      <c r="V31" s="331"/>
      <c r="W31" s="331"/>
      <c r="X31" s="331"/>
      <c r="Y31" s="331"/>
      <c r="Z31" s="331"/>
      <c r="AA31" s="331"/>
      <c r="AB31" s="331"/>
      <c r="AC31" s="331"/>
      <c r="AD31" s="331"/>
      <c r="AE31" s="331"/>
      <c r="AF31" s="331"/>
      <c r="AG31" s="331"/>
      <c r="AH31" s="331"/>
      <c r="AI31" s="331"/>
      <c r="AJ31" s="331"/>
      <c r="AK31" s="331"/>
      <c r="AL31" s="489"/>
      <c r="AM31" s="332">
        <f>SUM(H31:AL31)</f>
        <v>0</v>
      </c>
    </row>
    <row r="32" spans="2:40" ht="30" customHeight="1">
      <c r="B32" s="238" t="s">
        <v>9</v>
      </c>
      <c r="C32" s="2129"/>
      <c r="D32" s="2095" t="s">
        <v>629</v>
      </c>
      <c r="E32" s="2096"/>
      <c r="F32" s="2087"/>
      <c r="G32" s="171"/>
      <c r="H32" s="172">
        <f t="shared" ref="H32:AL32" si="26">+G32+H30-H29</f>
        <v>0</v>
      </c>
      <c r="I32" s="172">
        <f t="shared" si="26"/>
        <v>0</v>
      </c>
      <c r="J32" s="172">
        <f t="shared" si="26"/>
        <v>0</v>
      </c>
      <c r="K32" s="172">
        <f t="shared" si="26"/>
        <v>0</v>
      </c>
      <c r="L32" s="172">
        <f t="shared" si="26"/>
        <v>0</v>
      </c>
      <c r="M32" s="172">
        <f t="shared" si="26"/>
        <v>0</v>
      </c>
      <c r="N32" s="172">
        <f t="shared" si="26"/>
        <v>0</v>
      </c>
      <c r="O32" s="172">
        <f t="shared" si="26"/>
        <v>0</v>
      </c>
      <c r="P32" s="172">
        <f t="shared" si="26"/>
        <v>0</v>
      </c>
      <c r="Q32" s="172">
        <f t="shared" si="26"/>
        <v>0</v>
      </c>
      <c r="R32" s="172">
        <f t="shared" ref="R32:X32" si="27">+Q32+R30-R29</f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6"/>
        <v>0</v>
      </c>
      <c r="Z32" s="172">
        <f t="shared" si="26"/>
        <v>0</v>
      </c>
      <c r="AA32" s="172">
        <f t="shared" si="26"/>
        <v>0</v>
      </c>
      <c r="AB32" s="172">
        <f t="shared" si="26"/>
        <v>0</v>
      </c>
      <c r="AC32" s="172">
        <f t="shared" si="26"/>
        <v>0</v>
      </c>
      <c r="AD32" s="172">
        <f t="shared" si="26"/>
        <v>0</v>
      </c>
      <c r="AE32" s="172">
        <f t="shared" si="26"/>
        <v>0</v>
      </c>
      <c r="AF32" s="172">
        <f t="shared" si="26"/>
        <v>0</v>
      </c>
      <c r="AG32" s="172">
        <f t="shared" si="26"/>
        <v>0</v>
      </c>
      <c r="AH32" s="172">
        <f t="shared" si="26"/>
        <v>0</v>
      </c>
      <c r="AI32" s="172">
        <f t="shared" si="26"/>
        <v>0</v>
      </c>
      <c r="AJ32" s="172">
        <f t="shared" si="26"/>
        <v>0</v>
      </c>
      <c r="AK32" s="172">
        <f t="shared" si="26"/>
        <v>0</v>
      </c>
      <c r="AL32" s="393">
        <f t="shared" si="26"/>
        <v>0</v>
      </c>
      <c r="AM32" s="173"/>
    </row>
    <row r="33" spans="2:41" ht="30" customHeight="1">
      <c r="B33" s="238" t="s">
        <v>9</v>
      </c>
      <c r="C33" s="2129"/>
      <c r="D33" s="2090" t="s">
        <v>630</v>
      </c>
      <c r="E33" s="2090"/>
      <c r="F33" s="2087"/>
      <c r="G33" s="125"/>
      <c r="H33" s="116"/>
      <c r="I33" s="116"/>
      <c r="J33" s="116"/>
      <c r="K33" s="116"/>
      <c r="L33" s="116"/>
      <c r="M33" s="116">
        <v>100</v>
      </c>
      <c r="N33" s="116">
        <v>20</v>
      </c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>
        <v>80</v>
      </c>
      <c r="AH33" s="116">
        <v>80</v>
      </c>
      <c r="AI33" s="116">
        <v>80</v>
      </c>
      <c r="AJ33" s="116"/>
      <c r="AK33" s="116"/>
      <c r="AL33" s="117"/>
      <c r="AM33" s="187">
        <f>SUM(H33:AL33)</f>
        <v>360</v>
      </c>
    </row>
    <row r="34" spans="2:41" ht="30" customHeight="1">
      <c r="B34" s="238" t="s">
        <v>9</v>
      </c>
      <c r="C34" s="2129"/>
      <c r="D34" s="2089" t="s">
        <v>631</v>
      </c>
      <c r="E34" s="2089"/>
      <c r="F34" s="2087"/>
      <c r="G34" s="80"/>
      <c r="H34" s="72">
        <f t="shared" ref="H34:AL34" si="28">+H33</f>
        <v>0</v>
      </c>
      <c r="I34" s="72">
        <f t="shared" si="28"/>
        <v>0</v>
      </c>
      <c r="J34" s="72">
        <f t="shared" si="28"/>
        <v>0</v>
      </c>
      <c r="K34" s="72">
        <f t="shared" si="28"/>
        <v>0</v>
      </c>
      <c r="L34" s="72">
        <f t="shared" si="28"/>
        <v>0</v>
      </c>
      <c r="M34" s="1297"/>
      <c r="N34" s="1297">
        <f t="shared" si="28"/>
        <v>20</v>
      </c>
      <c r="O34" s="1297">
        <f t="shared" si="28"/>
        <v>0</v>
      </c>
      <c r="P34" s="72">
        <f t="shared" si="28"/>
        <v>0</v>
      </c>
      <c r="Q34" s="72">
        <f t="shared" si="28"/>
        <v>0</v>
      </c>
      <c r="R34" s="1297">
        <f t="shared" si="28"/>
        <v>0</v>
      </c>
      <c r="S34" s="1297">
        <f t="shared" si="28"/>
        <v>0</v>
      </c>
      <c r="T34" s="1297">
        <f t="shared" si="28"/>
        <v>0</v>
      </c>
      <c r="U34" s="1297">
        <f t="shared" si="28"/>
        <v>0</v>
      </c>
      <c r="V34" s="1297">
        <f t="shared" si="28"/>
        <v>0</v>
      </c>
      <c r="W34" s="72">
        <f t="shared" si="28"/>
        <v>0</v>
      </c>
      <c r="X34" s="72">
        <f t="shared" si="28"/>
        <v>0</v>
      </c>
      <c r="Y34" s="1297">
        <f t="shared" si="28"/>
        <v>0</v>
      </c>
      <c r="Z34" s="1297">
        <f t="shared" si="28"/>
        <v>0</v>
      </c>
      <c r="AA34" s="1297">
        <f t="shared" si="28"/>
        <v>0</v>
      </c>
      <c r="AB34" s="1297">
        <v>80</v>
      </c>
      <c r="AC34" s="72">
        <f t="shared" si="28"/>
        <v>0</v>
      </c>
      <c r="AD34" s="72">
        <f t="shared" si="28"/>
        <v>0</v>
      </c>
      <c r="AE34" s="72">
        <f t="shared" si="28"/>
        <v>0</v>
      </c>
      <c r="AF34" s="72">
        <f t="shared" si="28"/>
        <v>0</v>
      </c>
      <c r="AG34" s="72">
        <f t="shared" si="28"/>
        <v>80</v>
      </c>
      <c r="AH34" s="72">
        <f t="shared" si="28"/>
        <v>80</v>
      </c>
      <c r="AI34" s="72">
        <f t="shared" si="28"/>
        <v>80</v>
      </c>
      <c r="AJ34" s="72">
        <f t="shared" si="28"/>
        <v>0</v>
      </c>
      <c r="AK34" s="72">
        <f t="shared" si="28"/>
        <v>0</v>
      </c>
      <c r="AL34" s="483">
        <f t="shared" si="28"/>
        <v>0</v>
      </c>
      <c r="AM34" s="135">
        <f>SUM(H34:AL34)</f>
        <v>340</v>
      </c>
    </row>
    <row r="35" spans="2:41" ht="30" customHeight="1">
      <c r="B35" s="238" t="s">
        <v>9</v>
      </c>
      <c r="C35" s="2129"/>
      <c r="D35" s="2097" t="s">
        <v>632</v>
      </c>
      <c r="E35" s="2098"/>
      <c r="F35" s="2087"/>
      <c r="G35" s="122"/>
      <c r="H35" s="329">
        <f t="shared" ref="H35:AL35" si="29">+G35+H34-H33</f>
        <v>0</v>
      </c>
      <c r="I35" s="329">
        <f t="shared" si="29"/>
        <v>0</v>
      </c>
      <c r="J35" s="329">
        <f t="shared" si="29"/>
        <v>0</v>
      </c>
      <c r="K35" s="329">
        <f t="shared" si="29"/>
        <v>0</v>
      </c>
      <c r="L35" s="329">
        <f t="shared" si="29"/>
        <v>0</v>
      </c>
      <c r="M35" s="329">
        <f t="shared" si="29"/>
        <v>-100</v>
      </c>
      <c r="N35" s="329">
        <f t="shared" si="29"/>
        <v>-100</v>
      </c>
      <c r="O35" s="329">
        <f t="shared" si="29"/>
        <v>-100</v>
      </c>
      <c r="P35" s="329">
        <f t="shared" si="29"/>
        <v>-100</v>
      </c>
      <c r="Q35" s="329">
        <f t="shared" si="29"/>
        <v>-100</v>
      </c>
      <c r="R35" s="329">
        <f>+Q35+R34-R33</f>
        <v>-100</v>
      </c>
      <c r="S35" s="329">
        <f>+R35+S34-S33</f>
        <v>-100</v>
      </c>
      <c r="T35" s="329">
        <f>+S35+T34-T33</f>
        <v>-100</v>
      </c>
      <c r="U35" s="329">
        <f>+T35+U34-U33</f>
        <v>-100</v>
      </c>
      <c r="V35" s="329">
        <f>+U35+V34-V33</f>
        <v>-100</v>
      </c>
      <c r="W35" s="329">
        <f t="shared" si="29"/>
        <v>-100</v>
      </c>
      <c r="X35" s="329">
        <f t="shared" si="29"/>
        <v>-100</v>
      </c>
      <c r="Y35" s="329">
        <f t="shared" si="29"/>
        <v>-100</v>
      </c>
      <c r="Z35" s="329">
        <f t="shared" si="29"/>
        <v>-100</v>
      </c>
      <c r="AA35" s="329">
        <f t="shared" si="29"/>
        <v>-100</v>
      </c>
      <c r="AB35" s="329">
        <f t="shared" si="29"/>
        <v>-20</v>
      </c>
      <c r="AC35" s="329">
        <f t="shared" si="29"/>
        <v>-20</v>
      </c>
      <c r="AD35" s="329">
        <f t="shared" si="29"/>
        <v>-20</v>
      </c>
      <c r="AE35" s="329">
        <f t="shared" si="29"/>
        <v>-20</v>
      </c>
      <c r="AF35" s="329">
        <f t="shared" si="29"/>
        <v>-20</v>
      </c>
      <c r="AG35" s="329">
        <f t="shared" si="29"/>
        <v>-20</v>
      </c>
      <c r="AH35" s="329">
        <f t="shared" si="29"/>
        <v>-20</v>
      </c>
      <c r="AI35" s="329">
        <f t="shared" si="29"/>
        <v>-20</v>
      </c>
      <c r="AJ35" s="329">
        <f t="shared" si="29"/>
        <v>-20</v>
      </c>
      <c r="AK35" s="329">
        <f t="shared" si="29"/>
        <v>-20</v>
      </c>
      <c r="AL35" s="379">
        <f t="shared" si="29"/>
        <v>-20</v>
      </c>
      <c r="AM35" s="330"/>
    </row>
    <row r="36" spans="2:41" ht="30" customHeight="1" thickBot="1">
      <c r="B36" s="238" t="s">
        <v>9</v>
      </c>
      <c r="C36" s="2130"/>
      <c r="D36" s="2061" t="s">
        <v>52</v>
      </c>
      <c r="E36" s="2062"/>
      <c r="F36" s="2088"/>
      <c r="G36" s="337">
        <f>在庫管理!I24</f>
        <v>320</v>
      </c>
      <c r="H36" s="338">
        <f t="shared" ref="H36:AL36" si="30">G36+H34-H30-H31</f>
        <v>320</v>
      </c>
      <c r="I36" s="338">
        <f t="shared" si="30"/>
        <v>320</v>
      </c>
      <c r="J36" s="338">
        <f t="shared" si="30"/>
        <v>320</v>
      </c>
      <c r="K36" s="338">
        <f t="shared" si="30"/>
        <v>320</v>
      </c>
      <c r="L36" s="338">
        <f t="shared" si="30"/>
        <v>320</v>
      </c>
      <c r="M36" s="338">
        <f t="shared" si="30"/>
        <v>220</v>
      </c>
      <c r="N36" s="338">
        <f t="shared" si="30"/>
        <v>140</v>
      </c>
      <c r="O36" s="338">
        <f t="shared" si="30"/>
        <v>40</v>
      </c>
      <c r="P36" s="338">
        <f t="shared" si="30"/>
        <v>40</v>
      </c>
      <c r="Q36" s="338">
        <f t="shared" si="30"/>
        <v>40</v>
      </c>
      <c r="R36" s="338">
        <f t="shared" ref="R36:W36" si="31">Q36+R34-R30-R31</f>
        <v>0</v>
      </c>
      <c r="S36" s="338">
        <f t="shared" si="31"/>
        <v>0</v>
      </c>
      <c r="T36" s="338">
        <f t="shared" si="31"/>
        <v>0</v>
      </c>
      <c r="U36" s="338">
        <f t="shared" si="31"/>
        <v>0</v>
      </c>
      <c r="V36" s="338">
        <f t="shared" si="31"/>
        <v>0</v>
      </c>
      <c r="W36" s="338">
        <f t="shared" si="31"/>
        <v>0</v>
      </c>
      <c r="X36" s="338">
        <f t="shared" si="30"/>
        <v>0</v>
      </c>
      <c r="Y36" s="338">
        <f t="shared" si="30"/>
        <v>0</v>
      </c>
      <c r="Z36" s="338">
        <f t="shared" si="30"/>
        <v>0</v>
      </c>
      <c r="AA36" s="338">
        <f t="shared" si="30"/>
        <v>0</v>
      </c>
      <c r="AB36" s="338">
        <f t="shared" si="30"/>
        <v>80</v>
      </c>
      <c r="AC36" s="338">
        <f t="shared" si="30"/>
        <v>80</v>
      </c>
      <c r="AD36" s="338">
        <f t="shared" si="30"/>
        <v>80</v>
      </c>
      <c r="AE36" s="338">
        <f t="shared" si="30"/>
        <v>80</v>
      </c>
      <c r="AF36" s="338">
        <f t="shared" si="30"/>
        <v>80</v>
      </c>
      <c r="AG36" s="338">
        <f t="shared" si="30"/>
        <v>160</v>
      </c>
      <c r="AH36" s="338">
        <f t="shared" si="30"/>
        <v>240</v>
      </c>
      <c r="AI36" s="338">
        <f t="shared" si="30"/>
        <v>320</v>
      </c>
      <c r="AJ36" s="338">
        <f t="shared" si="30"/>
        <v>320</v>
      </c>
      <c r="AK36" s="338">
        <f t="shared" si="30"/>
        <v>320</v>
      </c>
      <c r="AL36" s="490">
        <f t="shared" si="30"/>
        <v>320</v>
      </c>
      <c r="AM36" s="491"/>
    </row>
    <row r="37" spans="2:41" ht="28.5" customHeight="1" thickTop="1">
      <c r="B37" s="238" t="s">
        <v>4</v>
      </c>
      <c r="C37" s="2082" t="s">
        <v>1127</v>
      </c>
      <c r="D37" s="2111" t="s">
        <v>220</v>
      </c>
      <c r="E37" s="233" t="s">
        <v>148</v>
      </c>
      <c r="F37" s="234"/>
      <c r="G37" s="234"/>
      <c r="H37" s="239">
        <f t="shared" ref="H37:AL37" si="32">+H17</f>
        <v>0</v>
      </c>
      <c r="I37" s="239">
        <f t="shared" si="32"/>
        <v>0</v>
      </c>
      <c r="J37" s="239">
        <f t="shared" si="32"/>
        <v>0</v>
      </c>
      <c r="K37" s="239">
        <f t="shared" si="32"/>
        <v>0</v>
      </c>
      <c r="L37" s="239">
        <f t="shared" si="32"/>
        <v>0</v>
      </c>
      <c r="M37" s="1468">
        <f t="shared" si="32"/>
        <v>60</v>
      </c>
      <c r="N37" s="1468">
        <f t="shared" si="32"/>
        <v>40</v>
      </c>
      <c r="O37" s="1468">
        <f t="shared" si="32"/>
        <v>40</v>
      </c>
      <c r="P37" s="239">
        <f t="shared" si="32"/>
        <v>0</v>
      </c>
      <c r="Q37" s="239">
        <f t="shared" si="32"/>
        <v>0</v>
      </c>
      <c r="R37" s="1468">
        <f t="shared" si="32"/>
        <v>60</v>
      </c>
      <c r="S37" s="1468">
        <f t="shared" si="32"/>
        <v>0</v>
      </c>
      <c r="T37" s="1468">
        <f t="shared" si="32"/>
        <v>0</v>
      </c>
      <c r="U37" s="1468">
        <f t="shared" si="32"/>
        <v>0</v>
      </c>
      <c r="V37" s="1468">
        <f t="shared" si="32"/>
        <v>0</v>
      </c>
      <c r="W37" s="239">
        <f t="shared" si="32"/>
        <v>0</v>
      </c>
      <c r="X37" s="239">
        <f t="shared" si="32"/>
        <v>0</v>
      </c>
      <c r="Y37" s="1468">
        <f t="shared" si="32"/>
        <v>0</v>
      </c>
      <c r="Z37" s="1468">
        <f t="shared" si="32"/>
        <v>0</v>
      </c>
      <c r="AA37" s="1468">
        <f t="shared" si="32"/>
        <v>0</v>
      </c>
      <c r="AB37" s="1468">
        <f t="shared" si="32"/>
        <v>0</v>
      </c>
      <c r="AC37" s="239">
        <f t="shared" si="32"/>
        <v>0</v>
      </c>
      <c r="AD37" s="239">
        <f t="shared" si="32"/>
        <v>0</v>
      </c>
      <c r="AE37" s="239">
        <f t="shared" si="32"/>
        <v>0</v>
      </c>
      <c r="AF37" s="239">
        <f t="shared" si="32"/>
        <v>40</v>
      </c>
      <c r="AG37" s="239">
        <f t="shared" si="32"/>
        <v>40</v>
      </c>
      <c r="AH37" s="239">
        <f t="shared" si="32"/>
        <v>40</v>
      </c>
      <c r="AI37" s="239">
        <f t="shared" si="32"/>
        <v>0</v>
      </c>
      <c r="AJ37" s="239">
        <f t="shared" si="32"/>
        <v>0</v>
      </c>
      <c r="AK37" s="239">
        <f t="shared" si="32"/>
        <v>0</v>
      </c>
      <c r="AL37" s="239">
        <f t="shared" si="32"/>
        <v>0</v>
      </c>
      <c r="AM37" s="269">
        <f>SUM(H37:AL37)</f>
        <v>320</v>
      </c>
      <c r="AO37" s="238" t="s">
        <v>635</v>
      </c>
    </row>
    <row r="38" spans="2:41" ht="28.5" customHeight="1">
      <c r="B38" s="238" t="s">
        <v>4</v>
      </c>
      <c r="C38" s="2082"/>
      <c r="D38" s="2112"/>
      <c r="E38" s="215" t="s">
        <v>636</v>
      </c>
      <c r="F38" s="221"/>
      <c r="G38" s="221"/>
      <c r="H38" s="240">
        <f t="shared" ref="H38:AL38" si="33">+H18+H31</f>
        <v>0</v>
      </c>
      <c r="I38" s="240">
        <f t="shared" si="33"/>
        <v>0</v>
      </c>
      <c r="J38" s="240">
        <f t="shared" si="33"/>
        <v>0</v>
      </c>
      <c r="K38" s="240">
        <f t="shared" si="33"/>
        <v>0</v>
      </c>
      <c r="L38" s="240">
        <f t="shared" si="33"/>
        <v>0</v>
      </c>
      <c r="M38" s="1469">
        <f t="shared" si="33"/>
        <v>0</v>
      </c>
      <c r="N38" s="1469">
        <f t="shared" si="33"/>
        <v>0</v>
      </c>
      <c r="O38" s="1469">
        <f t="shared" si="33"/>
        <v>0</v>
      </c>
      <c r="P38" s="240">
        <f t="shared" si="33"/>
        <v>0</v>
      </c>
      <c r="Q38" s="240">
        <f t="shared" si="33"/>
        <v>0</v>
      </c>
      <c r="R38" s="1469">
        <f t="shared" si="33"/>
        <v>0</v>
      </c>
      <c r="S38" s="1469">
        <f t="shared" si="33"/>
        <v>0</v>
      </c>
      <c r="T38" s="1469">
        <f t="shared" si="33"/>
        <v>0</v>
      </c>
      <c r="U38" s="1469">
        <f t="shared" si="33"/>
        <v>0</v>
      </c>
      <c r="V38" s="1469">
        <f t="shared" si="33"/>
        <v>0</v>
      </c>
      <c r="W38" s="240">
        <f t="shared" si="33"/>
        <v>0</v>
      </c>
      <c r="X38" s="240">
        <f t="shared" si="33"/>
        <v>0</v>
      </c>
      <c r="Y38" s="1469">
        <f t="shared" si="33"/>
        <v>0</v>
      </c>
      <c r="Z38" s="1469">
        <f t="shared" si="33"/>
        <v>0</v>
      </c>
      <c r="AA38" s="1469">
        <f t="shared" si="33"/>
        <v>0</v>
      </c>
      <c r="AB38" s="1469">
        <f t="shared" si="33"/>
        <v>0</v>
      </c>
      <c r="AC38" s="240">
        <f t="shared" si="33"/>
        <v>0</v>
      </c>
      <c r="AD38" s="240">
        <f t="shared" si="33"/>
        <v>0</v>
      </c>
      <c r="AE38" s="240">
        <f t="shared" si="33"/>
        <v>0</v>
      </c>
      <c r="AF38" s="240">
        <f t="shared" si="33"/>
        <v>0</v>
      </c>
      <c r="AG38" s="240">
        <f t="shared" si="33"/>
        <v>0</v>
      </c>
      <c r="AH38" s="240">
        <f t="shared" si="33"/>
        <v>0</v>
      </c>
      <c r="AI38" s="240">
        <f t="shared" si="33"/>
        <v>0</v>
      </c>
      <c r="AJ38" s="240">
        <f t="shared" si="33"/>
        <v>0</v>
      </c>
      <c r="AK38" s="240">
        <f t="shared" si="33"/>
        <v>0</v>
      </c>
      <c r="AL38" s="240">
        <f t="shared" si="33"/>
        <v>0</v>
      </c>
      <c r="AM38" s="257">
        <f t="shared" ref="AM38:AM45" si="34">SUM(H38:AL38)</f>
        <v>0</v>
      </c>
      <c r="AO38" s="289">
        <f>+AM37/(AM38+AM37)</f>
        <v>1</v>
      </c>
    </row>
    <row r="39" spans="2:41" ht="28.5" customHeight="1">
      <c r="B39" s="238" t="s">
        <v>4</v>
      </c>
      <c r="C39" s="2082"/>
      <c r="D39" s="2113" t="s">
        <v>134</v>
      </c>
      <c r="E39" s="214" t="s">
        <v>148</v>
      </c>
      <c r="F39" s="220"/>
      <c r="G39" s="220"/>
      <c r="H39" s="242">
        <f t="shared" ref="H39:AL39" si="35">+H41</f>
        <v>0</v>
      </c>
      <c r="I39" s="242">
        <f t="shared" si="35"/>
        <v>0</v>
      </c>
      <c r="J39" s="242">
        <f t="shared" si="35"/>
        <v>0</v>
      </c>
      <c r="K39" s="242">
        <f t="shared" si="35"/>
        <v>0</v>
      </c>
      <c r="L39" s="242">
        <f t="shared" si="35"/>
        <v>0</v>
      </c>
      <c r="M39" s="1481">
        <v>9</v>
      </c>
      <c r="N39" s="1481">
        <f t="shared" si="35"/>
        <v>0</v>
      </c>
      <c r="O39" s="1481">
        <f t="shared" si="35"/>
        <v>0</v>
      </c>
      <c r="P39" s="242">
        <f t="shared" si="35"/>
        <v>0</v>
      </c>
      <c r="Q39" s="242">
        <f t="shared" si="35"/>
        <v>0</v>
      </c>
      <c r="R39" s="1481">
        <v>8</v>
      </c>
      <c r="S39" s="1481">
        <v>18</v>
      </c>
      <c r="T39" s="1481">
        <f t="shared" si="35"/>
        <v>0</v>
      </c>
      <c r="U39" s="1481">
        <f t="shared" si="35"/>
        <v>0</v>
      </c>
      <c r="V39" s="1481">
        <f t="shared" si="35"/>
        <v>0</v>
      </c>
      <c r="W39" s="242">
        <f t="shared" si="35"/>
        <v>0</v>
      </c>
      <c r="X39" s="242">
        <f t="shared" si="35"/>
        <v>0</v>
      </c>
      <c r="Y39" s="1481">
        <f t="shared" si="35"/>
        <v>0</v>
      </c>
      <c r="Z39" s="1481">
        <f t="shared" si="35"/>
        <v>0</v>
      </c>
      <c r="AA39" s="1481">
        <f t="shared" si="35"/>
        <v>0</v>
      </c>
      <c r="AB39" s="1481">
        <f t="shared" si="35"/>
        <v>0</v>
      </c>
      <c r="AC39" s="242">
        <f t="shared" si="35"/>
        <v>0</v>
      </c>
      <c r="AD39" s="242">
        <f t="shared" si="35"/>
        <v>200</v>
      </c>
      <c r="AE39" s="242">
        <f t="shared" si="35"/>
        <v>200</v>
      </c>
      <c r="AF39" s="242">
        <f t="shared" si="35"/>
        <v>190</v>
      </c>
      <c r="AG39" s="242">
        <f t="shared" si="35"/>
        <v>0</v>
      </c>
      <c r="AH39" s="242">
        <f t="shared" si="35"/>
        <v>0</v>
      </c>
      <c r="AI39" s="242">
        <f t="shared" si="35"/>
        <v>0</v>
      </c>
      <c r="AJ39" s="242">
        <f t="shared" si="35"/>
        <v>0</v>
      </c>
      <c r="AK39" s="242">
        <f t="shared" si="35"/>
        <v>0</v>
      </c>
      <c r="AL39" s="242">
        <f t="shared" si="35"/>
        <v>0</v>
      </c>
      <c r="AM39" s="258">
        <f t="shared" si="34"/>
        <v>625</v>
      </c>
    </row>
    <row r="40" spans="2:41" ht="28.5" customHeight="1">
      <c r="B40" s="238" t="s">
        <v>4</v>
      </c>
      <c r="C40" s="2082"/>
      <c r="D40" s="2112"/>
      <c r="E40" s="215" t="s">
        <v>636</v>
      </c>
      <c r="F40" s="221"/>
      <c r="G40" s="221"/>
      <c r="H40" s="221"/>
      <c r="I40" s="221"/>
      <c r="J40" s="221"/>
      <c r="K40" s="221"/>
      <c r="L40" s="221"/>
      <c r="M40" s="1472"/>
      <c r="N40" s="1472"/>
      <c r="O40" s="1472"/>
      <c r="P40" s="221"/>
      <c r="Q40" s="221"/>
      <c r="R40" s="1472">
        <v>1</v>
      </c>
      <c r="S40" s="1472"/>
      <c r="T40" s="1472"/>
      <c r="U40" s="1472"/>
      <c r="V40" s="1472"/>
      <c r="W40" s="221"/>
      <c r="X40" s="221"/>
      <c r="Y40" s="1472"/>
      <c r="Z40" s="1472"/>
      <c r="AA40" s="1472"/>
      <c r="AB40" s="1472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259">
        <f t="shared" si="34"/>
        <v>1</v>
      </c>
      <c r="AO40" s="289">
        <f>+AM39/(AM40+AM39)</f>
        <v>0.99840255591054317</v>
      </c>
    </row>
    <row r="41" spans="2:41" ht="28.5" customHeight="1">
      <c r="B41" s="238" t="s">
        <v>4</v>
      </c>
      <c r="C41" s="2082"/>
      <c r="D41" s="2113" t="s">
        <v>129</v>
      </c>
      <c r="E41" s="214" t="s">
        <v>148</v>
      </c>
      <c r="F41" s="220"/>
      <c r="G41" s="220"/>
      <c r="H41" s="270">
        <f t="shared" ref="H41:AL41" si="36">+H43</f>
        <v>0</v>
      </c>
      <c r="I41" s="270">
        <f t="shared" si="36"/>
        <v>0</v>
      </c>
      <c r="J41" s="270">
        <f t="shared" si="36"/>
        <v>0</v>
      </c>
      <c r="K41" s="270">
        <f t="shared" si="36"/>
        <v>0</v>
      </c>
      <c r="L41" s="270">
        <f t="shared" si="36"/>
        <v>0</v>
      </c>
      <c r="M41" s="1471">
        <f t="shared" si="36"/>
        <v>0</v>
      </c>
      <c r="N41" s="1471">
        <f t="shared" si="36"/>
        <v>0</v>
      </c>
      <c r="O41" s="1471">
        <f t="shared" si="36"/>
        <v>0</v>
      </c>
      <c r="P41" s="270">
        <f t="shared" si="36"/>
        <v>0</v>
      </c>
      <c r="Q41" s="270">
        <f t="shared" si="36"/>
        <v>0</v>
      </c>
      <c r="R41" s="1471">
        <f t="shared" si="36"/>
        <v>0</v>
      </c>
      <c r="S41" s="1471">
        <f t="shared" si="36"/>
        <v>0</v>
      </c>
      <c r="T41" s="1471">
        <f t="shared" si="36"/>
        <v>0</v>
      </c>
      <c r="U41" s="1471">
        <f t="shared" si="36"/>
        <v>0</v>
      </c>
      <c r="V41" s="1471">
        <f t="shared" si="36"/>
        <v>0</v>
      </c>
      <c r="W41" s="270">
        <f t="shared" si="36"/>
        <v>0</v>
      </c>
      <c r="X41" s="270">
        <f t="shared" si="36"/>
        <v>0</v>
      </c>
      <c r="Y41" s="1471">
        <f t="shared" si="36"/>
        <v>0</v>
      </c>
      <c r="Z41" s="1471">
        <f t="shared" si="36"/>
        <v>0</v>
      </c>
      <c r="AA41" s="1471">
        <f t="shared" si="36"/>
        <v>0</v>
      </c>
      <c r="AB41" s="1471">
        <f t="shared" si="36"/>
        <v>0</v>
      </c>
      <c r="AC41" s="270">
        <f t="shared" si="36"/>
        <v>0</v>
      </c>
      <c r="AD41" s="270">
        <f t="shared" si="36"/>
        <v>200</v>
      </c>
      <c r="AE41" s="270">
        <f t="shared" si="36"/>
        <v>200</v>
      </c>
      <c r="AF41" s="270">
        <f t="shared" si="36"/>
        <v>190</v>
      </c>
      <c r="AG41" s="270">
        <f t="shared" si="36"/>
        <v>0</v>
      </c>
      <c r="AH41" s="270">
        <f t="shared" si="36"/>
        <v>0</v>
      </c>
      <c r="AI41" s="270">
        <f t="shared" si="36"/>
        <v>0</v>
      </c>
      <c r="AJ41" s="270">
        <f t="shared" si="36"/>
        <v>0</v>
      </c>
      <c r="AK41" s="270">
        <f t="shared" si="36"/>
        <v>0</v>
      </c>
      <c r="AL41" s="270">
        <f t="shared" si="36"/>
        <v>0</v>
      </c>
      <c r="AM41" s="258">
        <f t="shared" si="34"/>
        <v>590</v>
      </c>
    </row>
    <row r="42" spans="2:41" ht="28.5" customHeight="1">
      <c r="B42" s="238" t="s">
        <v>4</v>
      </c>
      <c r="C42" s="2082"/>
      <c r="D42" s="2112"/>
      <c r="E42" s="215" t="s">
        <v>636</v>
      </c>
      <c r="F42" s="221"/>
      <c r="G42" s="221"/>
      <c r="H42" s="221"/>
      <c r="I42" s="221"/>
      <c r="J42" s="221"/>
      <c r="K42" s="221"/>
      <c r="L42" s="221"/>
      <c r="M42" s="1472"/>
      <c r="N42" s="1472"/>
      <c r="O42" s="1472"/>
      <c r="P42" s="221"/>
      <c r="Q42" s="221"/>
      <c r="R42" s="1472"/>
      <c r="S42" s="1472"/>
      <c r="T42" s="1472"/>
      <c r="U42" s="1472"/>
      <c r="V42" s="1472"/>
      <c r="W42" s="221"/>
      <c r="X42" s="221"/>
      <c r="Y42" s="1472"/>
      <c r="Z42" s="1472"/>
      <c r="AA42" s="1472"/>
      <c r="AB42" s="1472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59">
        <f t="shared" si="34"/>
        <v>0</v>
      </c>
      <c r="AO42" s="289">
        <f>+AM41/(AM42+AM41)</f>
        <v>1</v>
      </c>
    </row>
    <row r="43" spans="2:41" ht="28.5" customHeight="1">
      <c r="B43" s="238" t="s">
        <v>4</v>
      </c>
      <c r="C43" s="2082"/>
      <c r="D43" s="2111" t="s">
        <v>4</v>
      </c>
      <c r="E43" s="214" t="s">
        <v>148</v>
      </c>
      <c r="F43" s="222"/>
      <c r="G43" s="222"/>
      <c r="H43" s="270">
        <f t="shared" ref="H43:AL43" si="37">+H47</f>
        <v>0</v>
      </c>
      <c r="I43" s="270">
        <f t="shared" si="37"/>
        <v>0</v>
      </c>
      <c r="J43" s="270">
        <f t="shared" si="37"/>
        <v>0</v>
      </c>
      <c r="K43" s="270">
        <f t="shared" si="37"/>
        <v>0</v>
      </c>
      <c r="L43" s="270">
        <f t="shared" si="37"/>
        <v>0</v>
      </c>
      <c r="M43" s="1471">
        <f t="shared" si="37"/>
        <v>0</v>
      </c>
      <c r="N43" s="1471">
        <f t="shared" si="37"/>
        <v>0</v>
      </c>
      <c r="O43" s="1471">
        <f t="shared" si="37"/>
        <v>0</v>
      </c>
      <c r="P43" s="270">
        <f t="shared" si="37"/>
        <v>0</v>
      </c>
      <c r="Q43" s="270">
        <f t="shared" si="37"/>
        <v>0</v>
      </c>
      <c r="R43" s="1471">
        <f t="shared" si="37"/>
        <v>0</v>
      </c>
      <c r="S43" s="1471">
        <f t="shared" si="37"/>
        <v>0</v>
      </c>
      <c r="T43" s="1471">
        <f t="shared" si="37"/>
        <v>0</v>
      </c>
      <c r="U43" s="1471">
        <f t="shared" si="37"/>
        <v>0</v>
      </c>
      <c r="V43" s="1471">
        <f t="shared" si="37"/>
        <v>0</v>
      </c>
      <c r="W43" s="270">
        <f t="shared" si="37"/>
        <v>0</v>
      </c>
      <c r="X43" s="270">
        <f t="shared" si="37"/>
        <v>0</v>
      </c>
      <c r="Y43" s="1471">
        <f t="shared" si="37"/>
        <v>0</v>
      </c>
      <c r="Z43" s="1471">
        <f t="shared" si="37"/>
        <v>0</v>
      </c>
      <c r="AA43" s="1471">
        <f t="shared" si="37"/>
        <v>0</v>
      </c>
      <c r="AB43" s="1471">
        <f t="shared" si="37"/>
        <v>0</v>
      </c>
      <c r="AC43" s="270">
        <f t="shared" si="37"/>
        <v>0</v>
      </c>
      <c r="AD43" s="270">
        <f t="shared" si="37"/>
        <v>200</v>
      </c>
      <c r="AE43" s="270">
        <f t="shared" si="37"/>
        <v>200</v>
      </c>
      <c r="AF43" s="270">
        <f t="shared" si="37"/>
        <v>190</v>
      </c>
      <c r="AG43" s="270">
        <f t="shared" si="37"/>
        <v>0</v>
      </c>
      <c r="AH43" s="270">
        <f t="shared" si="37"/>
        <v>0</v>
      </c>
      <c r="AI43" s="270">
        <f t="shared" si="37"/>
        <v>0</v>
      </c>
      <c r="AJ43" s="270">
        <f t="shared" si="37"/>
        <v>0</v>
      </c>
      <c r="AK43" s="270">
        <f t="shared" si="37"/>
        <v>0</v>
      </c>
      <c r="AL43" s="270">
        <f t="shared" si="37"/>
        <v>0</v>
      </c>
      <c r="AM43" s="258">
        <f t="shared" si="34"/>
        <v>590</v>
      </c>
    </row>
    <row r="44" spans="2:41" ht="28.5" customHeight="1" thickBot="1">
      <c r="B44" s="238" t="s">
        <v>4</v>
      </c>
      <c r="C44" s="2082"/>
      <c r="D44" s="2114"/>
      <c r="E44" s="216" t="s">
        <v>636</v>
      </c>
      <c r="F44" s="223"/>
      <c r="G44" s="223"/>
      <c r="H44" s="221"/>
      <c r="I44" s="221"/>
      <c r="J44" s="221"/>
      <c r="K44" s="221"/>
      <c r="L44" s="221"/>
      <c r="M44" s="1472"/>
      <c r="N44" s="1472"/>
      <c r="O44" s="1472"/>
      <c r="P44" s="221"/>
      <c r="Q44" s="221"/>
      <c r="R44" s="1472"/>
      <c r="S44" s="1472"/>
      <c r="T44" s="1472"/>
      <c r="U44" s="1472"/>
      <c r="V44" s="1472"/>
      <c r="W44" s="221"/>
      <c r="X44" s="221"/>
      <c r="Y44" s="1472"/>
      <c r="Z44" s="1472"/>
      <c r="AA44" s="1472"/>
      <c r="AB44" s="1472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59">
        <f t="shared" si="34"/>
        <v>0</v>
      </c>
      <c r="AO44" s="289">
        <f>+AM43/(AM44+AM43)</f>
        <v>1</v>
      </c>
    </row>
    <row r="45" spans="2:41" ht="28.5" customHeight="1" thickTop="1">
      <c r="B45" s="238" t="s">
        <v>4</v>
      </c>
      <c r="C45" s="2082"/>
      <c r="D45" s="225" t="s">
        <v>637</v>
      </c>
      <c r="E45" s="226" t="s">
        <v>7</v>
      </c>
      <c r="F45" s="227"/>
      <c r="G45" s="227"/>
      <c r="H45" s="227"/>
      <c r="I45" s="227"/>
      <c r="J45" s="227"/>
      <c r="K45" s="227"/>
      <c r="L45" s="227"/>
      <c r="M45" s="1473"/>
      <c r="N45" s="1473"/>
      <c r="O45" s="1473"/>
      <c r="P45" s="227"/>
      <c r="Q45" s="227"/>
      <c r="R45" s="1473"/>
      <c r="S45" s="1473"/>
      <c r="T45" s="1473"/>
      <c r="U45" s="1473"/>
      <c r="V45" s="1473"/>
      <c r="W45" s="227"/>
      <c r="X45" s="227"/>
      <c r="Y45" s="1473"/>
      <c r="Z45" s="1473"/>
      <c r="AA45" s="1473"/>
      <c r="AB45" s="1473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481">
        <f t="shared" si="34"/>
        <v>0</v>
      </c>
    </row>
    <row r="46" spans="2:41" ht="28.5" customHeight="1">
      <c r="B46" s="238" t="s">
        <v>4</v>
      </c>
      <c r="C46" s="2082"/>
      <c r="D46" s="2063" t="s">
        <v>51</v>
      </c>
      <c r="E46" s="2064"/>
      <c r="F46" s="224"/>
      <c r="G46" s="272">
        <f>在庫管理!E24</f>
        <v>124</v>
      </c>
      <c r="H46" s="243">
        <f>+G46+H43-H40-H42-H34</f>
        <v>124</v>
      </c>
      <c r="I46" s="243">
        <f t="shared" ref="I46:AL46" si="38">+H46+I43-I40-I42-I34</f>
        <v>124</v>
      </c>
      <c r="J46" s="243">
        <f t="shared" si="38"/>
        <v>124</v>
      </c>
      <c r="K46" s="243">
        <f t="shared" si="38"/>
        <v>124</v>
      </c>
      <c r="L46" s="243">
        <f t="shared" si="38"/>
        <v>124</v>
      </c>
      <c r="M46" s="243">
        <f t="shared" si="38"/>
        <v>124</v>
      </c>
      <c r="N46" s="243">
        <f t="shared" si="38"/>
        <v>104</v>
      </c>
      <c r="O46" s="243">
        <f t="shared" si="38"/>
        <v>104</v>
      </c>
      <c r="P46" s="243">
        <f t="shared" si="38"/>
        <v>104</v>
      </c>
      <c r="Q46" s="243">
        <f t="shared" si="38"/>
        <v>104</v>
      </c>
      <c r="R46" s="243">
        <f t="shared" ref="R46:X46" si="39">+Q46+R43-R40-R42-R34</f>
        <v>103</v>
      </c>
      <c r="S46" s="243">
        <f t="shared" si="39"/>
        <v>103</v>
      </c>
      <c r="T46" s="243">
        <f t="shared" si="39"/>
        <v>103</v>
      </c>
      <c r="U46" s="243">
        <f t="shared" si="39"/>
        <v>103</v>
      </c>
      <c r="V46" s="243">
        <f t="shared" si="39"/>
        <v>103</v>
      </c>
      <c r="W46" s="243">
        <f t="shared" si="39"/>
        <v>103</v>
      </c>
      <c r="X46" s="243">
        <f t="shared" si="39"/>
        <v>103</v>
      </c>
      <c r="Y46" s="243">
        <f t="shared" si="38"/>
        <v>103</v>
      </c>
      <c r="Z46" s="243">
        <f t="shared" si="38"/>
        <v>103</v>
      </c>
      <c r="AA46" s="243">
        <f t="shared" si="38"/>
        <v>103</v>
      </c>
      <c r="AB46" s="243">
        <f t="shared" si="38"/>
        <v>23</v>
      </c>
      <c r="AC46" s="243">
        <f t="shared" si="38"/>
        <v>23</v>
      </c>
      <c r="AD46" s="243">
        <f t="shared" si="38"/>
        <v>223</v>
      </c>
      <c r="AE46" s="243">
        <f t="shared" si="38"/>
        <v>423</v>
      </c>
      <c r="AF46" s="243">
        <f t="shared" si="38"/>
        <v>613</v>
      </c>
      <c r="AG46" s="243">
        <f t="shared" si="38"/>
        <v>533</v>
      </c>
      <c r="AH46" s="243">
        <f t="shared" si="38"/>
        <v>453</v>
      </c>
      <c r="AI46" s="243">
        <f t="shared" si="38"/>
        <v>373</v>
      </c>
      <c r="AJ46" s="243">
        <f t="shared" si="38"/>
        <v>373</v>
      </c>
      <c r="AK46" s="243">
        <f t="shared" si="38"/>
        <v>373</v>
      </c>
      <c r="AL46" s="243">
        <f t="shared" si="38"/>
        <v>373</v>
      </c>
      <c r="AM46" s="261"/>
    </row>
    <row r="47" spans="2:41" ht="28.5" customHeight="1">
      <c r="B47" s="238" t="s">
        <v>4</v>
      </c>
      <c r="C47" s="2082"/>
      <c r="D47" s="2055" t="s">
        <v>144</v>
      </c>
      <c r="E47" s="2056"/>
      <c r="F47" s="247"/>
      <c r="G47" s="1208">
        <f>管理ﾌｫｰﾏｯﾄ!G43</f>
        <v>0</v>
      </c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>
        <v>200</v>
      </c>
      <c r="AE47" s="247">
        <v>200</v>
      </c>
      <c r="AF47" s="247">
        <v>190</v>
      </c>
      <c r="AG47" s="247"/>
      <c r="AH47" s="247"/>
      <c r="AI47" s="247"/>
      <c r="AJ47" s="247"/>
      <c r="AK47" s="247"/>
      <c r="AL47" s="247"/>
      <c r="AM47" s="262">
        <f>SUM(H47:AL47)</f>
        <v>590</v>
      </c>
      <c r="AO47" s="238" t="s">
        <v>638</v>
      </c>
    </row>
    <row r="48" spans="2:41" ht="28.5" customHeight="1">
      <c r="B48" s="238" t="s">
        <v>4</v>
      </c>
      <c r="C48" s="2082"/>
      <c r="D48" s="2057" t="s">
        <v>148</v>
      </c>
      <c r="E48" s="2058"/>
      <c r="F48" s="244"/>
      <c r="G48" s="753">
        <f>在庫管理!D24</f>
        <v>0</v>
      </c>
      <c r="H48" s="217">
        <f>+H43-H42-H40-H38</f>
        <v>0</v>
      </c>
      <c r="I48" s="217">
        <f t="shared" ref="I48:AL48" si="40">+I43-I42-I40-I38</f>
        <v>0</v>
      </c>
      <c r="J48" s="217">
        <f t="shared" si="40"/>
        <v>0</v>
      </c>
      <c r="K48" s="217">
        <f t="shared" si="40"/>
        <v>0</v>
      </c>
      <c r="L48" s="217">
        <f t="shared" si="40"/>
        <v>0</v>
      </c>
      <c r="M48" s="217">
        <f t="shared" si="40"/>
        <v>0</v>
      </c>
      <c r="N48" s="217">
        <f t="shared" si="40"/>
        <v>0</v>
      </c>
      <c r="O48" s="217">
        <f t="shared" si="40"/>
        <v>0</v>
      </c>
      <c r="P48" s="217">
        <f t="shared" si="40"/>
        <v>0</v>
      </c>
      <c r="Q48" s="217">
        <f t="shared" si="40"/>
        <v>0</v>
      </c>
      <c r="R48" s="217">
        <f t="shared" si="40"/>
        <v>-1</v>
      </c>
      <c r="S48" s="217">
        <f t="shared" si="40"/>
        <v>0</v>
      </c>
      <c r="T48" s="217">
        <f t="shared" si="40"/>
        <v>0</v>
      </c>
      <c r="U48" s="217">
        <f t="shared" si="40"/>
        <v>0</v>
      </c>
      <c r="V48" s="217">
        <f t="shared" si="40"/>
        <v>0</v>
      </c>
      <c r="W48" s="217">
        <f t="shared" si="40"/>
        <v>0</v>
      </c>
      <c r="X48" s="217">
        <f t="shared" si="40"/>
        <v>0</v>
      </c>
      <c r="Y48" s="217">
        <f t="shared" si="40"/>
        <v>0</v>
      </c>
      <c r="Z48" s="217">
        <f t="shared" si="40"/>
        <v>0</v>
      </c>
      <c r="AA48" s="217">
        <f t="shared" si="40"/>
        <v>0</v>
      </c>
      <c r="AB48" s="217">
        <f t="shared" si="40"/>
        <v>0</v>
      </c>
      <c r="AC48" s="217">
        <f t="shared" si="40"/>
        <v>0</v>
      </c>
      <c r="AD48" s="217">
        <f t="shared" si="40"/>
        <v>200</v>
      </c>
      <c r="AE48" s="217">
        <f t="shared" si="40"/>
        <v>200</v>
      </c>
      <c r="AF48" s="217">
        <f t="shared" si="40"/>
        <v>190</v>
      </c>
      <c r="AG48" s="217">
        <f t="shared" si="40"/>
        <v>0</v>
      </c>
      <c r="AH48" s="217">
        <f t="shared" si="40"/>
        <v>0</v>
      </c>
      <c r="AI48" s="217">
        <f t="shared" si="40"/>
        <v>0</v>
      </c>
      <c r="AJ48" s="217">
        <f t="shared" si="40"/>
        <v>0</v>
      </c>
      <c r="AK48" s="217">
        <f t="shared" si="40"/>
        <v>0</v>
      </c>
      <c r="AL48" s="217">
        <f t="shared" si="40"/>
        <v>0</v>
      </c>
      <c r="AM48" s="271">
        <f>SUM(H48:AL48)+G48</f>
        <v>589</v>
      </c>
      <c r="AO48" s="289">
        <f>+AM48/(AM49+AM48)</f>
        <v>0.99830508474576274</v>
      </c>
    </row>
    <row r="49" spans="2:41" ht="28.5" customHeight="1">
      <c r="B49" s="238" t="s">
        <v>4</v>
      </c>
      <c r="C49" s="2082"/>
      <c r="D49" s="2115" t="s">
        <v>636</v>
      </c>
      <c r="E49" s="2116"/>
      <c r="F49" s="245"/>
      <c r="G49" s="245"/>
      <c r="H49" s="245">
        <f>+H45+H44+H42+H40+H38</f>
        <v>0</v>
      </c>
      <c r="I49" s="245">
        <f t="shared" ref="I49:AL49" si="41">+I45+I44+I42+I40+I38</f>
        <v>0</v>
      </c>
      <c r="J49" s="245">
        <f t="shared" si="41"/>
        <v>0</v>
      </c>
      <c r="K49" s="245">
        <f t="shared" si="41"/>
        <v>0</v>
      </c>
      <c r="L49" s="245">
        <f t="shared" si="41"/>
        <v>0</v>
      </c>
      <c r="M49" s="245">
        <f t="shared" si="41"/>
        <v>0</v>
      </c>
      <c r="N49" s="245">
        <f t="shared" si="41"/>
        <v>0</v>
      </c>
      <c r="O49" s="245">
        <f t="shared" si="41"/>
        <v>0</v>
      </c>
      <c r="P49" s="245">
        <f t="shared" si="41"/>
        <v>0</v>
      </c>
      <c r="Q49" s="245">
        <f t="shared" si="41"/>
        <v>0</v>
      </c>
      <c r="R49" s="245">
        <f t="shared" si="41"/>
        <v>1</v>
      </c>
      <c r="S49" s="245">
        <f t="shared" si="41"/>
        <v>0</v>
      </c>
      <c r="T49" s="245">
        <f t="shared" si="41"/>
        <v>0</v>
      </c>
      <c r="U49" s="245">
        <f t="shared" si="41"/>
        <v>0</v>
      </c>
      <c r="V49" s="245">
        <f t="shared" si="41"/>
        <v>0</v>
      </c>
      <c r="W49" s="245">
        <f t="shared" si="41"/>
        <v>0</v>
      </c>
      <c r="X49" s="245">
        <f t="shared" si="41"/>
        <v>0</v>
      </c>
      <c r="Y49" s="245">
        <f t="shared" si="41"/>
        <v>0</v>
      </c>
      <c r="Z49" s="245">
        <f t="shared" si="41"/>
        <v>0</v>
      </c>
      <c r="AA49" s="245">
        <f t="shared" si="41"/>
        <v>0</v>
      </c>
      <c r="AB49" s="245">
        <f t="shared" si="41"/>
        <v>0</v>
      </c>
      <c r="AC49" s="245">
        <f t="shared" si="41"/>
        <v>0</v>
      </c>
      <c r="AD49" s="245">
        <f t="shared" si="41"/>
        <v>0</v>
      </c>
      <c r="AE49" s="245">
        <f t="shared" si="41"/>
        <v>0</v>
      </c>
      <c r="AF49" s="245">
        <f t="shared" si="41"/>
        <v>0</v>
      </c>
      <c r="AG49" s="245">
        <f t="shared" si="41"/>
        <v>0</v>
      </c>
      <c r="AH49" s="245">
        <f t="shared" si="41"/>
        <v>0</v>
      </c>
      <c r="AI49" s="245">
        <f t="shared" si="41"/>
        <v>0</v>
      </c>
      <c r="AJ49" s="245">
        <f t="shared" si="41"/>
        <v>0</v>
      </c>
      <c r="AK49" s="245">
        <f t="shared" si="41"/>
        <v>0</v>
      </c>
      <c r="AL49" s="245">
        <f t="shared" si="41"/>
        <v>0</v>
      </c>
      <c r="AM49" s="482">
        <f>SUM(H49:AL49)</f>
        <v>1</v>
      </c>
    </row>
    <row r="50" spans="2:41" ht="28.5" customHeight="1">
      <c r="B50" s="238" t="s">
        <v>4</v>
      </c>
      <c r="C50" s="2082"/>
      <c r="D50" s="2057" t="s">
        <v>8</v>
      </c>
      <c r="E50" s="2058"/>
      <c r="F50" s="218"/>
      <c r="G50" s="218"/>
      <c r="H50" s="218">
        <f t="shared" ref="H50:AL50" si="42">+H48-H47</f>
        <v>0</v>
      </c>
      <c r="I50" s="218">
        <f t="shared" si="42"/>
        <v>0</v>
      </c>
      <c r="J50" s="218">
        <f t="shared" si="42"/>
        <v>0</v>
      </c>
      <c r="K50" s="218">
        <f t="shared" si="42"/>
        <v>0</v>
      </c>
      <c r="L50" s="218">
        <f t="shared" si="42"/>
        <v>0</v>
      </c>
      <c r="M50" s="218">
        <f t="shared" si="42"/>
        <v>0</v>
      </c>
      <c r="N50" s="218">
        <f t="shared" si="42"/>
        <v>0</v>
      </c>
      <c r="O50" s="218">
        <f t="shared" si="42"/>
        <v>0</v>
      </c>
      <c r="P50" s="218">
        <f t="shared" si="42"/>
        <v>0</v>
      </c>
      <c r="Q50" s="218">
        <f t="shared" si="42"/>
        <v>0</v>
      </c>
      <c r="R50" s="218">
        <f t="shared" si="42"/>
        <v>-1</v>
      </c>
      <c r="S50" s="218">
        <f t="shared" si="42"/>
        <v>0</v>
      </c>
      <c r="T50" s="218">
        <f t="shared" si="42"/>
        <v>0</v>
      </c>
      <c r="U50" s="218">
        <f t="shared" si="42"/>
        <v>0</v>
      </c>
      <c r="V50" s="218">
        <f t="shared" si="42"/>
        <v>0</v>
      </c>
      <c r="W50" s="218">
        <f t="shared" si="42"/>
        <v>0</v>
      </c>
      <c r="X50" s="218">
        <f t="shared" si="42"/>
        <v>0</v>
      </c>
      <c r="Y50" s="218">
        <f t="shared" si="42"/>
        <v>0</v>
      </c>
      <c r="Z50" s="218">
        <f t="shared" si="42"/>
        <v>0</v>
      </c>
      <c r="AA50" s="218">
        <f t="shared" si="42"/>
        <v>0</v>
      </c>
      <c r="AB50" s="218">
        <f t="shared" si="42"/>
        <v>0</v>
      </c>
      <c r="AC50" s="218">
        <f t="shared" si="42"/>
        <v>0</v>
      </c>
      <c r="AD50" s="218">
        <f t="shared" si="42"/>
        <v>0</v>
      </c>
      <c r="AE50" s="218">
        <f t="shared" si="42"/>
        <v>0</v>
      </c>
      <c r="AF50" s="218">
        <f t="shared" si="42"/>
        <v>0</v>
      </c>
      <c r="AG50" s="218">
        <f t="shared" si="42"/>
        <v>0</v>
      </c>
      <c r="AH50" s="218">
        <f t="shared" si="42"/>
        <v>0</v>
      </c>
      <c r="AI50" s="218">
        <f t="shared" si="42"/>
        <v>0</v>
      </c>
      <c r="AJ50" s="218">
        <f t="shared" si="42"/>
        <v>0</v>
      </c>
      <c r="AK50" s="218">
        <f t="shared" si="42"/>
        <v>0</v>
      </c>
      <c r="AL50" s="218">
        <f t="shared" si="42"/>
        <v>0</v>
      </c>
      <c r="AM50" s="265">
        <f>SUM(H50:AL50)</f>
        <v>-1</v>
      </c>
    </row>
    <row r="51" spans="2:41" ht="28.5" customHeight="1">
      <c r="B51" s="238" t="s">
        <v>4</v>
      </c>
      <c r="C51" s="2082"/>
      <c r="D51" s="2065" t="s">
        <v>639</v>
      </c>
      <c r="E51" s="2066"/>
      <c r="F51" s="219"/>
      <c r="G51" s="219"/>
      <c r="H51" s="219">
        <f t="shared" ref="H51:AL51" si="43">+G51+H50</f>
        <v>0</v>
      </c>
      <c r="I51" s="219">
        <f t="shared" si="43"/>
        <v>0</v>
      </c>
      <c r="J51" s="219">
        <f t="shared" si="43"/>
        <v>0</v>
      </c>
      <c r="K51" s="219">
        <f t="shared" si="43"/>
        <v>0</v>
      </c>
      <c r="L51" s="219">
        <f t="shared" si="43"/>
        <v>0</v>
      </c>
      <c r="M51" s="219">
        <f t="shared" si="43"/>
        <v>0</v>
      </c>
      <c r="N51" s="219">
        <f t="shared" si="43"/>
        <v>0</v>
      </c>
      <c r="O51" s="219">
        <f t="shared" si="43"/>
        <v>0</v>
      </c>
      <c r="P51" s="219">
        <f t="shared" si="43"/>
        <v>0</v>
      </c>
      <c r="Q51" s="219">
        <f t="shared" si="43"/>
        <v>0</v>
      </c>
      <c r="R51" s="219">
        <f>+Q51+R50</f>
        <v>-1</v>
      </c>
      <c r="S51" s="219">
        <f>+R51+S50</f>
        <v>-1</v>
      </c>
      <c r="T51" s="219">
        <f>+S51+T50</f>
        <v>-1</v>
      </c>
      <c r="U51" s="219">
        <f>+T51+U50</f>
        <v>-1</v>
      </c>
      <c r="V51" s="219">
        <f>+U51+V50</f>
        <v>-1</v>
      </c>
      <c r="W51" s="219">
        <f t="shared" si="43"/>
        <v>-1</v>
      </c>
      <c r="X51" s="219">
        <f t="shared" si="43"/>
        <v>-1</v>
      </c>
      <c r="Y51" s="219">
        <f t="shared" si="43"/>
        <v>-1</v>
      </c>
      <c r="Z51" s="219">
        <f t="shared" si="43"/>
        <v>-1</v>
      </c>
      <c r="AA51" s="219">
        <f t="shared" si="43"/>
        <v>-1</v>
      </c>
      <c r="AB51" s="219">
        <f t="shared" si="43"/>
        <v>-1</v>
      </c>
      <c r="AC51" s="219">
        <f t="shared" si="43"/>
        <v>-1</v>
      </c>
      <c r="AD51" s="219">
        <f t="shared" si="43"/>
        <v>-1</v>
      </c>
      <c r="AE51" s="219">
        <f t="shared" si="43"/>
        <v>-1</v>
      </c>
      <c r="AF51" s="219">
        <f t="shared" si="43"/>
        <v>-1</v>
      </c>
      <c r="AG51" s="219">
        <f t="shared" si="43"/>
        <v>-1</v>
      </c>
      <c r="AH51" s="219">
        <f t="shared" si="43"/>
        <v>-1</v>
      </c>
      <c r="AI51" s="219">
        <f t="shared" si="43"/>
        <v>-1</v>
      </c>
      <c r="AJ51" s="219">
        <f t="shared" si="43"/>
        <v>-1</v>
      </c>
      <c r="AK51" s="219">
        <f t="shared" si="43"/>
        <v>-1</v>
      </c>
      <c r="AL51" s="219">
        <f t="shared" si="43"/>
        <v>-1</v>
      </c>
      <c r="AM51" s="266">
        <f>SUM(H51:AL51)</f>
        <v>-21</v>
      </c>
    </row>
    <row r="52" spans="2:41" ht="28.5" customHeight="1">
      <c r="B52" s="238" t="s">
        <v>4</v>
      </c>
      <c r="C52" s="2082"/>
      <c r="D52" s="2117" t="s">
        <v>640</v>
      </c>
      <c r="E52" s="2117"/>
      <c r="F52" s="273"/>
      <c r="G52" s="274">
        <f>+G8+G10+G20+G36+G46</f>
        <v>534</v>
      </c>
      <c r="H52" s="275">
        <f t="shared" ref="H52:AL52" si="44">+G52+H47-H7</f>
        <v>534</v>
      </c>
      <c r="I52" s="275">
        <f t="shared" si="44"/>
        <v>534</v>
      </c>
      <c r="J52" s="275">
        <f t="shared" si="44"/>
        <v>534</v>
      </c>
      <c r="K52" s="275">
        <f t="shared" si="44"/>
        <v>534</v>
      </c>
      <c r="L52" s="275">
        <f t="shared" si="44"/>
        <v>534</v>
      </c>
      <c r="M52" s="275">
        <f t="shared" si="44"/>
        <v>494</v>
      </c>
      <c r="N52" s="275">
        <f t="shared" si="44"/>
        <v>454</v>
      </c>
      <c r="O52" s="275">
        <f t="shared" si="44"/>
        <v>414</v>
      </c>
      <c r="P52" s="275">
        <f t="shared" si="44"/>
        <v>414</v>
      </c>
      <c r="Q52" s="275">
        <f t="shared" si="44"/>
        <v>414</v>
      </c>
      <c r="R52" s="275">
        <f t="shared" ref="R52:W53" si="45">+Q52+R47-R7</f>
        <v>374</v>
      </c>
      <c r="S52" s="275">
        <f t="shared" si="45"/>
        <v>374</v>
      </c>
      <c r="T52" s="275">
        <f t="shared" si="45"/>
        <v>374</v>
      </c>
      <c r="U52" s="275">
        <f t="shared" si="45"/>
        <v>374</v>
      </c>
      <c r="V52" s="275">
        <f t="shared" si="45"/>
        <v>374</v>
      </c>
      <c r="W52" s="275">
        <f t="shared" si="45"/>
        <v>374</v>
      </c>
      <c r="X52" s="275">
        <f t="shared" si="44"/>
        <v>374</v>
      </c>
      <c r="Y52" s="275">
        <f t="shared" si="44"/>
        <v>374</v>
      </c>
      <c r="Z52" s="275">
        <f t="shared" si="44"/>
        <v>374</v>
      </c>
      <c r="AA52" s="275">
        <f t="shared" si="44"/>
        <v>374</v>
      </c>
      <c r="AB52" s="275">
        <f t="shared" si="44"/>
        <v>374</v>
      </c>
      <c r="AC52" s="275">
        <f t="shared" si="44"/>
        <v>374</v>
      </c>
      <c r="AD52" s="275">
        <f t="shared" si="44"/>
        <v>574</v>
      </c>
      <c r="AE52" s="275">
        <f t="shared" si="44"/>
        <v>774</v>
      </c>
      <c r="AF52" s="275">
        <f t="shared" si="44"/>
        <v>964</v>
      </c>
      <c r="AG52" s="275">
        <f t="shared" si="44"/>
        <v>964</v>
      </c>
      <c r="AH52" s="275">
        <f t="shared" si="44"/>
        <v>924</v>
      </c>
      <c r="AI52" s="275">
        <f t="shared" si="44"/>
        <v>884</v>
      </c>
      <c r="AJ52" s="275">
        <f t="shared" si="44"/>
        <v>844</v>
      </c>
      <c r="AK52" s="275">
        <f t="shared" si="44"/>
        <v>844</v>
      </c>
      <c r="AL52" s="275">
        <f t="shared" si="44"/>
        <v>844</v>
      </c>
      <c r="AM52" s="276">
        <f>AL52</f>
        <v>844</v>
      </c>
    </row>
    <row r="53" spans="2:41" ht="28.5" customHeight="1">
      <c r="B53" s="238" t="s">
        <v>4</v>
      </c>
      <c r="C53" s="2082"/>
      <c r="D53" s="2118" t="s">
        <v>641</v>
      </c>
      <c r="E53" s="2118"/>
      <c r="F53" s="231"/>
      <c r="G53" s="246">
        <f>+G8+G10+G20+G36+G46</f>
        <v>534</v>
      </c>
      <c r="H53" s="232">
        <f t="shared" ref="H53:AL53" si="46">+G53+H48-H8</f>
        <v>534</v>
      </c>
      <c r="I53" s="232">
        <f t="shared" si="46"/>
        <v>534</v>
      </c>
      <c r="J53" s="232">
        <f t="shared" si="46"/>
        <v>534</v>
      </c>
      <c r="K53" s="232">
        <f t="shared" si="46"/>
        <v>534</v>
      </c>
      <c r="L53" s="232">
        <f t="shared" si="46"/>
        <v>534</v>
      </c>
      <c r="M53" s="232">
        <f t="shared" si="46"/>
        <v>494</v>
      </c>
      <c r="N53" s="232">
        <f t="shared" si="46"/>
        <v>454</v>
      </c>
      <c r="O53" s="232">
        <f t="shared" si="46"/>
        <v>414</v>
      </c>
      <c r="P53" s="232">
        <f t="shared" si="46"/>
        <v>414</v>
      </c>
      <c r="Q53" s="232">
        <f t="shared" si="46"/>
        <v>414</v>
      </c>
      <c r="R53" s="232">
        <f t="shared" si="45"/>
        <v>373</v>
      </c>
      <c r="S53" s="232">
        <f t="shared" si="45"/>
        <v>373</v>
      </c>
      <c r="T53" s="232">
        <f t="shared" si="45"/>
        <v>373</v>
      </c>
      <c r="U53" s="232">
        <f t="shared" si="45"/>
        <v>373</v>
      </c>
      <c r="V53" s="232">
        <f t="shared" si="45"/>
        <v>373</v>
      </c>
      <c r="W53" s="232">
        <f t="shared" si="45"/>
        <v>373</v>
      </c>
      <c r="X53" s="232">
        <f t="shared" si="46"/>
        <v>373</v>
      </c>
      <c r="Y53" s="232">
        <f t="shared" si="46"/>
        <v>373</v>
      </c>
      <c r="Z53" s="232">
        <f t="shared" si="46"/>
        <v>373</v>
      </c>
      <c r="AA53" s="232">
        <f t="shared" si="46"/>
        <v>373</v>
      </c>
      <c r="AB53" s="232">
        <f t="shared" si="46"/>
        <v>373</v>
      </c>
      <c r="AC53" s="232">
        <f t="shared" si="46"/>
        <v>373</v>
      </c>
      <c r="AD53" s="232">
        <f t="shared" si="46"/>
        <v>573</v>
      </c>
      <c r="AE53" s="232">
        <f t="shared" si="46"/>
        <v>773</v>
      </c>
      <c r="AF53" s="232">
        <f t="shared" si="46"/>
        <v>963</v>
      </c>
      <c r="AG53" s="232">
        <f t="shared" si="46"/>
        <v>963</v>
      </c>
      <c r="AH53" s="232">
        <f t="shared" si="46"/>
        <v>923</v>
      </c>
      <c r="AI53" s="232">
        <f t="shared" si="46"/>
        <v>883</v>
      </c>
      <c r="AJ53" s="232">
        <f t="shared" si="46"/>
        <v>843</v>
      </c>
      <c r="AK53" s="232">
        <f t="shared" si="46"/>
        <v>843</v>
      </c>
      <c r="AL53" s="232">
        <f t="shared" si="46"/>
        <v>843</v>
      </c>
      <c r="AM53" s="267">
        <f>AL53</f>
        <v>843</v>
      </c>
    </row>
    <row r="54" spans="2:41" ht="28.5" customHeight="1" thickBot="1">
      <c r="B54" s="238" t="s">
        <v>4</v>
      </c>
      <c r="C54" s="2083"/>
      <c r="D54" s="2119" t="s">
        <v>8</v>
      </c>
      <c r="E54" s="2119"/>
      <c r="F54" s="228"/>
      <c r="G54" s="229"/>
      <c r="H54" s="230">
        <f>+H53-H52</f>
        <v>0</v>
      </c>
      <c r="I54" s="230">
        <f t="shared" ref="I54:AL54" si="47">+I53-I52</f>
        <v>0</v>
      </c>
      <c r="J54" s="230">
        <f t="shared" si="47"/>
        <v>0</v>
      </c>
      <c r="K54" s="230">
        <f t="shared" si="47"/>
        <v>0</v>
      </c>
      <c r="L54" s="230">
        <f t="shared" si="47"/>
        <v>0</v>
      </c>
      <c r="M54" s="230">
        <f t="shared" si="47"/>
        <v>0</v>
      </c>
      <c r="N54" s="230">
        <f t="shared" si="47"/>
        <v>0</v>
      </c>
      <c r="O54" s="230">
        <f t="shared" si="47"/>
        <v>0</v>
      </c>
      <c r="P54" s="230">
        <f t="shared" si="47"/>
        <v>0</v>
      </c>
      <c r="Q54" s="230">
        <f t="shared" si="47"/>
        <v>0</v>
      </c>
      <c r="R54" s="230">
        <f t="shared" si="47"/>
        <v>-1</v>
      </c>
      <c r="S54" s="230">
        <f t="shared" si="47"/>
        <v>-1</v>
      </c>
      <c r="T54" s="230">
        <f t="shared" si="47"/>
        <v>-1</v>
      </c>
      <c r="U54" s="230">
        <f t="shared" si="47"/>
        <v>-1</v>
      </c>
      <c r="V54" s="230">
        <f t="shared" si="47"/>
        <v>-1</v>
      </c>
      <c r="W54" s="230">
        <f t="shared" si="47"/>
        <v>-1</v>
      </c>
      <c r="X54" s="230">
        <f t="shared" si="47"/>
        <v>-1</v>
      </c>
      <c r="Y54" s="230">
        <f t="shared" si="47"/>
        <v>-1</v>
      </c>
      <c r="Z54" s="230">
        <f t="shared" si="47"/>
        <v>-1</v>
      </c>
      <c r="AA54" s="230">
        <f t="shared" si="47"/>
        <v>-1</v>
      </c>
      <c r="AB54" s="230">
        <f t="shared" si="47"/>
        <v>-1</v>
      </c>
      <c r="AC54" s="230">
        <f t="shared" si="47"/>
        <v>-1</v>
      </c>
      <c r="AD54" s="230">
        <f t="shared" si="47"/>
        <v>-1</v>
      </c>
      <c r="AE54" s="230">
        <f t="shared" si="47"/>
        <v>-1</v>
      </c>
      <c r="AF54" s="230">
        <f t="shared" si="47"/>
        <v>-1</v>
      </c>
      <c r="AG54" s="230">
        <f t="shared" si="47"/>
        <v>-1</v>
      </c>
      <c r="AH54" s="230">
        <f t="shared" si="47"/>
        <v>-1</v>
      </c>
      <c r="AI54" s="230">
        <f t="shared" si="47"/>
        <v>-1</v>
      </c>
      <c r="AJ54" s="230">
        <f t="shared" si="47"/>
        <v>-1</v>
      </c>
      <c r="AK54" s="230">
        <f t="shared" si="47"/>
        <v>-1</v>
      </c>
      <c r="AL54" s="230">
        <f t="shared" si="47"/>
        <v>-1</v>
      </c>
      <c r="AM54" s="268">
        <f>+AL54+AM53-AM52</f>
        <v>-2</v>
      </c>
    </row>
    <row r="55" spans="2:41" ht="28.5" customHeight="1" thickTop="1">
      <c r="B55" s="238" t="s">
        <v>9</v>
      </c>
      <c r="C55" s="2081" t="s">
        <v>1128</v>
      </c>
      <c r="D55" s="2067" t="s">
        <v>120</v>
      </c>
      <c r="E55" s="2068"/>
      <c r="F55" s="127">
        <f>+GL!E7</f>
        <v>0</v>
      </c>
      <c r="G55" s="128"/>
      <c r="H55" s="798"/>
      <c r="I55" s="798"/>
      <c r="J55" s="798"/>
      <c r="K55" s="798"/>
      <c r="L55" s="798"/>
      <c r="M55" s="798">
        <v>72</v>
      </c>
      <c r="N55" s="798">
        <v>72</v>
      </c>
      <c r="O55" s="798">
        <v>96</v>
      </c>
      <c r="P55" s="798"/>
      <c r="Q55" s="798"/>
      <c r="R55" s="798">
        <v>72</v>
      </c>
      <c r="S55" s="798">
        <v>72</v>
      </c>
      <c r="T55" s="798">
        <v>72</v>
      </c>
      <c r="U55" s="798"/>
      <c r="V55" s="798"/>
      <c r="W55" s="798"/>
      <c r="X55" s="798"/>
      <c r="Y55" s="798"/>
      <c r="Z55" s="798"/>
      <c r="AA55" s="798"/>
      <c r="AB55" s="798"/>
      <c r="AC55" s="798"/>
      <c r="AD55" s="798"/>
      <c r="AE55" s="798"/>
      <c r="AF55" s="798"/>
      <c r="AG55" s="798"/>
      <c r="AH55" s="798"/>
      <c r="AI55" s="798"/>
      <c r="AJ55" s="798"/>
      <c r="AK55" s="798"/>
      <c r="AL55" s="798"/>
      <c r="AM55" s="130">
        <f>SUM(H55:AL55)+G55</f>
        <v>456</v>
      </c>
      <c r="AO55" s="191">
        <v>912</v>
      </c>
    </row>
    <row r="56" spans="2:41" ht="28.5" customHeight="1">
      <c r="B56" s="238" t="s">
        <v>9</v>
      </c>
      <c r="C56" s="2082"/>
      <c r="D56" s="2084" t="s">
        <v>621</v>
      </c>
      <c r="E56" s="2085"/>
      <c r="F56" s="80"/>
      <c r="G56" s="213">
        <f>+G55</f>
        <v>0</v>
      </c>
      <c r="H56" s="72">
        <f t="shared" ref="H56:AL56" si="48">+H55</f>
        <v>0</v>
      </c>
      <c r="I56" s="72">
        <f t="shared" si="48"/>
        <v>0</v>
      </c>
      <c r="J56" s="72">
        <f t="shared" si="48"/>
        <v>0</v>
      </c>
      <c r="K56" s="72">
        <f t="shared" si="48"/>
        <v>0</v>
      </c>
      <c r="L56" s="72">
        <f t="shared" si="48"/>
        <v>0</v>
      </c>
      <c r="M56" s="1297"/>
      <c r="N56" s="1297">
        <v>48</v>
      </c>
      <c r="O56" s="1297">
        <v>48</v>
      </c>
      <c r="P56" s="72">
        <f t="shared" si="48"/>
        <v>0</v>
      </c>
      <c r="Q56" s="72">
        <f t="shared" si="48"/>
        <v>0</v>
      </c>
      <c r="R56" s="1297">
        <v>96</v>
      </c>
      <c r="S56" s="1297">
        <v>72</v>
      </c>
      <c r="T56" s="1297">
        <v>120</v>
      </c>
      <c r="U56" s="1297">
        <v>24</v>
      </c>
      <c r="V56" s="1297">
        <v>24</v>
      </c>
      <c r="W56" s="72"/>
      <c r="X56" s="72"/>
      <c r="Y56" s="1297">
        <v>24</v>
      </c>
      <c r="Z56" s="1297"/>
      <c r="AA56" s="1297">
        <f t="shared" si="48"/>
        <v>0</v>
      </c>
      <c r="AB56" s="1297">
        <f t="shared" si="48"/>
        <v>0</v>
      </c>
      <c r="AC56" s="72">
        <f t="shared" si="48"/>
        <v>0</v>
      </c>
      <c r="AD56" s="72">
        <f t="shared" si="48"/>
        <v>0</v>
      </c>
      <c r="AE56" s="72">
        <f t="shared" si="48"/>
        <v>0</v>
      </c>
      <c r="AF56" s="72">
        <f t="shared" si="48"/>
        <v>0</v>
      </c>
      <c r="AG56" s="72">
        <f t="shared" si="48"/>
        <v>0</v>
      </c>
      <c r="AH56" s="72">
        <f t="shared" si="48"/>
        <v>0</v>
      </c>
      <c r="AI56" s="72">
        <f t="shared" si="48"/>
        <v>0</v>
      </c>
      <c r="AJ56" s="72">
        <f t="shared" si="48"/>
        <v>0</v>
      </c>
      <c r="AK56" s="72">
        <f t="shared" si="48"/>
        <v>0</v>
      </c>
      <c r="AL56" s="72">
        <f t="shared" si="48"/>
        <v>0</v>
      </c>
      <c r="AM56" s="759">
        <f>SUM(G56:AL56)</f>
        <v>456</v>
      </c>
    </row>
    <row r="57" spans="2:41" ht="28.5" customHeight="1">
      <c r="B57" s="238" t="s">
        <v>9</v>
      </c>
      <c r="C57" s="2082"/>
      <c r="D57" s="2208" t="s">
        <v>622</v>
      </c>
      <c r="E57" s="2209"/>
      <c r="F57" s="772"/>
      <c r="G57" s="768">
        <f>F57+G55-G56</f>
        <v>0</v>
      </c>
      <c r="H57" s="773">
        <f t="shared" ref="H57:AL57" si="49">G57-H55+H56</f>
        <v>0</v>
      </c>
      <c r="I57" s="773">
        <f t="shared" si="49"/>
        <v>0</v>
      </c>
      <c r="J57" s="773">
        <f t="shared" si="49"/>
        <v>0</v>
      </c>
      <c r="K57" s="773">
        <f t="shared" si="49"/>
        <v>0</v>
      </c>
      <c r="L57" s="773">
        <f t="shared" si="49"/>
        <v>0</v>
      </c>
      <c r="M57" s="773">
        <f t="shared" si="49"/>
        <v>-72</v>
      </c>
      <c r="N57" s="773">
        <f t="shared" si="49"/>
        <v>-96</v>
      </c>
      <c r="O57" s="773">
        <f t="shared" si="49"/>
        <v>-144</v>
      </c>
      <c r="P57" s="773">
        <f t="shared" si="49"/>
        <v>-144</v>
      </c>
      <c r="Q57" s="773">
        <f t="shared" si="49"/>
        <v>-144</v>
      </c>
      <c r="R57" s="773">
        <f t="shared" ref="R57:X57" si="50">Q57-R55+R56</f>
        <v>-120</v>
      </c>
      <c r="S57" s="773">
        <f t="shared" si="50"/>
        <v>-120</v>
      </c>
      <c r="T57" s="773">
        <f t="shared" si="50"/>
        <v>-72</v>
      </c>
      <c r="U57" s="773">
        <f t="shared" si="50"/>
        <v>-48</v>
      </c>
      <c r="V57" s="773">
        <f t="shared" si="50"/>
        <v>-24</v>
      </c>
      <c r="W57" s="773">
        <f t="shared" si="50"/>
        <v>-24</v>
      </c>
      <c r="X57" s="773">
        <f t="shared" si="50"/>
        <v>-24</v>
      </c>
      <c r="Y57" s="773">
        <f t="shared" si="49"/>
        <v>0</v>
      </c>
      <c r="Z57" s="773">
        <f t="shared" si="49"/>
        <v>0</v>
      </c>
      <c r="AA57" s="773">
        <f t="shared" si="49"/>
        <v>0</v>
      </c>
      <c r="AB57" s="773">
        <f t="shared" si="49"/>
        <v>0</v>
      </c>
      <c r="AC57" s="773">
        <f t="shared" si="49"/>
        <v>0</v>
      </c>
      <c r="AD57" s="773">
        <f t="shared" si="49"/>
        <v>0</v>
      </c>
      <c r="AE57" s="773">
        <f t="shared" si="49"/>
        <v>0</v>
      </c>
      <c r="AF57" s="773">
        <f t="shared" si="49"/>
        <v>0</v>
      </c>
      <c r="AG57" s="773">
        <f t="shared" si="49"/>
        <v>0</v>
      </c>
      <c r="AH57" s="773">
        <f t="shared" si="49"/>
        <v>0</v>
      </c>
      <c r="AI57" s="773">
        <f t="shared" si="49"/>
        <v>0</v>
      </c>
      <c r="AJ57" s="773">
        <f t="shared" si="49"/>
        <v>0</v>
      </c>
      <c r="AK57" s="773">
        <f t="shared" si="49"/>
        <v>0</v>
      </c>
      <c r="AL57" s="773">
        <f t="shared" si="49"/>
        <v>0</v>
      </c>
      <c r="AM57" s="774"/>
    </row>
    <row r="58" spans="2:41" ht="28.5" customHeight="1" thickBot="1">
      <c r="B58" s="238" t="s">
        <v>9</v>
      </c>
      <c r="C58" s="2082"/>
      <c r="D58" s="2049" t="s">
        <v>54</v>
      </c>
      <c r="E58" s="2050"/>
      <c r="F58" s="320"/>
      <c r="G58" s="321">
        <f>在庫管理!L6-G56</f>
        <v>0</v>
      </c>
      <c r="H58" s="371">
        <f>G58+H60-H56</f>
        <v>0</v>
      </c>
      <c r="I58" s="371">
        <f t="shared" ref="I58:AL58" si="51">H58+I60-I56</f>
        <v>0</v>
      </c>
      <c r="J58" s="371">
        <f t="shared" si="51"/>
        <v>0</v>
      </c>
      <c r="K58" s="371">
        <f t="shared" si="51"/>
        <v>0</v>
      </c>
      <c r="L58" s="371">
        <f t="shared" si="51"/>
        <v>0</v>
      </c>
      <c r="M58" s="371">
        <f t="shared" si="51"/>
        <v>24</v>
      </c>
      <c r="N58" s="371">
        <f t="shared" si="51"/>
        <v>24</v>
      </c>
      <c r="O58" s="371">
        <f>N58+O60-O56</f>
        <v>24</v>
      </c>
      <c r="P58" s="371">
        <f t="shared" si="51"/>
        <v>24</v>
      </c>
      <c r="Q58" s="371">
        <f t="shared" si="51"/>
        <v>48</v>
      </c>
      <c r="R58" s="371">
        <f>Q58+R60-R56</f>
        <v>24</v>
      </c>
      <c r="S58" s="371">
        <f>R58+S60-S56</f>
        <v>24</v>
      </c>
      <c r="T58" s="371">
        <f>S58+T60-T56</f>
        <v>0</v>
      </c>
      <c r="U58" s="371">
        <f>T58+U60-U56</f>
        <v>0</v>
      </c>
      <c r="V58" s="371">
        <f>U58+V60-V56</f>
        <v>0</v>
      </c>
      <c r="W58" s="371">
        <f t="shared" si="51"/>
        <v>0</v>
      </c>
      <c r="X58" s="371">
        <f t="shared" si="51"/>
        <v>0</v>
      </c>
      <c r="Y58" s="371">
        <f t="shared" si="51"/>
        <v>0</v>
      </c>
      <c r="Z58" s="371">
        <f t="shared" si="51"/>
        <v>0</v>
      </c>
      <c r="AA58" s="371">
        <f t="shared" si="51"/>
        <v>0</v>
      </c>
      <c r="AB58" s="371">
        <f t="shared" si="51"/>
        <v>0</v>
      </c>
      <c r="AC58" s="371">
        <f t="shared" si="51"/>
        <v>0</v>
      </c>
      <c r="AD58" s="371">
        <f t="shared" si="51"/>
        <v>0</v>
      </c>
      <c r="AE58" s="371">
        <f t="shared" si="51"/>
        <v>0</v>
      </c>
      <c r="AF58" s="371">
        <f t="shared" si="51"/>
        <v>0</v>
      </c>
      <c r="AG58" s="371">
        <f t="shared" si="51"/>
        <v>0</v>
      </c>
      <c r="AH58" s="371">
        <f t="shared" si="51"/>
        <v>0</v>
      </c>
      <c r="AI58" s="371">
        <f t="shared" si="51"/>
        <v>0</v>
      </c>
      <c r="AJ58" s="371">
        <f t="shared" si="51"/>
        <v>0</v>
      </c>
      <c r="AK58" s="371">
        <f t="shared" si="51"/>
        <v>0</v>
      </c>
      <c r="AL58" s="371">
        <f t="shared" si="51"/>
        <v>0</v>
      </c>
      <c r="AM58" s="771"/>
    </row>
    <row r="59" spans="2:41" ht="28.5" customHeight="1" thickTop="1">
      <c r="B59" s="238" t="s">
        <v>9</v>
      </c>
      <c r="C59" s="2082"/>
      <c r="D59" s="2051" t="s">
        <v>40</v>
      </c>
      <c r="E59" s="2052"/>
      <c r="F59" s="152"/>
      <c r="G59" s="791">
        <f>+管理ﾌｫｰﾏｯﾄ!G5</f>
        <v>1120</v>
      </c>
      <c r="H59" s="153"/>
      <c r="I59" s="153"/>
      <c r="J59" s="153"/>
      <c r="K59" s="153"/>
      <c r="L59" s="153"/>
      <c r="M59" s="153">
        <v>96</v>
      </c>
      <c r="N59" s="153">
        <v>96</v>
      </c>
      <c r="O59" s="153">
        <v>96</v>
      </c>
      <c r="P59" s="153"/>
      <c r="Q59" s="153"/>
      <c r="R59" s="153">
        <v>96</v>
      </c>
      <c r="S59" s="153">
        <v>96</v>
      </c>
      <c r="T59" s="153">
        <v>96</v>
      </c>
      <c r="U59" s="153">
        <v>96</v>
      </c>
      <c r="V59" s="153">
        <v>24</v>
      </c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210">
        <f>SUM(H59:AL59)</f>
        <v>696</v>
      </c>
    </row>
    <row r="60" spans="2:41" ht="28.5" customHeight="1">
      <c r="B60" s="238" t="s">
        <v>9</v>
      </c>
      <c r="C60" s="2082"/>
      <c r="D60" s="2053" t="s">
        <v>140</v>
      </c>
      <c r="E60" s="2054"/>
      <c r="F60" s="123"/>
      <c r="G60" s="120"/>
      <c r="H60" s="121">
        <f t="shared" ref="H60:P60" si="52">+H59</f>
        <v>0</v>
      </c>
      <c r="I60" s="121">
        <f t="shared" si="52"/>
        <v>0</v>
      </c>
      <c r="J60" s="121">
        <f t="shared" si="52"/>
        <v>0</v>
      </c>
      <c r="K60" s="121">
        <f t="shared" si="52"/>
        <v>0</v>
      </c>
      <c r="L60" s="121">
        <f t="shared" si="52"/>
        <v>0</v>
      </c>
      <c r="M60" s="1466">
        <v>24</v>
      </c>
      <c r="N60" s="1466">
        <v>48</v>
      </c>
      <c r="O60" s="1466">
        <v>48</v>
      </c>
      <c r="P60" s="121">
        <f t="shared" si="52"/>
        <v>0</v>
      </c>
      <c r="Q60" s="121">
        <v>24</v>
      </c>
      <c r="R60" s="1466">
        <v>72</v>
      </c>
      <c r="S60" s="1466">
        <v>72</v>
      </c>
      <c r="T60" s="1466">
        <v>96</v>
      </c>
      <c r="U60" s="1466">
        <v>24</v>
      </c>
      <c r="V60" s="1466">
        <v>24</v>
      </c>
      <c r="W60" s="121">
        <f t="shared" ref="W60:AC60" si="53">+W59</f>
        <v>0</v>
      </c>
      <c r="X60" s="121">
        <f t="shared" si="53"/>
        <v>0</v>
      </c>
      <c r="Y60" s="1466">
        <v>24</v>
      </c>
      <c r="Z60" s="1466">
        <f t="shared" si="53"/>
        <v>0</v>
      </c>
      <c r="AA60" s="1466">
        <f t="shared" si="53"/>
        <v>0</v>
      </c>
      <c r="AB60" s="1466">
        <f t="shared" si="53"/>
        <v>0</v>
      </c>
      <c r="AC60" s="121">
        <f t="shared" si="53"/>
        <v>0</v>
      </c>
      <c r="AD60" s="121">
        <f t="shared" ref="AD60:AL60" si="54">+AD59</f>
        <v>0</v>
      </c>
      <c r="AE60" s="121">
        <f t="shared" si="54"/>
        <v>0</v>
      </c>
      <c r="AF60" s="121">
        <f t="shared" si="54"/>
        <v>0</v>
      </c>
      <c r="AG60" s="121">
        <f t="shared" si="54"/>
        <v>0</v>
      </c>
      <c r="AH60" s="121">
        <f t="shared" si="54"/>
        <v>0</v>
      </c>
      <c r="AI60" s="121">
        <f t="shared" si="54"/>
        <v>0</v>
      </c>
      <c r="AJ60" s="121">
        <f t="shared" si="54"/>
        <v>0</v>
      </c>
      <c r="AK60" s="121">
        <f t="shared" si="54"/>
        <v>0</v>
      </c>
      <c r="AL60" s="121">
        <f t="shared" si="54"/>
        <v>0</v>
      </c>
      <c r="AM60" s="464">
        <f>SUM(H60:AL60)</f>
        <v>456</v>
      </c>
    </row>
    <row r="61" spans="2:41" ht="28.5" customHeight="1">
      <c r="B61" s="238" t="s">
        <v>9</v>
      </c>
      <c r="C61" s="2082"/>
      <c r="D61" s="2122" t="s">
        <v>623</v>
      </c>
      <c r="E61" s="2123"/>
      <c r="F61" s="80"/>
      <c r="G61" s="80"/>
      <c r="H61" s="763"/>
      <c r="I61" s="763"/>
      <c r="J61" s="763"/>
      <c r="K61" s="763"/>
      <c r="L61" s="763"/>
      <c r="M61" s="1467"/>
      <c r="N61" s="1467"/>
      <c r="O61" s="1467"/>
      <c r="P61" s="763"/>
      <c r="Q61" s="763">
        <v>6</v>
      </c>
      <c r="R61" s="1467"/>
      <c r="S61" s="1467"/>
      <c r="T61" s="1467"/>
      <c r="U61" s="1467"/>
      <c r="V61" s="1467"/>
      <c r="W61" s="327"/>
      <c r="X61" s="327"/>
      <c r="Y61" s="1467"/>
      <c r="Z61" s="1467"/>
      <c r="AA61" s="1467"/>
      <c r="AB61" s="1467">
        <v>1</v>
      </c>
      <c r="AC61" s="327"/>
      <c r="AD61" s="327"/>
      <c r="AE61" s="327"/>
      <c r="AF61" s="327"/>
      <c r="AG61" s="327"/>
      <c r="AH61" s="327"/>
      <c r="AI61" s="327"/>
      <c r="AJ61" s="327"/>
      <c r="AK61" s="327"/>
      <c r="AL61" s="327"/>
      <c r="AM61" s="767">
        <f>SUM(H61:AL61)</f>
        <v>7</v>
      </c>
    </row>
    <row r="62" spans="2:41" ht="28.5" customHeight="1">
      <c r="B62" s="238" t="s">
        <v>9</v>
      </c>
      <c r="C62" s="2082"/>
      <c r="D62" s="2131" t="s">
        <v>624</v>
      </c>
      <c r="E62" s="2132"/>
      <c r="F62" s="170"/>
      <c r="G62" s="171"/>
      <c r="H62" s="172">
        <f t="shared" ref="H62:AL62" si="55">+G62+H60-H59</f>
        <v>0</v>
      </c>
      <c r="I62" s="172">
        <f t="shared" si="55"/>
        <v>0</v>
      </c>
      <c r="J62" s="172">
        <f t="shared" si="55"/>
        <v>0</v>
      </c>
      <c r="K62" s="172">
        <f t="shared" si="55"/>
        <v>0</v>
      </c>
      <c r="L62" s="172">
        <f t="shared" si="55"/>
        <v>0</v>
      </c>
      <c r="M62" s="172">
        <f t="shared" si="55"/>
        <v>-72</v>
      </c>
      <c r="N62" s="172">
        <f t="shared" si="55"/>
        <v>-120</v>
      </c>
      <c r="O62" s="172">
        <f t="shared" si="55"/>
        <v>-168</v>
      </c>
      <c r="P62" s="172">
        <f t="shared" si="55"/>
        <v>-168</v>
      </c>
      <c r="Q62" s="172">
        <f t="shared" ref="Q62:X62" si="56">+P62+Q60-Q59</f>
        <v>-144</v>
      </c>
      <c r="R62" s="172">
        <f t="shared" si="56"/>
        <v>-168</v>
      </c>
      <c r="S62" s="172">
        <f t="shared" si="56"/>
        <v>-192</v>
      </c>
      <c r="T62" s="172">
        <f t="shared" si="56"/>
        <v>-192</v>
      </c>
      <c r="U62" s="172">
        <f t="shared" si="56"/>
        <v>-264</v>
      </c>
      <c r="V62" s="172">
        <f t="shared" si="56"/>
        <v>-264</v>
      </c>
      <c r="W62" s="172">
        <f t="shared" si="56"/>
        <v>-264</v>
      </c>
      <c r="X62" s="172">
        <f t="shared" si="56"/>
        <v>-264</v>
      </c>
      <c r="Y62" s="172">
        <f t="shared" si="55"/>
        <v>-240</v>
      </c>
      <c r="Z62" s="172">
        <f t="shared" si="55"/>
        <v>-240</v>
      </c>
      <c r="AA62" s="172">
        <f t="shared" si="55"/>
        <v>-240</v>
      </c>
      <c r="AB62" s="172">
        <f t="shared" si="55"/>
        <v>-240</v>
      </c>
      <c r="AC62" s="172">
        <f t="shared" si="55"/>
        <v>-240</v>
      </c>
      <c r="AD62" s="172">
        <f t="shared" si="55"/>
        <v>-240</v>
      </c>
      <c r="AE62" s="172">
        <f t="shared" si="55"/>
        <v>-240</v>
      </c>
      <c r="AF62" s="172">
        <f t="shared" si="55"/>
        <v>-240</v>
      </c>
      <c r="AG62" s="172">
        <f t="shared" si="55"/>
        <v>-240</v>
      </c>
      <c r="AH62" s="172">
        <f t="shared" si="55"/>
        <v>-240</v>
      </c>
      <c r="AI62" s="172">
        <f t="shared" si="55"/>
        <v>-240</v>
      </c>
      <c r="AJ62" s="172">
        <f t="shared" si="55"/>
        <v>-240</v>
      </c>
      <c r="AK62" s="172">
        <f t="shared" si="55"/>
        <v>-240</v>
      </c>
      <c r="AL62" s="172">
        <f t="shared" si="55"/>
        <v>-240</v>
      </c>
      <c r="AM62" s="764"/>
    </row>
    <row r="63" spans="2:41" ht="28.5" customHeight="1">
      <c r="B63" s="238" t="s">
        <v>9</v>
      </c>
      <c r="C63" s="2082"/>
      <c r="D63" s="2059" t="s">
        <v>53</v>
      </c>
      <c r="E63" s="2060"/>
      <c r="F63" s="174"/>
      <c r="G63" s="175">
        <f>在庫管理!K6</f>
        <v>172</v>
      </c>
      <c r="H63" s="167">
        <f>+G63+H73-H60-H61+H65</f>
        <v>172</v>
      </c>
      <c r="I63" s="167">
        <f>+H63+I73-I60-I61+I65</f>
        <v>172</v>
      </c>
      <c r="J63" s="167">
        <f t="shared" ref="J63:AL63" si="57">+I63+J73-J60-J61+J65</f>
        <v>172</v>
      </c>
      <c r="K63" s="167">
        <f t="shared" si="57"/>
        <v>172</v>
      </c>
      <c r="L63" s="167">
        <f t="shared" si="57"/>
        <v>172</v>
      </c>
      <c r="M63" s="167">
        <f t="shared" si="57"/>
        <v>196</v>
      </c>
      <c r="N63" s="167">
        <f t="shared" si="57"/>
        <v>196</v>
      </c>
      <c r="O63" s="167">
        <f t="shared" si="57"/>
        <v>196</v>
      </c>
      <c r="P63" s="167">
        <f t="shared" si="57"/>
        <v>196</v>
      </c>
      <c r="Q63" s="167">
        <f t="shared" si="57"/>
        <v>166</v>
      </c>
      <c r="R63" s="167">
        <f>+Q63+R73-R60-R61+R65</f>
        <v>142</v>
      </c>
      <c r="S63" s="167">
        <f>+R63+S73-S60-S61+S65</f>
        <v>118</v>
      </c>
      <c r="T63" s="167">
        <f>+S63+T73-T60-T61+T65</f>
        <v>70</v>
      </c>
      <c r="U63" s="167">
        <f>+T63+U73-U60-U61+U65</f>
        <v>94</v>
      </c>
      <c r="V63" s="167">
        <f>+U63+V73-V60-V61+V65</f>
        <v>118</v>
      </c>
      <c r="W63" s="167">
        <f t="shared" si="57"/>
        <v>118</v>
      </c>
      <c r="X63" s="167">
        <f t="shared" si="57"/>
        <v>118</v>
      </c>
      <c r="Y63" s="167">
        <f t="shared" si="57"/>
        <v>145</v>
      </c>
      <c r="Z63" s="167">
        <f t="shared" si="57"/>
        <v>145</v>
      </c>
      <c r="AA63" s="167">
        <f t="shared" si="57"/>
        <v>193</v>
      </c>
      <c r="AB63" s="167">
        <f t="shared" si="57"/>
        <v>192</v>
      </c>
      <c r="AC63" s="167">
        <f t="shared" si="57"/>
        <v>240</v>
      </c>
      <c r="AD63" s="167">
        <f t="shared" si="57"/>
        <v>240</v>
      </c>
      <c r="AE63" s="167">
        <f t="shared" si="57"/>
        <v>240</v>
      </c>
      <c r="AF63" s="167">
        <f t="shared" si="57"/>
        <v>288</v>
      </c>
      <c r="AG63" s="167">
        <f t="shared" si="57"/>
        <v>336</v>
      </c>
      <c r="AH63" s="167">
        <f t="shared" si="57"/>
        <v>384</v>
      </c>
      <c r="AI63" s="167">
        <f t="shared" si="57"/>
        <v>384</v>
      </c>
      <c r="AJ63" s="167">
        <f t="shared" si="57"/>
        <v>384</v>
      </c>
      <c r="AK63" s="167">
        <f t="shared" si="57"/>
        <v>384</v>
      </c>
      <c r="AL63" s="167">
        <f t="shared" si="57"/>
        <v>384</v>
      </c>
      <c r="AM63" s="766"/>
    </row>
    <row r="64" spans="2:41" ht="28.5" customHeight="1">
      <c r="B64" s="238" t="s">
        <v>9</v>
      </c>
      <c r="C64" s="2082"/>
      <c r="D64" s="2090" t="s">
        <v>625</v>
      </c>
      <c r="E64" s="2102"/>
      <c r="F64" s="2086" t="s">
        <v>463</v>
      </c>
      <c r="G64" s="125"/>
      <c r="H64" s="116"/>
      <c r="I64" s="116"/>
      <c r="J64" s="116"/>
      <c r="K64" s="116"/>
      <c r="L64" s="116"/>
      <c r="M64" s="116">
        <v>48</v>
      </c>
      <c r="N64" s="116">
        <v>48</v>
      </c>
      <c r="O64" s="116">
        <v>48</v>
      </c>
      <c r="P64" s="116"/>
      <c r="Q64" s="116"/>
      <c r="R64" s="116">
        <v>48</v>
      </c>
      <c r="S64" s="116">
        <v>24</v>
      </c>
      <c r="T64" s="116"/>
      <c r="U64" s="116"/>
      <c r="V64" s="116">
        <v>48</v>
      </c>
      <c r="W64" s="116"/>
      <c r="X64" s="116"/>
      <c r="Y64" s="116">
        <v>48</v>
      </c>
      <c r="Z64" s="116">
        <v>48</v>
      </c>
      <c r="AA64" s="116">
        <v>24</v>
      </c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287"/>
      <c r="AM64" s="466">
        <f>SUM(H64:AL64)</f>
        <v>384</v>
      </c>
    </row>
    <row r="65" spans="2:41" ht="28.5" customHeight="1">
      <c r="B65" s="238" t="s">
        <v>9</v>
      </c>
      <c r="C65" s="2082"/>
      <c r="D65" s="2089" t="s">
        <v>627</v>
      </c>
      <c r="E65" s="2092"/>
      <c r="F65" s="2087"/>
      <c r="G65" s="213"/>
      <c r="H65" s="760">
        <f t="shared" ref="H65:AL65" si="58">H64</f>
        <v>0</v>
      </c>
      <c r="I65" s="760">
        <f t="shared" si="58"/>
        <v>0</v>
      </c>
      <c r="J65" s="760">
        <f t="shared" si="58"/>
        <v>0</v>
      </c>
      <c r="K65" s="760">
        <f t="shared" si="58"/>
        <v>0</v>
      </c>
      <c r="L65" s="760">
        <f t="shared" si="58"/>
        <v>0</v>
      </c>
      <c r="M65" s="1297"/>
      <c r="N65" s="1297"/>
      <c r="O65" s="1297"/>
      <c r="P65" s="760">
        <f t="shared" si="58"/>
        <v>0</v>
      </c>
      <c r="Q65" s="760">
        <f t="shared" si="58"/>
        <v>0</v>
      </c>
      <c r="R65" s="1297"/>
      <c r="S65" s="1297"/>
      <c r="T65" s="1297">
        <f t="shared" si="58"/>
        <v>0</v>
      </c>
      <c r="U65" s="1297">
        <f t="shared" si="58"/>
        <v>0</v>
      </c>
      <c r="V65" s="1297"/>
      <c r="W65" s="760">
        <f t="shared" si="58"/>
        <v>0</v>
      </c>
      <c r="X65" s="760">
        <f t="shared" si="58"/>
        <v>0</v>
      </c>
      <c r="Y65" s="1297"/>
      <c r="Z65" s="1297"/>
      <c r="AA65" s="1297"/>
      <c r="AB65" s="1297"/>
      <c r="AC65" s="760"/>
      <c r="AD65" s="760"/>
      <c r="AE65" s="760"/>
      <c r="AF65" s="760"/>
      <c r="AG65" s="760"/>
      <c r="AH65" s="760"/>
      <c r="AI65" s="760">
        <f t="shared" si="58"/>
        <v>0</v>
      </c>
      <c r="AJ65" s="760">
        <f t="shared" si="58"/>
        <v>0</v>
      </c>
      <c r="AK65" s="760">
        <f t="shared" si="58"/>
        <v>0</v>
      </c>
      <c r="AL65" s="760">
        <f t="shared" si="58"/>
        <v>0</v>
      </c>
      <c r="AM65" s="499">
        <f>SUM(H65:AL65)</f>
        <v>0</v>
      </c>
      <c r="AN65" s="1248">
        <f>G82</f>
        <v>0</v>
      </c>
    </row>
    <row r="66" spans="2:41" ht="28.5" customHeight="1">
      <c r="B66" s="238" t="s">
        <v>9</v>
      </c>
      <c r="C66" s="2082"/>
      <c r="D66" s="2093" t="s">
        <v>628</v>
      </c>
      <c r="E66" s="2094"/>
      <c r="F66" s="2087"/>
      <c r="G66" s="336"/>
      <c r="H66" s="761"/>
      <c r="I66" s="761"/>
      <c r="J66" s="761"/>
      <c r="K66" s="761"/>
      <c r="L66" s="761"/>
      <c r="M66" s="761"/>
      <c r="N66" s="331"/>
      <c r="O66" s="331"/>
      <c r="P66" s="331"/>
      <c r="Q66" s="331"/>
      <c r="R66" s="331"/>
      <c r="S66" s="331"/>
      <c r="T66" s="331"/>
      <c r="U66" s="331"/>
      <c r="V66" s="331"/>
      <c r="W66" s="331"/>
      <c r="X66" s="331"/>
      <c r="Y66" s="331"/>
      <c r="Z66" s="331"/>
      <c r="AA66" s="331"/>
      <c r="AB66" s="331"/>
      <c r="AC66" s="331"/>
      <c r="AD66" s="331"/>
      <c r="AE66" s="331"/>
      <c r="AF66" s="331"/>
      <c r="AG66" s="331"/>
      <c r="AH66" s="331"/>
      <c r="AI66" s="761"/>
      <c r="AJ66" s="761"/>
      <c r="AK66" s="761"/>
      <c r="AL66" s="761"/>
      <c r="AM66" s="765"/>
    </row>
    <row r="67" spans="2:41" ht="28.5" customHeight="1">
      <c r="B67" s="238" t="s">
        <v>9</v>
      </c>
      <c r="C67" s="2082"/>
      <c r="D67" s="2095" t="s">
        <v>629</v>
      </c>
      <c r="E67" s="2096"/>
      <c r="F67" s="2087"/>
      <c r="G67" s="171"/>
      <c r="H67" s="1210">
        <f t="shared" ref="H67:AL67" si="59">+G67+H65-H64</f>
        <v>0</v>
      </c>
      <c r="I67" s="1210">
        <f t="shared" si="59"/>
        <v>0</v>
      </c>
      <c r="J67" s="1210">
        <f t="shared" si="59"/>
        <v>0</v>
      </c>
      <c r="K67" s="1210">
        <f t="shared" si="59"/>
        <v>0</v>
      </c>
      <c r="L67" s="1210">
        <f t="shared" si="59"/>
        <v>0</v>
      </c>
      <c r="M67" s="1210">
        <f t="shared" si="59"/>
        <v>-48</v>
      </c>
      <c r="N67" s="172">
        <f t="shared" si="59"/>
        <v>-96</v>
      </c>
      <c r="O67" s="172">
        <f t="shared" si="59"/>
        <v>-144</v>
      </c>
      <c r="P67" s="172">
        <f t="shared" si="59"/>
        <v>-144</v>
      </c>
      <c r="Q67" s="172">
        <f t="shared" si="59"/>
        <v>-144</v>
      </c>
      <c r="R67" s="172">
        <f t="shared" ref="R67:W67" si="60">+Q67+R65-R64</f>
        <v>-192</v>
      </c>
      <c r="S67" s="172">
        <f t="shared" si="60"/>
        <v>-216</v>
      </c>
      <c r="T67" s="172">
        <f t="shared" si="60"/>
        <v>-216</v>
      </c>
      <c r="U67" s="172">
        <f t="shared" si="60"/>
        <v>-216</v>
      </c>
      <c r="V67" s="172">
        <f t="shared" si="60"/>
        <v>-264</v>
      </c>
      <c r="W67" s="172">
        <f t="shared" si="60"/>
        <v>-264</v>
      </c>
      <c r="X67" s="172">
        <f t="shared" si="59"/>
        <v>-264</v>
      </c>
      <c r="Y67" s="172">
        <f t="shared" si="59"/>
        <v>-312</v>
      </c>
      <c r="Z67" s="172">
        <f t="shared" si="59"/>
        <v>-360</v>
      </c>
      <c r="AA67" s="172">
        <f t="shared" si="59"/>
        <v>-384</v>
      </c>
      <c r="AB67" s="172">
        <f t="shared" si="59"/>
        <v>-384</v>
      </c>
      <c r="AC67" s="172">
        <f t="shared" si="59"/>
        <v>-384</v>
      </c>
      <c r="AD67" s="172">
        <f t="shared" si="59"/>
        <v>-384</v>
      </c>
      <c r="AE67" s="172">
        <f t="shared" si="59"/>
        <v>-384</v>
      </c>
      <c r="AF67" s="172">
        <f t="shared" si="59"/>
        <v>-384</v>
      </c>
      <c r="AG67" s="172">
        <f t="shared" si="59"/>
        <v>-384</v>
      </c>
      <c r="AH67" s="172">
        <f t="shared" si="59"/>
        <v>-384</v>
      </c>
      <c r="AI67" s="1210">
        <f t="shared" si="59"/>
        <v>-384</v>
      </c>
      <c r="AJ67" s="1210">
        <f t="shared" si="59"/>
        <v>-384</v>
      </c>
      <c r="AK67" s="1210">
        <f t="shared" si="59"/>
        <v>-384</v>
      </c>
      <c r="AL67" s="1210">
        <f t="shared" si="59"/>
        <v>-384</v>
      </c>
      <c r="AM67" s="764"/>
    </row>
    <row r="68" spans="2:41" ht="28.5" customHeight="1">
      <c r="B68" s="238" t="s">
        <v>9</v>
      </c>
      <c r="C68" s="2082"/>
      <c r="D68" s="2090" t="s">
        <v>630</v>
      </c>
      <c r="E68" s="2090"/>
      <c r="F68" s="2087"/>
      <c r="G68" s="125"/>
      <c r="H68" s="116"/>
      <c r="I68" s="116"/>
      <c r="J68" s="116"/>
      <c r="K68" s="116"/>
      <c r="L68" s="116"/>
      <c r="M68" s="116">
        <v>48</v>
      </c>
      <c r="N68" s="116">
        <v>48</v>
      </c>
      <c r="O68" s="116">
        <v>48</v>
      </c>
      <c r="P68" s="116"/>
      <c r="Q68" s="116"/>
      <c r="R68" s="116">
        <v>48</v>
      </c>
      <c r="S68" s="116">
        <v>48</v>
      </c>
      <c r="T68" s="116"/>
      <c r="U68" s="116">
        <v>48</v>
      </c>
      <c r="V68" s="116">
        <v>48</v>
      </c>
      <c r="W68" s="116"/>
      <c r="X68" s="116"/>
      <c r="Y68" s="116">
        <v>48</v>
      </c>
      <c r="Z68" s="116">
        <v>48</v>
      </c>
      <c r="AA68" s="116">
        <v>48</v>
      </c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287"/>
      <c r="AM68" s="466"/>
    </row>
    <row r="69" spans="2:41" ht="28.5" customHeight="1">
      <c r="B69" s="238" t="s">
        <v>9</v>
      </c>
      <c r="C69" s="2082"/>
      <c r="D69" s="2089" t="s">
        <v>631</v>
      </c>
      <c r="E69" s="2089"/>
      <c r="F69" s="2087"/>
      <c r="G69" s="80"/>
      <c r="H69" s="1470">
        <f t="shared" ref="H69:AL69" si="61">+H68</f>
        <v>0</v>
      </c>
      <c r="I69" s="1292">
        <f t="shared" si="61"/>
        <v>0</v>
      </c>
      <c r="J69" s="1292">
        <f t="shared" si="61"/>
        <v>0</v>
      </c>
      <c r="K69" s="1292">
        <f t="shared" si="61"/>
        <v>0</v>
      </c>
      <c r="L69" s="1292">
        <f t="shared" si="61"/>
        <v>0</v>
      </c>
      <c r="M69" s="1470"/>
      <c r="N69" s="1470"/>
      <c r="O69" s="1470"/>
      <c r="P69" s="1292">
        <f t="shared" si="61"/>
        <v>0</v>
      </c>
      <c r="Q69" s="1292">
        <f t="shared" si="61"/>
        <v>0</v>
      </c>
      <c r="R69" s="1470"/>
      <c r="S69" s="1470"/>
      <c r="T69" s="1470">
        <f t="shared" si="61"/>
        <v>0</v>
      </c>
      <c r="U69" s="1470"/>
      <c r="V69" s="1470"/>
      <c r="W69" s="1292">
        <f t="shared" si="61"/>
        <v>0</v>
      </c>
      <c r="X69" s="1292">
        <f t="shared" si="61"/>
        <v>0</v>
      </c>
      <c r="Y69" s="1470"/>
      <c r="Z69" s="1470"/>
      <c r="AA69" s="1470"/>
      <c r="AB69" s="1470">
        <f t="shared" si="61"/>
        <v>0</v>
      </c>
      <c r="AC69" s="1292">
        <f t="shared" si="61"/>
        <v>0</v>
      </c>
      <c r="AD69" s="1292">
        <f t="shared" si="61"/>
        <v>0</v>
      </c>
      <c r="AE69" s="1292">
        <f t="shared" si="61"/>
        <v>0</v>
      </c>
      <c r="AF69" s="1292">
        <f t="shared" si="61"/>
        <v>0</v>
      </c>
      <c r="AG69" s="1292">
        <f t="shared" si="61"/>
        <v>0</v>
      </c>
      <c r="AH69" s="1292">
        <f t="shared" si="61"/>
        <v>0</v>
      </c>
      <c r="AI69" s="1292">
        <f t="shared" si="61"/>
        <v>0</v>
      </c>
      <c r="AJ69" s="1292">
        <f t="shared" si="61"/>
        <v>0</v>
      </c>
      <c r="AK69" s="1292">
        <f t="shared" si="61"/>
        <v>0</v>
      </c>
      <c r="AL69" s="1292">
        <f t="shared" si="61"/>
        <v>0</v>
      </c>
      <c r="AM69" s="499">
        <f>SUM(H69:AL69)</f>
        <v>0</v>
      </c>
    </row>
    <row r="70" spans="2:41" ht="28.5" customHeight="1">
      <c r="B70" s="238" t="s">
        <v>9</v>
      </c>
      <c r="C70" s="2082"/>
      <c r="D70" s="2146" t="s">
        <v>632</v>
      </c>
      <c r="E70" s="2203"/>
      <c r="F70" s="2087"/>
      <c r="G70" s="120"/>
      <c r="H70" s="1294">
        <f>+G70+H69-H68</f>
        <v>0</v>
      </c>
      <c r="I70" s="1294">
        <f>+H70+I69-I68</f>
        <v>0</v>
      </c>
      <c r="J70" s="1294">
        <f>+I70+J69-J68</f>
        <v>0</v>
      </c>
      <c r="K70" s="1294">
        <f t="shared" ref="K70:AL70" si="62">+J70+K69-K68</f>
        <v>0</v>
      </c>
      <c r="L70" s="1294">
        <f t="shared" si="62"/>
        <v>0</v>
      </c>
      <c r="M70" s="144">
        <f t="shared" si="62"/>
        <v>-48</v>
      </c>
      <c r="N70" s="144">
        <f t="shared" si="62"/>
        <v>-96</v>
      </c>
      <c r="O70" s="144">
        <f t="shared" si="62"/>
        <v>-144</v>
      </c>
      <c r="P70" s="144">
        <f t="shared" si="62"/>
        <v>-144</v>
      </c>
      <c r="Q70" s="144">
        <f t="shared" si="62"/>
        <v>-144</v>
      </c>
      <c r="R70" s="144">
        <f t="shared" ref="R70:X70" si="63">+Q70+R69-R68</f>
        <v>-192</v>
      </c>
      <c r="S70" s="144">
        <f t="shared" si="63"/>
        <v>-240</v>
      </c>
      <c r="T70" s="144">
        <f t="shared" si="63"/>
        <v>-240</v>
      </c>
      <c r="U70" s="144">
        <f t="shared" si="63"/>
        <v>-288</v>
      </c>
      <c r="V70" s="144">
        <f t="shared" si="63"/>
        <v>-336</v>
      </c>
      <c r="W70" s="144">
        <f t="shared" si="63"/>
        <v>-336</v>
      </c>
      <c r="X70" s="144">
        <f t="shared" si="63"/>
        <v>-336</v>
      </c>
      <c r="Y70" s="144">
        <f t="shared" si="62"/>
        <v>-384</v>
      </c>
      <c r="Z70" s="144">
        <f t="shared" si="62"/>
        <v>-432</v>
      </c>
      <c r="AA70" s="144">
        <f t="shared" si="62"/>
        <v>-480</v>
      </c>
      <c r="AB70" s="144">
        <f t="shared" si="62"/>
        <v>-480</v>
      </c>
      <c r="AC70" s="144">
        <f t="shared" si="62"/>
        <v>-480</v>
      </c>
      <c r="AD70" s="144">
        <f t="shared" si="62"/>
        <v>-480</v>
      </c>
      <c r="AE70" s="144">
        <f t="shared" si="62"/>
        <v>-480</v>
      </c>
      <c r="AF70" s="144">
        <f t="shared" si="62"/>
        <v>-480</v>
      </c>
      <c r="AG70" s="144">
        <f t="shared" si="62"/>
        <v>-480</v>
      </c>
      <c r="AH70" s="144">
        <f t="shared" si="62"/>
        <v>-480</v>
      </c>
      <c r="AI70" s="1294">
        <f t="shared" si="62"/>
        <v>-480</v>
      </c>
      <c r="AJ70" s="1294">
        <f t="shared" si="62"/>
        <v>-480</v>
      </c>
      <c r="AK70" s="1294">
        <f t="shared" si="62"/>
        <v>-480</v>
      </c>
      <c r="AL70" s="1294">
        <f t="shared" si="62"/>
        <v>-480</v>
      </c>
      <c r="AM70" s="465"/>
    </row>
    <row r="71" spans="2:41" ht="28.5" customHeight="1" thickBot="1">
      <c r="B71" s="238" t="s">
        <v>9</v>
      </c>
      <c r="C71" s="2082"/>
      <c r="D71" s="2219" t="s">
        <v>52</v>
      </c>
      <c r="E71" s="2220"/>
      <c r="F71" s="2145"/>
      <c r="G71" s="235">
        <f>在庫管理!G6</f>
        <v>0</v>
      </c>
      <c r="H71" s="236">
        <f>G71+H69-H66-H65</f>
        <v>0</v>
      </c>
      <c r="I71" s="236">
        <f>H71+I69-I66-I65</f>
        <v>0</v>
      </c>
      <c r="J71" s="236">
        <f>I71+J69-J66-J65</f>
        <v>0</v>
      </c>
      <c r="K71" s="236">
        <f>J71+K69-K66-K65</f>
        <v>0</v>
      </c>
      <c r="L71" s="236">
        <f>K71+L69-L66-L65</f>
        <v>0</v>
      </c>
      <c r="M71" s="236">
        <f t="shared" ref="M71:AL71" si="64">L71+M69-M66-M65</f>
        <v>0</v>
      </c>
      <c r="N71" s="236">
        <f t="shared" si="64"/>
        <v>0</v>
      </c>
      <c r="O71" s="236">
        <f t="shared" si="64"/>
        <v>0</v>
      </c>
      <c r="P71" s="236">
        <f t="shared" si="64"/>
        <v>0</v>
      </c>
      <c r="Q71" s="236">
        <f t="shared" si="64"/>
        <v>0</v>
      </c>
      <c r="R71" s="236">
        <f t="shared" ref="R71:X71" si="65">Q71+R69-R66-R65</f>
        <v>0</v>
      </c>
      <c r="S71" s="236">
        <f t="shared" si="65"/>
        <v>0</v>
      </c>
      <c r="T71" s="236">
        <f t="shared" si="65"/>
        <v>0</v>
      </c>
      <c r="U71" s="236">
        <f t="shared" si="65"/>
        <v>0</v>
      </c>
      <c r="V71" s="236">
        <f t="shared" si="65"/>
        <v>0</v>
      </c>
      <c r="W71" s="236">
        <f t="shared" si="65"/>
        <v>0</v>
      </c>
      <c r="X71" s="236">
        <f t="shared" si="65"/>
        <v>0</v>
      </c>
      <c r="Y71" s="236">
        <f t="shared" si="64"/>
        <v>0</v>
      </c>
      <c r="Z71" s="236">
        <f t="shared" si="64"/>
        <v>0</v>
      </c>
      <c r="AA71" s="236">
        <f t="shared" si="64"/>
        <v>0</v>
      </c>
      <c r="AB71" s="236">
        <f t="shared" si="64"/>
        <v>0</v>
      </c>
      <c r="AC71" s="236">
        <f t="shared" si="64"/>
        <v>0</v>
      </c>
      <c r="AD71" s="236">
        <f t="shared" si="64"/>
        <v>0</v>
      </c>
      <c r="AE71" s="236">
        <f t="shared" si="64"/>
        <v>0</v>
      </c>
      <c r="AF71" s="236">
        <f t="shared" si="64"/>
        <v>0</v>
      </c>
      <c r="AG71" s="236">
        <f t="shared" si="64"/>
        <v>0</v>
      </c>
      <c r="AH71" s="236">
        <f t="shared" si="64"/>
        <v>0</v>
      </c>
      <c r="AI71" s="236">
        <f t="shared" si="64"/>
        <v>0</v>
      </c>
      <c r="AJ71" s="236">
        <f t="shared" si="64"/>
        <v>0</v>
      </c>
      <c r="AK71" s="236">
        <f t="shared" si="64"/>
        <v>0</v>
      </c>
      <c r="AL71" s="236">
        <f t="shared" si="64"/>
        <v>0</v>
      </c>
      <c r="AM71" s="468"/>
    </row>
    <row r="72" spans="2:41" ht="28.5" customHeight="1">
      <c r="B72" s="238" t="s">
        <v>9</v>
      </c>
      <c r="C72" s="2082"/>
      <c r="D72" s="2090" t="s">
        <v>625</v>
      </c>
      <c r="E72" s="2102"/>
      <c r="F72" s="2086" t="s">
        <v>462</v>
      </c>
      <c r="G72" s="125"/>
      <c r="H72" s="116"/>
      <c r="I72" s="116"/>
      <c r="J72" s="116"/>
      <c r="K72" s="116"/>
      <c r="L72" s="116"/>
      <c r="M72" s="116">
        <v>48</v>
      </c>
      <c r="N72" s="116">
        <v>48</v>
      </c>
      <c r="O72" s="116">
        <v>48</v>
      </c>
      <c r="P72" s="116"/>
      <c r="Q72" s="116"/>
      <c r="R72" s="116">
        <v>48</v>
      </c>
      <c r="S72" s="116">
        <v>48</v>
      </c>
      <c r="T72" s="116">
        <v>48</v>
      </c>
      <c r="U72" s="116">
        <v>48</v>
      </c>
      <c r="V72" s="116">
        <v>48</v>
      </c>
      <c r="W72" s="116"/>
      <c r="X72" s="116"/>
      <c r="Y72" s="116">
        <v>48</v>
      </c>
      <c r="Z72" s="116">
        <v>48</v>
      </c>
      <c r="AA72" s="116">
        <v>48</v>
      </c>
      <c r="AB72" s="116">
        <v>48</v>
      </c>
      <c r="AC72" s="116">
        <v>48</v>
      </c>
      <c r="AD72" s="116"/>
      <c r="AE72" s="116"/>
      <c r="AF72" s="116">
        <v>48</v>
      </c>
      <c r="AG72" s="116">
        <v>48</v>
      </c>
      <c r="AH72" s="116">
        <v>48</v>
      </c>
      <c r="AI72" s="116"/>
      <c r="AJ72" s="116"/>
      <c r="AK72" s="116"/>
      <c r="AL72" s="116"/>
      <c r="AM72" s="466">
        <f>SUM(H72:AL72)</f>
        <v>768</v>
      </c>
    </row>
    <row r="73" spans="2:41" ht="28.5" customHeight="1">
      <c r="B73" s="238" t="s">
        <v>9</v>
      </c>
      <c r="C73" s="2082"/>
      <c r="D73" s="2089" t="s">
        <v>627</v>
      </c>
      <c r="E73" s="2092"/>
      <c r="F73" s="2087"/>
      <c r="G73" s="213"/>
      <c r="H73" s="72">
        <f t="shared" ref="H73:AL73" si="66">+H72</f>
        <v>0</v>
      </c>
      <c r="I73" s="72">
        <f t="shared" si="66"/>
        <v>0</v>
      </c>
      <c r="J73" s="72">
        <f t="shared" si="66"/>
        <v>0</v>
      </c>
      <c r="K73" s="72">
        <f t="shared" si="66"/>
        <v>0</v>
      </c>
      <c r="L73" s="72">
        <f t="shared" si="66"/>
        <v>0</v>
      </c>
      <c r="M73" s="1297">
        <v>48</v>
      </c>
      <c r="N73" s="1297">
        <f t="shared" si="66"/>
        <v>48</v>
      </c>
      <c r="O73" s="1297">
        <f t="shared" si="66"/>
        <v>48</v>
      </c>
      <c r="P73" s="72">
        <f t="shared" si="66"/>
        <v>0</v>
      </c>
      <c r="Q73" s="72">
        <f t="shared" si="66"/>
        <v>0</v>
      </c>
      <c r="R73" s="1297">
        <v>48</v>
      </c>
      <c r="S73" s="1297">
        <f t="shared" si="66"/>
        <v>48</v>
      </c>
      <c r="T73" s="1297">
        <f t="shared" si="66"/>
        <v>48</v>
      </c>
      <c r="U73" s="1297">
        <f t="shared" si="66"/>
        <v>48</v>
      </c>
      <c r="V73" s="1297">
        <f t="shared" si="66"/>
        <v>48</v>
      </c>
      <c r="W73" s="72">
        <f t="shared" si="66"/>
        <v>0</v>
      </c>
      <c r="X73" s="72">
        <f t="shared" si="66"/>
        <v>0</v>
      </c>
      <c r="Y73" s="1297">
        <v>51</v>
      </c>
      <c r="Z73" s="1297"/>
      <c r="AA73" s="1297">
        <f t="shared" si="66"/>
        <v>48</v>
      </c>
      <c r="AB73" s="1297"/>
      <c r="AC73" s="72">
        <f t="shared" si="66"/>
        <v>48</v>
      </c>
      <c r="AD73" s="72">
        <f t="shared" si="66"/>
        <v>0</v>
      </c>
      <c r="AE73" s="72">
        <f t="shared" si="66"/>
        <v>0</v>
      </c>
      <c r="AF73" s="72">
        <f t="shared" si="66"/>
        <v>48</v>
      </c>
      <c r="AG73" s="72">
        <f t="shared" si="66"/>
        <v>48</v>
      </c>
      <c r="AH73" s="72">
        <f t="shared" si="66"/>
        <v>48</v>
      </c>
      <c r="AI73" s="72">
        <f t="shared" si="66"/>
        <v>0</v>
      </c>
      <c r="AJ73" s="72">
        <f t="shared" si="66"/>
        <v>0</v>
      </c>
      <c r="AK73" s="72">
        <f t="shared" si="66"/>
        <v>0</v>
      </c>
      <c r="AL73" s="72">
        <f t="shared" si="66"/>
        <v>0</v>
      </c>
      <c r="AM73" s="499">
        <f>SUM(H73:AL73)</f>
        <v>675</v>
      </c>
      <c r="AN73" s="1248">
        <f>G90</f>
        <v>1120</v>
      </c>
    </row>
    <row r="74" spans="2:41" ht="28.5" customHeight="1">
      <c r="B74" s="238" t="s">
        <v>9</v>
      </c>
      <c r="C74" s="2082"/>
      <c r="D74" s="2093" t="s">
        <v>628</v>
      </c>
      <c r="E74" s="2094"/>
      <c r="F74" s="2087"/>
      <c r="G74" s="336"/>
      <c r="H74" s="331"/>
      <c r="I74" s="331"/>
      <c r="J74" s="331"/>
      <c r="K74" s="331"/>
      <c r="L74" s="331"/>
      <c r="M74" s="331"/>
      <c r="N74" s="331"/>
      <c r="O74" s="331"/>
      <c r="P74" s="331"/>
      <c r="Q74" s="331"/>
      <c r="R74" s="331"/>
      <c r="S74" s="331"/>
      <c r="T74" s="331"/>
      <c r="U74" s="331"/>
      <c r="V74" s="331"/>
      <c r="W74" s="331"/>
      <c r="X74" s="331"/>
      <c r="Y74" s="331"/>
      <c r="Z74" s="331"/>
      <c r="AA74" s="331"/>
      <c r="AB74" s="331"/>
      <c r="AC74" s="331"/>
      <c r="AD74" s="331"/>
      <c r="AE74" s="331"/>
      <c r="AF74" s="331"/>
      <c r="AG74" s="331"/>
      <c r="AH74" s="331"/>
      <c r="AI74" s="331"/>
      <c r="AJ74" s="331"/>
      <c r="AK74" s="331"/>
      <c r="AL74" s="331"/>
      <c r="AM74" s="765"/>
    </row>
    <row r="75" spans="2:41" ht="28.5" customHeight="1">
      <c r="B75" s="238" t="s">
        <v>9</v>
      </c>
      <c r="C75" s="2082"/>
      <c r="D75" s="2095" t="s">
        <v>629</v>
      </c>
      <c r="E75" s="2096"/>
      <c r="F75" s="2087"/>
      <c r="G75" s="171"/>
      <c r="H75" s="172">
        <f t="shared" ref="H75:AL75" si="67">+G75+H73-H72</f>
        <v>0</v>
      </c>
      <c r="I75" s="172">
        <f t="shared" si="67"/>
        <v>0</v>
      </c>
      <c r="J75" s="172">
        <f t="shared" si="67"/>
        <v>0</v>
      </c>
      <c r="K75" s="172">
        <f t="shared" si="67"/>
        <v>0</v>
      </c>
      <c r="L75" s="172">
        <f t="shared" si="67"/>
        <v>0</v>
      </c>
      <c r="M75" s="172">
        <f t="shared" si="67"/>
        <v>0</v>
      </c>
      <c r="N75" s="172">
        <f t="shared" si="67"/>
        <v>0</v>
      </c>
      <c r="O75" s="172">
        <f t="shared" si="67"/>
        <v>0</v>
      </c>
      <c r="P75" s="172">
        <f t="shared" si="67"/>
        <v>0</v>
      </c>
      <c r="Q75" s="172">
        <f t="shared" si="67"/>
        <v>0</v>
      </c>
      <c r="R75" s="172">
        <f>+Q75+R73-R72</f>
        <v>0</v>
      </c>
      <c r="S75" s="172">
        <f>+R75+S73-S72</f>
        <v>0</v>
      </c>
      <c r="T75" s="172">
        <f>+S75+T73-T72</f>
        <v>0</v>
      </c>
      <c r="U75" s="172">
        <f>+T75+U73-U72</f>
        <v>0</v>
      </c>
      <c r="V75" s="172">
        <f>+U75+V73-V72</f>
        <v>0</v>
      </c>
      <c r="W75" s="172">
        <f t="shared" si="67"/>
        <v>0</v>
      </c>
      <c r="X75" s="172">
        <f t="shared" si="67"/>
        <v>0</v>
      </c>
      <c r="Y75" s="172">
        <f t="shared" si="67"/>
        <v>3</v>
      </c>
      <c r="Z75" s="172">
        <f t="shared" si="67"/>
        <v>-45</v>
      </c>
      <c r="AA75" s="172">
        <f t="shared" si="67"/>
        <v>-45</v>
      </c>
      <c r="AB75" s="172">
        <f t="shared" si="67"/>
        <v>-93</v>
      </c>
      <c r="AC75" s="172">
        <f t="shared" si="67"/>
        <v>-93</v>
      </c>
      <c r="AD75" s="172">
        <f t="shared" si="67"/>
        <v>-93</v>
      </c>
      <c r="AE75" s="172">
        <f t="shared" si="67"/>
        <v>-93</v>
      </c>
      <c r="AF75" s="172">
        <f t="shared" si="67"/>
        <v>-93</v>
      </c>
      <c r="AG75" s="172">
        <f t="shared" si="67"/>
        <v>-93</v>
      </c>
      <c r="AH75" s="172">
        <f t="shared" si="67"/>
        <v>-93</v>
      </c>
      <c r="AI75" s="172">
        <f t="shared" si="67"/>
        <v>-93</v>
      </c>
      <c r="AJ75" s="172">
        <f t="shared" si="67"/>
        <v>-93</v>
      </c>
      <c r="AK75" s="172">
        <f t="shared" si="67"/>
        <v>-93</v>
      </c>
      <c r="AL75" s="172">
        <f t="shared" si="67"/>
        <v>-93</v>
      </c>
      <c r="AM75" s="764"/>
    </row>
    <row r="76" spans="2:41" ht="28.5" customHeight="1">
      <c r="B76" s="238" t="s">
        <v>9</v>
      </c>
      <c r="C76" s="2082"/>
      <c r="D76" s="2090" t="s">
        <v>630</v>
      </c>
      <c r="E76" s="2090"/>
      <c r="F76" s="2087"/>
      <c r="G76" s="125"/>
      <c r="H76" s="116"/>
      <c r="I76" s="116"/>
      <c r="J76" s="116"/>
      <c r="K76" s="116"/>
      <c r="L76" s="116"/>
      <c r="M76" s="116">
        <v>48</v>
      </c>
      <c r="N76" s="116">
        <v>48</v>
      </c>
      <c r="O76" s="116">
        <v>48</v>
      </c>
      <c r="P76" s="116"/>
      <c r="Q76" s="116"/>
      <c r="R76" s="116">
        <v>48</v>
      </c>
      <c r="S76" s="116">
        <v>48</v>
      </c>
      <c r="T76" s="116">
        <v>48</v>
      </c>
      <c r="U76" s="116">
        <v>48</v>
      </c>
      <c r="V76" s="116">
        <v>48</v>
      </c>
      <c r="W76" s="116"/>
      <c r="X76" s="116"/>
      <c r="Y76" s="116">
        <v>48</v>
      </c>
      <c r="Z76" s="116">
        <v>48</v>
      </c>
      <c r="AA76" s="116">
        <v>48</v>
      </c>
      <c r="AB76" s="116">
        <v>48</v>
      </c>
      <c r="AC76" s="116">
        <v>48</v>
      </c>
      <c r="AD76" s="116"/>
      <c r="AE76" s="116"/>
      <c r="AF76" s="116">
        <v>48</v>
      </c>
      <c r="AG76" s="116"/>
      <c r="AH76" s="116"/>
      <c r="AI76" s="116"/>
      <c r="AJ76" s="116"/>
      <c r="AK76" s="116"/>
      <c r="AL76" s="116"/>
      <c r="AM76" s="466"/>
    </row>
    <row r="77" spans="2:41" ht="28.5" customHeight="1">
      <c r="B77" s="238" t="s">
        <v>9</v>
      </c>
      <c r="C77" s="2082"/>
      <c r="D77" s="2089" t="s">
        <v>631</v>
      </c>
      <c r="E77" s="2089"/>
      <c r="F77" s="2087"/>
      <c r="G77" s="80"/>
      <c r="H77" s="143">
        <f t="shared" ref="H77:X77" si="68">+H76</f>
        <v>0</v>
      </c>
      <c r="I77" s="143">
        <f t="shared" si="68"/>
        <v>0</v>
      </c>
      <c r="J77" s="143">
        <f t="shared" si="68"/>
        <v>0</v>
      </c>
      <c r="K77" s="143">
        <f t="shared" si="68"/>
        <v>0</v>
      </c>
      <c r="L77" s="143">
        <f t="shared" si="68"/>
        <v>0</v>
      </c>
      <c r="M77" s="1470"/>
      <c r="N77" s="1470">
        <v>120</v>
      </c>
      <c r="O77" s="1470"/>
      <c r="P77" s="143">
        <f t="shared" si="68"/>
        <v>0</v>
      </c>
      <c r="Q77" s="143">
        <f t="shared" si="68"/>
        <v>0</v>
      </c>
      <c r="R77" s="1470"/>
      <c r="S77" s="1470">
        <v>171</v>
      </c>
      <c r="T77" s="1470"/>
      <c r="U77" s="1470"/>
      <c r="V77" s="1470"/>
      <c r="W77" s="143">
        <f t="shared" si="68"/>
        <v>0</v>
      </c>
      <c r="X77" s="143">
        <f t="shared" si="68"/>
        <v>0</v>
      </c>
      <c r="Y77" s="1470">
        <v>96</v>
      </c>
      <c r="Z77" s="1470">
        <v>72</v>
      </c>
      <c r="AA77" s="1470">
        <v>96</v>
      </c>
      <c r="AB77" s="1470"/>
      <c r="AC77" s="143">
        <f t="shared" ref="AC77:AL77" si="69">+AC76</f>
        <v>48</v>
      </c>
      <c r="AD77" s="143">
        <f t="shared" si="69"/>
        <v>0</v>
      </c>
      <c r="AE77" s="143">
        <f t="shared" si="69"/>
        <v>0</v>
      </c>
      <c r="AF77" s="143">
        <f t="shared" si="69"/>
        <v>48</v>
      </c>
      <c r="AG77" s="143">
        <f t="shared" si="69"/>
        <v>0</v>
      </c>
      <c r="AH77" s="143">
        <f t="shared" si="69"/>
        <v>0</v>
      </c>
      <c r="AI77" s="143">
        <f t="shared" si="69"/>
        <v>0</v>
      </c>
      <c r="AJ77" s="143">
        <f t="shared" si="69"/>
        <v>0</v>
      </c>
      <c r="AK77" s="143">
        <f t="shared" si="69"/>
        <v>0</v>
      </c>
      <c r="AL77" s="143">
        <f t="shared" si="69"/>
        <v>0</v>
      </c>
      <c r="AM77" s="499">
        <f>SUM(H77:AL77)</f>
        <v>651</v>
      </c>
    </row>
    <row r="78" spans="2:41" ht="28.5" customHeight="1">
      <c r="B78" s="238" t="s">
        <v>9</v>
      </c>
      <c r="C78" s="2082"/>
      <c r="D78" s="2146" t="s">
        <v>632</v>
      </c>
      <c r="E78" s="2203"/>
      <c r="F78" s="2087"/>
      <c r="G78" s="120"/>
      <c r="H78" s="144">
        <f t="shared" ref="H78:AL78" si="70">+G78+H77-H76</f>
        <v>0</v>
      </c>
      <c r="I78" s="144">
        <f t="shared" si="70"/>
        <v>0</v>
      </c>
      <c r="J78" s="144">
        <f t="shared" si="70"/>
        <v>0</v>
      </c>
      <c r="K78" s="144">
        <f t="shared" si="70"/>
        <v>0</v>
      </c>
      <c r="L78" s="144">
        <f t="shared" si="70"/>
        <v>0</v>
      </c>
      <c r="M78" s="144">
        <f t="shared" si="70"/>
        <v>-48</v>
      </c>
      <c r="N78" s="144">
        <f t="shared" si="70"/>
        <v>24</v>
      </c>
      <c r="O78" s="144">
        <f t="shared" si="70"/>
        <v>-24</v>
      </c>
      <c r="P78" s="144">
        <f t="shared" si="70"/>
        <v>-24</v>
      </c>
      <c r="Q78" s="144">
        <f t="shared" si="70"/>
        <v>-24</v>
      </c>
      <c r="R78" s="144">
        <f t="shared" ref="R78:W78" si="71">+Q78+R77-R76</f>
        <v>-72</v>
      </c>
      <c r="S78" s="144">
        <f t="shared" si="71"/>
        <v>51</v>
      </c>
      <c r="T78" s="144">
        <f t="shared" si="71"/>
        <v>3</v>
      </c>
      <c r="U78" s="144">
        <f t="shared" si="71"/>
        <v>-45</v>
      </c>
      <c r="V78" s="144">
        <f t="shared" si="71"/>
        <v>-93</v>
      </c>
      <c r="W78" s="144">
        <f t="shared" si="71"/>
        <v>-93</v>
      </c>
      <c r="X78" s="144">
        <f t="shared" si="70"/>
        <v>-93</v>
      </c>
      <c r="Y78" s="144">
        <f t="shared" si="70"/>
        <v>-45</v>
      </c>
      <c r="Z78" s="144">
        <f t="shared" si="70"/>
        <v>-21</v>
      </c>
      <c r="AA78" s="144">
        <f t="shared" si="70"/>
        <v>27</v>
      </c>
      <c r="AB78" s="144">
        <f t="shared" si="70"/>
        <v>-21</v>
      </c>
      <c r="AC78" s="144">
        <f t="shared" si="70"/>
        <v>-21</v>
      </c>
      <c r="AD78" s="144">
        <f t="shared" si="70"/>
        <v>-21</v>
      </c>
      <c r="AE78" s="144">
        <f t="shared" si="70"/>
        <v>-21</v>
      </c>
      <c r="AF78" s="144">
        <f t="shared" si="70"/>
        <v>-21</v>
      </c>
      <c r="AG78" s="144">
        <f t="shared" si="70"/>
        <v>-21</v>
      </c>
      <c r="AH78" s="144">
        <f t="shared" si="70"/>
        <v>-21</v>
      </c>
      <c r="AI78" s="144">
        <f t="shared" si="70"/>
        <v>-21</v>
      </c>
      <c r="AJ78" s="144">
        <f t="shared" si="70"/>
        <v>-21</v>
      </c>
      <c r="AK78" s="144">
        <f t="shared" si="70"/>
        <v>-21</v>
      </c>
      <c r="AL78" s="144">
        <f t="shared" si="70"/>
        <v>-21</v>
      </c>
      <c r="AM78" s="465"/>
    </row>
    <row r="79" spans="2:41" ht="28.5" customHeight="1" thickBot="1">
      <c r="B79" s="238" t="s">
        <v>9</v>
      </c>
      <c r="C79" s="2144"/>
      <c r="D79" s="2219" t="s">
        <v>52</v>
      </c>
      <c r="E79" s="2220"/>
      <c r="F79" s="2145"/>
      <c r="G79" s="235">
        <f>在庫管理!F6</f>
        <v>144</v>
      </c>
      <c r="H79" s="236">
        <f t="shared" ref="H79:AL79" si="72">G79+H77-H73-H74</f>
        <v>144</v>
      </c>
      <c r="I79" s="236">
        <f t="shared" si="72"/>
        <v>144</v>
      </c>
      <c r="J79" s="236">
        <f t="shared" si="72"/>
        <v>144</v>
      </c>
      <c r="K79" s="236">
        <f t="shared" si="72"/>
        <v>144</v>
      </c>
      <c r="L79" s="236">
        <f t="shared" si="72"/>
        <v>144</v>
      </c>
      <c r="M79" s="236">
        <f t="shared" si="72"/>
        <v>96</v>
      </c>
      <c r="N79" s="236">
        <f t="shared" si="72"/>
        <v>168</v>
      </c>
      <c r="O79" s="236">
        <f t="shared" si="72"/>
        <v>120</v>
      </c>
      <c r="P79" s="236">
        <f t="shared" si="72"/>
        <v>120</v>
      </c>
      <c r="Q79" s="236">
        <f t="shared" si="72"/>
        <v>120</v>
      </c>
      <c r="R79" s="236">
        <f>Q79+R77-R73-R74</f>
        <v>72</v>
      </c>
      <c r="S79" s="236">
        <f>R79+S77-S73-S74</f>
        <v>195</v>
      </c>
      <c r="T79" s="236">
        <f>S79+T77-T73-T74</f>
        <v>147</v>
      </c>
      <c r="U79" s="236">
        <f>T79+U77-U73-U74</f>
        <v>99</v>
      </c>
      <c r="V79" s="236">
        <f>U79+V77-V73-V74</f>
        <v>51</v>
      </c>
      <c r="W79" s="236">
        <f t="shared" si="72"/>
        <v>51</v>
      </c>
      <c r="X79" s="236">
        <f t="shared" si="72"/>
        <v>51</v>
      </c>
      <c r="Y79" s="236">
        <f t="shared" si="72"/>
        <v>96</v>
      </c>
      <c r="Z79" s="236">
        <f t="shared" si="72"/>
        <v>168</v>
      </c>
      <c r="AA79" s="236">
        <f t="shared" si="72"/>
        <v>216</v>
      </c>
      <c r="AB79" s="236">
        <f t="shared" si="72"/>
        <v>216</v>
      </c>
      <c r="AC79" s="236">
        <f t="shared" si="72"/>
        <v>216</v>
      </c>
      <c r="AD79" s="236">
        <f t="shared" si="72"/>
        <v>216</v>
      </c>
      <c r="AE79" s="236">
        <f t="shared" si="72"/>
        <v>216</v>
      </c>
      <c r="AF79" s="236">
        <f t="shared" si="72"/>
        <v>216</v>
      </c>
      <c r="AG79" s="236">
        <f t="shared" si="72"/>
        <v>168</v>
      </c>
      <c r="AH79" s="236">
        <f t="shared" si="72"/>
        <v>120</v>
      </c>
      <c r="AI79" s="236">
        <f t="shared" si="72"/>
        <v>120</v>
      </c>
      <c r="AJ79" s="236">
        <f t="shared" si="72"/>
        <v>120</v>
      </c>
      <c r="AK79" s="236">
        <f t="shared" si="72"/>
        <v>120</v>
      </c>
      <c r="AL79" s="236">
        <f t="shared" si="72"/>
        <v>120</v>
      </c>
      <c r="AM79" s="468"/>
    </row>
    <row r="80" spans="2:41" ht="28.5" customHeight="1">
      <c r="B80" s="238" t="s">
        <v>4</v>
      </c>
      <c r="C80" s="2228" t="s">
        <v>1129</v>
      </c>
      <c r="D80" s="2231" t="s">
        <v>220</v>
      </c>
      <c r="E80" s="994" t="s">
        <v>148</v>
      </c>
      <c r="F80" s="995"/>
      <c r="G80" s="996"/>
      <c r="H80" s="997">
        <f t="shared" ref="H80:AL80" si="73">+H60</f>
        <v>0</v>
      </c>
      <c r="I80" s="997">
        <f t="shared" si="73"/>
        <v>0</v>
      </c>
      <c r="J80" s="997">
        <f t="shared" si="73"/>
        <v>0</v>
      </c>
      <c r="K80" s="997">
        <f t="shared" si="73"/>
        <v>0</v>
      </c>
      <c r="L80" s="997">
        <f t="shared" si="73"/>
        <v>0</v>
      </c>
      <c r="M80" s="1486">
        <f t="shared" si="73"/>
        <v>24</v>
      </c>
      <c r="N80" s="1486">
        <f t="shared" si="73"/>
        <v>48</v>
      </c>
      <c r="O80" s="1486">
        <f t="shared" si="73"/>
        <v>48</v>
      </c>
      <c r="P80" s="997">
        <f t="shared" si="73"/>
        <v>0</v>
      </c>
      <c r="Q80" s="997">
        <f t="shared" si="73"/>
        <v>24</v>
      </c>
      <c r="R80" s="1486">
        <f t="shared" si="73"/>
        <v>72</v>
      </c>
      <c r="S80" s="1486">
        <f t="shared" si="73"/>
        <v>72</v>
      </c>
      <c r="T80" s="1486">
        <f t="shared" si="73"/>
        <v>96</v>
      </c>
      <c r="U80" s="1486">
        <f t="shared" si="73"/>
        <v>24</v>
      </c>
      <c r="V80" s="1486">
        <f t="shared" si="73"/>
        <v>24</v>
      </c>
      <c r="W80" s="997">
        <f t="shared" si="73"/>
        <v>0</v>
      </c>
      <c r="X80" s="997">
        <f t="shared" si="73"/>
        <v>0</v>
      </c>
      <c r="Y80" s="1486">
        <f t="shared" si="73"/>
        <v>24</v>
      </c>
      <c r="Z80" s="1486">
        <f t="shared" si="73"/>
        <v>0</v>
      </c>
      <c r="AA80" s="1486">
        <f t="shared" si="73"/>
        <v>0</v>
      </c>
      <c r="AB80" s="1486">
        <f t="shared" si="73"/>
        <v>0</v>
      </c>
      <c r="AC80" s="997">
        <f t="shared" si="73"/>
        <v>0</v>
      </c>
      <c r="AD80" s="997">
        <f t="shared" si="73"/>
        <v>0</v>
      </c>
      <c r="AE80" s="997">
        <f t="shared" si="73"/>
        <v>0</v>
      </c>
      <c r="AF80" s="997">
        <f t="shared" si="73"/>
        <v>0</v>
      </c>
      <c r="AG80" s="997">
        <f t="shared" si="73"/>
        <v>0</v>
      </c>
      <c r="AH80" s="997">
        <f t="shared" si="73"/>
        <v>0</v>
      </c>
      <c r="AI80" s="997">
        <f t="shared" si="73"/>
        <v>0</v>
      </c>
      <c r="AJ80" s="997">
        <f t="shared" si="73"/>
        <v>0</v>
      </c>
      <c r="AK80" s="997">
        <f t="shared" si="73"/>
        <v>0</v>
      </c>
      <c r="AL80" s="997">
        <f t="shared" si="73"/>
        <v>0</v>
      </c>
      <c r="AM80" s="998">
        <f>SUM(H80:AL80)</f>
        <v>456</v>
      </c>
      <c r="AO80" s="238" t="s">
        <v>635</v>
      </c>
    </row>
    <row r="81" spans="2:41" ht="28.5" customHeight="1">
      <c r="B81" s="238" t="s">
        <v>4</v>
      </c>
      <c r="C81" s="2229"/>
      <c r="D81" s="2112"/>
      <c r="E81" s="215" t="s">
        <v>636</v>
      </c>
      <c r="F81" s="221"/>
      <c r="G81" s="248"/>
      <c r="H81" s="240">
        <f t="shared" ref="H81:AL81" si="74">+H61+H74</f>
        <v>0</v>
      </c>
      <c r="I81" s="240">
        <f t="shared" si="74"/>
        <v>0</v>
      </c>
      <c r="J81" s="240">
        <f t="shared" si="74"/>
        <v>0</v>
      </c>
      <c r="K81" s="240">
        <f t="shared" si="74"/>
        <v>0</v>
      </c>
      <c r="L81" s="240">
        <f t="shared" si="74"/>
        <v>0</v>
      </c>
      <c r="M81" s="1469">
        <f t="shared" si="74"/>
        <v>0</v>
      </c>
      <c r="N81" s="1469">
        <f t="shared" si="74"/>
        <v>0</v>
      </c>
      <c r="O81" s="1469">
        <f t="shared" si="74"/>
        <v>0</v>
      </c>
      <c r="P81" s="240">
        <f t="shared" si="74"/>
        <v>0</v>
      </c>
      <c r="Q81" s="240">
        <f t="shared" si="74"/>
        <v>6</v>
      </c>
      <c r="R81" s="1469">
        <f t="shared" si="74"/>
        <v>0</v>
      </c>
      <c r="S81" s="1469">
        <f t="shared" si="74"/>
        <v>0</v>
      </c>
      <c r="T81" s="1469">
        <f t="shared" si="74"/>
        <v>0</v>
      </c>
      <c r="U81" s="1469">
        <f t="shared" si="74"/>
        <v>0</v>
      </c>
      <c r="V81" s="1469">
        <f t="shared" si="74"/>
        <v>0</v>
      </c>
      <c r="W81" s="240">
        <f t="shared" si="74"/>
        <v>0</v>
      </c>
      <c r="X81" s="240">
        <f t="shared" si="74"/>
        <v>0</v>
      </c>
      <c r="Y81" s="1469">
        <f t="shared" si="74"/>
        <v>0</v>
      </c>
      <c r="Z81" s="1469">
        <f t="shared" si="74"/>
        <v>0</v>
      </c>
      <c r="AA81" s="1469">
        <f t="shared" si="74"/>
        <v>0</v>
      </c>
      <c r="AB81" s="1469">
        <f t="shared" si="74"/>
        <v>1</v>
      </c>
      <c r="AC81" s="240">
        <f t="shared" si="74"/>
        <v>0</v>
      </c>
      <c r="AD81" s="240">
        <f t="shared" si="74"/>
        <v>0</v>
      </c>
      <c r="AE81" s="240">
        <f t="shared" si="74"/>
        <v>0</v>
      </c>
      <c r="AF81" s="240">
        <f t="shared" si="74"/>
        <v>0</v>
      </c>
      <c r="AG81" s="240">
        <f t="shared" si="74"/>
        <v>0</v>
      </c>
      <c r="AH81" s="240">
        <f t="shared" si="74"/>
        <v>0</v>
      </c>
      <c r="AI81" s="240">
        <f t="shared" si="74"/>
        <v>0</v>
      </c>
      <c r="AJ81" s="240">
        <f t="shared" si="74"/>
        <v>0</v>
      </c>
      <c r="AK81" s="240">
        <f t="shared" si="74"/>
        <v>0</v>
      </c>
      <c r="AL81" s="240">
        <f t="shared" si="74"/>
        <v>0</v>
      </c>
      <c r="AM81" s="999">
        <f t="shared" ref="AM81:AM88" si="75">SUM(H81:AL81)</f>
        <v>7</v>
      </c>
      <c r="AO81" s="289">
        <f>+AM80/(AM81+AM80)</f>
        <v>0.98488120950323976</v>
      </c>
    </row>
    <row r="82" spans="2:41" ht="28.5" customHeight="1">
      <c r="B82" s="238" t="s">
        <v>4</v>
      </c>
      <c r="C82" s="2229"/>
      <c r="D82" s="2113" t="s">
        <v>134</v>
      </c>
      <c r="E82" s="214" t="s">
        <v>148</v>
      </c>
      <c r="F82" s="220"/>
      <c r="G82" s="310"/>
      <c r="H82" s="242">
        <f t="shared" ref="H82:Z82" si="76">+H84</f>
        <v>0</v>
      </c>
      <c r="I82" s="242">
        <f t="shared" si="76"/>
        <v>0</v>
      </c>
      <c r="J82" s="242">
        <f t="shared" si="76"/>
        <v>0</v>
      </c>
      <c r="K82" s="242">
        <f t="shared" si="76"/>
        <v>0</v>
      </c>
      <c r="L82" s="242">
        <f t="shared" si="76"/>
        <v>0</v>
      </c>
      <c r="M82" s="1481">
        <f t="shared" si="76"/>
        <v>0</v>
      </c>
      <c r="N82" s="1481">
        <v>18</v>
      </c>
      <c r="O82" s="1481">
        <v>114</v>
      </c>
      <c r="P82" s="242">
        <v>84</v>
      </c>
      <c r="Q82" s="242">
        <v>88</v>
      </c>
      <c r="R82" s="1481">
        <v>113</v>
      </c>
      <c r="S82" s="1481">
        <f t="shared" si="76"/>
        <v>0</v>
      </c>
      <c r="T82" s="1481">
        <f t="shared" si="76"/>
        <v>0</v>
      </c>
      <c r="U82" s="1481">
        <v>84</v>
      </c>
      <c r="V82" s="1481">
        <v>130</v>
      </c>
      <c r="W82" s="242">
        <v>115</v>
      </c>
      <c r="X82" s="242">
        <v>71</v>
      </c>
      <c r="Y82" s="1481">
        <f t="shared" si="76"/>
        <v>0</v>
      </c>
      <c r="Z82" s="1481">
        <f t="shared" si="76"/>
        <v>0</v>
      </c>
      <c r="AA82" s="1481">
        <f t="shared" ref="AA82:AL82" si="77">+AA84</f>
        <v>0</v>
      </c>
      <c r="AB82" s="1481"/>
      <c r="AC82" s="242">
        <f t="shared" si="77"/>
        <v>180</v>
      </c>
      <c r="AD82" s="242">
        <f t="shared" si="77"/>
        <v>60</v>
      </c>
      <c r="AE82" s="242">
        <f t="shared" si="77"/>
        <v>0</v>
      </c>
      <c r="AF82" s="242">
        <f t="shared" si="77"/>
        <v>0</v>
      </c>
      <c r="AG82" s="242">
        <f t="shared" si="77"/>
        <v>0</v>
      </c>
      <c r="AH82" s="242">
        <f t="shared" si="77"/>
        <v>0</v>
      </c>
      <c r="AI82" s="242">
        <f t="shared" si="77"/>
        <v>0</v>
      </c>
      <c r="AJ82" s="242">
        <f t="shared" si="77"/>
        <v>0</v>
      </c>
      <c r="AK82" s="242">
        <f t="shared" si="77"/>
        <v>0</v>
      </c>
      <c r="AL82" s="242">
        <f t="shared" si="77"/>
        <v>0</v>
      </c>
      <c r="AM82" s="1000">
        <f t="shared" si="75"/>
        <v>1057</v>
      </c>
    </row>
    <row r="83" spans="2:41" ht="28.5" customHeight="1">
      <c r="B83" s="238" t="s">
        <v>4</v>
      </c>
      <c r="C83" s="2229"/>
      <c r="D83" s="2112"/>
      <c r="E83" s="215" t="s">
        <v>636</v>
      </c>
      <c r="F83" s="221"/>
      <c r="G83" s="248"/>
      <c r="H83" s="1305"/>
      <c r="I83" s="1305"/>
      <c r="J83" s="1305"/>
      <c r="K83" s="1305"/>
      <c r="L83" s="1305"/>
      <c r="M83" s="1472"/>
      <c r="N83" s="1472"/>
      <c r="O83" s="1472">
        <v>24</v>
      </c>
      <c r="P83" s="1305">
        <v>7</v>
      </c>
      <c r="Q83" s="1305">
        <v>2</v>
      </c>
      <c r="R83" s="1472">
        <v>107</v>
      </c>
      <c r="S83" s="1472"/>
      <c r="T83" s="1472"/>
      <c r="U83" s="1472">
        <v>5</v>
      </c>
      <c r="V83" s="1472">
        <v>20</v>
      </c>
      <c r="W83" s="1305">
        <v>8</v>
      </c>
      <c r="X83" s="1305">
        <v>5</v>
      </c>
      <c r="Y83" s="1472">
        <v>122</v>
      </c>
      <c r="Z83" s="1472"/>
      <c r="AA83" s="1472"/>
      <c r="AB83" s="1472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1001">
        <f t="shared" si="75"/>
        <v>300</v>
      </c>
      <c r="AO83" s="289">
        <f>+AM82/(AM83+AM82)</f>
        <v>0.77892409727339718</v>
      </c>
    </row>
    <row r="84" spans="2:41" ht="28.5" customHeight="1">
      <c r="B84" s="238" t="s">
        <v>4</v>
      </c>
      <c r="C84" s="2229"/>
      <c r="D84" s="2113" t="s">
        <v>129</v>
      </c>
      <c r="E84" s="214" t="s">
        <v>148</v>
      </c>
      <c r="F84" s="220"/>
      <c r="G84" s="310"/>
      <c r="H84" s="270">
        <f t="shared" ref="H84:AA84" si="78">+H86</f>
        <v>0</v>
      </c>
      <c r="I84" s="270">
        <f t="shared" si="78"/>
        <v>0</v>
      </c>
      <c r="J84" s="270">
        <f t="shared" si="78"/>
        <v>0</v>
      </c>
      <c r="K84" s="270">
        <f t="shared" si="78"/>
        <v>0</v>
      </c>
      <c r="L84" s="270">
        <f t="shared" si="78"/>
        <v>0</v>
      </c>
      <c r="M84" s="1471">
        <f t="shared" si="78"/>
        <v>0</v>
      </c>
      <c r="N84" s="1471">
        <v>77</v>
      </c>
      <c r="O84" s="1471">
        <v>95</v>
      </c>
      <c r="P84" s="270">
        <v>128</v>
      </c>
      <c r="Q84" s="270">
        <v>20</v>
      </c>
      <c r="R84" s="1471">
        <f t="shared" si="78"/>
        <v>0</v>
      </c>
      <c r="S84" s="1471">
        <f t="shared" si="78"/>
        <v>0</v>
      </c>
      <c r="T84" s="1471">
        <f t="shared" si="78"/>
        <v>0</v>
      </c>
      <c r="U84" s="1471">
        <v>128</v>
      </c>
      <c r="V84" s="1471">
        <v>146</v>
      </c>
      <c r="W84" s="270">
        <v>139</v>
      </c>
      <c r="X84" s="270">
        <v>16</v>
      </c>
      <c r="Y84" s="1471">
        <f t="shared" si="78"/>
        <v>0</v>
      </c>
      <c r="Z84" s="1471">
        <f t="shared" si="78"/>
        <v>0</v>
      </c>
      <c r="AA84" s="1471">
        <f t="shared" si="78"/>
        <v>0</v>
      </c>
      <c r="AB84" s="1471">
        <v>152</v>
      </c>
      <c r="AC84" s="270">
        <f t="shared" ref="AC84:AL84" si="79">+AC86</f>
        <v>180</v>
      </c>
      <c r="AD84" s="270">
        <f t="shared" si="79"/>
        <v>60</v>
      </c>
      <c r="AE84" s="270">
        <f t="shared" si="79"/>
        <v>0</v>
      </c>
      <c r="AF84" s="270">
        <f t="shared" si="79"/>
        <v>0</v>
      </c>
      <c r="AG84" s="270">
        <f t="shared" si="79"/>
        <v>0</v>
      </c>
      <c r="AH84" s="270">
        <f t="shared" si="79"/>
        <v>0</v>
      </c>
      <c r="AI84" s="270">
        <f t="shared" si="79"/>
        <v>0</v>
      </c>
      <c r="AJ84" s="270">
        <f t="shared" si="79"/>
        <v>0</v>
      </c>
      <c r="AK84" s="270">
        <f t="shared" si="79"/>
        <v>0</v>
      </c>
      <c r="AL84" s="270">
        <f t="shared" si="79"/>
        <v>0</v>
      </c>
      <c r="AM84" s="1000">
        <f t="shared" si="75"/>
        <v>1141</v>
      </c>
    </row>
    <row r="85" spans="2:41" ht="28.5" customHeight="1">
      <c r="B85" s="238" t="s">
        <v>4</v>
      </c>
      <c r="C85" s="2229"/>
      <c r="D85" s="2112"/>
      <c r="E85" s="215" t="s">
        <v>636</v>
      </c>
      <c r="F85" s="221"/>
      <c r="G85" s="248"/>
      <c r="H85" s="221"/>
      <c r="I85" s="221"/>
      <c r="J85" s="221"/>
      <c r="K85" s="221"/>
      <c r="L85" s="221"/>
      <c r="M85" s="1472"/>
      <c r="N85" s="1472">
        <v>7</v>
      </c>
      <c r="O85" s="1472">
        <v>77</v>
      </c>
      <c r="P85" s="221">
        <v>41</v>
      </c>
      <c r="Q85" s="221">
        <v>1</v>
      </c>
      <c r="R85" s="1472"/>
      <c r="S85" s="1472"/>
      <c r="T85" s="1472"/>
      <c r="U85" s="1472">
        <v>11</v>
      </c>
      <c r="V85" s="1472">
        <v>24</v>
      </c>
      <c r="W85" s="221">
        <v>3</v>
      </c>
      <c r="X85" s="221"/>
      <c r="Y85" s="1472"/>
      <c r="Z85" s="1472"/>
      <c r="AA85" s="1472"/>
      <c r="AB85" s="1472">
        <v>5</v>
      </c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1001">
        <f t="shared" si="75"/>
        <v>169</v>
      </c>
      <c r="AO85" s="289">
        <f>+AM84/(AM85+AM84)</f>
        <v>0.87099236641221378</v>
      </c>
    </row>
    <row r="86" spans="2:41" ht="28.5" customHeight="1">
      <c r="B86" s="238" t="s">
        <v>4</v>
      </c>
      <c r="C86" s="2229"/>
      <c r="D86" s="2111" t="s">
        <v>4</v>
      </c>
      <c r="E86" s="214" t="s">
        <v>148</v>
      </c>
      <c r="F86" s="222"/>
      <c r="G86" s="311"/>
      <c r="H86" s="270">
        <f t="shared" ref="H86:M86" si="80">+H90</f>
        <v>0</v>
      </c>
      <c r="I86" s="270">
        <f t="shared" si="80"/>
        <v>0</v>
      </c>
      <c r="J86" s="270">
        <f t="shared" si="80"/>
        <v>0</v>
      </c>
      <c r="K86" s="270">
        <f t="shared" si="80"/>
        <v>0</v>
      </c>
      <c r="L86" s="270">
        <f t="shared" si="80"/>
        <v>0</v>
      </c>
      <c r="M86" s="1471">
        <f t="shared" si="80"/>
        <v>0</v>
      </c>
      <c r="N86" s="1471">
        <v>111</v>
      </c>
      <c r="O86" s="1471">
        <v>166</v>
      </c>
      <c r="P86" s="270">
        <v>182</v>
      </c>
      <c r="Q86" s="270">
        <f t="shared" ref="Q86:AL86" si="81">+Q90</f>
        <v>0</v>
      </c>
      <c r="R86" s="1471">
        <f t="shared" si="81"/>
        <v>0</v>
      </c>
      <c r="S86" s="1471">
        <f t="shared" si="81"/>
        <v>0</v>
      </c>
      <c r="T86" s="1471">
        <f t="shared" si="81"/>
        <v>0</v>
      </c>
      <c r="U86" s="1471">
        <v>157</v>
      </c>
      <c r="V86" s="1471">
        <v>181</v>
      </c>
      <c r="W86" s="270">
        <v>132</v>
      </c>
      <c r="X86" s="270">
        <f t="shared" si="81"/>
        <v>0</v>
      </c>
      <c r="Y86" s="1471">
        <f t="shared" si="81"/>
        <v>0</v>
      </c>
      <c r="Z86" s="1471">
        <f t="shared" si="81"/>
        <v>0</v>
      </c>
      <c r="AA86" s="1471">
        <f t="shared" si="81"/>
        <v>0</v>
      </c>
      <c r="AB86" s="1471">
        <v>45</v>
      </c>
      <c r="AC86" s="270">
        <f t="shared" si="81"/>
        <v>180</v>
      </c>
      <c r="AD86" s="270">
        <f t="shared" si="81"/>
        <v>60</v>
      </c>
      <c r="AE86" s="270">
        <f t="shared" si="81"/>
        <v>0</v>
      </c>
      <c r="AF86" s="270">
        <f t="shared" si="81"/>
        <v>0</v>
      </c>
      <c r="AG86" s="270">
        <f t="shared" si="81"/>
        <v>0</v>
      </c>
      <c r="AH86" s="270">
        <f t="shared" si="81"/>
        <v>0</v>
      </c>
      <c r="AI86" s="270">
        <f t="shared" si="81"/>
        <v>0</v>
      </c>
      <c r="AJ86" s="270">
        <f t="shared" si="81"/>
        <v>0</v>
      </c>
      <c r="AK86" s="270">
        <f t="shared" si="81"/>
        <v>0</v>
      </c>
      <c r="AL86" s="270">
        <f t="shared" si="81"/>
        <v>0</v>
      </c>
      <c r="AM86" s="1000">
        <f t="shared" si="75"/>
        <v>1214</v>
      </c>
    </row>
    <row r="87" spans="2:41" ht="28.5" customHeight="1" thickBot="1">
      <c r="B87" s="238" t="s">
        <v>4</v>
      </c>
      <c r="C87" s="2229"/>
      <c r="D87" s="2114"/>
      <c r="E87" s="216" t="s">
        <v>636</v>
      </c>
      <c r="F87" s="223"/>
      <c r="G87" s="312"/>
      <c r="H87" s="221"/>
      <c r="I87" s="221"/>
      <c r="J87" s="221"/>
      <c r="K87" s="221"/>
      <c r="L87" s="221"/>
      <c r="M87" s="1472"/>
      <c r="N87" s="1472">
        <v>7</v>
      </c>
      <c r="O87" s="1472">
        <v>15</v>
      </c>
      <c r="P87" s="221">
        <v>11</v>
      </c>
      <c r="Q87" s="221"/>
      <c r="R87" s="1472"/>
      <c r="S87" s="1472"/>
      <c r="T87" s="1472"/>
      <c r="U87" s="1472">
        <v>26</v>
      </c>
      <c r="V87" s="1472">
        <v>10</v>
      </c>
      <c r="W87" s="221"/>
      <c r="X87" s="221"/>
      <c r="Y87" s="1472"/>
      <c r="Z87" s="1472"/>
      <c r="AA87" s="1472"/>
      <c r="AB87" s="1472">
        <v>13</v>
      </c>
      <c r="AC87" s="221"/>
      <c r="AD87" s="221"/>
      <c r="AE87" s="221"/>
      <c r="AF87" s="221"/>
      <c r="AG87" s="221"/>
      <c r="AH87" s="221"/>
      <c r="AI87" s="221"/>
      <c r="AJ87" s="221"/>
      <c r="AK87" s="221"/>
      <c r="AL87" s="221"/>
      <c r="AM87" s="1001">
        <f t="shared" si="75"/>
        <v>82</v>
      </c>
      <c r="AO87" s="289">
        <f>+AM86/(AM87+AM86)</f>
        <v>0.93672839506172845</v>
      </c>
    </row>
    <row r="88" spans="2:41" ht="28.5" customHeight="1" thickTop="1">
      <c r="B88" s="238" t="s">
        <v>4</v>
      </c>
      <c r="C88" s="2229"/>
      <c r="D88" s="225" t="s">
        <v>637</v>
      </c>
      <c r="E88" s="226" t="s">
        <v>7</v>
      </c>
      <c r="F88" s="227"/>
      <c r="G88" s="249"/>
      <c r="H88" s="227"/>
      <c r="I88" s="227"/>
      <c r="J88" s="227"/>
      <c r="K88" s="227"/>
      <c r="L88" s="227"/>
      <c r="M88" s="1473"/>
      <c r="N88" s="1473">
        <v>9</v>
      </c>
      <c r="O88" s="1473"/>
      <c r="P88" s="227">
        <v>3</v>
      </c>
      <c r="Q88" s="227"/>
      <c r="R88" s="1473"/>
      <c r="S88" s="1473"/>
      <c r="T88" s="1473"/>
      <c r="U88" s="1473">
        <v>6</v>
      </c>
      <c r="V88" s="1473">
        <v>17</v>
      </c>
      <c r="W88" s="227">
        <v>27</v>
      </c>
      <c r="X88" s="227"/>
      <c r="Y88" s="1473"/>
      <c r="Z88" s="1473"/>
      <c r="AA88" s="1473"/>
      <c r="AB88" s="1473">
        <v>20</v>
      </c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1002">
        <f t="shared" si="75"/>
        <v>82</v>
      </c>
    </row>
    <row r="89" spans="2:41" ht="28.5" customHeight="1">
      <c r="B89" s="238" t="s">
        <v>4</v>
      </c>
      <c r="C89" s="2229"/>
      <c r="D89" s="2063" t="s">
        <v>51</v>
      </c>
      <c r="E89" s="2064"/>
      <c r="F89" s="224"/>
      <c r="G89" s="313">
        <f>在庫管理!E6</f>
        <v>159</v>
      </c>
      <c r="H89" s="511">
        <f>+G89+H86-H83-H85-H77-H69</f>
        <v>159</v>
      </c>
      <c r="I89" s="511">
        <f t="shared" ref="I89:AL89" si="82">+H89+I86-I83-I85-I77-I69</f>
        <v>159</v>
      </c>
      <c r="J89" s="511">
        <f>+I89+J86-J83-J85-J77-J69</f>
        <v>159</v>
      </c>
      <c r="K89" s="511">
        <f t="shared" si="82"/>
        <v>159</v>
      </c>
      <c r="L89" s="511">
        <f t="shared" si="82"/>
        <v>159</v>
      </c>
      <c r="M89" s="511">
        <f>+L89+M86-M83-M85-M77-M69</f>
        <v>159</v>
      </c>
      <c r="N89" s="511">
        <f>+M89+N86-N83-N85-N77-N69</f>
        <v>143</v>
      </c>
      <c r="O89" s="511">
        <f t="shared" si="82"/>
        <v>208</v>
      </c>
      <c r="P89" s="511">
        <f t="shared" si="82"/>
        <v>342</v>
      </c>
      <c r="Q89" s="511">
        <f t="shared" si="82"/>
        <v>339</v>
      </c>
      <c r="R89" s="511">
        <f>+Q89+R86-R83-R85-R77-R69</f>
        <v>232</v>
      </c>
      <c r="S89" s="511">
        <f>+R89+S86-S83-S85-S77-S69</f>
        <v>61</v>
      </c>
      <c r="T89" s="511">
        <f>+S89+T86-T83-T85-T77-T69</f>
        <v>61</v>
      </c>
      <c r="U89" s="511">
        <f>+T89+U86-U83-U85-U77-U69</f>
        <v>202</v>
      </c>
      <c r="V89" s="511">
        <f>+U89+V86-V83-V85-V77-V69</f>
        <v>339</v>
      </c>
      <c r="W89" s="511">
        <f t="shared" si="82"/>
        <v>460</v>
      </c>
      <c r="X89" s="511">
        <f t="shared" si="82"/>
        <v>455</v>
      </c>
      <c r="Y89" s="511">
        <f t="shared" si="82"/>
        <v>237</v>
      </c>
      <c r="Z89" s="511">
        <f t="shared" si="82"/>
        <v>165</v>
      </c>
      <c r="AA89" s="511">
        <f t="shared" si="82"/>
        <v>69</v>
      </c>
      <c r="AB89" s="511">
        <f t="shared" si="82"/>
        <v>109</v>
      </c>
      <c r="AC89" s="511">
        <f t="shared" si="82"/>
        <v>241</v>
      </c>
      <c r="AD89" s="511">
        <f t="shared" si="82"/>
        <v>301</v>
      </c>
      <c r="AE89" s="511">
        <f t="shared" si="82"/>
        <v>301</v>
      </c>
      <c r="AF89" s="511">
        <f t="shared" si="82"/>
        <v>253</v>
      </c>
      <c r="AG89" s="511">
        <f t="shared" si="82"/>
        <v>253</v>
      </c>
      <c r="AH89" s="511">
        <f t="shared" si="82"/>
        <v>253</v>
      </c>
      <c r="AI89" s="511">
        <f t="shared" si="82"/>
        <v>253</v>
      </c>
      <c r="AJ89" s="511">
        <f t="shared" si="82"/>
        <v>253</v>
      </c>
      <c r="AK89" s="511">
        <f t="shared" si="82"/>
        <v>253</v>
      </c>
      <c r="AL89" s="511">
        <f t="shared" si="82"/>
        <v>253</v>
      </c>
      <c r="AM89" s="1003"/>
    </row>
    <row r="90" spans="2:41" ht="28.5" customHeight="1">
      <c r="B90" s="238" t="s">
        <v>4</v>
      </c>
      <c r="C90" s="2229"/>
      <c r="D90" s="2055" t="s">
        <v>144</v>
      </c>
      <c r="E90" s="2056"/>
      <c r="F90" s="247"/>
      <c r="G90" s="794">
        <f>+管理ﾌｫｰﾏｯﾄ!G5</f>
        <v>1120</v>
      </c>
      <c r="H90" s="116"/>
      <c r="I90" s="116"/>
      <c r="J90" s="116"/>
      <c r="K90" s="116"/>
      <c r="L90" s="116"/>
      <c r="M90" s="116"/>
      <c r="N90" s="116">
        <v>90</v>
      </c>
      <c r="O90" s="116">
        <v>160</v>
      </c>
      <c r="P90" s="116">
        <v>160</v>
      </c>
      <c r="Q90" s="116"/>
      <c r="R90" s="116"/>
      <c r="S90" s="116"/>
      <c r="T90" s="116"/>
      <c r="U90" s="116">
        <v>210</v>
      </c>
      <c r="V90" s="116">
        <v>210</v>
      </c>
      <c r="W90" s="116">
        <v>180</v>
      </c>
      <c r="X90" s="116"/>
      <c r="Y90" s="116"/>
      <c r="Z90" s="116"/>
      <c r="AA90" s="116"/>
      <c r="AB90" s="116">
        <v>120</v>
      </c>
      <c r="AC90" s="116">
        <v>180</v>
      </c>
      <c r="AD90" s="116">
        <v>60</v>
      </c>
      <c r="AE90" s="116"/>
      <c r="AF90" s="116"/>
      <c r="AG90" s="116"/>
      <c r="AH90" s="116"/>
      <c r="AI90" s="116"/>
      <c r="AJ90" s="116"/>
      <c r="AK90" s="116"/>
      <c r="AL90" s="116"/>
      <c r="AM90" s="1004">
        <f>SUM(H90:AL90)</f>
        <v>1370</v>
      </c>
      <c r="AO90" s="238" t="s">
        <v>638</v>
      </c>
    </row>
    <row r="91" spans="2:41" ht="28.5" customHeight="1">
      <c r="B91" s="238" t="s">
        <v>4</v>
      </c>
      <c r="C91" s="2229"/>
      <c r="D91" s="2057" t="s">
        <v>148</v>
      </c>
      <c r="E91" s="2058"/>
      <c r="F91" s="244"/>
      <c r="G91" s="753">
        <f>在庫管理!D6</f>
        <v>0</v>
      </c>
      <c r="H91" s="217">
        <f>+H86-H85-H83-H81</f>
        <v>0</v>
      </c>
      <c r="I91" s="217">
        <f t="shared" ref="I91:AL91" si="83">+I86-I85-I83-I81</f>
        <v>0</v>
      </c>
      <c r="J91" s="217">
        <f t="shared" si="83"/>
        <v>0</v>
      </c>
      <c r="K91" s="217">
        <f t="shared" si="83"/>
        <v>0</v>
      </c>
      <c r="L91" s="217">
        <f t="shared" si="83"/>
        <v>0</v>
      </c>
      <c r="M91" s="217">
        <f>+M86-M85-M83-M81</f>
        <v>0</v>
      </c>
      <c r="N91" s="217">
        <f t="shared" si="83"/>
        <v>104</v>
      </c>
      <c r="O91" s="217">
        <f t="shared" si="83"/>
        <v>65</v>
      </c>
      <c r="P91" s="217">
        <f t="shared" si="83"/>
        <v>134</v>
      </c>
      <c r="Q91" s="217">
        <f t="shared" si="83"/>
        <v>-9</v>
      </c>
      <c r="R91" s="217">
        <f t="shared" si="83"/>
        <v>-107</v>
      </c>
      <c r="S91" s="217">
        <f t="shared" si="83"/>
        <v>0</v>
      </c>
      <c r="T91" s="217">
        <f t="shared" si="83"/>
        <v>0</v>
      </c>
      <c r="U91" s="217">
        <f t="shared" si="83"/>
        <v>141</v>
      </c>
      <c r="V91" s="217">
        <f t="shared" si="83"/>
        <v>137</v>
      </c>
      <c r="W91" s="217">
        <f t="shared" si="83"/>
        <v>121</v>
      </c>
      <c r="X91" s="217">
        <f t="shared" si="83"/>
        <v>-5</v>
      </c>
      <c r="Y91" s="217">
        <f t="shared" si="83"/>
        <v>-122</v>
      </c>
      <c r="Z91" s="217">
        <f t="shared" si="83"/>
        <v>0</v>
      </c>
      <c r="AA91" s="217">
        <f t="shared" si="83"/>
        <v>0</v>
      </c>
      <c r="AB91" s="217">
        <f t="shared" si="83"/>
        <v>39</v>
      </c>
      <c r="AC91" s="217">
        <f t="shared" si="83"/>
        <v>180</v>
      </c>
      <c r="AD91" s="217">
        <f t="shared" si="83"/>
        <v>60</v>
      </c>
      <c r="AE91" s="217">
        <f t="shared" si="83"/>
        <v>0</v>
      </c>
      <c r="AF91" s="217">
        <f t="shared" si="83"/>
        <v>0</v>
      </c>
      <c r="AG91" s="217">
        <f t="shared" si="83"/>
        <v>0</v>
      </c>
      <c r="AH91" s="217">
        <f t="shared" si="83"/>
        <v>0</v>
      </c>
      <c r="AI91" s="217">
        <f t="shared" si="83"/>
        <v>0</v>
      </c>
      <c r="AJ91" s="217">
        <f t="shared" si="83"/>
        <v>0</v>
      </c>
      <c r="AK91" s="217">
        <f t="shared" si="83"/>
        <v>0</v>
      </c>
      <c r="AL91" s="217">
        <f t="shared" si="83"/>
        <v>0</v>
      </c>
      <c r="AM91" s="1005">
        <f>SUM(H91:AL91)+G91</f>
        <v>738</v>
      </c>
      <c r="AO91" s="289">
        <f>+AM91/(AM92+AM91)</f>
        <v>0.53555878084179975</v>
      </c>
    </row>
    <row r="92" spans="2:41" ht="28.5" customHeight="1">
      <c r="B92" s="238" t="s">
        <v>4</v>
      </c>
      <c r="C92" s="2229"/>
      <c r="D92" s="2115" t="s">
        <v>636</v>
      </c>
      <c r="E92" s="2116"/>
      <c r="F92" s="245"/>
      <c r="G92" s="252"/>
      <c r="H92" s="245">
        <f>+H88+H87+H85+H83+H81</f>
        <v>0</v>
      </c>
      <c r="I92" s="245">
        <f t="shared" ref="I92:AL92" si="84">+I88+I87+I85+I83+I81</f>
        <v>0</v>
      </c>
      <c r="J92" s="245">
        <f t="shared" si="84"/>
        <v>0</v>
      </c>
      <c r="K92" s="245">
        <f t="shared" si="84"/>
        <v>0</v>
      </c>
      <c r="L92" s="245">
        <f t="shared" si="84"/>
        <v>0</v>
      </c>
      <c r="M92" s="245">
        <f t="shared" si="84"/>
        <v>0</v>
      </c>
      <c r="N92" s="245">
        <f t="shared" si="84"/>
        <v>23</v>
      </c>
      <c r="O92" s="245">
        <f t="shared" si="84"/>
        <v>116</v>
      </c>
      <c r="P92" s="245">
        <f t="shared" si="84"/>
        <v>62</v>
      </c>
      <c r="Q92" s="245">
        <f t="shared" si="84"/>
        <v>9</v>
      </c>
      <c r="R92" s="245">
        <f t="shared" si="84"/>
        <v>107</v>
      </c>
      <c r="S92" s="245">
        <f t="shared" si="84"/>
        <v>0</v>
      </c>
      <c r="T92" s="245">
        <f t="shared" si="84"/>
        <v>0</v>
      </c>
      <c r="U92" s="245">
        <f t="shared" si="84"/>
        <v>48</v>
      </c>
      <c r="V92" s="245">
        <f t="shared" si="84"/>
        <v>71</v>
      </c>
      <c r="W92" s="245">
        <f t="shared" si="84"/>
        <v>38</v>
      </c>
      <c r="X92" s="245">
        <f t="shared" si="84"/>
        <v>5</v>
      </c>
      <c r="Y92" s="245">
        <f t="shared" si="84"/>
        <v>122</v>
      </c>
      <c r="Z92" s="245">
        <f t="shared" si="84"/>
        <v>0</v>
      </c>
      <c r="AA92" s="245">
        <f t="shared" si="84"/>
        <v>0</v>
      </c>
      <c r="AB92" s="245">
        <f t="shared" si="84"/>
        <v>39</v>
      </c>
      <c r="AC92" s="245">
        <f t="shared" si="84"/>
        <v>0</v>
      </c>
      <c r="AD92" s="245">
        <f t="shared" si="84"/>
        <v>0</v>
      </c>
      <c r="AE92" s="245">
        <f t="shared" si="84"/>
        <v>0</v>
      </c>
      <c r="AF92" s="245">
        <f t="shared" si="84"/>
        <v>0</v>
      </c>
      <c r="AG92" s="245">
        <f t="shared" si="84"/>
        <v>0</v>
      </c>
      <c r="AH92" s="245">
        <f t="shared" si="84"/>
        <v>0</v>
      </c>
      <c r="AI92" s="245">
        <f t="shared" si="84"/>
        <v>0</v>
      </c>
      <c r="AJ92" s="245">
        <f t="shared" si="84"/>
        <v>0</v>
      </c>
      <c r="AK92" s="245">
        <f t="shared" si="84"/>
        <v>0</v>
      </c>
      <c r="AL92" s="245">
        <f t="shared" si="84"/>
        <v>0</v>
      </c>
      <c r="AM92" s="1006">
        <f>SUM(H92:AL92)</f>
        <v>640</v>
      </c>
    </row>
    <row r="93" spans="2:41" ht="28.5" customHeight="1">
      <c r="B93" s="238" t="s">
        <v>4</v>
      </c>
      <c r="C93" s="2229"/>
      <c r="D93" s="2057" t="s">
        <v>8</v>
      </c>
      <c r="E93" s="2058"/>
      <c r="F93" s="218"/>
      <c r="G93" s="253"/>
      <c r="H93" s="218">
        <f t="shared" ref="H93:AL93" si="85">+H91-H90</f>
        <v>0</v>
      </c>
      <c r="I93" s="218">
        <f t="shared" si="85"/>
        <v>0</v>
      </c>
      <c r="J93" s="218">
        <f t="shared" si="85"/>
        <v>0</v>
      </c>
      <c r="K93" s="218">
        <f t="shared" si="85"/>
        <v>0</v>
      </c>
      <c r="L93" s="218">
        <f t="shared" si="85"/>
        <v>0</v>
      </c>
      <c r="M93" s="218">
        <f t="shared" si="85"/>
        <v>0</v>
      </c>
      <c r="N93" s="218">
        <f t="shared" si="85"/>
        <v>14</v>
      </c>
      <c r="O93" s="218">
        <f t="shared" si="85"/>
        <v>-95</v>
      </c>
      <c r="P93" s="218">
        <f t="shared" si="85"/>
        <v>-26</v>
      </c>
      <c r="Q93" s="218">
        <f t="shared" si="85"/>
        <v>-9</v>
      </c>
      <c r="R93" s="218">
        <f t="shared" si="85"/>
        <v>-107</v>
      </c>
      <c r="S93" s="218">
        <f t="shared" si="85"/>
        <v>0</v>
      </c>
      <c r="T93" s="218">
        <f t="shared" si="85"/>
        <v>0</v>
      </c>
      <c r="U93" s="218">
        <f t="shared" si="85"/>
        <v>-69</v>
      </c>
      <c r="V93" s="218">
        <f t="shared" si="85"/>
        <v>-73</v>
      </c>
      <c r="W93" s="218">
        <f t="shared" si="85"/>
        <v>-59</v>
      </c>
      <c r="X93" s="218">
        <f t="shared" si="85"/>
        <v>-5</v>
      </c>
      <c r="Y93" s="218">
        <f t="shared" si="85"/>
        <v>-122</v>
      </c>
      <c r="Z93" s="218">
        <f t="shared" si="85"/>
        <v>0</v>
      </c>
      <c r="AA93" s="218">
        <f t="shared" si="85"/>
        <v>0</v>
      </c>
      <c r="AB93" s="218">
        <f t="shared" si="85"/>
        <v>-81</v>
      </c>
      <c r="AC93" s="218">
        <f t="shared" si="85"/>
        <v>0</v>
      </c>
      <c r="AD93" s="218">
        <f t="shared" si="85"/>
        <v>0</v>
      </c>
      <c r="AE93" s="218">
        <f t="shared" si="85"/>
        <v>0</v>
      </c>
      <c r="AF93" s="218">
        <f t="shared" si="85"/>
        <v>0</v>
      </c>
      <c r="AG93" s="218">
        <f t="shared" si="85"/>
        <v>0</v>
      </c>
      <c r="AH93" s="218">
        <f t="shared" si="85"/>
        <v>0</v>
      </c>
      <c r="AI93" s="218">
        <f t="shared" si="85"/>
        <v>0</v>
      </c>
      <c r="AJ93" s="218">
        <f t="shared" si="85"/>
        <v>0</v>
      </c>
      <c r="AK93" s="218">
        <f t="shared" si="85"/>
        <v>0</v>
      </c>
      <c r="AL93" s="218">
        <f t="shared" si="85"/>
        <v>0</v>
      </c>
      <c r="AM93" s="1007">
        <f>SUM(H93:AL93)</f>
        <v>-632</v>
      </c>
    </row>
    <row r="94" spans="2:41" ht="28.5" customHeight="1">
      <c r="B94" s="238" t="s">
        <v>4</v>
      </c>
      <c r="C94" s="2229"/>
      <c r="D94" s="2065" t="s">
        <v>639</v>
      </c>
      <c r="E94" s="2066"/>
      <c r="F94" s="219"/>
      <c r="G94" s="254"/>
      <c r="H94" s="219">
        <f t="shared" ref="H94:AL94" si="86">+G94+H93</f>
        <v>0</v>
      </c>
      <c r="I94" s="219">
        <f t="shared" si="86"/>
        <v>0</v>
      </c>
      <c r="J94" s="219">
        <f t="shared" si="86"/>
        <v>0</v>
      </c>
      <c r="K94" s="219">
        <f t="shared" si="86"/>
        <v>0</v>
      </c>
      <c r="L94" s="219">
        <f t="shared" si="86"/>
        <v>0</v>
      </c>
      <c r="M94" s="219">
        <f t="shared" si="86"/>
        <v>0</v>
      </c>
      <c r="N94" s="219">
        <f t="shared" si="86"/>
        <v>14</v>
      </c>
      <c r="O94" s="219">
        <f t="shared" si="86"/>
        <v>-81</v>
      </c>
      <c r="P94" s="219">
        <f t="shared" si="86"/>
        <v>-107</v>
      </c>
      <c r="Q94" s="219">
        <f t="shared" si="86"/>
        <v>-116</v>
      </c>
      <c r="R94" s="219">
        <f t="shared" ref="R94:W94" si="87">+Q94+R93</f>
        <v>-223</v>
      </c>
      <c r="S94" s="219">
        <f t="shared" si="87"/>
        <v>-223</v>
      </c>
      <c r="T94" s="219">
        <f t="shared" si="87"/>
        <v>-223</v>
      </c>
      <c r="U94" s="219">
        <f t="shared" si="87"/>
        <v>-292</v>
      </c>
      <c r="V94" s="219">
        <f t="shared" si="87"/>
        <v>-365</v>
      </c>
      <c r="W94" s="219">
        <f t="shared" si="87"/>
        <v>-424</v>
      </c>
      <c r="X94" s="219">
        <f t="shared" si="86"/>
        <v>-429</v>
      </c>
      <c r="Y94" s="219">
        <f t="shared" si="86"/>
        <v>-551</v>
      </c>
      <c r="Z94" s="219">
        <f t="shared" si="86"/>
        <v>-551</v>
      </c>
      <c r="AA94" s="219">
        <f t="shared" si="86"/>
        <v>-551</v>
      </c>
      <c r="AB94" s="219">
        <f t="shared" si="86"/>
        <v>-632</v>
      </c>
      <c r="AC94" s="219">
        <f t="shared" si="86"/>
        <v>-632</v>
      </c>
      <c r="AD94" s="219">
        <f t="shared" si="86"/>
        <v>-632</v>
      </c>
      <c r="AE94" s="219">
        <f t="shared" si="86"/>
        <v>-632</v>
      </c>
      <c r="AF94" s="219">
        <f t="shared" si="86"/>
        <v>-632</v>
      </c>
      <c r="AG94" s="219">
        <f t="shared" si="86"/>
        <v>-632</v>
      </c>
      <c r="AH94" s="219">
        <f t="shared" si="86"/>
        <v>-632</v>
      </c>
      <c r="AI94" s="219">
        <f t="shared" si="86"/>
        <v>-632</v>
      </c>
      <c r="AJ94" s="219">
        <f t="shared" si="86"/>
        <v>-632</v>
      </c>
      <c r="AK94" s="219">
        <f t="shared" si="86"/>
        <v>-632</v>
      </c>
      <c r="AL94" s="219">
        <f t="shared" si="86"/>
        <v>-632</v>
      </c>
      <c r="AM94" s="1008">
        <f>SUM(H94:AL94)</f>
        <v>-11074</v>
      </c>
    </row>
    <row r="95" spans="2:41" ht="28.5" customHeight="1">
      <c r="B95" s="238" t="s">
        <v>4</v>
      </c>
      <c r="C95" s="2229"/>
      <c r="D95" s="2117" t="s">
        <v>640</v>
      </c>
      <c r="E95" s="2117"/>
      <c r="F95" s="273"/>
      <c r="G95" s="315">
        <f>+G58+G63+G79+G89</f>
        <v>475</v>
      </c>
      <c r="H95" s="275">
        <f t="shared" ref="H95:AL95" si="88">+G95+H90-H55</f>
        <v>475</v>
      </c>
      <c r="I95" s="275">
        <f t="shared" si="88"/>
        <v>475</v>
      </c>
      <c r="J95" s="275">
        <f t="shared" si="88"/>
        <v>475</v>
      </c>
      <c r="K95" s="275">
        <f t="shared" si="88"/>
        <v>475</v>
      </c>
      <c r="L95" s="275">
        <f t="shared" si="88"/>
        <v>475</v>
      </c>
      <c r="M95" s="275">
        <f t="shared" si="88"/>
        <v>403</v>
      </c>
      <c r="N95" s="275">
        <f t="shared" si="88"/>
        <v>421</v>
      </c>
      <c r="O95" s="275">
        <f t="shared" si="88"/>
        <v>485</v>
      </c>
      <c r="P95" s="275">
        <f t="shared" si="88"/>
        <v>645</v>
      </c>
      <c r="Q95" s="275">
        <f t="shared" si="88"/>
        <v>645</v>
      </c>
      <c r="R95" s="275">
        <f t="shared" si="88"/>
        <v>573</v>
      </c>
      <c r="S95" s="275">
        <f t="shared" si="88"/>
        <v>501</v>
      </c>
      <c r="T95" s="275">
        <f t="shared" si="88"/>
        <v>429</v>
      </c>
      <c r="U95" s="275">
        <f t="shared" si="88"/>
        <v>639</v>
      </c>
      <c r="V95" s="275">
        <f t="shared" si="88"/>
        <v>849</v>
      </c>
      <c r="W95" s="275">
        <f t="shared" si="88"/>
        <v>1029</v>
      </c>
      <c r="X95" s="275">
        <f t="shared" si="88"/>
        <v>1029</v>
      </c>
      <c r="Y95" s="275">
        <f t="shared" si="88"/>
        <v>1029</v>
      </c>
      <c r="Z95" s="275">
        <f t="shared" si="88"/>
        <v>1029</v>
      </c>
      <c r="AA95" s="275">
        <f t="shared" si="88"/>
        <v>1029</v>
      </c>
      <c r="AB95" s="275">
        <f t="shared" si="88"/>
        <v>1149</v>
      </c>
      <c r="AC95" s="275">
        <f t="shared" si="88"/>
        <v>1329</v>
      </c>
      <c r="AD95" s="275">
        <f t="shared" si="88"/>
        <v>1389</v>
      </c>
      <c r="AE95" s="275">
        <f t="shared" si="88"/>
        <v>1389</v>
      </c>
      <c r="AF95" s="275">
        <f t="shared" si="88"/>
        <v>1389</v>
      </c>
      <c r="AG95" s="275">
        <f t="shared" si="88"/>
        <v>1389</v>
      </c>
      <c r="AH95" s="275">
        <f t="shared" si="88"/>
        <v>1389</v>
      </c>
      <c r="AI95" s="275">
        <f t="shared" si="88"/>
        <v>1389</v>
      </c>
      <c r="AJ95" s="275">
        <f t="shared" si="88"/>
        <v>1389</v>
      </c>
      <c r="AK95" s="275">
        <f t="shared" si="88"/>
        <v>1389</v>
      </c>
      <c r="AL95" s="275">
        <f t="shared" si="88"/>
        <v>1389</v>
      </c>
      <c r="AM95" s="1009">
        <f>AL95</f>
        <v>1389</v>
      </c>
    </row>
    <row r="96" spans="2:41" ht="28.5" customHeight="1">
      <c r="B96" s="238" t="s">
        <v>4</v>
      </c>
      <c r="C96" s="2229"/>
      <c r="D96" s="2118" t="s">
        <v>641</v>
      </c>
      <c r="E96" s="2118"/>
      <c r="F96" s="231"/>
      <c r="G96" s="316">
        <f>+G58+G63+G79+G89</f>
        <v>475</v>
      </c>
      <c r="H96" s="232">
        <f t="shared" ref="H96:AL96" si="89">+G96+H91-H56</f>
        <v>475</v>
      </c>
      <c r="I96" s="232">
        <f t="shared" si="89"/>
        <v>475</v>
      </c>
      <c r="J96" s="232">
        <f t="shared" si="89"/>
        <v>475</v>
      </c>
      <c r="K96" s="232">
        <f t="shared" si="89"/>
        <v>475</v>
      </c>
      <c r="L96" s="232">
        <f t="shared" si="89"/>
        <v>475</v>
      </c>
      <c r="M96" s="232">
        <f t="shared" si="89"/>
        <v>475</v>
      </c>
      <c r="N96" s="232">
        <f t="shared" si="89"/>
        <v>531</v>
      </c>
      <c r="O96" s="232">
        <f t="shared" si="89"/>
        <v>548</v>
      </c>
      <c r="P96" s="232">
        <f t="shared" si="89"/>
        <v>682</v>
      </c>
      <c r="Q96" s="232">
        <f t="shared" ref="Q96:Y96" si="90">+P96+Q91-Q56</f>
        <v>673</v>
      </c>
      <c r="R96" s="232">
        <f t="shared" si="90"/>
        <v>470</v>
      </c>
      <c r="S96" s="232">
        <f t="shared" si="90"/>
        <v>398</v>
      </c>
      <c r="T96" s="232">
        <f t="shared" si="90"/>
        <v>278</v>
      </c>
      <c r="U96" s="232">
        <f t="shared" si="90"/>
        <v>395</v>
      </c>
      <c r="V96" s="232">
        <f t="shared" si="90"/>
        <v>508</v>
      </c>
      <c r="W96" s="232">
        <f t="shared" si="90"/>
        <v>629</v>
      </c>
      <c r="X96" s="232">
        <f t="shared" si="90"/>
        <v>624</v>
      </c>
      <c r="Y96" s="232">
        <f t="shared" si="90"/>
        <v>478</v>
      </c>
      <c r="Z96" s="232">
        <f t="shared" si="89"/>
        <v>478</v>
      </c>
      <c r="AA96" s="232">
        <f t="shared" si="89"/>
        <v>478</v>
      </c>
      <c r="AB96" s="232">
        <f t="shared" si="89"/>
        <v>517</v>
      </c>
      <c r="AC96" s="232">
        <f t="shared" si="89"/>
        <v>697</v>
      </c>
      <c r="AD96" s="232">
        <f t="shared" si="89"/>
        <v>757</v>
      </c>
      <c r="AE96" s="232">
        <f t="shared" si="89"/>
        <v>757</v>
      </c>
      <c r="AF96" s="232">
        <f t="shared" si="89"/>
        <v>757</v>
      </c>
      <c r="AG96" s="232">
        <f t="shared" si="89"/>
        <v>757</v>
      </c>
      <c r="AH96" s="232">
        <f t="shared" si="89"/>
        <v>757</v>
      </c>
      <c r="AI96" s="232">
        <f t="shared" si="89"/>
        <v>757</v>
      </c>
      <c r="AJ96" s="232">
        <f t="shared" si="89"/>
        <v>757</v>
      </c>
      <c r="AK96" s="232">
        <f t="shared" si="89"/>
        <v>757</v>
      </c>
      <c r="AL96" s="232">
        <f t="shared" si="89"/>
        <v>757</v>
      </c>
      <c r="AM96" s="1010">
        <f>AL96</f>
        <v>757</v>
      </c>
    </row>
    <row r="97" spans="2:40" ht="28.5" customHeight="1" thickBot="1">
      <c r="B97" s="238" t="s">
        <v>4</v>
      </c>
      <c r="C97" s="2230"/>
      <c r="D97" s="2227" t="s">
        <v>8</v>
      </c>
      <c r="E97" s="2227"/>
      <c r="F97" s="1011"/>
      <c r="G97" s="1012"/>
      <c r="H97" s="1013">
        <f>+H96-H95</f>
        <v>0</v>
      </c>
      <c r="I97" s="1013">
        <f t="shared" ref="I97:AL97" si="91">+I96-I95</f>
        <v>0</v>
      </c>
      <c r="J97" s="1013">
        <f t="shared" si="91"/>
        <v>0</v>
      </c>
      <c r="K97" s="1013">
        <f t="shared" si="91"/>
        <v>0</v>
      </c>
      <c r="L97" s="1013">
        <f t="shared" si="91"/>
        <v>0</v>
      </c>
      <c r="M97" s="1013">
        <f t="shared" si="91"/>
        <v>72</v>
      </c>
      <c r="N97" s="1013">
        <f t="shared" si="91"/>
        <v>110</v>
      </c>
      <c r="O97" s="1013">
        <f t="shared" si="91"/>
        <v>63</v>
      </c>
      <c r="P97" s="1013">
        <f t="shared" si="91"/>
        <v>37</v>
      </c>
      <c r="Q97" s="1013">
        <f t="shared" si="91"/>
        <v>28</v>
      </c>
      <c r="R97" s="1013">
        <f t="shared" si="91"/>
        <v>-103</v>
      </c>
      <c r="S97" s="1013">
        <f t="shared" si="91"/>
        <v>-103</v>
      </c>
      <c r="T97" s="1013">
        <f t="shared" si="91"/>
        <v>-151</v>
      </c>
      <c r="U97" s="1013">
        <f t="shared" si="91"/>
        <v>-244</v>
      </c>
      <c r="V97" s="1013">
        <f t="shared" si="91"/>
        <v>-341</v>
      </c>
      <c r="W97" s="1013">
        <f t="shared" si="91"/>
        <v>-400</v>
      </c>
      <c r="X97" s="1013">
        <f t="shared" si="91"/>
        <v>-405</v>
      </c>
      <c r="Y97" s="1013">
        <f t="shared" si="91"/>
        <v>-551</v>
      </c>
      <c r="Z97" s="1013">
        <f t="shared" si="91"/>
        <v>-551</v>
      </c>
      <c r="AA97" s="1013">
        <f t="shared" si="91"/>
        <v>-551</v>
      </c>
      <c r="AB97" s="1013">
        <f t="shared" si="91"/>
        <v>-632</v>
      </c>
      <c r="AC97" s="1013">
        <f t="shared" si="91"/>
        <v>-632</v>
      </c>
      <c r="AD97" s="1013">
        <f t="shared" si="91"/>
        <v>-632</v>
      </c>
      <c r="AE97" s="1013">
        <f t="shared" si="91"/>
        <v>-632</v>
      </c>
      <c r="AF97" s="1013">
        <f t="shared" si="91"/>
        <v>-632</v>
      </c>
      <c r="AG97" s="1013">
        <f t="shared" si="91"/>
        <v>-632</v>
      </c>
      <c r="AH97" s="1013">
        <f t="shared" si="91"/>
        <v>-632</v>
      </c>
      <c r="AI97" s="1013">
        <f t="shared" si="91"/>
        <v>-632</v>
      </c>
      <c r="AJ97" s="1013">
        <f t="shared" si="91"/>
        <v>-632</v>
      </c>
      <c r="AK97" s="1013">
        <f t="shared" si="91"/>
        <v>-632</v>
      </c>
      <c r="AL97" s="1013">
        <f t="shared" si="91"/>
        <v>-632</v>
      </c>
      <c r="AM97" s="1014">
        <f>+AL97+AM96-AM95</f>
        <v>-1264</v>
      </c>
    </row>
    <row r="98" spans="2:40" ht="28.5" customHeight="1" thickTop="1">
      <c r="B98" s="238" t="s">
        <v>9</v>
      </c>
      <c r="C98" s="2081" t="s">
        <v>1130</v>
      </c>
      <c r="D98" s="2067" t="s">
        <v>120</v>
      </c>
      <c r="E98" s="2068"/>
      <c r="F98" s="127">
        <f>+GL!E45</f>
        <v>0</v>
      </c>
      <c r="G98" s="128"/>
      <c r="H98" s="798"/>
      <c r="I98" s="798"/>
      <c r="J98" s="798"/>
      <c r="K98" s="798"/>
      <c r="L98" s="798"/>
      <c r="M98" s="798"/>
      <c r="N98" s="798"/>
      <c r="O98" s="798"/>
      <c r="P98" s="798"/>
      <c r="Q98" s="798"/>
      <c r="R98" s="798"/>
      <c r="S98" s="798"/>
      <c r="T98" s="798">
        <v>40</v>
      </c>
      <c r="U98" s="798">
        <v>80</v>
      </c>
      <c r="V98" s="798">
        <v>80</v>
      </c>
      <c r="W98" s="798"/>
      <c r="X98" s="798"/>
      <c r="Y98" s="798">
        <v>80</v>
      </c>
      <c r="Z98" s="798">
        <v>80</v>
      </c>
      <c r="AA98" s="798">
        <v>80</v>
      </c>
      <c r="AB98" s="798">
        <v>80</v>
      </c>
      <c r="AC98" s="798">
        <v>80</v>
      </c>
      <c r="AD98" s="798"/>
      <c r="AE98" s="798"/>
      <c r="AF98" s="798">
        <v>80</v>
      </c>
      <c r="AG98" s="798">
        <v>80</v>
      </c>
      <c r="AH98" s="798">
        <v>80</v>
      </c>
      <c r="AI98" s="798">
        <v>80</v>
      </c>
      <c r="AJ98" s="798"/>
      <c r="AK98" s="798"/>
      <c r="AL98" s="798"/>
      <c r="AM98" s="469">
        <f>SUM(H98:AL98)+G98</f>
        <v>920</v>
      </c>
    </row>
    <row r="99" spans="2:40" ht="28.5" customHeight="1">
      <c r="B99" s="238" t="s">
        <v>9</v>
      </c>
      <c r="C99" s="2082"/>
      <c r="D99" s="2084" t="s">
        <v>621</v>
      </c>
      <c r="E99" s="2085"/>
      <c r="F99" s="80"/>
      <c r="G99" s="213">
        <f t="shared" ref="G99:AL99" si="92">+G98</f>
        <v>0</v>
      </c>
      <c r="H99" s="143">
        <f t="shared" si="92"/>
        <v>0</v>
      </c>
      <c r="I99" s="143">
        <f t="shared" si="92"/>
        <v>0</v>
      </c>
      <c r="J99" s="143">
        <f t="shared" si="92"/>
        <v>0</v>
      </c>
      <c r="K99" s="143">
        <f t="shared" si="92"/>
        <v>0</v>
      </c>
      <c r="L99" s="143">
        <f t="shared" si="92"/>
        <v>0</v>
      </c>
      <c r="M99" s="1470">
        <f t="shared" si="92"/>
        <v>0</v>
      </c>
      <c r="N99" s="1470">
        <f t="shared" si="92"/>
        <v>0</v>
      </c>
      <c r="O99" s="1470">
        <f t="shared" si="92"/>
        <v>0</v>
      </c>
      <c r="P99" s="143">
        <f t="shared" si="92"/>
        <v>0</v>
      </c>
      <c r="Q99" s="143">
        <f t="shared" si="92"/>
        <v>0</v>
      </c>
      <c r="R99" s="1470">
        <f t="shared" si="92"/>
        <v>0</v>
      </c>
      <c r="S99" s="1470">
        <f t="shared" si="92"/>
        <v>0</v>
      </c>
      <c r="T99" s="1470"/>
      <c r="U99" s="1470">
        <v>20</v>
      </c>
      <c r="V99" s="1470">
        <v>20</v>
      </c>
      <c r="W99" s="143">
        <f t="shared" ref="W99:X99" si="93">+W98</f>
        <v>0</v>
      </c>
      <c r="X99" s="143">
        <f t="shared" si="93"/>
        <v>0</v>
      </c>
      <c r="Y99" s="1470">
        <v>80</v>
      </c>
      <c r="Z99" s="1470">
        <v>20</v>
      </c>
      <c r="AA99" s="1470">
        <f t="shared" si="92"/>
        <v>80</v>
      </c>
      <c r="AB99" s="1470">
        <v>40</v>
      </c>
      <c r="AC99" s="143">
        <v>100</v>
      </c>
      <c r="AD99" s="143">
        <f t="shared" si="92"/>
        <v>0</v>
      </c>
      <c r="AE99" s="143">
        <f t="shared" si="92"/>
        <v>0</v>
      </c>
      <c r="AF99" s="143">
        <v>140</v>
      </c>
      <c r="AG99" s="143">
        <v>120</v>
      </c>
      <c r="AH99" s="143">
        <v>100</v>
      </c>
      <c r="AI99" s="143">
        <v>100</v>
      </c>
      <c r="AJ99" s="143">
        <v>100</v>
      </c>
      <c r="AK99" s="143">
        <f t="shared" si="92"/>
        <v>0</v>
      </c>
      <c r="AL99" s="143">
        <f t="shared" si="92"/>
        <v>0</v>
      </c>
      <c r="AM99" s="759">
        <f>SUM(G99:AL99)</f>
        <v>920</v>
      </c>
    </row>
    <row r="100" spans="2:40" ht="28.5" customHeight="1">
      <c r="B100" s="238" t="s">
        <v>9</v>
      </c>
      <c r="C100" s="2082"/>
      <c r="D100" s="2208" t="s">
        <v>622</v>
      </c>
      <c r="E100" s="2209"/>
      <c r="F100" s="772"/>
      <c r="G100" s="768">
        <f t="shared" ref="G100:AL100" si="94">+F100+G99-G98</f>
        <v>0</v>
      </c>
      <c r="H100" s="773">
        <f t="shared" si="94"/>
        <v>0</v>
      </c>
      <c r="I100" s="773">
        <f t="shared" si="94"/>
        <v>0</v>
      </c>
      <c r="J100" s="773">
        <f t="shared" si="94"/>
        <v>0</v>
      </c>
      <c r="K100" s="773">
        <f t="shared" si="94"/>
        <v>0</v>
      </c>
      <c r="L100" s="773">
        <f t="shared" si="94"/>
        <v>0</v>
      </c>
      <c r="M100" s="773">
        <f t="shared" si="94"/>
        <v>0</v>
      </c>
      <c r="N100" s="773">
        <f t="shared" si="94"/>
        <v>0</v>
      </c>
      <c r="O100" s="773">
        <f t="shared" si="94"/>
        <v>0</v>
      </c>
      <c r="P100" s="773">
        <f t="shared" si="94"/>
        <v>0</v>
      </c>
      <c r="Q100" s="773">
        <f t="shared" si="94"/>
        <v>0</v>
      </c>
      <c r="R100" s="773">
        <f t="shared" ref="R100:X100" si="95">+Q100+R99-R98</f>
        <v>0</v>
      </c>
      <c r="S100" s="773">
        <f t="shared" si="95"/>
        <v>0</v>
      </c>
      <c r="T100" s="773">
        <f t="shared" si="95"/>
        <v>-40</v>
      </c>
      <c r="U100" s="773">
        <f t="shared" si="95"/>
        <v>-100</v>
      </c>
      <c r="V100" s="773">
        <f t="shared" si="95"/>
        <v>-160</v>
      </c>
      <c r="W100" s="773">
        <f t="shared" si="95"/>
        <v>-160</v>
      </c>
      <c r="X100" s="773">
        <f t="shared" si="95"/>
        <v>-160</v>
      </c>
      <c r="Y100" s="773">
        <f t="shared" si="94"/>
        <v>-160</v>
      </c>
      <c r="Z100" s="773">
        <f t="shared" si="94"/>
        <v>-220</v>
      </c>
      <c r="AA100" s="773">
        <f t="shared" si="94"/>
        <v>-220</v>
      </c>
      <c r="AB100" s="773">
        <f t="shared" si="94"/>
        <v>-260</v>
      </c>
      <c r="AC100" s="773">
        <f t="shared" si="94"/>
        <v>-240</v>
      </c>
      <c r="AD100" s="773">
        <f t="shared" si="94"/>
        <v>-240</v>
      </c>
      <c r="AE100" s="773">
        <f t="shared" si="94"/>
        <v>-240</v>
      </c>
      <c r="AF100" s="773">
        <f t="shared" si="94"/>
        <v>-180</v>
      </c>
      <c r="AG100" s="773">
        <f t="shared" si="94"/>
        <v>-140</v>
      </c>
      <c r="AH100" s="773">
        <f t="shared" si="94"/>
        <v>-120</v>
      </c>
      <c r="AI100" s="773">
        <f t="shared" si="94"/>
        <v>-100</v>
      </c>
      <c r="AJ100" s="773">
        <f t="shared" si="94"/>
        <v>0</v>
      </c>
      <c r="AK100" s="773">
        <f t="shared" si="94"/>
        <v>0</v>
      </c>
      <c r="AL100" s="773">
        <f t="shared" si="94"/>
        <v>0</v>
      </c>
      <c r="AM100" s="774"/>
    </row>
    <row r="101" spans="2:40" ht="28.5" customHeight="1" thickBot="1">
      <c r="B101" s="238" t="s">
        <v>9</v>
      </c>
      <c r="C101" s="2082"/>
      <c r="D101" s="2049" t="s">
        <v>54</v>
      </c>
      <c r="E101" s="2050"/>
      <c r="F101" s="320"/>
      <c r="G101" s="321">
        <f>在庫管理!L7-G99</f>
        <v>0</v>
      </c>
      <c r="H101" s="371">
        <f t="shared" ref="H101:AL101" si="96">G101+H103-H99</f>
        <v>0</v>
      </c>
      <c r="I101" s="371">
        <f t="shared" si="96"/>
        <v>0</v>
      </c>
      <c r="J101" s="371">
        <f t="shared" si="96"/>
        <v>0</v>
      </c>
      <c r="K101" s="371">
        <f t="shared" si="96"/>
        <v>0</v>
      </c>
      <c r="L101" s="371">
        <f t="shared" si="96"/>
        <v>0</v>
      </c>
      <c r="M101" s="371">
        <f t="shared" si="96"/>
        <v>0</v>
      </c>
      <c r="N101" s="371">
        <f t="shared" si="96"/>
        <v>0</v>
      </c>
      <c r="O101" s="371">
        <f t="shared" si="96"/>
        <v>0</v>
      </c>
      <c r="P101" s="371">
        <f t="shared" si="96"/>
        <v>0</v>
      </c>
      <c r="Q101" s="371">
        <f t="shared" si="96"/>
        <v>0</v>
      </c>
      <c r="R101" s="371">
        <f>Q101+R103-R99</f>
        <v>0</v>
      </c>
      <c r="S101" s="371">
        <f>R101+S103-S99</f>
        <v>0</v>
      </c>
      <c r="T101" s="371">
        <f>S101+T103-T99</f>
        <v>20</v>
      </c>
      <c r="U101" s="371">
        <f>T101+U103-U99</f>
        <v>0</v>
      </c>
      <c r="V101" s="371">
        <f>U101+V103-V99</f>
        <v>0</v>
      </c>
      <c r="W101" s="371">
        <f t="shared" si="96"/>
        <v>0</v>
      </c>
      <c r="X101" s="371">
        <f t="shared" si="96"/>
        <v>0</v>
      </c>
      <c r="Y101" s="371">
        <f t="shared" si="96"/>
        <v>0</v>
      </c>
      <c r="Z101" s="371">
        <f t="shared" si="96"/>
        <v>0</v>
      </c>
      <c r="AA101" s="371">
        <f t="shared" si="96"/>
        <v>0</v>
      </c>
      <c r="AB101" s="371">
        <f t="shared" si="96"/>
        <v>0</v>
      </c>
      <c r="AC101" s="371">
        <f t="shared" si="96"/>
        <v>0</v>
      </c>
      <c r="AD101" s="371">
        <f t="shared" si="96"/>
        <v>0</v>
      </c>
      <c r="AE101" s="371">
        <f t="shared" si="96"/>
        <v>0</v>
      </c>
      <c r="AF101" s="371">
        <f t="shared" si="96"/>
        <v>0</v>
      </c>
      <c r="AG101" s="371">
        <f t="shared" si="96"/>
        <v>0</v>
      </c>
      <c r="AH101" s="371">
        <f t="shared" si="96"/>
        <v>0</v>
      </c>
      <c r="AI101" s="371">
        <f t="shared" si="96"/>
        <v>0</v>
      </c>
      <c r="AJ101" s="371">
        <f t="shared" si="96"/>
        <v>0</v>
      </c>
      <c r="AK101" s="371">
        <f t="shared" si="96"/>
        <v>0</v>
      </c>
      <c r="AL101" s="371">
        <f t="shared" si="96"/>
        <v>0</v>
      </c>
      <c r="AM101" s="771"/>
    </row>
    <row r="102" spans="2:40" ht="28.5" customHeight="1" thickTop="1">
      <c r="B102" s="238" t="s">
        <v>9</v>
      </c>
      <c r="C102" s="2082"/>
      <c r="D102" s="2051" t="s">
        <v>40</v>
      </c>
      <c r="E102" s="2052"/>
      <c r="F102" s="152"/>
      <c r="G102" s="791">
        <f>+管理ﾌｫｰﾏｯﾄ!G6</f>
        <v>400</v>
      </c>
      <c r="H102" s="153"/>
      <c r="I102" s="153"/>
      <c r="J102" s="153"/>
      <c r="K102" s="153"/>
      <c r="L102" s="153"/>
      <c r="M102" s="116"/>
      <c r="N102" s="116"/>
      <c r="O102" s="116"/>
      <c r="P102" s="116"/>
      <c r="Q102" s="116"/>
      <c r="R102" s="116"/>
      <c r="S102" s="116"/>
      <c r="T102" s="116">
        <v>80</v>
      </c>
      <c r="U102" s="116">
        <v>80</v>
      </c>
      <c r="V102" s="116">
        <v>80</v>
      </c>
      <c r="W102" s="116"/>
      <c r="X102" s="116"/>
      <c r="Y102" s="116">
        <v>80</v>
      </c>
      <c r="Z102" s="116">
        <v>80</v>
      </c>
      <c r="AA102" s="116">
        <v>100</v>
      </c>
      <c r="AB102" s="116">
        <v>100</v>
      </c>
      <c r="AC102" s="116">
        <v>100</v>
      </c>
      <c r="AD102" s="153"/>
      <c r="AE102" s="153"/>
      <c r="AF102" s="153">
        <v>100</v>
      </c>
      <c r="AG102" s="153">
        <v>100</v>
      </c>
      <c r="AH102" s="153">
        <v>100</v>
      </c>
      <c r="AI102" s="153">
        <v>100</v>
      </c>
      <c r="AJ102" s="153">
        <v>100</v>
      </c>
      <c r="AK102" s="153"/>
      <c r="AL102" s="153"/>
      <c r="AM102" s="178">
        <f>SUM(H102:AL102)</f>
        <v>1200</v>
      </c>
    </row>
    <row r="103" spans="2:40" ht="28.5" customHeight="1">
      <c r="B103" s="238" t="s">
        <v>9</v>
      </c>
      <c r="C103" s="2082"/>
      <c r="D103" s="2053" t="s">
        <v>140</v>
      </c>
      <c r="E103" s="2054"/>
      <c r="F103" s="123"/>
      <c r="G103" s="120"/>
      <c r="H103" s="121">
        <f t="shared" ref="H103:AL103" si="97">+H102</f>
        <v>0</v>
      </c>
      <c r="I103" s="121">
        <f t="shared" si="97"/>
        <v>0</v>
      </c>
      <c r="J103" s="121">
        <f t="shared" si="97"/>
        <v>0</v>
      </c>
      <c r="K103" s="121">
        <f t="shared" si="97"/>
        <v>0</v>
      </c>
      <c r="L103" s="121">
        <f t="shared" si="97"/>
        <v>0</v>
      </c>
      <c r="M103" s="1466"/>
      <c r="N103" s="1466"/>
      <c r="O103" s="1466"/>
      <c r="P103" s="121">
        <f t="shared" si="97"/>
        <v>0</v>
      </c>
      <c r="Q103" s="121">
        <f t="shared" si="97"/>
        <v>0</v>
      </c>
      <c r="R103" s="1466"/>
      <c r="S103" s="1466"/>
      <c r="T103" s="1466">
        <v>20</v>
      </c>
      <c r="U103" s="1466"/>
      <c r="V103" s="1466">
        <v>20</v>
      </c>
      <c r="W103" s="121">
        <f t="shared" si="97"/>
        <v>0</v>
      </c>
      <c r="X103" s="121">
        <f t="shared" si="97"/>
        <v>0</v>
      </c>
      <c r="Y103" s="1466">
        <v>80</v>
      </c>
      <c r="Z103" s="1466">
        <v>20</v>
      </c>
      <c r="AA103" s="1466">
        <v>80</v>
      </c>
      <c r="AB103" s="1466">
        <v>40</v>
      </c>
      <c r="AC103" s="121">
        <f t="shared" si="97"/>
        <v>100</v>
      </c>
      <c r="AD103" s="121">
        <f t="shared" si="97"/>
        <v>0</v>
      </c>
      <c r="AE103" s="121">
        <f t="shared" si="97"/>
        <v>0</v>
      </c>
      <c r="AF103" s="121">
        <v>140</v>
      </c>
      <c r="AG103" s="121">
        <v>120</v>
      </c>
      <c r="AH103" s="121">
        <f t="shared" si="97"/>
        <v>100</v>
      </c>
      <c r="AI103" s="121">
        <f t="shared" si="97"/>
        <v>100</v>
      </c>
      <c r="AJ103" s="121">
        <f t="shared" si="97"/>
        <v>100</v>
      </c>
      <c r="AK103" s="121">
        <f t="shared" si="97"/>
        <v>0</v>
      </c>
      <c r="AL103" s="121">
        <f t="shared" si="97"/>
        <v>0</v>
      </c>
      <c r="AM103" s="186">
        <f>SUM(H103:AL103)</f>
        <v>920</v>
      </c>
    </row>
    <row r="104" spans="2:40" ht="28.5" customHeight="1">
      <c r="B104" s="238" t="s">
        <v>9</v>
      </c>
      <c r="C104" s="2082"/>
      <c r="D104" s="2122" t="s">
        <v>623</v>
      </c>
      <c r="E104" s="2123"/>
      <c r="F104" s="80"/>
      <c r="G104" s="80"/>
      <c r="H104" s="327"/>
      <c r="I104" s="327"/>
      <c r="J104" s="327"/>
      <c r="K104" s="327"/>
      <c r="L104" s="327"/>
      <c r="M104" s="1467"/>
      <c r="N104" s="1467"/>
      <c r="O104" s="1467"/>
      <c r="P104" s="327"/>
      <c r="Q104" s="327"/>
      <c r="R104" s="1467"/>
      <c r="S104" s="1467"/>
      <c r="T104" s="1467"/>
      <c r="U104" s="1467"/>
      <c r="V104" s="1467">
        <v>1</v>
      </c>
      <c r="W104" s="327"/>
      <c r="X104" s="327"/>
      <c r="Y104" s="1467"/>
      <c r="Z104" s="1467"/>
      <c r="AA104" s="1467"/>
      <c r="AB104" s="1467"/>
      <c r="AC104" s="327"/>
      <c r="AD104" s="327"/>
      <c r="AE104" s="327"/>
      <c r="AF104" s="327"/>
      <c r="AG104" s="327"/>
      <c r="AH104" s="327"/>
      <c r="AI104" s="327"/>
      <c r="AJ104" s="327"/>
      <c r="AK104" s="327"/>
      <c r="AL104" s="327"/>
      <c r="AM104" s="767">
        <f>SUM(H104:AL104)</f>
        <v>1</v>
      </c>
    </row>
    <row r="105" spans="2:40" ht="28.5" customHeight="1">
      <c r="B105" s="238" t="s">
        <v>9</v>
      </c>
      <c r="C105" s="2082"/>
      <c r="D105" s="2204" t="s">
        <v>624</v>
      </c>
      <c r="E105" s="2205"/>
      <c r="F105" s="170"/>
      <c r="G105" s="171"/>
      <c r="H105" s="172">
        <f t="shared" ref="H105:AL105" si="98">+G105+H103-H102</f>
        <v>0</v>
      </c>
      <c r="I105" s="172">
        <f t="shared" si="98"/>
        <v>0</v>
      </c>
      <c r="J105" s="172">
        <f t="shared" si="98"/>
        <v>0</v>
      </c>
      <c r="K105" s="172">
        <f t="shared" si="98"/>
        <v>0</v>
      </c>
      <c r="L105" s="172">
        <f t="shared" si="98"/>
        <v>0</v>
      </c>
      <c r="M105" s="172">
        <f t="shared" si="98"/>
        <v>0</v>
      </c>
      <c r="N105" s="172">
        <f t="shared" si="98"/>
        <v>0</v>
      </c>
      <c r="O105" s="172">
        <f t="shared" si="98"/>
        <v>0</v>
      </c>
      <c r="P105" s="172">
        <f t="shared" si="98"/>
        <v>0</v>
      </c>
      <c r="Q105" s="172">
        <f t="shared" si="98"/>
        <v>0</v>
      </c>
      <c r="R105" s="172">
        <f t="shared" ref="R105:W105" si="99">+Q105+R103-R102</f>
        <v>0</v>
      </c>
      <c r="S105" s="172">
        <f t="shared" si="99"/>
        <v>0</v>
      </c>
      <c r="T105" s="172">
        <f t="shared" si="99"/>
        <v>-60</v>
      </c>
      <c r="U105" s="172">
        <f t="shared" si="99"/>
        <v>-140</v>
      </c>
      <c r="V105" s="172">
        <f t="shared" si="99"/>
        <v>-200</v>
      </c>
      <c r="W105" s="172">
        <f t="shared" si="99"/>
        <v>-200</v>
      </c>
      <c r="X105" s="172">
        <f t="shared" si="98"/>
        <v>-200</v>
      </c>
      <c r="Y105" s="172">
        <f t="shared" si="98"/>
        <v>-200</v>
      </c>
      <c r="Z105" s="172">
        <f t="shared" si="98"/>
        <v>-260</v>
      </c>
      <c r="AA105" s="172">
        <f t="shared" si="98"/>
        <v>-280</v>
      </c>
      <c r="AB105" s="172">
        <f t="shared" si="98"/>
        <v>-340</v>
      </c>
      <c r="AC105" s="172">
        <f t="shared" si="98"/>
        <v>-340</v>
      </c>
      <c r="AD105" s="172">
        <f t="shared" si="98"/>
        <v>-340</v>
      </c>
      <c r="AE105" s="172">
        <f t="shared" si="98"/>
        <v>-340</v>
      </c>
      <c r="AF105" s="172">
        <f t="shared" si="98"/>
        <v>-300</v>
      </c>
      <c r="AG105" s="172">
        <f t="shared" si="98"/>
        <v>-280</v>
      </c>
      <c r="AH105" s="172">
        <f t="shared" si="98"/>
        <v>-280</v>
      </c>
      <c r="AI105" s="172">
        <f t="shared" si="98"/>
        <v>-280</v>
      </c>
      <c r="AJ105" s="172">
        <f t="shared" si="98"/>
        <v>-280</v>
      </c>
      <c r="AK105" s="172">
        <f t="shared" si="98"/>
        <v>-280</v>
      </c>
      <c r="AL105" s="172">
        <f t="shared" si="98"/>
        <v>-280</v>
      </c>
      <c r="AM105" s="764"/>
    </row>
    <row r="106" spans="2:40" ht="28.5" customHeight="1">
      <c r="B106" s="238" t="s">
        <v>9</v>
      </c>
      <c r="C106" s="2082"/>
      <c r="D106" s="2059" t="s">
        <v>53</v>
      </c>
      <c r="E106" s="2060"/>
      <c r="F106" s="174"/>
      <c r="G106" s="175">
        <f>在庫管理!K7</f>
        <v>63</v>
      </c>
      <c r="H106" s="167">
        <f t="shared" ref="H106:AL106" si="100">+G106+H108-H103-H104</f>
        <v>63</v>
      </c>
      <c r="I106" s="167">
        <f t="shared" si="100"/>
        <v>63</v>
      </c>
      <c r="J106" s="167">
        <f t="shared" si="100"/>
        <v>63</v>
      </c>
      <c r="K106" s="167">
        <f t="shared" si="100"/>
        <v>63</v>
      </c>
      <c r="L106" s="167">
        <f t="shared" si="100"/>
        <v>63</v>
      </c>
      <c r="M106" s="167">
        <f t="shared" si="100"/>
        <v>143</v>
      </c>
      <c r="N106" s="167">
        <f t="shared" si="100"/>
        <v>223</v>
      </c>
      <c r="O106" s="167">
        <f t="shared" si="100"/>
        <v>263</v>
      </c>
      <c r="P106" s="167">
        <f t="shared" si="100"/>
        <v>263</v>
      </c>
      <c r="Q106" s="167">
        <f t="shared" si="100"/>
        <v>263</v>
      </c>
      <c r="R106" s="167">
        <f>+Q106+R108-R103-R104</f>
        <v>283</v>
      </c>
      <c r="S106" s="167">
        <f>+R106+S108-S103-S104</f>
        <v>363</v>
      </c>
      <c r="T106" s="167">
        <f>+S106+T108-T103-T104</f>
        <v>383</v>
      </c>
      <c r="U106" s="167">
        <f>+T106+U108-U103-U104</f>
        <v>423</v>
      </c>
      <c r="V106" s="167">
        <f>+U106+V108-V103-V104</f>
        <v>442</v>
      </c>
      <c r="W106" s="167">
        <f t="shared" si="100"/>
        <v>442</v>
      </c>
      <c r="X106" s="167">
        <f t="shared" si="100"/>
        <v>442</v>
      </c>
      <c r="Y106" s="167">
        <f t="shared" si="100"/>
        <v>402</v>
      </c>
      <c r="Z106" s="167">
        <f t="shared" si="100"/>
        <v>422</v>
      </c>
      <c r="AA106" s="167">
        <f t="shared" si="100"/>
        <v>382</v>
      </c>
      <c r="AB106" s="167">
        <f t="shared" si="100"/>
        <v>382</v>
      </c>
      <c r="AC106" s="167">
        <f t="shared" si="100"/>
        <v>322</v>
      </c>
      <c r="AD106" s="167">
        <f t="shared" si="100"/>
        <v>322</v>
      </c>
      <c r="AE106" s="167">
        <f t="shared" si="100"/>
        <v>322</v>
      </c>
      <c r="AF106" s="167">
        <f t="shared" si="100"/>
        <v>242</v>
      </c>
      <c r="AG106" s="167">
        <f t="shared" si="100"/>
        <v>182</v>
      </c>
      <c r="AH106" s="167">
        <f t="shared" si="100"/>
        <v>162</v>
      </c>
      <c r="AI106" s="167">
        <f t="shared" si="100"/>
        <v>122</v>
      </c>
      <c r="AJ106" s="167">
        <f t="shared" si="100"/>
        <v>22</v>
      </c>
      <c r="AK106" s="167">
        <f t="shared" si="100"/>
        <v>22</v>
      </c>
      <c r="AL106" s="167">
        <f t="shared" si="100"/>
        <v>22</v>
      </c>
      <c r="AM106" s="766"/>
    </row>
    <row r="107" spans="2:40" ht="28.5" customHeight="1">
      <c r="B107" s="238" t="s">
        <v>9</v>
      </c>
      <c r="C107" s="2082"/>
      <c r="D107" s="2090" t="s">
        <v>625</v>
      </c>
      <c r="E107" s="2102"/>
      <c r="F107" s="2086" t="s">
        <v>463</v>
      </c>
      <c r="G107" s="125"/>
      <c r="H107" s="116"/>
      <c r="I107" s="116"/>
      <c r="J107" s="116"/>
      <c r="K107" s="116"/>
      <c r="L107" s="116"/>
      <c r="M107" s="116">
        <v>80</v>
      </c>
      <c r="N107" s="116">
        <v>80</v>
      </c>
      <c r="O107" s="116">
        <v>40</v>
      </c>
      <c r="P107" s="116"/>
      <c r="Q107" s="116"/>
      <c r="R107" s="116">
        <v>20</v>
      </c>
      <c r="S107" s="116">
        <v>40</v>
      </c>
      <c r="T107" s="116">
        <v>40</v>
      </c>
      <c r="U107" s="116">
        <v>40</v>
      </c>
      <c r="V107" s="116">
        <v>40</v>
      </c>
      <c r="W107" s="116"/>
      <c r="X107" s="116"/>
      <c r="Y107" s="116">
        <v>40</v>
      </c>
      <c r="Z107" s="116">
        <v>40</v>
      </c>
      <c r="AA107" s="116">
        <v>40</v>
      </c>
      <c r="AB107" s="116">
        <v>40</v>
      </c>
      <c r="AC107" s="116">
        <v>40</v>
      </c>
      <c r="AD107" s="116"/>
      <c r="AE107" s="116"/>
      <c r="AF107" s="116">
        <v>60</v>
      </c>
      <c r="AG107" s="116">
        <v>60</v>
      </c>
      <c r="AH107" s="116">
        <v>80</v>
      </c>
      <c r="AI107" s="116">
        <v>60</v>
      </c>
      <c r="AJ107" s="116"/>
      <c r="AK107" s="116"/>
      <c r="AL107" s="116"/>
      <c r="AM107" s="466">
        <f>SUM(H107:AL107)</f>
        <v>840</v>
      </c>
    </row>
    <row r="108" spans="2:40" ht="28.5" customHeight="1">
      <c r="B108" s="238" t="s">
        <v>9</v>
      </c>
      <c r="C108" s="2082"/>
      <c r="D108" s="2089" t="s">
        <v>627</v>
      </c>
      <c r="E108" s="2092"/>
      <c r="F108" s="2087"/>
      <c r="G108" s="213"/>
      <c r="H108" s="72">
        <f t="shared" ref="H108:Q108" si="101">+H107</f>
        <v>0</v>
      </c>
      <c r="I108" s="72">
        <f t="shared" si="101"/>
        <v>0</v>
      </c>
      <c r="J108" s="72">
        <f t="shared" si="101"/>
        <v>0</v>
      </c>
      <c r="K108" s="72">
        <f t="shared" si="101"/>
        <v>0</v>
      </c>
      <c r="L108" s="72">
        <f t="shared" si="101"/>
        <v>0</v>
      </c>
      <c r="M108" s="1297">
        <f t="shared" si="101"/>
        <v>80</v>
      </c>
      <c r="N108" s="1297">
        <f t="shared" si="101"/>
        <v>80</v>
      </c>
      <c r="O108" s="1297">
        <v>40</v>
      </c>
      <c r="P108" s="72">
        <f t="shared" si="101"/>
        <v>0</v>
      </c>
      <c r="Q108" s="72">
        <f t="shared" si="101"/>
        <v>0</v>
      </c>
      <c r="R108" s="1297">
        <v>20</v>
      </c>
      <c r="S108" s="1297">
        <v>80</v>
      </c>
      <c r="T108" s="1297">
        <f t="shared" ref="T108:AL108" si="102">+T107</f>
        <v>40</v>
      </c>
      <c r="U108" s="1297">
        <f t="shared" si="102"/>
        <v>40</v>
      </c>
      <c r="V108" s="1297">
        <f t="shared" si="102"/>
        <v>40</v>
      </c>
      <c r="W108" s="72">
        <f t="shared" si="102"/>
        <v>0</v>
      </c>
      <c r="X108" s="72">
        <f t="shared" si="102"/>
        <v>0</v>
      </c>
      <c r="Y108" s="1297">
        <f t="shared" si="102"/>
        <v>40</v>
      </c>
      <c r="Z108" s="1297">
        <f t="shared" si="102"/>
        <v>40</v>
      </c>
      <c r="AA108" s="1297">
        <f t="shared" si="102"/>
        <v>40</v>
      </c>
      <c r="AB108" s="1297">
        <f t="shared" si="102"/>
        <v>40</v>
      </c>
      <c r="AC108" s="72">
        <f t="shared" si="102"/>
        <v>40</v>
      </c>
      <c r="AD108" s="72">
        <f t="shared" si="102"/>
        <v>0</v>
      </c>
      <c r="AE108" s="72">
        <f t="shared" si="102"/>
        <v>0</v>
      </c>
      <c r="AF108" s="72">
        <f t="shared" si="102"/>
        <v>60</v>
      </c>
      <c r="AG108" s="72">
        <f t="shared" si="102"/>
        <v>60</v>
      </c>
      <c r="AH108" s="72">
        <f t="shared" si="102"/>
        <v>80</v>
      </c>
      <c r="AI108" s="72">
        <f t="shared" si="102"/>
        <v>60</v>
      </c>
      <c r="AJ108" s="72">
        <f t="shared" si="102"/>
        <v>0</v>
      </c>
      <c r="AK108" s="72">
        <f t="shared" si="102"/>
        <v>0</v>
      </c>
      <c r="AL108" s="72">
        <f t="shared" si="102"/>
        <v>0</v>
      </c>
      <c r="AM108" s="467">
        <f>SUM(H108:AL108)</f>
        <v>880</v>
      </c>
      <c r="AN108" s="1248">
        <f>G130</f>
        <v>400</v>
      </c>
    </row>
    <row r="109" spans="2:40" ht="28.5" customHeight="1">
      <c r="B109" s="238" t="s">
        <v>9</v>
      </c>
      <c r="C109" s="2082"/>
      <c r="D109" s="2093" t="s">
        <v>628</v>
      </c>
      <c r="E109" s="2094"/>
      <c r="F109" s="2087"/>
      <c r="G109" s="336"/>
      <c r="H109" s="331"/>
      <c r="I109" s="331"/>
      <c r="J109" s="331"/>
      <c r="K109" s="331"/>
      <c r="L109" s="331"/>
      <c r="M109" s="331"/>
      <c r="N109" s="331"/>
      <c r="O109" s="331"/>
      <c r="P109" s="331"/>
      <c r="Q109" s="331"/>
      <c r="R109" s="331"/>
      <c r="S109" s="331"/>
      <c r="T109" s="331"/>
      <c r="U109" s="331"/>
      <c r="V109" s="331"/>
      <c r="W109" s="331"/>
      <c r="X109" s="331"/>
      <c r="Y109" s="331"/>
      <c r="Z109" s="331"/>
      <c r="AA109" s="331"/>
      <c r="AB109" s="331"/>
      <c r="AC109" s="331"/>
      <c r="AD109" s="331"/>
      <c r="AE109" s="331"/>
      <c r="AF109" s="331"/>
      <c r="AG109" s="331"/>
      <c r="AH109" s="331"/>
      <c r="AI109" s="331"/>
      <c r="AJ109" s="331"/>
      <c r="AK109" s="331"/>
      <c r="AL109" s="331"/>
      <c r="AM109" s="765">
        <f>SUM(H109:AL109)</f>
        <v>0</v>
      </c>
    </row>
    <row r="110" spans="2:40" ht="28.5" customHeight="1">
      <c r="B110" s="238" t="s">
        <v>9</v>
      </c>
      <c r="C110" s="2082"/>
      <c r="D110" s="2097" t="s">
        <v>629</v>
      </c>
      <c r="E110" s="2133"/>
      <c r="F110" s="2087"/>
      <c r="G110" s="122"/>
      <c r="H110" s="329">
        <f t="shared" ref="H110:AL110" si="103">+G110+H108-H107</f>
        <v>0</v>
      </c>
      <c r="I110" s="329">
        <f t="shared" si="103"/>
        <v>0</v>
      </c>
      <c r="J110" s="329">
        <f t="shared" si="103"/>
        <v>0</v>
      </c>
      <c r="K110" s="329">
        <f t="shared" si="103"/>
        <v>0</v>
      </c>
      <c r="L110" s="329">
        <f t="shared" si="103"/>
        <v>0</v>
      </c>
      <c r="M110" s="329">
        <f t="shared" si="103"/>
        <v>0</v>
      </c>
      <c r="N110" s="329">
        <f t="shared" si="103"/>
        <v>0</v>
      </c>
      <c r="O110" s="329">
        <f t="shared" si="103"/>
        <v>0</v>
      </c>
      <c r="P110" s="329">
        <f t="shared" si="103"/>
        <v>0</v>
      </c>
      <c r="Q110" s="329">
        <f t="shared" si="103"/>
        <v>0</v>
      </c>
      <c r="R110" s="329">
        <f t="shared" ref="R110:W110" si="104">+Q110+R108-R107</f>
        <v>0</v>
      </c>
      <c r="S110" s="329">
        <f t="shared" si="104"/>
        <v>40</v>
      </c>
      <c r="T110" s="329">
        <f t="shared" si="104"/>
        <v>40</v>
      </c>
      <c r="U110" s="329">
        <f t="shared" si="104"/>
        <v>40</v>
      </c>
      <c r="V110" s="329">
        <f t="shared" si="104"/>
        <v>40</v>
      </c>
      <c r="W110" s="329">
        <f t="shared" si="104"/>
        <v>40</v>
      </c>
      <c r="X110" s="329">
        <f t="shared" si="103"/>
        <v>40</v>
      </c>
      <c r="Y110" s="329">
        <f t="shared" si="103"/>
        <v>40</v>
      </c>
      <c r="Z110" s="329">
        <f t="shared" si="103"/>
        <v>40</v>
      </c>
      <c r="AA110" s="329">
        <f t="shared" si="103"/>
        <v>40</v>
      </c>
      <c r="AB110" s="329">
        <f t="shared" si="103"/>
        <v>40</v>
      </c>
      <c r="AC110" s="329">
        <f t="shared" si="103"/>
        <v>40</v>
      </c>
      <c r="AD110" s="329">
        <f t="shared" si="103"/>
        <v>40</v>
      </c>
      <c r="AE110" s="329">
        <f t="shared" si="103"/>
        <v>40</v>
      </c>
      <c r="AF110" s="329">
        <f t="shared" si="103"/>
        <v>40</v>
      </c>
      <c r="AG110" s="329">
        <f t="shared" si="103"/>
        <v>40</v>
      </c>
      <c r="AH110" s="329">
        <f t="shared" si="103"/>
        <v>40</v>
      </c>
      <c r="AI110" s="329">
        <f t="shared" si="103"/>
        <v>40</v>
      </c>
      <c r="AJ110" s="329">
        <f t="shared" si="103"/>
        <v>40</v>
      </c>
      <c r="AK110" s="329">
        <f t="shared" si="103"/>
        <v>40</v>
      </c>
      <c r="AL110" s="329">
        <f t="shared" si="103"/>
        <v>40</v>
      </c>
      <c r="AM110" s="769"/>
    </row>
    <row r="111" spans="2:40" ht="28.5" customHeight="1">
      <c r="B111" s="238" t="s">
        <v>9</v>
      </c>
      <c r="C111" s="2082"/>
      <c r="D111" s="2090" t="s">
        <v>630</v>
      </c>
      <c r="E111" s="2090"/>
      <c r="F111" s="2087"/>
      <c r="G111" s="125"/>
      <c r="H111" s="116"/>
      <c r="I111" s="116"/>
      <c r="J111" s="116"/>
      <c r="K111" s="116"/>
      <c r="L111" s="116"/>
      <c r="M111" s="116">
        <v>80</v>
      </c>
      <c r="N111" s="116">
        <v>80</v>
      </c>
      <c r="O111" s="116">
        <v>80</v>
      </c>
      <c r="P111" s="116"/>
      <c r="Q111" s="116"/>
      <c r="R111" s="116">
        <v>80</v>
      </c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  <c r="AL111" s="116"/>
      <c r="AM111" s="466">
        <f>SUM(H111:AL111)</f>
        <v>320</v>
      </c>
    </row>
    <row r="112" spans="2:40" ht="28.5" customHeight="1">
      <c r="B112" s="238" t="s">
        <v>9</v>
      </c>
      <c r="C112" s="2082"/>
      <c r="D112" s="2089" t="s">
        <v>631</v>
      </c>
      <c r="E112" s="2089"/>
      <c r="F112" s="2087"/>
      <c r="G112" s="80"/>
      <c r="H112" s="72">
        <f t="shared" ref="H112:AL112" si="105">+H111</f>
        <v>0</v>
      </c>
      <c r="I112" s="72">
        <f t="shared" si="105"/>
        <v>0</v>
      </c>
      <c r="J112" s="72">
        <f t="shared" si="105"/>
        <v>0</v>
      </c>
      <c r="K112" s="72">
        <f t="shared" si="105"/>
        <v>0</v>
      </c>
      <c r="L112" s="72">
        <f t="shared" si="105"/>
        <v>0</v>
      </c>
      <c r="M112" s="1297"/>
      <c r="N112" s="1297"/>
      <c r="O112" s="1297">
        <v>120</v>
      </c>
      <c r="P112" s="72">
        <f t="shared" si="105"/>
        <v>0</v>
      </c>
      <c r="Q112" s="72">
        <f t="shared" si="105"/>
        <v>0</v>
      </c>
      <c r="R112" s="1297">
        <v>565</v>
      </c>
      <c r="S112" s="1297"/>
      <c r="T112" s="1297"/>
      <c r="U112" s="1297"/>
      <c r="V112" s="1297"/>
      <c r="W112" s="72"/>
      <c r="X112" s="72"/>
      <c r="Y112" s="1297"/>
      <c r="Z112" s="1297"/>
      <c r="AA112" s="1297">
        <f t="shared" si="105"/>
        <v>0</v>
      </c>
      <c r="AB112" s="1297">
        <f t="shared" si="105"/>
        <v>0</v>
      </c>
      <c r="AC112" s="72">
        <f t="shared" si="105"/>
        <v>0</v>
      </c>
      <c r="AD112" s="72">
        <f t="shared" si="105"/>
        <v>0</v>
      </c>
      <c r="AE112" s="72">
        <f t="shared" si="105"/>
        <v>0</v>
      </c>
      <c r="AF112" s="72">
        <f t="shared" si="105"/>
        <v>0</v>
      </c>
      <c r="AG112" s="72">
        <f t="shared" si="105"/>
        <v>0</v>
      </c>
      <c r="AH112" s="72">
        <f t="shared" si="105"/>
        <v>0</v>
      </c>
      <c r="AI112" s="72">
        <f t="shared" si="105"/>
        <v>0</v>
      </c>
      <c r="AJ112" s="72">
        <f t="shared" si="105"/>
        <v>0</v>
      </c>
      <c r="AK112" s="72">
        <f t="shared" si="105"/>
        <v>0</v>
      </c>
      <c r="AL112" s="72">
        <f t="shared" si="105"/>
        <v>0</v>
      </c>
      <c r="AM112" s="499">
        <f>SUM(H112:AL112)</f>
        <v>685</v>
      </c>
    </row>
    <row r="113" spans="2:41" ht="28.5" customHeight="1">
      <c r="B113" s="238" t="s">
        <v>9</v>
      </c>
      <c r="C113" s="2082"/>
      <c r="D113" s="2146" t="s">
        <v>632</v>
      </c>
      <c r="E113" s="2203"/>
      <c r="F113" s="2087"/>
      <c r="G113" s="120"/>
      <c r="H113" s="144">
        <f t="shared" ref="H113:AL113" si="106">+G113+H112-H111</f>
        <v>0</v>
      </c>
      <c r="I113" s="144">
        <f t="shared" si="106"/>
        <v>0</v>
      </c>
      <c r="J113" s="144">
        <f t="shared" si="106"/>
        <v>0</v>
      </c>
      <c r="K113" s="144">
        <f t="shared" si="106"/>
        <v>0</v>
      </c>
      <c r="L113" s="144">
        <f t="shared" si="106"/>
        <v>0</v>
      </c>
      <c r="M113" s="144">
        <f t="shared" si="106"/>
        <v>-80</v>
      </c>
      <c r="N113" s="144">
        <f t="shared" si="106"/>
        <v>-160</v>
      </c>
      <c r="O113" s="144">
        <f t="shared" si="106"/>
        <v>-120</v>
      </c>
      <c r="P113" s="144">
        <f t="shared" si="106"/>
        <v>-120</v>
      </c>
      <c r="Q113" s="144">
        <f t="shared" si="106"/>
        <v>-120</v>
      </c>
      <c r="R113" s="144">
        <f t="shared" ref="R113:W113" si="107">+Q113+R112-R111</f>
        <v>365</v>
      </c>
      <c r="S113" s="144">
        <f t="shared" si="107"/>
        <v>365</v>
      </c>
      <c r="T113" s="144">
        <f t="shared" si="107"/>
        <v>365</v>
      </c>
      <c r="U113" s="144">
        <f t="shared" si="107"/>
        <v>365</v>
      </c>
      <c r="V113" s="144">
        <f t="shared" si="107"/>
        <v>365</v>
      </c>
      <c r="W113" s="144">
        <f t="shared" si="107"/>
        <v>365</v>
      </c>
      <c r="X113" s="144">
        <f t="shared" si="106"/>
        <v>365</v>
      </c>
      <c r="Y113" s="144">
        <f t="shared" si="106"/>
        <v>365</v>
      </c>
      <c r="Z113" s="144">
        <f t="shared" si="106"/>
        <v>365</v>
      </c>
      <c r="AA113" s="144">
        <f t="shared" si="106"/>
        <v>365</v>
      </c>
      <c r="AB113" s="144">
        <f t="shared" si="106"/>
        <v>365</v>
      </c>
      <c r="AC113" s="144">
        <f t="shared" si="106"/>
        <v>365</v>
      </c>
      <c r="AD113" s="144">
        <f t="shared" si="106"/>
        <v>365</v>
      </c>
      <c r="AE113" s="144">
        <f t="shared" si="106"/>
        <v>365</v>
      </c>
      <c r="AF113" s="144">
        <f t="shared" si="106"/>
        <v>365</v>
      </c>
      <c r="AG113" s="144">
        <f t="shared" si="106"/>
        <v>365</v>
      </c>
      <c r="AH113" s="144">
        <f t="shared" si="106"/>
        <v>365</v>
      </c>
      <c r="AI113" s="144">
        <f t="shared" si="106"/>
        <v>365</v>
      </c>
      <c r="AJ113" s="144">
        <f t="shared" si="106"/>
        <v>365</v>
      </c>
      <c r="AK113" s="144">
        <f t="shared" si="106"/>
        <v>365</v>
      </c>
      <c r="AL113" s="144">
        <f t="shared" si="106"/>
        <v>365</v>
      </c>
      <c r="AM113" s="465"/>
    </row>
    <row r="114" spans="2:41" ht="28.5" customHeight="1" thickBot="1">
      <c r="B114" s="238" t="s">
        <v>9</v>
      </c>
      <c r="C114" s="2082"/>
      <c r="D114" s="2201" t="s">
        <v>52</v>
      </c>
      <c r="E114" s="2202"/>
      <c r="F114" s="2091"/>
      <c r="G114" s="158">
        <f>在庫管理!G7</f>
        <v>200</v>
      </c>
      <c r="H114" s="159">
        <f t="shared" ref="H114:AL114" si="108">G114+H112-H108-H109</f>
        <v>200</v>
      </c>
      <c r="I114" s="159">
        <f t="shared" si="108"/>
        <v>200</v>
      </c>
      <c r="J114" s="159">
        <f t="shared" si="108"/>
        <v>200</v>
      </c>
      <c r="K114" s="159">
        <f t="shared" si="108"/>
        <v>200</v>
      </c>
      <c r="L114" s="159">
        <f t="shared" si="108"/>
        <v>200</v>
      </c>
      <c r="M114" s="159">
        <f t="shared" si="108"/>
        <v>120</v>
      </c>
      <c r="N114" s="159">
        <f t="shared" si="108"/>
        <v>40</v>
      </c>
      <c r="O114" s="159">
        <f t="shared" si="108"/>
        <v>120</v>
      </c>
      <c r="P114" s="159">
        <f t="shared" si="108"/>
        <v>120</v>
      </c>
      <c r="Q114" s="159">
        <f t="shared" si="108"/>
        <v>120</v>
      </c>
      <c r="R114" s="159">
        <f t="shared" ref="R114:X114" si="109">Q114+R112-R108-R109</f>
        <v>665</v>
      </c>
      <c r="S114" s="159">
        <f t="shared" si="109"/>
        <v>585</v>
      </c>
      <c r="T114" s="159">
        <f t="shared" si="109"/>
        <v>545</v>
      </c>
      <c r="U114" s="159">
        <f t="shared" si="109"/>
        <v>505</v>
      </c>
      <c r="V114" s="159">
        <f t="shared" si="109"/>
        <v>465</v>
      </c>
      <c r="W114" s="159">
        <f t="shared" si="109"/>
        <v>465</v>
      </c>
      <c r="X114" s="159">
        <f t="shared" si="109"/>
        <v>465</v>
      </c>
      <c r="Y114" s="159">
        <f t="shared" si="108"/>
        <v>425</v>
      </c>
      <c r="Z114" s="159">
        <f t="shared" si="108"/>
        <v>385</v>
      </c>
      <c r="AA114" s="159">
        <f t="shared" si="108"/>
        <v>345</v>
      </c>
      <c r="AB114" s="159">
        <f t="shared" si="108"/>
        <v>305</v>
      </c>
      <c r="AC114" s="159">
        <f t="shared" si="108"/>
        <v>265</v>
      </c>
      <c r="AD114" s="159">
        <f t="shared" si="108"/>
        <v>265</v>
      </c>
      <c r="AE114" s="159">
        <f t="shared" si="108"/>
        <v>265</v>
      </c>
      <c r="AF114" s="159">
        <f t="shared" si="108"/>
        <v>205</v>
      </c>
      <c r="AG114" s="159">
        <f t="shared" si="108"/>
        <v>145</v>
      </c>
      <c r="AH114" s="159">
        <f t="shared" si="108"/>
        <v>65</v>
      </c>
      <c r="AI114" s="159">
        <f t="shared" si="108"/>
        <v>5</v>
      </c>
      <c r="AJ114" s="159">
        <f t="shared" si="108"/>
        <v>5</v>
      </c>
      <c r="AK114" s="159">
        <f t="shared" si="108"/>
        <v>5</v>
      </c>
      <c r="AL114" s="159">
        <f t="shared" si="108"/>
        <v>5</v>
      </c>
      <c r="AM114" s="470"/>
    </row>
    <row r="115" spans="2:41" ht="28.5" hidden="1" customHeight="1">
      <c r="B115" s="238" t="s">
        <v>9</v>
      </c>
      <c r="C115" s="2082"/>
      <c r="D115" s="2090" t="s">
        <v>625</v>
      </c>
      <c r="E115" s="2090"/>
      <c r="F115" s="2086" t="s">
        <v>463</v>
      </c>
      <c r="G115" s="125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287"/>
      <c r="S115" s="1287"/>
      <c r="T115" s="1287"/>
      <c r="U115" s="1287"/>
      <c r="V115" s="1287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466">
        <f>SUM(H115:AL115)</f>
        <v>0</v>
      </c>
    </row>
    <row r="116" spans="2:41" ht="28.5" hidden="1" customHeight="1">
      <c r="B116" s="238" t="s">
        <v>9</v>
      </c>
      <c r="C116" s="2082"/>
      <c r="D116" s="2089" t="s">
        <v>627</v>
      </c>
      <c r="E116" s="2089"/>
      <c r="F116" s="2087"/>
      <c r="G116" s="120"/>
      <c r="H116" s="168">
        <f t="shared" ref="H116:AL116" si="110">+H115</f>
        <v>0</v>
      </c>
      <c r="I116" s="168">
        <f t="shared" si="110"/>
        <v>0</v>
      </c>
      <c r="J116" s="168">
        <f t="shared" si="110"/>
        <v>0</v>
      </c>
      <c r="K116" s="168">
        <f t="shared" si="110"/>
        <v>0</v>
      </c>
      <c r="L116" s="168">
        <f t="shared" si="110"/>
        <v>0</v>
      </c>
      <c r="M116" s="168">
        <f t="shared" si="110"/>
        <v>0</v>
      </c>
      <c r="N116" s="168">
        <f t="shared" si="110"/>
        <v>0</v>
      </c>
      <c r="O116" s="168">
        <f t="shared" si="110"/>
        <v>0</v>
      </c>
      <c r="P116" s="168">
        <f t="shared" si="110"/>
        <v>0</v>
      </c>
      <c r="Q116" s="168">
        <f t="shared" si="110"/>
        <v>0</v>
      </c>
      <c r="R116" s="1332">
        <f t="shared" si="110"/>
        <v>0</v>
      </c>
      <c r="S116" s="1332">
        <f t="shared" si="110"/>
        <v>0</v>
      </c>
      <c r="T116" s="1332">
        <f t="shared" si="110"/>
        <v>0</v>
      </c>
      <c r="U116" s="1332">
        <f t="shared" si="110"/>
        <v>0</v>
      </c>
      <c r="V116" s="1332">
        <f t="shared" si="110"/>
        <v>0</v>
      </c>
      <c r="W116" s="168">
        <f t="shared" si="110"/>
        <v>0</v>
      </c>
      <c r="X116" s="168">
        <f t="shared" si="110"/>
        <v>0</v>
      </c>
      <c r="Y116" s="168">
        <f t="shared" si="110"/>
        <v>0</v>
      </c>
      <c r="Z116" s="168">
        <f t="shared" si="110"/>
        <v>0</v>
      </c>
      <c r="AA116" s="168">
        <f t="shared" si="110"/>
        <v>0</v>
      </c>
      <c r="AB116" s="168">
        <f t="shared" si="110"/>
        <v>0</v>
      </c>
      <c r="AC116" s="168">
        <f t="shared" si="110"/>
        <v>0</v>
      </c>
      <c r="AD116" s="168">
        <f t="shared" si="110"/>
        <v>0</v>
      </c>
      <c r="AE116" s="168">
        <f t="shared" si="110"/>
        <v>0</v>
      </c>
      <c r="AF116" s="168">
        <f t="shared" si="110"/>
        <v>0</v>
      </c>
      <c r="AG116" s="168">
        <f t="shared" si="110"/>
        <v>0</v>
      </c>
      <c r="AH116" s="168">
        <f t="shared" si="110"/>
        <v>0</v>
      </c>
      <c r="AI116" s="168">
        <f t="shared" si="110"/>
        <v>0</v>
      </c>
      <c r="AJ116" s="168">
        <f t="shared" si="110"/>
        <v>0</v>
      </c>
      <c r="AK116" s="168">
        <f t="shared" si="110"/>
        <v>0</v>
      </c>
      <c r="AL116" s="168">
        <f t="shared" si="110"/>
        <v>0</v>
      </c>
      <c r="AM116" s="501"/>
    </row>
    <row r="117" spans="2:41" ht="28.5" hidden="1" customHeight="1">
      <c r="B117" s="238" t="s">
        <v>9</v>
      </c>
      <c r="C117" s="2082"/>
      <c r="D117" s="2090" t="s">
        <v>630</v>
      </c>
      <c r="E117" s="2090"/>
      <c r="F117" s="2087"/>
      <c r="G117" s="125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287"/>
      <c r="S117" s="1287"/>
      <c r="T117" s="1287"/>
      <c r="U117" s="1287"/>
      <c r="V117" s="1287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466">
        <f>SUBTOTAL(9,H117:AL117)</f>
        <v>0</v>
      </c>
    </row>
    <row r="118" spans="2:41" ht="28.5" hidden="1" customHeight="1">
      <c r="B118" s="238" t="s">
        <v>9</v>
      </c>
      <c r="C118" s="2082"/>
      <c r="D118" s="2089" t="s">
        <v>631</v>
      </c>
      <c r="E118" s="2089"/>
      <c r="F118" s="2087"/>
      <c r="G118" s="80"/>
      <c r="H118" s="72">
        <f t="shared" ref="H118:AL118" si="111">+H117</f>
        <v>0</v>
      </c>
      <c r="I118" s="72">
        <f t="shared" si="111"/>
        <v>0</v>
      </c>
      <c r="J118" s="72">
        <f t="shared" si="111"/>
        <v>0</v>
      </c>
      <c r="K118" s="72">
        <f t="shared" si="111"/>
        <v>0</v>
      </c>
      <c r="L118" s="72">
        <f t="shared" si="111"/>
        <v>0</v>
      </c>
      <c r="M118" s="72">
        <f t="shared" si="111"/>
        <v>0</v>
      </c>
      <c r="N118" s="72">
        <f t="shared" si="111"/>
        <v>0</v>
      </c>
      <c r="O118" s="72">
        <f t="shared" si="111"/>
        <v>0</v>
      </c>
      <c r="P118" s="72">
        <f t="shared" si="111"/>
        <v>0</v>
      </c>
      <c r="Q118" s="72">
        <f t="shared" si="111"/>
        <v>0</v>
      </c>
      <c r="R118" s="1288">
        <f t="shared" si="111"/>
        <v>0</v>
      </c>
      <c r="S118" s="1288">
        <f t="shared" si="111"/>
        <v>0</v>
      </c>
      <c r="T118" s="1288">
        <f t="shared" si="111"/>
        <v>0</v>
      </c>
      <c r="U118" s="1288">
        <f t="shared" si="111"/>
        <v>0</v>
      </c>
      <c r="V118" s="1288">
        <f t="shared" si="111"/>
        <v>0</v>
      </c>
      <c r="W118" s="72">
        <f t="shared" si="111"/>
        <v>0</v>
      </c>
      <c r="X118" s="72">
        <f t="shared" si="111"/>
        <v>0</v>
      </c>
      <c r="Y118" s="72">
        <f t="shared" si="111"/>
        <v>0</v>
      </c>
      <c r="Z118" s="72">
        <f t="shared" si="111"/>
        <v>0</v>
      </c>
      <c r="AA118" s="72">
        <f t="shared" si="111"/>
        <v>0</v>
      </c>
      <c r="AB118" s="72">
        <f t="shared" si="111"/>
        <v>0</v>
      </c>
      <c r="AC118" s="72">
        <f t="shared" si="111"/>
        <v>0</v>
      </c>
      <c r="AD118" s="72">
        <f t="shared" si="111"/>
        <v>0</v>
      </c>
      <c r="AE118" s="72">
        <f t="shared" si="111"/>
        <v>0</v>
      </c>
      <c r="AF118" s="72">
        <f t="shared" si="111"/>
        <v>0</v>
      </c>
      <c r="AG118" s="72">
        <f t="shared" si="111"/>
        <v>0</v>
      </c>
      <c r="AH118" s="72">
        <f t="shared" si="111"/>
        <v>0</v>
      </c>
      <c r="AI118" s="72">
        <f t="shared" si="111"/>
        <v>0</v>
      </c>
      <c r="AJ118" s="72">
        <f t="shared" si="111"/>
        <v>0</v>
      </c>
      <c r="AK118" s="72">
        <f t="shared" si="111"/>
        <v>0</v>
      </c>
      <c r="AL118" s="72">
        <f t="shared" si="111"/>
        <v>0</v>
      </c>
      <c r="AM118" s="500">
        <f>SUM(H118:AL118)</f>
        <v>0</v>
      </c>
    </row>
    <row r="119" spans="2:41" ht="28.5" hidden="1" customHeight="1" thickBot="1">
      <c r="B119" s="238" t="s">
        <v>9</v>
      </c>
      <c r="C119" s="2083"/>
      <c r="D119" s="2206" t="s">
        <v>52</v>
      </c>
      <c r="E119" s="2207"/>
      <c r="F119" s="2088"/>
      <c r="G119" s="162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330"/>
      <c r="S119" s="1330"/>
      <c r="T119" s="1330"/>
      <c r="U119" s="1330"/>
      <c r="V119" s="1330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166"/>
      <c r="AG119" s="166"/>
      <c r="AH119" s="166"/>
      <c r="AI119" s="166"/>
      <c r="AJ119" s="166"/>
      <c r="AK119" s="166"/>
      <c r="AL119" s="166"/>
      <c r="AM119" s="471"/>
    </row>
    <row r="120" spans="2:41" ht="28.5" customHeight="1">
      <c r="B120" s="238" t="s">
        <v>4</v>
      </c>
      <c r="C120" s="2210" t="s">
        <v>1131</v>
      </c>
      <c r="D120" s="2111" t="s">
        <v>220</v>
      </c>
      <c r="E120" s="233" t="s">
        <v>148</v>
      </c>
      <c r="F120" s="234"/>
      <c r="G120" s="309"/>
      <c r="H120" s="1303">
        <f t="shared" ref="H120:AL120" si="112">+H103</f>
        <v>0</v>
      </c>
      <c r="I120" s="1303">
        <f t="shared" si="112"/>
        <v>0</v>
      </c>
      <c r="J120" s="1303">
        <f t="shared" si="112"/>
        <v>0</v>
      </c>
      <c r="K120" s="1303">
        <f t="shared" si="112"/>
        <v>0</v>
      </c>
      <c r="L120" s="1303">
        <f t="shared" si="112"/>
        <v>0</v>
      </c>
      <c r="M120" s="1468">
        <f t="shared" si="112"/>
        <v>0</v>
      </c>
      <c r="N120" s="1468">
        <f t="shared" si="112"/>
        <v>0</v>
      </c>
      <c r="O120" s="1468">
        <f t="shared" si="112"/>
        <v>0</v>
      </c>
      <c r="P120" s="1303">
        <f t="shared" si="112"/>
        <v>0</v>
      </c>
      <c r="Q120" s="1303">
        <f t="shared" si="112"/>
        <v>0</v>
      </c>
      <c r="R120" s="1468">
        <f t="shared" si="112"/>
        <v>0</v>
      </c>
      <c r="S120" s="1468">
        <f t="shared" si="112"/>
        <v>0</v>
      </c>
      <c r="T120" s="1468">
        <f t="shared" si="112"/>
        <v>20</v>
      </c>
      <c r="U120" s="1468">
        <f t="shared" si="112"/>
        <v>0</v>
      </c>
      <c r="V120" s="1468">
        <f t="shared" si="112"/>
        <v>20</v>
      </c>
      <c r="W120" s="1303">
        <f t="shared" si="112"/>
        <v>0</v>
      </c>
      <c r="X120" s="239">
        <f t="shared" si="112"/>
        <v>0</v>
      </c>
      <c r="Y120" s="1468">
        <f t="shared" si="112"/>
        <v>80</v>
      </c>
      <c r="Z120" s="1468">
        <f t="shared" si="112"/>
        <v>20</v>
      </c>
      <c r="AA120" s="1468">
        <f t="shared" si="112"/>
        <v>80</v>
      </c>
      <c r="AB120" s="1468">
        <f t="shared" si="112"/>
        <v>40</v>
      </c>
      <c r="AC120" s="239">
        <f t="shared" si="112"/>
        <v>100</v>
      </c>
      <c r="AD120" s="239">
        <f t="shared" si="112"/>
        <v>0</v>
      </c>
      <c r="AE120" s="239">
        <f t="shared" si="112"/>
        <v>0</v>
      </c>
      <c r="AF120" s="239">
        <f t="shared" si="112"/>
        <v>140</v>
      </c>
      <c r="AG120" s="239">
        <f t="shared" si="112"/>
        <v>120</v>
      </c>
      <c r="AH120" s="239">
        <f t="shared" si="112"/>
        <v>100</v>
      </c>
      <c r="AI120" s="239">
        <f t="shared" si="112"/>
        <v>100</v>
      </c>
      <c r="AJ120" s="239">
        <f t="shared" si="112"/>
        <v>100</v>
      </c>
      <c r="AK120" s="239">
        <f t="shared" si="112"/>
        <v>0</v>
      </c>
      <c r="AL120" s="239">
        <f t="shared" si="112"/>
        <v>0</v>
      </c>
      <c r="AM120" s="269">
        <f t="shared" ref="AM120:AM128" si="113">SUM(H120:AL120)</f>
        <v>920</v>
      </c>
      <c r="AO120" s="238" t="s">
        <v>635</v>
      </c>
    </row>
    <row r="121" spans="2:41" ht="28.5" customHeight="1">
      <c r="B121" s="238" t="s">
        <v>4</v>
      </c>
      <c r="C121" s="2082"/>
      <c r="D121" s="2112"/>
      <c r="E121" s="215" t="s">
        <v>636</v>
      </c>
      <c r="F121" s="221"/>
      <c r="G121" s="248"/>
      <c r="H121" s="1304">
        <f t="shared" ref="H121:AL121" si="114">+H104+H109</f>
        <v>0</v>
      </c>
      <c r="I121" s="1304">
        <f t="shared" si="114"/>
        <v>0</v>
      </c>
      <c r="J121" s="1304">
        <f t="shared" si="114"/>
        <v>0</v>
      </c>
      <c r="K121" s="1304">
        <f t="shared" si="114"/>
        <v>0</v>
      </c>
      <c r="L121" s="1304">
        <f t="shared" si="114"/>
        <v>0</v>
      </c>
      <c r="M121" s="1469">
        <f t="shared" si="114"/>
        <v>0</v>
      </c>
      <c r="N121" s="1469">
        <f t="shared" si="114"/>
        <v>0</v>
      </c>
      <c r="O121" s="1469">
        <f t="shared" si="114"/>
        <v>0</v>
      </c>
      <c r="P121" s="1304">
        <f t="shared" si="114"/>
        <v>0</v>
      </c>
      <c r="Q121" s="1304">
        <f t="shared" si="114"/>
        <v>0</v>
      </c>
      <c r="R121" s="1469">
        <f t="shared" si="114"/>
        <v>0</v>
      </c>
      <c r="S121" s="1469">
        <f t="shared" si="114"/>
        <v>0</v>
      </c>
      <c r="T121" s="1469">
        <f t="shared" si="114"/>
        <v>0</v>
      </c>
      <c r="U121" s="1469">
        <f t="shared" si="114"/>
        <v>0</v>
      </c>
      <c r="V121" s="1469">
        <f t="shared" si="114"/>
        <v>1</v>
      </c>
      <c r="W121" s="1304">
        <f t="shared" si="114"/>
        <v>0</v>
      </c>
      <c r="X121" s="1304">
        <f t="shared" si="114"/>
        <v>0</v>
      </c>
      <c r="Y121" s="1469">
        <f t="shared" si="114"/>
        <v>0</v>
      </c>
      <c r="Z121" s="1469">
        <f t="shared" si="114"/>
        <v>0</v>
      </c>
      <c r="AA121" s="1469">
        <f t="shared" si="114"/>
        <v>0</v>
      </c>
      <c r="AB121" s="1469">
        <f t="shared" si="114"/>
        <v>0</v>
      </c>
      <c r="AC121" s="240">
        <f t="shared" si="114"/>
        <v>0</v>
      </c>
      <c r="AD121" s="240">
        <f t="shared" si="114"/>
        <v>0</v>
      </c>
      <c r="AE121" s="240">
        <f t="shared" si="114"/>
        <v>0</v>
      </c>
      <c r="AF121" s="240">
        <f t="shared" si="114"/>
        <v>0</v>
      </c>
      <c r="AG121" s="240">
        <f t="shared" si="114"/>
        <v>0</v>
      </c>
      <c r="AH121" s="240">
        <f t="shared" si="114"/>
        <v>0</v>
      </c>
      <c r="AI121" s="240">
        <f t="shared" si="114"/>
        <v>0</v>
      </c>
      <c r="AJ121" s="240">
        <f t="shared" si="114"/>
        <v>0</v>
      </c>
      <c r="AK121" s="240">
        <f t="shared" si="114"/>
        <v>0</v>
      </c>
      <c r="AL121" s="240">
        <f t="shared" si="114"/>
        <v>0</v>
      </c>
      <c r="AM121" s="257">
        <f t="shared" si="113"/>
        <v>1</v>
      </c>
      <c r="AO121" s="289">
        <f>+AM120/(AM121+AM120)</f>
        <v>0.998914223669924</v>
      </c>
    </row>
    <row r="122" spans="2:41" ht="28.5" customHeight="1">
      <c r="B122" s="238" t="s">
        <v>4</v>
      </c>
      <c r="C122" s="2082"/>
      <c r="D122" s="2113" t="s">
        <v>134</v>
      </c>
      <c r="E122" s="214" t="s">
        <v>148</v>
      </c>
      <c r="F122" s="220"/>
      <c r="G122" s="310"/>
      <c r="H122" s="242">
        <f t="shared" ref="H122:AL122" si="115">+H124</f>
        <v>0</v>
      </c>
      <c r="I122" s="242">
        <f t="shared" si="115"/>
        <v>0</v>
      </c>
      <c r="J122" s="242">
        <f t="shared" si="115"/>
        <v>0</v>
      </c>
      <c r="K122" s="242">
        <f t="shared" si="115"/>
        <v>0</v>
      </c>
      <c r="L122" s="242">
        <f t="shared" si="115"/>
        <v>0</v>
      </c>
      <c r="M122" s="1481">
        <v>146</v>
      </c>
      <c r="N122" s="1481">
        <v>179</v>
      </c>
      <c r="O122" s="1481">
        <v>225</v>
      </c>
      <c r="P122" s="242">
        <v>80</v>
      </c>
      <c r="Q122" s="242">
        <f t="shared" si="115"/>
        <v>0</v>
      </c>
      <c r="R122" s="1481">
        <f t="shared" si="115"/>
        <v>0</v>
      </c>
      <c r="S122" s="1481">
        <f t="shared" si="115"/>
        <v>0</v>
      </c>
      <c r="T122" s="1481">
        <f t="shared" si="115"/>
        <v>0</v>
      </c>
      <c r="U122" s="1481">
        <f t="shared" si="115"/>
        <v>0</v>
      </c>
      <c r="V122" s="1481">
        <f t="shared" si="115"/>
        <v>0</v>
      </c>
      <c r="W122" s="242">
        <f t="shared" si="115"/>
        <v>0</v>
      </c>
      <c r="X122" s="242">
        <f t="shared" si="115"/>
        <v>0</v>
      </c>
      <c r="Y122" s="1481">
        <f t="shared" si="115"/>
        <v>0</v>
      </c>
      <c r="Z122" s="1481">
        <f t="shared" si="115"/>
        <v>0</v>
      </c>
      <c r="AA122" s="1481">
        <f t="shared" si="115"/>
        <v>0</v>
      </c>
      <c r="AB122" s="1481">
        <f t="shared" si="115"/>
        <v>0</v>
      </c>
      <c r="AC122" s="242">
        <f t="shared" si="115"/>
        <v>0</v>
      </c>
      <c r="AD122" s="242">
        <f t="shared" si="115"/>
        <v>0</v>
      </c>
      <c r="AE122" s="242">
        <f t="shared" si="115"/>
        <v>0</v>
      </c>
      <c r="AF122" s="242">
        <f t="shared" si="115"/>
        <v>0</v>
      </c>
      <c r="AG122" s="242">
        <f t="shared" si="115"/>
        <v>0</v>
      </c>
      <c r="AH122" s="242">
        <f t="shared" si="115"/>
        <v>0</v>
      </c>
      <c r="AI122" s="242">
        <f t="shared" si="115"/>
        <v>0</v>
      </c>
      <c r="AJ122" s="242">
        <f t="shared" si="115"/>
        <v>0</v>
      </c>
      <c r="AK122" s="242">
        <f t="shared" si="115"/>
        <v>0</v>
      </c>
      <c r="AL122" s="242">
        <f t="shared" si="115"/>
        <v>0</v>
      </c>
      <c r="AM122" s="258">
        <f t="shared" si="113"/>
        <v>630</v>
      </c>
    </row>
    <row r="123" spans="2:41" ht="28.5" customHeight="1">
      <c r="B123" s="238" t="s">
        <v>4</v>
      </c>
      <c r="C123" s="2082"/>
      <c r="D123" s="2112"/>
      <c r="E123" s="215" t="s">
        <v>636</v>
      </c>
      <c r="F123" s="221"/>
      <c r="G123" s="248"/>
      <c r="H123" s="1305"/>
      <c r="I123" s="1305"/>
      <c r="J123" s="1305"/>
      <c r="K123" s="1305"/>
      <c r="L123" s="1305"/>
      <c r="M123" s="1472">
        <v>2</v>
      </c>
      <c r="N123" s="1472">
        <v>1</v>
      </c>
      <c r="O123" s="1472">
        <v>4</v>
      </c>
      <c r="P123" s="1305">
        <v>13</v>
      </c>
      <c r="Q123" s="1305">
        <v>9</v>
      </c>
      <c r="R123" s="1472"/>
      <c r="S123" s="1472"/>
      <c r="T123" s="1472"/>
      <c r="U123" s="1472"/>
      <c r="V123" s="1472"/>
      <c r="W123" s="1305"/>
      <c r="X123" s="1305"/>
      <c r="Y123" s="1472"/>
      <c r="Z123" s="1472"/>
      <c r="AA123" s="1472"/>
      <c r="AB123" s="1472"/>
      <c r="AC123" s="221"/>
      <c r="AD123" s="221"/>
      <c r="AE123" s="221"/>
      <c r="AF123" s="221"/>
      <c r="AG123" s="221"/>
      <c r="AH123" s="221"/>
      <c r="AI123" s="221"/>
      <c r="AJ123" s="221"/>
      <c r="AK123" s="221"/>
      <c r="AL123" s="221"/>
      <c r="AM123" s="259">
        <f t="shared" si="113"/>
        <v>29</v>
      </c>
      <c r="AO123" s="289">
        <f>+AM122/(AM123+AM122)</f>
        <v>0.95599393019726864</v>
      </c>
    </row>
    <row r="124" spans="2:41" ht="28.5" customHeight="1">
      <c r="B124" s="238" t="s">
        <v>4</v>
      </c>
      <c r="C124" s="2082"/>
      <c r="D124" s="2113" t="s">
        <v>129</v>
      </c>
      <c r="E124" s="214" t="s">
        <v>148</v>
      </c>
      <c r="F124" s="220"/>
      <c r="G124" s="310"/>
      <c r="H124" s="270">
        <f t="shared" ref="H124:AL124" si="116">+H126</f>
        <v>0</v>
      </c>
      <c r="I124" s="270">
        <f t="shared" si="116"/>
        <v>0</v>
      </c>
      <c r="J124" s="270">
        <f t="shared" si="116"/>
        <v>0</v>
      </c>
      <c r="K124" s="270">
        <f t="shared" si="116"/>
        <v>0</v>
      </c>
      <c r="L124" s="270">
        <f t="shared" si="116"/>
        <v>0</v>
      </c>
      <c r="M124" s="1471">
        <v>158</v>
      </c>
      <c r="N124" s="1471">
        <v>201</v>
      </c>
      <c r="O124" s="1471">
        <v>196</v>
      </c>
      <c r="P124" s="270">
        <v>8</v>
      </c>
      <c r="Q124" s="270">
        <f t="shared" si="116"/>
        <v>0</v>
      </c>
      <c r="R124" s="1471">
        <f t="shared" si="116"/>
        <v>0</v>
      </c>
      <c r="S124" s="1471">
        <f t="shared" si="116"/>
        <v>0</v>
      </c>
      <c r="T124" s="1471">
        <f t="shared" si="116"/>
        <v>0</v>
      </c>
      <c r="U124" s="1471">
        <f t="shared" si="116"/>
        <v>0</v>
      </c>
      <c r="V124" s="1471">
        <f t="shared" si="116"/>
        <v>0</v>
      </c>
      <c r="W124" s="270">
        <f t="shared" si="116"/>
        <v>0</v>
      </c>
      <c r="X124" s="270">
        <f t="shared" si="116"/>
        <v>0</v>
      </c>
      <c r="Y124" s="1471">
        <f t="shared" si="116"/>
        <v>0</v>
      </c>
      <c r="Z124" s="1471">
        <f t="shared" si="116"/>
        <v>0</v>
      </c>
      <c r="AA124" s="1471">
        <f t="shared" si="116"/>
        <v>0</v>
      </c>
      <c r="AB124" s="1471">
        <f t="shared" si="116"/>
        <v>0</v>
      </c>
      <c r="AC124" s="270">
        <f t="shared" si="116"/>
        <v>0</v>
      </c>
      <c r="AD124" s="270">
        <f t="shared" si="116"/>
        <v>0</v>
      </c>
      <c r="AE124" s="270">
        <f t="shared" si="116"/>
        <v>0</v>
      </c>
      <c r="AF124" s="270">
        <f t="shared" si="116"/>
        <v>0</v>
      </c>
      <c r="AG124" s="270">
        <f t="shared" si="116"/>
        <v>0</v>
      </c>
      <c r="AH124" s="270">
        <f t="shared" si="116"/>
        <v>0</v>
      </c>
      <c r="AI124" s="270">
        <f t="shared" si="116"/>
        <v>0</v>
      </c>
      <c r="AJ124" s="270">
        <f t="shared" si="116"/>
        <v>0</v>
      </c>
      <c r="AK124" s="270">
        <f t="shared" si="116"/>
        <v>0</v>
      </c>
      <c r="AL124" s="270">
        <f t="shared" si="116"/>
        <v>0</v>
      </c>
      <c r="AM124" s="258">
        <f t="shared" si="113"/>
        <v>563</v>
      </c>
    </row>
    <row r="125" spans="2:41" ht="28.5" customHeight="1">
      <c r="B125" s="238" t="s">
        <v>4</v>
      </c>
      <c r="C125" s="2082"/>
      <c r="D125" s="2112"/>
      <c r="E125" s="215" t="s">
        <v>636</v>
      </c>
      <c r="F125" s="221"/>
      <c r="G125" s="248"/>
      <c r="H125" s="1305"/>
      <c r="I125" s="1305"/>
      <c r="J125" s="1305"/>
      <c r="K125" s="1305"/>
      <c r="L125" s="1305"/>
      <c r="M125" s="1472">
        <v>1</v>
      </c>
      <c r="N125" s="1472">
        <v>2</v>
      </c>
      <c r="O125" s="1472">
        <v>5</v>
      </c>
      <c r="P125" s="221">
        <v>1</v>
      </c>
      <c r="Q125" s="221"/>
      <c r="R125" s="1472"/>
      <c r="S125" s="1472"/>
      <c r="T125" s="1472"/>
      <c r="U125" s="1472"/>
      <c r="V125" s="1472"/>
      <c r="W125" s="221"/>
      <c r="X125" s="221"/>
      <c r="Y125" s="1472"/>
      <c r="Z125" s="1472"/>
      <c r="AA125" s="1472"/>
      <c r="AB125" s="1472"/>
      <c r="AC125" s="221"/>
      <c r="AD125" s="221"/>
      <c r="AE125" s="221"/>
      <c r="AF125" s="221"/>
      <c r="AG125" s="221"/>
      <c r="AH125" s="221"/>
      <c r="AI125" s="221"/>
      <c r="AJ125" s="221"/>
      <c r="AK125" s="221"/>
      <c r="AL125" s="221"/>
      <c r="AM125" s="259">
        <f t="shared" si="113"/>
        <v>9</v>
      </c>
      <c r="AO125" s="289">
        <f>+AM124/(AM125+AM124)</f>
        <v>0.98426573426573427</v>
      </c>
    </row>
    <row r="126" spans="2:41" ht="28.5" customHeight="1">
      <c r="B126" s="238" t="s">
        <v>4</v>
      </c>
      <c r="C126" s="2082"/>
      <c r="D126" s="2111" t="s">
        <v>4</v>
      </c>
      <c r="E126" s="214" t="s">
        <v>148</v>
      </c>
      <c r="F126" s="222"/>
      <c r="G126" s="311"/>
      <c r="H126" s="270">
        <f t="shared" ref="H126:AL126" si="117">+H130</f>
        <v>0</v>
      </c>
      <c r="I126" s="270">
        <f t="shared" si="117"/>
        <v>0</v>
      </c>
      <c r="J126" s="270">
        <f t="shared" si="117"/>
        <v>0</v>
      </c>
      <c r="K126" s="270">
        <f t="shared" si="117"/>
        <v>0</v>
      </c>
      <c r="L126" s="270">
        <f t="shared" si="117"/>
        <v>0</v>
      </c>
      <c r="M126" s="1471">
        <v>173</v>
      </c>
      <c r="N126" s="1471">
        <v>213</v>
      </c>
      <c r="O126" s="1471">
        <v>168</v>
      </c>
      <c r="P126" s="270">
        <f t="shared" si="117"/>
        <v>0</v>
      </c>
      <c r="Q126" s="270">
        <f t="shared" si="117"/>
        <v>0</v>
      </c>
      <c r="R126" s="1471">
        <f t="shared" si="117"/>
        <v>0</v>
      </c>
      <c r="S126" s="1471">
        <f t="shared" si="117"/>
        <v>0</v>
      </c>
      <c r="T126" s="1471">
        <f t="shared" si="117"/>
        <v>0</v>
      </c>
      <c r="U126" s="1471">
        <f t="shared" si="117"/>
        <v>0</v>
      </c>
      <c r="V126" s="1471">
        <f t="shared" si="117"/>
        <v>0</v>
      </c>
      <c r="W126" s="270">
        <f t="shared" si="117"/>
        <v>0</v>
      </c>
      <c r="X126" s="270">
        <f t="shared" si="117"/>
        <v>0</v>
      </c>
      <c r="Y126" s="1471">
        <f t="shared" si="117"/>
        <v>0</v>
      </c>
      <c r="Z126" s="1471">
        <f t="shared" si="117"/>
        <v>0</v>
      </c>
      <c r="AA126" s="1471">
        <f t="shared" si="117"/>
        <v>0</v>
      </c>
      <c r="AB126" s="1471">
        <f t="shared" si="117"/>
        <v>0</v>
      </c>
      <c r="AC126" s="270">
        <f t="shared" si="117"/>
        <v>0</v>
      </c>
      <c r="AD126" s="270">
        <f t="shared" si="117"/>
        <v>0</v>
      </c>
      <c r="AE126" s="270">
        <f t="shared" si="117"/>
        <v>0</v>
      </c>
      <c r="AF126" s="270">
        <f t="shared" si="117"/>
        <v>0</v>
      </c>
      <c r="AG126" s="270">
        <f t="shared" si="117"/>
        <v>0</v>
      </c>
      <c r="AH126" s="270">
        <f t="shared" si="117"/>
        <v>0</v>
      </c>
      <c r="AI126" s="270">
        <f t="shared" si="117"/>
        <v>0</v>
      </c>
      <c r="AJ126" s="270">
        <f t="shared" si="117"/>
        <v>0</v>
      </c>
      <c r="AK126" s="270">
        <f t="shared" si="117"/>
        <v>0</v>
      </c>
      <c r="AL126" s="270">
        <f t="shared" si="117"/>
        <v>0</v>
      </c>
      <c r="AM126" s="258">
        <f t="shared" si="113"/>
        <v>554</v>
      </c>
    </row>
    <row r="127" spans="2:41" ht="28.5" customHeight="1" thickBot="1">
      <c r="B127" s="238" t="s">
        <v>4</v>
      </c>
      <c r="C127" s="2082"/>
      <c r="D127" s="2114"/>
      <c r="E127" s="216" t="s">
        <v>636</v>
      </c>
      <c r="F127" s="223"/>
      <c r="G127" s="312"/>
      <c r="H127" s="1305"/>
      <c r="I127" s="1305"/>
      <c r="J127" s="1305"/>
      <c r="K127" s="1305"/>
      <c r="L127" s="1305"/>
      <c r="M127" s="1472">
        <v>3</v>
      </c>
      <c r="N127" s="1472">
        <v>5</v>
      </c>
      <c r="O127" s="1472">
        <v>16</v>
      </c>
      <c r="P127" s="1305"/>
      <c r="Q127" s="1305"/>
      <c r="R127" s="1472"/>
      <c r="S127" s="1472"/>
      <c r="T127" s="1472"/>
      <c r="U127" s="1472"/>
      <c r="V127" s="1472"/>
      <c r="W127" s="1305"/>
      <c r="X127" s="1305"/>
      <c r="Y127" s="1472"/>
      <c r="Z127" s="1472"/>
      <c r="AA127" s="1472"/>
      <c r="AB127" s="1472"/>
      <c r="AC127" s="221"/>
      <c r="AD127" s="221"/>
      <c r="AE127" s="221"/>
      <c r="AF127" s="221"/>
      <c r="AG127" s="221"/>
      <c r="AH127" s="221"/>
      <c r="AI127" s="221"/>
      <c r="AJ127" s="221"/>
      <c r="AK127" s="221"/>
      <c r="AL127" s="221"/>
      <c r="AM127" s="259">
        <f t="shared" si="113"/>
        <v>24</v>
      </c>
      <c r="AO127" s="289">
        <f>+AM126/(AM127+AM126)</f>
        <v>0.95847750865051906</v>
      </c>
    </row>
    <row r="128" spans="2:41" ht="28.5" customHeight="1" thickTop="1">
      <c r="B128" s="238" t="s">
        <v>4</v>
      </c>
      <c r="C128" s="2082"/>
      <c r="D128" s="225" t="s">
        <v>637</v>
      </c>
      <c r="E128" s="226" t="s">
        <v>7</v>
      </c>
      <c r="F128" s="227"/>
      <c r="G128" s="249"/>
      <c r="H128" s="1306"/>
      <c r="I128" s="1306"/>
      <c r="J128" s="1306"/>
      <c r="K128" s="1306"/>
      <c r="L128" s="1306"/>
      <c r="M128" s="1473">
        <v>12</v>
      </c>
      <c r="N128" s="1473">
        <v>4</v>
      </c>
      <c r="O128" s="1473"/>
      <c r="P128" s="1306"/>
      <c r="Q128" s="1306"/>
      <c r="R128" s="1473"/>
      <c r="S128" s="1473"/>
      <c r="T128" s="1473"/>
      <c r="U128" s="1473"/>
      <c r="V128" s="1473"/>
      <c r="W128" s="1306"/>
      <c r="X128" s="1306"/>
      <c r="Y128" s="1473"/>
      <c r="Z128" s="1473"/>
      <c r="AA128" s="1473"/>
      <c r="AB128" s="1473"/>
      <c r="AC128" s="227"/>
      <c r="AD128" s="227"/>
      <c r="AE128" s="227"/>
      <c r="AF128" s="227"/>
      <c r="AG128" s="227"/>
      <c r="AH128" s="227"/>
      <c r="AI128" s="227"/>
      <c r="AJ128" s="227"/>
      <c r="AK128" s="227"/>
      <c r="AL128" s="227"/>
      <c r="AM128" s="481">
        <f t="shared" si="113"/>
        <v>16</v>
      </c>
    </row>
    <row r="129" spans="2:41" ht="28.5" customHeight="1">
      <c r="B129" s="238" t="s">
        <v>4</v>
      </c>
      <c r="C129" s="2082"/>
      <c r="D129" s="2063" t="s">
        <v>51</v>
      </c>
      <c r="E129" s="2064"/>
      <c r="F129" s="224"/>
      <c r="G129" s="313">
        <f>在庫管理!E7</f>
        <v>116</v>
      </c>
      <c r="H129" s="510">
        <f t="shared" ref="H129:AL129" si="118">+G129+H126-H123-H125-H112</f>
        <v>116</v>
      </c>
      <c r="I129" s="510">
        <f t="shared" si="118"/>
        <v>116</v>
      </c>
      <c r="J129" s="510">
        <f t="shared" si="118"/>
        <v>116</v>
      </c>
      <c r="K129" s="510">
        <f t="shared" si="118"/>
        <v>116</v>
      </c>
      <c r="L129" s="510">
        <f t="shared" si="118"/>
        <v>116</v>
      </c>
      <c r="M129" s="510">
        <f t="shared" si="118"/>
        <v>286</v>
      </c>
      <c r="N129" s="510">
        <f t="shared" si="118"/>
        <v>496</v>
      </c>
      <c r="O129" s="510">
        <f t="shared" si="118"/>
        <v>535</v>
      </c>
      <c r="P129" s="510">
        <f t="shared" si="118"/>
        <v>521</v>
      </c>
      <c r="Q129" s="510">
        <f t="shared" ref="Q129:X129" si="119">+P129+Q126-Q123-Q125-Q112</f>
        <v>512</v>
      </c>
      <c r="R129" s="1500"/>
      <c r="S129" s="510">
        <f t="shared" si="119"/>
        <v>0</v>
      </c>
      <c r="T129" s="510">
        <f t="shared" si="119"/>
        <v>0</v>
      </c>
      <c r="U129" s="510">
        <f t="shared" si="119"/>
        <v>0</v>
      </c>
      <c r="V129" s="510">
        <f t="shared" si="119"/>
        <v>0</v>
      </c>
      <c r="W129" s="510">
        <f t="shared" si="119"/>
        <v>0</v>
      </c>
      <c r="X129" s="510">
        <f t="shared" si="119"/>
        <v>0</v>
      </c>
      <c r="Y129" s="510">
        <f t="shared" si="118"/>
        <v>0</v>
      </c>
      <c r="Z129" s="510">
        <f t="shared" si="118"/>
        <v>0</v>
      </c>
      <c r="AA129" s="510">
        <f t="shared" si="118"/>
        <v>0</v>
      </c>
      <c r="AB129" s="510">
        <f t="shared" si="118"/>
        <v>0</v>
      </c>
      <c r="AC129" s="510">
        <f t="shared" si="118"/>
        <v>0</v>
      </c>
      <c r="AD129" s="510">
        <f t="shared" si="118"/>
        <v>0</v>
      </c>
      <c r="AE129" s="510">
        <f t="shared" si="118"/>
        <v>0</v>
      </c>
      <c r="AF129" s="510">
        <f t="shared" si="118"/>
        <v>0</v>
      </c>
      <c r="AG129" s="510">
        <f t="shared" si="118"/>
        <v>0</v>
      </c>
      <c r="AH129" s="510">
        <f t="shared" si="118"/>
        <v>0</v>
      </c>
      <c r="AI129" s="510">
        <f t="shared" si="118"/>
        <v>0</v>
      </c>
      <c r="AJ129" s="510">
        <f t="shared" si="118"/>
        <v>0</v>
      </c>
      <c r="AK129" s="510">
        <f t="shared" si="118"/>
        <v>0</v>
      </c>
      <c r="AL129" s="510">
        <f t="shared" si="118"/>
        <v>0</v>
      </c>
      <c r="AM129" s="261"/>
    </row>
    <row r="130" spans="2:41" ht="28.5" customHeight="1">
      <c r="B130" s="238" t="s">
        <v>4</v>
      </c>
      <c r="C130" s="2082"/>
      <c r="D130" s="2055" t="s">
        <v>144</v>
      </c>
      <c r="E130" s="2056"/>
      <c r="F130" s="247"/>
      <c r="G130" s="794">
        <f>+管理ﾌｫｰﾏｯﾄ!G6</f>
        <v>400</v>
      </c>
      <c r="H130" s="116"/>
      <c r="I130" s="116"/>
      <c r="J130" s="116"/>
      <c r="K130" s="116"/>
      <c r="L130" s="116"/>
      <c r="M130" s="116">
        <v>180</v>
      </c>
      <c r="N130" s="116">
        <v>210</v>
      </c>
      <c r="O130" s="116">
        <v>180</v>
      </c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6"/>
      <c r="AJ130" s="116"/>
      <c r="AK130" s="116"/>
      <c r="AL130" s="116"/>
      <c r="AM130" s="262">
        <f>SUM(H130:AL130)</f>
        <v>570</v>
      </c>
      <c r="AO130" s="238" t="s">
        <v>638</v>
      </c>
    </row>
    <row r="131" spans="2:41" ht="28.5" customHeight="1">
      <c r="B131" s="238" t="s">
        <v>4</v>
      </c>
      <c r="C131" s="2082"/>
      <c r="D131" s="2057" t="s">
        <v>148</v>
      </c>
      <c r="E131" s="2058"/>
      <c r="F131" s="244"/>
      <c r="G131" s="753">
        <f>在庫管理!D7</f>
        <v>0</v>
      </c>
      <c r="H131" s="217">
        <f t="shared" ref="H131:AL131" si="120">+H126-H125-H123-H121</f>
        <v>0</v>
      </c>
      <c r="I131" s="217">
        <f t="shared" si="120"/>
        <v>0</v>
      </c>
      <c r="J131" s="217">
        <f t="shared" si="120"/>
        <v>0</v>
      </c>
      <c r="K131" s="217">
        <f t="shared" si="120"/>
        <v>0</v>
      </c>
      <c r="L131" s="217">
        <f t="shared" si="120"/>
        <v>0</v>
      </c>
      <c r="M131" s="217">
        <f t="shared" si="120"/>
        <v>170</v>
      </c>
      <c r="N131" s="217">
        <f t="shared" si="120"/>
        <v>210</v>
      </c>
      <c r="O131" s="217">
        <f t="shared" si="120"/>
        <v>159</v>
      </c>
      <c r="P131" s="217">
        <f t="shared" si="120"/>
        <v>-14</v>
      </c>
      <c r="Q131" s="217">
        <f t="shared" si="120"/>
        <v>-9</v>
      </c>
      <c r="R131" s="217">
        <f t="shared" si="120"/>
        <v>0</v>
      </c>
      <c r="S131" s="217">
        <f t="shared" si="120"/>
        <v>0</v>
      </c>
      <c r="T131" s="217">
        <f t="shared" si="120"/>
        <v>0</v>
      </c>
      <c r="U131" s="217">
        <f t="shared" si="120"/>
        <v>0</v>
      </c>
      <c r="V131" s="217">
        <f t="shared" si="120"/>
        <v>-1</v>
      </c>
      <c r="W131" s="217">
        <f t="shared" si="120"/>
        <v>0</v>
      </c>
      <c r="X131" s="217">
        <f t="shared" si="120"/>
        <v>0</v>
      </c>
      <c r="Y131" s="217">
        <f t="shared" si="120"/>
        <v>0</v>
      </c>
      <c r="Z131" s="217">
        <f t="shared" si="120"/>
        <v>0</v>
      </c>
      <c r="AA131" s="217">
        <f t="shared" si="120"/>
        <v>0</v>
      </c>
      <c r="AB131" s="217">
        <f t="shared" si="120"/>
        <v>0</v>
      </c>
      <c r="AC131" s="217">
        <f t="shared" si="120"/>
        <v>0</v>
      </c>
      <c r="AD131" s="217">
        <f t="shared" si="120"/>
        <v>0</v>
      </c>
      <c r="AE131" s="217">
        <f t="shared" si="120"/>
        <v>0</v>
      </c>
      <c r="AF131" s="217">
        <f t="shared" si="120"/>
        <v>0</v>
      </c>
      <c r="AG131" s="217">
        <f t="shared" si="120"/>
        <v>0</v>
      </c>
      <c r="AH131" s="217">
        <f t="shared" si="120"/>
        <v>0</v>
      </c>
      <c r="AI131" s="217">
        <f t="shared" si="120"/>
        <v>0</v>
      </c>
      <c r="AJ131" s="217">
        <f t="shared" si="120"/>
        <v>0</v>
      </c>
      <c r="AK131" s="217">
        <f t="shared" si="120"/>
        <v>0</v>
      </c>
      <c r="AL131" s="217">
        <f t="shared" si="120"/>
        <v>0</v>
      </c>
      <c r="AM131" s="271">
        <f>SUM(H131:AL131)+G131</f>
        <v>515</v>
      </c>
      <c r="AO131" s="289">
        <f>+AM131/(AM132+AM131)</f>
        <v>0.867003367003367</v>
      </c>
    </row>
    <row r="132" spans="2:41" ht="28.5" customHeight="1">
      <c r="B132" s="238" t="s">
        <v>4</v>
      </c>
      <c r="C132" s="2082"/>
      <c r="D132" s="2115" t="s">
        <v>636</v>
      </c>
      <c r="E132" s="2116"/>
      <c r="F132" s="245"/>
      <c r="G132" s="252"/>
      <c r="H132" s="245">
        <f t="shared" ref="H132:AL132" si="121">+H128+H127+H125+H123+H121</f>
        <v>0</v>
      </c>
      <c r="I132" s="245">
        <f t="shared" si="121"/>
        <v>0</v>
      </c>
      <c r="J132" s="245">
        <f t="shared" si="121"/>
        <v>0</v>
      </c>
      <c r="K132" s="245">
        <f t="shared" si="121"/>
        <v>0</v>
      </c>
      <c r="L132" s="245">
        <f t="shared" si="121"/>
        <v>0</v>
      </c>
      <c r="M132" s="245">
        <f t="shared" si="121"/>
        <v>18</v>
      </c>
      <c r="N132" s="245">
        <f t="shared" si="121"/>
        <v>12</v>
      </c>
      <c r="O132" s="245">
        <f t="shared" si="121"/>
        <v>25</v>
      </c>
      <c r="P132" s="245">
        <f t="shared" si="121"/>
        <v>14</v>
      </c>
      <c r="Q132" s="245">
        <f t="shared" si="121"/>
        <v>9</v>
      </c>
      <c r="R132" s="245">
        <f t="shared" si="121"/>
        <v>0</v>
      </c>
      <c r="S132" s="245">
        <f t="shared" si="121"/>
        <v>0</v>
      </c>
      <c r="T132" s="245">
        <f t="shared" si="121"/>
        <v>0</v>
      </c>
      <c r="U132" s="245">
        <f t="shared" si="121"/>
        <v>0</v>
      </c>
      <c r="V132" s="245">
        <f t="shared" si="121"/>
        <v>1</v>
      </c>
      <c r="W132" s="245">
        <f t="shared" si="121"/>
        <v>0</v>
      </c>
      <c r="X132" s="245">
        <f t="shared" si="121"/>
        <v>0</v>
      </c>
      <c r="Y132" s="245">
        <f t="shared" si="121"/>
        <v>0</v>
      </c>
      <c r="Z132" s="245">
        <f t="shared" si="121"/>
        <v>0</v>
      </c>
      <c r="AA132" s="245">
        <f t="shared" si="121"/>
        <v>0</v>
      </c>
      <c r="AB132" s="245">
        <f t="shared" si="121"/>
        <v>0</v>
      </c>
      <c r="AC132" s="245">
        <f t="shared" si="121"/>
        <v>0</v>
      </c>
      <c r="AD132" s="245">
        <f t="shared" si="121"/>
        <v>0</v>
      </c>
      <c r="AE132" s="245">
        <f t="shared" si="121"/>
        <v>0</v>
      </c>
      <c r="AF132" s="245">
        <f t="shared" si="121"/>
        <v>0</v>
      </c>
      <c r="AG132" s="245">
        <f t="shared" si="121"/>
        <v>0</v>
      </c>
      <c r="AH132" s="245">
        <f t="shared" si="121"/>
        <v>0</v>
      </c>
      <c r="AI132" s="245">
        <f t="shared" si="121"/>
        <v>0</v>
      </c>
      <c r="AJ132" s="245">
        <f t="shared" si="121"/>
        <v>0</v>
      </c>
      <c r="AK132" s="245">
        <f t="shared" si="121"/>
        <v>0</v>
      </c>
      <c r="AL132" s="245">
        <f t="shared" si="121"/>
        <v>0</v>
      </c>
      <c r="AM132" s="482">
        <f>SUM(H132:AL132)</f>
        <v>79</v>
      </c>
    </row>
    <row r="133" spans="2:41" ht="28.5" customHeight="1">
      <c r="B133" s="238" t="s">
        <v>4</v>
      </c>
      <c r="C133" s="2082"/>
      <c r="D133" s="2057" t="s">
        <v>8</v>
      </c>
      <c r="E133" s="2058"/>
      <c r="F133" s="218"/>
      <c r="G133" s="253"/>
      <c r="H133" s="218">
        <f t="shared" ref="H133:AL133" si="122">+H131-H130</f>
        <v>0</v>
      </c>
      <c r="I133" s="218">
        <f t="shared" si="122"/>
        <v>0</v>
      </c>
      <c r="J133" s="218">
        <f t="shared" si="122"/>
        <v>0</v>
      </c>
      <c r="K133" s="218">
        <f t="shared" si="122"/>
        <v>0</v>
      </c>
      <c r="L133" s="218">
        <f t="shared" si="122"/>
        <v>0</v>
      </c>
      <c r="M133" s="218">
        <f t="shared" si="122"/>
        <v>-10</v>
      </c>
      <c r="N133" s="218">
        <f t="shared" si="122"/>
        <v>0</v>
      </c>
      <c r="O133" s="218">
        <f t="shared" si="122"/>
        <v>-21</v>
      </c>
      <c r="P133" s="218">
        <f t="shared" si="122"/>
        <v>-14</v>
      </c>
      <c r="Q133" s="218">
        <f t="shared" si="122"/>
        <v>-9</v>
      </c>
      <c r="R133" s="218">
        <f t="shared" si="122"/>
        <v>0</v>
      </c>
      <c r="S133" s="218">
        <f t="shared" si="122"/>
        <v>0</v>
      </c>
      <c r="T133" s="218">
        <f t="shared" si="122"/>
        <v>0</v>
      </c>
      <c r="U133" s="218">
        <f t="shared" si="122"/>
        <v>0</v>
      </c>
      <c r="V133" s="218">
        <f t="shared" si="122"/>
        <v>-1</v>
      </c>
      <c r="W133" s="218">
        <f t="shared" si="122"/>
        <v>0</v>
      </c>
      <c r="X133" s="218">
        <f t="shared" si="122"/>
        <v>0</v>
      </c>
      <c r="Y133" s="218">
        <f t="shared" si="122"/>
        <v>0</v>
      </c>
      <c r="Z133" s="218">
        <f t="shared" si="122"/>
        <v>0</v>
      </c>
      <c r="AA133" s="218">
        <f t="shared" si="122"/>
        <v>0</v>
      </c>
      <c r="AB133" s="218">
        <f t="shared" si="122"/>
        <v>0</v>
      </c>
      <c r="AC133" s="218">
        <f t="shared" si="122"/>
        <v>0</v>
      </c>
      <c r="AD133" s="218">
        <f t="shared" si="122"/>
        <v>0</v>
      </c>
      <c r="AE133" s="218">
        <f t="shared" si="122"/>
        <v>0</v>
      </c>
      <c r="AF133" s="218">
        <f t="shared" si="122"/>
        <v>0</v>
      </c>
      <c r="AG133" s="218">
        <f t="shared" si="122"/>
        <v>0</v>
      </c>
      <c r="AH133" s="218">
        <f t="shared" si="122"/>
        <v>0</v>
      </c>
      <c r="AI133" s="218">
        <f t="shared" si="122"/>
        <v>0</v>
      </c>
      <c r="AJ133" s="218">
        <f t="shared" si="122"/>
        <v>0</v>
      </c>
      <c r="AK133" s="218">
        <f t="shared" si="122"/>
        <v>0</v>
      </c>
      <c r="AL133" s="218">
        <f t="shared" si="122"/>
        <v>0</v>
      </c>
      <c r="AM133" s="265">
        <f>SUM(H133:AL133)</f>
        <v>-55</v>
      </c>
    </row>
    <row r="134" spans="2:41" ht="28.5" customHeight="1">
      <c r="B134" s="238" t="s">
        <v>4</v>
      </c>
      <c r="C134" s="2082"/>
      <c r="D134" s="2065" t="s">
        <v>639</v>
      </c>
      <c r="E134" s="2066"/>
      <c r="F134" s="219"/>
      <c r="G134" s="254"/>
      <c r="H134" s="219">
        <f t="shared" ref="H134:AL134" si="123">+G134+H133</f>
        <v>0</v>
      </c>
      <c r="I134" s="219">
        <f t="shared" si="123"/>
        <v>0</v>
      </c>
      <c r="J134" s="219">
        <f t="shared" si="123"/>
        <v>0</v>
      </c>
      <c r="K134" s="219">
        <f t="shared" si="123"/>
        <v>0</v>
      </c>
      <c r="L134" s="219">
        <f t="shared" si="123"/>
        <v>0</v>
      </c>
      <c r="M134" s="219">
        <f t="shared" si="123"/>
        <v>-10</v>
      </c>
      <c r="N134" s="219">
        <f t="shared" si="123"/>
        <v>-10</v>
      </c>
      <c r="O134" s="219">
        <f t="shared" si="123"/>
        <v>-31</v>
      </c>
      <c r="P134" s="219">
        <f t="shared" si="123"/>
        <v>-45</v>
      </c>
      <c r="Q134" s="219">
        <f t="shared" si="123"/>
        <v>-54</v>
      </c>
      <c r="R134" s="219">
        <f>+Q134+R133</f>
        <v>-54</v>
      </c>
      <c r="S134" s="219">
        <f>+R134+S133</f>
        <v>-54</v>
      </c>
      <c r="T134" s="219">
        <f>+S134+T133</f>
        <v>-54</v>
      </c>
      <c r="U134" s="219">
        <f>+T134+U133</f>
        <v>-54</v>
      </c>
      <c r="V134" s="219">
        <f>+U134+V133</f>
        <v>-55</v>
      </c>
      <c r="W134" s="219">
        <f t="shared" si="123"/>
        <v>-55</v>
      </c>
      <c r="X134" s="219">
        <f t="shared" si="123"/>
        <v>-55</v>
      </c>
      <c r="Y134" s="219">
        <f t="shared" si="123"/>
        <v>-55</v>
      </c>
      <c r="Z134" s="219">
        <f t="shared" si="123"/>
        <v>-55</v>
      </c>
      <c r="AA134" s="219">
        <f t="shared" si="123"/>
        <v>-55</v>
      </c>
      <c r="AB134" s="219">
        <f t="shared" si="123"/>
        <v>-55</v>
      </c>
      <c r="AC134" s="219">
        <f t="shared" si="123"/>
        <v>-55</v>
      </c>
      <c r="AD134" s="219">
        <f t="shared" si="123"/>
        <v>-55</v>
      </c>
      <c r="AE134" s="219">
        <f t="shared" si="123"/>
        <v>-55</v>
      </c>
      <c r="AF134" s="219">
        <f t="shared" si="123"/>
        <v>-55</v>
      </c>
      <c r="AG134" s="219">
        <f t="shared" si="123"/>
        <v>-55</v>
      </c>
      <c r="AH134" s="219">
        <f t="shared" si="123"/>
        <v>-55</v>
      </c>
      <c r="AI134" s="219">
        <f t="shared" si="123"/>
        <v>-55</v>
      </c>
      <c r="AJ134" s="219">
        <f t="shared" si="123"/>
        <v>-55</v>
      </c>
      <c r="AK134" s="219">
        <f t="shared" si="123"/>
        <v>-55</v>
      </c>
      <c r="AL134" s="219">
        <f t="shared" si="123"/>
        <v>-55</v>
      </c>
      <c r="AM134" s="266">
        <f>SUM(H134:AL134)</f>
        <v>-1301</v>
      </c>
    </row>
    <row r="135" spans="2:41" ht="28.5" customHeight="1">
      <c r="B135" s="238" t="s">
        <v>4</v>
      </c>
      <c r="C135" s="2082"/>
      <c r="D135" s="2117" t="s">
        <v>640</v>
      </c>
      <c r="E135" s="2117"/>
      <c r="F135" s="273"/>
      <c r="G135" s="315">
        <f>+G101+G106+G114+G119+G129</f>
        <v>379</v>
      </c>
      <c r="H135" s="275">
        <f t="shared" ref="H135:AL135" si="124">+G135+H130-H98</f>
        <v>379</v>
      </c>
      <c r="I135" s="275">
        <f t="shared" si="124"/>
        <v>379</v>
      </c>
      <c r="J135" s="275">
        <f t="shared" si="124"/>
        <v>379</v>
      </c>
      <c r="K135" s="275">
        <f t="shared" si="124"/>
        <v>379</v>
      </c>
      <c r="L135" s="275">
        <f t="shared" si="124"/>
        <v>379</v>
      </c>
      <c r="M135" s="275">
        <f t="shared" si="124"/>
        <v>559</v>
      </c>
      <c r="N135" s="275">
        <f t="shared" si="124"/>
        <v>769</v>
      </c>
      <c r="O135" s="275">
        <f t="shared" si="124"/>
        <v>949</v>
      </c>
      <c r="P135" s="275">
        <f t="shared" si="124"/>
        <v>949</v>
      </c>
      <c r="Q135" s="275">
        <f t="shared" si="124"/>
        <v>949</v>
      </c>
      <c r="R135" s="275">
        <f t="shared" ref="R135:X135" si="125">+Q135+R130-R98</f>
        <v>949</v>
      </c>
      <c r="S135" s="275">
        <f t="shared" si="125"/>
        <v>949</v>
      </c>
      <c r="T135" s="275">
        <f t="shared" si="125"/>
        <v>909</v>
      </c>
      <c r="U135" s="275">
        <f t="shared" si="125"/>
        <v>829</v>
      </c>
      <c r="V135" s="275">
        <f t="shared" si="125"/>
        <v>749</v>
      </c>
      <c r="W135" s="275">
        <f t="shared" si="125"/>
        <v>749</v>
      </c>
      <c r="X135" s="275">
        <f t="shared" si="125"/>
        <v>749</v>
      </c>
      <c r="Y135" s="275">
        <f t="shared" si="124"/>
        <v>669</v>
      </c>
      <c r="Z135" s="275">
        <f t="shared" si="124"/>
        <v>589</v>
      </c>
      <c r="AA135" s="275">
        <f t="shared" si="124"/>
        <v>509</v>
      </c>
      <c r="AB135" s="275">
        <f t="shared" si="124"/>
        <v>429</v>
      </c>
      <c r="AC135" s="275">
        <f t="shared" si="124"/>
        <v>349</v>
      </c>
      <c r="AD135" s="275">
        <f t="shared" si="124"/>
        <v>349</v>
      </c>
      <c r="AE135" s="275">
        <f t="shared" si="124"/>
        <v>349</v>
      </c>
      <c r="AF135" s="275">
        <f t="shared" si="124"/>
        <v>269</v>
      </c>
      <c r="AG135" s="275">
        <f t="shared" si="124"/>
        <v>189</v>
      </c>
      <c r="AH135" s="275">
        <f t="shared" si="124"/>
        <v>109</v>
      </c>
      <c r="AI135" s="275">
        <f t="shared" si="124"/>
        <v>29</v>
      </c>
      <c r="AJ135" s="275">
        <f t="shared" si="124"/>
        <v>29</v>
      </c>
      <c r="AK135" s="275">
        <f t="shared" si="124"/>
        <v>29</v>
      </c>
      <c r="AL135" s="275">
        <f t="shared" si="124"/>
        <v>29</v>
      </c>
      <c r="AM135" s="276">
        <f>AL135</f>
        <v>29</v>
      </c>
    </row>
    <row r="136" spans="2:41" ht="28.5" customHeight="1">
      <c r="B136" s="238" t="s">
        <v>4</v>
      </c>
      <c r="C136" s="2082"/>
      <c r="D136" s="2118" t="s">
        <v>641</v>
      </c>
      <c r="E136" s="2118"/>
      <c r="F136" s="231"/>
      <c r="G136" s="316">
        <f>+G101+G106+G114+G119+G129</f>
        <v>379</v>
      </c>
      <c r="H136" s="232">
        <f t="shared" ref="H136:AL136" si="126">+G136+H131-H99</f>
        <v>379</v>
      </c>
      <c r="I136" s="232">
        <f t="shared" si="126"/>
        <v>379</v>
      </c>
      <c r="J136" s="232">
        <f t="shared" si="126"/>
        <v>379</v>
      </c>
      <c r="K136" s="232">
        <f t="shared" si="126"/>
        <v>379</v>
      </c>
      <c r="L136" s="232">
        <f t="shared" si="126"/>
        <v>379</v>
      </c>
      <c r="M136" s="232">
        <f t="shared" si="126"/>
        <v>549</v>
      </c>
      <c r="N136" s="232">
        <f t="shared" si="126"/>
        <v>759</v>
      </c>
      <c r="O136" s="232">
        <f t="shared" si="126"/>
        <v>918</v>
      </c>
      <c r="P136" s="232">
        <f t="shared" si="126"/>
        <v>904</v>
      </c>
      <c r="Q136" s="232">
        <f t="shared" si="126"/>
        <v>895</v>
      </c>
      <c r="R136" s="232">
        <f>+Q136+R131-R99</f>
        <v>895</v>
      </c>
      <c r="S136" s="232">
        <f>+R136+S131-S99</f>
        <v>895</v>
      </c>
      <c r="T136" s="232">
        <f>+S136+T131-T99</f>
        <v>895</v>
      </c>
      <c r="U136" s="232">
        <f>+T136+U131-U99</f>
        <v>875</v>
      </c>
      <c r="V136" s="232">
        <f>+U136+V131-V99</f>
        <v>854</v>
      </c>
      <c r="W136" s="232">
        <f t="shared" si="126"/>
        <v>854</v>
      </c>
      <c r="X136" s="232">
        <f t="shared" si="126"/>
        <v>854</v>
      </c>
      <c r="Y136" s="232">
        <f t="shared" si="126"/>
        <v>774</v>
      </c>
      <c r="Z136" s="232">
        <f t="shared" si="126"/>
        <v>754</v>
      </c>
      <c r="AA136" s="232">
        <f t="shared" si="126"/>
        <v>674</v>
      </c>
      <c r="AB136" s="232">
        <f t="shared" si="126"/>
        <v>634</v>
      </c>
      <c r="AC136" s="232">
        <f t="shared" si="126"/>
        <v>534</v>
      </c>
      <c r="AD136" s="232">
        <f t="shared" si="126"/>
        <v>534</v>
      </c>
      <c r="AE136" s="232">
        <f t="shared" si="126"/>
        <v>534</v>
      </c>
      <c r="AF136" s="232">
        <f t="shared" si="126"/>
        <v>394</v>
      </c>
      <c r="AG136" s="232">
        <f t="shared" si="126"/>
        <v>274</v>
      </c>
      <c r="AH136" s="232">
        <f t="shared" si="126"/>
        <v>174</v>
      </c>
      <c r="AI136" s="232">
        <f t="shared" si="126"/>
        <v>74</v>
      </c>
      <c r="AJ136" s="232">
        <f t="shared" si="126"/>
        <v>-26</v>
      </c>
      <c r="AK136" s="232">
        <f t="shared" si="126"/>
        <v>-26</v>
      </c>
      <c r="AL136" s="232">
        <f t="shared" si="126"/>
        <v>-26</v>
      </c>
      <c r="AM136" s="267">
        <f>AL136</f>
        <v>-26</v>
      </c>
    </row>
    <row r="137" spans="2:41" ht="28.5" customHeight="1" thickBot="1">
      <c r="B137" s="238" t="s">
        <v>4</v>
      </c>
      <c r="C137" s="2083"/>
      <c r="D137" s="2151" t="s">
        <v>8</v>
      </c>
      <c r="E137" s="2151"/>
      <c r="F137" s="294"/>
      <c r="G137" s="317"/>
      <c r="H137" s="295">
        <f t="shared" ref="H137:AL137" si="127">+H136-H135</f>
        <v>0</v>
      </c>
      <c r="I137" s="295">
        <f t="shared" si="127"/>
        <v>0</v>
      </c>
      <c r="J137" s="295">
        <f t="shared" si="127"/>
        <v>0</v>
      </c>
      <c r="K137" s="295">
        <f t="shared" si="127"/>
        <v>0</v>
      </c>
      <c r="L137" s="295">
        <f t="shared" si="127"/>
        <v>0</v>
      </c>
      <c r="M137" s="295">
        <f t="shared" si="127"/>
        <v>-10</v>
      </c>
      <c r="N137" s="295">
        <f t="shared" si="127"/>
        <v>-10</v>
      </c>
      <c r="O137" s="295">
        <f t="shared" si="127"/>
        <v>-31</v>
      </c>
      <c r="P137" s="295">
        <f t="shared" si="127"/>
        <v>-45</v>
      </c>
      <c r="Q137" s="295">
        <f t="shared" si="127"/>
        <v>-54</v>
      </c>
      <c r="R137" s="295">
        <f t="shared" si="127"/>
        <v>-54</v>
      </c>
      <c r="S137" s="295">
        <f t="shared" si="127"/>
        <v>-54</v>
      </c>
      <c r="T137" s="295">
        <f t="shared" si="127"/>
        <v>-14</v>
      </c>
      <c r="U137" s="295">
        <f t="shared" si="127"/>
        <v>46</v>
      </c>
      <c r="V137" s="295">
        <f t="shared" si="127"/>
        <v>105</v>
      </c>
      <c r="W137" s="295">
        <f t="shared" si="127"/>
        <v>105</v>
      </c>
      <c r="X137" s="295">
        <f t="shared" si="127"/>
        <v>105</v>
      </c>
      <c r="Y137" s="295">
        <f t="shared" si="127"/>
        <v>105</v>
      </c>
      <c r="Z137" s="295">
        <f t="shared" si="127"/>
        <v>165</v>
      </c>
      <c r="AA137" s="295">
        <f t="shared" si="127"/>
        <v>165</v>
      </c>
      <c r="AB137" s="295">
        <f t="shared" si="127"/>
        <v>205</v>
      </c>
      <c r="AC137" s="295">
        <f t="shared" si="127"/>
        <v>185</v>
      </c>
      <c r="AD137" s="295">
        <f t="shared" si="127"/>
        <v>185</v>
      </c>
      <c r="AE137" s="295">
        <f t="shared" si="127"/>
        <v>185</v>
      </c>
      <c r="AF137" s="295">
        <f t="shared" si="127"/>
        <v>125</v>
      </c>
      <c r="AG137" s="295">
        <f t="shared" si="127"/>
        <v>85</v>
      </c>
      <c r="AH137" s="295">
        <f t="shared" si="127"/>
        <v>65</v>
      </c>
      <c r="AI137" s="295">
        <f t="shared" si="127"/>
        <v>45</v>
      </c>
      <c r="AJ137" s="295">
        <f t="shared" si="127"/>
        <v>-55</v>
      </c>
      <c r="AK137" s="295">
        <f t="shared" si="127"/>
        <v>-55</v>
      </c>
      <c r="AL137" s="295">
        <f t="shared" si="127"/>
        <v>-55</v>
      </c>
      <c r="AM137" s="296">
        <f>+AL137+AM136-AM135</f>
        <v>-110</v>
      </c>
    </row>
    <row r="138" spans="2:41" ht="16.8" thickTop="1"/>
    <row r="139" spans="2:41" ht="16.8" thickBot="1"/>
    <row r="140" spans="2:41" ht="30.75" customHeight="1" thickTop="1">
      <c r="B140" s="1367" t="s">
        <v>168</v>
      </c>
      <c r="C140" s="1666"/>
      <c r="D140" s="2067" t="s">
        <v>120</v>
      </c>
      <c r="E140" s="2068"/>
      <c r="F140" s="1415" t="str">
        <f>B140&amp;D140</f>
        <v>MLF払出計画</v>
      </c>
      <c r="H140" s="1148">
        <f>SUMIF($D$7:$D$54,$D$140:$D$149,H$7:H$54)</f>
        <v>0</v>
      </c>
      <c r="I140" s="1148">
        <f t="shared" ref="I140:X149" si="128">SUMIF($D$7:$D$54,$D$140:$D$149,I$7:I$54)</f>
        <v>0</v>
      </c>
      <c r="J140" s="1148">
        <f t="shared" si="128"/>
        <v>0</v>
      </c>
      <c r="K140" s="1148">
        <f t="shared" si="128"/>
        <v>0</v>
      </c>
      <c r="L140" s="1148">
        <f t="shared" si="128"/>
        <v>0</v>
      </c>
      <c r="M140" s="1148">
        <f t="shared" si="128"/>
        <v>40</v>
      </c>
      <c r="N140" s="1148">
        <f t="shared" si="128"/>
        <v>40</v>
      </c>
      <c r="O140" s="1148">
        <f t="shared" si="128"/>
        <v>40</v>
      </c>
      <c r="P140" s="1148">
        <f t="shared" si="128"/>
        <v>0</v>
      </c>
      <c r="Q140" s="1148">
        <f t="shared" si="128"/>
        <v>0</v>
      </c>
      <c r="R140" s="1148">
        <f t="shared" si="128"/>
        <v>40</v>
      </c>
      <c r="S140" s="1148">
        <f t="shared" si="128"/>
        <v>0</v>
      </c>
      <c r="T140" s="1148">
        <f t="shared" si="128"/>
        <v>0</v>
      </c>
      <c r="U140" s="1148">
        <f t="shared" si="128"/>
        <v>0</v>
      </c>
      <c r="V140" s="1148">
        <f t="shared" si="128"/>
        <v>0</v>
      </c>
      <c r="W140" s="1148">
        <f t="shared" si="128"/>
        <v>0</v>
      </c>
      <c r="X140" s="1148">
        <f t="shared" si="128"/>
        <v>0</v>
      </c>
      <c r="Y140" s="1148">
        <f t="shared" ref="Y140:AL149" si="129">SUMIF($D$7:$D$54,$D$140:$D$149,Y$7:Y$54)</f>
        <v>0</v>
      </c>
      <c r="Z140" s="1148">
        <f t="shared" si="129"/>
        <v>0</v>
      </c>
      <c r="AA140" s="1148">
        <f t="shared" si="129"/>
        <v>0</v>
      </c>
      <c r="AB140" s="1148">
        <f t="shared" si="129"/>
        <v>0</v>
      </c>
      <c r="AC140" s="1148">
        <f t="shared" si="129"/>
        <v>0</v>
      </c>
      <c r="AD140" s="1148">
        <f t="shared" si="129"/>
        <v>0</v>
      </c>
      <c r="AE140" s="1148">
        <f t="shared" si="129"/>
        <v>0</v>
      </c>
      <c r="AF140" s="1148">
        <f t="shared" si="129"/>
        <v>0</v>
      </c>
      <c r="AG140" s="1148">
        <f t="shared" si="129"/>
        <v>0</v>
      </c>
      <c r="AH140" s="1148">
        <f t="shared" si="129"/>
        <v>40</v>
      </c>
      <c r="AI140" s="1148">
        <f t="shared" si="129"/>
        <v>40</v>
      </c>
      <c r="AJ140" s="1148">
        <f t="shared" si="129"/>
        <v>40</v>
      </c>
      <c r="AK140" s="1148">
        <f t="shared" si="129"/>
        <v>0</v>
      </c>
      <c r="AL140" s="1148">
        <f t="shared" si="129"/>
        <v>0</v>
      </c>
    </row>
    <row r="141" spans="2:41" ht="30.75" customHeight="1" thickBot="1">
      <c r="B141" s="1367" t="s">
        <v>168</v>
      </c>
      <c r="C141" s="1667"/>
      <c r="D141" s="2049" t="s">
        <v>54</v>
      </c>
      <c r="E141" s="2050"/>
      <c r="F141" s="1416" t="str">
        <f t="shared" ref="F141:F169" si="130">B141&amp;D141</f>
        <v>MLF完成品在庫</v>
      </c>
      <c r="H141" s="1148">
        <f t="shared" ref="H141:H149" si="131">SUMIF($D$7:$D$54,$D$140:$D$149,H$7:H$54)</f>
        <v>0</v>
      </c>
      <c r="I141" s="1148">
        <f t="shared" si="128"/>
        <v>0</v>
      </c>
      <c r="J141" s="1148">
        <f t="shared" si="128"/>
        <v>0</v>
      </c>
      <c r="K141" s="1148">
        <f t="shared" si="128"/>
        <v>0</v>
      </c>
      <c r="L141" s="1148">
        <f t="shared" si="128"/>
        <v>0</v>
      </c>
      <c r="M141" s="1148">
        <f t="shared" si="128"/>
        <v>0</v>
      </c>
      <c r="N141" s="1148">
        <f t="shared" si="128"/>
        <v>0</v>
      </c>
      <c r="O141" s="1148">
        <f t="shared" si="128"/>
        <v>0</v>
      </c>
      <c r="P141" s="1148">
        <f t="shared" si="128"/>
        <v>20</v>
      </c>
      <c r="Q141" s="1148">
        <f t="shared" si="128"/>
        <v>20</v>
      </c>
      <c r="R141" s="1148">
        <f t="shared" si="128"/>
        <v>0</v>
      </c>
      <c r="S141" s="1148">
        <f t="shared" si="128"/>
        <v>0</v>
      </c>
      <c r="T141" s="1148">
        <f t="shared" si="128"/>
        <v>0</v>
      </c>
      <c r="U141" s="1148">
        <f t="shared" si="128"/>
        <v>0</v>
      </c>
      <c r="V141" s="1148">
        <f t="shared" si="128"/>
        <v>0</v>
      </c>
      <c r="W141" s="1148">
        <f t="shared" si="128"/>
        <v>0</v>
      </c>
      <c r="X141" s="1148">
        <f t="shared" si="128"/>
        <v>0</v>
      </c>
      <c r="Y141" s="1148">
        <f t="shared" si="129"/>
        <v>0</v>
      </c>
      <c r="Z141" s="1148">
        <f t="shared" si="129"/>
        <v>0</v>
      </c>
      <c r="AA141" s="1148">
        <f t="shared" si="129"/>
        <v>0</v>
      </c>
      <c r="AB141" s="1148">
        <f t="shared" si="129"/>
        <v>0</v>
      </c>
      <c r="AC141" s="1148">
        <f t="shared" si="129"/>
        <v>0</v>
      </c>
      <c r="AD141" s="1148">
        <f t="shared" si="129"/>
        <v>0</v>
      </c>
      <c r="AE141" s="1148">
        <f t="shared" si="129"/>
        <v>0</v>
      </c>
      <c r="AF141" s="1148">
        <f t="shared" si="129"/>
        <v>40</v>
      </c>
      <c r="AG141" s="1148">
        <f t="shared" si="129"/>
        <v>80</v>
      </c>
      <c r="AH141" s="1148">
        <f t="shared" si="129"/>
        <v>80</v>
      </c>
      <c r="AI141" s="1148">
        <f t="shared" si="129"/>
        <v>40</v>
      </c>
      <c r="AJ141" s="1148">
        <f t="shared" si="129"/>
        <v>0</v>
      </c>
      <c r="AK141" s="1148">
        <f t="shared" si="129"/>
        <v>0</v>
      </c>
      <c r="AL141" s="1148">
        <f t="shared" si="129"/>
        <v>0</v>
      </c>
    </row>
    <row r="142" spans="2:41" ht="30.75" customHeight="1" thickTop="1">
      <c r="B142" s="1367" t="s">
        <v>168</v>
      </c>
      <c r="C142" s="1667"/>
      <c r="D142" s="2051" t="s">
        <v>40</v>
      </c>
      <c r="E142" s="2052"/>
      <c r="F142" s="1417" t="str">
        <f t="shared" si="130"/>
        <v>MLF仕上げ計画</v>
      </c>
      <c r="H142" s="1148">
        <f t="shared" si="131"/>
        <v>0</v>
      </c>
      <c r="I142" s="1148">
        <f t="shared" si="128"/>
        <v>0</v>
      </c>
      <c r="J142" s="1148">
        <f t="shared" si="128"/>
        <v>0</v>
      </c>
      <c r="K142" s="1148">
        <f t="shared" si="128"/>
        <v>0</v>
      </c>
      <c r="L142" s="1148">
        <f t="shared" si="128"/>
        <v>0</v>
      </c>
      <c r="M142" s="1148">
        <f t="shared" si="128"/>
        <v>120</v>
      </c>
      <c r="N142" s="1148">
        <f t="shared" si="128"/>
        <v>120</v>
      </c>
      <c r="O142" s="1148">
        <f t="shared" si="128"/>
        <v>120</v>
      </c>
      <c r="P142" s="1148">
        <f t="shared" si="128"/>
        <v>0</v>
      </c>
      <c r="Q142" s="1148">
        <f t="shared" si="128"/>
        <v>0</v>
      </c>
      <c r="R142" s="1148">
        <f t="shared" si="128"/>
        <v>120</v>
      </c>
      <c r="S142" s="1148">
        <f t="shared" si="128"/>
        <v>120</v>
      </c>
      <c r="T142" s="1148">
        <f t="shared" si="128"/>
        <v>120</v>
      </c>
      <c r="U142" s="1148">
        <f t="shared" si="128"/>
        <v>120</v>
      </c>
      <c r="V142" s="1148">
        <f t="shared" si="128"/>
        <v>0</v>
      </c>
      <c r="W142" s="1148">
        <f t="shared" si="128"/>
        <v>0</v>
      </c>
      <c r="X142" s="1148">
        <f t="shared" si="128"/>
        <v>0</v>
      </c>
      <c r="Y142" s="1148">
        <f t="shared" si="129"/>
        <v>0</v>
      </c>
      <c r="Z142" s="1148">
        <f t="shared" si="129"/>
        <v>0</v>
      </c>
      <c r="AA142" s="1148">
        <f t="shared" si="129"/>
        <v>0</v>
      </c>
      <c r="AB142" s="1148">
        <f t="shared" si="129"/>
        <v>0</v>
      </c>
      <c r="AC142" s="1148">
        <f t="shared" si="129"/>
        <v>0</v>
      </c>
      <c r="AD142" s="1148">
        <f t="shared" si="129"/>
        <v>0</v>
      </c>
      <c r="AE142" s="1148">
        <f t="shared" si="129"/>
        <v>0</v>
      </c>
      <c r="AF142" s="1148">
        <f t="shared" si="129"/>
        <v>80</v>
      </c>
      <c r="AG142" s="1148">
        <f t="shared" si="129"/>
        <v>80</v>
      </c>
      <c r="AH142" s="1148">
        <f t="shared" si="129"/>
        <v>80</v>
      </c>
      <c r="AI142" s="1148">
        <f t="shared" si="129"/>
        <v>0</v>
      </c>
      <c r="AJ142" s="1148">
        <f t="shared" si="129"/>
        <v>0</v>
      </c>
      <c r="AK142" s="1148">
        <f t="shared" si="129"/>
        <v>0</v>
      </c>
      <c r="AL142" s="1148">
        <f t="shared" si="129"/>
        <v>0</v>
      </c>
    </row>
    <row r="143" spans="2:41" ht="41.4">
      <c r="B143" s="1367" t="s">
        <v>168</v>
      </c>
      <c r="C143" s="1667"/>
      <c r="D143" s="2053" t="s">
        <v>140</v>
      </c>
      <c r="E143" s="2054"/>
      <c r="F143" s="1418" t="str">
        <f t="shared" si="130"/>
        <v>MLF仕上げ合格</v>
      </c>
      <c r="H143" s="1148">
        <f t="shared" si="131"/>
        <v>0</v>
      </c>
      <c r="I143" s="1148">
        <f t="shared" si="128"/>
        <v>0</v>
      </c>
      <c r="J143" s="1148">
        <f t="shared" si="128"/>
        <v>0</v>
      </c>
      <c r="K143" s="1148">
        <f t="shared" si="128"/>
        <v>0</v>
      </c>
      <c r="L143" s="1148">
        <f t="shared" si="128"/>
        <v>0</v>
      </c>
      <c r="M143" s="1148">
        <f t="shared" si="128"/>
        <v>60</v>
      </c>
      <c r="N143" s="1148">
        <f t="shared" si="128"/>
        <v>40</v>
      </c>
      <c r="O143" s="1148">
        <f t="shared" si="128"/>
        <v>40</v>
      </c>
      <c r="P143" s="1148">
        <f t="shared" si="128"/>
        <v>0</v>
      </c>
      <c r="Q143" s="1148">
        <f t="shared" si="128"/>
        <v>0</v>
      </c>
      <c r="R143" s="1148">
        <f t="shared" si="128"/>
        <v>60</v>
      </c>
      <c r="S143" s="1148">
        <f t="shared" si="128"/>
        <v>0</v>
      </c>
      <c r="T143" s="1148">
        <f t="shared" si="128"/>
        <v>0</v>
      </c>
      <c r="U143" s="1148">
        <f t="shared" si="128"/>
        <v>0</v>
      </c>
      <c r="V143" s="1148">
        <f t="shared" si="128"/>
        <v>0</v>
      </c>
      <c r="W143" s="1148">
        <f t="shared" si="128"/>
        <v>0</v>
      </c>
      <c r="X143" s="1148">
        <f t="shared" si="128"/>
        <v>0</v>
      </c>
      <c r="Y143" s="1148">
        <f t="shared" si="129"/>
        <v>0</v>
      </c>
      <c r="Z143" s="1148">
        <f t="shared" si="129"/>
        <v>0</v>
      </c>
      <c r="AA143" s="1148">
        <f t="shared" si="129"/>
        <v>0</v>
      </c>
      <c r="AB143" s="1148">
        <f t="shared" si="129"/>
        <v>0</v>
      </c>
      <c r="AC143" s="1148">
        <f t="shared" si="129"/>
        <v>0</v>
      </c>
      <c r="AD143" s="1148">
        <f t="shared" si="129"/>
        <v>0</v>
      </c>
      <c r="AE143" s="1148">
        <f t="shared" si="129"/>
        <v>0</v>
      </c>
      <c r="AF143" s="1148">
        <f t="shared" si="129"/>
        <v>40</v>
      </c>
      <c r="AG143" s="1148">
        <f t="shared" si="129"/>
        <v>40</v>
      </c>
      <c r="AH143" s="1148">
        <f t="shared" si="129"/>
        <v>40</v>
      </c>
      <c r="AI143" s="1148">
        <f t="shared" si="129"/>
        <v>0</v>
      </c>
      <c r="AJ143" s="1148">
        <f t="shared" si="129"/>
        <v>0</v>
      </c>
      <c r="AK143" s="1148">
        <f t="shared" si="129"/>
        <v>0</v>
      </c>
      <c r="AL143" s="1148">
        <f t="shared" si="129"/>
        <v>0</v>
      </c>
    </row>
    <row r="144" spans="2:41" ht="41.4">
      <c r="B144" s="1367" t="s">
        <v>168</v>
      </c>
      <c r="C144" s="1667"/>
      <c r="D144" s="2055" t="s">
        <v>144</v>
      </c>
      <c r="E144" s="2056"/>
      <c r="F144" s="1419" t="str">
        <f t="shared" si="130"/>
        <v>MLF良品計画</v>
      </c>
      <c r="H144" s="1148">
        <f t="shared" si="131"/>
        <v>0</v>
      </c>
      <c r="I144" s="1148">
        <f t="shared" si="128"/>
        <v>0</v>
      </c>
      <c r="J144" s="1148">
        <f t="shared" si="128"/>
        <v>0</v>
      </c>
      <c r="K144" s="1148">
        <f t="shared" si="128"/>
        <v>0</v>
      </c>
      <c r="L144" s="1148">
        <f t="shared" si="128"/>
        <v>0</v>
      </c>
      <c r="M144" s="1148">
        <f t="shared" si="128"/>
        <v>0</v>
      </c>
      <c r="N144" s="1148">
        <f t="shared" si="128"/>
        <v>0</v>
      </c>
      <c r="O144" s="1148">
        <f t="shared" si="128"/>
        <v>0</v>
      </c>
      <c r="P144" s="1148">
        <f t="shared" si="128"/>
        <v>0</v>
      </c>
      <c r="Q144" s="1148">
        <f t="shared" si="128"/>
        <v>0</v>
      </c>
      <c r="R144" s="1148">
        <f t="shared" si="128"/>
        <v>0</v>
      </c>
      <c r="S144" s="1148">
        <f t="shared" si="128"/>
        <v>0</v>
      </c>
      <c r="T144" s="1148">
        <f t="shared" si="128"/>
        <v>0</v>
      </c>
      <c r="U144" s="1148">
        <f t="shared" si="128"/>
        <v>0</v>
      </c>
      <c r="V144" s="1148">
        <f t="shared" si="128"/>
        <v>0</v>
      </c>
      <c r="W144" s="1148">
        <f t="shared" si="128"/>
        <v>0</v>
      </c>
      <c r="X144" s="1148">
        <f t="shared" si="128"/>
        <v>0</v>
      </c>
      <c r="Y144" s="1148">
        <f t="shared" si="129"/>
        <v>0</v>
      </c>
      <c r="Z144" s="1148">
        <f t="shared" si="129"/>
        <v>0</v>
      </c>
      <c r="AA144" s="1148">
        <f t="shared" si="129"/>
        <v>0</v>
      </c>
      <c r="AB144" s="1148">
        <f t="shared" si="129"/>
        <v>0</v>
      </c>
      <c r="AC144" s="1148">
        <f t="shared" si="129"/>
        <v>0</v>
      </c>
      <c r="AD144" s="1148">
        <f t="shared" si="129"/>
        <v>200</v>
      </c>
      <c r="AE144" s="1148">
        <f t="shared" si="129"/>
        <v>200</v>
      </c>
      <c r="AF144" s="1148">
        <f t="shared" si="129"/>
        <v>190</v>
      </c>
      <c r="AG144" s="1148">
        <f t="shared" si="129"/>
        <v>0</v>
      </c>
      <c r="AH144" s="1148">
        <f t="shared" si="129"/>
        <v>0</v>
      </c>
      <c r="AI144" s="1148">
        <f t="shared" si="129"/>
        <v>0</v>
      </c>
      <c r="AJ144" s="1148">
        <f t="shared" si="129"/>
        <v>0</v>
      </c>
      <c r="AK144" s="1148">
        <f t="shared" si="129"/>
        <v>0</v>
      </c>
      <c r="AL144" s="1148">
        <f t="shared" si="129"/>
        <v>0</v>
      </c>
    </row>
    <row r="145" spans="2:39" ht="41.4">
      <c r="B145" s="1367" t="s">
        <v>168</v>
      </c>
      <c r="C145" s="1667"/>
      <c r="D145" s="2057" t="s">
        <v>148</v>
      </c>
      <c r="E145" s="2058"/>
      <c r="F145" s="1417" t="str">
        <f t="shared" si="130"/>
        <v>MLF良品実績</v>
      </c>
      <c r="H145" s="1148">
        <f t="shared" si="131"/>
        <v>0</v>
      </c>
      <c r="I145" s="1148">
        <f t="shared" si="128"/>
        <v>0</v>
      </c>
      <c r="J145" s="1148">
        <f t="shared" si="128"/>
        <v>0</v>
      </c>
      <c r="K145" s="1148">
        <f t="shared" si="128"/>
        <v>0</v>
      </c>
      <c r="L145" s="1148">
        <f t="shared" si="128"/>
        <v>0</v>
      </c>
      <c r="M145" s="1148">
        <f t="shared" si="128"/>
        <v>0</v>
      </c>
      <c r="N145" s="1148">
        <f t="shared" si="128"/>
        <v>0</v>
      </c>
      <c r="O145" s="1148">
        <f t="shared" si="128"/>
        <v>0</v>
      </c>
      <c r="P145" s="1148">
        <f t="shared" si="128"/>
        <v>0</v>
      </c>
      <c r="Q145" s="1148">
        <f t="shared" si="128"/>
        <v>0</v>
      </c>
      <c r="R145" s="1148">
        <f t="shared" si="128"/>
        <v>-1</v>
      </c>
      <c r="S145" s="1148">
        <f t="shared" si="128"/>
        <v>0</v>
      </c>
      <c r="T145" s="1148">
        <f t="shared" si="128"/>
        <v>0</v>
      </c>
      <c r="U145" s="1148">
        <f t="shared" si="128"/>
        <v>0</v>
      </c>
      <c r="V145" s="1148">
        <f t="shared" si="128"/>
        <v>0</v>
      </c>
      <c r="W145" s="1148">
        <f t="shared" si="128"/>
        <v>0</v>
      </c>
      <c r="X145" s="1148">
        <f t="shared" si="128"/>
        <v>0</v>
      </c>
      <c r="Y145" s="1148">
        <f t="shared" si="129"/>
        <v>0</v>
      </c>
      <c r="Z145" s="1148">
        <f t="shared" si="129"/>
        <v>0</v>
      </c>
      <c r="AA145" s="1148">
        <f t="shared" si="129"/>
        <v>0</v>
      </c>
      <c r="AB145" s="1148">
        <f t="shared" si="129"/>
        <v>0</v>
      </c>
      <c r="AC145" s="1148">
        <f t="shared" si="129"/>
        <v>0</v>
      </c>
      <c r="AD145" s="1148">
        <f t="shared" si="129"/>
        <v>200</v>
      </c>
      <c r="AE145" s="1148">
        <f t="shared" si="129"/>
        <v>200</v>
      </c>
      <c r="AF145" s="1148">
        <f t="shared" si="129"/>
        <v>190</v>
      </c>
      <c r="AG145" s="1148">
        <f t="shared" si="129"/>
        <v>0</v>
      </c>
      <c r="AH145" s="1148">
        <f t="shared" si="129"/>
        <v>0</v>
      </c>
      <c r="AI145" s="1148">
        <f t="shared" si="129"/>
        <v>0</v>
      </c>
      <c r="AJ145" s="1148">
        <f t="shared" si="129"/>
        <v>0</v>
      </c>
      <c r="AK145" s="1148">
        <f t="shared" si="129"/>
        <v>0</v>
      </c>
      <c r="AL145" s="1148">
        <f t="shared" si="129"/>
        <v>0</v>
      </c>
    </row>
    <row r="146" spans="2:39" ht="41.4">
      <c r="B146" s="1367" t="s">
        <v>168</v>
      </c>
      <c r="C146" s="1667"/>
      <c r="D146" s="2059" t="s">
        <v>53</v>
      </c>
      <c r="E146" s="2060"/>
      <c r="F146" s="1417" t="str">
        <f>B146&amp;D146</f>
        <v>MLFＧＤＣ仕掛在庫</v>
      </c>
      <c r="H146" s="1148">
        <f>SUMIF($D$7:$D$54,$D$140:$D$149,H$7:H$54)</f>
        <v>90</v>
      </c>
      <c r="I146" s="1148">
        <f t="shared" si="128"/>
        <v>90</v>
      </c>
      <c r="J146" s="1148">
        <f t="shared" si="128"/>
        <v>90</v>
      </c>
      <c r="K146" s="1148">
        <f t="shared" si="128"/>
        <v>90</v>
      </c>
      <c r="L146" s="1148">
        <f t="shared" si="128"/>
        <v>90</v>
      </c>
      <c r="M146" s="1148">
        <f t="shared" si="128"/>
        <v>130</v>
      </c>
      <c r="N146" s="1148">
        <f t="shared" si="128"/>
        <v>190</v>
      </c>
      <c r="O146" s="1148">
        <f t="shared" si="128"/>
        <v>250</v>
      </c>
      <c r="P146" s="1148">
        <f t="shared" si="128"/>
        <v>250</v>
      </c>
      <c r="Q146" s="1148">
        <f t="shared" si="128"/>
        <v>250</v>
      </c>
      <c r="R146" s="1148">
        <f t="shared" si="128"/>
        <v>230</v>
      </c>
      <c r="S146" s="1148">
        <f t="shared" si="128"/>
        <v>230</v>
      </c>
      <c r="T146" s="1148">
        <f t="shared" si="128"/>
        <v>230</v>
      </c>
      <c r="U146" s="1148">
        <f t="shared" si="128"/>
        <v>230</v>
      </c>
      <c r="V146" s="1148">
        <f t="shared" si="128"/>
        <v>230</v>
      </c>
      <c r="W146" s="1148">
        <f t="shared" si="128"/>
        <v>230</v>
      </c>
      <c r="X146" s="1148">
        <f t="shared" si="128"/>
        <v>230</v>
      </c>
      <c r="Y146" s="1148">
        <f t="shared" si="129"/>
        <v>230</v>
      </c>
      <c r="Z146" s="1148">
        <f t="shared" si="129"/>
        <v>230</v>
      </c>
      <c r="AA146" s="1148">
        <f t="shared" si="129"/>
        <v>230</v>
      </c>
      <c r="AB146" s="1148">
        <f t="shared" si="129"/>
        <v>230</v>
      </c>
      <c r="AC146" s="1148">
        <f t="shared" si="129"/>
        <v>230</v>
      </c>
      <c r="AD146" s="1148">
        <f t="shared" si="129"/>
        <v>230</v>
      </c>
      <c r="AE146" s="1148">
        <f t="shared" si="129"/>
        <v>230</v>
      </c>
      <c r="AF146" s="1148">
        <f t="shared" si="129"/>
        <v>190</v>
      </c>
      <c r="AG146" s="1148">
        <f t="shared" si="129"/>
        <v>150</v>
      </c>
      <c r="AH146" s="1148">
        <f t="shared" si="129"/>
        <v>110</v>
      </c>
      <c r="AI146" s="1148">
        <f t="shared" si="129"/>
        <v>110</v>
      </c>
      <c r="AJ146" s="1148">
        <f t="shared" si="129"/>
        <v>110</v>
      </c>
      <c r="AK146" s="1148">
        <f t="shared" si="129"/>
        <v>110</v>
      </c>
      <c r="AL146" s="1148">
        <f t="shared" si="129"/>
        <v>110</v>
      </c>
    </row>
    <row r="147" spans="2:39" ht="42" thickBot="1">
      <c r="B147" s="1367" t="s">
        <v>168</v>
      </c>
      <c r="C147" s="1667"/>
      <c r="D147" s="2061" t="s">
        <v>52</v>
      </c>
      <c r="E147" s="2062"/>
      <c r="F147" s="1417" t="str">
        <f>B147&amp;D147</f>
        <v>MLFメーカー在庫</v>
      </c>
      <c r="H147" s="1148">
        <f>SUMIF($D$7:$D$54,$D$140:$D$149,H$7:H$54)</f>
        <v>320</v>
      </c>
      <c r="I147" s="1148">
        <f t="shared" si="128"/>
        <v>320</v>
      </c>
      <c r="J147" s="1148">
        <f t="shared" si="128"/>
        <v>320</v>
      </c>
      <c r="K147" s="1148">
        <f t="shared" si="128"/>
        <v>320</v>
      </c>
      <c r="L147" s="1148">
        <f t="shared" si="128"/>
        <v>320</v>
      </c>
      <c r="M147" s="1148">
        <f t="shared" si="128"/>
        <v>220</v>
      </c>
      <c r="N147" s="1148">
        <f t="shared" si="128"/>
        <v>140</v>
      </c>
      <c r="O147" s="1148">
        <f t="shared" si="128"/>
        <v>40</v>
      </c>
      <c r="P147" s="1148">
        <f t="shared" si="128"/>
        <v>40</v>
      </c>
      <c r="Q147" s="1148">
        <f t="shared" si="128"/>
        <v>40</v>
      </c>
      <c r="R147" s="1148">
        <f t="shared" si="128"/>
        <v>0</v>
      </c>
      <c r="S147" s="1148">
        <f t="shared" si="128"/>
        <v>0</v>
      </c>
      <c r="T147" s="1148">
        <f t="shared" si="128"/>
        <v>0</v>
      </c>
      <c r="U147" s="1148">
        <f t="shared" si="128"/>
        <v>0</v>
      </c>
      <c r="V147" s="1148">
        <f t="shared" si="128"/>
        <v>0</v>
      </c>
      <c r="W147" s="1148">
        <f t="shared" si="128"/>
        <v>0</v>
      </c>
      <c r="X147" s="1148">
        <f t="shared" si="128"/>
        <v>0</v>
      </c>
      <c r="Y147" s="1148">
        <f t="shared" si="129"/>
        <v>0</v>
      </c>
      <c r="Z147" s="1148">
        <f t="shared" si="129"/>
        <v>0</v>
      </c>
      <c r="AA147" s="1148">
        <f t="shared" si="129"/>
        <v>0</v>
      </c>
      <c r="AB147" s="1148">
        <f t="shared" si="129"/>
        <v>80</v>
      </c>
      <c r="AC147" s="1148">
        <f t="shared" si="129"/>
        <v>80</v>
      </c>
      <c r="AD147" s="1148">
        <f t="shared" si="129"/>
        <v>80</v>
      </c>
      <c r="AE147" s="1148">
        <f t="shared" si="129"/>
        <v>80</v>
      </c>
      <c r="AF147" s="1148">
        <f t="shared" si="129"/>
        <v>80</v>
      </c>
      <c r="AG147" s="1148">
        <f t="shared" si="129"/>
        <v>160</v>
      </c>
      <c r="AH147" s="1148">
        <f t="shared" si="129"/>
        <v>240</v>
      </c>
      <c r="AI147" s="1148">
        <f t="shared" si="129"/>
        <v>320</v>
      </c>
      <c r="AJ147" s="1148">
        <f t="shared" si="129"/>
        <v>320</v>
      </c>
      <c r="AK147" s="1148">
        <f t="shared" si="129"/>
        <v>320</v>
      </c>
      <c r="AL147" s="1148">
        <f t="shared" si="129"/>
        <v>320</v>
      </c>
    </row>
    <row r="148" spans="2:39" ht="42" thickTop="1">
      <c r="B148" s="1367" t="s">
        <v>168</v>
      </c>
      <c r="C148" s="1667"/>
      <c r="D148" s="2063" t="s">
        <v>51</v>
      </c>
      <c r="E148" s="2064"/>
      <c r="F148" s="1417" t="str">
        <f>B148&amp;D148</f>
        <v>MLF鋳造領域在庫</v>
      </c>
      <c r="H148" s="1148">
        <f>SUMIF($D$7:$D$54,$D$140:$D$149,H$7:H$54)</f>
        <v>124</v>
      </c>
      <c r="I148" s="1148">
        <f t="shared" si="128"/>
        <v>124</v>
      </c>
      <c r="J148" s="1148">
        <f t="shared" si="128"/>
        <v>124</v>
      </c>
      <c r="K148" s="1148">
        <f t="shared" si="128"/>
        <v>124</v>
      </c>
      <c r="L148" s="1148">
        <f t="shared" si="128"/>
        <v>124</v>
      </c>
      <c r="M148" s="1148">
        <f t="shared" si="128"/>
        <v>124</v>
      </c>
      <c r="N148" s="1148">
        <f t="shared" si="128"/>
        <v>104</v>
      </c>
      <c r="O148" s="1148">
        <f t="shared" si="128"/>
        <v>104</v>
      </c>
      <c r="P148" s="1148">
        <f t="shared" si="128"/>
        <v>104</v>
      </c>
      <c r="Q148" s="1148">
        <f t="shared" si="128"/>
        <v>104</v>
      </c>
      <c r="R148" s="1148">
        <f t="shared" si="128"/>
        <v>103</v>
      </c>
      <c r="S148" s="1148">
        <f t="shared" si="128"/>
        <v>103</v>
      </c>
      <c r="T148" s="1148">
        <f t="shared" si="128"/>
        <v>103</v>
      </c>
      <c r="U148" s="1148">
        <f t="shared" si="128"/>
        <v>103</v>
      </c>
      <c r="V148" s="1148">
        <f t="shared" si="128"/>
        <v>103</v>
      </c>
      <c r="W148" s="1148">
        <f t="shared" si="128"/>
        <v>103</v>
      </c>
      <c r="X148" s="1148">
        <f t="shared" si="128"/>
        <v>103</v>
      </c>
      <c r="Y148" s="1148">
        <f t="shared" si="129"/>
        <v>103</v>
      </c>
      <c r="Z148" s="1148">
        <f t="shared" si="129"/>
        <v>103</v>
      </c>
      <c r="AA148" s="1148">
        <f t="shared" si="129"/>
        <v>103</v>
      </c>
      <c r="AB148" s="1148">
        <f t="shared" si="129"/>
        <v>23</v>
      </c>
      <c r="AC148" s="1148">
        <f t="shared" si="129"/>
        <v>23</v>
      </c>
      <c r="AD148" s="1148">
        <f t="shared" si="129"/>
        <v>223</v>
      </c>
      <c r="AE148" s="1148">
        <f t="shared" si="129"/>
        <v>423</v>
      </c>
      <c r="AF148" s="1148">
        <f t="shared" si="129"/>
        <v>613</v>
      </c>
      <c r="AG148" s="1148">
        <f t="shared" si="129"/>
        <v>533</v>
      </c>
      <c r="AH148" s="1148">
        <f t="shared" si="129"/>
        <v>453</v>
      </c>
      <c r="AI148" s="1148">
        <f t="shared" si="129"/>
        <v>373</v>
      </c>
      <c r="AJ148" s="1148">
        <f t="shared" si="129"/>
        <v>373</v>
      </c>
      <c r="AK148" s="1148">
        <f t="shared" si="129"/>
        <v>373</v>
      </c>
      <c r="AL148" s="1148">
        <f t="shared" si="129"/>
        <v>373</v>
      </c>
    </row>
    <row r="149" spans="2:39" s="1459" customFormat="1" ht="42" thickBot="1">
      <c r="B149" s="1457" t="s">
        <v>168</v>
      </c>
      <c r="C149" s="1667"/>
      <c r="D149" s="2211" t="s">
        <v>68</v>
      </c>
      <c r="E149" s="2212"/>
      <c r="F149" s="1458" t="str">
        <f t="shared" si="130"/>
        <v>MLF歪前仕掛</v>
      </c>
      <c r="H149" s="1460">
        <f t="shared" si="131"/>
        <v>0</v>
      </c>
      <c r="I149" s="1460">
        <f t="shared" si="128"/>
        <v>0</v>
      </c>
      <c r="J149" s="1460">
        <f t="shared" si="128"/>
        <v>0</v>
      </c>
      <c r="K149" s="1460">
        <f t="shared" si="128"/>
        <v>0</v>
      </c>
      <c r="L149" s="1460">
        <f t="shared" si="128"/>
        <v>0</v>
      </c>
      <c r="M149" s="1460">
        <f t="shared" si="128"/>
        <v>0</v>
      </c>
      <c r="N149" s="1460">
        <f t="shared" si="128"/>
        <v>0</v>
      </c>
      <c r="O149" s="1460">
        <f t="shared" si="128"/>
        <v>0</v>
      </c>
      <c r="P149" s="1460">
        <f t="shared" si="128"/>
        <v>0</v>
      </c>
      <c r="Q149" s="1460">
        <f t="shared" si="128"/>
        <v>0</v>
      </c>
      <c r="R149" s="1460">
        <f t="shared" si="128"/>
        <v>0</v>
      </c>
      <c r="S149" s="1460">
        <f t="shared" si="128"/>
        <v>0</v>
      </c>
      <c r="T149" s="1460">
        <f t="shared" si="128"/>
        <v>0</v>
      </c>
      <c r="U149" s="1460">
        <f t="shared" si="128"/>
        <v>0</v>
      </c>
      <c r="V149" s="1460">
        <f t="shared" si="128"/>
        <v>0</v>
      </c>
      <c r="W149" s="1460">
        <f t="shared" si="128"/>
        <v>0</v>
      </c>
      <c r="X149" s="1460">
        <f t="shared" si="128"/>
        <v>0</v>
      </c>
      <c r="Y149" s="1460">
        <f t="shared" si="129"/>
        <v>0</v>
      </c>
      <c r="Z149" s="1460">
        <f t="shared" si="129"/>
        <v>0</v>
      </c>
      <c r="AA149" s="1460">
        <f t="shared" si="129"/>
        <v>0</v>
      </c>
      <c r="AB149" s="1460">
        <f t="shared" si="129"/>
        <v>0</v>
      </c>
      <c r="AC149" s="1460">
        <f t="shared" si="129"/>
        <v>0</v>
      </c>
      <c r="AD149" s="1460">
        <f t="shared" si="129"/>
        <v>0</v>
      </c>
      <c r="AE149" s="1460">
        <f t="shared" si="129"/>
        <v>0</v>
      </c>
      <c r="AF149" s="1460">
        <f t="shared" si="129"/>
        <v>0</v>
      </c>
      <c r="AG149" s="1460">
        <f t="shared" si="129"/>
        <v>0</v>
      </c>
      <c r="AH149" s="1460">
        <f t="shared" si="129"/>
        <v>0</v>
      </c>
      <c r="AI149" s="1460">
        <f t="shared" si="129"/>
        <v>0</v>
      </c>
      <c r="AJ149" s="1460">
        <f t="shared" si="129"/>
        <v>0</v>
      </c>
      <c r="AK149" s="1460">
        <f t="shared" si="129"/>
        <v>0</v>
      </c>
      <c r="AL149" s="1460">
        <f t="shared" si="129"/>
        <v>0</v>
      </c>
      <c r="AM149" s="1461"/>
    </row>
    <row r="150" spans="2:39" ht="42" thickTop="1">
      <c r="B150" s="1420" t="s">
        <v>174</v>
      </c>
      <c r="C150" s="1666"/>
      <c r="D150" s="2067" t="s">
        <v>120</v>
      </c>
      <c r="E150" s="2068"/>
      <c r="F150" s="1415" t="str">
        <f t="shared" si="130"/>
        <v>MFJ_PB払出計画</v>
      </c>
      <c r="H150" s="1148">
        <f>SUMIF($D$55:$D$97,$D$150:$D$159,H$55:H$97)</f>
        <v>0</v>
      </c>
      <c r="I150" s="1148">
        <f t="shared" ref="I150:X159" si="132">SUMIF($D$55:$D$97,$D$150:$D$159,I$55:I$97)</f>
        <v>0</v>
      </c>
      <c r="J150" s="1148">
        <f t="shared" si="132"/>
        <v>0</v>
      </c>
      <c r="K150" s="1148">
        <f t="shared" si="132"/>
        <v>0</v>
      </c>
      <c r="L150" s="1148">
        <f t="shared" si="132"/>
        <v>0</v>
      </c>
      <c r="M150" s="1148">
        <f t="shared" si="132"/>
        <v>72</v>
      </c>
      <c r="N150" s="1148">
        <f t="shared" si="132"/>
        <v>72</v>
      </c>
      <c r="O150" s="1148">
        <f t="shared" si="132"/>
        <v>96</v>
      </c>
      <c r="P150" s="1148">
        <f t="shared" si="132"/>
        <v>0</v>
      </c>
      <c r="Q150" s="1148">
        <f t="shared" si="132"/>
        <v>0</v>
      </c>
      <c r="R150" s="1148">
        <f t="shared" si="132"/>
        <v>72</v>
      </c>
      <c r="S150" s="1148">
        <f t="shared" si="132"/>
        <v>72</v>
      </c>
      <c r="T150" s="1148">
        <f t="shared" si="132"/>
        <v>72</v>
      </c>
      <c r="U150" s="1148">
        <f t="shared" si="132"/>
        <v>0</v>
      </c>
      <c r="V150" s="1148">
        <f t="shared" si="132"/>
        <v>0</v>
      </c>
      <c r="W150" s="1148">
        <f t="shared" si="132"/>
        <v>0</v>
      </c>
      <c r="X150" s="1148">
        <f t="shared" si="132"/>
        <v>0</v>
      </c>
      <c r="Y150" s="1148">
        <f t="shared" ref="Y150:AL159" si="133">SUMIF($D$55:$D$97,$D$150:$D$159,Y$55:Y$97)</f>
        <v>0</v>
      </c>
      <c r="Z150" s="1148">
        <f t="shared" si="133"/>
        <v>0</v>
      </c>
      <c r="AA150" s="1148">
        <f t="shared" si="133"/>
        <v>0</v>
      </c>
      <c r="AB150" s="1148">
        <f t="shared" si="133"/>
        <v>0</v>
      </c>
      <c r="AC150" s="1148">
        <f t="shared" si="133"/>
        <v>0</v>
      </c>
      <c r="AD150" s="1148">
        <f t="shared" si="133"/>
        <v>0</v>
      </c>
      <c r="AE150" s="1148">
        <f t="shared" si="133"/>
        <v>0</v>
      </c>
      <c r="AF150" s="1148">
        <f t="shared" si="133"/>
        <v>0</v>
      </c>
      <c r="AG150" s="1148">
        <f t="shared" si="133"/>
        <v>0</v>
      </c>
      <c r="AH150" s="1148">
        <f t="shared" si="133"/>
        <v>0</v>
      </c>
      <c r="AI150" s="1148">
        <f t="shared" si="133"/>
        <v>0</v>
      </c>
      <c r="AJ150" s="1148">
        <f t="shared" si="133"/>
        <v>0</v>
      </c>
      <c r="AK150" s="1148">
        <f t="shared" si="133"/>
        <v>0</v>
      </c>
      <c r="AL150" s="1148">
        <f t="shared" si="133"/>
        <v>0</v>
      </c>
    </row>
    <row r="151" spans="2:39" ht="42" thickBot="1">
      <c r="B151" s="1420" t="s">
        <v>174</v>
      </c>
      <c r="C151" s="1667"/>
      <c r="D151" s="2049" t="s">
        <v>54</v>
      </c>
      <c r="E151" s="2050"/>
      <c r="F151" s="1416" t="str">
        <f t="shared" si="130"/>
        <v>MFJ_PB完成品在庫</v>
      </c>
      <c r="H151" s="1148">
        <f t="shared" ref="H151:H159" si="134">SUMIF($D$55:$D$97,$D$150:$D$159,H$55:H$97)</f>
        <v>0</v>
      </c>
      <c r="I151" s="1148">
        <f t="shared" si="132"/>
        <v>0</v>
      </c>
      <c r="J151" s="1148">
        <f t="shared" si="132"/>
        <v>0</v>
      </c>
      <c r="K151" s="1148">
        <f t="shared" si="132"/>
        <v>0</v>
      </c>
      <c r="L151" s="1148">
        <f t="shared" si="132"/>
        <v>0</v>
      </c>
      <c r="M151" s="1148">
        <f t="shared" si="132"/>
        <v>24</v>
      </c>
      <c r="N151" s="1148">
        <f t="shared" si="132"/>
        <v>24</v>
      </c>
      <c r="O151" s="1148">
        <f t="shared" si="132"/>
        <v>24</v>
      </c>
      <c r="P151" s="1148">
        <f t="shared" si="132"/>
        <v>24</v>
      </c>
      <c r="Q151" s="1148">
        <f t="shared" si="132"/>
        <v>48</v>
      </c>
      <c r="R151" s="1148">
        <f t="shared" si="132"/>
        <v>24</v>
      </c>
      <c r="S151" s="1148">
        <f t="shared" si="132"/>
        <v>24</v>
      </c>
      <c r="T151" s="1148">
        <f t="shared" si="132"/>
        <v>0</v>
      </c>
      <c r="U151" s="1148">
        <f t="shared" si="132"/>
        <v>0</v>
      </c>
      <c r="V151" s="1148">
        <f t="shared" si="132"/>
        <v>0</v>
      </c>
      <c r="W151" s="1148">
        <f t="shared" si="132"/>
        <v>0</v>
      </c>
      <c r="X151" s="1148">
        <f t="shared" si="132"/>
        <v>0</v>
      </c>
      <c r="Y151" s="1148">
        <f t="shared" si="133"/>
        <v>0</v>
      </c>
      <c r="Z151" s="1148">
        <f t="shared" si="133"/>
        <v>0</v>
      </c>
      <c r="AA151" s="1148">
        <f t="shared" si="133"/>
        <v>0</v>
      </c>
      <c r="AB151" s="1148">
        <f t="shared" si="133"/>
        <v>0</v>
      </c>
      <c r="AC151" s="1148">
        <f t="shared" si="133"/>
        <v>0</v>
      </c>
      <c r="AD151" s="1148">
        <f t="shared" si="133"/>
        <v>0</v>
      </c>
      <c r="AE151" s="1148">
        <f t="shared" si="133"/>
        <v>0</v>
      </c>
      <c r="AF151" s="1148">
        <f t="shared" si="133"/>
        <v>0</v>
      </c>
      <c r="AG151" s="1148">
        <f t="shared" si="133"/>
        <v>0</v>
      </c>
      <c r="AH151" s="1148">
        <f t="shared" si="133"/>
        <v>0</v>
      </c>
      <c r="AI151" s="1148">
        <f t="shared" si="133"/>
        <v>0</v>
      </c>
      <c r="AJ151" s="1148">
        <f t="shared" si="133"/>
        <v>0</v>
      </c>
      <c r="AK151" s="1148">
        <f t="shared" si="133"/>
        <v>0</v>
      </c>
      <c r="AL151" s="1148">
        <f t="shared" si="133"/>
        <v>0</v>
      </c>
    </row>
    <row r="152" spans="2:39" ht="42" thickTop="1">
      <c r="B152" s="1420" t="s">
        <v>174</v>
      </c>
      <c r="C152" s="1667"/>
      <c r="D152" s="2051" t="s">
        <v>40</v>
      </c>
      <c r="E152" s="2052"/>
      <c r="F152" s="1417" t="str">
        <f t="shared" si="130"/>
        <v>MFJ_PB仕上げ計画</v>
      </c>
      <c r="H152" s="1148">
        <f t="shared" si="134"/>
        <v>0</v>
      </c>
      <c r="I152" s="1148">
        <f t="shared" si="132"/>
        <v>0</v>
      </c>
      <c r="J152" s="1148">
        <f t="shared" si="132"/>
        <v>0</v>
      </c>
      <c r="K152" s="1148">
        <f t="shared" si="132"/>
        <v>0</v>
      </c>
      <c r="L152" s="1148">
        <f t="shared" si="132"/>
        <v>0</v>
      </c>
      <c r="M152" s="1148">
        <f t="shared" si="132"/>
        <v>96</v>
      </c>
      <c r="N152" s="1148">
        <f t="shared" si="132"/>
        <v>96</v>
      </c>
      <c r="O152" s="1148">
        <f t="shared" si="132"/>
        <v>96</v>
      </c>
      <c r="P152" s="1148">
        <f t="shared" si="132"/>
        <v>0</v>
      </c>
      <c r="Q152" s="1148">
        <f t="shared" si="132"/>
        <v>0</v>
      </c>
      <c r="R152" s="1148">
        <f t="shared" si="132"/>
        <v>96</v>
      </c>
      <c r="S152" s="1148">
        <f t="shared" si="132"/>
        <v>96</v>
      </c>
      <c r="T152" s="1148">
        <f t="shared" si="132"/>
        <v>96</v>
      </c>
      <c r="U152" s="1148">
        <f t="shared" si="132"/>
        <v>96</v>
      </c>
      <c r="V152" s="1148">
        <f t="shared" si="132"/>
        <v>24</v>
      </c>
      <c r="W152" s="1148">
        <f t="shared" si="132"/>
        <v>0</v>
      </c>
      <c r="X152" s="1148">
        <f t="shared" si="132"/>
        <v>0</v>
      </c>
      <c r="Y152" s="1148">
        <f t="shared" si="133"/>
        <v>0</v>
      </c>
      <c r="Z152" s="1148">
        <f t="shared" si="133"/>
        <v>0</v>
      </c>
      <c r="AA152" s="1148">
        <f t="shared" si="133"/>
        <v>0</v>
      </c>
      <c r="AB152" s="1148">
        <f t="shared" si="133"/>
        <v>0</v>
      </c>
      <c r="AC152" s="1148">
        <f t="shared" si="133"/>
        <v>0</v>
      </c>
      <c r="AD152" s="1148">
        <f t="shared" si="133"/>
        <v>0</v>
      </c>
      <c r="AE152" s="1148">
        <f t="shared" si="133"/>
        <v>0</v>
      </c>
      <c r="AF152" s="1148">
        <f t="shared" si="133"/>
        <v>0</v>
      </c>
      <c r="AG152" s="1148">
        <f t="shared" si="133"/>
        <v>0</v>
      </c>
      <c r="AH152" s="1148">
        <f t="shared" si="133"/>
        <v>0</v>
      </c>
      <c r="AI152" s="1148">
        <f t="shared" si="133"/>
        <v>0</v>
      </c>
      <c r="AJ152" s="1148">
        <f t="shared" si="133"/>
        <v>0</v>
      </c>
      <c r="AK152" s="1148">
        <f t="shared" si="133"/>
        <v>0</v>
      </c>
      <c r="AL152" s="1148">
        <f t="shared" si="133"/>
        <v>0</v>
      </c>
    </row>
    <row r="153" spans="2:39" ht="41.4">
      <c r="B153" s="1420" t="s">
        <v>174</v>
      </c>
      <c r="C153" s="1667"/>
      <c r="D153" s="2053" t="s">
        <v>140</v>
      </c>
      <c r="E153" s="2054"/>
      <c r="F153" s="1418" t="str">
        <f t="shared" si="130"/>
        <v>MFJ_PB仕上げ合格</v>
      </c>
      <c r="H153" s="1148">
        <f t="shared" si="134"/>
        <v>0</v>
      </c>
      <c r="I153" s="1148">
        <f t="shared" si="132"/>
        <v>0</v>
      </c>
      <c r="J153" s="1148">
        <f t="shared" si="132"/>
        <v>0</v>
      </c>
      <c r="K153" s="1148">
        <f t="shared" si="132"/>
        <v>0</v>
      </c>
      <c r="L153" s="1148">
        <f t="shared" si="132"/>
        <v>0</v>
      </c>
      <c r="M153" s="1148">
        <f t="shared" si="132"/>
        <v>24</v>
      </c>
      <c r="N153" s="1148">
        <f t="shared" si="132"/>
        <v>48</v>
      </c>
      <c r="O153" s="1148">
        <f t="shared" si="132"/>
        <v>48</v>
      </c>
      <c r="P153" s="1148">
        <f t="shared" si="132"/>
        <v>0</v>
      </c>
      <c r="Q153" s="1148">
        <f t="shared" si="132"/>
        <v>24</v>
      </c>
      <c r="R153" s="1148">
        <f t="shared" si="132"/>
        <v>72</v>
      </c>
      <c r="S153" s="1148">
        <f t="shared" si="132"/>
        <v>72</v>
      </c>
      <c r="T153" s="1148">
        <f t="shared" si="132"/>
        <v>96</v>
      </c>
      <c r="U153" s="1148">
        <f t="shared" si="132"/>
        <v>24</v>
      </c>
      <c r="V153" s="1148">
        <f t="shared" si="132"/>
        <v>24</v>
      </c>
      <c r="W153" s="1148">
        <f t="shared" si="132"/>
        <v>0</v>
      </c>
      <c r="X153" s="1148">
        <f t="shared" si="132"/>
        <v>0</v>
      </c>
      <c r="Y153" s="1148">
        <f t="shared" si="133"/>
        <v>24</v>
      </c>
      <c r="Z153" s="1148">
        <f t="shared" si="133"/>
        <v>0</v>
      </c>
      <c r="AA153" s="1148">
        <f t="shared" si="133"/>
        <v>0</v>
      </c>
      <c r="AB153" s="1148">
        <f t="shared" si="133"/>
        <v>0</v>
      </c>
      <c r="AC153" s="1148">
        <f t="shared" si="133"/>
        <v>0</v>
      </c>
      <c r="AD153" s="1148">
        <f t="shared" si="133"/>
        <v>0</v>
      </c>
      <c r="AE153" s="1148">
        <f t="shared" si="133"/>
        <v>0</v>
      </c>
      <c r="AF153" s="1148">
        <f t="shared" si="133"/>
        <v>0</v>
      </c>
      <c r="AG153" s="1148">
        <f t="shared" si="133"/>
        <v>0</v>
      </c>
      <c r="AH153" s="1148">
        <f t="shared" si="133"/>
        <v>0</v>
      </c>
      <c r="AI153" s="1148">
        <f t="shared" si="133"/>
        <v>0</v>
      </c>
      <c r="AJ153" s="1148">
        <f t="shared" si="133"/>
        <v>0</v>
      </c>
      <c r="AK153" s="1148">
        <f t="shared" si="133"/>
        <v>0</v>
      </c>
      <c r="AL153" s="1148">
        <f t="shared" si="133"/>
        <v>0</v>
      </c>
    </row>
    <row r="154" spans="2:39" ht="41.4">
      <c r="B154" s="1420" t="s">
        <v>174</v>
      </c>
      <c r="C154" s="1667"/>
      <c r="D154" s="2055" t="s">
        <v>144</v>
      </c>
      <c r="E154" s="2056"/>
      <c r="F154" s="1419" t="str">
        <f t="shared" si="130"/>
        <v>MFJ_PB良品計画</v>
      </c>
      <c r="H154" s="1148">
        <f t="shared" si="134"/>
        <v>0</v>
      </c>
      <c r="I154" s="1148">
        <f t="shared" si="132"/>
        <v>0</v>
      </c>
      <c r="J154" s="1148">
        <f t="shared" si="132"/>
        <v>0</v>
      </c>
      <c r="K154" s="1148">
        <f t="shared" si="132"/>
        <v>0</v>
      </c>
      <c r="L154" s="1148">
        <f t="shared" si="132"/>
        <v>0</v>
      </c>
      <c r="M154" s="1148">
        <f t="shared" si="132"/>
        <v>0</v>
      </c>
      <c r="N154" s="1148">
        <f t="shared" si="132"/>
        <v>90</v>
      </c>
      <c r="O154" s="1148">
        <f t="shared" si="132"/>
        <v>160</v>
      </c>
      <c r="P154" s="1148">
        <f t="shared" si="132"/>
        <v>160</v>
      </c>
      <c r="Q154" s="1148">
        <f t="shared" si="132"/>
        <v>0</v>
      </c>
      <c r="R154" s="1148">
        <f t="shared" si="132"/>
        <v>0</v>
      </c>
      <c r="S154" s="1148">
        <f t="shared" si="132"/>
        <v>0</v>
      </c>
      <c r="T154" s="1148">
        <f t="shared" si="132"/>
        <v>0</v>
      </c>
      <c r="U154" s="1148">
        <f t="shared" si="132"/>
        <v>210</v>
      </c>
      <c r="V154" s="1148">
        <f t="shared" si="132"/>
        <v>210</v>
      </c>
      <c r="W154" s="1148">
        <f t="shared" si="132"/>
        <v>180</v>
      </c>
      <c r="X154" s="1148">
        <f t="shared" si="132"/>
        <v>0</v>
      </c>
      <c r="Y154" s="1148">
        <f t="shared" si="133"/>
        <v>0</v>
      </c>
      <c r="Z154" s="1148">
        <f t="shared" si="133"/>
        <v>0</v>
      </c>
      <c r="AA154" s="1148">
        <f t="shared" si="133"/>
        <v>0</v>
      </c>
      <c r="AB154" s="1148">
        <f t="shared" si="133"/>
        <v>120</v>
      </c>
      <c r="AC154" s="1148">
        <f t="shared" si="133"/>
        <v>180</v>
      </c>
      <c r="AD154" s="1148">
        <f t="shared" si="133"/>
        <v>60</v>
      </c>
      <c r="AE154" s="1148">
        <f t="shared" si="133"/>
        <v>0</v>
      </c>
      <c r="AF154" s="1148">
        <f t="shared" si="133"/>
        <v>0</v>
      </c>
      <c r="AG154" s="1148">
        <f t="shared" si="133"/>
        <v>0</v>
      </c>
      <c r="AH154" s="1148">
        <f t="shared" si="133"/>
        <v>0</v>
      </c>
      <c r="AI154" s="1148">
        <f t="shared" si="133"/>
        <v>0</v>
      </c>
      <c r="AJ154" s="1148">
        <f t="shared" si="133"/>
        <v>0</v>
      </c>
      <c r="AK154" s="1148">
        <f t="shared" si="133"/>
        <v>0</v>
      </c>
      <c r="AL154" s="1148">
        <f t="shared" si="133"/>
        <v>0</v>
      </c>
    </row>
    <row r="155" spans="2:39" ht="41.4">
      <c r="B155" s="1420" t="s">
        <v>174</v>
      </c>
      <c r="C155" s="1667"/>
      <c r="D155" s="2057" t="s">
        <v>148</v>
      </c>
      <c r="E155" s="2058"/>
      <c r="F155" s="1417" t="str">
        <f t="shared" si="130"/>
        <v>MFJ_PB良品実績</v>
      </c>
      <c r="H155" s="1148">
        <f t="shared" si="134"/>
        <v>0</v>
      </c>
      <c r="I155" s="1148">
        <f t="shared" si="132"/>
        <v>0</v>
      </c>
      <c r="J155" s="1148">
        <f t="shared" si="132"/>
        <v>0</v>
      </c>
      <c r="K155" s="1148">
        <f t="shared" si="132"/>
        <v>0</v>
      </c>
      <c r="L155" s="1148">
        <f t="shared" si="132"/>
        <v>0</v>
      </c>
      <c r="M155" s="1148">
        <f t="shared" si="132"/>
        <v>0</v>
      </c>
      <c r="N155" s="1148">
        <f t="shared" si="132"/>
        <v>104</v>
      </c>
      <c r="O155" s="1148">
        <f t="shared" si="132"/>
        <v>65</v>
      </c>
      <c r="P155" s="1148">
        <f t="shared" si="132"/>
        <v>134</v>
      </c>
      <c r="Q155" s="1148">
        <f t="shared" si="132"/>
        <v>-9</v>
      </c>
      <c r="R155" s="1148">
        <f t="shared" si="132"/>
        <v>-107</v>
      </c>
      <c r="S155" s="1148">
        <f t="shared" si="132"/>
        <v>0</v>
      </c>
      <c r="T155" s="1148">
        <f t="shared" si="132"/>
        <v>0</v>
      </c>
      <c r="U155" s="1148">
        <f t="shared" si="132"/>
        <v>141</v>
      </c>
      <c r="V155" s="1148">
        <f t="shared" si="132"/>
        <v>137</v>
      </c>
      <c r="W155" s="1148">
        <f t="shared" si="132"/>
        <v>121</v>
      </c>
      <c r="X155" s="1148">
        <f t="shared" si="132"/>
        <v>-5</v>
      </c>
      <c r="Y155" s="1148">
        <f t="shared" si="133"/>
        <v>-122</v>
      </c>
      <c r="Z155" s="1148">
        <f t="shared" si="133"/>
        <v>0</v>
      </c>
      <c r="AA155" s="1148">
        <f t="shared" si="133"/>
        <v>0</v>
      </c>
      <c r="AB155" s="1148">
        <f t="shared" si="133"/>
        <v>39</v>
      </c>
      <c r="AC155" s="1148">
        <f t="shared" si="133"/>
        <v>180</v>
      </c>
      <c r="AD155" s="1148">
        <f t="shared" si="133"/>
        <v>60</v>
      </c>
      <c r="AE155" s="1148">
        <f t="shared" si="133"/>
        <v>0</v>
      </c>
      <c r="AF155" s="1148">
        <f t="shared" si="133"/>
        <v>0</v>
      </c>
      <c r="AG155" s="1148">
        <f t="shared" si="133"/>
        <v>0</v>
      </c>
      <c r="AH155" s="1148">
        <f t="shared" si="133"/>
        <v>0</v>
      </c>
      <c r="AI155" s="1148">
        <f t="shared" si="133"/>
        <v>0</v>
      </c>
      <c r="AJ155" s="1148">
        <f t="shared" si="133"/>
        <v>0</v>
      </c>
      <c r="AK155" s="1148">
        <f t="shared" si="133"/>
        <v>0</v>
      </c>
      <c r="AL155" s="1148">
        <f t="shared" si="133"/>
        <v>0</v>
      </c>
    </row>
    <row r="156" spans="2:39" ht="41.4">
      <c r="B156" s="1420" t="s">
        <v>174</v>
      </c>
      <c r="C156" s="1667"/>
      <c r="D156" s="2059" t="s">
        <v>53</v>
      </c>
      <c r="E156" s="2060"/>
      <c r="F156" s="1417" t="str">
        <f>B156&amp;D156</f>
        <v>MFJ_PBＧＤＣ仕掛在庫</v>
      </c>
      <c r="H156" s="1148">
        <f>SUMIF($D$55:$D$97,$D$150:$D$159,H$55:H$97)</f>
        <v>172</v>
      </c>
      <c r="I156" s="1148">
        <f t="shared" si="132"/>
        <v>172</v>
      </c>
      <c r="J156" s="1148">
        <f t="shared" si="132"/>
        <v>172</v>
      </c>
      <c r="K156" s="1148">
        <f t="shared" si="132"/>
        <v>172</v>
      </c>
      <c r="L156" s="1148">
        <f t="shared" si="132"/>
        <v>172</v>
      </c>
      <c r="M156" s="1148">
        <f t="shared" si="132"/>
        <v>196</v>
      </c>
      <c r="N156" s="1148">
        <f t="shared" si="132"/>
        <v>196</v>
      </c>
      <c r="O156" s="1148">
        <f t="shared" si="132"/>
        <v>196</v>
      </c>
      <c r="P156" s="1148">
        <f t="shared" si="132"/>
        <v>196</v>
      </c>
      <c r="Q156" s="1148">
        <f t="shared" si="132"/>
        <v>166</v>
      </c>
      <c r="R156" s="1148">
        <f t="shared" si="132"/>
        <v>142</v>
      </c>
      <c r="S156" s="1148">
        <f t="shared" si="132"/>
        <v>118</v>
      </c>
      <c r="T156" s="1148">
        <f t="shared" si="132"/>
        <v>70</v>
      </c>
      <c r="U156" s="1148">
        <f t="shared" si="132"/>
        <v>94</v>
      </c>
      <c r="V156" s="1148">
        <f t="shared" si="132"/>
        <v>118</v>
      </c>
      <c r="W156" s="1148">
        <f t="shared" si="132"/>
        <v>118</v>
      </c>
      <c r="X156" s="1148">
        <f t="shared" si="132"/>
        <v>118</v>
      </c>
      <c r="Y156" s="1148">
        <f t="shared" si="133"/>
        <v>145</v>
      </c>
      <c r="Z156" s="1148">
        <f t="shared" si="133"/>
        <v>145</v>
      </c>
      <c r="AA156" s="1148">
        <f t="shared" si="133"/>
        <v>193</v>
      </c>
      <c r="AB156" s="1148">
        <f t="shared" si="133"/>
        <v>192</v>
      </c>
      <c r="AC156" s="1148">
        <f t="shared" si="133"/>
        <v>240</v>
      </c>
      <c r="AD156" s="1148">
        <f t="shared" si="133"/>
        <v>240</v>
      </c>
      <c r="AE156" s="1148">
        <f t="shared" si="133"/>
        <v>240</v>
      </c>
      <c r="AF156" s="1148">
        <f t="shared" si="133"/>
        <v>288</v>
      </c>
      <c r="AG156" s="1148">
        <f t="shared" si="133"/>
        <v>336</v>
      </c>
      <c r="AH156" s="1148">
        <f t="shared" si="133"/>
        <v>384</v>
      </c>
      <c r="AI156" s="1148">
        <f t="shared" si="133"/>
        <v>384</v>
      </c>
      <c r="AJ156" s="1148">
        <f t="shared" si="133"/>
        <v>384</v>
      </c>
      <c r="AK156" s="1148">
        <f t="shared" si="133"/>
        <v>384</v>
      </c>
      <c r="AL156" s="1148">
        <f t="shared" si="133"/>
        <v>384</v>
      </c>
    </row>
    <row r="157" spans="2:39" ht="42" thickBot="1">
      <c r="B157" s="1420" t="s">
        <v>174</v>
      </c>
      <c r="C157" s="1667"/>
      <c r="D157" s="2061" t="s">
        <v>52</v>
      </c>
      <c r="E157" s="2062"/>
      <c r="F157" s="1417" t="str">
        <f>B157&amp;D157</f>
        <v>MFJ_PBメーカー在庫</v>
      </c>
      <c r="H157" s="1148">
        <f>SUMIF($D$55:$D$97,$D$150:$D$159,H$55:H$97)</f>
        <v>144</v>
      </c>
      <c r="I157" s="1148">
        <f t="shared" si="132"/>
        <v>144</v>
      </c>
      <c r="J157" s="1148">
        <f t="shared" si="132"/>
        <v>144</v>
      </c>
      <c r="K157" s="1148">
        <f t="shared" si="132"/>
        <v>144</v>
      </c>
      <c r="L157" s="1148">
        <f t="shared" si="132"/>
        <v>144</v>
      </c>
      <c r="M157" s="1148">
        <f t="shared" si="132"/>
        <v>96</v>
      </c>
      <c r="N157" s="1148">
        <f t="shared" si="132"/>
        <v>168</v>
      </c>
      <c r="O157" s="1148">
        <f t="shared" si="132"/>
        <v>120</v>
      </c>
      <c r="P157" s="1148">
        <f t="shared" si="132"/>
        <v>120</v>
      </c>
      <c r="Q157" s="1148">
        <f t="shared" si="132"/>
        <v>120</v>
      </c>
      <c r="R157" s="1148">
        <f t="shared" si="132"/>
        <v>72</v>
      </c>
      <c r="S157" s="1148">
        <f t="shared" si="132"/>
        <v>195</v>
      </c>
      <c r="T157" s="1148">
        <f t="shared" si="132"/>
        <v>147</v>
      </c>
      <c r="U157" s="1148">
        <f t="shared" si="132"/>
        <v>99</v>
      </c>
      <c r="V157" s="1148">
        <f t="shared" si="132"/>
        <v>51</v>
      </c>
      <c r="W157" s="1148">
        <f t="shared" si="132"/>
        <v>51</v>
      </c>
      <c r="X157" s="1148">
        <f t="shared" si="132"/>
        <v>51</v>
      </c>
      <c r="Y157" s="1148">
        <f t="shared" si="133"/>
        <v>96</v>
      </c>
      <c r="Z157" s="1148">
        <f t="shared" si="133"/>
        <v>168</v>
      </c>
      <c r="AA157" s="1148">
        <f t="shared" si="133"/>
        <v>216</v>
      </c>
      <c r="AB157" s="1148">
        <f t="shared" si="133"/>
        <v>216</v>
      </c>
      <c r="AC157" s="1148">
        <f t="shared" si="133"/>
        <v>216</v>
      </c>
      <c r="AD157" s="1148">
        <f t="shared" si="133"/>
        <v>216</v>
      </c>
      <c r="AE157" s="1148">
        <f t="shared" si="133"/>
        <v>216</v>
      </c>
      <c r="AF157" s="1148">
        <f t="shared" si="133"/>
        <v>216</v>
      </c>
      <c r="AG157" s="1148">
        <f t="shared" si="133"/>
        <v>168</v>
      </c>
      <c r="AH157" s="1148">
        <f t="shared" si="133"/>
        <v>120</v>
      </c>
      <c r="AI157" s="1148">
        <f t="shared" si="133"/>
        <v>120</v>
      </c>
      <c r="AJ157" s="1148">
        <f t="shared" si="133"/>
        <v>120</v>
      </c>
      <c r="AK157" s="1148">
        <f t="shared" si="133"/>
        <v>120</v>
      </c>
      <c r="AL157" s="1148">
        <f t="shared" si="133"/>
        <v>120</v>
      </c>
    </row>
    <row r="158" spans="2:39" ht="42" thickTop="1">
      <c r="B158" s="1420" t="s">
        <v>174</v>
      </c>
      <c r="C158" s="1667"/>
      <c r="D158" s="2063" t="s">
        <v>51</v>
      </c>
      <c r="E158" s="2064"/>
      <c r="F158" s="1417" t="str">
        <f>B158&amp;D158</f>
        <v>MFJ_PB鋳造領域在庫</v>
      </c>
      <c r="H158" s="1148">
        <f>SUMIF($D$55:$D$97,$D$150:$D$159,H$55:H$97)</f>
        <v>159</v>
      </c>
      <c r="I158" s="1148">
        <f t="shared" si="132"/>
        <v>159</v>
      </c>
      <c r="J158" s="1148">
        <f t="shared" si="132"/>
        <v>159</v>
      </c>
      <c r="K158" s="1148">
        <f t="shared" si="132"/>
        <v>159</v>
      </c>
      <c r="L158" s="1148">
        <f t="shared" si="132"/>
        <v>159</v>
      </c>
      <c r="M158" s="1148">
        <f t="shared" si="132"/>
        <v>159</v>
      </c>
      <c r="N158" s="1148">
        <f t="shared" si="132"/>
        <v>143</v>
      </c>
      <c r="O158" s="1148">
        <f t="shared" si="132"/>
        <v>208</v>
      </c>
      <c r="P158" s="1148">
        <f t="shared" si="132"/>
        <v>342</v>
      </c>
      <c r="Q158" s="1148">
        <f t="shared" si="132"/>
        <v>339</v>
      </c>
      <c r="R158" s="1148">
        <f t="shared" si="132"/>
        <v>232</v>
      </c>
      <c r="S158" s="1148">
        <f t="shared" si="132"/>
        <v>61</v>
      </c>
      <c r="T158" s="1148">
        <f t="shared" si="132"/>
        <v>61</v>
      </c>
      <c r="U158" s="1148">
        <f t="shared" si="132"/>
        <v>202</v>
      </c>
      <c r="V158" s="1148">
        <f t="shared" si="132"/>
        <v>339</v>
      </c>
      <c r="W158" s="1148">
        <f t="shared" si="132"/>
        <v>460</v>
      </c>
      <c r="X158" s="1148">
        <f t="shared" si="132"/>
        <v>455</v>
      </c>
      <c r="Y158" s="1148">
        <f t="shared" si="133"/>
        <v>237</v>
      </c>
      <c r="Z158" s="1148">
        <f t="shared" si="133"/>
        <v>165</v>
      </c>
      <c r="AA158" s="1148">
        <f t="shared" si="133"/>
        <v>69</v>
      </c>
      <c r="AB158" s="1148">
        <f t="shared" si="133"/>
        <v>109</v>
      </c>
      <c r="AC158" s="1148">
        <f t="shared" si="133"/>
        <v>241</v>
      </c>
      <c r="AD158" s="1148">
        <f t="shared" si="133"/>
        <v>301</v>
      </c>
      <c r="AE158" s="1148">
        <f t="shared" si="133"/>
        <v>301</v>
      </c>
      <c r="AF158" s="1148">
        <f t="shared" si="133"/>
        <v>253</v>
      </c>
      <c r="AG158" s="1148">
        <f t="shared" si="133"/>
        <v>253</v>
      </c>
      <c r="AH158" s="1148">
        <f t="shared" si="133"/>
        <v>253</v>
      </c>
      <c r="AI158" s="1148">
        <f t="shared" si="133"/>
        <v>253</v>
      </c>
      <c r="AJ158" s="1148">
        <f t="shared" si="133"/>
        <v>253</v>
      </c>
      <c r="AK158" s="1148">
        <f t="shared" si="133"/>
        <v>253</v>
      </c>
      <c r="AL158" s="1148">
        <f t="shared" si="133"/>
        <v>253</v>
      </c>
    </row>
    <row r="159" spans="2:39" ht="42" thickBot="1">
      <c r="B159" s="1420" t="s">
        <v>174</v>
      </c>
      <c r="C159" s="1667"/>
      <c r="D159" s="2065" t="s">
        <v>639</v>
      </c>
      <c r="E159" s="2066"/>
      <c r="F159" s="1418" t="str">
        <f t="shared" si="130"/>
        <v>MFJ_PB累計進度</v>
      </c>
      <c r="H159" s="1148">
        <f t="shared" si="134"/>
        <v>0</v>
      </c>
      <c r="I159" s="1148">
        <f t="shared" si="132"/>
        <v>0</v>
      </c>
      <c r="J159" s="1148">
        <f t="shared" si="132"/>
        <v>0</v>
      </c>
      <c r="K159" s="1148">
        <f t="shared" si="132"/>
        <v>0</v>
      </c>
      <c r="L159" s="1148">
        <f t="shared" si="132"/>
        <v>0</v>
      </c>
      <c r="M159" s="1148">
        <f t="shared" si="132"/>
        <v>0</v>
      </c>
      <c r="N159" s="1148">
        <f t="shared" si="132"/>
        <v>14</v>
      </c>
      <c r="O159" s="1148">
        <f t="shared" si="132"/>
        <v>-81</v>
      </c>
      <c r="P159" s="1148">
        <f t="shared" si="132"/>
        <v>-107</v>
      </c>
      <c r="Q159" s="1148">
        <f t="shared" si="132"/>
        <v>-116</v>
      </c>
      <c r="R159" s="1148">
        <f t="shared" si="132"/>
        <v>-223</v>
      </c>
      <c r="S159" s="1148">
        <f t="shared" si="132"/>
        <v>-223</v>
      </c>
      <c r="T159" s="1148">
        <f t="shared" si="132"/>
        <v>-223</v>
      </c>
      <c r="U159" s="1148">
        <f t="shared" si="132"/>
        <v>-292</v>
      </c>
      <c r="V159" s="1148">
        <f t="shared" si="132"/>
        <v>-365</v>
      </c>
      <c r="W159" s="1148">
        <f t="shared" si="132"/>
        <v>-424</v>
      </c>
      <c r="X159" s="1148">
        <f t="shared" si="132"/>
        <v>-429</v>
      </c>
      <c r="Y159" s="1148">
        <f t="shared" si="133"/>
        <v>-551</v>
      </c>
      <c r="Z159" s="1148">
        <f t="shared" si="133"/>
        <v>-551</v>
      </c>
      <c r="AA159" s="1148">
        <f t="shared" si="133"/>
        <v>-551</v>
      </c>
      <c r="AB159" s="1148">
        <f t="shared" si="133"/>
        <v>-632</v>
      </c>
      <c r="AC159" s="1148">
        <f t="shared" si="133"/>
        <v>-632</v>
      </c>
      <c r="AD159" s="1148">
        <f t="shared" si="133"/>
        <v>-632</v>
      </c>
      <c r="AE159" s="1148">
        <f t="shared" si="133"/>
        <v>-632</v>
      </c>
      <c r="AF159" s="1148">
        <f t="shared" si="133"/>
        <v>-632</v>
      </c>
      <c r="AG159" s="1148">
        <f t="shared" si="133"/>
        <v>-632</v>
      </c>
      <c r="AH159" s="1148">
        <f t="shared" si="133"/>
        <v>-632</v>
      </c>
      <c r="AI159" s="1148">
        <f t="shared" si="133"/>
        <v>-632</v>
      </c>
      <c r="AJ159" s="1148">
        <f t="shared" si="133"/>
        <v>-632</v>
      </c>
      <c r="AK159" s="1148">
        <f t="shared" si="133"/>
        <v>-632</v>
      </c>
      <c r="AL159" s="1148">
        <f t="shared" si="133"/>
        <v>-632</v>
      </c>
    </row>
    <row r="160" spans="2:39" ht="42" thickTop="1">
      <c r="B160" s="1367" t="s">
        <v>178</v>
      </c>
      <c r="C160" s="1666"/>
      <c r="D160" s="2067" t="s">
        <v>120</v>
      </c>
      <c r="E160" s="2068"/>
      <c r="F160" s="1415" t="str">
        <f>B160&amp;D160</f>
        <v>MFL払出計画</v>
      </c>
      <c r="H160" s="1148">
        <f>SUMIF($D$98:$D$137,$D$160:$D$169,H$98:H$137)</f>
        <v>0</v>
      </c>
      <c r="I160" s="1148">
        <f t="shared" ref="I160:X169" si="135">SUMIF($D$98:$D$137,$D$160:$D$169,I$98:I$137)</f>
        <v>0</v>
      </c>
      <c r="J160" s="1148">
        <f t="shared" si="135"/>
        <v>0</v>
      </c>
      <c r="K160" s="1148">
        <f t="shared" si="135"/>
        <v>0</v>
      </c>
      <c r="L160" s="1148">
        <f t="shared" si="135"/>
        <v>0</v>
      </c>
      <c r="M160" s="1148">
        <f t="shared" si="135"/>
        <v>0</v>
      </c>
      <c r="N160" s="1148">
        <f t="shared" si="135"/>
        <v>0</v>
      </c>
      <c r="O160" s="1148">
        <f t="shared" si="135"/>
        <v>0</v>
      </c>
      <c r="P160" s="1148">
        <f t="shared" si="135"/>
        <v>0</v>
      </c>
      <c r="Q160" s="1148">
        <f t="shared" si="135"/>
        <v>0</v>
      </c>
      <c r="R160" s="1148">
        <f t="shared" si="135"/>
        <v>0</v>
      </c>
      <c r="S160" s="1148">
        <f t="shared" si="135"/>
        <v>0</v>
      </c>
      <c r="T160" s="1148">
        <f t="shared" si="135"/>
        <v>40</v>
      </c>
      <c r="U160" s="1148">
        <f t="shared" si="135"/>
        <v>80</v>
      </c>
      <c r="V160" s="1148">
        <f t="shared" si="135"/>
        <v>80</v>
      </c>
      <c r="W160" s="1148">
        <f t="shared" si="135"/>
        <v>0</v>
      </c>
      <c r="X160" s="1148">
        <f t="shared" si="135"/>
        <v>0</v>
      </c>
      <c r="Y160" s="1148">
        <f t="shared" ref="Y160:AL169" si="136">SUMIF($D$98:$D$137,$D$160:$D$169,Y$98:Y$137)</f>
        <v>80</v>
      </c>
      <c r="Z160" s="1148">
        <f t="shared" si="136"/>
        <v>80</v>
      </c>
      <c r="AA160" s="1148">
        <f t="shared" si="136"/>
        <v>80</v>
      </c>
      <c r="AB160" s="1148">
        <f t="shared" si="136"/>
        <v>80</v>
      </c>
      <c r="AC160" s="1148">
        <f t="shared" si="136"/>
        <v>80</v>
      </c>
      <c r="AD160" s="1148">
        <f t="shared" si="136"/>
        <v>0</v>
      </c>
      <c r="AE160" s="1148">
        <f t="shared" si="136"/>
        <v>0</v>
      </c>
      <c r="AF160" s="1148">
        <f t="shared" si="136"/>
        <v>80</v>
      </c>
      <c r="AG160" s="1148">
        <f t="shared" si="136"/>
        <v>80</v>
      </c>
      <c r="AH160" s="1148">
        <f t="shared" si="136"/>
        <v>80</v>
      </c>
      <c r="AI160" s="1148">
        <f t="shared" si="136"/>
        <v>80</v>
      </c>
      <c r="AJ160" s="1148">
        <f t="shared" si="136"/>
        <v>0</v>
      </c>
      <c r="AK160" s="1148">
        <f t="shared" si="136"/>
        <v>0</v>
      </c>
      <c r="AL160" s="1148">
        <f t="shared" si="136"/>
        <v>0</v>
      </c>
    </row>
    <row r="161" spans="2:38" ht="42" thickBot="1">
      <c r="B161" s="1367" t="s">
        <v>178</v>
      </c>
      <c r="C161" s="1667"/>
      <c r="D161" s="2049" t="s">
        <v>54</v>
      </c>
      <c r="E161" s="2050"/>
      <c r="F161" s="1416" t="str">
        <f>B161&amp;D161</f>
        <v>MFL完成品在庫</v>
      </c>
      <c r="H161" s="1148">
        <f t="shared" ref="H161:H169" si="137">SUMIF($D$98:$D$137,$D$160:$D$169,H$98:H$137)</f>
        <v>0</v>
      </c>
      <c r="I161" s="1148">
        <f t="shared" si="135"/>
        <v>0</v>
      </c>
      <c r="J161" s="1148">
        <f t="shared" si="135"/>
        <v>0</v>
      </c>
      <c r="K161" s="1148">
        <f t="shared" si="135"/>
        <v>0</v>
      </c>
      <c r="L161" s="1148">
        <f t="shared" si="135"/>
        <v>0</v>
      </c>
      <c r="M161" s="1148">
        <f t="shared" si="135"/>
        <v>0</v>
      </c>
      <c r="N161" s="1148">
        <f t="shared" si="135"/>
        <v>0</v>
      </c>
      <c r="O161" s="1148">
        <f t="shared" si="135"/>
        <v>0</v>
      </c>
      <c r="P161" s="1148">
        <f t="shared" si="135"/>
        <v>0</v>
      </c>
      <c r="Q161" s="1148">
        <f t="shared" si="135"/>
        <v>0</v>
      </c>
      <c r="R161" s="1148">
        <f t="shared" si="135"/>
        <v>0</v>
      </c>
      <c r="S161" s="1148">
        <f t="shared" si="135"/>
        <v>0</v>
      </c>
      <c r="T161" s="1148">
        <f t="shared" si="135"/>
        <v>20</v>
      </c>
      <c r="U161" s="1148">
        <f t="shared" si="135"/>
        <v>0</v>
      </c>
      <c r="V161" s="1148">
        <f t="shared" si="135"/>
        <v>0</v>
      </c>
      <c r="W161" s="1148">
        <f t="shared" si="135"/>
        <v>0</v>
      </c>
      <c r="X161" s="1148">
        <f t="shared" si="135"/>
        <v>0</v>
      </c>
      <c r="Y161" s="1148">
        <f t="shared" si="136"/>
        <v>0</v>
      </c>
      <c r="Z161" s="1148">
        <f t="shared" si="136"/>
        <v>0</v>
      </c>
      <c r="AA161" s="1148">
        <f t="shared" si="136"/>
        <v>0</v>
      </c>
      <c r="AB161" s="1148">
        <f t="shared" si="136"/>
        <v>0</v>
      </c>
      <c r="AC161" s="1148">
        <f t="shared" si="136"/>
        <v>0</v>
      </c>
      <c r="AD161" s="1148">
        <f t="shared" si="136"/>
        <v>0</v>
      </c>
      <c r="AE161" s="1148">
        <f t="shared" si="136"/>
        <v>0</v>
      </c>
      <c r="AF161" s="1148">
        <f t="shared" si="136"/>
        <v>0</v>
      </c>
      <c r="AG161" s="1148">
        <f t="shared" si="136"/>
        <v>0</v>
      </c>
      <c r="AH161" s="1148">
        <f t="shared" si="136"/>
        <v>0</v>
      </c>
      <c r="AI161" s="1148">
        <f t="shared" si="136"/>
        <v>0</v>
      </c>
      <c r="AJ161" s="1148">
        <f t="shared" si="136"/>
        <v>0</v>
      </c>
      <c r="AK161" s="1148">
        <f t="shared" si="136"/>
        <v>0</v>
      </c>
      <c r="AL161" s="1148">
        <f t="shared" si="136"/>
        <v>0</v>
      </c>
    </row>
    <row r="162" spans="2:38" ht="42" thickTop="1">
      <c r="B162" s="1367" t="s">
        <v>178</v>
      </c>
      <c r="C162" s="1667"/>
      <c r="D162" s="2051" t="s">
        <v>40</v>
      </c>
      <c r="E162" s="2052"/>
      <c r="F162" s="1417" t="str">
        <f>B162&amp;D162</f>
        <v>MFL仕上げ計画</v>
      </c>
      <c r="H162" s="1148">
        <f t="shared" si="137"/>
        <v>0</v>
      </c>
      <c r="I162" s="1148">
        <f t="shared" si="135"/>
        <v>0</v>
      </c>
      <c r="J162" s="1148">
        <f t="shared" si="135"/>
        <v>0</v>
      </c>
      <c r="K162" s="1148">
        <f t="shared" si="135"/>
        <v>0</v>
      </c>
      <c r="L162" s="1148">
        <f t="shared" si="135"/>
        <v>0</v>
      </c>
      <c r="M162" s="1148">
        <f t="shared" si="135"/>
        <v>0</v>
      </c>
      <c r="N162" s="1148">
        <f t="shared" si="135"/>
        <v>0</v>
      </c>
      <c r="O162" s="1148">
        <f t="shared" si="135"/>
        <v>0</v>
      </c>
      <c r="P162" s="1148">
        <f t="shared" si="135"/>
        <v>0</v>
      </c>
      <c r="Q162" s="1148">
        <f t="shared" si="135"/>
        <v>0</v>
      </c>
      <c r="R162" s="1148">
        <f t="shared" si="135"/>
        <v>0</v>
      </c>
      <c r="S162" s="1148">
        <f t="shared" si="135"/>
        <v>0</v>
      </c>
      <c r="T162" s="1148">
        <f t="shared" si="135"/>
        <v>80</v>
      </c>
      <c r="U162" s="1148">
        <f t="shared" si="135"/>
        <v>80</v>
      </c>
      <c r="V162" s="1148">
        <f t="shared" si="135"/>
        <v>80</v>
      </c>
      <c r="W162" s="1148">
        <f t="shared" si="135"/>
        <v>0</v>
      </c>
      <c r="X162" s="1148">
        <f t="shared" si="135"/>
        <v>0</v>
      </c>
      <c r="Y162" s="1148">
        <f t="shared" si="136"/>
        <v>80</v>
      </c>
      <c r="Z162" s="1148">
        <f t="shared" si="136"/>
        <v>80</v>
      </c>
      <c r="AA162" s="1148">
        <f t="shared" si="136"/>
        <v>100</v>
      </c>
      <c r="AB162" s="1148">
        <f t="shared" si="136"/>
        <v>100</v>
      </c>
      <c r="AC162" s="1148">
        <f t="shared" si="136"/>
        <v>100</v>
      </c>
      <c r="AD162" s="1148">
        <f t="shared" si="136"/>
        <v>0</v>
      </c>
      <c r="AE162" s="1148">
        <f t="shared" si="136"/>
        <v>0</v>
      </c>
      <c r="AF162" s="1148">
        <f t="shared" si="136"/>
        <v>100</v>
      </c>
      <c r="AG162" s="1148">
        <f t="shared" si="136"/>
        <v>100</v>
      </c>
      <c r="AH162" s="1148">
        <f t="shared" si="136"/>
        <v>100</v>
      </c>
      <c r="AI162" s="1148">
        <f t="shared" si="136"/>
        <v>100</v>
      </c>
      <c r="AJ162" s="1148">
        <f t="shared" si="136"/>
        <v>100</v>
      </c>
      <c r="AK162" s="1148">
        <f t="shared" si="136"/>
        <v>0</v>
      </c>
      <c r="AL162" s="1148">
        <f t="shared" si="136"/>
        <v>0</v>
      </c>
    </row>
    <row r="163" spans="2:38" ht="41.4">
      <c r="B163" s="1367" t="s">
        <v>178</v>
      </c>
      <c r="C163" s="1667"/>
      <c r="D163" s="2053" t="s">
        <v>140</v>
      </c>
      <c r="E163" s="2054"/>
      <c r="F163" s="1418" t="str">
        <f t="shared" si="130"/>
        <v>MFL仕上げ合格</v>
      </c>
      <c r="H163" s="1148">
        <f t="shared" si="137"/>
        <v>0</v>
      </c>
      <c r="I163" s="1148">
        <f t="shared" si="135"/>
        <v>0</v>
      </c>
      <c r="J163" s="1148">
        <f t="shared" si="135"/>
        <v>0</v>
      </c>
      <c r="K163" s="1148">
        <f t="shared" si="135"/>
        <v>0</v>
      </c>
      <c r="L163" s="1148">
        <f t="shared" si="135"/>
        <v>0</v>
      </c>
      <c r="M163" s="1148">
        <f t="shared" si="135"/>
        <v>0</v>
      </c>
      <c r="N163" s="1148">
        <f t="shared" si="135"/>
        <v>0</v>
      </c>
      <c r="O163" s="1148">
        <f t="shared" si="135"/>
        <v>0</v>
      </c>
      <c r="P163" s="1148">
        <f t="shared" si="135"/>
        <v>0</v>
      </c>
      <c r="Q163" s="1148">
        <f t="shared" si="135"/>
        <v>0</v>
      </c>
      <c r="R163" s="1148">
        <f t="shared" si="135"/>
        <v>0</v>
      </c>
      <c r="S163" s="1148">
        <f t="shared" si="135"/>
        <v>0</v>
      </c>
      <c r="T163" s="1148">
        <f t="shared" si="135"/>
        <v>20</v>
      </c>
      <c r="U163" s="1148">
        <f t="shared" si="135"/>
        <v>0</v>
      </c>
      <c r="V163" s="1148">
        <f t="shared" si="135"/>
        <v>20</v>
      </c>
      <c r="W163" s="1148">
        <f t="shared" si="135"/>
        <v>0</v>
      </c>
      <c r="X163" s="1148">
        <f t="shared" si="135"/>
        <v>0</v>
      </c>
      <c r="Y163" s="1148">
        <f t="shared" si="136"/>
        <v>80</v>
      </c>
      <c r="Z163" s="1148">
        <f t="shared" si="136"/>
        <v>20</v>
      </c>
      <c r="AA163" s="1148">
        <f t="shared" si="136"/>
        <v>80</v>
      </c>
      <c r="AB163" s="1148">
        <f t="shared" si="136"/>
        <v>40</v>
      </c>
      <c r="AC163" s="1148">
        <f t="shared" si="136"/>
        <v>100</v>
      </c>
      <c r="AD163" s="1148">
        <f t="shared" si="136"/>
        <v>0</v>
      </c>
      <c r="AE163" s="1148">
        <f t="shared" si="136"/>
        <v>0</v>
      </c>
      <c r="AF163" s="1148">
        <f t="shared" si="136"/>
        <v>140</v>
      </c>
      <c r="AG163" s="1148">
        <f t="shared" si="136"/>
        <v>120</v>
      </c>
      <c r="AH163" s="1148">
        <f t="shared" si="136"/>
        <v>100</v>
      </c>
      <c r="AI163" s="1148">
        <f t="shared" si="136"/>
        <v>100</v>
      </c>
      <c r="AJ163" s="1148">
        <f t="shared" si="136"/>
        <v>100</v>
      </c>
      <c r="AK163" s="1148">
        <f t="shared" si="136"/>
        <v>0</v>
      </c>
      <c r="AL163" s="1148">
        <f t="shared" si="136"/>
        <v>0</v>
      </c>
    </row>
    <row r="164" spans="2:38" ht="41.4">
      <c r="B164" s="1367" t="s">
        <v>178</v>
      </c>
      <c r="C164" s="1667"/>
      <c r="D164" s="2055" t="s">
        <v>144</v>
      </c>
      <c r="E164" s="2056"/>
      <c r="F164" s="1419" t="str">
        <f t="shared" si="130"/>
        <v>MFL良品計画</v>
      </c>
      <c r="H164" s="1148">
        <f t="shared" si="137"/>
        <v>0</v>
      </c>
      <c r="I164" s="1148">
        <f t="shared" si="135"/>
        <v>0</v>
      </c>
      <c r="J164" s="1148">
        <f t="shared" si="135"/>
        <v>0</v>
      </c>
      <c r="K164" s="1148">
        <f t="shared" si="135"/>
        <v>0</v>
      </c>
      <c r="L164" s="1148">
        <f t="shared" si="135"/>
        <v>0</v>
      </c>
      <c r="M164" s="1148">
        <f t="shared" si="135"/>
        <v>180</v>
      </c>
      <c r="N164" s="1148">
        <f t="shared" si="135"/>
        <v>210</v>
      </c>
      <c r="O164" s="1148">
        <f t="shared" si="135"/>
        <v>180</v>
      </c>
      <c r="P164" s="1148">
        <f t="shared" si="135"/>
        <v>0</v>
      </c>
      <c r="Q164" s="1148">
        <f t="shared" si="135"/>
        <v>0</v>
      </c>
      <c r="R164" s="1148">
        <f t="shared" si="135"/>
        <v>0</v>
      </c>
      <c r="S164" s="1148">
        <f t="shared" si="135"/>
        <v>0</v>
      </c>
      <c r="T164" s="1148">
        <f t="shared" si="135"/>
        <v>0</v>
      </c>
      <c r="U164" s="1148">
        <f t="shared" si="135"/>
        <v>0</v>
      </c>
      <c r="V164" s="1148">
        <f t="shared" si="135"/>
        <v>0</v>
      </c>
      <c r="W164" s="1148">
        <f t="shared" si="135"/>
        <v>0</v>
      </c>
      <c r="X164" s="1148">
        <f t="shared" si="135"/>
        <v>0</v>
      </c>
      <c r="Y164" s="1148">
        <f t="shared" si="136"/>
        <v>0</v>
      </c>
      <c r="Z164" s="1148">
        <f t="shared" si="136"/>
        <v>0</v>
      </c>
      <c r="AA164" s="1148">
        <f t="shared" si="136"/>
        <v>0</v>
      </c>
      <c r="AB164" s="1148">
        <f t="shared" si="136"/>
        <v>0</v>
      </c>
      <c r="AC164" s="1148">
        <f t="shared" si="136"/>
        <v>0</v>
      </c>
      <c r="AD164" s="1148">
        <f t="shared" si="136"/>
        <v>0</v>
      </c>
      <c r="AE164" s="1148">
        <f t="shared" si="136"/>
        <v>0</v>
      </c>
      <c r="AF164" s="1148">
        <f t="shared" si="136"/>
        <v>0</v>
      </c>
      <c r="AG164" s="1148">
        <f t="shared" si="136"/>
        <v>0</v>
      </c>
      <c r="AH164" s="1148">
        <f t="shared" si="136"/>
        <v>0</v>
      </c>
      <c r="AI164" s="1148">
        <f t="shared" si="136"/>
        <v>0</v>
      </c>
      <c r="AJ164" s="1148">
        <f t="shared" si="136"/>
        <v>0</v>
      </c>
      <c r="AK164" s="1148">
        <f t="shared" si="136"/>
        <v>0</v>
      </c>
      <c r="AL164" s="1148">
        <f t="shared" si="136"/>
        <v>0</v>
      </c>
    </row>
    <row r="165" spans="2:38" ht="41.4">
      <c r="B165" s="1367" t="s">
        <v>178</v>
      </c>
      <c r="C165" s="1667"/>
      <c r="D165" s="2057" t="s">
        <v>148</v>
      </c>
      <c r="E165" s="2058"/>
      <c r="F165" s="1417" t="str">
        <f t="shared" si="130"/>
        <v>MFL良品実績</v>
      </c>
      <c r="H165" s="1148">
        <f>SUMIF($D$98:$D$137,$D$160:$D$169,H$98:H$137)</f>
        <v>0</v>
      </c>
      <c r="I165" s="1148">
        <f t="shared" si="135"/>
        <v>0</v>
      </c>
      <c r="J165" s="1148">
        <f t="shared" si="135"/>
        <v>0</v>
      </c>
      <c r="K165" s="1148">
        <f t="shared" si="135"/>
        <v>0</v>
      </c>
      <c r="L165" s="1148">
        <f t="shared" si="135"/>
        <v>0</v>
      </c>
      <c r="M165" s="1148">
        <f t="shared" si="135"/>
        <v>170</v>
      </c>
      <c r="N165" s="1148">
        <f t="shared" si="135"/>
        <v>210</v>
      </c>
      <c r="O165" s="1148">
        <f t="shared" si="135"/>
        <v>159</v>
      </c>
      <c r="P165" s="1148">
        <f t="shared" si="135"/>
        <v>-14</v>
      </c>
      <c r="Q165" s="1148">
        <f t="shared" si="135"/>
        <v>-9</v>
      </c>
      <c r="R165" s="1148">
        <f t="shared" si="135"/>
        <v>0</v>
      </c>
      <c r="S165" s="1148">
        <f t="shared" si="135"/>
        <v>0</v>
      </c>
      <c r="T165" s="1148">
        <f t="shared" si="135"/>
        <v>0</v>
      </c>
      <c r="U165" s="1148">
        <f t="shared" si="135"/>
        <v>0</v>
      </c>
      <c r="V165" s="1148">
        <f t="shared" si="135"/>
        <v>-1</v>
      </c>
      <c r="W165" s="1148">
        <f t="shared" si="135"/>
        <v>0</v>
      </c>
      <c r="X165" s="1148">
        <f t="shared" si="135"/>
        <v>0</v>
      </c>
      <c r="Y165" s="1148">
        <f t="shared" si="136"/>
        <v>0</v>
      </c>
      <c r="Z165" s="1148">
        <f t="shared" si="136"/>
        <v>0</v>
      </c>
      <c r="AA165" s="1148">
        <f t="shared" si="136"/>
        <v>0</v>
      </c>
      <c r="AB165" s="1148">
        <f t="shared" si="136"/>
        <v>0</v>
      </c>
      <c r="AC165" s="1148">
        <f t="shared" si="136"/>
        <v>0</v>
      </c>
      <c r="AD165" s="1148">
        <f t="shared" si="136"/>
        <v>0</v>
      </c>
      <c r="AE165" s="1148">
        <f t="shared" si="136"/>
        <v>0</v>
      </c>
      <c r="AF165" s="1148">
        <f t="shared" si="136"/>
        <v>0</v>
      </c>
      <c r="AG165" s="1148">
        <f t="shared" si="136"/>
        <v>0</v>
      </c>
      <c r="AH165" s="1148">
        <f t="shared" si="136"/>
        <v>0</v>
      </c>
      <c r="AI165" s="1148">
        <f t="shared" si="136"/>
        <v>0</v>
      </c>
      <c r="AJ165" s="1148">
        <f t="shared" si="136"/>
        <v>0</v>
      </c>
      <c r="AK165" s="1148">
        <f t="shared" si="136"/>
        <v>0</v>
      </c>
      <c r="AL165" s="1148">
        <f t="shared" si="136"/>
        <v>0</v>
      </c>
    </row>
    <row r="166" spans="2:38" ht="41.4">
      <c r="B166" s="1367" t="s">
        <v>178</v>
      </c>
      <c r="C166" s="1667"/>
      <c r="D166" s="2059" t="s">
        <v>53</v>
      </c>
      <c r="E166" s="2060"/>
      <c r="F166" s="1417" t="str">
        <f>B166&amp;D166</f>
        <v>MFLＧＤＣ仕掛在庫</v>
      </c>
      <c r="H166" s="1148">
        <f>SUMIF($D$98:$D$137,$D$160:$D$169,H$98:H$137)</f>
        <v>63</v>
      </c>
      <c r="I166" s="1148">
        <f t="shared" si="135"/>
        <v>63</v>
      </c>
      <c r="J166" s="1148">
        <f t="shared" si="135"/>
        <v>63</v>
      </c>
      <c r="K166" s="1148">
        <f t="shared" si="135"/>
        <v>63</v>
      </c>
      <c r="L166" s="1148">
        <f t="shared" si="135"/>
        <v>63</v>
      </c>
      <c r="M166" s="1148">
        <f t="shared" si="135"/>
        <v>143</v>
      </c>
      <c r="N166" s="1148">
        <f t="shared" si="135"/>
        <v>223</v>
      </c>
      <c r="O166" s="1148">
        <f t="shared" si="135"/>
        <v>263</v>
      </c>
      <c r="P166" s="1148">
        <f t="shared" si="135"/>
        <v>263</v>
      </c>
      <c r="Q166" s="1148">
        <f t="shared" si="135"/>
        <v>263</v>
      </c>
      <c r="R166" s="1148">
        <f t="shared" si="135"/>
        <v>283</v>
      </c>
      <c r="S166" s="1148">
        <f t="shared" si="135"/>
        <v>363</v>
      </c>
      <c r="T166" s="1148">
        <f t="shared" si="135"/>
        <v>383</v>
      </c>
      <c r="U166" s="1148">
        <f t="shared" si="135"/>
        <v>423</v>
      </c>
      <c r="V166" s="1148">
        <f t="shared" si="135"/>
        <v>442</v>
      </c>
      <c r="W166" s="1148">
        <f t="shared" si="135"/>
        <v>442</v>
      </c>
      <c r="X166" s="1148">
        <f t="shared" si="135"/>
        <v>442</v>
      </c>
      <c r="Y166" s="1148">
        <f t="shared" si="136"/>
        <v>402</v>
      </c>
      <c r="Z166" s="1148">
        <f t="shared" si="136"/>
        <v>422</v>
      </c>
      <c r="AA166" s="1148">
        <f t="shared" si="136"/>
        <v>382</v>
      </c>
      <c r="AB166" s="1148">
        <f t="shared" si="136"/>
        <v>382</v>
      </c>
      <c r="AC166" s="1148">
        <f t="shared" si="136"/>
        <v>322</v>
      </c>
      <c r="AD166" s="1148">
        <f t="shared" si="136"/>
        <v>322</v>
      </c>
      <c r="AE166" s="1148">
        <f t="shared" si="136"/>
        <v>322</v>
      </c>
      <c r="AF166" s="1148">
        <f t="shared" si="136"/>
        <v>242</v>
      </c>
      <c r="AG166" s="1148">
        <f t="shared" si="136"/>
        <v>182</v>
      </c>
      <c r="AH166" s="1148">
        <f t="shared" si="136"/>
        <v>162</v>
      </c>
      <c r="AI166" s="1148">
        <f t="shared" si="136"/>
        <v>122</v>
      </c>
      <c r="AJ166" s="1148">
        <f t="shared" si="136"/>
        <v>22</v>
      </c>
      <c r="AK166" s="1148">
        <f t="shared" si="136"/>
        <v>22</v>
      </c>
      <c r="AL166" s="1148">
        <f t="shared" si="136"/>
        <v>22</v>
      </c>
    </row>
    <row r="167" spans="2:38" ht="42" thickBot="1">
      <c r="B167" s="1367" t="s">
        <v>178</v>
      </c>
      <c r="C167" s="1667"/>
      <c r="D167" s="2061" t="s">
        <v>52</v>
      </c>
      <c r="E167" s="2062"/>
      <c r="F167" s="1417" t="str">
        <f>B167&amp;D167</f>
        <v>MFLメーカー在庫</v>
      </c>
      <c r="H167" s="1148">
        <f>SUMIF($D$98:$D$137,$D$160:$D$169,H$98:H$137)</f>
        <v>200</v>
      </c>
      <c r="I167" s="1148">
        <f t="shared" si="135"/>
        <v>200</v>
      </c>
      <c r="J167" s="1148">
        <f t="shared" si="135"/>
        <v>200</v>
      </c>
      <c r="K167" s="1148">
        <f t="shared" si="135"/>
        <v>200</v>
      </c>
      <c r="L167" s="1148">
        <f t="shared" si="135"/>
        <v>200</v>
      </c>
      <c r="M167" s="1148">
        <f t="shared" si="135"/>
        <v>120</v>
      </c>
      <c r="N167" s="1148">
        <f t="shared" si="135"/>
        <v>40</v>
      </c>
      <c r="O167" s="1148">
        <f t="shared" si="135"/>
        <v>120</v>
      </c>
      <c r="P167" s="1148">
        <f t="shared" si="135"/>
        <v>120</v>
      </c>
      <c r="Q167" s="1148">
        <f t="shared" si="135"/>
        <v>120</v>
      </c>
      <c r="R167" s="1148">
        <f t="shared" si="135"/>
        <v>665</v>
      </c>
      <c r="S167" s="1148">
        <f t="shared" si="135"/>
        <v>585</v>
      </c>
      <c r="T167" s="1148">
        <f t="shared" si="135"/>
        <v>545</v>
      </c>
      <c r="U167" s="1148">
        <f t="shared" si="135"/>
        <v>505</v>
      </c>
      <c r="V167" s="1148">
        <f t="shared" si="135"/>
        <v>465</v>
      </c>
      <c r="W167" s="1148">
        <f t="shared" si="135"/>
        <v>465</v>
      </c>
      <c r="X167" s="1148">
        <f t="shared" si="135"/>
        <v>465</v>
      </c>
      <c r="Y167" s="1148">
        <f t="shared" si="136"/>
        <v>425</v>
      </c>
      <c r="Z167" s="1148">
        <f t="shared" si="136"/>
        <v>385</v>
      </c>
      <c r="AA167" s="1148">
        <f t="shared" si="136"/>
        <v>345</v>
      </c>
      <c r="AB167" s="1148">
        <f t="shared" si="136"/>
        <v>305</v>
      </c>
      <c r="AC167" s="1148">
        <f t="shared" si="136"/>
        <v>265</v>
      </c>
      <c r="AD167" s="1148">
        <f t="shared" si="136"/>
        <v>265</v>
      </c>
      <c r="AE167" s="1148">
        <f t="shared" si="136"/>
        <v>265</v>
      </c>
      <c r="AF167" s="1148">
        <f t="shared" si="136"/>
        <v>205</v>
      </c>
      <c r="AG167" s="1148">
        <f t="shared" si="136"/>
        <v>145</v>
      </c>
      <c r="AH167" s="1148">
        <f t="shared" si="136"/>
        <v>65</v>
      </c>
      <c r="AI167" s="1148">
        <f t="shared" si="136"/>
        <v>5</v>
      </c>
      <c r="AJ167" s="1148">
        <f t="shared" si="136"/>
        <v>5</v>
      </c>
      <c r="AK167" s="1148">
        <f t="shared" si="136"/>
        <v>5</v>
      </c>
      <c r="AL167" s="1148">
        <f t="shared" si="136"/>
        <v>5</v>
      </c>
    </row>
    <row r="168" spans="2:38" ht="42" thickTop="1">
      <c r="B168" s="1367" t="s">
        <v>178</v>
      </c>
      <c r="C168" s="1667"/>
      <c r="D168" s="2063" t="s">
        <v>51</v>
      </c>
      <c r="E168" s="2064"/>
      <c r="F168" s="1417" t="str">
        <f>B168&amp;D168</f>
        <v>MFL鋳造領域在庫</v>
      </c>
      <c r="H168" s="1148">
        <f>SUMIF($D$98:$D$137,$D$160:$D$169,H$98:H$137)</f>
        <v>116</v>
      </c>
      <c r="I168" s="1148">
        <f t="shared" si="135"/>
        <v>116</v>
      </c>
      <c r="J168" s="1148">
        <f t="shared" si="135"/>
        <v>116</v>
      </c>
      <c r="K168" s="1148">
        <f t="shared" si="135"/>
        <v>116</v>
      </c>
      <c r="L168" s="1148">
        <f t="shared" si="135"/>
        <v>116</v>
      </c>
      <c r="M168" s="1148">
        <f t="shared" si="135"/>
        <v>286</v>
      </c>
      <c r="N168" s="1148">
        <f t="shared" si="135"/>
        <v>496</v>
      </c>
      <c r="O168" s="1148">
        <f t="shared" si="135"/>
        <v>535</v>
      </c>
      <c r="P168" s="1148">
        <f t="shared" si="135"/>
        <v>521</v>
      </c>
      <c r="Q168" s="1148">
        <f t="shared" si="135"/>
        <v>512</v>
      </c>
      <c r="R168" s="1148">
        <f t="shared" si="135"/>
        <v>0</v>
      </c>
      <c r="S168" s="1148">
        <f t="shared" si="135"/>
        <v>0</v>
      </c>
      <c r="T168" s="1148">
        <f t="shared" si="135"/>
        <v>0</v>
      </c>
      <c r="U168" s="1148">
        <f t="shared" si="135"/>
        <v>0</v>
      </c>
      <c r="V168" s="1148">
        <f t="shared" si="135"/>
        <v>0</v>
      </c>
      <c r="W168" s="1148">
        <f t="shared" si="135"/>
        <v>0</v>
      </c>
      <c r="X168" s="1148">
        <f t="shared" si="135"/>
        <v>0</v>
      </c>
      <c r="Y168" s="1148">
        <f t="shared" si="136"/>
        <v>0</v>
      </c>
      <c r="Z168" s="1148">
        <f t="shared" si="136"/>
        <v>0</v>
      </c>
      <c r="AA168" s="1148">
        <f t="shared" si="136"/>
        <v>0</v>
      </c>
      <c r="AB168" s="1148">
        <f t="shared" si="136"/>
        <v>0</v>
      </c>
      <c r="AC168" s="1148">
        <f t="shared" si="136"/>
        <v>0</v>
      </c>
      <c r="AD168" s="1148">
        <f t="shared" si="136"/>
        <v>0</v>
      </c>
      <c r="AE168" s="1148">
        <f t="shared" si="136"/>
        <v>0</v>
      </c>
      <c r="AF168" s="1148">
        <f t="shared" si="136"/>
        <v>0</v>
      </c>
      <c r="AG168" s="1148">
        <f t="shared" si="136"/>
        <v>0</v>
      </c>
      <c r="AH168" s="1148">
        <f t="shared" si="136"/>
        <v>0</v>
      </c>
      <c r="AI168" s="1148">
        <f t="shared" si="136"/>
        <v>0</v>
      </c>
      <c r="AJ168" s="1148">
        <f t="shared" si="136"/>
        <v>0</v>
      </c>
      <c r="AK168" s="1148">
        <f t="shared" si="136"/>
        <v>0</v>
      </c>
      <c r="AL168" s="1148">
        <f t="shared" si="136"/>
        <v>0</v>
      </c>
    </row>
    <row r="169" spans="2:38" ht="41.4">
      <c r="B169" s="1367" t="s">
        <v>178</v>
      </c>
      <c r="C169" s="1667"/>
      <c r="D169" s="2065" t="s">
        <v>639</v>
      </c>
      <c r="E169" s="2066"/>
      <c r="F169" s="1418" t="str">
        <f t="shared" si="130"/>
        <v>MFL累計進度</v>
      </c>
      <c r="H169" s="1148">
        <f t="shared" si="137"/>
        <v>0</v>
      </c>
      <c r="I169" s="1148">
        <f t="shared" si="135"/>
        <v>0</v>
      </c>
      <c r="J169" s="1148">
        <f t="shared" si="135"/>
        <v>0</v>
      </c>
      <c r="K169" s="1148">
        <f t="shared" si="135"/>
        <v>0</v>
      </c>
      <c r="L169" s="1148">
        <f t="shared" si="135"/>
        <v>0</v>
      </c>
      <c r="M169" s="1148">
        <f t="shared" si="135"/>
        <v>-10</v>
      </c>
      <c r="N169" s="1148">
        <f t="shared" si="135"/>
        <v>-10</v>
      </c>
      <c r="O169" s="1148">
        <f t="shared" si="135"/>
        <v>-31</v>
      </c>
      <c r="P169" s="1148">
        <f t="shared" si="135"/>
        <v>-45</v>
      </c>
      <c r="Q169" s="1148">
        <f t="shared" si="135"/>
        <v>-54</v>
      </c>
      <c r="R169" s="1148">
        <f t="shared" si="135"/>
        <v>-54</v>
      </c>
      <c r="S169" s="1148">
        <f t="shared" si="135"/>
        <v>-54</v>
      </c>
      <c r="T169" s="1148">
        <f t="shared" si="135"/>
        <v>-54</v>
      </c>
      <c r="U169" s="1148">
        <f t="shared" si="135"/>
        <v>-54</v>
      </c>
      <c r="V169" s="1148">
        <f t="shared" si="135"/>
        <v>-55</v>
      </c>
      <c r="W169" s="1148">
        <f t="shared" si="135"/>
        <v>-55</v>
      </c>
      <c r="X169" s="1148">
        <f t="shared" si="135"/>
        <v>-55</v>
      </c>
      <c r="Y169" s="1148">
        <f t="shared" si="136"/>
        <v>-55</v>
      </c>
      <c r="Z169" s="1148">
        <f t="shared" si="136"/>
        <v>-55</v>
      </c>
      <c r="AA169" s="1148">
        <f t="shared" si="136"/>
        <v>-55</v>
      </c>
      <c r="AB169" s="1148">
        <f t="shared" si="136"/>
        <v>-55</v>
      </c>
      <c r="AC169" s="1148">
        <f t="shared" si="136"/>
        <v>-55</v>
      </c>
      <c r="AD169" s="1148">
        <f t="shared" si="136"/>
        <v>-55</v>
      </c>
      <c r="AE169" s="1148">
        <f t="shared" si="136"/>
        <v>-55</v>
      </c>
      <c r="AF169" s="1148">
        <f t="shared" si="136"/>
        <v>-55</v>
      </c>
      <c r="AG169" s="1148">
        <f t="shared" si="136"/>
        <v>-55</v>
      </c>
      <c r="AH169" s="1148">
        <f t="shared" si="136"/>
        <v>-55</v>
      </c>
      <c r="AI169" s="1148">
        <f t="shared" si="136"/>
        <v>-55</v>
      </c>
      <c r="AJ169" s="1148">
        <f t="shared" si="136"/>
        <v>-55</v>
      </c>
      <c r="AK169" s="1148">
        <f t="shared" si="136"/>
        <v>-55</v>
      </c>
      <c r="AL169" s="1148">
        <f t="shared" si="136"/>
        <v>-55</v>
      </c>
    </row>
  </sheetData>
  <mergeCells count="181">
    <mergeCell ref="D22:E22"/>
    <mergeCell ref="D23:E23"/>
    <mergeCell ref="D24:E24"/>
    <mergeCell ref="D25:E25"/>
    <mergeCell ref="D26:E26"/>
    <mergeCell ref="D27:E27"/>
    <mergeCell ref="D28:E28"/>
    <mergeCell ref="D64:E64"/>
    <mergeCell ref="F64:F71"/>
    <mergeCell ref="D65:E65"/>
    <mergeCell ref="D66:E66"/>
    <mergeCell ref="D67:E67"/>
    <mergeCell ref="D68:E68"/>
    <mergeCell ref="D69:E69"/>
    <mergeCell ref="D70:E70"/>
    <mergeCell ref="D71:E71"/>
    <mergeCell ref="C37:C54"/>
    <mergeCell ref="D37:D38"/>
    <mergeCell ref="D39:D40"/>
    <mergeCell ref="D41:D42"/>
    <mergeCell ref="D43:D44"/>
    <mergeCell ref="D46:E46"/>
    <mergeCell ref="D47:E47"/>
    <mergeCell ref="D48:E48"/>
    <mergeCell ref="D49:E49"/>
    <mergeCell ref="D50:E50"/>
    <mergeCell ref="D51:E51"/>
    <mergeCell ref="C5:C6"/>
    <mergeCell ref="E5:E6"/>
    <mergeCell ref="F5:F6"/>
    <mergeCell ref="G5:G6"/>
    <mergeCell ref="AC2:AD2"/>
    <mergeCell ref="E2:G2"/>
    <mergeCell ref="D97:E97"/>
    <mergeCell ref="C80:C97"/>
    <mergeCell ref="D80:D81"/>
    <mergeCell ref="D82:D83"/>
    <mergeCell ref="D84:D85"/>
    <mergeCell ref="D86:D87"/>
    <mergeCell ref="D89:E89"/>
    <mergeCell ref="D90:E90"/>
    <mergeCell ref="D91:E91"/>
    <mergeCell ref="D92:E92"/>
    <mergeCell ref="D93:E93"/>
    <mergeCell ref="D94:E94"/>
    <mergeCell ref="D95:E95"/>
    <mergeCell ref="D96:E96"/>
    <mergeCell ref="C7:C36"/>
    <mergeCell ref="D7:E7"/>
    <mergeCell ref="D8:E8"/>
    <mergeCell ref="D9:E9"/>
    <mergeCell ref="C55:C79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72:E72"/>
    <mergeCell ref="D73:E73"/>
    <mergeCell ref="D74:E74"/>
    <mergeCell ref="D78:E78"/>
    <mergeCell ref="D79:E79"/>
    <mergeCell ref="D75:E75"/>
    <mergeCell ref="D76:E76"/>
    <mergeCell ref="D77:E77"/>
    <mergeCell ref="AK2:AM2"/>
    <mergeCell ref="H3:I3"/>
    <mergeCell ref="AC3:AD3"/>
    <mergeCell ref="AE3:AF3"/>
    <mergeCell ref="AG3:AH3"/>
    <mergeCell ref="AK3:AM3"/>
    <mergeCell ref="AC4:AD4"/>
    <mergeCell ref="AE4:AF4"/>
    <mergeCell ref="AG4:AH4"/>
    <mergeCell ref="O3:Q3"/>
    <mergeCell ref="AE2:AF2"/>
    <mergeCell ref="AG2:AH2"/>
    <mergeCell ref="D10:E10"/>
    <mergeCell ref="D16:E16"/>
    <mergeCell ref="D17:E17"/>
    <mergeCell ref="D18:E18"/>
    <mergeCell ref="D19:E19"/>
    <mergeCell ref="D20:E20"/>
    <mergeCell ref="D29:E29"/>
    <mergeCell ref="F29:F36"/>
    <mergeCell ref="D30:E30"/>
    <mergeCell ref="D31:E31"/>
    <mergeCell ref="D32:E32"/>
    <mergeCell ref="D33:E33"/>
    <mergeCell ref="D34:E34"/>
    <mergeCell ref="D35:E35"/>
    <mergeCell ref="D36:E36"/>
    <mergeCell ref="D11:E11"/>
    <mergeCell ref="D12:E12"/>
    <mergeCell ref="D13:E13"/>
    <mergeCell ref="D14:E14"/>
    <mergeCell ref="D15:E15"/>
    <mergeCell ref="F12:F14"/>
    <mergeCell ref="F17:F19"/>
    <mergeCell ref="D21:E21"/>
    <mergeCell ref="F21:F28"/>
    <mergeCell ref="D140:E140"/>
    <mergeCell ref="D141:E141"/>
    <mergeCell ref="D142:E142"/>
    <mergeCell ref="D143:E143"/>
    <mergeCell ref="D144:E144"/>
    <mergeCell ref="D145:E145"/>
    <mergeCell ref="D146:E146"/>
    <mergeCell ref="C120:C137"/>
    <mergeCell ref="D133:E133"/>
    <mergeCell ref="D134:E134"/>
    <mergeCell ref="D135:E135"/>
    <mergeCell ref="D136:E136"/>
    <mergeCell ref="D137:E137"/>
    <mergeCell ref="D132:E132"/>
    <mergeCell ref="D131:E131"/>
    <mergeCell ref="D130:E130"/>
    <mergeCell ref="C140:C149"/>
    <mergeCell ref="D147:E147"/>
    <mergeCell ref="D148:E148"/>
    <mergeCell ref="D149:E149"/>
    <mergeCell ref="C98:C119"/>
    <mergeCell ref="F115:F119"/>
    <mergeCell ref="D104:E104"/>
    <mergeCell ref="D105:E105"/>
    <mergeCell ref="D119:E119"/>
    <mergeCell ref="D124:D125"/>
    <mergeCell ref="D126:D127"/>
    <mergeCell ref="D117:E117"/>
    <mergeCell ref="D98:E98"/>
    <mergeCell ref="D99:E99"/>
    <mergeCell ref="D100:E100"/>
    <mergeCell ref="D102:E102"/>
    <mergeCell ref="D111:E111"/>
    <mergeCell ref="D101:E101"/>
    <mergeCell ref="D107:E107"/>
    <mergeCell ref="D108:E108"/>
    <mergeCell ref="D115:E115"/>
    <mergeCell ref="D120:D121"/>
    <mergeCell ref="D122:D123"/>
    <mergeCell ref="D109:E109"/>
    <mergeCell ref="D110:E110"/>
    <mergeCell ref="D106:E106"/>
    <mergeCell ref="D103:E103"/>
    <mergeCell ref="F107:F114"/>
    <mergeCell ref="D114:E114"/>
    <mergeCell ref="D118:E118"/>
    <mergeCell ref="D116:E116"/>
    <mergeCell ref="D129:E129"/>
    <mergeCell ref="D112:E112"/>
    <mergeCell ref="D113:E113"/>
    <mergeCell ref="F72:F79"/>
    <mergeCell ref="D52:E52"/>
    <mergeCell ref="D53:E53"/>
    <mergeCell ref="D54:E54"/>
    <mergeCell ref="C150:C15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C160:C16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</mergeCells>
  <phoneticPr fontId="6"/>
  <conditionalFormatting sqref="H5:AL11 G12:AL12 H13:AL137">
    <cfRule type="expression" dxfId="45" priority="4">
      <formula>WEEKDAY(G$6)=1</formula>
    </cfRule>
    <cfRule type="expression" dxfId="44" priority="5">
      <formula>WEEKDAY(G$6)=7</formula>
    </cfRule>
  </conditionalFormatting>
  <conditionalFormatting sqref="H141:AL141 I144:AL144">
    <cfRule type="cellIs" dxfId="43" priority="3" operator="greaterThan">
      <formula>0</formula>
    </cfRule>
  </conditionalFormatting>
  <conditionalFormatting sqref="H151:AL151 H154:AL154">
    <cfRule type="cellIs" dxfId="42" priority="2" operator="greaterThan">
      <formula>0</formula>
    </cfRule>
  </conditionalFormatting>
  <conditionalFormatting sqref="H161:AL161 H164:AL168">
    <cfRule type="cellIs" dxfId="41" priority="1" operator="greaterThan">
      <formula>0</formula>
    </cfRule>
  </conditionalFormatting>
  <printOptions horizontalCentered="1" verticalCentered="1"/>
  <pageMargins left="0" right="0" top="0" bottom="0" header="0" footer="0"/>
  <pageSetup paperSize="8" scale="45" orientation="landscape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FFFF"/>
    <pageSetUpPr fitToPage="1"/>
  </sheetPr>
  <dimension ref="B1:AW188"/>
  <sheetViews>
    <sheetView showZeros="0" zoomScale="40" zoomScaleNormal="40" workbookViewId="0">
      <pane xSplit="7" ySplit="6" topLeftCell="H7" activePane="bottomRight" state="frozen"/>
      <selection activeCell="A31" sqref="A31:A42"/>
      <selection pane="topRight" activeCell="A31" sqref="A31:A42"/>
      <selection pane="bottomLeft" activeCell="A31" sqref="A31:A42"/>
      <selection pane="bottomRight" activeCell="A31" sqref="A31:A42"/>
    </sheetView>
  </sheetViews>
  <sheetFormatPr defaultRowHeight="16.2"/>
  <cols>
    <col min="2" max="2" width="8.6640625" customWidth="1"/>
    <col min="3" max="3" width="9" customWidth="1"/>
    <col min="4" max="4" width="12.6640625" customWidth="1"/>
    <col min="5" max="5" width="10.6640625" customWidth="1"/>
    <col min="6" max="6" width="12.44140625" style="92" bestFit="1" customWidth="1"/>
    <col min="7" max="7" width="13.6640625" customWidth="1"/>
    <col min="8" max="38" width="12" customWidth="1"/>
    <col min="39" max="39" width="12.6640625" style="179" customWidth="1"/>
    <col min="41" max="41" width="18.44140625" bestFit="1" customWidth="1"/>
    <col min="49" max="49" width="9.6640625" customWidth="1"/>
  </cols>
  <sheetData>
    <row r="1" spans="2:49" ht="16.8" thickBot="1"/>
    <row r="2" spans="2:49" ht="25.8">
      <c r="B2" s="38"/>
      <c r="C2" s="3"/>
      <c r="D2" s="3"/>
      <c r="E2" s="2101" t="s">
        <v>613</v>
      </c>
      <c r="F2" s="2101"/>
      <c r="G2" s="2101"/>
      <c r="H2" s="51"/>
      <c r="I2" s="52"/>
      <c r="J2" s="52"/>
      <c r="K2" s="53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2077" t="s">
        <v>351</v>
      </c>
      <c r="AD2" s="2078"/>
      <c r="AE2" s="2079" t="s">
        <v>614</v>
      </c>
      <c r="AF2" s="2080"/>
      <c r="AG2" s="2079" t="s">
        <v>352</v>
      </c>
      <c r="AH2" s="2078"/>
      <c r="AI2" s="148"/>
      <c r="AJ2" s="147"/>
      <c r="AK2" s="2103"/>
      <c r="AL2" s="2103"/>
      <c r="AM2" s="2103"/>
    </row>
    <row r="3" spans="2:49" ht="48" customHeight="1" thickBot="1">
      <c r="B3" s="15"/>
      <c r="D3" s="103"/>
      <c r="E3" s="107" t="s">
        <v>615</v>
      </c>
      <c r="F3" s="105"/>
      <c r="G3" s="104"/>
      <c r="H3" s="2104" t="s">
        <v>194</v>
      </c>
      <c r="I3" s="2104"/>
      <c r="J3" s="886" t="str">
        <f>MKC①!J3</f>
        <v>5</v>
      </c>
      <c r="K3" s="60" t="s">
        <v>616</v>
      </c>
      <c r="L3" s="58"/>
      <c r="O3" s="2110"/>
      <c r="P3" s="2110"/>
      <c r="Q3" s="2110"/>
      <c r="R3" s="59"/>
      <c r="S3" s="57"/>
      <c r="T3" s="58"/>
      <c r="U3" s="58"/>
      <c r="V3" s="58"/>
      <c r="W3" s="58"/>
      <c r="X3" s="58"/>
      <c r="Y3" s="58"/>
      <c r="Z3" s="61"/>
      <c r="AA3" s="58"/>
      <c r="AB3" s="58"/>
      <c r="AC3" s="2105" t="s">
        <v>355</v>
      </c>
      <c r="AD3" s="2106"/>
      <c r="AE3" s="2107" t="s">
        <v>356</v>
      </c>
      <c r="AF3" s="2106"/>
      <c r="AG3" s="2107" t="s">
        <v>356</v>
      </c>
      <c r="AH3" s="2108"/>
      <c r="AI3" s="10"/>
      <c r="AJ3" s="147" t="s">
        <v>617</v>
      </c>
      <c r="AK3" s="2103">
        <f ca="1">TODAY()</f>
        <v>46164</v>
      </c>
      <c r="AL3" s="2103"/>
      <c r="AM3" s="2103"/>
      <c r="AN3" s="12"/>
      <c r="AO3" s="12"/>
      <c r="AP3" s="12"/>
      <c r="AQ3" s="12"/>
      <c r="AR3" s="12"/>
    </row>
    <row r="4" spans="2:49" ht="24" thickBot="1">
      <c r="B4" s="15"/>
      <c r="C4" s="102"/>
      <c r="D4" s="103"/>
      <c r="E4" s="102"/>
      <c r="F4" s="106"/>
      <c r="G4" s="10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2109"/>
      <c r="AD4" s="2109"/>
      <c r="AE4" s="2109"/>
      <c r="AF4" s="2109"/>
      <c r="AG4" s="2109"/>
      <c r="AH4" s="2109"/>
      <c r="AI4" s="62"/>
      <c r="AJ4" s="62"/>
      <c r="AK4" s="63"/>
      <c r="AL4" s="63"/>
      <c r="AM4" s="180"/>
    </row>
    <row r="5" spans="2:49" ht="30" customHeight="1" thickTop="1">
      <c r="B5" s="15"/>
      <c r="C5" s="2069" t="s">
        <v>1</v>
      </c>
      <c r="D5" s="136"/>
      <c r="E5" s="2071"/>
      <c r="F5" s="2073" t="s">
        <v>6</v>
      </c>
      <c r="G5" s="2075" t="s">
        <v>618</v>
      </c>
      <c r="H5" s="508">
        <f>DATE(2026,J3,1)</f>
        <v>46143</v>
      </c>
      <c r="I5" s="149">
        <f>H5+1</f>
        <v>46144</v>
      </c>
      <c r="J5" s="149">
        <f t="shared" ref="J5:AL5" si="0">I5+1</f>
        <v>46145</v>
      </c>
      <c r="K5" s="149">
        <f t="shared" si="0"/>
        <v>46146</v>
      </c>
      <c r="L5" s="149">
        <f t="shared" si="0"/>
        <v>46147</v>
      </c>
      <c r="M5" s="149">
        <f t="shared" si="0"/>
        <v>46148</v>
      </c>
      <c r="N5" s="149">
        <f t="shared" si="0"/>
        <v>46149</v>
      </c>
      <c r="O5" s="149">
        <f t="shared" si="0"/>
        <v>46150</v>
      </c>
      <c r="P5" s="149">
        <f t="shared" si="0"/>
        <v>46151</v>
      </c>
      <c r="Q5" s="149">
        <f t="shared" si="0"/>
        <v>46152</v>
      </c>
      <c r="R5" s="149">
        <f t="shared" si="0"/>
        <v>46153</v>
      </c>
      <c r="S5" s="149">
        <f t="shared" si="0"/>
        <v>46154</v>
      </c>
      <c r="T5" s="149">
        <f t="shared" si="0"/>
        <v>46155</v>
      </c>
      <c r="U5" s="149">
        <f t="shared" si="0"/>
        <v>46156</v>
      </c>
      <c r="V5" s="149">
        <f t="shared" si="0"/>
        <v>46157</v>
      </c>
      <c r="W5" s="149">
        <f t="shared" si="0"/>
        <v>46158</v>
      </c>
      <c r="X5" s="149">
        <f t="shared" si="0"/>
        <v>46159</v>
      </c>
      <c r="Y5" s="149">
        <f t="shared" si="0"/>
        <v>46160</v>
      </c>
      <c r="Z5" s="149">
        <f t="shared" si="0"/>
        <v>46161</v>
      </c>
      <c r="AA5" s="149">
        <f t="shared" si="0"/>
        <v>46162</v>
      </c>
      <c r="AB5" s="149">
        <f t="shared" si="0"/>
        <v>46163</v>
      </c>
      <c r="AC5" s="149">
        <f t="shared" si="0"/>
        <v>46164</v>
      </c>
      <c r="AD5" s="149">
        <f t="shared" si="0"/>
        <v>46165</v>
      </c>
      <c r="AE5" s="149">
        <f t="shared" si="0"/>
        <v>46166</v>
      </c>
      <c r="AF5" s="149">
        <f t="shared" si="0"/>
        <v>46167</v>
      </c>
      <c r="AG5" s="149">
        <f t="shared" si="0"/>
        <v>46168</v>
      </c>
      <c r="AH5" s="149">
        <f t="shared" si="0"/>
        <v>46169</v>
      </c>
      <c r="AI5" s="149">
        <f t="shared" si="0"/>
        <v>46170</v>
      </c>
      <c r="AJ5" s="149">
        <f t="shared" si="0"/>
        <v>46171</v>
      </c>
      <c r="AK5" s="149">
        <f t="shared" si="0"/>
        <v>46172</v>
      </c>
      <c r="AL5" s="149">
        <f t="shared" si="0"/>
        <v>46173</v>
      </c>
      <c r="AM5" s="150"/>
    </row>
    <row r="6" spans="2:49" ht="30" customHeight="1" thickBot="1">
      <c r="B6" s="15"/>
      <c r="C6" s="2070"/>
      <c r="D6" s="137"/>
      <c r="E6" s="2072"/>
      <c r="F6" s="2074"/>
      <c r="G6" s="2076"/>
      <c r="H6" s="138">
        <f>+H5</f>
        <v>46143</v>
      </c>
      <c r="I6" s="138">
        <f t="shared" ref="I6:AL6" si="1">+I5</f>
        <v>46144</v>
      </c>
      <c r="J6" s="138">
        <f t="shared" si="1"/>
        <v>46145</v>
      </c>
      <c r="K6" s="138">
        <f t="shared" si="1"/>
        <v>46146</v>
      </c>
      <c r="L6" s="138">
        <f t="shared" si="1"/>
        <v>46147</v>
      </c>
      <c r="M6" s="138">
        <f t="shared" si="1"/>
        <v>46148</v>
      </c>
      <c r="N6" s="138">
        <f t="shared" si="1"/>
        <v>46149</v>
      </c>
      <c r="O6" s="138">
        <f t="shared" si="1"/>
        <v>46150</v>
      </c>
      <c r="P6" s="138">
        <f t="shared" si="1"/>
        <v>46151</v>
      </c>
      <c r="Q6" s="138">
        <f t="shared" si="1"/>
        <v>46152</v>
      </c>
      <c r="R6" s="138">
        <f t="shared" si="1"/>
        <v>46153</v>
      </c>
      <c r="S6" s="138">
        <f t="shared" si="1"/>
        <v>46154</v>
      </c>
      <c r="T6" s="138">
        <f t="shared" si="1"/>
        <v>46155</v>
      </c>
      <c r="U6" s="138">
        <f t="shared" si="1"/>
        <v>46156</v>
      </c>
      <c r="V6" s="138">
        <f t="shared" si="1"/>
        <v>46157</v>
      </c>
      <c r="W6" s="138">
        <f t="shared" si="1"/>
        <v>46158</v>
      </c>
      <c r="X6" s="138">
        <f t="shared" si="1"/>
        <v>46159</v>
      </c>
      <c r="Y6" s="138">
        <f t="shared" si="1"/>
        <v>46160</v>
      </c>
      <c r="Z6" s="138">
        <f t="shared" si="1"/>
        <v>46161</v>
      </c>
      <c r="AA6" s="138">
        <f t="shared" si="1"/>
        <v>46162</v>
      </c>
      <c r="AB6" s="138">
        <f t="shared" si="1"/>
        <v>46163</v>
      </c>
      <c r="AC6" s="138">
        <f t="shared" si="1"/>
        <v>46164</v>
      </c>
      <c r="AD6" s="138">
        <f t="shared" si="1"/>
        <v>46165</v>
      </c>
      <c r="AE6" s="138">
        <f t="shared" si="1"/>
        <v>46166</v>
      </c>
      <c r="AF6" s="138">
        <f t="shared" si="1"/>
        <v>46167</v>
      </c>
      <c r="AG6" s="138">
        <f t="shared" si="1"/>
        <v>46168</v>
      </c>
      <c r="AH6" s="138">
        <f t="shared" si="1"/>
        <v>46169</v>
      </c>
      <c r="AI6" s="138">
        <f t="shared" si="1"/>
        <v>46170</v>
      </c>
      <c r="AJ6" s="138">
        <f t="shared" si="1"/>
        <v>46171</v>
      </c>
      <c r="AK6" s="138">
        <f t="shared" si="1"/>
        <v>46172</v>
      </c>
      <c r="AL6" s="138">
        <f t="shared" si="1"/>
        <v>46173</v>
      </c>
      <c r="AM6" s="151"/>
    </row>
    <row r="7" spans="2:49" ht="30" customHeight="1" thickTop="1">
      <c r="B7" s="238" t="s">
        <v>9</v>
      </c>
      <c r="C7" s="2081" t="s">
        <v>718</v>
      </c>
      <c r="D7" s="2067" t="s">
        <v>120</v>
      </c>
      <c r="E7" s="2068"/>
      <c r="F7" s="127">
        <f>+GL!E18</f>
        <v>0</v>
      </c>
      <c r="G7" s="128"/>
      <c r="H7" s="798"/>
      <c r="I7" s="798"/>
      <c r="J7" s="798"/>
      <c r="K7" s="798"/>
      <c r="L7" s="798"/>
      <c r="M7" s="798">
        <v>108</v>
      </c>
      <c r="N7" s="798">
        <v>72</v>
      </c>
      <c r="O7" s="798">
        <v>36</v>
      </c>
      <c r="P7" s="798"/>
      <c r="Q7" s="798"/>
      <c r="R7" s="798"/>
      <c r="S7" s="798"/>
      <c r="T7" s="798"/>
      <c r="U7" s="798"/>
      <c r="V7" s="798"/>
      <c r="W7" s="798"/>
      <c r="X7" s="798"/>
      <c r="Y7" s="798"/>
      <c r="Z7" s="798"/>
      <c r="AA7" s="798"/>
      <c r="AB7" s="798"/>
      <c r="AC7" s="798"/>
      <c r="AD7" s="798"/>
      <c r="AE7" s="798"/>
      <c r="AF7" s="798"/>
      <c r="AG7" s="798"/>
      <c r="AH7" s="798"/>
      <c r="AI7" s="798"/>
      <c r="AJ7" s="798"/>
      <c r="AK7" s="798"/>
      <c r="AL7" s="800"/>
      <c r="AM7" s="181">
        <f>SUM(H7:AL7)+G7</f>
        <v>216</v>
      </c>
    </row>
    <row r="8" spans="2:49" ht="30" customHeight="1">
      <c r="B8" s="238" t="s">
        <v>9</v>
      </c>
      <c r="C8" s="2082"/>
      <c r="D8" s="2084" t="s">
        <v>621</v>
      </c>
      <c r="E8" s="2085"/>
      <c r="F8" s="80"/>
      <c r="G8" s="213">
        <f>+G7</f>
        <v>0</v>
      </c>
      <c r="H8" s="143">
        <f t="shared" ref="H8:AL8" si="2">+H7</f>
        <v>0</v>
      </c>
      <c r="I8" s="143">
        <f t="shared" si="2"/>
        <v>0</v>
      </c>
      <c r="J8" s="143">
        <f t="shared" si="2"/>
        <v>0</v>
      </c>
      <c r="K8" s="143">
        <f t="shared" si="2"/>
        <v>0</v>
      </c>
      <c r="L8" s="143">
        <f t="shared" si="2"/>
        <v>0</v>
      </c>
      <c r="M8" s="1470">
        <v>36</v>
      </c>
      <c r="N8" s="1470">
        <v>108</v>
      </c>
      <c r="O8" s="1470">
        <v>72</v>
      </c>
      <c r="P8" s="143">
        <f t="shared" si="2"/>
        <v>0</v>
      </c>
      <c r="Q8" s="143">
        <f t="shared" si="2"/>
        <v>0</v>
      </c>
      <c r="R8" s="1470">
        <f t="shared" si="2"/>
        <v>0</v>
      </c>
      <c r="S8" s="1470">
        <f t="shared" si="2"/>
        <v>0</v>
      </c>
      <c r="T8" s="1470">
        <f t="shared" si="2"/>
        <v>0</v>
      </c>
      <c r="U8" s="1470">
        <f t="shared" si="2"/>
        <v>0</v>
      </c>
      <c r="V8" s="1470">
        <f t="shared" si="2"/>
        <v>0</v>
      </c>
      <c r="W8" s="143">
        <f t="shared" si="2"/>
        <v>0</v>
      </c>
      <c r="X8" s="143">
        <f t="shared" si="2"/>
        <v>0</v>
      </c>
      <c r="Y8" s="1470">
        <f t="shared" si="2"/>
        <v>0</v>
      </c>
      <c r="Z8" s="1470">
        <f t="shared" si="2"/>
        <v>0</v>
      </c>
      <c r="AA8" s="1470">
        <f t="shared" si="2"/>
        <v>0</v>
      </c>
      <c r="AB8" s="1470">
        <f t="shared" si="2"/>
        <v>0</v>
      </c>
      <c r="AC8" s="143">
        <f t="shared" si="2"/>
        <v>0</v>
      </c>
      <c r="AD8" s="143">
        <f t="shared" si="2"/>
        <v>0</v>
      </c>
      <c r="AE8" s="143">
        <f t="shared" si="2"/>
        <v>0</v>
      </c>
      <c r="AF8" s="143">
        <f t="shared" si="2"/>
        <v>0</v>
      </c>
      <c r="AG8" s="143">
        <f t="shared" si="2"/>
        <v>0</v>
      </c>
      <c r="AH8" s="143">
        <f t="shared" si="2"/>
        <v>0</v>
      </c>
      <c r="AI8" s="143">
        <f t="shared" si="2"/>
        <v>0</v>
      </c>
      <c r="AJ8" s="143">
        <f t="shared" si="2"/>
        <v>0</v>
      </c>
      <c r="AK8" s="143">
        <f t="shared" si="2"/>
        <v>0</v>
      </c>
      <c r="AL8" s="143">
        <f t="shared" si="2"/>
        <v>0</v>
      </c>
      <c r="AM8" s="759">
        <f>SUM(G8:AL8)</f>
        <v>216</v>
      </c>
    </row>
    <row r="9" spans="2:49" s="34" customFormat="1" ht="30" customHeight="1">
      <c r="B9" s="238" t="s">
        <v>9</v>
      </c>
      <c r="C9" s="2082"/>
      <c r="D9" s="2120" t="s">
        <v>622</v>
      </c>
      <c r="E9" s="2121"/>
      <c r="F9" s="122"/>
      <c r="G9" s="758">
        <f>+G7-G8</f>
        <v>0</v>
      </c>
      <c r="H9" s="325">
        <f t="shared" ref="H9:AL9" si="3">G9-H7+H8</f>
        <v>0</v>
      </c>
      <c r="I9" s="325">
        <f t="shared" si="3"/>
        <v>0</v>
      </c>
      <c r="J9" s="325">
        <f t="shared" si="3"/>
        <v>0</v>
      </c>
      <c r="K9" s="325">
        <f t="shared" si="3"/>
        <v>0</v>
      </c>
      <c r="L9" s="325">
        <f t="shared" si="3"/>
        <v>0</v>
      </c>
      <c r="M9" s="325">
        <f t="shared" si="3"/>
        <v>-72</v>
      </c>
      <c r="N9" s="325">
        <f t="shared" si="3"/>
        <v>-36</v>
      </c>
      <c r="O9" s="325">
        <f t="shared" si="3"/>
        <v>0</v>
      </c>
      <c r="P9" s="325">
        <f t="shared" si="3"/>
        <v>0</v>
      </c>
      <c r="Q9" s="325">
        <f t="shared" si="3"/>
        <v>0</v>
      </c>
      <c r="R9" s="325">
        <f t="shared" si="3"/>
        <v>0</v>
      </c>
      <c r="S9" s="325">
        <f t="shared" si="3"/>
        <v>0</v>
      </c>
      <c r="T9" s="325">
        <f t="shared" si="3"/>
        <v>0</v>
      </c>
      <c r="U9" s="325">
        <f t="shared" si="3"/>
        <v>0</v>
      </c>
      <c r="V9" s="325">
        <f t="shared" si="3"/>
        <v>0</v>
      </c>
      <c r="W9" s="325">
        <f t="shared" si="3"/>
        <v>0</v>
      </c>
      <c r="X9" s="325">
        <f t="shared" si="3"/>
        <v>0</v>
      </c>
      <c r="Y9" s="325">
        <f t="shared" si="3"/>
        <v>0</v>
      </c>
      <c r="Z9" s="325">
        <f t="shared" si="3"/>
        <v>0</v>
      </c>
      <c r="AA9" s="325">
        <f t="shared" si="3"/>
        <v>0</v>
      </c>
      <c r="AB9" s="325">
        <f t="shared" si="3"/>
        <v>0</v>
      </c>
      <c r="AC9" s="325">
        <f t="shared" si="3"/>
        <v>0</v>
      </c>
      <c r="AD9" s="325">
        <f t="shared" si="3"/>
        <v>0</v>
      </c>
      <c r="AE9" s="325">
        <f t="shared" si="3"/>
        <v>0</v>
      </c>
      <c r="AF9" s="325">
        <f t="shared" si="3"/>
        <v>0</v>
      </c>
      <c r="AG9" s="325">
        <f t="shared" si="3"/>
        <v>0</v>
      </c>
      <c r="AH9" s="325">
        <f t="shared" si="3"/>
        <v>0</v>
      </c>
      <c r="AI9" s="325">
        <f t="shared" si="3"/>
        <v>0</v>
      </c>
      <c r="AJ9" s="325">
        <f t="shared" si="3"/>
        <v>0</v>
      </c>
      <c r="AK9" s="325">
        <f t="shared" si="3"/>
        <v>0</v>
      </c>
      <c r="AL9" s="325">
        <f t="shared" si="3"/>
        <v>0</v>
      </c>
      <c r="AM9" s="376"/>
      <c r="AO9"/>
      <c r="AP9"/>
      <c r="AQ9"/>
      <c r="AR9"/>
      <c r="AS9"/>
      <c r="AT9"/>
      <c r="AU9"/>
      <c r="AV9"/>
      <c r="AW9"/>
    </row>
    <row r="10" spans="2:49" ht="30" customHeight="1" thickBot="1">
      <c r="B10" s="238" t="s">
        <v>9</v>
      </c>
      <c r="C10" s="2082"/>
      <c r="D10" s="2049" t="s">
        <v>54</v>
      </c>
      <c r="E10" s="2050"/>
      <c r="F10" s="320"/>
      <c r="G10" s="321">
        <f>在庫管理!L11</f>
        <v>0</v>
      </c>
      <c r="H10" s="322">
        <f>G10+H12-H8</f>
        <v>0</v>
      </c>
      <c r="I10" s="322">
        <f t="shared" ref="I10:AL10" si="4">H10+I12-I8</f>
        <v>0</v>
      </c>
      <c r="J10" s="322">
        <f t="shared" si="4"/>
        <v>0</v>
      </c>
      <c r="K10" s="322">
        <f t="shared" si="4"/>
        <v>0</v>
      </c>
      <c r="L10" s="322">
        <f t="shared" si="4"/>
        <v>0</v>
      </c>
      <c r="M10" s="322">
        <f t="shared" si="4"/>
        <v>36</v>
      </c>
      <c r="N10" s="322">
        <f t="shared" si="4"/>
        <v>0</v>
      </c>
      <c r="O10" s="322">
        <f t="shared" si="4"/>
        <v>0</v>
      </c>
      <c r="P10" s="322">
        <f t="shared" si="4"/>
        <v>0</v>
      </c>
      <c r="Q10" s="322">
        <f t="shared" si="4"/>
        <v>0</v>
      </c>
      <c r="R10" s="322">
        <f t="shared" si="4"/>
        <v>0</v>
      </c>
      <c r="S10" s="322">
        <f t="shared" si="4"/>
        <v>0</v>
      </c>
      <c r="T10" s="322">
        <f t="shared" si="4"/>
        <v>0</v>
      </c>
      <c r="U10" s="322">
        <f t="shared" si="4"/>
        <v>0</v>
      </c>
      <c r="V10" s="322">
        <f t="shared" si="4"/>
        <v>0</v>
      </c>
      <c r="W10" s="322">
        <f t="shared" si="4"/>
        <v>0</v>
      </c>
      <c r="X10" s="322">
        <f t="shared" si="4"/>
        <v>0</v>
      </c>
      <c r="Y10" s="322">
        <f t="shared" si="4"/>
        <v>0</v>
      </c>
      <c r="Z10" s="322">
        <f t="shared" si="4"/>
        <v>0</v>
      </c>
      <c r="AA10" s="322">
        <f t="shared" si="4"/>
        <v>0</v>
      </c>
      <c r="AB10" s="322">
        <f t="shared" si="4"/>
        <v>0</v>
      </c>
      <c r="AC10" s="322">
        <f t="shared" si="4"/>
        <v>0</v>
      </c>
      <c r="AD10" s="322">
        <f t="shared" si="4"/>
        <v>0</v>
      </c>
      <c r="AE10" s="322">
        <f t="shared" si="4"/>
        <v>0</v>
      </c>
      <c r="AF10" s="322">
        <f t="shared" si="4"/>
        <v>0</v>
      </c>
      <c r="AG10" s="322">
        <f t="shared" si="4"/>
        <v>0</v>
      </c>
      <c r="AH10" s="322">
        <f t="shared" si="4"/>
        <v>0</v>
      </c>
      <c r="AI10" s="322">
        <f t="shared" si="4"/>
        <v>0</v>
      </c>
      <c r="AJ10" s="322">
        <f t="shared" si="4"/>
        <v>0</v>
      </c>
      <c r="AK10" s="322">
        <f t="shared" si="4"/>
        <v>0</v>
      </c>
      <c r="AL10" s="322">
        <f t="shared" si="4"/>
        <v>0</v>
      </c>
      <c r="AM10" s="375"/>
    </row>
    <row r="11" spans="2:49" s="34" customFormat="1" ht="30" customHeight="1" thickTop="1">
      <c r="B11" s="238" t="s">
        <v>9</v>
      </c>
      <c r="C11" s="2082"/>
      <c r="D11" s="2051" t="s">
        <v>40</v>
      </c>
      <c r="E11" s="2052"/>
      <c r="F11" s="152"/>
      <c r="G11" s="791">
        <f>+管理ﾌｫｰﾏｯﾄ!G10</f>
        <v>0</v>
      </c>
      <c r="H11" s="153">
        <v>0</v>
      </c>
      <c r="I11" s="153"/>
      <c r="J11" s="153">
        <v>0</v>
      </c>
      <c r="K11" s="153"/>
      <c r="L11" s="153"/>
      <c r="M11" s="153">
        <v>108</v>
      </c>
      <c r="N11" s="153">
        <v>72</v>
      </c>
      <c r="O11" s="153">
        <v>72</v>
      </c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5">
        <f>SUM(H11:AL11)</f>
        <v>252</v>
      </c>
      <c r="AO11"/>
      <c r="AP11"/>
      <c r="AQ11"/>
      <c r="AR11"/>
      <c r="AS11"/>
      <c r="AT11"/>
      <c r="AU11"/>
      <c r="AV11"/>
      <c r="AW11"/>
    </row>
    <row r="12" spans="2:49" ht="30" customHeight="1">
      <c r="B12" s="238" t="s">
        <v>9</v>
      </c>
      <c r="C12" s="2082"/>
      <c r="D12" s="2053" t="s">
        <v>140</v>
      </c>
      <c r="E12" s="2054"/>
      <c r="F12" s="123"/>
      <c r="G12" s="120"/>
      <c r="H12" s="121">
        <f t="shared" ref="H12:AL12" si="5">+H11</f>
        <v>0</v>
      </c>
      <c r="I12" s="121">
        <f t="shared" si="5"/>
        <v>0</v>
      </c>
      <c r="J12" s="121">
        <f t="shared" si="5"/>
        <v>0</v>
      </c>
      <c r="K12" s="121">
        <f t="shared" si="5"/>
        <v>0</v>
      </c>
      <c r="L12" s="121">
        <f t="shared" si="5"/>
        <v>0</v>
      </c>
      <c r="M12" s="1466">
        <v>72</v>
      </c>
      <c r="N12" s="1466">
        <f t="shared" si="5"/>
        <v>72</v>
      </c>
      <c r="O12" s="1466">
        <f t="shared" si="5"/>
        <v>72</v>
      </c>
      <c r="P12" s="121">
        <f t="shared" si="5"/>
        <v>0</v>
      </c>
      <c r="Q12" s="121">
        <f t="shared" si="5"/>
        <v>0</v>
      </c>
      <c r="R12" s="1466">
        <f t="shared" si="5"/>
        <v>0</v>
      </c>
      <c r="S12" s="1466">
        <f t="shared" si="5"/>
        <v>0</v>
      </c>
      <c r="T12" s="1466">
        <f t="shared" si="5"/>
        <v>0</v>
      </c>
      <c r="U12" s="1466">
        <f t="shared" si="5"/>
        <v>0</v>
      </c>
      <c r="V12" s="1466">
        <f t="shared" si="5"/>
        <v>0</v>
      </c>
      <c r="W12" s="121">
        <f t="shared" si="5"/>
        <v>0</v>
      </c>
      <c r="X12" s="121">
        <f t="shared" si="5"/>
        <v>0</v>
      </c>
      <c r="Y12" s="1466">
        <f t="shared" si="5"/>
        <v>0</v>
      </c>
      <c r="Z12" s="1466">
        <f t="shared" si="5"/>
        <v>0</v>
      </c>
      <c r="AA12" s="1466">
        <f t="shared" si="5"/>
        <v>0</v>
      </c>
      <c r="AB12" s="1466">
        <f t="shared" si="5"/>
        <v>0</v>
      </c>
      <c r="AC12" s="121">
        <f t="shared" si="5"/>
        <v>0</v>
      </c>
      <c r="AD12" s="121">
        <f t="shared" si="5"/>
        <v>0</v>
      </c>
      <c r="AE12" s="121">
        <f t="shared" si="5"/>
        <v>0</v>
      </c>
      <c r="AF12" s="121">
        <f t="shared" si="5"/>
        <v>0</v>
      </c>
      <c r="AG12" s="121">
        <f t="shared" si="5"/>
        <v>0</v>
      </c>
      <c r="AH12" s="121">
        <f t="shared" si="5"/>
        <v>0</v>
      </c>
      <c r="AI12" s="121">
        <f t="shared" si="5"/>
        <v>0</v>
      </c>
      <c r="AJ12" s="121">
        <f t="shared" si="5"/>
        <v>0</v>
      </c>
      <c r="AK12" s="121">
        <f t="shared" si="5"/>
        <v>0</v>
      </c>
      <c r="AL12" s="121">
        <f t="shared" si="5"/>
        <v>0</v>
      </c>
      <c r="AM12" s="208"/>
    </row>
    <row r="13" spans="2:49" ht="30" customHeight="1">
      <c r="B13" s="238" t="s">
        <v>9</v>
      </c>
      <c r="C13" s="2082"/>
      <c r="D13" s="2122" t="s">
        <v>623</v>
      </c>
      <c r="E13" s="2123"/>
      <c r="F13" s="80"/>
      <c r="G13" s="80"/>
      <c r="H13" s="327"/>
      <c r="I13" s="327"/>
      <c r="J13" s="327"/>
      <c r="K13" s="327"/>
      <c r="L13" s="327"/>
      <c r="M13" s="1467"/>
      <c r="N13" s="1467"/>
      <c r="O13" s="1467"/>
      <c r="P13" s="327"/>
      <c r="Q13" s="327"/>
      <c r="R13" s="1467"/>
      <c r="S13" s="1467"/>
      <c r="T13" s="1467"/>
      <c r="U13" s="1467"/>
      <c r="V13" s="1467"/>
      <c r="W13" s="327"/>
      <c r="X13" s="327"/>
      <c r="Y13" s="1467"/>
      <c r="Z13" s="1467"/>
      <c r="AA13" s="1467"/>
      <c r="AB13" s="1467"/>
      <c r="AC13" s="327"/>
      <c r="AD13" s="327"/>
      <c r="AE13" s="327"/>
      <c r="AF13" s="327"/>
      <c r="AG13" s="327"/>
      <c r="AH13" s="327"/>
      <c r="AI13" s="327"/>
      <c r="AJ13" s="327"/>
      <c r="AK13" s="327"/>
      <c r="AL13" s="327"/>
      <c r="AM13" s="372"/>
    </row>
    <row r="14" spans="2:49" ht="30" customHeight="1">
      <c r="B14" s="238" t="s">
        <v>9</v>
      </c>
      <c r="C14" s="2082"/>
      <c r="D14" s="2124" t="s">
        <v>624</v>
      </c>
      <c r="E14" s="2125"/>
      <c r="F14" s="124"/>
      <c r="G14" s="122"/>
      <c r="H14" s="329">
        <f t="shared" ref="H14:AL14" si="6">+G14+H12-H11</f>
        <v>0</v>
      </c>
      <c r="I14" s="329">
        <f t="shared" si="6"/>
        <v>0</v>
      </c>
      <c r="J14" s="329">
        <f t="shared" si="6"/>
        <v>0</v>
      </c>
      <c r="K14" s="329">
        <f t="shared" si="6"/>
        <v>0</v>
      </c>
      <c r="L14" s="329">
        <f t="shared" si="6"/>
        <v>0</v>
      </c>
      <c r="M14" s="329">
        <f t="shared" si="6"/>
        <v>-36</v>
      </c>
      <c r="N14" s="329">
        <f t="shared" si="6"/>
        <v>-36</v>
      </c>
      <c r="O14" s="329">
        <f t="shared" si="6"/>
        <v>-36</v>
      </c>
      <c r="P14" s="329">
        <f t="shared" si="6"/>
        <v>-36</v>
      </c>
      <c r="Q14" s="329">
        <f t="shared" si="6"/>
        <v>-36</v>
      </c>
      <c r="R14" s="329">
        <f t="shared" si="6"/>
        <v>-36</v>
      </c>
      <c r="S14" s="329">
        <f t="shared" si="6"/>
        <v>-36</v>
      </c>
      <c r="T14" s="329">
        <f t="shared" si="6"/>
        <v>-36</v>
      </c>
      <c r="U14" s="329">
        <f t="shared" si="6"/>
        <v>-36</v>
      </c>
      <c r="V14" s="329">
        <f t="shared" si="6"/>
        <v>-36</v>
      </c>
      <c r="W14" s="329">
        <f t="shared" si="6"/>
        <v>-36</v>
      </c>
      <c r="X14" s="329">
        <f t="shared" si="6"/>
        <v>-36</v>
      </c>
      <c r="Y14" s="329">
        <f t="shared" si="6"/>
        <v>-36</v>
      </c>
      <c r="Z14" s="329">
        <f t="shared" si="6"/>
        <v>-36</v>
      </c>
      <c r="AA14" s="329">
        <f t="shared" si="6"/>
        <v>-36</v>
      </c>
      <c r="AB14" s="329">
        <f t="shared" si="6"/>
        <v>-36</v>
      </c>
      <c r="AC14" s="329">
        <f t="shared" si="6"/>
        <v>-36</v>
      </c>
      <c r="AD14" s="329">
        <f t="shared" si="6"/>
        <v>-36</v>
      </c>
      <c r="AE14" s="329">
        <f t="shared" si="6"/>
        <v>-36</v>
      </c>
      <c r="AF14" s="329">
        <f t="shared" si="6"/>
        <v>-36</v>
      </c>
      <c r="AG14" s="329">
        <f t="shared" si="6"/>
        <v>-36</v>
      </c>
      <c r="AH14" s="329">
        <f t="shared" si="6"/>
        <v>-36</v>
      </c>
      <c r="AI14" s="329">
        <f t="shared" si="6"/>
        <v>-36</v>
      </c>
      <c r="AJ14" s="329">
        <f t="shared" si="6"/>
        <v>-36</v>
      </c>
      <c r="AK14" s="329">
        <f t="shared" si="6"/>
        <v>-36</v>
      </c>
      <c r="AL14" s="329">
        <f t="shared" si="6"/>
        <v>-36</v>
      </c>
      <c r="AM14" s="380"/>
    </row>
    <row r="15" spans="2:49" ht="30" customHeight="1">
      <c r="B15" s="238" t="s">
        <v>9</v>
      </c>
      <c r="C15" s="2082"/>
      <c r="D15" s="2059" t="s">
        <v>53</v>
      </c>
      <c r="E15" s="2060"/>
      <c r="F15" s="174"/>
      <c r="G15" s="175">
        <f>在庫管理!K11</f>
        <v>619</v>
      </c>
      <c r="H15" s="167">
        <f t="shared" ref="H15:AL15" si="7">+G15+H17-H12-H13</f>
        <v>619</v>
      </c>
      <c r="I15" s="167">
        <f t="shared" si="7"/>
        <v>619</v>
      </c>
      <c r="J15" s="167">
        <f t="shared" si="7"/>
        <v>619</v>
      </c>
      <c r="K15" s="167">
        <f t="shared" si="7"/>
        <v>619</v>
      </c>
      <c r="L15" s="167">
        <f t="shared" si="7"/>
        <v>619</v>
      </c>
      <c r="M15" s="167">
        <f t="shared" si="7"/>
        <v>547</v>
      </c>
      <c r="N15" s="167">
        <f t="shared" si="7"/>
        <v>475</v>
      </c>
      <c r="O15" s="167">
        <f t="shared" si="7"/>
        <v>403</v>
      </c>
      <c r="P15" s="167">
        <f t="shared" si="7"/>
        <v>403</v>
      </c>
      <c r="Q15" s="167">
        <f t="shared" si="7"/>
        <v>403</v>
      </c>
      <c r="R15" s="167">
        <f t="shared" si="7"/>
        <v>403</v>
      </c>
      <c r="S15" s="167">
        <f t="shared" si="7"/>
        <v>403</v>
      </c>
      <c r="T15" s="167">
        <f t="shared" si="7"/>
        <v>403</v>
      </c>
      <c r="U15" s="167">
        <f t="shared" si="7"/>
        <v>403</v>
      </c>
      <c r="V15" s="167">
        <f t="shared" si="7"/>
        <v>403</v>
      </c>
      <c r="W15" s="167">
        <f t="shared" si="7"/>
        <v>403</v>
      </c>
      <c r="X15" s="167">
        <f t="shared" si="7"/>
        <v>403</v>
      </c>
      <c r="Y15" s="167">
        <f t="shared" si="7"/>
        <v>403</v>
      </c>
      <c r="Z15" s="167">
        <f t="shared" si="7"/>
        <v>403</v>
      </c>
      <c r="AA15" s="167">
        <f t="shared" si="7"/>
        <v>403</v>
      </c>
      <c r="AB15" s="167">
        <f t="shared" si="7"/>
        <v>403</v>
      </c>
      <c r="AC15" s="167">
        <f t="shared" si="7"/>
        <v>403</v>
      </c>
      <c r="AD15" s="167">
        <f t="shared" si="7"/>
        <v>403</v>
      </c>
      <c r="AE15" s="167">
        <f t="shared" si="7"/>
        <v>403</v>
      </c>
      <c r="AF15" s="167">
        <f t="shared" si="7"/>
        <v>403</v>
      </c>
      <c r="AG15" s="167">
        <f t="shared" si="7"/>
        <v>403</v>
      </c>
      <c r="AH15" s="167">
        <f t="shared" si="7"/>
        <v>403</v>
      </c>
      <c r="AI15" s="167">
        <f t="shared" si="7"/>
        <v>403</v>
      </c>
      <c r="AJ15" s="167">
        <f t="shared" si="7"/>
        <v>403</v>
      </c>
      <c r="AK15" s="167">
        <f t="shared" si="7"/>
        <v>403</v>
      </c>
      <c r="AL15" s="167">
        <f t="shared" si="7"/>
        <v>403</v>
      </c>
      <c r="AM15" s="383"/>
    </row>
    <row r="16" spans="2:49" ht="30" customHeight="1">
      <c r="B16" s="238" t="s">
        <v>9</v>
      </c>
      <c r="C16" s="2082"/>
      <c r="D16" s="2090" t="s">
        <v>625</v>
      </c>
      <c r="E16" s="2102"/>
      <c r="F16" s="2086" t="s">
        <v>465</v>
      </c>
      <c r="G16" s="125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477">
        <f>SUM(H16:AL16)</f>
        <v>0</v>
      </c>
      <c r="AO16" s="1342">
        <f>G34</f>
        <v>200</v>
      </c>
    </row>
    <row r="17" spans="2:49" ht="30" customHeight="1">
      <c r="B17" s="238" t="s">
        <v>9</v>
      </c>
      <c r="C17" s="2082"/>
      <c r="D17" s="2089" t="s">
        <v>627</v>
      </c>
      <c r="E17" s="2092"/>
      <c r="F17" s="2087"/>
      <c r="G17" s="213"/>
      <c r="H17" s="72">
        <f t="shared" ref="H17:AL17" si="8">+H16</f>
        <v>0</v>
      </c>
      <c r="I17" s="72">
        <f t="shared" si="8"/>
        <v>0</v>
      </c>
      <c r="J17" s="72">
        <f t="shared" si="8"/>
        <v>0</v>
      </c>
      <c r="K17" s="72">
        <f t="shared" si="8"/>
        <v>0</v>
      </c>
      <c r="L17" s="72">
        <f t="shared" si="8"/>
        <v>0</v>
      </c>
      <c r="M17" s="1297">
        <f t="shared" si="8"/>
        <v>0</v>
      </c>
      <c r="N17" s="1297">
        <f t="shared" si="8"/>
        <v>0</v>
      </c>
      <c r="O17" s="1297">
        <f t="shared" si="8"/>
        <v>0</v>
      </c>
      <c r="P17" s="72">
        <f t="shared" si="8"/>
        <v>0</v>
      </c>
      <c r="Q17" s="72">
        <f t="shared" si="8"/>
        <v>0</v>
      </c>
      <c r="R17" s="1297">
        <f t="shared" si="8"/>
        <v>0</v>
      </c>
      <c r="S17" s="1297">
        <f t="shared" si="8"/>
        <v>0</v>
      </c>
      <c r="T17" s="1297">
        <f t="shared" si="8"/>
        <v>0</v>
      </c>
      <c r="U17" s="1297">
        <f t="shared" si="8"/>
        <v>0</v>
      </c>
      <c r="V17" s="1297">
        <f t="shared" si="8"/>
        <v>0</v>
      </c>
      <c r="W17" s="72">
        <f t="shared" si="8"/>
        <v>0</v>
      </c>
      <c r="X17" s="72">
        <f t="shared" si="8"/>
        <v>0</v>
      </c>
      <c r="Y17" s="1297">
        <f t="shared" si="8"/>
        <v>0</v>
      </c>
      <c r="Z17" s="1297">
        <f t="shared" si="8"/>
        <v>0</v>
      </c>
      <c r="AA17" s="1297">
        <f t="shared" si="8"/>
        <v>0</v>
      </c>
      <c r="AB17" s="1297">
        <f t="shared" si="8"/>
        <v>0</v>
      </c>
      <c r="AC17" s="72">
        <f t="shared" si="8"/>
        <v>0</v>
      </c>
      <c r="AD17" s="72">
        <f t="shared" si="8"/>
        <v>0</v>
      </c>
      <c r="AE17" s="72">
        <f t="shared" si="8"/>
        <v>0</v>
      </c>
      <c r="AF17" s="72">
        <f t="shared" si="8"/>
        <v>0</v>
      </c>
      <c r="AG17" s="72">
        <f t="shared" si="8"/>
        <v>0</v>
      </c>
      <c r="AH17" s="72">
        <f t="shared" si="8"/>
        <v>0</v>
      </c>
      <c r="AI17" s="72">
        <f t="shared" si="8"/>
        <v>0</v>
      </c>
      <c r="AJ17" s="72">
        <f t="shared" si="8"/>
        <v>0</v>
      </c>
      <c r="AK17" s="72">
        <f t="shared" si="8"/>
        <v>0</v>
      </c>
      <c r="AL17" s="72">
        <f t="shared" si="8"/>
        <v>0</v>
      </c>
      <c r="AM17" s="459">
        <f>SUM(H17:AL17)</f>
        <v>0</v>
      </c>
    </row>
    <row r="18" spans="2:49" ht="30" customHeight="1">
      <c r="B18" s="238" t="s">
        <v>9</v>
      </c>
      <c r="C18" s="2082"/>
      <c r="D18" s="2093" t="s">
        <v>628</v>
      </c>
      <c r="E18" s="2094"/>
      <c r="F18" s="2087"/>
      <c r="G18" s="80"/>
      <c r="H18" s="331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31"/>
      <c r="V18" s="331"/>
      <c r="W18" s="331"/>
      <c r="X18" s="331"/>
      <c r="Y18" s="331"/>
      <c r="Z18" s="331"/>
      <c r="AA18" s="331"/>
      <c r="AB18" s="331"/>
      <c r="AC18" s="331"/>
      <c r="AD18" s="331"/>
      <c r="AE18" s="331"/>
      <c r="AF18" s="331"/>
      <c r="AG18" s="331"/>
      <c r="AH18" s="331"/>
      <c r="AI18" s="331"/>
      <c r="AJ18" s="331"/>
      <c r="AK18" s="331"/>
      <c r="AL18" s="331"/>
      <c r="AM18" s="382"/>
    </row>
    <row r="19" spans="2:49" ht="30" customHeight="1">
      <c r="B19" s="238" t="s">
        <v>9</v>
      </c>
      <c r="C19" s="2082"/>
      <c r="D19" s="2095" t="s">
        <v>629</v>
      </c>
      <c r="E19" s="2096"/>
      <c r="F19" s="2087"/>
      <c r="G19" s="171"/>
      <c r="H19" s="172">
        <f>+G19+H17-H16</f>
        <v>0</v>
      </c>
      <c r="I19" s="172">
        <f t="shared" ref="I19:AL19" si="9">+H19+I17-I16</f>
        <v>0</v>
      </c>
      <c r="J19" s="172">
        <f t="shared" si="9"/>
        <v>0</v>
      </c>
      <c r="K19" s="172">
        <f t="shared" si="9"/>
        <v>0</v>
      </c>
      <c r="L19" s="172">
        <f t="shared" si="9"/>
        <v>0</v>
      </c>
      <c r="M19" s="172">
        <f t="shared" si="9"/>
        <v>0</v>
      </c>
      <c r="N19" s="172">
        <f t="shared" si="9"/>
        <v>0</v>
      </c>
      <c r="O19" s="172">
        <f t="shared" si="9"/>
        <v>0</v>
      </c>
      <c r="P19" s="172">
        <f t="shared" si="9"/>
        <v>0</v>
      </c>
      <c r="Q19" s="172">
        <f t="shared" si="9"/>
        <v>0</v>
      </c>
      <c r="R19" s="172">
        <f t="shared" si="9"/>
        <v>0</v>
      </c>
      <c r="S19" s="172">
        <f t="shared" si="9"/>
        <v>0</v>
      </c>
      <c r="T19" s="172">
        <f t="shared" si="9"/>
        <v>0</v>
      </c>
      <c r="U19" s="172">
        <f t="shared" si="9"/>
        <v>0</v>
      </c>
      <c r="V19" s="172">
        <f t="shared" si="9"/>
        <v>0</v>
      </c>
      <c r="W19" s="172">
        <f t="shared" si="9"/>
        <v>0</v>
      </c>
      <c r="X19" s="172">
        <f t="shared" si="9"/>
        <v>0</v>
      </c>
      <c r="Y19" s="172">
        <f t="shared" si="9"/>
        <v>0</v>
      </c>
      <c r="Z19" s="172">
        <f t="shared" si="9"/>
        <v>0</v>
      </c>
      <c r="AA19" s="172">
        <f t="shared" si="9"/>
        <v>0</v>
      </c>
      <c r="AB19" s="172">
        <f t="shared" si="9"/>
        <v>0</v>
      </c>
      <c r="AC19" s="172">
        <f t="shared" si="9"/>
        <v>0</v>
      </c>
      <c r="AD19" s="172">
        <f t="shared" si="9"/>
        <v>0</v>
      </c>
      <c r="AE19" s="172">
        <f t="shared" si="9"/>
        <v>0</v>
      </c>
      <c r="AF19" s="172">
        <f t="shared" si="9"/>
        <v>0</v>
      </c>
      <c r="AG19" s="172">
        <f t="shared" si="9"/>
        <v>0</v>
      </c>
      <c r="AH19" s="172">
        <f t="shared" si="9"/>
        <v>0</v>
      </c>
      <c r="AI19" s="172">
        <f t="shared" si="9"/>
        <v>0</v>
      </c>
      <c r="AJ19" s="172">
        <f t="shared" si="9"/>
        <v>0</v>
      </c>
      <c r="AK19" s="172">
        <f t="shared" si="9"/>
        <v>0</v>
      </c>
      <c r="AL19" s="172">
        <f t="shared" si="9"/>
        <v>0</v>
      </c>
      <c r="AM19" s="381"/>
      <c r="AV19" s="48"/>
      <c r="AW19" s="48"/>
    </row>
    <row r="20" spans="2:49" ht="30" customHeight="1">
      <c r="B20" s="238" t="s">
        <v>9</v>
      </c>
      <c r="C20" s="2082"/>
      <c r="D20" s="2090" t="s">
        <v>630</v>
      </c>
      <c r="E20" s="2102"/>
      <c r="F20" s="2087"/>
      <c r="G20" s="125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83"/>
    </row>
    <row r="21" spans="2:49" ht="30" customHeight="1">
      <c r="B21" s="238" t="s">
        <v>9</v>
      </c>
      <c r="C21" s="2082"/>
      <c r="D21" s="2089" t="s">
        <v>631</v>
      </c>
      <c r="E21" s="2092"/>
      <c r="F21" s="2087"/>
      <c r="G21" s="80"/>
      <c r="H21" s="143">
        <f t="shared" ref="H21:AL21" si="10">+H20</f>
        <v>0</v>
      </c>
      <c r="I21" s="143">
        <f t="shared" si="10"/>
        <v>0</v>
      </c>
      <c r="J21" s="143">
        <f t="shared" si="10"/>
        <v>0</v>
      </c>
      <c r="K21" s="143">
        <f t="shared" si="10"/>
        <v>0</v>
      </c>
      <c r="L21" s="143">
        <f t="shared" si="10"/>
        <v>0</v>
      </c>
      <c r="M21" s="1470">
        <f t="shared" si="10"/>
        <v>0</v>
      </c>
      <c r="N21" s="1470">
        <f t="shared" si="10"/>
        <v>0</v>
      </c>
      <c r="O21" s="1470">
        <f t="shared" si="10"/>
        <v>0</v>
      </c>
      <c r="P21" s="143">
        <f t="shared" si="10"/>
        <v>0</v>
      </c>
      <c r="Q21" s="143">
        <f t="shared" si="10"/>
        <v>0</v>
      </c>
      <c r="R21" s="1470">
        <f t="shared" si="10"/>
        <v>0</v>
      </c>
      <c r="S21" s="1470">
        <f t="shared" si="10"/>
        <v>0</v>
      </c>
      <c r="T21" s="1470">
        <f t="shared" si="10"/>
        <v>0</v>
      </c>
      <c r="U21" s="1470">
        <f t="shared" si="10"/>
        <v>0</v>
      </c>
      <c r="V21" s="1470">
        <f t="shared" si="10"/>
        <v>0</v>
      </c>
      <c r="W21" s="143">
        <f t="shared" si="10"/>
        <v>0</v>
      </c>
      <c r="X21" s="143">
        <f t="shared" si="10"/>
        <v>0</v>
      </c>
      <c r="Y21" s="1470">
        <f t="shared" si="10"/>
        <v>0</v>
      </c>
      <c r="Z21" s="1470">
        <f t="shared" si="10"/>
        <v>0</v>
      </c>
      <c r="AA21" s="1470">
        <f t="shared" si="10"/>
        <v>0</v>
      </c>
      <c r="AB21" s="1470">
        <f t="shared" si="10"/>
        <v>0</v>
      </c>
      <c r="AC21" s="143">
        <f t="shared" si="10"/>
        <v>0</v>
      </c>
      <c r="AD21" s="143">
        <f t="shared" si="10"/>
        <v>0</v>
      </c>
      <c r="AE21" s="143">
        <f t="shared" si="10"/>
        <v>0</v>
      </c>
      <c r="AF21" s="143">
        <f t="shared" si="10"/>
        <v>0</v>
      </c>
      <c r="AG21" s="143">
        <f t="shared" si="10"/>
        <v>0</v>
      </c>
      <c r="AH21" s="143">
        <f t="shared" si="10"/>
        <v>0</v>
      </c>
      <c r="AI21" s="143">
        <f t="shared" si="10"/>
        <v>0</v>
      </c>
      <c r="AJ21" s="143">
        <f t="shared" si="10"/>
        <v>0</v>
      </c>
      <c r="AK21" s="143">
        <f t="shared" si="10"/>
        <v>0</v>
      </c>
      <c r="AL21" s="143">
        <f t="shared" si="10"/>
        <v>0</v>
      </c>
      <c r="AM21" s="184">
        <f>SUM(H21:AL21)</f>
        <v>0</v>
      </c>
    </row>
    <row r="22" spans="2:49" ht="30" customHeight="1">
      <c r="B22" s="238" t="s">
        <v>9</v>
      </c>
      <c r="C22" s="2082"/>
      <c r="D22" s="2097" t="s">
        <v>629</v>
      </c>
      <c r="E22" s="2133"/>
      <c r="F22" s="2087"/>
      <c r="G22" s="122"/>
      <c r="H22" s="329">
        <f t="shared" ref="H22" si="11">+G22+H21-H20</f>
        <v>0</v>
      </c>
      <c r="I22" s="329">
        <f t="shared" ref="I22" si="12">+H22+I21-I20</f>
        <v>0</v>
      </c>
      <c r="J22" s="329">
        <f t="shared" ref="J22" si="13">+I22+J21-J20</f>
        <v>0</v>
      </c>
      <c r="K22" s="329">
        <f t="shared" ref="K22" si="14">+J22+K21-K20</f>
        <v>0</v>
      </c>
      <c r="L22" s="329">
        <f t="shared" ref="L22" si="15">+K22+L21-L20</f>
        <v>0</v>
      </c>
      <c r="M22" s="329">
        <f t="shared" ref="M22" si="16">+L22+M21-M20</f>
        <v>0</v>
      </c>
      <c r="N22" s="329">
        <f t="shared" ref="N22" si="17">+M22+N21-N20</f>
        <v>0</v>
      </c>
      <c r="O22" s="329">
        <f t="shared" ref="O22" si="18">+N22+O21-O20</f>
        <v>0</v>
      </c>
      <c r="P22" s="329">
        <f t="shared" ref="P22" si="19">+O22+P21-P20</f>
        <v>0</v>
      </c>
      <c r="Q22" s="329">
        <f t="shared" ref="Q22:AL22" si="20">+P22+Q21-Q20</f>
        <v>0</v>
      </c>
      <c r="R22" s="329">
        <f t="shared" si="20"/>
        <v>0</v>
      </c>
      <c r="S22" s="329">
        <f t="shared" si="20"/>
        <v>0</v>
      </c>
      <c r="T22" s="329">
        <f t="shared" si="20"/>
        <v>0</v>
      </c>
      <c r="U22" s="329">
        <f t="shared" si="20"/>
        <v>0</v>
      </c>
      <c r="V22" s="329">
        <f t="shared" si="20"/>
        <v>0</v>
      </c>
      <c r="W22" s="329">
        <f t="shared" si="20"/>
        <v>0</v>
      </c>
      <c r="X22" s="329">
        <f t="shared" si="20"/>
        <v>0</v>
      </c>
      <c r="Y22" s="329">
        <f t="shared" si="20"/>
        <v>0</v>
      </c>
      <c r="Z22" s="329">
        <f t="shared" si="20"/>
        <v>0</v>
      </c>
      <c r="AA22" s="329">
        <f t="shared" si="20"/>
        <v>0</v>
      </c>
      <c r="AB22" s="329">
        <f t="shared" si="20"/>
        <v>0</v>
      </c>
      <c r="AC22" s="329">
        <f t="shared" si="20"/>
        <v>0</v>
      </c>
      <c r="AD22" s="329">
        <f t="shared" si="20"/>
        <v>0</v>
      </c>
      <c r="AE22" s="329">
        <f t="shared" si="20"/>
        <v>0</v>
      </c>
      <c r="AF22" s="329">
        <f t="shared" si="20"/>
        <v>0</v>
      </c>
      <c r="AG22" s="329">
        <f t="shared" si="20"/>
        <v>0</v>
      </c>
      <c r="AH22" s="329">
        <f t="shared" si="20"/>
        <v>0</v>
      </c>
      <c r="AI22" s="329">
        <f t="shared" si="20"/>
        <v>0</v>
      </c>
      <c r="AJ22" s="329">
        <f t="shared" si="20"/>
        <v>0</v>
      </c>
      <c r="AK22" s="329">
        <f t="shared" si="20"/>
        <v>0</v>
      </c>
      <c r="AL22" s="329">
        <f t="shared" si="20"/>
        <v>0</v>
      </c>
      <c r="AM22" s="380"/>
      <c r="AV22" s="48"/>
      <c r="AW22" s="48"/>
    </row>
    <row r="23" spans="2:49" ht="30" customHeight="1" thickBot="1">
      <c r="B23" s="238" t="s">
        <v>9</v>
      </c>
      <c r="C23" s="2083"/>
      <c r="D23" s="2232" t="s">
        <v>52</v>
      </c>
      <c r="E23" s="2233"/>
      <c r="F23" s="2088"/>
      <c r="G23" s="337">
        <f>在庫管理!I11</f>
        <v>0</v>
      </c>
      <c r="H23" s="392">
        <f t="shared" ref="H23:AL23" si="21">G23+H21-H17-H18</f>
        <v>0</v>
      </c>
      <c r="I23" s="392">
        <f t="shared" si="21"/>
        <v>0</v>
      </c>
      <c r="J23" s="392">
        <f t="shared" si="21"/>
        <v>0</v>
      </c>
      <c r="K23" s="392">
        <f t="shared" si="21"/>
        <v>0</v>
      </c>
      <c r="L23" s="392">
        <f t="shared" si="21"/>
        <v>0</v>
      </c>
      <c r="M23" s="392">
        <f t="shared" si="21"/>
        <v>0</v>
      </c>
      <c r="N23" s="392">
        <f t="shared" si="21"/>
        <v>0</v>
      </c>
      <c r="O23" s="392">
        <f t="shared" si="21"/>
        <v>0</v>
      </c>
      <c r="P23" s="392">
        <f t="shared" si="21"/>
        <v>0</v>
      </c>
      <c r="Q23" s="392">
        <f t="shared" si="21"/>
        <v>0</v>
      </c>
      <c r="R23" s="392">
        <f t="shared" si="21"/>
        <v>0</v>
      </c>
      <c r="S23" s="392">
        <f t="shared" si="21"/>
        <v>0</v>
      </c>
      <c r="T23" s="392">
        <f t="shared" si="21"/>
        <v>0</v>
      </c>
      <c r="U23" s="392">
        <f t="shared" si="21"/>
        <v>0</v>
      </c>
      <c r="V23" s="392">
        <f t="shared" si="21"/>
        <v>0</v>
      </c>
      <c r="W23" s="392">
        <f t="shared" si="21"/>
        <v>0</v>
      </c>
      <c r="X23" s="392">
        <f t="shared" si="21"/>
        <v>0</v>
      </c>
      <c r="Y23" s="392">
        <f t="shared" si="21"/>
        <v>0</v>
      </c>
      <c r="Z23" s="392">
        <f t="shared" si="21"/>
        <v>0</v>
      </c>
      <c r="AA23" s="392">
        <f t="shared" si="21"/>
        <v>0</v>
      </c>
      <c r="AB23" s="392">
        <f t="shared" si="21"/>
        <v>0</v>
      </c>
      <c r="AC23" s="392">
        <f t="shared" si="21"/>
        <v>0</v>
      </c>
      <c r="AD23" s="392">
        <f t="shared" si="21"/>
        <v>0</v>
      </c>
      <c r="AE23" s="392">
        <f t="shared" si="21"/>
        <v>0</v>
      </c>
      <c r="AF23" s="392">
        <f t="shared" si="21"/>
        <v>0</v>
      </c>
      <c r="AG23" s="392">
        <f t="shared" si="21"/>
        <v>0</v>
      </c>
      <c r="AH23" s="392">
        <f t="shared" si="21"/>
        <v>0</v>
      </c>
      <c r="AI23" s="392">
        <f t="shared" si="21"/>
        <v>0</v>
      </c>
      <c r="AJ23" s="392">
        <f t="shared" si="21"/>
        <v>0</v>
      </c>
      <c r="AK23" s="392">
        <f t="shared" si="21"/>
        <v>0</v>
      </c>
      <c r="AL23" s="392">
        <f t="shared" si="21"/>
        <v>0</v>
      </c>
      <c r="AM23" s="378"/>
    </row>
    <row r="24" spans="2:49" ht="30" customHeight="1" thickTop="1">
      <c r="B24" s="238" t="s">
        <v>4</v>
      </c>
      <c r="C24" s="2082" t="s">
        <v>719</v>
      </c>
      <c r="D24" s="2111" t="s">
        <v>220</v>
      </c>
      <c r="E24" s="233" t="s">
        <v>148</v>
      </c>
      <c r="F24" s="234"/>
      <c r="G24" s="234"/>
      <c r="H24" s="239">
        <f t="shared" ref="H24:AL24" si="22">+H12</f>
        <v>0</v>
      </c>
      <c r="I24" s="239">
        <f t="shared" si="22"/>
        <v>0</v>
      </c>
      <c r="J24" s="239">
        <f t="shared" si="22"/>
        <v>0</v>
      </c>
      <c r="K24" s="239">
        <f t="shared" si="22"/>
        <v>0</v>
      </c>
      <c r="L24" s="239">
        <f t="shared" si="22"/>
        <v>0</v>
      </c>
      <c r="M24" s="1468">
        <f t="shared" si="22"/>
        <v>72</v>
      </c>
      <c r="N24" s="1468">
        <f t="shared" si="22"/>
        <v>72</v>
      </c>
      <c r="O24" s="1468">
        <f t="shared" si="22"/>
        <v>72</v>
      </c>
      <c r="P24" s="239">
        <f t="shared" si="22"/>
        <v>0</v>
      </c>
      <c r="Q24" s="239">
        <f t="shared" si="22"/>
        <v>0</v>
      </c>
      <c r="R24" s="1468">
        <f t="shared" si="22"/>
        <v>0</v>
      </c>
      <c r="S24" s="1468">
        <f t="shared" si="22"/>
        <v>0</v>
      </c>
      <c r="T24" s="1468">
        <f t="shared" si="22"/>
        <v>0</v>
      </c>
      <c r="U24" s="1468">
        <f t="shared" si="22"/>
        <v>0</v>
      </c>
      <c r="V24" s="1468">
        <f t="shared" si="22"/>
        <v>0</v>
      </c>
      <c r="W24" s="239">
        <f t="shared" si="22"/>
        <v>0</v>
      </c>
      <c r="X24" s="239">
        <f t="shared" si="22"/>
        <v>0</v>
      </c>
      <c r="Y24" s="1468">
        <f t="shared" si="22"/>
        <v>0</v>
      </c>
      <c r="Z24" s="1468">
        <f t="shared" si="22"/>
        <v>0</v>
      </c>
      <c r="AA24" s="1468">
        <f t="shared" si="22"/>
        <v>0</v>
      </c>
      <c r="AB24" s="1468">
        <f t="shared" si="22"/>
        <v>0</v>
      </c>
      <c r="AC24" s="239">
        <f t="shared" si="22"/>
        <v>0</v>
      </c>
      <c r="AD24" s="239">
        <f t="shared" si="22"/>
        <v>0</v>
      </c>
      <c r="AE24" s="239">
        <f t="shared" si="22"/>
        <v>0</v>
      </c>
      <c r="AF24" s="239">
        <f t="shared" si="22"/>
        <v>0</v>
      </c>
      <c r="AG24" s="239">
        <f t="shared" si="22"/>
        <v>0</v>
      </c>
      <c r="AH24" s="239">
        <f t="shared" si="22"/>
        <v>0</v>
      </c>
      <c r="AI24" s="239">
        <f t="shared" si="22"/>
        <v>0</v>
      </c>
      <c r="AJ24" s="239">
        <f t="shared" si="22"/>
        <v>0</v>
      </c>
      <c r="AK24" s="239">
        <f t="shared" si="22"/>
        <v>0</v>
      </c>
      <c r="AL24" s="239">
        <f t="shared" si="22"/>
        <v>0</v>
      </c>
      <c r="AM24" s="269">
        <f>SUM(H24:AL24)</f>
        <v>216</v>
      </c>
      <c r="AO24" s="238" t="s">
        <v>635</v>
      </c>
    </row>
    <row r="25" spans="2:49" ht="30" customHeight="1">
      <c r="B25" s="238" t="s">
        <v>4</v>
      </c>
      <c r="C25" s="2082"/>
      <c r="D25" s="2112"/>
      <c r="E25" s="215" t="s">
        <v>636</v>
      </c>
      <c r="F25" s="221"/>
      <c r="G25" s="221"/>
      <c r="H25" s="240">
        <f t="shared" ref="H25:AL25" si="23">+H13+H18</f>
        <v>0</v>
      </c>
      <c r="I25" s="240">
        <f t="shared" si="23"/>
        <v>0</v>
      </c>
      <c r="J25" s="240">
        <f t="shared" si="23"/>
        <v>0</v>
      </c>
      <c r="K25" s="240">
        <f t="shared" si="23"/>
        <v>0</v>
      </c>
      <c r="L25" s="240">
        <f t="shared" si="23"/>
        <v>0</v>
      </c>
      <c r="M25" s="1469">
        <f t="shared" si="23"/>
        <v>0</v>
      </c>
      <c r="N25" s="1469">
        <f t="shared" si="23"/>
        <v>0</v>
      </c>
      <c r="O25" s="1469">
        <f t="shared" si="23"/>
        <v>0</v>
      </c>
      <c r="P25" s="240">
        <f t="shared" si="23"/>
        <v>0</v>
      </c>
      <c r="Q25" s="240">
        <f t="shared" si="23"/>
        <v>0</v>
      </c>
      <c r="R25" s="1469">
        <f t="shared" si="23"/>
        <v>0</v>
      </c>
      <c r="S25" s="1469">
        <f t="shared" si="23"/>
        <v>0</v>
      </c>
      <c r="T25" s="1469">
        <f t="shared" si="23"/>
        <v>0</v>
      </c>
      <c r="U25" s="1469">
        <f t="shared" si="23"/>
        <v>0</v>
      </c>
      <c r="V25" s="1469">
        <f t="shared" si="23"/>
        <v>0</v>
      </c>
      <c r="W25" s="240">
        <f t="shared" si="23"/>
        <v>0</v>
      </c>
      <c r="X25" s="240">
        <f t="shared" si="23"/>
        <v>0</v>
      </c>
      <c r="Y25" s="1469">
        <f t="shared" si="23"/>
        <v>0</v>
      </c>
      <c r="Z25" s="1469">
        <f t="shared" si="23"/>
        <v>0</v>
      </c>
      <c r="AA25" s="1469">
        <f t="shared" si="23"/>
        <v>0</v>
      </c>
      <c r="AB25" s="1469">
        <f t="shared" si="23"/>
        <v>0</v>
      </c>
      <c r="AC25" s="240">
        <f t="shared" si="23"/>
        <v>0</v>
      </c>
      <c r="AD25" s="240">
        <f t="shared" si="23"/>
        <v>0</v>
      </c>
      <c r="AE25" s="240">
        <f t="shared" si="23"/>
        <v>0</v>
      </c>
      <c r="AF25" s="240">
        <f t="shared" si="23"/>
        <v>0</v>
      </c>
      <c r="AG25" s="240">
        <f t="shared" si="23"/>
        <v>0</v>
      </c>
      <c r="AH25" s="240">
        <f t="shared" si="23"/>
        <v>0</v>
      </c>
      <c r="AI25" s="240">
        <f t="shared" si="23"/>
        <v>0</v>
      </c>
      <c r="AJ25" s="240">
        <f t="shared" si="23"/>
        <v>0</v>
      </c>
      <c r="AK25" s="240">
        <f t="shared" si="23"/>
        <v>0</v>
      </c>
      <c r="AL25" s="240">
        <f t="shared" si="23"/>
        <v>0</v>
      </c>
      <c r="AM25" s="257">
        <f t="shared" ref="AM25:AM32" si="24">SUM(H25:AL25)</f>
        <v>0</v>
      </c>
      <c r="AO25" s="289">
        <f>+AM24/(AM25+AM24)</f>
        <v>1</v>
      </c>
    </row>
    <row r="26" spans="2:49" ht="30" customHeight="1">
      <c r="B26" s="238" t="s">
        <v>4</v>
      </c>
      <c r="C26" s="2082"/>
      <c r="D26" s="2113" t="s">
        <v>134</v>
      </c>
      <c r="E26" s="214" t="s">
        <v>148</v>
      </c>
      <c r="F26" s="220"/>
      <c r="G26" s="220"/>
      <c r="H26" s="242">
        <f t="shared" ref="H26:AL26" si="25">+H28</f>
        <v>0</v>
      </c>
      <c r="I26" s="242">
        <f t="shared" si="25"/>
        <v>0</v>
      </c>
      <c r="J26" s="242">
        <f t="shared" si="25"/>
        <v>0</v>
      </c>
      <c r="K26" s="242">
        <f t="shared" si="25"/>
        <v>0</v>
      </c>
      <c r="L26" s="242">
        <f t="shared" si="25"/>
        <v>0</v>
      </c>
      <c r="M26" s="1481">
        <f t="shared" si="25"/>
        <v>0</v>
      </c>
      <c r="N26" s="1481">
        <f t="shared" si="25"/>
        <v>0</v>
      </c>
      <c r="O26" s="1481">
        <f t="shared" si="25"/>
        <v>0</v>
      </c>
      <c r="P26" s="242">
        <f t="shared" si="25"/>
        <v>0</v>
      </c>
      <c r="Q26" s="242">
        <f t="shared" si="25"/>
        <v>0</v>
      </c>
      <c r="R26" s="1481">
        <f t="shared" si="25"/>
        <v>0</v>
      </c>
      <c r="S26" s="1481">
        <f t="shared" si="25"/>
        <v>0</v>
      </c>
      <c r="T26" s="1481">
        <f t="shared" si="25"/>
        <v>0</v>
      </c>
      <c r="U26" s="1481">
        <f t="shared" si="25"/>
        <v>0</v>
      </c>
      <c r="V26" s="1481">
        <f t="shared" si="25"/>
        <v>0</v>
      </c>
      <c r="W26" s="242">
        <f t="shared" si="25"/>
        <v>0</v>
      </c>
      <c r="X26" s="242">
        <f t="shared" si="25"/>
        <v>0</v>
      </c>
      <c r="Y26" s="1481"/>
      <c r="Z26" s="1481">
        <v>69</v>
      </c>
      <c r="AA26" s="1481">
        <v>86</v>
      </c>
      <c r="AB26" s="1481">
        <f t="shared" si="25"/>
        <v>0</v>
      </c>
      <c r="AC26" s="242">
        <f t="shared" si="25"/>
        <v>0</v>
      </c>
      <c r="AD26" s="242">
        <f t="shared" si="25"/>
        <v>0</v>
      </c>
      <c r="AE26" s="242">
        <f t="shared" si="25"/>
        <v>0</v>
      </c>
      <c r="AF26" s="242">
        <f t="shared" si="25"/>
        <v>0</v>
      </c>
      <c r="AG26" s="242">
        <f t="shared" si="25"/>
        <v>0</v>
      </c>
      <c r="AH26" s="242">
        <f t="shared" si="25"/>
        <v>0</v>
      </c>
      <c r="AI26" s="242">
        <f t="shared" si="25"/>
        <v>0</v>
      </c>
      <c r="AJ26" s="242">
        <f t="shared" si="25"/>
        <v>0</v>
      </c>
      <c r="AK26" s="242">
        <f t="shared" si="25"/>
        <v>0</v>
      </c>
      <c r="AL26" s="242">
        <f t="shared" si="25"/>
        <v>0</v>
      </c>
      <c r="AM26" s="258">
        <f t="shared" si="24"/>
        <v>155</v>
      </c>
    </row>
    <row r="27" spans="2:49" ht="30" customHeight="1">
      <c r="B27" s="238" t="s">
        <v>4</v>
      </c>
      <c r="C27" s="2082"/>
      <c r="D27" s="2112"/>
      <c r="E27" s="215" t="s">
        <v>636</v>
      </c>
      <c r="F27" s="221"/>
      <c r="G27" s="221"/>
      <c r="H27" s="221"/>
      <c r="I27" s="221"/>
      <c r="J27" s="221"/>
      <c r="K27" s="221"/>
      <c r="L27" s="221"/>
      <c r="M27" s="1472"/>
      <c r="N27" s="1472"/>
      <c r="O27" s="1472"/>
      <c r="P27" s="221"/>
      <c r="Q27" s="221"/>
      <c r="R27" s="1472"/>
      <c r="S27" s="1472"/>
      <c r="T27" s="1472"/>
      <c r="U27" s="1472"/>
      <c r="V27" s="1472"/>
      <c r="W27" s="221"/>
      <c r="X27" s="221"/>
      <c r="Y27" s="1472"/>
      <c r="Z27" s="1472"/>
      <c r="AA27" s="1472">
        <v>2</v>
      </c>
      <c r="AB27" s="1472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59">
        <f t="shared" si="24"/>
        <v>2</v>
      </c>
      <c r="AO27" s="289">
        <f>+AM26/(AM27+AM26)</f>
        <v>0.98726114649681529</v>
      </c>
    </row>
    <row r="28" spans="2:49" ht="30" customHeight="1">
      <c r="B28" s="238" t="s">
        <v>4</v>
      </c>
      <c r="C28" s="2082"/>
      <c r="D28" s="2113" t="s">
        <v>129</v>
      </c>
      <c r="E28" s="214" t="s">
        <v>148</v>
      </c>
      <c r="F28" s="220"/>
      <c r="G28" s="220"/>
      <c r="H28" s="270">
        <f t="shared" ref="H28:AL28" si="26">+H30</f>
        <v>0</v>
      </c>
      <c r="I28" s="270">
        <f t="shared" si="26"/>
        <v>0</v>
      </c>
      <c r="J28" s="270">
        <f t="shared" si="26"/>
        <v>0</v>
      </c>
      <c r="K28" s="270">
        <f t="shared" si="26"/>
        <v>0</v>
      </c>
      <c r="L28" s="270">
        <f t="shared" si="26"/>
        <v>0</v>
      </c>
      <c r="M28" s="1471">
        <f t="shared" si="26"/>
        <v>0</v>
      </c>
      <c r="N28" s="1471">
        <f t="shared" si="26"/>
        <v>0</v>
      </c>
      <c r="O28" s="1471">
        <f t="shared" si="26"/>
        <v>0</v>
      </c>
      <c r="P28" s="270">
        <f t="shared" si="26"/>
        <v>0</v>
      </c>
      <c r="Q28" s="270">
        <f t="shared" si="26"/>
        <v>0</v>
      </c>
      <c r="R28" s="1471">
        <f t="shared" si="26"/>
        <v>0</v>
      </c>
      <c r="S28" s="1471">
        <f t="shared" si="26"/>
        <v>0</v>
      </c>
      <c r="T28" s="1471">
        <f t="shared" si="26"/>
        <v>0</v>
      </c>
      <c r="U28" s="1471">
        <f t="shared" si="26"/>
        <v>0</v>
      </c>
      <c r="V28" s="1471">
        <f t="shared" si="26"/>
        <v>0</v>
      </c>
      <c r="W28" s="270">
        <f t="shared" si="26"/>
        <v>0</v>
      </c>
      <c r="X28" s="270">
        <f t="shared" si="26"/>
        <v>0</v>
      </c>
      <c r="Y28" s="1471">
        <v>19</v>
      </c>
      <c r="Z28" s="1471">
        <v>126</v>
      </c>
      <c r="AA28" s="1471">
        <v>18</v>
      </c>
      <c r="AB28" s="1471">
        <f t="shared" si="26"/>
        <v>0</v>
      </c>
      <c r="AC28" s="270">
        <f t="shared" si="26"/>
        <v>0</v>
      </c>
      <c r="AD28" s="270">
        <f t="shared" si="26"/>
        <v>0</v>
      </c>
      <c r="AE28" s="270">
        <f t="shared" si="26"/>
        <v>0</v>
      </c>
      <c r="AF28" s="270">
        <f t="shared" si="26"/>
        <v>0</v>
      </c>
      <c r="AG28" s="270">
        <f t="shared" si="26"/>
        <v>0</v>
      </c>
      <c r="AH28" s="270">
        <f t="shared" si="26"/>
        <v>0</v>
      </c>
      <c r="AI28" s="270">
        <f t="shared" si="26"/>
        <v>0</v>
      </c>
      <c r="AJ28" s="270">
        <f t="shared" si="26"/>
        <v>0</v>
      </c>
      <c r="AK28" s="270">
        <f t="shared" si="26"/>
        <v>0</v>
      </c>
      <c r="AL28" s="270">
        <f t="shared" si="26"/>
        <v>0</v>
      </c>
      <c r="AM28" s="258">
        <f t="shared" si="24"/>
        <v>163</v>
      </c>
    </row>
    <row r="29" spans="2:49" ht="30" customHeight="1">
      <c r="B29" s="238" t="s">
        <v>4</v>
      </c>
      <c r="C29" s="2082"/>
      <c r="D29" s="2112"/>
      <c r="E29" s="215" t="s">
        <v>636</v>
      </c>
      <c r="F29" s="221"/>
      <c r="G29" s="221"/>
      <c r="H29" s="221"/>
      <c r="I29" s="221"/>
      <c r="J29" s="221"/>
      <c r="K29" s="221"/>
      <c r="L29" s="221"/>
      <c r="M29" s="1472"/>
      <c r="N29" s="1472"/>
      <c r="O29" s="1472"/>
      <c r="P29" s="221"/>
      <c r="Q29" s="221"/>
      <c r="R29" s="1472"/>
      <c r="S29" s="1472"/>
      <c r="T29" s="1472"/>
      <c r="U29" s="1472"/>
      <c r="V29" s="1472"/>
      <c r="W29" s="221"/>
      <c r="X29" s="221"/>
      <c r="Y29" s="1472"/>
      <c r="Z29" s="1472"/>
      <c r="AA29" s="1472"/>
      <c r="AB29" s="1472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59">
        <f t="shared" si="24"/>
        <v>0</v>
      </c>
      <c r="AO29" s="289">
        <f>+AM28/(AM29+AM28)</f>
        <v>1</v>
      </c>
    </row>
    <row r="30" spans="2:49" ht="30" customHeight="1">
      <c r="B30" s="238" t="s">
        <v>4</v>
      </c>
      <c r="C30" s="2082"/>
      <c r="D30" s="2111" t="s">
        <v>4</v>
      </c>
      <c r="E30" s="214" t="s">
        <v>148</v>
      </c>
      <c r="F30" s="222"/>
      <c r="G30" s="222"/>
      <c r="H30" s="270">
        <f t="shared" ref="H30:AL30" si="27">+H34</f>
        <v>0</v>
      </c>
      <c r="I30" s="270">
        <f t="shared" si="27"/>
        <v>0</v>
      </c>
      <c r="J30" s="270">
        <f t="shared" si="27"/>
        <v>0</v>
      </c>
      <c r="K30" s="270">
        <f t="shared" si="27"/>
        <v>0</v>
      </c>
      <c r="L30" s="270">
        <f t="shared" si="27"/>
        <v>0</v>
      </c>
      <c r="M30" s="1471">
        <f t="shared" si="27"/>
        <v>0</v>
      </c>
      <c r="N30" s="1471">
        <f t="shared" si="27"/>
        <v>0</v>
      </c>
      <c r="O30" s="1471">
        <f t="shared" si="27"/>
        <v>0</v>
      </c>
      <c r="P30" s="270">
        <f t="shared" si="27"/>
        <v>0</v>
      </c>
      <c r="Q30" s="270">
        <f t="shared" si="27"/>
        <v>0</v>
      </c>
      <c r="R30" s="1471">
        <f t="shared" si="27"/>
        <v>0</v>
      </c>
      <c r="S30" s="1471">
        <f t="shared" si="27"/>
        <v>0</v>
      </c>
      <c r="T30" s="1471">
        <f t="shared" si="27"/>
        <v>0</v>
      </c>
      <c r="U30" s="1471">
        <f t="shared" si="27"/>
        <v>0</v>
      </c>
      <c r="V30" s="1471">
        <f t="shared" si="27"/>
        <v>0</v>
      </c>
      <c r="W30" s="270">
        <f t="shared" si="27"/>
        <v>0</v>
      </c>
      <c r="X30" s="270">
        <f t="shared" si="27"/>
        <v>0</v>
      </c>
      <c r="Y30" s="1471">
        <v>41</v>
      </c>
      <c r="Z30" s="1471">
        <v>120</v>
      </c>
      <c r="AA30" s="1471">
        <f t="shared" si="27"/>
        <v>0</v>
      </c>
      <c r="AB30" s="1471">
        <f t="shared" si="27"/>
        <v>0</v>
      </c>
      <c r="AC30" s="270">
        <f t="shared" si="27"/>
        <v>0</v>
      </c>
      <c r="AD30" s="270">
        <f t="shared" si="27"/>
        <v>0</v>
      </c>
      <c r="AE30" s="270">
        <f t="shared" si="27"/>
        <v>0</v>
      </c>
      <c r="AF30" s="270">
        <f t="shared" si="27"/>
        <v>0</v>
      </c>
      <c r="AG30" s="270">
        <f t="shared" si="27"/>
        <v>0</v>
      </c>
      <c r="AH30" s="270">
        <f t="shared" si="27"/>
        <v>0</v>
      </c>
      <c r="AI30" s="270">
        <f t="shared" si="27"/>
        <v>0</v>
      </c>
      <c r="AJ30" s="270">
        <f t="shared" si="27"/>
        <v>0</v>
      </c>
      <c r="AK30" s="270">
        <f t="shared" si="27"/>
        <v>0</v>
      </c>
      <c r="AL30" s="270">
        <f t="shared" si="27"/>
        <v>0</v>
      </c>
      <c r="AM30" s="258">
        <f t="shared" si="24"/>
        <v>161</v>
      </c>
    </row>
    <row r="31" spans="2:49" ht="30" customHeight="1" thickBot="1">
      <c r="B31" s="238" t="s">
        <v>4</v>
      </c>
      <c r="C31" s="2082"/>
      <c r="D31" s="2114"/>
      <c r="E31" s="216" t="s">
        <v>636</v>
      </c>
      <c r="F31" s="223"/>
      <c r="G31" s="223"/>
      <c r="H31" s="221"/>
      <c r="I31" s="221"/>
      <c r="J31" s="221"/>
      <c r="K31" s="221"/>
      <c r="L31" s="221"/>
      <c r="M31" s="1472"/>
      <c r="N31" s="1472"/>
      <c r="O31" s="1472"/>
      <c r="P31" s="221"/>
      <c r="Q31" s="221"/>
      <c r="R31" s="1472"/>
      <c r="S31" s="1472"/>
      <c r="T31" s="1472"/>
      <c r="U31" s="1472"/>
      <c r="V31" s="1472"/>
      <c r="W31" s="221"/>
      <c r="X31" s="221"/>
      <c r="Y31" s="1472"/>
      <c r="Z31" s="1472">
        <v>10</v>
      </c>
      <c r="AA31" s="1472"/>
      <c r="AB31" s="1472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59">
        <f t="shared" si="24"/>
        <v>10</v>
      </c>
      <c r="AO31" s="289">
        <f>+AM30/(AM31+AM30)</f>
        <v>0.94152046783625731</v>
      </c>
    </row>
    <row r="32" spans="2:49" ht="30" customHeight="1" thickTop="1">
      <c r="B32" s="238" t="s">
        <v>4</v>
      </c>
      <c r="C32" s="2082"/>
      <c r="D32" s="225" t="s">
        <v>637</v>
      </c>
      <c r="E32" s="226" t="s">
        <v>7</v>
      </c>
      <c r="F32" s="227"/>
      <c r="G32" s="227"/>
      <c r="H32" s="227"/>
      <c r="I32" s="227"/>
      <c r="J32" s="227"/>
      <c r="K32" s="227"/>
      <c r="L32" s="227"/>
      <c r="M32" s="1473"/>
      <c r="N32" s="1473"/>
      <c r="O32" s="1473"/>
      <c r="P32" s="227"/>
      <c r="Q32" s="227"/>
      <c r="R32" s="1473"/>
      <c r="S32" s="1473"/>
      <c r="T32" s="1473"/>
      <c r="U32" s="1473"/>
      <c r="V32" s="1473"/>
      <c r="W32" s="227"/>
      <c r="X32" s="227"/>
      <c r="Y32" s="1473">
        <v>5</v>
      </c>
      <c r="Z32" s="1473">
        <v>3</v>
      </c>
      <c r="AA32" s="1473"/>
      <c r="AB32" s="1473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60">
        <f t="shared" si="24"/>
        <v>8</v>
      </c>
    </row>
    <row r="33" spans="2:41" ht="30" customHeight="1">
      <c r="B33" s="238" t="s">
        <v>4</v>
      </c>
      <c r="C33" s="2082"/>
      <c r="D33" s="2063" t="s">
        <v>51</v>
      </c>
      <c r="E33" s="2064"/>
      <c r="F33" s="224"/>
      <c r="G33" s="272">
        <f>在庫管理!E11</f>
        <v>8</v>
      </c>
      <c r="H33" s="243">
        <f>+G33+H30-H27-H29-H21</f>
        <v>8</v>
      </c>
      <c r="I33" s="243">
        <f t="shared" ref="I33:AL33" si="28">+H33+I30-I27-I29-I21</f>
        <v>8</v>
      </c>
      <c r="J33" s="243">
        <f t="shared" si="28"/>
        <v>8</v>
      </c>
      <c r="K33" s="243">
        <f t="shared" si="28"/>
        <v>8</v>
      </c>
      <c r="L33" s="243">
        <f t="shared" si="28"/>
        <v>8</v>
      </c>
      <c r="M33" s="243">
        <f t="shared" si="28"/>
        <v>8</v>
      </c>
      <c r="N33" s="243">
        <f t="shared" si="28"/>
        <v>8</v>
      </c>
      <c r="O33" s="243">
        <f t="shared" si="28"/>
        <v>8</v>
      </c>
      <c r="P33" s="243">
        <f t="shared" si="28"/>
        <v>8</v>
      </c>
      <c r="Q33" s="243">
        <f t="shared" si="28"/>
        <v>8</v>
      </c>
      <c r="R33" s="243">
        <f t="shared" si="28"/>
        <v>8</v>
      </c>
      <c r="S33" s="243">
        <f t="shared" si="28"/>
        <v>8</v>
      </c>
      <c r="T33" s="243">
        <f t="shared" si="28"/>
        <v>8</v>
      </c>
      <c r="U33" s="243">
        <f t="shared" si="28"/>
        <v>8</v>
      </c>
      <c r="V33" s="243">
        <f t="shared" si="28"/>
        <v>8</v>
      </c>
      <c r="W33" s="243">
        <f t="shared" si="28"/>
        <v>8</v>
      </c>
      <c r="X33" s="243">
        <f t="shared" si="28"/>
        <v>8</v>
      </c>
      <c r="Y33" s="243">
        <f t="shared" si="28"/>
        <v>49</v>
      </c>
      <c r="Z33" s="243">
        <f t="shared" si="28"/>
        <v>169</v>
      </c>
      <c r="AA33" s="243">
        <f t="shared" si="28"/>
        <v>167</v>
      </c>
      <c r="AB33" s="243">
        <f t="shared" si="28"/>
        <v>167</v>
      </c>
      <c r="AC33" s="243">
        <f t="shared" si="28"/>
        <v>167</v>
      </c>
      <c r="AD33" s="243">
        <f t="shared" si="28"/>
        <v>167</v>
      </c>
      <c r="AE33" s="243">
        <f t="shared" si="28"/>
        <v>167</v>
      </c>
      <c r="AF33" s="243">
        <f t="shared" si="28"/>
        <v>167</v>
      </c>
      <c r="AG33" s="243">
        <f t="shared" si="28"/>
        <v>167</v>
      </c>
      <c r="AH33" s="243">
        <f t="shared" si="28"/>
        <v>167</v>
      </c>
      <c r="AI33" s="243">
        <f t="shared" si="28"/>
        <v>167</v>
      </c>
      <c r="AJ33" s="243">
        <f t="shared" si="28"/>
        <v>167</v>
      </c>
      <c r="AK33" s="243">
        <f t="shared" si="28"/>
        <v>167</v>
      </c>
      <c r="AL33" s="243">
        <f t="shared" si="28"/>
        <v>167</v>
      </c>
      <c r="AM33" s="261"/>
    </row>
    <row r="34" spans="2:41" ht="30" customHeight="1">
      <c r="B34" s="238" t="s">
        <v>4</v>
      </c>
      <c r="C34" s="2082"/>
      <c r="D34" s="2055" t="s">
        <v>144</v>
      </c>
      <c r="E34" s="2056"/>
      <c r="F34" s="247"/>
      <c r="G34" s="794">
        <f>+管理ﾌｫｰﾏｯﾄ!G47</f>
        <v>200</v>
      </c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>
        <v>160</v>
      </c>
      <c r="Z34" s="247">
        <v>100</v>
      </c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47"/>
      <c r="AM34" s="262">
        <f>SUM(H34:AL34)</f>
        <v>260</v>
      </c>
      <c r="AO34" s="238" t="s">
        <v>638</v>
      </c>
    </row>
    <row r="35" spans="2:41" ht="30" customHeight="1">
      <c r="B35" s="238" t="s">
        <v>4</v>
      </c>
      <c r="C35" s="2082"/>
      <c r="D35" s="2057" t="s">
        <v>148</v>
      </c>
      <c r="E35" s="2058"/>
      <c r="F35" s="244"/>
      <c r="G35" s="753">
        <f>在庫管理!D11</f>
        <v>0</v>
      </c>
      <c r="H35" s="217">
        <f>+H30-H29-H27-H25</f>
        <v>0</v>
      </c>
      <c r="I35" s="217">
        <f t="shared" ref="I35:AL35" si="29">+I30-I29-I27-I25</f>
        <v>0</v>
      </c>
      <c r="J35" s="217">
        <f t="shared" si="29"/>
        <v>0</v>
      </c>
      <c r="K35" s="217">
        <f t="shared" si="29"/>
        <v>0</v>
      </c>
      <c r="L35" s="217">
        <f t="shared" si="29"/>
        <v>0</v>
      </c>
      <c r="M35" s="217">
        <f t="shared" si="29"/>
        <v>0</v>
      </c>
      <c r="N35" s="217">
        <f t="shared" si="29"/>
        <v>0</v>
      </c>
      <c r="O35" s="217">
        <f t="shared" si="29"/>
        <v>0</v>
      </c>
      <c r="P35" s="217">
        <f t="shared" si="29"/>
        <v>0</v>
      </c>
      <c r="Q35" s="217">
        <f t="shared" si="29"/>
        <v>0</v>
      </c>
      <c r="R35" s="217">
        <f t="shared" si="29"/>
        <v>0</v>
      </c>
      <c r="S35" s="217">
        <f t="shared" si="29"/>
        <v>0</v>
      </c>
      <c r="T35" s="217">
        <f t="shared" si="29"/>
        <v>0</v>
      </c>
      <c r="U35" s="217">
        <f t="shared" si="29"/>
        <v>0</v>
      </c>
      <c r="V35" s="217">
        <f t="shared" si="29"/>
        <v>0</v>
      </c>
      <c r="W35" s="217">
        <f t="shared" si="29"/>
        <v>0</v>
      </c>
      <c r="X35" s="217">
        <f t="shared" si="29"/>
        <v>0</v>
      </c>
      <c r="Y35" s="217">
        <f t="shared" si="29"/>
        <v>41</v>
      </c>
      <c r="Z35" s="217">
        <f t="shared" si="29"/>
        <v>120</v>
      </c>
      <c r="AA35" s="217">
        <f t="shared" si="29"/>
        <v>-2</v>
      </c>
      <c r="AB35" s="217">
        <f t="shared" si="29"/>
        <v>0</v>
      </c>
      <c r="AC35" s="217">
        <f t="shared" si="29"/>
        <v>0</v>
      </c>
      <c r="AD35" s="217">
        <f t="shared" si="29"/>
        <v>0</v>
      </c>
      <c r="AE35" s="217">
        <f t="shared" si="29"/>
        <v>0</v>
      </c>
      <c r="AF35" s="217">
        <f t="shared" si="29"/>
        <v>0</v>
      </c>
      <c r="AG35" s="217">
        <f t="shared" si="29"/>
        <v>0</v>
      </c>
      <c r="AH35" s="217">
        <f t="shared" si="29"/>
        <v>0</v>
      </c>
      <c r="AI35" s="217">
        <f t="shared" si="29"/>
        <v>0</v>
      </c>
      <c r="AJ35" s="217">
        <f t="shared" si="29"/>
        <v>0</v>
      </c>
      <c r="AK35" s="217">
        <f t="shared" si="29"/>
        <v>0</v>
      </c>
      <c r="AL35" s="217">
        <f t="shared" si="29"/>
        <v>0</v>
      </c>
      <c r="AM35" s="271">
        <f>SUM(H35:AL35)+G35</f>
        <v>159</v>
      </c>
      <c r="AO35" s="289">
        <f>+AM35/(AM36+AM35)</f>
        <v>0.88826815642458101</v>
      </c>
    </row>
    <row r="36" spans="2:41" ht="30" customHeight="1">
      <c r="B36" s="238" t="s">
        <v>4</v>
      </c>
      <c r="C36" s="2082"/>
      <c r="D36" s="2115" t="s">
        <v>636</v>
      </c>
      <c r="E36" s="2116"/>
      <c r="F36" s="245"/>
      <c r="G36" s="245"/>
      <c r="H36" s="245">
        <f>+H32+H31+H29+H27+H25</f>
        <v>0</v>
      </c>
      <c r="I36" s="245">
        <f t="shared" ref="I36:AL36" si="30">+I32+I31+I29+I27+I25</f>
        <v>0</v>
      </c>
      <c r="J36" s="245">
        <f t="shared" si="30"/>
        <v>0</v>
      </c>
      <c r="K36" s="245">
        <f t="shared" si="30"/>
        <v>0</v>
      </c>
      <c r="L36" s="245">
        <f t="shared" si="30"/>
        <v>0</v>
      </c>
      <c r="M36" s="245">
        <f t="shared" si="30"/>
        <v>0</v>
      </c>
      <c r="N36" s="245">
        <f t="shared" si="30"/>
        <v>0</v>
      </c>
      <c r="O36" s="245">
        <f t="shared" si="30"/>
        <v>0</v>
      </c>
      <c r="P36" s="245">
        <f t="shared" si="30"/>
        <v>0</v>
      </c>
      <c r="Q36" s="245">
        <f t="shared" si="30"/>
        <v>0</v>
      </c>
      <c r="R36" s="245">
        <f t="shared" si="30"/>
        <v>0</v>
      </c>
      <c r="S36" s="245">
        <f t="shared" si="30"/>
        <v>0</v>
      </c>
      <c r="T36" s="245">
        <f t="shared" si="30"/>
        <v>0</v>
      </c>
      <c r="U36" s="245">
        <f t="shared" si="30"/>
        <v>0</v>
      </c>
      <c r="V36" s="245">
        <f t="shared" si="30"/>
        <v>0</v>
      </c>
      <c r="W36" s="245">
        <f t="shared" si="30"/>
        <v>0</v>
      </c>
      <c r="X36" s="245">
        <f t="shared" si="30"/>
        <v>0</v>
      </c>
      <c r="Y36" s="245">
        <f t="shared" si="30"/>
        <v>5</v>
      </c>
      <c r="Z36" s="245">
        <f t="shared" si="30"/>
        <v>13</v>
      </c>
      <c r="AA36" s="245">
        <f t="shared" si="30"/>
        <v>2</v>
      </c>
      <c r="AB36" s="245">
        <f t="shared" si="30"/>
        <v>0</v>
      </c>
      <c r="AC36" s="245">
        <f t="shared" si="30"/>
        <v>0</v>
      </c>
      <c r="AD36" s="245">
        <f t="shared" si="30"/>
        <v>0</v>
      </c>
      <c r="AE36" s="245">
        <f t="shared" si="30"/>
        <v>0</v>
      </c>
      <c r="AF36" s="245">
        <f t="shared" si="30"/>
        <v>0</v>
      </c>
      <c r="AG36" s="245">
        <f t="shared" si="30"/>
        <v>0</v>
      </c>
      <c r="AH36" s="245">
        <f t="shared" si="30"/>
        <v>0</v>
      </c>
      <c r="AI36" s="245">
        <f t="shared" si="30"/>
        <v>0</v>
      </c>
      <c r="AJ36" s="245">
        <f t="shared" si="30"/>
        <v>0</v>
      </c>
      <c r="AK36" s="245">
        <f t="shared" si="30"/>
        <v>0</v>
      </c>
      <c r="AL36" s="245">
        <f t="shared" si="30"/>
        <v>0</v>
      </c>
      <c r="AM36" s="264">
        <f>SUM(H36:AL36)</f>
        <v>20</v>
      </c>
    </row>
    <row r="37" spans="2:41" ht="30" customHeight="1">
      <c r="B37" s="238" t="s">
        <v>4</v>
      </c>
      <c r="C37" s="2082"/>
      <c r="D37" s="2057" t="s">
        <v>8</v>
      </c>
      <c r="E37" s="2058"/>
      <c r="F37" s="218"/>
      <c r="G37" s="218"/>
      <c r="H37" s="218">
        <f t="shared" ref="H37:AL37" si="31">+H35-H34</f>
        <v>0</v>
      </c>
      <c r="I37" s="218">
        <f t="shared" si="31"/>
        <v>0</v>
      </c>
      <c r="J37" s="218">
        <f t="shared" si="31"/>
        <v>0</v>
      </c>
      <c r="K37" s="218">
        <f t="shared" si="31"/>
        <v>0</v>
      </c>
      <c r="L37" s="218">
        <f t="shared" si="31"/>
        <v>0</v>
      </c>
      <c r="M37" s="218">
        <f t="shared" si="31"/>
        <v>0</v>
      </c>
      <c r="N37" s="218">
        <f t="shared" si="31"/>
        <v>0</v>
      </c>
      <c r="O37" s="218">
        <f t="shared" si="31"/>
        <v>0</v>
      </c>
      <c r="P37" s="218">
        <f t="shared" si="31"/>
        <v>0</v>
      </c>
      <c r="Q37" s="218">
        <f t="shared" si="31"/>
        <v>0</v>
      </c>
      <c r="R37" s="218">
        <f t="shared" si="31"/>
        <v>0</v>
      </c>
      <c r="S37" s="218">
        <f t="shared" si="31"/>
        <v>0</v>
      </c>
      <c r="T37" s="218">
        <f t="shared" si="31"/>
        <v>0</v>
      </c>
      <c r="U37" s="218">
        <f t="shared" si="31"/>
        <v>0</v>
      </c>
      <c r="V37" s="218">
        <f t="shared" si="31"/>
        <v>0</v>
      </c>
      <c r="W37" s="218">
        <f t="shared" si="31"/>
        <v>0</v>
      </c>
      <c r="X37" s="218">
        <f t="shared" si="31"/>
        <v>0</v>
      </c>
      <c r="Y37" s="218">
        <f t="shared" si="31"/>
        <v>-119</v>
      </c>
      <c r="Z37" s="218">
        <f t="shared" si="31"/>
        <v>20</v>
      </c>
      <c r="AA37" s="218">
        <f t="shared" si="31"/>
        <v>-2</v>
      </c>
      <c r="AB37" s="218">
        <f t="shared" si="31"/>
        <v>0</v>
      </c>
      <c r="AC37" s="218">
        <f t="shared" si="31"/>
        <v>0</v>
      </c>
      <c r="AD37" s="218">
        <f t="shared" si="31"/>
        <v>0</v>
      </c>
      <c r="AE37" s="218">
        <f t="shared" si="31"/>
        <v>0</v>
      </c>
      <c r="AF37" s="218">
        <f t="shared" si="31"/>
        <v>0</v>
      </c>
      <c r="AG37" s="218">
        <f t="shared" si="31"/>
        <v>0</v>
      </c>
      <c r="AH37" s="218">
        <f t="shared" si="31"/>
        <v>0</v>
      </c>
      <c r="AI37" s="218">
        <f t="shared" si="31"/>
        <v>0</v>
      </c>
      <c r="AJ37" s="218">
        <f t="shared" si="31"/>
        <v>0</v>
      </c>
      <c r="AK37" s="218">
        <f t="shared" si="31"/>
        <v>0</v>
      </c>
      <c r="AL37" s="218">
        <f t="shared" si="31"/>
        <v>0</v>
      </c>
      <c r="AM37" s="265">
        <f>SUM(H37:AL37)</f>
        <v>-101</v>
      </c>
    </row>
    <row r="38" spans="2:41" ht="30" customHeight="1">
      <c r="B38" s="238" t="s">
        <v>4</v>
      </c>
      <c r="C38" s="2082"/>
      <c r="D38" s="2065" t="s">
        <v>639</v>
      </c>
      <c r="E38" s="2066"/>
      <c r="F38" s="219"/>
      <c r="G38" s="219"/>
      <c r="H38" s="219">
        <f t="shared" ref="H38:AL38" si="32">+G38+H37</f>
        <v>0</v>
      </c>
      <c r="I38" s="219">
        <f t="shared" si="32"/>
        <v>0</v>
      </c>
      <c r="J38" s="219">
        <f t="shared" si="32"/>
        <v>0</v>
      </c>
      <c r="K38" s="219">
        <f t="shared" si="32"/>
        <v>0</v>
      </c>
      <c r="L38" s="219">
        <f t="shared" si="32"/>
        <v>0</v>
      </c>
      <c r="M38" s="219">
        <f t="shared" si="32"/>
        <v>0</v>
      </c>
      <c r="N38" s="219">
        <f t="shared" si="32"/>
        <v>0</v>
      </c>
      <c r="O38" s="219">
        <f t="shared" si="32"/>
        <v>0</v>
      </c>
      <c r="P38" s="219">
        <f t="shared" si="32"/>
        <v>0</v>
      </c>
      <c r="Q38" s="219">
        <f t="shared" si="32"/>
        <v>0</v>
      </c>
      <c r="R38" s="219">
        <f t="shared" si="32"/>
        <v>0</v>
      </c>
      <c r="S38" s="219">
        <f t="shared" si="32"/>
        <v>0</v>
      </c>
      <c r="T38" s="219">
        <f t="shared" si="32"/>
        <v>0</v>
      </c>
      <c r="U38" s="219">
        <f t="shared" si="32"/>
        <v>0</v>
      </c>
      <c r="V38" s="219">
        <f t="shared" si="32"/>
        <v>0</v>
      </c>
      <c r="W38" s="219">
        <f t="shared" si="32"/>
        <v>0</v>
      </c>
      <c r="X38" s="219">
        <f t="shared" si="32"/>
        <v>0</v>
      </c>
      <c r="Y38" s="219">
        <f t="shared" si="32"/>
        <v>-119</v>
      </c>
      <c r="Z38" s="219">
        <f t="shared" si="32"/>
        <v>-99</v>
      </c>
      <c r="AA38" s="219">
        <f t="shared" si="32"/>
        <v>-101</v>
      </c>
      <c r="AB38" s="219">
        <f t="shared" si="32"/>
        <v>-101</v>
      </c>
      <c r="AC38" s="219">
        <f t="shared" si="32"/>
        <v>-101</v>
      </c>
      <c r="AD38" s="219">
        <f t="shared" si="32"/>
        <v>-101</v>
      </c>
      <c r="AE38" s="219">
        <f t="shared" si="32"/>
        <v>-101</v>
      </c>
      <c r="AF38" s="219">
        <f t="shared" si="32"/>
        <v>-101</v>
      </c>
      <c r="AG38" s="219">
        <f t="shared" si="32"/>
        <v>-101</v>
      </c>
      <c r="AH38" s="219">
        <f t="shared" si="32"/>
        <v>-101</v>
      </c>
      <c r="AI38" s="219">
        <f t="shared" si="32"/>
        <v>-101</v>
      </c>
      <c r="AJ38" s="219">
        <f t="shared" si="32"/>
        <v>-101</v>
      </c>
      <c r="AK38" s="219">
        <f t="shared" si="32"/>
        <v>-101</v>
      </c>
      <c r="AL38" s="219">
        <f t="shared" si="32"/>
        <v>-101</v>
      </c>
      <c r="AM38" s="266">
        <f>SUM(H38:AL38)</f>
        <v>-1430</v>
      </c>
    </row>
    <row r="39" spans="2:41" ht="30" customHeight="1">
      <c r="B39" s="238" t="s">
        <v>4</v>
      </c>
      <c r="C39" s="2082"/>
      <c r="D39" s="2117" t="s">
        <v>640</v>
      </c>
      <c r="E39" s="2117"/>
      <c r="F39" s="273"/>
      <c r="G39" s="274">
        <f>G10+G15+G23+G33</f>
        <v>627</v>
      </c>
      <c r="H39" s="275">
        <f t="shared" ref="H39:AL40" si="33">+G39+H34-H7</f>
        <v>627</v>
      </c>
      <c r="I39" s="275">
        <f t="shared" si="33"/>
        <v>627</v>
      </c>
      <c r="J39" s="275">
        <f t="shared" si="33"/>
        <v>627</v>
      </c>
      <c r="K39" s="275">
        <f t="shared" si="33"/>
        <v>627</v>
      </c>
      <c r="L39" s="275">
        <f t="shared" si="33"/>
        <v>627</v>
      </c>
      <c r="M39" s="275">
        <f t="shared" si="33"/>
        <v>519</v>
      </c>
      <c r="N39" s="275">
        <f t="shared" si="33"/>
        <v>447</v>
      </c>
      <c r="O39" s="275">
        <f t="shared" si="33"/>
        <v>411</v>
      </c>
      <c r="P39" s="275">
        <f t="shared" si="33"/>
        <v>411</v>
      </c>
      <c r="Q39" s="275">
        <f t="shared" si="33"/>
        <v>411</v>
      </c>
      <c r="R39" s="275">
        <f t="shared" si="33"/>
        <v>411</v>
      </c>
      <c r="S39" s="275">
        <f t="shared" si="33"/>
        <v>411</v>
      </c>
      <c r="T39" s="275">
        <f t="shared" si="33"/>
        <v>411</v>
      </c>
      <c r="U39" s="275">
        <f t="shared" si="33"/>
        <v>411</v>
      </c>
      <c r="V39" s="275">
        <f t="shared" si="33"/>
        <v>411</v>
      </c>
      <c r="W39" s="275">
        <f t="shared" si="33"/>
        <v>411</v>
      </c>
      <c r="X39" s="275">
        <f t="shared" si="33"/>
        <v>411</v>
      </c>
      <c r="Y39" s="275">
        <f t="shared" si="33"/>
        <v>571</v>
      </c>
      <c r="Z39" s="275">
        <f t="shared" si="33"/>
        <v>671</v>
      </c>
      <c r="AA39" s="275">
        <f t="shared" si="33"/>
        <v>671</v>
      </c>
      <c r="AB39" s="275">
        <f t="shared" si="33"/>
        <v>671</v>
      </c>
      <c r="AC39" s="275">
        <f t="shared" si="33"/>
        <v>671</v>
      </c>
      <c r="AD39" s="275">
        <f t="shared" si="33"/>
        <v>671</v>
      </c>
      <c r="AE39" s="275">
        <f t="shared" si="33"/>
        <v>671</v>
      </c>
      <c r="AF39" s="275">
        <f t="shared" si="33"/>
        <v>671</v>
      </c>
      <c r="AG39" s="275">
        <f t="shared" si="33"/>
        <v>671</v>
      </c>
      <c r="AH39" s="275">
        <f t="shared" si="33"/>
        <v>671</v>
      </c>
      <c r="AI39" s="275">
        <f t="shared" si="33"/>
        <v>671</v>
      </c>
      <c r="AJ39" s="275">
        <f t="shared" si="33"/>
        <v>671</v>
      </c>
      <c r="AK39" s="275">
        <f t="shared" si="33"/>
        <v>671</v>
      </c>
      <c r="AL39" s="275">
        <f t="shared" si="33"/>
        <v>671</v>
      </c>
      <c r="AM39" s="276">
        <f>AL39</f>
        <v>671</v>
      </c>
    </row>
    <row r="40" spans="2:41" ht="30" customHeight="1">
      <c r="B40" s="238" t="s">
        <v>4</v>
      </c>
      <c r="C40" s="2082"/>
      <c r="D40" s="2118" t="s">
        <v>641</v>
      </c>
      <c r="E40" s="2118"/>
      <c r="F40" s="231"/>
      <c r="G40" s="246">
        <f>+G10+G15+G23+G33</f>
        <v>627</v>
      </c>
      <c r="H40" s="232">
        <f t="shared" si="33"/>
        <v>627</v>
      </c>
      <c r="I40" s="232">
        <f t="shared" si="33"/>
        <v>627</v>
      </c>
      <c r="J40" s="232">
        <f t="shared" si="33"/>
        <v>627</v>
      </c>
      <c r="K40" s="232">
        <f t="shared" si="33"/>
        <v>627</v>
      </c>
      <c r="L40" s="232">
        <f t="shared" si="33"/>
        <v>627</v>
      </c>
      <c r="M40" s="232">
        <f t="shared" si="33"/>
        <v>591</v>
      </c>
      <c r="N40" s="232">
        <f t="shared" si="33"/>
        <v>483</v>
      </c>
      <c r="O40" s="232">
        <f t="shared" si="33"/>
        <v>411</v>
      </c>
      <c r="P40" s="232">
        <f t="shared" si="33"/>
        <v>411</v>
      </c>
      <c r="Q40" s="232">
        <f t="shared" si="33"/>
        <v>411</v>
      </c>
      <c r="R40" s="232">
        <f t="shared" si="33"/>
        <v>411</v>
      </c>
      <c r="S40" s="232">
        <f t="shared" si="33"/>
        <v>411</v>
      </c>
      <c r="T40" s="232">
        <f t="shared" si="33"/>
        <v>411</v>
      </c>
      <c r="U40" s="232">
        <f t="shared" si="33"/>
        <v>411</v>
      </c>
      <c r="V40" s="232">
        <f t="shared" si="33"/>
        <v>411</v>
      </c>
      <c r="W40" s="232">
        <f t="shared" si="33"/>
        <v>411</v>
      </c>
      <c r="X40" s="232">
        <f t="shared" si="33"/>
        <v>411</v>
      </c>
      <c r="Y40" s="232">
        <f t="shared" si="33"/>
        <v>452</v>
      </c>
      <c r="Z40" s="232">
        <f t="shared" si="33"/>
        <v>572</v>
      </c>
      <c r="AA40" s="232">
        <f t="shared" si="33"/>
        <v>570</v>
      </c>
      <c r="AB40" s="232">
        <f t="shared" si="33"/>
        <v>570</v>
      </c>
      <c r="AC40" s="232">
        <f t="shared" si="33"/>
        <v>570</v>
      </c>
      <c r="AD40" s="232">
        <f t="shared" si="33"/>
        <v>570</v>
      </c>
      <c r="AE40" s="232">
        <f t="shared" si="33"/>
        <v>570</v>
      </c>
      <c r="AF40" s="232">
        <f t="shared" si="33"/>
        <v>570</v>
      </c>
      <c r="AG40" s="232">
        <f t="shared" si="33"/>
        <v>570</v>
      </c>
      <c r="AH40" s="232">
        <f t="shared" si="33"/>
        <v>570</v>
      </c>
      <c r="AI40" s="232">
        <f t="shared" si="33"/>
        <v>570</v>
      </c>
      <c r="AJ40" s="232">
        <f t="shared" si="33"/>
        <v>570</v>
      </c>
      <c r="AK40" s="232">
        <f t="shared" si="33"/>
        <v>570</v>
      </c>
      <c r="AL40" s="232">
        <f t="shared" si="33"/>
        <v>570</v>
      </c>
      <c r="AM40" s="267">
        <f>AL40</f>
        <v>570</v>
      </c>
    </row>
    <row r="41" spans="2:41" ht="30" customHeight="1" thickBot="1">
      <c r="B41" s="238" t="s">
        <v>4</v>
      </c>
      <c r="C41" s="2083"/>
      <c r="D41" s="2119" t="s">
        <v>8</v>
      </c>
      <c r="E41" s="2119"/>
      <c r="F41" s="228"/>
      <c r="G41" s="229"/>
      <c r="H41" s="230">
        <f>+H40-H39</f>
        <v>0</v>
      </c>
      <c r="I41" s="230">
        <f t="shared" ref="I41:AL41" si="34">+I40-I39</f>
        <v>0</v>
      </c>
      <c r="J41" s="230">
        <f t="shared" si="34"/>
        <v>0</v>
      </c>
      <c r="K41" s="230">
        <f t="shared" si="34"/>
        <v>0</v>
      </c>
      <c r="L41" s="230">
        <f t="shared" si="34"/>
        <v>0</v>
      </c>
      <c r="M41" s="230">
        <f t="shared" si="34"/>
        <v>72</v>
      </c>
      <c r="N41" s="230">
        <f t="shared" si="34"/>
        <v>36</v>
      </c>
      <c r="O41" s="230">
        <f t="shared" si="34"/>
        <v>0</v>
      </c>
      <c r="P41" s="230">
        <f t="shared" si="34"/>
        <v>0</v>
      </c>
      <c r="Q41" s="230">
        <f t="shared" si="34"/>
        <v>0</v>
      </c>
      <c r="R41" s="230">
        <f t="shared" si="34"/>
        <v>0</v>
      </c>
      <c r="S41" s="230">
        <f t="shared" si="34"/>
        <v>0</v>
      </c>
      <c r="T41" s="230">
        <f t="shared" si="34"/>
        <v>0</v>
      </c>
      <c r="U41" s="230">
        <f t="shared" si="34"/>
        <v>0</v>
      </c>
      <c r="V41" s="230">
        <f t="shared" si="34"/>
        <v>0</v>
      </c>
      <c r="W41" s="230">
        <f t="shared" si="34"/>
        <v>0</v>
      </c>
      <c r="X41" s="230">
        <f t="shared" si="34"/>
        <v>0</v>
      </c>
      <c r="Y41" s="230">
        <f t="shared" si="34"/>
        <v>-119</v>
      </c>
      <c r="Z41" s="230">
        <f t="shared" si="34"/>
        <v>-99</v>
      </c>
      <c r="AA41" s="230">
        <f t="shared" si="34"/>
        <v>-101</v>
      </c>
      <c r="AB41" s="230">
        <f t="shared" si="34"/>
        <v>-101</v>
      </c>
      <c r="AC41" s="230">
        <f t="shared" si="34"/>
        <v>-101</v>
      </c>
      <c r="AD41" s="230">
        <f t="shared" si="34"/>
        <v>-101</v>
      </c>
      <c r="AE41" s="230">
        <f t="shared" si="34"/>
        <v>-101</v>
      </c>
      <c r="AF41" s="230">
        <f t="shared" si="34"/>
        <v>-101</v>
      </c>
      <c r="AG41" s="230">
        <f t="shared" si="34"/>
        <v>-101</v>
      </c>
      <c r="AH41" s="230">
        <f t="shared" si="34"/>
        <v>-101</v>
      </c>
      <c r="AI41" s="230">
        <f t="shared" si="34"/>
        <v>-101</v>
      </c>
      <c r="AJ41" s="230">
        <f t="shared" si="34"/>
        <v>-101</v>
      </c>
      <c r="AK41" s="230">
        <f t="shared" si="34"/>
        <v>-101</v>
      </c>
      <c r="AL41" s="230">
        <f t="shared" si="34"/>
        <v>-101</v>
      </c>
      <c r="AM41" s="268">
        <f>+AL41+AM40-AM39</f>
        <v>-202</v>
      </c>
    </row>
    <row r="42" spans="2:41" ht="30" customHeight="1" thickTop="1">
      <c r="B42" s="238" t="s">
        <v>9</v>
      </c>
      <c r="C42" s="2081" t="s">
        <v>720</v>
      </c>
      <c r="D42" s="2067" t="s">
        <v>120</v>
      </c>
      <c r="E42" s="2068"/>
      <c r="F42" s="127">
        <f>+GL!E35</f>
        <v>0</v>
      </c>
      <c r="G42" s="128"/>
      <c r="H42" s="798"/>
      <c r="I42" s="798"/>
      <c r="J42" s="798"/>
      <c r="K42" s="798"/>
      <c r="L42" s="798"/>
      <c r="M42" s="798">
        <v>66</v>
      </c>
      <c r="N42" s="798">
        <v>44</v>
      </c>
      <c r="O42" s="798"/>
      <c r="P42" s="798"/>
      <c r="Q42" s="798"/>
      <c r="R42" s="798"/>
      <c r="S42" s="798"/>
      <c r="T42" s="798"/>
      <c r="U42" s="798"/>
      <c r="V42" s="798"/>
      <c r="W42" s="798"/>
      <c r="X42" s="798"/>
      <c r="Y42" s="798"/>
      <c r="Z42" s="798"/>
      <c r="AA42" s="798"/>
      <c r="AB42" s="798"/>
      <c r="AC42" s="798"/>
      <c r="AD42" s="798"/>
      <c r="AE42" s="798"/>
      <c r="AF42" s="798"/>
      <c r="AG42" s="798"/>
      <c r="AH42" s="798"/>
      <c r="AI42" s="798"/>
      <c r="AJ42" s="798"/>
      <c r="AK42" s="798"/>
      <c r="AL42" s="800"/>
      <c r="AM42" s="140">
        <f>SUM(H42:AL42)+G42</f>
        <v>110</v>
      </c>
    </row>
    <row r="43" spans="2:41" ht="30" customHeight="1">
      <c r="B43" s="238" t="s">
        <v>9</v>
      </c>
      <c r="C43" s="2082"/>
      <c r="D43" s="2084" t="s">
        <v>621</v>
      </c>
      <c r="E43" s="2085"/>
      <c r="F43" s="80"/>
      <c r="G43" s="213">
        <f>+G42</f>
        <v>0</v>
      </c>
      <c r="H43" s="72">
        <f t="shared" ref="H43:AK43" si="35">+H42</f>
        <v>0</v>
      </c>
      <c r="I43" s="72">
        <f t="shared" si="35"/>
        <v>0</v>
      </c>
      <c r="J43" s="72">
        <f t="shared" si="35"/>
        <v>0</v>
      </c>
      <c r="K43" s="72">
        <f t="shared" si="35"/>
        <v>0</v>
      </c>
      <c r="L43" s="72">
        <f t="shared" si="35"/>
        <v>0</v>
      </c>
      <c r="M43" s="1297">
        <v>44</v>
      </c>
      <c r="N43" s="1297">
        <v>66</v>
      </c>
      <c r="O43" s="1297">
        <f t="shared" si="35"/>
        <v>0</v>
      </c>
      <c r="P43" s="72">
        <f t="shared" si="35"/>
        <v>0</v>
      </c>
      <c r="Q43" s="72">
        <f t="shared" si="35"/>
        <v>0</v>
      </c>
      <c r="R43" s="1297">
        <f t="shared" si="35"/>
        <v>0</v>
      </c>
      <c r="S43" s="1297">
        <f t="shared" si="35"/>
        <v>0</v>
      </c>
      <c r="T43" s="1297">
        <f t="shared" si="35"/>
        <v>0</v>
      </c>
      <c r="U43" s="1297">
        <f t="shared" si="35"/>
        <v>0</v>
      </c>
      <c r="V43" s="1297">
        <f t="shared" si="35"/>
        <v>0</v>
      </c>
      <c r="W43" s="72">
        <f t="shared" si="35"/>
        <v>0</v>
      </c>
      <c r="X43" s="72">
        <f t="shared" si="35"/>
        <v>0</v>
      </c>
      <c r="Y43" s="1297">
        <f t="shared" si="35"/>
        <v>0</v>
      </c>
      <c r="Z43" s="1297">
        <f t="shared" si="35"/>
        <v>0</v>
      </c>
      <c r="AA43" s="1297">
        <f t="shared" si="35"/>
        <v>0</v>
      </c>
      <c r="AB43" s="1297">
        <f t="shared" si="35"/>
        <v>0</v>
      </c>
      <c r="AC43" s="72">
        <f t="shared" si="35"/>
        <v>0</v>
      </c>
      <c r="AD43" s="72">
        <f t="shared" si="35"/>
        <v>0</v>
      </c>
      <c r="AE43" s="72">
        <f t="shared" si="35"/>
        <v>0</v>
      </c>
      <c r="AF43" s="72">
        <f t="shared" si="35"/>
        <v>0</v>
      </c>
      <c r="AG43" s="72">
        <f t="shared" si="35"/>
        <v>0</v>
      </c>
      <c r="AH43" s="72">
        <f t="shared" si="35"/>
        <v>0</v>
      </c>
      <c r="AI43" s="72">
        <f t="shared" si="35"/>
        <v>0</v>
      </c>
      <c r="AJ43" s="72">
        <f t="shared" si="35"/>
        <v>0</v>
      </c>
      <c r="AK43" s="72">
        <f t="shared" si="35"/>
        <v>0</v>
      </c>
      <c r="AL43" s="72"/>
      <c r="AM43" s="759">
        <f>SUM(G43:AL43)</f>
        <v>110</v>
      </c>
    </row>
    <row r="44" spans="2:41" ht="30" customHeight="1">
      <c r="B44" s="238" t="s">
        <v>9</v>
      </c>
      <c r="C44" s="2082"/>
      <c r="D44" s="2120" t="s">
        <v>622</v>
      </c>
      <c r="E44" s="2121"/>
      <c r="F44" s="122"/>
      <c r="G44" s="758">
        <f>G43-G42</f>
        <v>0</v>
      </c>
      <c r="H44" s="385">
        <f t="shared" ref="H44:AL44" si="36">G44-H42+H43</f>
        <v>0</v>
      </c>
      <c r="I44" s="385">
        <f t="shared" si="36"/>
        <v>0</v>
      </c>
      <c r="J44" s="385">
        <f t="shared" si="36"/>
        <v>0</v>
      </c>
      <c r="K44" s="385">
        <f t="shared" si="36"/>
        <v>0</v>
      </c>
      <c r="L44" s="385">
        <f t="shared" si="36"/>
        <v>0</v>
      </c>
      <c r="M44" s="385">
        <f t="shared" si="36"/>
        <v>-22</v>
      </c>
      <c r="N44" s="385">
        <f t="shared" si="36"/>
        <v>0</v>
      </c>
      <c r="O44" s="385">
        <f t="shared" si="36"/>
        <v>0</v>
      </c>
      <c r="P44" s="385">
        <f t="shared" si="36"/>
        <v>0</v>
      </c>
      <c r="Q44" s="385">
        <f t="shared" si="36"/>
        <v>0</v>
      </c>
      <c r="R44" s="385">
        <f t="shared" si="36"/>
        <v>0</v>
      </c>
      <c r="S44" s="385">
        <f t="shared" si="36"/>
        <v>0</v>
      </c>
      <c r="T44" s="385">
        <f t="shared" si="36"/>
        <v>0</v>
      </c>
      <c r="U44" s="385">
        <f t="shared" si="36"/>
        <v>0</v>
      </c>
      <c r="V44" s="385">
        <f t="shared" si="36"/>
        <v>0</v>
      </c>
      <c r="W44" s="385">
        <f t="shared" si="36"/>
        <v>0</v>
      </c>
      <c r="X44" s="385">
        <f t="shared" si="36"/>
        <v>0</v>
      </c>
      <c r="Y44" s="385">
        <f t="shared" si="36"/>
        <v>0</v>
      </c>
      <c r="Z44" s="385">
        <f t="shared" si="36"/>
        <v>0</v>
      </c>
      <c r="AA44" s="385">
        <f t="shared" si="36"/>
        <v>0</v>
      </c>
      <c r="AB44" s="385">
        <f t="shared" si="36"/>
        <v>0</v>
      </c>
      <c r="AC44" s="385">
        <f t="shared" si="36"/>
        <v>0</v>
      </c>
      <c r="AD44" s="385">
        <f t="shared" si="36"/>
        <v>0</v>
      </c>
      <c r="AE44" s="385">
        <f t="shared" si="36"/>
        <v>0</v>
      </c>
      <c r="AF44" s="385">
        <f t="shared" si="36"/>
        <v>0</v>
      </c>
      <c r="AG44" s="385">
        <f t="shared" si="36"/>
        <v>0</v>
      </c>
      <c r="AH44" s="385">
        <f t="shared" si="36"/>
        <v>0</v>
      </c>
      <c r="AI44" s="385">
        <f t="shared" si="36"/>
        <v>0</v>
      </c>
      <c r="AJ44" s="385">
        <f t="shared" si="36"/>
        <v>0</v>
      </c>
      <c r="AK44" s="385">
        <f t="shared" si="36"/>
        <v>0</v>
      </c>
      <c r="AL44" s="385">
        <f t="shared" si="36"/>
        <v>0</v>
      </c>
      <c r="AM44" s="386"/>
    </row>
    <row r="45" spans="2:41" ht="30" customHeight="1" thickBot="1">
      <c r="B45" s="238" t="s">
        <v>9</v>
      </c>
      <c r="C45" s="2082"/>
      <c r="D45" s="2049" t="s">
        <v>54</v>
      </c>
      <c r="E45" s="2050"/>
      <c r="F45" s="320"/>
      <c r="G45" s="321">
        <f>在庫管理!L9</f>
        <v>0</v>
      </c>
      <c r="H45" s="322">
        <f>G45+H47-H43</f>
        <v>0</v>
      </c>
      <c r="I45" s="322">
        <f t="shared" ref="I45:AL45" si="37">H45+I47-I43</f>
        <v>0</v>
      </c>
      <c r="J45" s="322">
        <f t="shared" si="37"/>
        <v>0</v>
      </c>
      <c r="K45" s="322">
        <f t="shared" si="37"/>
        <v>0</v>
      </c>
      <c r="L45" s="322">
        <f t="shared" si="37"/>
        <v>0</v>
      </c>
      <c r="M45" s="322">
        <f t="shared" si="37"/>
        <v>22</v>
      </c>
      <c r="N45" s="322">
        <f t="shared" si="37"/>
        <v>0</v>
      </c>
      <c r="O45" s="322">
        <f t="shared" si="37"/>
        <v>0</v>
      </c>
      <c r="P45" s="322">
        <f t="shared" si="37"/>
        <v>0</v>
      </c>
      <c r="Q45" s="322">
        <f t="shared" si="37"/>
        <v>0</v>
      </c>
      <c r="R45" s="322">
        <f t="shared" si="37"/>
        <v>0</v>
      </c>
      <c r="S45" s="322">
        <f t="shared" si="37"/>
        <v>0</v>
      </c>
      <c r="T45" s="322">
        <f t="shared" si="37"/>
        <v>0</v>
      </c>
      <c r="U45" s="322">
        <f t="shared" si="37"/>
        <v>0</v>
      </c>
      <c r="V45" s="322">
        <f t="shared" si="37"/>
        <v>0</v>
      </c>
      <c r="W45" s="322">
        <f t="shared" si="37"/>
        <v>0</v>
      </c>
      <c r="X45" s="322">
        <f t="shared" si="37"/>
        <v>0</v>
      </c>
      <c r="Y45" s="322">
        <f t="shared" si="37"/>
        <v>0</v>
      </c>
      <c r="Z45" s="322">
        <f t="shared" si="37"/>
        <v>0</v>
      </c>
      <c r="AA45" s="322">
        <f t="shared" si="37"/>
        <v>0</v>
      </c>
      <c r="AB45" s="322">
        <f t="shared" si="37"/>
        <v>0</v>
      </c>
      <c r="AC45" s="322">
        <f t="shared" si="37"/>
        <v>0</v>
      </c>
      <c r="AD45" s="322">
        <f t="shared" si="37"/>
        <v>0</v>
      </c>
      <c r="AE45" s="322">
        <f t="shared" si="37"/>
        <v>0</v>
      </c>
      <c r="AF45" s="322">
        <f t="shared" si="37"/>
        <v>0</v>
      </c>
      <c r="AG45" s="322">
        <f t="shared" si="37"/>
        <v>0</v>
      </c>
      <c r="AH45" s="322">
        <f t="shared" si="37"/>
        <v>0</v>
      </c>
      <c r="AI45" s="322">
        <f t="shared" si="37"/>
        <v>0</v>
      </c>
      <c r="AJ45" s="322">
        <f t="shared" si="37"/>
        <v>0</v>
      </c>
      <c r="AK45" s="322">
        <f t="shared" si="37"/>
        <v>0</v>
      </c>
      <c r="AL45" s="322">
        <f t="shared" si="37"/>
        <v>0</v>
      </c>
      <c r="AM45" s="384"/>
    </row>
    <row r="46" spans="2:41" ht="30" customHeight="1" thickTop="1">
      <c r="B46" s="238" t="s">
        <v>9</v>
      </c>
      <c r="C46" s="2082"/>
      <c r="D46" s="2051" t="s">
        <v>40</v>
      </c>
      <c r="E46" s="2052"/>
      <c r="F46" s="152"/>
      <c r="G46" s="791">
        <f>+管理ﾌｫｰﾏｯﾄ!G11</f>
        <v>0</v>
      </c>
      <c r="H46" s="153"/>
      <c r="I46" s="153"/>
      <c r="J46" s="153"/>
      <c r="K46" s="153"/>
      <c r="L46" s="153"/>
      <c r="M46" s="153">
        <v>66</v>
      </c>
      <c r="N46" s="153">
        <v>44</v>
      </c>
      <c r="O46" s="153"/>
      <c r="P46" s="153"/>
      <c r="Q46" s="153"/>
      <c r="R46" s="153"/>
      <c r="S46" s="153"/>
      <c r="T46" s="116"/>
      <c r="U46" s="116"/>
      <c r="V46" s="116"/>
      <c r="W46" s="116"/>
      <c r="X46" s="116"/>
      <c r="Y46" s="153"/>
      <c r="Z46" s="153"/>
      <c r="AA46" s="116"/>
      <c r="AB46" s="116"/>
      <c r="AC46" s="116"/>
      <c r="AD46" s="116"/>
      <c r="AE46" s="116"/>
      <c r="AF46" s="153"/>
      <c r="AG46" s="153"/>
      <c r="AH46" s="153"/>
      <c r="AI46" s="153"/>
      <c r="AJ46" s="153"/>
      <c r="AK46" s="153"/>
      <c r="AL46" s="153"/>
      <c r="AM46" s="155">
        <f>SUM(H46:AL46)</f>
        <v>110</v>
      </c>
    </row>
    <row r="47" spans="2:41" ht="30" customHeight="1">
      <c r="B47" s="238" t="s">
        <v>9</v>
      </c>
      <c r="C47" s="2082"/>
      <c r="D47" s="2053" t="s">
        <v>140</v>
      </c>
      <c r="E47" s="2054"/>
      <c r="F47" s="123"/>
      <c r="G47" s="120"/>
      <c r="H47" s="121">
        <f t="shared" ref="H47:AL47" si="38">+H46</f>
        <v>0</v>
      </c>
      <c r="I47" s="121">
        <f t="shared" si="38"/>
        <v>0</v>
      </c>
      <c r="J47" s="121">
        <f t="shared" si="38"/>
        <v>0</v>
      </c>
      <c r="K47" s="121">
        <f t="shared" si="38"/>
        <v>0</v>
      </c>
      <c r="L47" s="121">
        <f t="shared" si="38"/>
        <v>0</v>
      </c>
      <c r="M47" s="1466">
        <f t="shared" si="38"/>
        <v>66</v>
      </c>
      <c r="N47" s="1466">
        <f t="shared" si="38"/>
        <v>44</v>
      </c>
      <c r="O47" s="1466">
        <f t="shared" si="38"/>
        <v>0</v>
      </c>
      <c r="P47" s="121">
        <f t="shared" si="38"/>
        <v>0</v>
      </c>
      <c r="Q47" s="121">
        <f t="shared" si="38"/>
        <v>0</v>
      </c>
      <c r="R47" s="1466">
        <f t="shared" si="38"/>
        <v>0</v>
      </c>
      <c r="S47" s="1466">
        <f t="shared" si="38"/>
        <v>0</v>
      </c>
      <c r="T47" s="1466">
        <f t="shared" si="38"/>
        <v>0</v>
      </c>
      <c r="U47" s="1466">
        <f t="shared" si="38"/>
        <v>0</v>
      </c>
      <c r="V47" s="1466">
        <f t="shared" si="38"/>
        <v>0</v>
      </c>
      <c r="W47" s="121">
        <f t="shared" si="38"/>
        <v>0</v>
      </c>
      <c r="X47" s="121">
        <f t="shared" si="38"/>
        <v>0</v>
      </c>
      <c r="Y47" s="1466">
        <f t="shared" si="38"/>
        <v>0</v>
      </c>
      <c r="Z47" s="1466">
        <f t="shared" si="38"/>
        <v>0</v>
      </c>
      <c r="AA47" s="1466">
        <f t="shared" si="38"/>
        <v>0</v>
      </c>
      <c r="AB47" s="1466">
        <f t="shared" si="38"/>
        <v>0</v>
      </c>
      <c r="AC47" s="121">
        <f t="shared" si="38"/>
        <v>0</v>
      </c>
      <c r="AD47" s="121">
        <f t="shared" si="38"/>
        <v>0</v>
      </c>
      <c r="AE47" s="121">
        <f t="shared" si="38"/>
        <v>0</v>
      </c>
      <c r="AF47" s="121">
        <f t="shared" si="38"/>
        <v>0</v>
      </c>
      <c r="AG47" s="121">
        <f t="shared" si="38"/>
        <v>0</v>
      </c>
      <c r="AH47" s="121">
        <f t="shared" si="38"/>
        <v>0</v>
      </c>
      <c r="AI47" s="121">
        <f t="shared" si="38"/>
        <v>0</v>
      </c>
      <c r="AJ47" s="121">
        <f t="shared" si="38"/>
        <v>0</v>
      </c>
      <c r="AK47" s="121">
        <f t="shared" si="38"/>
        <v>0</v>
      </c>
      <c r="AL47" s="121">
        <f t="shared" si="38"/>
        <v>0</v>
      </c>
      <c r="AM47" s="208"/>
    </row>
    <row r="48" spans="2:41" ht="30" customHeight="1">
      <c r="B48" s="238" t="s">
        <v>9</v>
      </c>
      <c r="C48" s="2082"/>
      <c r="D48" s="2234" t="s">
        <v>623</v>
      </c>
      <c r="E48" s="2235"/>
      <c r="F48" s="122"/>
      <c r="G48" s="122"/>
      <c r="H48" s="126"/>
      <c r="I48" s="126"/>
      <c r="J48" s="126"/>
      <c r="K48" s="126"/>
      <c r="L48" s="126"/>
      <c r="M48" s="1490"/>
      <c r="N48" s="1490">
        <v>1</v>
      </c>
      <c r="O48" s="1490"/>
      <c r="P48" s="126"/>
      <c r="Q48" s="126"/>
      <c r="R48" s="1490"/>
      <c r="S48" s="1490"/>
      <c r="T48" s="1490"/>
      <c r="U48" s="1490"/>
      <c r="V48" s="1490"/>
      <c r="W48" s="126"/>
      <c r="X48" s="126"/>
      <c r="Y48" s="1490"/>
      <c r="Z48" s="1490"/>
      <c r="AA48" s="1490"/>
      <c r="AB48" s="1490"/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33"/>
    </row>
    <row r="49" spans="2:41" ht="30" customHeight="1">
      <c r="B49" s="238" t="s">
        <v>9</v>
      </c>
      <c r="C49" s="2082"/>
      <c r="D49" s="2236" t="s">
        <v>624</v>
      </c>
      <c r="E49" s="2237"/>
      <c r="F49" s="387"/>
      <c r="G49" s="388"/>
      <c r="H49" s="389">
        <f t="shared" ref="H49:AL49" si="39">+G49+H47-H46</f>
        <v>0</v>
      </c>
      <c r="I49" s="389">
        <f t="shared" si="39"/>
        <v>0</v>
      </c>
      <c r="J49" s="389">
        <f t="shared" si="39"/>
        <v>0</v>
      </c>
      <c r="K49" s="389">
        <f t="shared" si="39"/>
        <v>0</v>
      </c>
      <c r="L49" s="389">
        <f t="shared" si="39"/>
        <v>0</v>
      </c>
      <c r="M49" s="389">
        <f t="shared" si="39"/>
        <v>0</v>
      </c>
      <c r="N49" s="389">
        <f t="shared" si="39"/>
        <v>0</v>
      </c>
      <c r="O49" s="389">
        <f t="shared" si="39"/>
        <v>0</v>
      </c>
      <c r="P49" s="389">
        <f t="shared" si="39"/>
        <v>0</v>
      </c>
      <c r="Q49" s="389">
        <f t="shared" si="39"/>
        <v>0</v>
      </c>
      <c r="R49" s="389">
        <f t="shared" si="39"/>
        <v>0</v>
      </c>
      <c r="S49" s="389">
        <f t="shared" si="39"/>
        <v>0</v>
      </c>
      <c r="T49" s="389">
        <f t="shared" si="39"/>
        <v>0</v>
      </c>
      <c r="U49" s="389">
        <f t="shared" si="39"/>
        <v>0</v>
      </c>
      <c r="V49" s="389">
        <f t="shared" si="39"/>
        <v>0</v>
      </c>
      <c r="W49" s="389">
        <f t="shared" si="39"/>
        <v>0</v>
      </c>
      <c r="X49" s="389">
        <f t="shared" si="39"/>
        <v>0</v>
      </c>
      <c r="Y49" s="389">
        <f t="shared" si="39"/>
        <v>0</v>
      </c>
      <c r="Z49" s="389">
        <f t="shared" si="39"/>
        <v>0</v>
      </c>
      <c r="AA49" s="389">
        <f t="shared" si="39"/>
        <v>0</v>
      </c>
      <c r="AB49" s="389">
        <f t="shared" si="39"/>
        <v>0</v>
      </c>
      <c r="AC49" s="389">
        <f t="shared" si="39"/>
        <v>0</v>
      </c>
      <c r="AD49" s="389">
        <f t="shared" si="39"/>
        <v>0</v>
      </c>
      <c r="AE49" s="389">
        <f t="shared" si="39"/>
        <v>0</v>
      </c>
      <c r="AF49" s="389">
        <f t="shared" si="39"/>
        <v>0</v>
      </c>
      <c r="AG49" s="389">
        <f t="shared" si="39"/>
        <v>0</v>
      </c>
      <c r="AH49" s="389">
        <f t="shared" si="39"/>
        <v>0</v>
      </c>
      <c r="AI49" s="389">
        <f t="shared" si="39"/>
        <v>0</v>
      </c>
      <c r="AJ49" s="389">
        <f t="shared" si="39"/>
        <v>0</v>
      </c>
      <c r="AK49" s="389">
        <f t="shared" si="39"/>
        <v>0</v>
      </c>
      <c r="AL49" s="389">
        <f t="shared" si="39"/>
        <v>0</v>
      </c>
      <c r="AM49" s="390"/>
    </row>
    <row r="50" spans="2:41" ht="30" customHeight="1">
      <c r="B50" s="238" t="s">
        <v>9</v>
      </c>
      <c r="C50" s="2082"/>
      <c r="D50" s="2059" t="s">
        <v>53</v>
      </c>
      <c r="E50" s="2060"/>
      <c r="F50" s="174"/>
      <c r="G50" s="175">
        <f>在庫管理!K9</f>
        <v>277</v>
      </c>
      <c r="H50" s="167">
        <f t="shared" ref="H50:AL50" si="40">+G50+H52-H47-H48</f>
        <v>277</v>
      </c>
      <c r="I50" s="167">
        <f t="shared" si="40"/>
        <v>277</v>
      </c>
      <c r="J50" s="167">
        <f t="shared" si="40"/>
        <v>277</v>
      </c>
      <c r="K50" s="167">
        <f t="shared" si="40"/>
        <v>277</v>
      </c>
      <c r="L50" s="167">
        <f t="shared" si="40"/>
        <v>277</v>
      </c>
      <c r="M50" s="167">
        <f t="shared" si="40"/>
        <v>233</v>
      </c>
      <c r="N50" s="167">
        <f t="shared" si="40"/>
        <v>232</v>
      </c>
      <c r="O50" s="167">
        <f t="shared" si="40"/>
        <v>276</v>
      </c>
      <c r="P50" s="167">
        <f t="shared" si="40"/>
        <v>276</v>
      </c>
      <c r="Q50" s="167">
        <f t="shared" si="40"/>
        <v>276</v>
      </c>
      <c r="R50" s="167">
        <f t="shared" si="40"/>
        <v>276</v>
      </c>
      <c r="S50" s="167">
        <f t="shared" si="40"/>
        <v>276</v>
      </c>
      <c r="T50" s="167">
        <f t="shared" si="40"/>
        <v>276</v>
      </c>
      <c r="U50" s="167">
        <f t="shared" si="40"/>
        <v>276</v>
      </c>
      <c r="V50" s="167">
        <f t="shared" si="40"/>
        <v>276</v>
      </c>
      <c r="W50" s="167">
        <f t="shared" si="40"/>
        <v>276</v>
      </c>
      <c r="X50" s="167">
        <f t="shared" si="40"/>
        <v>276</v>
      </c>
      <c r="Y50" s="167">
        <f t="shared" si="40"/>
        <v>496</v>
      </c>
      <c r="Z50" s="167">
        <f t="shared" si="40"/>
        <v>496</v>
      </c>
      <c r="AA50" s="167">
        <f t="shared" si="40"/>
        <v>496</v>
      </c>
      <c r="AB50" s="167">
        <f t="shared" si="40"/>
        <v>496</v>
      </c>
      <c r="AC50" s="167">
        <f t="shared" si="40"/>
        <v>496</v>
      </c>
      <c r="AD50" s="167">
        <f t="shared" si="40"/>
        <v>496</v>
      </c>
      <c r="AE50" s="167">
        <f t="shared" si="40"/>
        <v>496</v>
      </c>
      <c r="AF50" s="167">
        <f t="shared" si="40"/>
        <v>496</v>
      </c>
      <c r="AG50" s="167">
        <f t="shared" si="40"/>
        <v>496</v>
      </c>
      <c r="AH50" s="167">
        <f t="shared" si="40"/>
        <v>496</v>
      </c>
      <c r="AI50" s="167">
        <f t="shared" si="40"/>
        <v>496</v>
      </c>
      <c r="AJ50" s="167">
        <f t="shared" si="40"/>
        <v>496</v>
      </c>
      <c r="AK50" s="167">
        <f t="shared" si="40"/>
        <v>496</v>
      </c>
      <c r="AL50" s="167">
        <f t="shared" si="40"/>
        <v>496</v>
      </c>
      <c r="AM50" s="383"/>
    </row>
    <row r="51" spans="2:41" ht="30" customHeight="1">
      <c r="B51" s="238" t="s">
        <v>9</v>
      </c>
      <c r="C51" s="2082"/>
      <c r="D51" s="2090" t="s">
        <v>625</v>
      </c>
      <c r="E51" s="2102"/>
      <c r="F51" s="2086" t="s">
        <v>465</v>
      </c>
      <c r="G51" s="125"/>
      <c r="H51" s="116"/>
      <c r="I51" s="116"/>
      <c r="J51" s="116"/>
      <c r="K51" s="116"/>
      <c r="L51" s="116"/>
      <c r="M51" s="116">
        <v>22</v>
      </c>
      <c r="N51" s="116">
        <v>44</v>
      </c>
      <c r="O51" s="116">
        <v>44</v>
      </c>
      <c r="P51" s="116"/>
      <c r="Q51" s="116"/>
      <c r="R51" s="116">
        <v>44</v>
      </c>
      <c r="S51" s="116">
        <v>44</v>
      </c>
      <c r="T51" s="116">
        <v>44</v>
      </c>
      <c r="U51" s="116">
        <v>44</v>
      </c>
      <c r="V51" s="116">
        <v>44</v>
      </c>
      <c r="W51" s="116"/>
      <c r="X51" s="116"/>
      <c r="Y51" s="116">
        <v>44</v>
      </c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7"/>
      <c r="AM51" s="142">
        <f>SUM(H51:AL51)</f>
        <v>374</v>
      </c>
      <c r="AO51" s="1341">
        <f>G69</f>
        <v>250</v>
      </c>
    </row>
    <row r="52" spans="2:41" ht="30" customHeight="1">
      <c r="B52" s="238" t="s">
        <v>9</v>
      </c>
      <c r="C52" s="2082"/>
      <c r="D52" s="2089" t="s">
        <v>627</v>
      </c>
      <c r="E52" s="2092"/>
      <c r="F52" s="2087"/>
      <c r="G52" s="213"/>
      <c r="H52" s="143">
        <f t="shared" ref="H52:AL52" si="41">+H51</f>
        <v>0</v>
      </c>
      <c r="I52" s="143">
        <f t="shared" si="41"/>
        <v>0</v>
      </c>
      <c r="J52" s="143">
        <f t="shared" si="41"/>
        <v>0</v>
      </c>
      <c r="K52" s="143">
        <f t="shared" si="41"/>
        <v>0</v>
      </c>
      <c r="L52" s="143">
        <f t="shared" si="41"/>
        <v>0</v>
      </c>
      <c r="M52" s="1470">
        <f t="shared" si="41"/>
        <v>22</v>
      </c>
      <c r="N52" s="1470">
        <f t="shared" si="41"/>
        <v>44</v>
      </c>
      <c r="O52" s="1470">
        <f t="shared" si="41"/>
        <v>44</v>
      </c>
      <c r="P52" s="143">
        <f t="shared" si="41"/>
        <v>0</v>
      </c>
      <c r="Q52" s="143">
        <f t="shared" si="41"/>
        <v>0</v>
      </c>
      <c r="R52" s="1470"/>
      <c r="S52" s="1470"/>
      <c r="T52" s="1470"/>
      <c r="U52" s="1470"/>
      <c r="V52" s="1470"/>
      <c r="W52" s="143">
        <f t="shared" si="41"/>
        <v>0</v>
      </c>
      <c r="X52" s="143">
        <f t="shared" si="41"/>
        <v>0</v>
      </c>
      <c r="Y52" s="1470">
        <v>220</v>
      </c>
      <c r="Z52" s="1470">
        <f t="shared" si="41"/>
        <v>0</v>
      </c>
      <c r="AA52" s="1470">
        <f t="shared" si="41"/>
        <v>0</v>
      </c>
      <c r="AB52" s="1470">
        <f t="shared" si="41"/>
        <v>0</v>
      </c>
      <c r="AC52" s="143">
        <f t="shared" si="41"/>
        <v>0</v>
      </c>
      <c r="AD52" s="143">
        <f t="shared" si="41"/>
        <v>0</v>
      </c>
      <c r="AE52" s="143">
        <f t="shared" si="41"/>
        <v>0</v>
      </c>
      <c r="AF52" s="143">
        <f t="shared" si="41"/>
        <v>0</v>
      </c>
      <c r="AG52" s="143">
        <f t="shared" si="41"/>
        <v>0</v>
      </c>
      <c r="AH52" s="143">
        <f t="shared" si="41"/>
        <v>0</v>
      </c>
      <c r="AI52" s="143">
        <f t="shared" si="41"/>
        <v>0</v>
      </c>
      <c r="AJ52" s="143">
        <f t="shared" si="41"/>
        <v>0</v>
      </c>
      <c r="AK52" s="143">
        <f t="shared" si="41"/>
        <v>0</v>
      </c>
      <c r="AL52" s="143">
        <f t="shared" si="41"/>
        <v>0</v>
      </c>
      <c r="AM52" s="208">
        <f>SUM(H52:AL52)</f>
        <v>330</v>
      </c>
    </row>
    <row r="53" spans="2:41" ht="30" customHeight="1">
      <c r="B53" s="238" t="s">
        <v>9</v>
      </c>
      <c r="C53" s="2082"/>
      <c r="D53" s="2093" t="s">
        <v>628</v>
      </c>
      <c r="E53" s="2094"/>
      <c r="F53" s="2087"/>
      <c r="G53" s="80"/>
      <c r="H53" s="331"/>
      <c r="I53" s="331"/>
      <c r="J53" s="331"/>
      <c r="K53" s="331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1"/>
      <c r="AI53" s="331"/>
      <c r="AJ53" s="331"/>
      <c r="AK53" s="331"/>
      <c r="AL53" s="331"/>
      <c r="AM53" s="382"/>
    </row>
    <row r="54" spans="2:41" ht="30" customHeight="1">
      <c r="B54" s="238" t="s">
        <v>9</v>
      </c>
      <c r="C54" s="2082"/>
      <c r="D54" s="2095" t="s">
        <v>629</v>
      </c>
      <c r="E54" s="2096"/>
      <c r="F54" s="2087"/>
      <c r="G54" s="171"/>
      <c r="H54" s="172">
        <f>+G54+H52-H51</f>
        <v>0</v>
      </c>
      <c r="I54" s="172">
        <f t="shared" ref="I54:AL54" si="42">+H54+I52-I51</f>
        <v>0</v>
      </c>
      <c r="J54" s="172">
        <f t="shared" si="42"/>
        <v>0</v>
      </c>
      <c r="K54" s="172">
        <f t="shared" si="42"/>
        <v>0</v>
      </c>
      <c r="L54" s="172">
        <f t="shared" si="42"/>
        <v>0</v>
      </c>
      <c r="M54" s="172">
        <f t="shared" si="42"/>
        <v>0</v>
      </c>
      <c r="N54" s="172">
        <f t="shared" si="42"/>
        <v>0</v>
      </c>
      <c r="O54" s="172">
        <f t="shared" si="42"/>
        <v>0</v>
      </c>
      <c r="P54" s="172">
        <f t="shared" si="42"/>
        <v>0</v>
      </c>
      <c r="Q54" s="172">
        <f t="shared" si="42"/>
        <v>0</v>
      </c>
      <c r="R54" s="172">
        <f t="shared" si="42"/>
        <v>-44</v>
      </c>
      <c r="S54" s="172">
        <f t="shared" si="42"/>
        <v>-88</v>
      </c>
      <c r="T54" s="172">
        <f t="shared" si="42"/>
        <v>-132</v>
      </c>
      <c r="U54" s="172">
        <f t="shared" si="42"/>
        <v>-176</v>
      </c>
      <c r="V54" s="172">
        <f t="shared" si="42"/>
        <v>-220</v>
      </c>
      <c r="W54" s="172">
        <f t="shared" si="42"/>
        <v>-220</v>
      </c>
      <c r="X54" s="172">
        <f t="shared" si="42"/>
        <v>-220</v>
      </c>
      <c r="Y54" s="172">
        <f t="shared" si="42"/>
        <v>-44</v>
      </c>
      <c r="Z54" s="172">
        <f t="shared" si="42"/>
        <v>-44</v>
      </c>
      <c r="AA54" s="172">
        <f t="shared" si="42"/>
        <v>-44</v>
      </c>
      <c r="AB54" s="172">
        <f t="shared" si="42"/>
        <v>-44</v>
      </c>
      <c r="AC54" s="172">
        <f t="shared" si="42"/>
        <v>-44</v>
      </c>
      <c r="AD54" s="172">
        <f t="shared" si="42"/>
        <v>-44</v>
      </c>
      <c r="AE54" s="172">
        <f t="shared" si="42"/>
        <v>-44</v>
      </c>
      <c r="AF54" s="172">
        <f t="shared" si="42"/>
        <v>-44</v>
      </c>
      <c r="AG54" s="172">
        <f t="shared" si="42"/>
        <v>-44</v>
      </c>
      <c r="AH54" s="172">
        <f t="shared" si="42"/>
        <v>-44</v>
      </c>
      <c r="AI54" s="172">
        <f t="shared" si="42"/>
        <v>-44</v>
      </c>
      <c r="AJ54" s="172">
        <f t="shared" si="42"/>
        <v>-44</v>
      </c>
      <c r="AK54" s="172">
        <f t="shared" si="42"/>
        <v>-44</v>
      </c>
      <c r="AL54" s="172">
        <f t="shared" si="42"/>
        <v>-44</v>
      </c>
      <c r="AM54" s="394"/>
    </row>
    <row r="55" spans="2:41" ht="30" customHeight="1">
      <c r="B55" s="238" t="s">
        <v>9</v>
      </c>
      <c r="C55" s="2082"/>
      <c r="D55" s="2090" t="s">
        <v>630</v>
      </c>
      <c r="E55" s="2102"/>
      <c r="F55" s="2087"/>
      <c r="G55" s="125"/>
      <c r="H55" s="116">
        <v>0</v>
      </c>
      <c r="I55" s="116"/>
      <c r="J55" s="116"/>
      <c r="K55" s="116"/>
      <c r="L55" s="116"/>
      <c r="M55" s="116">
        <v>44</v>
      </c>
      <c r="N55" s="116"/>
      <c r="O55" s="116"/>
      <c r="P55" s="116"/>
      <c r="Q55" s="116"/>
      <c r="R55" s="116">
        <v>44</v>
      </c>
      <c r="S55" s="116">
        <v>88</v>
      </c>
      <c r="T55" s="116">
        <v>88</v>
      </c>
      <c r="U55" s="116">
        <v>88</v>
      </c>
      <c r="V55" s="116">
        <v>88</v>
      </c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7"/>
      <c r="AM55" s="142"/>
    </row>
    <row r="56" spans="2:41" ht="30" customHeight="1">
      <c r="B56" s="238" t="s">
        <v>9</v>
      </c>
      <c r="C56" s="2082"/>
      <c r="D56" s="2089" t="s">
        <v>631</v>
      </c>
      <c r="E56" s="2092"/>
      <c r="F56" s="2087"/>
      <c r="G56" s="80"/>
      <c r="H56" s="143">
        <f t="shared" ref="H56:AL56" si="43">+H55</f>
        <v>0</v>
      </c>
      <c r="I56" s="143">
        <f t="shared" si="43"/>
        <v>0</v>
      </c>
      <c r="J56" s="143">
        <f t="shared" si="43"/>
        <v>0</v>
      </c>
      <c r="K56" s="143">
        <f t="shared" si="43"/>
        <v>0</v>
      </c>
      <c r="L56" s="143">
        <f t="shared" si="43"/>
        <v>0</v>
      </c>
      <c r="M56" s="1470"/>
      <c r="N56" s="1470">
        <f t="shared" si="43"/>
        <v>0</v>
      </c>
      <c r="O56" s="1470">
        <f t="shared" si="43"/>
        <v>0</v>
      </c>
      <c r="P56" s="143">
        <f t="shared" si="43"/>
        <v>0</v>
      </c>
      <c r="Q56" s="143">
        <f t="shared" si="43"/>
        <v>0</v>
      </c>
      <c r="R56" s="1470"/>
      <c r="S56" s="1470">
        <v>264</v>
      </c>
      <c r="T56" s="1470">
        <f t="shared" si="43"/>
        <v>88</v>
      </c>
      <c r="U56" s="1470"/>
      <c r="V56" s="1470"/>
      <c r="W56" s="143">
        <f t="shared" si="43"/>
        <v>0</v>
      </c>
      <c r="X56" s="143">
        <f t="shared" si="43"/>
        <v>0</v>
      </c>
      <c r="Y56" s="1470">
        <f t="shared" si="43"/>
        <v>0</v>
      </c>
      <c r="Z56" s="1470">
        <f t="shared" si="43"/>
        <v>0</v>
      </c>
      <c r="AA56" s="1470">
        <f t="shared" si="43"/>
        <v>0</v>
      </c>
      <c r="AB56" s="1470">
        <f t="shared" si="43"/>
        <v>0</v>
      </c>
      <c r="AC56" s="143">
        <f t="shared" si="43"/>
        <v>0</v>
      </c>
      <c r="AD56" s="143">
        <f t="shared" si="43"/>
        <v>0</v>
      </c>
      <c r="AE56" s="143">
        <f t="shared" si="43"/>
        <v>0</v>
      </c>
      <c r="AF56" s="143">
        <f t="shared" si="43"/>
        <v>0</v>
      </c>
      <c r="AG56" s="143">
        <f t="shared" si="43"/>
        <v>0</v>
      </c>
      <c r="AH56" s="143">
        <f t="shared" si="43"/>
        <v>0</v>
      </c>
      <c r="AI56" s="143">
        <f t="shared" si="43"/>
        <v>0</v>
      </c>
      <c r="AJ56" s="143">
        <f t="shared" si="43"/>
        <v>0</v>
      </c>
      <c r="AK56" s="143">
        <f t="shared" si="43"/>
        <v>0</v>
      </c>
      <c r="AL56" s="207">
        <f t="shared" si="43"/>
        <v>0</v>
      </c>
      <c r="AM56" s="208">
        <f>SUM(H56:AL56)</f>
        <v>352</v>
      </c>
    </row>
    <row r="57" spans="2:41" ht="30" customHeight="1">
      <c r="B57" s="238" t="s">
        <v>9</v>
      </c>
      <c r="C57" s="2082"/>
      <c r="D57" s="2097" t="s">
        <v>629</v>
      </c>
      <c r="E57" s="2133"/>
      <c r="F57" s="2087"/>
      <c r="G57" s="122"/>
      <c r="H57" s="329">
        <f t="shared" ref="H57:AL57" si="44">+G57+H56-H55</f>
        <v>0</v>
      </c>
      <c r="I57" s="329">
        <f t="shared" si="44"/>
        <v>0</v>
      </c>
      <c r="J57" s="329">
        <f t="shared" si="44"/>
        <v>0</v>
      </c>
      <c r="K57" s="329">
        <f t="shared" si="44"/>
        <v>0</v>
      </c>
      <c r="L57" s="329">
        <f t="shared" si="44"/>
        <v>0</v>
      </c>
      <c r="M57" s="329">
        <f t="shared" si="44"/>
        <v>-44</v>
      </c>
      <c r="N57" s="329">
        <f t="shared" si="44"/>
        <v>-44</v>
      </c>
      <c r="O57" s="329">
        <f t="shared" si="44"/>
        <v>-44</v>
      </c>
      <c r="P57" s="329">
        <f t="shared" si="44"/>
        <v>-44</v>
      </c>
      <c r="Q57" s="329">
        <f t="shared" si="44"/>
        <v>-44</v>
      </c>
      <c r="R57" s="329">
        <f t="shared" si="44"/>
        <v>-88</v>
      </c>
      <c r="S57" s="329">
        <f t="shared" si="44"/>
        <v>88</v>
      </c>
      <c r="T57" s="329">
        <f t="shared" si="44"/>
        <v>88</v>
      </c>
      <c r="U57" s="329">
        <f t="shared" si="44"/>
        <v>0</v>
      </c>
      <c r="V57" s="329">
        <f t="shared" si="44"/>
        <v>-88</v>
      </c>
      <c r="W57" s="329">
        <f t="shared" si="44"/>
        <v>-88</v>
      </c>
      <c r="X57" s="329">
        <f t="shared" si="44"/>
        <v>-88</v>
      </c>
      <c r="Y57" s="329">
        <f t="shared" si="44"/>
        <v>-88</v>
      </c>
      <c r="Z57" s="329">
        <f t="shared" si="44"/>
        <v>-88</v>
      </c>
      <c r="AA57" s="329">
        <f t="shared" si="44"/>
        <v>-88</v>
      </c>
      <c r="AB57" s="329">
        <f t="shared" si="44"/>
        <v>-88</v>
      </c>
      <c r="AC57" s="329">
        <f t="shared" si="44"/>
        <v>-88</v>
      </c>
      <c r="AD57" s="329">
        <f t="shared" si="44"/>
        <v>-88</v>
      </c>
      <c r="AE57" s="329">
        <f t="shared" si="44"/>
        <v>-88</v>
      </c>
      <c r="AF57" s="329">
        <f t="shared" si="44"/>
        <v>-88</v>
      </c>
      <c r="AG57" s="329">
        <f t="shared" si="44"/>
        <v>-88</v>
      </c>
      <c r="AH57" s="329">
        <f t="shared" si="44"/>
        <v>-88</v>
      </c>
      <c r="AI57" s="329">
        <f t="shared" si="44"/>
        <v>-88</v>
      </c>
      <c r="AJ57" s="329">
        <f t="shared" si="44"/>
        <v>-88</v>
      </c>
      <c r="AK57" s="329">
        <f t="shared" si="44"/>
        <v>-88</v>
      </c>
      <c r="AL57" s="379">
        <f t="shared" si="44"/>
        <v>-88</v>
      </c>
      <c r="AM57" s="391"/>
    </row>
    <row r="58" spans="2:41" ht="30" customHeight="1" thickBot="1">
      <c r="B58" s="238" t="s">
        <v>9</v>
      </c>
      <c r="C58" s="2083"/>
      <c r="D58" s="2232" t="s">
        <v>52</v>
      </c>
      <c r="E58" s="2233"/>
      <c r="F58" s="2088"/>
      <c r="G58" s="337">
        <f>在庫管理!I9</f>
        <v>160</v>
      </c>
      <c r="H58" s="392">
        <f t="shared" ref="H58:AL58" si="45">G58+H56-H52-H53</f>
        <v>160</v>
      </c>
      <c r="I58" s="392">
        <f t="shared" si="45"/>
        <v>160</v>
      </c>
      <c r="J58" s="392">
        <f t="shared" si="45"/>
        <v>160</v>
      </c>
      <c r="K58" s="392">
        <f t="shared" si="45"/>
        <v>160</v>
      </c>
      <c r="L58" s="392">
        <f t="shared" si="45"/>
        <v>160</v>
      </c>
      <c r="M58" s="392">
        <f t="shared" si="45"/>
        <v>138</v>
      </c>
      <c r="N58" s="392">
        <f t="shared" si="45"/>
        <v>94</v>
      </c>
      <c r="O58" s="392">
        <f t="shared" si="45"/>
        <v>50</v>
      </c>
      <c r="P58" s="392">
        <f t="shared" si="45"/>
        <v>50</v>
      </c>
      <c r="Q58" s="392">
        <f t="shared" si="45"/>
        <v>50</v>
      </c>
      <c r="R58" s="392">
        <f t="shared" si="45"/>
        <v>50</v>
      </c>
      <c r="S58" s="392">
        <f t="shared" si="45"/>
        <v>314</v>
      </c>
      <c r="T58" s="392">
        <f t="shared" si="45"/>
        <v>402</v>
      </c>
      <c r="U58" s="392">
        <f t="shared" si="45"/>
        <v>402</v>
      </c>
      <c r="V58" s="392">
        <f t="shared" si="45"/>
        <v>402</v>
      </c>
      <c r="W58" s="392">
        <f t="shared" si="45"/>
        <v>402</v>
      </c>
      <c r="X58" s="392">
        <f t="shared" si="45"/>
        <v>402</v>
      </c>
      <c r="Y58" s="392">
        <f t="shared" si="45"/>
        <v>182</v>
      </c>
      <c r="Z58" s="392">
        <f t="shared" si="45"/>
        <v>182</v>
      </c>
      <c r="AA58" s="392">
        <f t="shared" si="45"/>
        <v>182</v>
      </c>
      <c r="AB58" s="392">
        <f t="shared" si="45"/>
        <v>182</v>
      </c>
      <c r="AC58" s="392">
        <f t="shared" si="45"/>
        <v>182</v>
      </c>
      <c r="AD58" s="392">
        <f t="shared" si="45"/>
        <v>182</v>
      </c>
      <c r="AE58" s="392">
        <f t="shared" si="45"/>
        <v>182</v>
      </c>
      <c r="AF58" s="392">
        <f t="shared" si="45"/>
        <v>182</v>
      </c>
      <c r="AG58" s="392">
        <f t="shared" si="45"/>
        <v>182</v>
      </c>
      <c r="AH58" s="392">
        <f t="shared" si="45"/>
        <v>182</v>
      </c>
      <c r="AI58" s="392">
        <f t="shared" si="45"/>
        <v>182</v>
      </c>
      <c r="AJ58" s="392">
        <f t="shared" si="45"/>
        <v>182</v>
      </c>
      <c r="AK58" s="392">
        <f t="shared" si="45"/>
        <v>182</v>
      </c>
      <c r="AL58" s="392">
        <f t="shared" si="45"/>
        <v>182</v>
      </c>
      <c r="AM58" s="378"/>
    </row>
    <row r="59" spans="2:41" ht="30" customHeight="1" thickTop="1">
      <c r="B59" s="238" t="s">
        <v>4</v>
      </c>
      <c r="C59" s="2082" t="s">
        <v>721</v>
      </c>
      <c r="D59" s="2111" t="s">
        <v>220</v>
      </c>
      <c r="E59" s="233" t="s">
        <v>148</v>
      </c>
      <c r="F59" s="234"/>
      <c r="G59" s="234"/>
      <c r="H59" s="239">
        <f t="shared" ref="H59:AL59" si="46">+H47</f>
        <v>0</v>
      </c>
      <c r="I59" s="239">
        <f t="shared" si="46"/>
        <v>0</v>
      </c>
      <c r="J59" s="239">
        <f t="shared" si="46"/>
        <v>0</v>
      </c>
      <c r="K59" s="239">
        <f t="shared" si="46"/>
        <v>0</v>
      </c>
      <c r="L59" s="239">
        <f t="shared" si="46"/>
        <v>0</v>
      </c>
      <c r="M59" s="1468">
        <f t="shared" si="46"/>
        <v>66</v>
      </c>
      <c r="N59" s="1468">
        <f t="shared" si="46"/>
        <v>44</v>
      </c>
      <c r="O59" s="1468">
        <f t="shared" si="46"/>
        <v>0</v>
      </c>
      <c r="P59" s="239">
        <f t="shared" si="46"/>
        <v>0</v>
      </c>
      <c r="Q59" s="239">
        <f t="shared" si="46"/>
        <v>0</v>
      </c>
      <c r="R59" s="1468">
        <f t="shared" si="46"/>
        <v>0</v>
      </c>
      <c r="S59" s="1468">
        <f t="shared" si="46"/>
        <v>0</v>
      </c>
      <c r="T59" s="1468">
        <f t="shared" si="46"/>
        <v>0</v>
      </c>
      <c r="U59" s="1468">
        <f t="shared" si="46"/>
        <v>0</v>
      </c>
      <c r="V59" s="1468">
        <f t="shared" si="46"/>
        <v>0</v>
      </c>
      <c r="W59" s="239">
        <f t="shared" si="46"/>
        <v>0</v>
      </c>
      <c r="X59" s="239">
        <f t="shared" si="46"/>
        <v>0</v>
      </c>
      <c r="Y59" s="1468">
        <f t="shared" si="46"/>
        <v>0</v>
      </c>
      <c r="Z59" s="1468">
        <f t="shared" si="46"/>
        <v>0</v>
      </c>
      <c r="AA59" s="1468">
        <f t="shared" si="46"/>
        <v>0</v>
      </c>
      <c r="AB59" s="1468">
        <f t="shared" si="46"/>
        <v>0</v>
      </c>
      <c r="AC59" s="239">
        <f t="shared" si="46"/>
        <v>0</v>
      </c>
      <c r="AD59" s="239">
        <f t="shared" si="46"/>
        <v>0</v>
      </c>
      <c r="AE59" s="239">
        <f t="shared" si="46"/>
        <v>0</v>
      </c>
      <c r="AF59" s="239">
        <f t="shared" si="46"/>
        <v>0</v>
      </c>
      <c r="AG59" s="239">
        <f t="shared" si="46"/>
        <v>0</v>
      </c>
      <c r="AH59" s="239">
        <f t="shared" si="46"/>
        <v>0</v>
      </c>
      <c r="AI59" s="239">
        <f t="shared" si="46"/>
        <v>0</v>
      </c>
      <c r="AJ59" s="239">
        <f t="shared" si="46"/>
        <v>0</v>
      </c>
      <c r="AK59" s="239">
        <f t="shared" si="46"/>
        <v>0</v>
      </c>
      <c r="AL59" s="239">
        <f t="shared" si="46"/>
        <v>0</v>
      </c>
      <c r="AM59" s="269">
        <f>SUM(H59:AL59)</f>
        <v>110</v>
      </c>
      <c r="AO59" s="238" t="s">
        <v>635</v>
      </c>
    </row>
    <row r="60" spans="2:41" ht="30" customHeight="1">
      <c r="B60" s="238" t="s">
        <v>4</v>
      </c>
      <c r="C60" s="2082"/>
      <c r="D60" s="2112"/>
      <c r="E60" s="215" t="s">
        <v>636</v>
      </c>
      <c r="F60" s="221"/>
      <c r="G60" s="221"/>
      <c r="H60" s="240">
        <f t="shared" ref="H60:AL60" si="47">+H48+H53</f>
        <v>0</v>
      </c>
      <c r="I60" s="240">
        <f t="shared" si="47"/>
        <v>0</v>
      </c>
      <c r="J60" s="240">
        <f t="shared" si="47"/>
        <v>0</v>
      </c>
      <c r="K60" s="240">
        <f t="shared" si="47"/>
        <v>0</v>
      </c>
      <c r="L60" s="240">
        <f t="shared" si="47"/>
        <v>0</v>
      </c>
      <c r="M60" s="1469">
        <f t="shared" si="47"/>
        <v>0</v>
      </c>
      <c r="N60" s="1469">
        <f t="shared" si="47"/>
        <v>1</v>
      </c>
      <c r="O60" s="1469">
        <f t="shared" si="47"/>
        <v>0</v>
      </c>
      <c r="P60" s="240">
        <f t="shared" si="47"/>
        <v>0</v>
      </c>
      <c r="Q60" s="240">
        <f t="shared" si="47"/>
        <v>0</v>
      </c>
      <c r="R60" s="1469">
        <f t="shared" si="47"/>
        <v>0</v>
      </c>
      <c r="S60" s="1469">
        <f t="shared" si="47"/>
        <v>0</v>
      </c>
      <c r="T60" s="1469">
        <f t="shared" si="47"/>
        <v>0</v>
      </c>
      <c r="U60" s="1469">
        <f t="shared" si="47"/>
        <v>0</v>
      </c>
      <c r="V60" s="1469">
        <f t="shared" si="47"/>
        <v>0</v>
      </c>
      <c r="W60" s="240">
        <f t="shared" si="47"/>
        <v>0</v>
      </c>
      <c r="X60" s="240">
        <f t="shared" si="47"/>
        <v>0</v>
      </c>
      <c r="Y60" s="1469">
        <f t="shared" si="47"/>
        <v>0</v>
      </c>
      <c r="Z60" s="1469">
        <f t="shared" si="47"/>
        <v>0</v>
      </c>
      <c r="AA60" s="1469">
        <f t="shared" si="47"/>
        <v>0</v>
      </c>
      <c r="AB60" s="1469">
        <f t="shared" si="47"/>
        <v>0</v>
      </c>
      <c r="AC60" s="240">
        <f t="shared" si="47"/>
        <v>0</v>
      </c>
      <c r="AD60" s="240">
        <f t="shared" si="47"/>
        <v>0</v>
      </c>
      <c r="AE60" s="240">
        <f t="shared" si="47"/>
        <v>0</v>
      </c>
      <c r="AF60" s="240">
        <f t="shared" si="47"/>
        <v>0</v>
      </c>
      <c r="AG60" s="240">
        <f t="shared" si="47"/>
        <v>0</v>
      </c>
      <c r="AH60" s="240">
        <f t="shared" si="47"/>
        <v>0</v>
      </c>
      <c r="AI60" s="240">
        <f t="shared" si="47"/>
        <v>0</v>
      </c>
      <c r="AJ60" s="240">
        <f t="shared" si="47"/>
        <v>0</v>
      </c>
      <c r="AK60" s="240">
        <f t="shared" si="47"/>
        <v>0</v>
      </c>
      <c r="AL60" s="240">
        <f t="shared" si="47"/>
        <v>0</v>
      </c>
      <c r="AM60" s="257">
        <f t="shared" ref="AM60:AM67" si="48">SUM(H60:AL60)</f>
        <v>1</v>
      </c>
      <c r="AO60" s="289">
        <f>+AM59/(AM60+AM59)</f>
        <v>0.99099099099099097</v>
      </c>
    </row>
    <row r="61" spans="2:41" ht="30" customHeight="1">
      <c r="B61" s="238" t="s">
        <v>4</v>
      </c>
      <c r="C61" s="2082"/>
      <c r="D61" s="2113" t="s">
        <v>134</v>
      </c>
      <c r="E61" s="214" t="s">
        <v>148</v>
      </c>
      <c r="F61" s="220"/>
      <c r="G61" s="220"/>
      <c r="H61" s="242">
        <f t="shared" ref="H61:AL61" si="49">+H63</f>
        <v>0</v>
      </c>
      <c r="I61" s="242">
        <f t="shared" si="49"/>
        <v>0</v>
      </c>
      <c r="J61" s="242">
        <f t="shared" si="49"/>
        <v>0</v>
      </c>
      <c r="K61" s="242">
        <f t="shared" si="49"/>
        <v>0</v>
      </c>
      <c r="L61" s="242">
        <f t="shared" si="49"/>
        <v>0</v>
      </c>
      <c r="M61" s="1481">
        <f t="shared" si="49"/>
        <v>0</v>
      </c>
      <c r="N61" s="1481">
        <f t="shared" si="49"/>
        <v>0</v>
      </c>
      <c r="O61" s="1481">
        <f t="shared" si="49"/>
        <v>0</v>
      </c>
      <c r="P61" s="1481"/>
      <c r="Q61" s="242">
        <v>140</v>
      </c>
      <c r="R61" s="1481">
        <v>159</v>
      </c>
      <c r="S61" s="1481">
        <v>27</v>
      </c>
      <c r="T61" s="1481">
        <f t="shared" si="49"/>
        <v>0</v>
      </c>
      <c r="U61" s="1481">
        <f t="shared" si="49"/>
        <v>0</v>
      </c>
      <c r="V61" s="1481">
        <f t="shared" si="49"/>
        <v>0</v>
      </c>
      <c r="W61" s="242">
        <f t="shared" si="49"/>
        <v>0</v>
      </c>
      <c r="X61" s="242">
        <f t="shared" si="49"/>
        <v>0</v>
      </c>
      <c r="Y61" s="1481">
        <f t="shared" si="49"/>
        <v>0</v>
      </c>
      <c r="Z61" s="1481">
        <f t="shared" si="49"/>
        <v>0</v>
      </c>
      <c r="AA61" s="1481">
        <f t="shared" si="49"/>
        <v>0</v>
      </c>
      <c r="AB61" s="1481">
        <f t="shared" si="49"/>
        <v>0</v>
      </c>
      <c r="AC61" s="242">
        <f t="shared" si="49"/>
        <v>0</v>
      </c>
      <c r="AD61" s="242">
        <f t="shared" si="49"/>
        <v>0</v>
      </c>
      <c r="AE61" s="242">
        <f t="shared" si="49"/>
        <v>0</v>
      </c>
      <c r="AF61" s="242">
        <f t="shared" si="49"/>
        <v>0</v>
      </c>
      <c r="AG61" s="242">
        <f t="shared" si="49"/>
        <v>0</v>
      </c>
      <c r="AH61" s="242">
        <f t="shared" si="49"/>
        <v>0</v>
      </c>
      <c r="AI61" s="242">
        <f t="shared" si="49"/>
        <v>0</v>
      </c>
      <c r="AJ61" s="242">
        <f t="shared" si="49"/>
        <v>0</v>
      </c>
      <c r="AK61" s="242">
        <f t="shared" si="49"/>
        <v>0</v>
      </c>
      <c r="AL61" s="242">
        <f t="shared" si="49"/>
        <v>0</v>
      </c>
      <c r="AM61" s="258">
        <f t="shared" si="48"/>
        <v>326</v>
      </c>
    </row>
    <row r="62" spans="2:41" ht="30" customHeight="1">
      <c r="B62" s="238" t="s">
        <v>4</v>
      </c>
      <c r="C62" s="2082"/>
      <c r="D62" s="2112"/>
      <c r="E62" s="215" t="s">
        <v>636</v>
      </c>
      <c r="F62" s="221"/>
      <c r="G62" s="221"/>
      <c r="H62" s="221"/>
      <c r="I62" s="221"/>
      <c r="J62" s="221"/>
      <c r="K62" s="221"/>
      <c r="L62" s="221"/>
      <c r="M62" s="1472"/>
      <c r="N62" s="1472"/>
      <c r="O62" s="1472"/>
      <c r="P62" s="1472"/>
      <c r="Q62" s="221">
        <v>31</v>
      </c>
      <c r="R62" s="1472">
        <v>36</v>
      </c>
      <c r="S62" s="1472">
        <v>16</v>
      </c>
      <c r="T62" s="1472"/>
      <c r="U62" s="1472"/>
      <c r="V62" s="1472"/>
      <c r="W62" s="221"/>
      <c r="X62" s="221"/>
      <c r="Y62" s="1472"/>
      <c r="Z62" s="1472"/>
      <c r="AA62" s="1472"/>
      <c r="AB62" s="1472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59">
        <f t="shared" si="48"/>
        <v>83</v>
      </c>
      <c r="AO62" s="289">
        <f>+AM61/(AM62+AM61)</f>
        <v>0.79706601466992666</v>
      </c>
    </row>
    <row r="63" spans="2:41" ht="30" customHeight="1">
      <c r="B63" s="238" t="s">
        <v>4</v>
      </c>
      <c r="C63" s="2082"/>
      <c r="D63" s="2113" t="s">
        <v>129</v>
      </c>
      <c r="E63" s="214" t="s">
        <v>148</v>
      </c>
      <c r="F63" s="220"/>
      <c r="G63" s="220"/>
      <c r="H63" s="270">
        <f t="shared" ref="H63:AL63" si="50">+H65</f>
        <v>0</v>
      </c>
      <c r="I63" s="270">
        <f t="shared" si="50"/>
        <v>0</v>
      </c>
      <c r="J63" s="270">
        <f t="shared" si="50"/>
        <v>0</v>
      </c>
      <c r="K63" s="270">
        <f t="shared" si="50"/>
        <v>0</v>
      </c>
      <c r="L63" s="270">
        <f t="shared" si="50"/>
        <v>0</v>
      </c>
      <c r="M63" s="1471">
        <f t="shared" si="50"/>
        <v>0</v>
      </c>
      <c r="N63" s="1471">
        <f t="shared" si="50"/>
        <v>0</v>
      </c>
      <c r="O63" s="1471">
        <f t="shared" si="50"/>
        <v>0</v>
      </c>
      <c r="P63" s="270">
        <v>64</v>
      </c>
      <c r="Q63" s="270">
        <v>212</v>
      </c>
      <c r="R63" s="1471">
        <v>160</v>
      </c>
      <c r="S63" s="1471">
        <f t="shared" si="50"/>
        <v>0</v>
      </c>
      <c r="T63" s="1471">
        <f t="shared" si="50"/>
        <v>0</v>
      </c>
      <c r="U63" s="1471">
        <f t="shared" si="50"/>
        <v>0</v>
      </c>
      <c r="V63" s="1471">
        <f t="shared" si="50"/>
        <v>0</v>
      </c>
      <c r="W63" s="270">
        <f t="shared" si="50"/>
        <v>0</v>
      </c>
      <c r="X63" s="270">
        <f t="shared" si="50"/>
        <v>0</v>
      </c>
      <c r="Y63" s="1471">
        <f t="shared" si="50"/>
        <v>0</v>
      </c>
      <c r="Z63" s="1471">
        <f t="shared" si="50"/>
        <v>0</v>
      </c>
      <c r="AA63" s="1471">
        <f t="shared" si="50"/>
        <v>0</v>
      </c>
      <c r="AB63" s="1471">
        <f t="shared" si="50"/>
        <v>0</v>
      </c>
      <c r="AC63" s="270">
        <f t="shared" si="50"/>
        <v>0</v>
      </c>
      <c r="AD63" s="270">
        <f t="shared" si="50"/>
        <v>0</v>
      </c>
      <c r="AE63" s="270">
        <f t="shared" si="50"/>
        <v>0</v>
      </c>
      <c r="AF63" s="270">
        <f t="shared" si="50"/>
        <v>0</v>
      </c>
      <c r="AG63" s="270">
        <f t="shared" si="50"/>
        <v>0</v>
      </c>
      <c r="AH63" s="270">
        <f t="shared" si="50"/>
        <v>0</v>
      </c>
      <c r="AI63" s="270">
        <f t="shared" si="50"/>
        <v>0</v>
      </c>
      <c r="AJ63" s="270">
        <f t="shared" si="50"/>
        <v>0</v>
      </c>
      <c r="AK63" s="270">
        <f t="shared" si="50"/>
        <v>0</v>
      </c>
      <c r="AL63" s="270">
        <f t="shared" si="50"/>
        <v>0</v>
      </c>
      <c r="AM63" s="258">
        <f t="shared" si="48"/>
        <v>436</v>
      </c>
    </row>
    <row r="64" spans="2:41" ht="30" customHeight="1">
      <c r="B64" s="238" t="s">
        <v>4</v>
      </c>
      <c r="C64" s="2082"/>
      <c r="D64" s="2112"/>
      <c r="E64" s="215" t="s">
        <v>636</v>
      </c>
      <c r="F64" s="221"/>
      <c r="G64" s="221"/>
      <c r="H64" s="221"/>
      <c r="I64" s="221"/>
      <c r="J64" s="221"/>
      <c r="K64" s="221"/>
      <c r="L64" s="221"/>
      <c r="M64" s="1472"/>
      <c r="N64" s="1472"/>
      <c r="O64" s="1472"/>
      <c r="P64" s="221"/>
      <c r="Q64" s="221">
        <v>1</v>
      </c>
      <c r="R64" s="1472">
        <v>1</v>
      </c>
      <c r="S64" s="1472"/>
      <c r="T64" s="1472"/>
      <c r="U64" s="1472"/>
      <c r="V64" s="1472"/>
      <c r="W64" s="221"/>
      <c r="X64" s="221"/>
      <c r="Y64" s="1472"/>
      <c r="Z64" s="1472"/>
      <c r="AA64" s="1472"/>
      <c r="AB64" s="1472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59">
        <f t="shared" si="48"/>
        <v>2</v>
      </c>
      <c r="AO64" s="289">
        <f>+AM63/(AM64+AM63)</f>
        <v>0.99543378995433784</v>
      </c>
    </row>
    <row r="65" spans="2:41" ht="30" customHeight="1">
      <c r="B65" s="238" t="s">
        <v>4</v>
      </c>
      <c r="C65" s="2082"/>
      <c r="D65" s="2111" t="s">
        <v>4</v>
      </c>
      <c r="E65" s="214" t="s">
        <v>148</v>
      </c>
      <c r="F65" s="222"/>
      <c r="G65" s="222"/>
      <c r="H65" s="270">
        <f t="shared" ref="H65:AL65" si="51">+H69</f>
        <v>0</v>
      </c>
      <c r="I65" s="270">
        <f t="shared" si="51"/>
        <v>0</v>
      </c>
      <c r="J65" s="270">
        <f t="shared" si="51"/>
        <v>0</v>
      </c>
      <c r="K65" s="270">
        <f t="shared" si="51"/>
        <v>0</v>
      </c>
      <c r="L65" s="270">
        <f t="shared" si="51"/>
        <v>0</v>
      </c>
      <c r="M65" s="1471">
        <f t="shared" si="51"/>
        <v>0</v>
      </c>
      <c r="N65" s="1471">
        <f t="shared" si="51"/>
        <v>0</v>
      </c>
      <c r="O65" s="1471">
        <f t="shared" si="51"/>
        <v>0</v>
      </c>
      <c r="P65" s="270">
        <v>85</v>
      </c>
      <c r="Q65" s="270">
        <v>216</v>
      </c>
      <c r="R65" s="1471">
        <v>155</v>
      </c>
      <c r="S65" s="1471">
        <f t="shared" si="51"/>
        <v>0</v>
      </c>
      <c r="T65" s="1471">
        <f t="shared" si="51"/>
        <v>0</v>
      </c>
      <c r="U65" s="1471">
        <f t="shared" si="51"/>
        <v>0</v>
      </c>
      <c r="V65" s="1471">
        <f t="shared" si="51"/>
        <v>0</v>
      </c>
      <c r="W65" s="270">
        <f t="shared" si="51"/>
        <v>0</v>
      </c>
      <c r="X65" s="270">
        <f t="shared" si="51"/>
        <v>0</v>
      </c>
      <c r="Y65" s="1471">
        <f t="shared" si="51"/>
        <v>0</v>
      </c>
      <c r="Z65" s="1471">
        <f t="shared" si="51"/>
        <v>0</v>
      </c>
      <c r="AA65" s="1471">
        <f t="shared" si="51"/>
        <v>0</v>
      </c>
      <c r="AB65" s="1471">
        <f t="shared" si="51"/>
        <v>0</v>
      </c>
      <c r="AC65" s="270">
        <f t="shared" si="51"/>
        <v>0</v>
      </c>
      <c r="AD65" s="270">
        <f t="shared" si="51"/>
        <v>0</v>
      </c>
      <c r="AE65" s="270">
        <f t="shared" si="51"/>
        <v>0</v>
      </c>
      <c r="AF65" s="270">
        <f t="shared" si="51"/>
        <v>0</v>
      </c>
      <c r="AG65" s="270">
        <f t="shared" si="51"/>
        <v>0</v>
      </c>
      <c r="AH65" s="270">
        <f t="shared" si="51"/>
        <v>0</v>
      </c>
      <c r="AI65" s="270">
        <f t="shared" si="51"/>
        <v>0</v>
      </c>
      <c r="AJ65" s="270">
        <f t="shared" si="51"/>
        <v>0</v>
      </c>
      <c r="AK65" s="270">
        <f t="shared" si="51"/>
        <v>0</v>
      </c>
      <c r="AL65" s="270">
        <f t="shared" si="51"/>
        <v>0</v>
      </c>
      <c r="AM65" s="258">
        <f t="shared" si="48"/>
        <v>456</v>
      </c>
    </row>
    <row r="66" spans="2:41" ht="30" customHeight="1" thickBot="1">
      <c r="B66" s="238" t="s">
        <v>4</v>
      </c>
      <c r="C66" s="2082"/>
      <c r="D66" s="2114"/>
      <c r="E66" s="216" t="s">
        <v>636</v>
      </c>
      <c r="F66" s="223"/>
      <c r="G66" s="223"/>
      <c r="H66" s="221"/>
      <c r="I66" s="221"/>
      <c r="J66" s="221"/>
      <c r="K66" s="221"/>
      <c r="L66" s="221"/>
      <c r="M66" s="1472"/>
      <c r="N66" s="1472"/>
      <c r="O66" s="1472"/>
      <c r="P66" s="221">
        <v>4</v>
      </c>
      <c r="Q66" s="221">
        <v>15</v>
      </c>
      <c r="R66" s="1472">
        <v>7</v>
      </c>
      <c r="S66" s="1472"/>
      <c r="T66" s="1472"/>
      <c r="U66" s="1472"/>
      <c r="V66" s="1472"/>
      <c r="W66" s="221"/>
      <c r="X66" s="221"/>
      <c r="Y66" s="1472"/>
      <c r="Z66" s="1472"/>
      <c r="AA66" s="1472"/>
      <c r="AB66" s="1472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59">
        <f t="shared" si="48"/>
        <v>26</v>
      </c>
      <c r="AO66" s="289">
        <f>+AM65/(AM66+AM65)</f>
        <v>0.94605809128630702</v>
      </c>
    </row>
    <row r="67" spans="2:41" ht="30" customHeight="1" thickTop="1">
      <c r="B67" s="238" t="s">
        <v>4</v>
      </c>
      <c r="C67" s="2082"/>
      <c r="D67" s="225" t="s">
        <v>637</v>
      </c>
      <c r="E67" s="226" t="s">
        <v>7</v>
      </c>
      <c r="F67" s="227"/>
      <c r="G67" s="227"/>
      <c r="H67" s="227"/>
      <c r="I67" s="227"/>
      <c r="J67" s="227"/>
      <c r="K67" s="227"/>
      <c r="L67" s="227"/>
      <c r="M67" s="1473"/>
      <c r="N67" s="1473"/>
      <c r="O67" s="1473"/>
      <c r="P67" s="227">
        <v>4</v>
      </c>
      <c r="Q67" s="227"/>
      <c r="R67" s="1473">
        <v>4</v>
      </c>
      <c r="S67" s="1473"/>
      <c r="T67" s="1473"/>
      <c r="U67" s="1473"/>
      <c r="V67" s="1473"/>
      <c r="W67" s="227"/>
      <c r="X67" s="227"/>
      <c r="Y67" s="1473"/>
      <c r="Z67" s="1473"/>
      <c r="AA67" s="1473"/>
      <c r="AB67" s="1473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60">
        <f t="shared" si="48"/>
        <v>8</v>
      </c>
    </row>
    <row r="68" spans="2:41" ht="30" customHeight="1">
      <c r="B68" s="238" t="s">
        <v>4</v>
      </c>
      <c r="C68" s="2082"/>
      <c r="D68" s="2063" t="s">
        <v>51</v>
      </c>
      <c r="E68" s="2064"/>
      <c r="F68" s="224"/>
      <c r="G68" s="272">
        <f>在庫管理!E9</f>
        <v>118</v>
      </c>
      <c r="H68" s="243">
        <f>+G68+H65-H62-H64-H56</f>
        <v>118</v>
      </c>
      <c r="I68" s="243">
        <f t="shared" ref="I68:AL68" si="52">+H68+I65-I62-I64-I56</f>
        <v>118</v>
      </c>
      <c r="J68" s="243">
        <f t="shared" si="52"/>
        <v>118</v>
      </c>
      <c r="K68" s="243">
        <f t="shared" si="52"/>
        <v>118</v>
      </c>
      <c r="L68" s="243">
        <f t="shared" si="52"/>
        <v>118</v>
      </c>
      <c r="M68" s="243">
        <f t="shared" si="52"/>
        <v>118</v>
      </c>
      <c r="N68" s="243">
        <f t="shared" si="52"/>
        <v>118</v>
      </c>
      <c r="O68" s="243">
        <f t="shared" si="52"/>
        <v>118</v>
      </c>
      <c r="P68" s="243">
        <f t="shared" si="52"/>
        <v>203</v>
      </c>
      <c r="Q68" s="243">
        <f t="shared" si="52"/>
        <v>387</v>
      </c>
      <c r="R68" s="243">
        <f t="shared" si="52"/>
        <v>505</v>
      </c>
      <c r="S68" s="243">
        <f t="shared" si="52"/>
        <v>225</v>
      </c>
      <c r="T68" s="243">
        <f t="shared" si="52"/>
        <v>137</v>
      </c>
      <c r="U68" s="243">
        <f t="shared" si="52"/>
        <v>137</v>
      </c>
      <c r="V68" s="243">
        <f t="shared" si="52"/>
        <v>137</v>
      </c>
      <c r="W68" s="243">
        <f t="shared" si="52"/>
        <v>137</v>
      </c>
      <c r="X68" s="243">
        <f t="shared" si="52"/>
        <v>137</v>
      </c>
      <c r="Y68" s="243">
        <f t="shared" si="52"/>
        <v>137</v>
      </c>
      <c r="Z68" s="243">
        <f t="shared" si="52"/>
        <v>137</v>
      </c>
      <c r="AA68" s="243">
        <f t="shared" si="52"/>
        <v>137</v>
      </c>
      <c r="AB68" s="243">
        <f t="shared" si="52"/>
        <v>137</v>
      </c>
      <c r="AC68" s="243">
        <f t="shared" si="52"/>
        <v>137</v>
      </c>
      <c r="AD68" s="243">
        <f t="shared" si="52"/>
        <v>137</v>
      </c>
      <c r="AE68" s="243">
        <f t="shared" si="52"/>
        <v>137</v>
      </c>
      <c r="AF68" s="243">
        <f t="shared" si="52"/>
        <v>137</v>
      </c>
      <c r="AG68" s="243">
        <f t="shared" si="52"/>
        <v>137</v>
      </c>
      <c r="AH68" s="243">
        <f t="shared" si="52"/>
        <v>137</v>
      </c>
      <c r="AI68" s="243">
        <f t="shared" si="52"/>
        <v>137</v>
      </c>
      <c r="AJ68" s="243">
        <f t="shared" si="52"/>
        <v>137</v>
      </c>
      <c r="AK68" s="243">
        <f t="shared" si="52"/>
        <v>137</v>
      </c>
      <c r="AL68" s="243">
        <f t="shared" si="52"/>
        <v>137</v>
      </c>
      <c r="AM68" s="261"/>
    </row>
    <row r="69" spans="2:41" ht="30" customHeight="1">
      <c r="B69" s="238" t="s">
        <v>4</v>
      </c>
      <c r="C69" s="2082"/>
      <c r="D69" s="2055" t="s">
        <v>144</v>
      </c>
      <c r="E69" s="2056"/>
      <c r="F69" s="247"/>
      <c r="G69" s="794">
        <f>+管理ﾌｫｰﾏｯﾄ!G48</f>
        <v>250</v>
      </c>
      <c r="H69" s="247"/>
      <c r="I69" s="247"/>
      <c r="J69" s="247"/>
      <c r="K69" s="247"/>
      <c r="L69" s="247"/>
      <c r="M69" s="247"/>
      <c r="N69" s="247"/>
      <c r="O69" s="247"/>
      <c r="P69" s="247">
        <v>90</v>
      </c>
      <c r="Q69" s="247">
        <v>210</v>
      </c>
      <c r="R69" s="247">
        <v>110</v>
      </c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  <c r="AH69" s="247"/>
      <c r="AI69" s="247"/>
      <c r="AJ69" s="247"/>
      <c r="AK69" s="247"/>
      <c r="AL69" s="247"/>
      <c r="AM69" s="262">
        <f>SUM(H69:AL69)</f>
        <v>410</v>
      </c>
      <c r="AO69" s="238" t="s">
        <v>638</v>
      </c>
    </row>
    <row r="70" spans="2:41" ht="30" customHeight="1">
      <c r="B70" s="238" t="s">
        <v>4</v>
      </c>
      <c r="C70" s="2082"/>
      <c r="D70" s="2057" t="s">
        <v>148</v>
      </c>
      <c r="E70" s="2058"/>
      <c r="F70" s="244"/>
      <c r="G70" s="753">
        <f>在庫管理!D9</f>
        <v>0</v>
      </c>
      <c r="H70" s="217">
        <f>+H65-H64-H62-H60</f>
        <v>0</v>
      </c>
      <c r="I70" s="217">
        <f t="shared" ref="I70:AL70" si="53">+I65-I64-I62-I60</f>
        <v>0</v>
      </c>
      <c r="J70" s="217">
        <f t="shared" si="53"/>
        <v>0</v>
      </c>
      <c r="K70" s="217">
        <f t="shared" si="53"/>
        <v>0</v>
      </c>
      <c r="L70" s="217">
        <f t="shared" si="53"/>
        <v>0</v>
      </c>
      <c r="M70" s="217">
        <f>+M65-M64-M62-M60</f>
        <v>0</v>
      </c>
      <c r="N70" s="217">
        <f t="shared" si="53"/>
        <v>-1</v>
      </c>
      <c r="O70" s="217">
        <f t="shared" si="53"/>
        <v>0</v>
      </c>
      <c r="P70" s="217">
        <f>+P65-P64-P62-P60</f>
        <v>85</v>
      </c>
      <c r="Q70" s="217">
        <f t="shared" si="53"/>
        <v>184</v>
      </c>
      <c r="R70" s="217">
        <f t="shared" si="53"/>
        <v>118</v>
      </c>
      <c r="S70" s="217">
        <f t="shared" si="53"/>
        <v>-16</v>
      </c>
      <c r="T70" s="217">
        <f t="shared" si="53"/>
        <v>0</v>
      </c>
      <c r="U70" s="217">
        <f t="shared" si="53"/>
        <v>0</v>
      </c>
      <c r="V70" s="217">
        <f t="shared" si="53"/>
        <v>0</v>
      </c>
      <c r="W70" s="217">
        <f t="shared" si="53"/>
        <v>0</v>
      </c>
      <c r="X70" s="217">
        <f t="shared" si="53"/>
        <v>0</v>
      </c>
      <c r="Y70" s="217">
        <f t="shared" si="53"/>
        <v>0</v>
      </c>
      <c r="Z70" s="217">
        <f t="shared" si="53"/>
        <v>0</v>
      </c>
      <c r="AA70" s="217">
        <f t="shared" si="53"/>
        <v>0</v>
      </c>
      <c r="AB70" s="217">
        <f t="shared" si="53"/>
        <v>0</v>
      </c>
      <c r="AC70" s="217">
        <f t="shared" si="53"/>
        <v>0</v>
      </c>
      <c r="AD70" s="217">
        <f t="shared" si="53"/>
        <v>0</v>
      </c>
      <c r="AE70" s="217">
        <f t="shared" si="53"/>
        <v>0</v>
      </c>
      <c r="AF70" s="217">
        <f t="shared" si="53"/>
        <v>0</v>
      </c>
      <c r="AG70" s="217">
        <f t="shared" si="53"/>
        <v>0</v>
      </c>
      <c r="AH70" s="217">
        <f t="shared" si="53"/>
        <v>0</v>
      </c>
      <c r="AI70" s="217">
        <f t="shared" si="53"/>
        <v>0</v>
      </c>
      <c r="AJ70" s="217">
        <f t="shared" si="53"/>
        <v>0</v>
      </c>
      <c r="AK70" s="217">
        <f t="shared" si="53"/>
        <v>0</v>
      </c>
      <c r="AL70" s="217">
        <f t="shared" si="53"/>
        <v>0</v>
      </c>
      <c r="AM70" s="271">
        <f>SUM(H70:AL70)+G70</f>
        <v>370</v>
      </c>
      <c r="AO70" s="289">
        <f>+AM70/(AM71+AM70)</f>
        <v>0.75510204081632648</v>
      </c>
    </row>
    <row r="71" spans="2:41" ht="30" customHeight="1">
      <c r="B71" s="238" t="s">
        <v>4</v>
      </c>
      <c r="C71" s="2082"/>
      <c r="D71" s="2115" t="s">
        <v>636</v>
      </c>
      <c r="E71" s="2116"/>
      <c r="F71" s="245"/>
      <c r="G71" s="245"/>
      <c r="H71" s="245">
        <f>+H67+H66+H64+H62+H60</f>
        <v>0</v>
      </c>
      <c r="I71" s="245">
        <f t="shared" ref="I71:AL71" si="54">+I67+I66+I64+I62+I60</f>
        <v>0</v>
      </c>
      <c r="J71" s="245">
        <f t="shared" si="54"/>
        <v>0</v>
      </c>
      <c r="K71" s="245">
        <f t="shared" si="54"/>
        <v>0</v>
      </c>
      <c r="L71" s="245">
        <f t="shared" si="54"/>
        <v>0</v>
      </c>
      <c r="M71" s="245">
        <f t="shared" si="54"/>
        <v>0</v>
      </c>
      <c r="N71" s="245">
        <f t="shared" si="54"/>
        <v>1</v>
      </c>
      <c r="O71" s="245">
        <f t="shared" si="54"/>
        <v>0</v>
      </c>
      <c r="P71" s="245">
        <f>+P67+P66+P64+P62+P60</f>
        <v>8</v>
      </c>
      <c r="Q71" s="245">
        <f t="shared" si="54"/>
        <v>47</v>
      </c>
      <c r="R71" s="245">
        <f t="shared" si="54"/>
        <v>48</v>
      </c>
      <c r="S71" s="245">
        <f t="shared" si="54"/>
        <v>16</v>
      </c>
      <c r="T71" s="245">
        <f t="shared" si="54"/>
        <v>0</v>
      </c>
      <c r="U71" s="245">
        <f t="shared" si="54"/>
        <v>0</v>
      </c>
      <c r="V71" s="245">
        <f t="shared" si="54"/>
        <v>0</v>
      </c>
      <c r="W71" s="245">
        <f t="shared" si="54"/>
        <v>0</v>
      </c>
      <c r="X71" s="245">
        <f t="shared" si="54"/>
        <v>0</v>
      </c>
      <c r="Y71" s="245">
        <f t="shared" si="54"/>
        <v>0</v>
      </c>
      <c r="Z71" s="245">
        <f t="shared" si="54"/>
        <v>0</v>
      </c>
      <c r="AA71" s="245">
        <f t="shared" si="54"/>
        <v>0</v>
      </c>
      <c r="AB71" s="245">
        <f t="shared" si="54"/>
        <v>0</v>
      </c>
      <c r="AC71" s="245">
        <f t="shared" si="54"/>
        <v>0</v>
      </c>
      <c r="AD71" s="245">
        <f t="shared" si="54"/>
        <v>0</v>
      </c>
      <c r="AE71" s="245">
        <f t="shared" si="54"/>
        <v>0</v>
      </c>
      <c r="AF71" s="245">
        <f t="shared" si="54"/>
        <v>0</v>
      </c>
      <c r="AG71" s="245">
        <f t="shared" si="54"/>
        <v>0</v>
      </c>
      <c r="AH71" s="245">
        <f t="shared" si="54"/>
        <v>0</v>
      </c>
      <c r="AI71" s="245">
        <f t="shared" si="54"/>
        <v>0</v>
      </c>
      <c r="AJ71" s="245">
        <f t="shared" si="54"/>
        <v>0</v>
      </c>
      <c r="AK71" s="245">
        <f t="shared" si="54"/>
        <v>0</v>
      </c>
      <c r="AL71" s="245">
        <f t="shared" si="54"/>
        <v>0</v>
      </c>
      <c r="AM71" s="264">
        <f>SUM(H71:AL71)</f>
        <v>120</v>
      </c>
    </row>
    <row r="72" spans="2:41" ht="30" customHeight="1">
      <c r="B72" s="238" t="s">
        <v>4</v>
      </c>
      <c r="C72" s="2082"/>
      <c r="D72" s="2057" t="s">
        <v>8</v>
      </c>
      <c r="E72" s="2058"/>
      <c r="F72" s="218"/>
      <c r="G72" s="218"/>
      <c r="H72" s="218">
        <f t="shared" ref="H72:AL72" si="55">+H70-H69</f>
        <v>0</v>
      </c>
      <c r="I72" s="218">
        <f t="shared" si="55"/>
        <v>0</v>
      </c>
      <c r="J72" s="218">
        <f t="shared" si="55"/>
        <v>0</v>
      </c>
      <c r="K72" s="218">
        <f t="shared" si="55"/>
        <v>0</v>
      </c>
      <c r="L72" s="218">
        <f t="shared" si="55"/>
        <v>0</v>
      </c>
      <c r="M72" s="218">
        <f t="shared" si="55"/>
        <v>0</v>
      </c>
      <c r="N72" s="218">
        <f t="shared" si="55"/>
        <v>-1</v>
      </c>
      <c r="O72" s="218">
        <f t="shared" si="55"/>
        <v>0</v>
      </c>
      <c r="P72" s="218">
        <f t="shared" si="55"/>
        <v>-5</v>
      </c>
      <c r="Q72" s="218">
        <f t="shared" si="55"/>
        <v>-26</v>
      </c>
      <c r="R72" s="218">
        <f t="shared" si="55"/>
        <v>8</v>
      </c>
      <c r="S72" s="218">
        <f t="shared" si="55"/>
        <v>-16</v>
      </c>
      <c r="T72" s="218">
        <f t="shared" si="55"/>
        <v>0</v>
      </c>
      <c r="U72" s="218">
        <f t="shared" si="55"/>
        <v>0</v>
      </c>
      <c r="V72" s="218">
        <f t="shared" si="55"/>
        <v>0</v>
      </c>
      <c r="W72" s="218">
        <f t="shared" si="55"/>
        <v>0</v>
      </c>
      <c r="X72" s="218">
        <f t="shared" si="55"/>
        <v>0</v>
      </c>
      <c r="Y72" s="218">
        <f t="shared" si="55"/>
        <v>0</v>
      </c>
      <c r="Z72" s="218">
        <f t="shared" si="55"/>
        <v>0</v>
      </c>
      <c r="AA72" s="218">
        <f t="shared" si="55"/>
        <v>0</v>
      </c>
      <c r="AB72" s="218">
        <f t="shared" si="55"/>
        <v>0</v>
      </c>
      <c r="AC72" s="218">
        <f t="shared" si="55"/>
        <v>0</v>
      </c>
      <c r="AD72" s="218">
        <f t="shared" si="55"/>
        <v>0</v>
      </c>
      <c r="AE72" s="218">
        <f t="shared" si="55"/>
        <v>0</v>
      </c>
      <c r="AF72" s="218">
        <f t="shared" si="55"/>
        <v>0</v>
      </c>
      <c r="AG72" s="218">
        <f t="shared" si="55"/>
        <v>0</v>
      </c>
      <c r="AH72" s="218">
        <f t="shared" si="55"/>
        <v>0</v>
      </c>
      <c r="AI72" s="218">
        <f t="shared" si="55"/>
        <v>0</v>
      </c>
      <c r="AJ72" s="218">
        <f t="shared" si="55"/>
        <v>0</v>
      </c>
      <c r="AK72" s="218">
        <f t="shared" si="55"/>
        <v>0</v>
      </c>
      <c r="AL72" s="218">
        <f t="shared" si="55"/>
        <v>0</v>
      </c>
      <c r="AM72" s="265">
        <f>SUM(H72:AL72)</f>
        <v>-40</v>
      </c>
    </row>
    <row r="73" spans="2:41" ht="30" customHeight="1">
      <c r="B73" s="238" t="s">
        <v>4</v>
      </c>
      <c r="C73" s="2082"/>
      <c r="D73" s="2065" t="s">
        <v>639</v>
      </c>
      <c r="E73" s="2066"/>
      <c r="F73" s="219"/>
      <c r="G73" s="219"/>
      <c r="H73" s="219">
        <f t="shared" ref="H73:AL73" si="56">+G73+H72</f>
        <v>0</v>
      </c>
      <c r="I73" s="219">
        <f t="shared" si="56"/>
        <v>0</v>
      </c>
      <c r="J73" s="219">
        <f t="shared" si="56"/>
        <v>0</v>
      </c>
      <c r="K73" s="219">
        <f t="shared" si="56"/>
        <v>0</v>
      </c>
      <c r="L73" s="219">
        <f t="shared" si="56"/>
        <v>0</v>
      </c>
      <c r="M73" s="219">
        <f t="shared" si="56"/>
        <v>0</v>
      </c>
      <c r="N73" s="219">
        <f t="shared" si="56"/>
        <v>-1</v>
      </c>
      <c r="O73" s="219">
        <f t="shared" si="56"/>
        <v>-1</v>
      </c>
      <c r="P73" s="219">
        <f t="shared" si="56"/>
        <v>-6</v>
      </c>
      <c r="Q73" s="219">
        <f t="shared" si="56"/>
        <v>-32</v>
      </c>
      <c r="R73" s="219">
        <f t="shared" si="56"/>
        <v>-24</v>
      </c>
      <c r="S73" s="219">
        <f t="shared" si="56"/>
        <v>-40</v>
      </c>
      <c r="T73" s="219">
        <f t="shared" si="56"/>
        <v>-40</v>
      </c>
      <c r="U73" s="219">
        <f t="shared" si="56"/>
        <v>-40</v>
      </c>
      <c r="V73" s="219">
        <f t="shared" si="56"/>
        <v>-40</v>
      </c>
      <c r="W73" s="219">
        <f t="shared" si="56"/>
        <v>-40</v>
      </c>
      <c r="X73" s="219">
        <f t="shared" si="56"/>
        <v>-40</v>
      </c>
      <c r="Y73" s="219">
        <f t="shared" si="56"/>
        <v>-40</v>
      </c>
      <c r="Z73" s="219">
        <f t="shared" si="56"/>
        <v>-40</v>
      </c>
      <c r="AA73" s="219">
        <f t="shared" si="56"/>
        <v>-40</v>
      </c>
      <c r="AB73" s="219">
        <f t="shared" si="56"/>
        <v>-40</v>
      </c>
      <c r="AC73" s="219">
        <f t="shared" si="56"/>
        <v>-40</v>
      </c>
      <c r="AD73" s="219">
        <f t="shared" si="56"/>
        <v>-40</v>
      </c>
      <c r="AE73" s="219">
        <f t="shared" si="56"/>
        <v>-40</v>
      </c>
      <c r="AF73" s="219">
        <f t="shared" si="56"/>
        <v>-40</v>
      </c>
      <c r="AG73" s="219">
        <f t="shared" si="56"/>
        <v>-40</v>
      </c>
      <c r="AH73" s="219">
        <f t="shared" si="56"/>
        <v>-40</v>
      </c>
      <c r="AI73" s="219">
        <f t="shared" si="56"/>
        <v>-40</v>
      </c>
      <c r="AJ73" s="219">
        <f t="shared" si="56"/>
        <v>-40</v>
      </c>
      <c r="AK73" s="219">
        <f t="shared" si="56"/>
        <v>-40</v>
      </c>
      <c r="AL73" s="219">
        <f t="shared" si="56"/>
        <v>-40</v>
      </c>
      <c r="AM73" s="266">
        <f>SUM(H73:AL73)</f>
        <v>-864</v>
      </c>
    </row>
    <row r="74" spans="2:41" ht="30" customHeight="1">
      <c r="B74" s="238" t="s">
        <v>4</v>
      </c>
      <c r="C74" s="2082"/>
      <c r="D74" s="2117" t="s">
        <v>640</v>
      </c>
      <c r="E74" s="2117"/>
      <c r="F74" s="273"/>
      <c r="G74" s="274">
        <f>+G45+G50+G58+G68</f>
        <v>555</v>
      </c>
      <c r="H74" s="275">
        <f t="shared" ref="H74:AL75" si="57">+G74+H69-H42</f>
        <v>555</v>
      </c>
      <c r="I74" s="275">
        <f t="shared" si="57"/>
        <v>555</v>
      </c>
      <c r="J74" s="275">
        <f t="shared" si="57"/>
        <v>555</v>
      </c>
      <c r="K74" s="275">
        <f t="shared" si="57"/>
        <v>555</v>
      </c>
      <c r="L74" s="275">
        <f t="shared" si="57"/>
        <v>555</v>
      </c>
      <c r="M74" s="275">
        <f t="shared" si="57"/>
        <v>489</v>
      </c>
      <c r="N74" s="275">
        <f t="shared" si="57"/>
        <v>445</v>
      </c>
      <c r="O74" s="275">
        <f t="shared" si="57"/>
        <v>445</v>
      </c>
      <c r="P74" s="275">
        <f t="shared" si="57"/>
        <v>535</v>
      </c>
      <c r="Q74" s="275">
        <f t="shared" si="57"/>
        <v>745</v>
      </c>
      <c r="R74" s="275">
        <f t="shared" si="57"/>
        <v>855</v>
      </c>
      <c r="S74" s="275">
        <f t="shared" si="57"/>
        <v>855</v>
      </c>
      <c r="T74" s="275">
        <f t="shared" si="57"/>
        <v>855</v>
      </c>
      <c r="U74" s="275">
        <f t="shared" si="57"/>
        <v>855</v>
      </c>
      <c r="V74" s="275">
        <f t="shared" si="57"/>
        <v>855</v>
      </c>
      <c r="W74" s="275">
        <f t="shared" si="57"/>
        <v>855</v>
      </c>
      <c r="X74" s="275">
        <f t="shared" si="57"/>
        <v>855</v>
      </c>
      <c r="Y74" s="275">
        <f t="shared" si="57"/>
        <v>855</v>
      </c>
      <c r="Z74" s="275">
        <f t="shared" si="57"/>
        <v>855</v>
      </c>
      <c r="AA74" s="275">
        <f t="shared" si="57"/>
        <v>855</v>
      </c>
      <c r="AB74" s="275">
        <f t="shared" si="57"/>
        <v>855</v>
      </c>
      <c r="AC74" s="275">
        <f t="shared" si="57"/>
        <v>855</v>
      </c>
      <c r="AD74" s="275">
        <f t="shared" si="57"/>
        <v>855</v>
      </c>
      <c r="AE74" s="275">
        <f t="shared" si="57"/>
        <v>855</v>
      </c>
      <c r="AF74" s="275">
        <f t="shared" si="57"/>
        <v>855</v>
      </c>
      <c r="AG74" s="275">
        <f t="shared" si="57"/>
        <v>855</v>
      </c>
      <c r="AH74" s="275">
        <f t="shared" si="57"/>
        <v>855</v>
      </c>
      <c r="AI74" s="275">
        <f t="shared" si="57"/>
        <v>855</v>
      </c>
      <c r="AJ74" s="275">
        <f t="shared" si="57"/>
        <v>855</v>
      </c>
      <c r="AK74" s="275">
        <f t="shared" si="57"/>
        <v>855</v>
      </c>
      <c r="AL74" s="275">
        <f t="shared" si="57"/>
        <v>855</v>
      </c>
      <c r="AM74" s="276">
        <f>AL74</f>
        <v>855</v>
      </c>
    </row>
    <row r="75" spans="2:41" ht="30" customHeight="1">
      <c r="B75" s="238" t="s">
        <v>4</v>
      </c>
      <c r="C75" s="2082"/>
      <c r="D75" s="2118" t="s">
        <v>641</v>
      </c>
      <c r="E75" s="2118"/>
      <c r="F75" s="231"/>
      <c r="G75" s="246">
        <f>+G45+G50+G58+G68</f>
        <v>555</v>
      </c>
      <c r="H75" s="232">
        <f t="shared" si="57"/>
        <v>555</v>
      </c>
      <c r="I75" s="232">
        <f t="shared" si="57"/>
        <v>555</v>
      </c>
      <c r="J75" s="232">
        <f t="shared" si="57"/>
        <v>555</v>
      </c>
      <c r="K75" s="232">
        <f t="shared" si="57"/>
        <v>555</v>
      </c>
      <c r="L75" s="232">
        <f t="shared" si="57"/>
        <v>555</v>
      </c>
      <c r="M75" s="232">
        <f t="shared" si="57"/>
        <v>511</v>
      </c>
      <c r="N75" s="232">
        <f t="shared" si="57"/>
        <v>444</v>
      </c>
      <c r="O75" s="232">
        <f t="shared" si="57"/>
        <v>444</v>
      </c>
      <c r="P75" s="232">
        <f t="shared" si="57"/>
        <v>529</v>
      </c>
      <c r="Q75" s="232">
        <f t="shared" si="57"/>
        <v>713</v>
      </c>
      <c r="R75" s="232">
        <f t="shared" si="57"/>
        <v>831</v>
      </c>
      <c r="S75" s="232">
        <f t="shared" si="57"/>
        <v>815</v>
      </c>
      <c r="T75" s="232">
        <f t="shared" si="57"/>
        <v>815</v>
      </c>
      <c r="U75" s="232">
        <f t="shared" si="57"/>
        <v>815</v>
      </c>
      <c r="V75" s="232">
        <f t="shared" si="57"/>
        <v>815</v>
      </c>
      <c r="W75" s="232">
        <f t="shared" si="57"/>
        <v>815</v>
      </c>
      <c r="X75" s="232">
        <f t="shared" si="57"/>
        <v>815</v>
      </c>
      <c r="Y75" s="232">
        <f t="shared" si="57"/>
        <v>815</v>
      </c>
      <c r="Z75" s="232">
        <f t="shared" si="57"/>
        <v>815</v>
      </c>
      <c r="AA75" s="232">
        <f t="shared" si="57"/>
        <v>815</v>
      </c>
      <c r="AB75" s="232">
        <f t="shared" si="57"/>
        <v>815</v>
      </c>
      <c r="AC75" s="232">
        <f t="shared" si="57"/>
        <v>815</v>
      </c>
      <c r="AD75" s="232">
        <f t="shared" si="57"/>
        <v>815</v>
      </c>
      <c r="AE75" s="232">
        <f t="shared" si="57"/>
        <v>815</v>
      </c>
      <c r="AF75" s="232">
        <f t="shared" si="57"/>
        <v>815</v>
      </c>
      <c r="AG75" s="232">
        <f t="shared" si="57"/>
        <v>815</v>
      </c>
      <c r="AH75" s="232">
        <f t="shared" si="57"/>
        <v>815</v>
      </c>
      <c r="AI75" s="232">
        <f t="shared" si="57"/>
        <v>815</v>
      </c>
      <c r="AJ75" s="232">
        <f t="shared" si="57"/>
        <v>815</v>
      </c>
      <c r="AK75" s="232">
        <f t="shared" si="57"/>
        <v>815</v>
      </c>
      <c r="AL75" s="232">
        <f t="shared" si="57"/>
        <v>815</v>
      </c>
      <c r="AM75" s="267">
        <f>AL75</f>
        <v>815</v>
      </c>
    </row>
    <row r="76" spans="2:41" ht="30" customHeight="1" thickBot="1">
      <c r="B76" s="238" t="s">
        <v>4</v>
      </c>
      <c r="C76" s="2083"/>
      <c r="D76" s="2119" t="s">
        <v>8</v>
      </c>
      <c r="E76" s="2119"/>
      <c r="F76" s="228"/>
      <c r="G76" s="229"/>
      <c r="H76" s="230">
        <f>+H75-H74</f>
        <v>0</v>
      </c>
      <c r="I76" s="230">
        <f t="shared" ref="I76:AL76" si="58">+I75-I74</f>
        <v>0</v>
      </c>
      <c r="J76" s="230">
        <f t="shared" si="58"/>
        <v>0</v>
      </c>
      <c r="K76" s="230">
        <f t="shared" si="58"/>
        <v>0</v>
      </c>
      <c r="L76" s="230">
        <f t="shared" si="58"/>
        <v>0</v>
      </c>
      <c r="M76" s="230">
        <f t="shared" si="58"/>
        <v>22</v>
      </c>
      <c r="N76" s="230">
        <f t="shared" si="58"/>
        <v>-1</v>
      </c>
      <c r="O76" s="230">
        <f t="shared" si="58"/>
        <v>-1</v>
      </c>
      <c r="P76" s="230">
        <f t="shared" si="58"/>
        <v>-6</v>
      </c>
      <c r="Q76" s="230">
        <f t="shared" si="58"/>
        <v>-32</v>
      </c>
      <c r="R76" s="230">
        <f t="shared" si="58"/>
        <v>-24</v>
      </c>
      <c r="S76" s="230">
        <f t="shared" si="58"/>
        <v>-40</v>
      </c>
      <c r="T76" s="230">
        <f t="shared" si="58"/>
        <v>-40</v>
      </c>
      <c r="U76" s="230">
        <f t="shared" si="58"/>
        <v>-40</v>
      </c>
      <c r="V76" s="230">
        <f t="shared" si="58"/>
        <v>-40</v>
      </c>
      <c r="W76" s="230">
        <f t="shared" si="58"/>
        <v>-40</v>
      </c>
      <c r="X76" s="230">
        <f t="shared" si="58"/>
        <v>-40</v>
      </c>
      <c r="Y76" s="230">
        <f t="shared" si="58"/>
        <v>-40</v>
      </c>
      <c r="Z76" s="230">
        <f t="shared" si="58"/>
        <v>-40</v>
      </c>
      <c r="AA76" s="230">
        <f t="shared" si="58"/>
        <v>-40</v>
      </c>
      <c r="AB76" s="230">
        <f t="shared" si="58"/>
        <v>-40</v>
      </c>
      <c r="AC76" s="230">
        <f t="shared" si="58"/>
        <v>-40</v>
      </c>
      <c r="AD76" s="230">
        <f t="shared" si="58"/>
        <v>-40</v>
      </c>
      <c r="AE76" s="230">
        <f t="shared" si="58"/>
        <v>-40</v>
      </c>
      <c r="AF76" s="230">
        <f t="shared" si="58"/>
        <v>-40</v>
      </c>
      <c r="AG76" s="230">
        <f t="shared" si="58"/>
        <v>-40</v>
      </c>
      <c r="AH76" s="230">
        <f t="shared" si="58"/>
        <v>-40</v>
      </c>
      <c r="AI76" s="230">
        <f t="shared" si="58"/>
        <v>-40</v>
      </c>
      <c r="AJ76" s="230">
        <f t="shared" si="58"/>
        <v>-40</v>
      </c>
      <c r="AK76" s="230">
        <f t="shared" si="58"/>
        <v>-40</v>
      </c>
      <c r="AL76" s="230">
        <f t="shared" si="58"/>
        <v>-40</v>
      </c>
      <c r="AM76" s="268">
        <f>+AL76+AM75-AM74</f>
        <v>-80</v>
      </c>
    </row>
    <row r="77" spans="2:41" ht="30" customHeight="1" thickTop="1">
      <c r="B77" s="238" t="s">
        <v>9</v>
      </c>
      <c r="C77" s="2081"/>
      <c r="D77" s="2067" t="s">
        <v>120</v>
      </c>
      <c r="E77" s="2068"/>
      <c r="F77" s="127">
        <f>+GL!E52</f>
        <v>0</v>
      </c>
      <c r="G77" s="128"/>
      <c r="H77" s="798">
        <f t="shared" ref="H77:AL77" si="59">+H42</f>
        <v>0</v>
      </c>
      <c r="I77" s="798">
        <f t="shared" si="59"/>
        <v>0</v>
      </c>
      <c r="J77" s="798">
        <f t="shared" si="59"/>
        <v>0</v>
      </c>
      <c r="K77" s="798">
        <f t="shared" si="59"/>
        <v>0</v>
      </c>
      <c r="L77" s="798"/>
      <c r="M77" s="798"/>
      <c r="N77" s="798"/>
      <c r="O77" s="798"/>
      <c r="P77" s="798"/>
      <c r="Q77" s="798"/>
      <c r="R77" s="798"/>
      <c r="S77" s="798"/>
      <c r="T77" s="798"/>
      <c r="U77" s="798"/>
      <c r="V77" s="798"/>
      <c r="W77" s="798"/>
      <c r="X77" s="798"/>
      <c r="Y77" s="798"/>
      <c r="Z77" s="798"/>
      <c r="AA77" s="798"/>
      <c r="AB77" s="798"/>
      <c r="AC77" s="798"/>
      <c r="AD77" s="798"/>
      <c r="AE77" s="798"/>
      <c r="AF77" s="798"/>
      <c r="AG77" s="798"/>
      <c r="AH77" s="798"/>
      <c r="AI77" s="798"/>
      <c r="AJ77" s="798">
        <f t="shared" si="59"/>
        <v>0</v>
      </c>
      <c r="AK77" s="798">
        <f t="shared" si="59"/>
        <v>0</v>
      </c>
      <c r="AL77" s="800">
        <f t="shared" si="59"/>
        <v>0</v>
      </c>
      <c r="AM77" s="181">
        <f>SUM(H77:AL77)+G77</f>
        <v>0</v>
      </c>
    </row>
    <row r="78" spans="2:41" ht="30" customHeight="1">
      <c r="B78" s="238" t="s">
        <v>9</v>
      </c>
      <c r="C78" s="2082"/>
      <c r="D78" s="2084" t="s">
        <v>621</v>
      </c>
      <c r="E78" s="2085"/>
      <c r="F78" s="80"/>
      <c r="G78" s="213">
        <f>+G77</f>
        <v>0</v>
      </c>
      <c r="H78" s="143">
        <f t="shared" ref="H78:AL78" si="60">+H77</f>
        <v>0</v>
      </c>
      <c r="I78" s="143">
        <f t="shared" si="60"/>
        <v>0</v>
      </c>
      <c r="J78" s="143">
        <f t="shared" si="60"/>
        <v>0</v>
      </c>
      <c r="K78" s="143">
        <f t="shared" si="60"/>
        <v>0</v>
      </c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>
        <f t="shared" si="60"/>
        <v>0</v>
      </c>
      <c r="AK78" s="143">
        <f t="shared" si="60"/>
        <v>0</v>
      </c>
      <c r="AL78" s="143">
        <f t="shared" si="60"/>
        <v>0</v>
      </c>
      <c r="AM78" s="759">
        <f>SUM(G78:AL78)</f>
        <v>0</v>
      </c>
    </row>
    <row r="79" spans="2:41" ht="30" customHeight="1">
      <c r="B79" s="238" t="s">
        <v>9</v>
      </c>
      <c r="C79" s="2082"/>
      <c r="D79" s="2120" t="s">
        <v>622</v>
      </c>
      <c r="E79" s="2121"/>
      <c r="F79" s="122"/>
      <c r="G79" s="758">
        <f>+G78-G77</f>
        <v>0</v>
      </c>
      <c r="H79" s="325">
        <f t="shared" ref="H79:AL79" si="61">G79-H77+H78</f>
        <v>0</v>
      </c>
      <c r="I79" s="325">
        <f t="shared" si="61"/>
        <v>0</v>
      </c>
      <c r="J79" s="325">
        <f t="shared" si="61"/>
        <v>0</v>
      </c>
      <c r="K79" s="325">
        <f t="shared" si="61"/>
        <v>0</v>
      </c>
      <c r="L79" s="325"/>
      <c r="M79" s="325"/>
      <c r="N79" s="325"/>
      <c r="O79" s="325"/>
      <c r="P79" s="325"/>
      <c r="Q79" s="325"/>
      <c r="R79" s="325"/>
      <c r="S79" s="325"/>
      <c r="T79" s="325"/>
      <c r="U79" s="325"/>
      <c r="V79" s="325"/>
      <c r="W79" s="325"/>
      <c r="X79" s="325"/>
      <c r="Y79" s="325"/>
      <c r="Z79" s="325"/>
      <c r="AA79" s="325"/>
      <c r="AB79" s="325"/>
      <c r="AC79" s="325"/>
      <c r="AD79" s="325"/>
      <c r="AE79" s="325"/>
      <c r="AF79" s="325"/>
      <c r="AG79" s="325"/>
      <c r="AH79" s="325"/>
      <c r="AI79" s="325"/>
      <c r="AJ79" s="325">
        <f t="shared" si="61"/>
        <v>0</v>
      </c>
      <c r="AK79" s="325">
        <f t="shared" si="61"/>
        <v>0</v>
      </c>
      <c r="AL79" s="325">
        <f t="shared" si="61"/>
        <v>0</v>
      </c>
      <c r="AM79" s="376"/>
    </row>
    <row r="80" spans="2:41" ht="30" customHeight="1" thickBot="1">
      <c r="B80" s="238" t="s">
        <v>9</v>
      </c>
      <c r="C80" s="2082"/>
      <c r="D80" s="2049" t="s">
        <v>54</v>
      </c>
      <c r="E80" s="2050"/>
      <c r="F80" s="320"/>
      <c r="G80" s="321">
        <f>在庫管理!L10-G78</f>
        <v>0</v>
      </c>
      <c r="H80" s="322">
        <f>G80+H82-H78</f>
        <v>0</v>
      </c>
      <c r="I80" s="322">
        <f t="shared" ref="I80:AL80" si="62">H80+I82-I78</f>
        <v>0</v>
      </c>
      <c r="J80" s="322">
        <f t="shared" si="62"/>
        <v>0</v>
      </c>
      <c r="K80" s="322">
        <f t="shared" si="62"/>
        <v>0</v>
      </c>
      <c r="L80" s="322"/>
      <c r="M80" s="322"/>
      <c r="N80" s="322"/>
      <c r="O80" s="322"/>
      <c r="P80" s="322"/>
      <c r="Q80" s="322"/>
      <c r="R80" s="322"/>
      <c r="S80" s="322"/>
      <c r="T80" s="322"/>
      <c r="U80" s="322"/>
      <c r="V80" s="322"/>
      <c r="W80" s="322"/>
      <c r="X80" s="322"/>
      <c r="Y80" s="322"/>
      <c r="Z80" s="322"/>
      <c r="AA80" s="322"/>
      <c r="AB80" s="322"/>
      <c r="AC80" s="322"/>
      <c r="AD80" s="322"/>
      <c r="AE80" s="322"/>
      <c r="AF80" s="322"/>
      <c r="AG80" s="322"/>
      <c r="AH80" s="322"/>
      <c r="AI80" s="322"/>
      <c r="AJ80" s="322">
        <f t="shared" si="62"/>
        <v>0</v>
      </c>
      <c r="AK80" s="322">
        <f t="shared" si="62"/>
        <v>0</v>
      </c>
      <c r="AL80" s="322">
        <f t="shared" si="62"/>
        <v>0</v>
      </c>
      <c r="AM80" s="375"/>
    </row>
    <row r="81" spans="2:41" ht="30" customHeight="1" thickTop="1">
      <c r="B81" s="238" t="s">
        <v>9</v>
      </c>
      <c r="C81" s="2082"/>
      <c r="D81" s="2051" t="s">
        <v>40</v>
      </c>
      <c r="E81" s="2052"/>
      <c r="F81" s="152"/>
      <c r="G81" s="791">
        <f>+管理ﾌｫｰﾏｯﾄ!G12</f>
        <v>0</v>
      </c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5">
        <f>SUM(H81:AL81)</f>
        <v>0</v>
      </c>
    </row>
    <row r="82" spans="2:41" ht="30" customHeight="1">
      <c r="B82" s="238" t="s">
        <v>9</v>
      </c>
      <c r="C82" s="2082"/>
      <c r="D82" s="2053" t="s">
        <v>140</v>
      </c>
      <c r="E82" s="2054"/>
      <c r="F82" s="123"/>
      <c r="G82" s="120"/>
      <c r="H82" s="121">
        <f t="shared" ref="H82:AL82" si="63">+H81</f>
        <v>0</v>
      </c>
      <c r="I82" s="121">
        <f t="shared" si="63"/>
        <v>0</v>
      </c>
      <c r="J82" s="121">
        <f t="shared" si="63"/>
        <v>0</v>
      </c>
      <c r="K82" s="121">
        <f t="shared" si="63"/>
        <v>0</v>
      </c>
      <c r="L82" s="121">
        <f t="shared" si="63"/>
        <v>0</v>
      </c>
      <c r="M82" s="121">
        <f t="shared" si="63"/>
        <v>0</v>
      </c>
      <c r="N82" s="121">
        <f t="shared" si="63"/>
        <v>0</v>
      </c>
      <c r="O82" s="121">
        <f t="shared" si="63"/>
        <v>0</v>
      </c>
      <c r="P82" s="121">
        <f t="shared" si="63"/>
        <v>0</v>
      </c>
      <c r="Q82" s="121">
        <f t="shared" si="63"/>
        <v>0</v>
      </c>
      <c r="R82" s="121">
        <f t="shared" si="63"/>
        <v>0</v>
      </c>
      <c r="S82" s="121">
        <f t="shared" si="63"/>
        <v>0</v>
      </c>
      <c r="T82" s="121">
        <f t="shared" si="63"/>
        <v>0</v>
      </c>
      <c r="U82" s="121">
        <f t="shared" si="63"/>
        <v>0</v>
      </c>
      <c r="V82" s="121">
        <f t="shared" si="63"/>
        <v>0</v>
      </c>
      <c r="W82" s="121">
        <f t="shared" si="63"/>
        <v>0</v>
      </c>
      <c r="X82" s="121">
        <f t="shared" si="63"/>
        <v>0</v>
      </c>
      <c r="Y82" s="121">
        <f t="shared" si="63"/>
        <v>0</v>
      </c>
      <c r="Z82" s="121">
        <f t="shared" si="63"/>
        <v>0</v>
      </c>
      <c r="AA82" s="121">
        <f t="shared" si="63"/>
        <v>0</v>
      </c>
      <c r="AB82" s="121">
        <f t="shared" si="63"/>
        <v>0</v>
      </c>
      <c r="AC82" s="121">
        <f t="shared" si="63"/>
        <v>0</v>
      </c>
      <c r="AD82" s="121">
        <f t="shared" si="63"/>
        <v>0</v>
      </c>
      <c r="AE82" s="121">
        <f t="shared" si="63"/>
        <v>0</v>
      </c>
      <c r="AF82" s="121">
        <f t="shared" si="63"/>
        <v>0</v>
      </c>
      <c r="AG82" s="121">
        <f t="shared" si="63"/>
        <v>0</v>
      </c>
      <c r="AH82" s="121">
        <f t="shared" si="63"/>
        <v>0</v>
      </c>
      <c r="AI82" s="121">
        <f t="shared" si="63"/>
        <v>0</v>
      </c>
      <c r="AJ82" s="121">
        <f t="shared" si="63"/>
        <v>0</v>
      </c>
      <c r="AK82" s="121">
        <f t="shared" si="63"/>
        <v>0</v>
      </c>
      <c r="AL82" s="121">
        <f t="shared" si="63"/>
        <v>0</v>
      </c>
      <c r="AM82" s="132"/>
    </row>
    <row r="83" spans="2:41" ht="30" customHeight="1">
      <c r="B83" s="238" t="s">
        <v>9</v>
      </c>
      <c r="C83" s="2082"/>
      <c r="D83" s="2234" t="s">
        <v>623</v>
      </c>
      <c r="E83" s="2235"/>
      <c r="F83" s="122"/>
      <c r="G83" s="122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33"/>
    </row>
    <row r="84" spans="2:41" ht="30" customHeight="1">
      <c r="B84" s="238" t="s">
        <v>9</v>
      </c>
      <c r="C84" s="2082"/>
      <c r="D84" s="2131" t="s">
        <v>624</v>
      </c>
      <c r="E84" s="2132"/>
      <c r="F84" s="170"/>
      <c r="G84" s="171"/>
      <c r="H84" s="172">
        <f t="shared" ref="H84:AL84" si="64">+G84+H82-H81</f>
        <v>0</v>
      </c>
      <c r="I84" s="172">
        <f t="shared" si="64"/>
        <v>0</v>
      </c>
      <c r="J84" s="172">
        <f t="shared" si="64"/>
        <v>0</v>
      </c>
      <c r="K84" s="172">
        <f t="shared" si="64"/>
        <v>0</v>
      </c>
      <c r="L84" s="172">
        <f t="shared" si="64"/>
        <v>0</v>
      </c>
      <c r="M84" s="172">
        <f t="shared" si="64"/>
        <v>0</v>
      </c>
      <c r="N84" s="172">
        <f t="shared" si="64"/>
        <v>0</v>
      </c>
      <c r="O84" s="172">
        <f t="shared" si="64"/>
        <v>0</v>
      </c>
      <c r="P84" s="172">
        <f t="shared" si="64"/>
        <v>0</v>
      </c>
      <c r="Q84" s="172">
        <f t="shared" si="64"/>
        <v>0</v>
      </c>
      <c r="R84" s="172">
        <f t="shared" si="64"/>
        <v>0</v>
      </c>
      <c r="S84" s="172">
        <f t="shared" si="64"/>
        <v>0</v>
      </c>
      <c r="T84" s="172">
        <f t="shared" si="64"/>
        <v>0</v>
      </c>
      <c r="U84" s="172">
        <f t="shared" si="64"/>
        <v>0</v>
      </c>
      <c r="V84" s="172">
        <f t="shared" si="64"/>
        <v>0</v>
      </c>
      <c r="W84" s="172">
        <f t="shared" si="64"/>
        <v>0</v>
      </c>
      <c r="X84" s="172">
        <f t="shared" si="64"/>
        <v>0</v>
      </c>
      <c r="Y84" s="172">
        <f t="shared" si="64"/>
        <v>0</v>
      </c>
      <c r="Z84" s="172">
        <f t="shared" si="64"/>
        <v>0</v>
      </c>
      <c r="AA84" s="172">
        <f t="shared" si="64"/>
        <v>0</v>
      </c>
      <c r="AB84" s="172">
        <f t="shared" si="64"/>
        <v>0</v>
      </c>
      <c r="AC84" s="172">
        <f t="shared" si="64"/>
        <v>0</v>
      </c>
      <c r="AD84" s="172">
        <f t="shared" si="64"/>
        <v>0</v>
      </c>
      <c r="AE84" s="172">
        <f t="shared" si="64"/>
        <v>0</v>
      </c>
      <c r="AF84" s="172">
        <f t="shared" si="64"/>
        <v>0</v>
      </c>
      <c r="AG84" s="172">
        <f t="shared" si="64"/>
        <v>0</v>
      </c>
      <c r="AH84" s="172">
        <f t="shared" si="64"/>
        <v>0</v>
      </c>
      <c r="AI84" s="172">
        <f t="shared" si="64"/>
        <v>0</v>
      </c>
      <c r="AJ84" s="172">
        <f t="shared" si="64"/>
        <v>0</v>
      </c>
      <c r="AK84" s="172">
        <f t="shared" si="64"/>
        <v>0</v>
      </c>
      <c r="AL84" s="172">
        <f t="shared" si="64"/>
        <v>0</v>
      </c>
      <c r="AM84" s="381"/>
    </row>
    <row r="85" spans="2:41" ht="30" customHeight="1">
      <c r="B85" s="238" t="s">
        <v>9</v>
      </c>
      <c r="C85" s="2082"/>
      <c r="D85" s="2059" t="s">
        <v>53</v>
      </c>
      <c r="E85" s="2060"/>
      <c r="F85" s="174"/>
      <c r="G85" s="175">
        <f>在庫管理!K10</f>
        <v>0</v>
      </c>
      <c r="H85" s="167">
        <f t="shared" ref="H85:AL85" si="65">+G85+H87-H82-H83</f>
        <v>0</v>
      </c>
      <c r="I85" s="167">
        <f t="shared" si="65"/>
        <v>0</v>
      </c>
      <c r="J85" s="167">
        <f t="shared" si="65"/>
        <v>0</v>
      </c>
      <c r="K85" s="167">
        <f t="shared" si="65"/>
        <v>0</v>
      </c>
      <c r="L85" s="167">
        <f t="shared" si="65"/>
        <v>0</v>
      </c>
      <c r="M85" s="167">
        <f t="shared" si="65"/>
        <v>0</v>
      </c>
      <c r="N85" s="167">
        <f t="shared" si="65"/>
        <v>0</v>
      </c>
      <c r="O85" s="167">
        <f t="shared" si="65"/>
        <v>0</v>
      </c>
      <c r="P85" s="167">
        <f t="shared" si="65"/>
        <v>0</v>
      </c>
      <c r="Q85" s="167">
        <f t="shared" si="65"/>
        <v>0</v>
      </c>
      <c r="R85" s="167">
        <f t="shared" si="65"/>
        <v>0</v>
      </c>
      <c r="S85" s="167">
        <f t="shared" si="65"/>
        <v>0</v>
      </c>
      <c r="T85" s="167">
        <f t="shared" si="65"/>
        <v>0</v>
      </c>
      <c r="U85" s="167">
        <f t="shared" si="65"/>
        <v>0</v>
      </c>
      <c r="V85" s="167">
        <f t="shared" si="65"/>
        <v>0</v>
      </c>
      <c r="W85" s="167">
        <f t="shared" si="65"/>
        <v>0</v>
      </c>
      <c r="X85" s="167">
        <f t="shared" si="65"/>
        <v>0</v>
      </c>
      <c r="Y85" s="167">
        <f t="shared" si="65"/>
        <v>0</v>
      </c>
      <c r="Z85" s="167">
        <f t="shared" si="65"/>
        <v>0</v>
      </c>
      <c r="AA85" s="167">
        <f t="shared" si="65"/>
        <v>0</v>
      </c>
      <c r="AB85" s="167">
        <f t="shared" si="65"/>
        <v>0</v>
      </c>
      <c r="AC85" s="167">
        <f t="shared" si="65"/>
        <v>0</v>
      </c>
      <c r="AD85" s="167">
        <f t="shared" si="65"/>
        <v>0</v>
      </c>
      <c r="AE85" s="167">
        <f t="shared" si="65"/>
        <v>0</v>
      </c>
      <c r="AF85" s="167">
        <f t="shared" si="65"/>
        <v>0</v>
      </c>
      <c r="AG85" s="167">
        <f t="shared" si="65"/>
        <v>0</v>
      </c>
      <c r="AH85" s="167">
        <f t="shared" si="65"/>
        <v>0</v>
      </c>
      <c r="AI85" s="167">
        <f t="shared" si="65"/>
        <v>0</v>
      </c>
      <c r="AJ85" s="167">
        <f t="shared" si="65"/>
        <v>0</v>
      </c>
      <c r="AK85" s="167">
        <f t="shared" si="65"/>
        <v>0</v>
      </c>
      <c r="AL85" s="167">
        <f t="shared" si="65"/>
        <v>0</v>
      </c>
      <c r="AM85" s="383"/>
    </row>
    <row r="86" spans="2:41" ht="30" customHeight="1">
      <c r="B86" s="238" t="s">
        <v>9</v>
      </c>
      <c r="C86" s="2082"/>
      <c r="D86" s="2090" t="s">
        <v>625</v>
      </c>
      <c r="E86" s="2102"/>
      <c r="F86" s="2086" t="s">
        <v>626</v>
      </c>
      <c r="G86" s="163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5"/>
      <c r="AM86" s="185">
        <f>SUM(H86:AL86)</f>
        <v>0</v>
      </c>
    </row>
    <row r="87" spans="2:41" ht="30" customHeight="1">
      <c r="B87" s="238" t="s">
        <v>9</v>
      </c>
      <c r="C87" s="2082"/>
      <c r="D87" s="2089" t="s">
        <v>627</v>
      </c>
      <c r="E87" s="2092"/>
      <c r="F87" s="2087"/>
      <c r="G87" s="213"/>
      <c r="H87" s="143">
        <f t="shared" ref="H87:AL87" si="66">+H86</f>
        <v>0</v>
      </c>
      <c r="I87" s="143">
        <f t="shared" si="66"/>
        <v>0</v>
      </c>
      <c r="J87" s="143">
        <f t="shared" si="66"/>
        <v>0</v>
      </c>
      <c r="K87" s="143">
        <f t="shared" si="66"/>
        <v>0</v>
      </c>
      <c r="L87" s="143">
        <f t="shared" si="66"/>
        <v>0</v>
      </c>
      <c r="M87" s="143">
        <f t="shared" si="66"/>
        <v>0</v>
      </c>
      <c r="N87" s="143">
        <f t="shared" si="66"/>
        <v>0</v>
      </c>
      <c r="O87" s="143">
        <f t="shared" si="66"/>
        <v>0</v>
      </c>
      <c r="P87" s="143">
        <f t="shared" si="66"/>
        <v>0</v>
      </c>
      <c r="Q87" s="143">
        <f t="shared" si="66"/>
        <v>0</v>
      </c>
      <c r="R87" s="143">
        <f t="shared" si="66"/>
        <v>0</v>
      </c>
      <c r="S87" s="143">
        <f t="shared" si="66"/>
        <v>0</v>
      </c>
      <c r="T87" s="143">
        <f t="shared" si="66"/>
        <v>0</v>
      </c>
      <c r="U87" s="143">
        <f t="shared" si="66"/>
        <v>0</v>
      </c>
      <c r="V87" s="143">
        <f t="shared" si="66"/>
        <v>0</v>
      </c>
      <c r="W87" s="143">
        <f t="shared" si="66"/>
        <v>0</v>
      </c>
      <c r="X87" s="143">
        <f t="shared" si="66"/>
        <v>0</v>
      </c>
      <c r="Y87" s="143">
        <f t="shared" si="66"/>
        <v>0</v>
      </c>
      <c r="Z87" s="143">
        <f t="shared" si="66"/>
        <v>0</v>
      </c>
      <c r="AA87" s="143">
        <f t="shared" si="66"/>
        <v>0</v>
      </c>
      <c r="AB87" s="143">
        <f t="shared" si="66"/>
        <v>0</v>
      </c>
      <c r="AC87" s="143">
        <f t="shared" si="66"/>
        <v>0</v>
      </c>
      <c r="AD87" s="143">
        <f t="shared" si="66"/>
        <v>0</v>
      </c>
      <c r="AE87" s="143">
        <f t="shared" si="66"/>
        <v>0</v>
      </c>
      <c r="AF87" s="143">
        <f t="shared" si="66"/>
        <v>0</v>
      </c>
      <c r="AG87" s="143">
        <f t="shared" si="66"/>
        <v>0</v>
      </c>
      <c r="AH87" s="143">
        <f t="shared" si="66"/>
        <v>0</v>
      </c>
      <c r="AI87" s="143">
        <f t="shared" si="66"/>
        <v>0</v>
      </c>
      <c r="AJ87" s="143">
        <f t="shared" si="66"/>
        <v>0</v>
      </c>
      <c r="AK87" s="143">
        <f t="shared" si="66"/>
        <v>0</v>
      </c>
      <c r="AL87" s="143">
        <f t="shared" si="66"/>
        <v>0</v>
      </c>
      <c r="AM87" s="459">
        <f>SUM(H87:AL87)</f>
        <v>0</v>
      </c>
    </row>
    <row r="88" spans="2:41" ht="30" customHeight="1">
      <c r="B88" s="238" t="s">
        <v>9</v>
      </c>
      <c r="C88" s="2082"/>
      <c r="D88" s="2093" t="s">
        <v>628</v>
      </c>
      <c r="E88" s="2094"/>
      <c r="F88" s="2087"/>
      <c r="G88" s="80"/>
      <c r="H88" s="331"/>
      <c r="I88" s="331"/>
      <c r="J88" s="331"/>
      <c r="K88" s="331"/>
      <c r="L88" s="331"/>
      <c r="M88" s="331"/>
      <c r="N88" s="331"/>
      <c r="O88" s="331"/>
      <c r="P88" s="331"/>
      <c r="Q88" s="331"/>
      <c r="R88" s="331"/>
      <c r="S88" s="331"/>
      <c r="T88" s="331"/>
      <c r="U88" s="331"/>
      <c r="V88" s="331"/>
      <c r="W88" s="331"/>
      <c r="X88" s="331"/>
      <c r="Y88" s="331"/>
      <c r="Z88" s="331"/>
      <c r="AA88" s="331"/>
      <c r="AB88" s="331"/>
      <c r="AC88" s="331"/>
      <c r="AD88" s="331"/>
      <c r="AE88" s="331"/>
      <c r="AF88" s="331"/>
      <c r="AG88" s="331"/>
      <c r="AH88" s="331"/>
      <c r="AI88" s="331"/>
      <c r="AJ88" s="331"/>
      <c r="AK88" s="331"/>
      <c r="AL88" s="331"/>
      <c r="AM88" s="382"/>
    </row>
    <row r="89" spans="2:41" ht="30" customHeight="1">
      <c r="B89" s="238" t="s">
        <v>9</v>
      </c>
      <c r="C89" s="2082"/>
      <c r="D89" s="2095" t="s">
        <v>629</v>
      </c>
      <c r="E89" s="2096"/>
      <c r="F89" s="2087"/>
      <c r="G89" s="171"/>
      <c r="H89" s="172">
        <f>+G89+H87-H86</f>
        <v>0</v>
      </c>
      <c r="I89" s="172">
        <f t="shared" ref="I89:AL89" si="67">+H89+I87-I86</f>
        <v>0</v>
      </c>
      <c r="J89" s="172">
        <f t="shared" si="67"/>
        <v>0</v>
      </c>
      <c r="K89" s="172">
        <f t="shared" si="67"/>
        <v>0</v>
      </c>
      <c r="L89" s="172">
        <f t="shared" si="67"/>
        <v>0</v>
      </c>
      <c r="M89" s="172">
        <f t="shared" si="67"/>
        <v>0</v>
      </c>
      <c r="N89" s="172">
        <f t="shared" si="67"/>
        <v>0</v>
      </c>
      <c r="O89" s="172">
        <f t="shared" si="67"/>
        <v>0</v>
      </c>
      <c r="P89" s="172">
        <f t="shared" si="67"/>
        <v>0</v>
      </c>
      <c r="Q89" s="172">
        <f t="shared" si="67"/>
        <v>0</v>
      </c>
      <c r="R89" s="172">
        <f t="shared" si="67"/>
        <v>0</v>
      </c>
      <c r="S89" s="172">
        <f t="shared" si="67"/>
        <v>0</v>
      </c>
      <c r="T89" s="172">
        <f t="shared" si="67"/>
        <v>0</v>
      </c>
      <c r="U89" s="172">
        <f t="shared" si="67"/>
        <v>0</v>
      </c>
      <c r="V89" s="172">
        <f t="shared" si="67"/>
        <v>0</v>
      </c>
      <c r="W89" s="172">
        <f t="shared" si="67"/>
        <v>0</v>
      </c>
      <c r="X89" s="172">
        <f t="shared" si="67"/>
        <v>0</v>
      </c>
      <c r="Y89" s="172">
        <f t="shared" si="67"/>
        <v>0</v>
      </c>
      <c r="Z89" s="172">
        <f t="shared" si="67"/>
        <v>0</v>
      </c>
      <c r="AA89" s="172">
        <f t="shared" si="67"/>
        <v>0</v>
      </c>
      <c r="AB89" s="172">
        <f t="shared" si="67"/>
        <v>0</v>
      </c>
      <c r="AC89" s="172">
        <f t="shared" si="67"/>
        <v>0</v>
      </c>
      <c r="AD89" s="172">
        <f t="shared" si="67"/>
        <v>0</v>
      </c>
      <c r="AE89" s="172">
        <f t="shared" si="67"/>
        <v>0</v>
      </c>
      <c r="AF89" s="172">
        <f t="shared" si="67"/>
        <v>0</v>
      </c>
      <c r="AG89" s="172">
        <f t="shared" si="67"/>
        <v>0</v>
      </c>
      <c r="AH89" s="172">
        <f t="shared" si="67"/>
        <v>0</v>
      </c>
      <c r="AI89" s="172">
        <f t="shared" si="67"/>
        <v>0</v>
      </c>
      <c r="AJ89" s="172">
        <f t="shared" si="67"/>
        <v>0</v>
      </c>
      <c r="AK89" s="172">
        <f t="shared" si="67"/>
        <v>0</v>
      </c>
      <c r="AL89" s="172">
        <f t="shared" si="67"/>
        <v>0</v>
      </c>
      <c r="AM89" s="381"/>
    </row>
    <row r="90" spans="2:41" ht="30" customHeight="1">
      <c r="B90" s="238" t="s">
        <v>9</v>
      </c>
      <c r="C90" s="2082"/>
      <c r="D90" s="2090" t="s">
        <v>630</v>
      </c>
      <c r="E90" s="2102"/>
      <c r="F90" s="2087"/>
      <c r="G90" s="125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7"/>
      <c r="AM90" s="183"/>
    </row>
    <row r="91" spans="2:41" ht="30" customHeight="1">
      <c r="B91" s="238" t="s">
        <v>9</v>
      </c>
      <c r="C91" s="2082"/>
      <c r="D91" s="2089" t="s">
        <v>631</v>
      </c>
      <c r="E91" s="2092"/>
      <c r="F91" s="2087"/>
      <c r="G91" s="80"/>
      <c r="H91" s="143">
        <f t="shared" ref="H91:AL91" si="68">+H90</f>
        <v>0</v>
      </c>
      <c r="I91" s="143">
        <f t="shared" si="68"/>
        <v>0</v>
      </c>
      <c r="J91" s="143">
        <f t="shared" si="68"/>
        <v>0</v>
      </c>
      <c r="K91" s="143">
        <f t="shared" si="68"/>
        <v>0</v>
      </c>
      <c r="L91" s="143">
        <f t="shared" si="68"/>
        <v>0</v>
      </c>
      <c r="M91" s="143">
        <f t="shared" si="68"/>
        <v>0</v>
      </c>
      <c r="N91" s="143">
        <f t="shared" si="68"/>
        <v>0</v>
      </c>
      <c r="O91" s="143">
        <f t="shared" si="68"/>
        <v>0</v>
      </c>
      <c r="P91" s="143">
        <f t="shared" si="68"/>
        <v>0</v>
      </c>
      <c r="Q91" s="143">
        <f t="shared" si="68"/>
        <v>0</v>
      </c>
      <c r="R91" s="143">
        <f t="shared" si="68"/>
        <v>0</v>
      </c>
      <c r="S91" s="143">
        <f t="shared" si="68"/>
        <v>0</v>
      </c>
      <c r="T91" s="143">
        <f t="shared" si="68"/>
        <v>0</v>
      </c>
      <c r="U91" s="143">
        <f t="shared" si="68"/>
        <v>0</v>
      </c>
      <c r="V91" s="143">
        <f t="shared" si="68"/>
        <v>0</v>
      </c>
      <c r="W91" s="143">
        <f t="shared" si="68"/>
        <v>0</v>
      </c>
      <c r="X91" s="143">
        <f t="shared" si="68"/>
        <v>0</v>
      </c>
      <c r="Y91" s="143">
        <f t="shared" si="68"/>
        <v>0</v>
      </c>
      <c r="Z91" s="143">
        <f t="shared" si="68"/>
        <v>0</v>
      </c>
      <c r="AA91" s="143">
        <f t="shared" si="68"/>
        <v>0</v>
      </c>
      <c r="AB91" s="143">
        <f t="shared" si="68"/>
        <v>0</v>
      </c>
      <c r="AC91" s="143">
        <f t="shared" si="68"/>
        <v>0</v>
      </c>
      <c r="AD91" s="143">
        <f t="shared" si="68"/>
        <v>0</v>
      </c>
      <c r="AE91" s="143">
        <f t="shared" si="68"/>
        <v>0</v>
      </c>
      <c r="AF91" s="143">
        <f t="shared" si="68"/>
        <v>0</v>
      </c>
      <c r="AG91" s="143">
        <f t="shared" si="68"/>
        <v>0</v>
      </c>
      <c r="AH91" s="143">
        <f t="shared" si="68"/>
        <v>0</v>
      </c>
      <c r="AI91" s="143">
        <f t="shared" si="68"/>
        <v>0</v>
      </c>
      <c r="AJ91" s="143">
        <f t="shared" si="68"/>
        <v>0</v>
      </c>
      <c r="AK91" s="143">
        <f t="shared" si="68"/>
        <v>0</v>
      </c>
      <c r="AL91" s="207">
        <f t="shared" si="68"/>
        <v>0</v>
      </c>
      <c r="AM91" s="459">
        <f>SUM(H91:AL91)</f>
        <v>0</v>
      </c>
    </row>
    <row r="92" spans="2:41" ht="30" customHeight="1">
      <c r="B92" s="238" t="s">
        <v>9</v>
      </c>
      <c r="C92" s="2082"/>
      <c r="D92" s="2095" t="s">
        <v>629</v>
      </c>
      <c r="E92" s="2096"/>
      <c r="F92" s="2087"/>
      <c r="G92" s="171"/>
      <c r="H92" s="172">
        <f t="shared" ref="H92:AL92" si="69">+G92+H91-H90</f>
        <v>0</v>
      </c>
      <c r="I92" s="172">
        <f t="shared" si="69"/>
        <v>0</v>
      </c>
      <c r="J92" s="172">
        <f t="shared" si="69"/>
        <v>0</v>
      </c>
      <c r="K92" s="172">
        <f t="shared" si="69"/>
        <v>0</v>
      </c>
      <c r="L92" s="172">
        <f t="shared" si="69"/>
        <v>0</v>
      </c>
      <c r="M92" s="172">
        <f t="shared" si="69"/>
        <v>0</v>
      </c>
      <c r="N92" s="172">
        <f t="shared" si="69"/>
        <v>0</v>
      </c>
      <c r="O92" s="172">
        <f t="shared" si="69"/>
        <v>0</v>
      </c>
      <c r="P92" s="172">
        <f t="shared" si="69"/>
        <v>0</v>
      </c>
      <c r="Q92" s="172">
        <f t="shared" si="69"/>
        <v>0</v>
      </c>
      <c r="R92" s="172">
        <f t="shared" si="69"/>
        <v>0</v>
      </c>
      <c r="S92" s="172">
        <f t="shared" si="69"/>
        <v>0</v>
      </c>
      <c r="T92" s="172">
        <f t="shared" si="69"/>
        <v>0</v>
      </c>
      <c r="U92" s="172">
        <f t="shared" si="69"/>
        <v>0</v>
      </c>
      <c r="V92" s="172">
        <f t="shared" si="69"/>
        <v>0</v>
      </c>
      <c r="W92" s="172">
        <f t="shared" si="69"/>
        <v>0</v>
      </c>
      <c r="X92" s="172">
        <f t="shared" si="69"/>
        <v>0</v>
      </c>
      <c r="Y92" s="172">
        <f t="shared" si="69"/>
        <v>0</v>
      </c>
      <c r="Z92" s="172">
        <f t="shared" si="69"/>
        <v>0</v>
      </c>
      <c r="AA92" s="172">
        <f t="shared" si="69"/>
        <v>0</v>
      </c>
      <c r="AB92" s="172">
        <f t="shared" si="69"/>
        <v>0</v>
      </c>
      <c r="AC92" s="172">
        <f t="shared" si="69"/>
        <v>0</v>
      </c>
      <c r="AD92" s="172">
        <f t="shared" si="69"/>
        <v>0</v>
      </c>
      <c r="AE92" s="172">
        <f t="shared" si="69"/>
        <v>0</v>
      </c>
      <c r="AF92" s="172">
        <f t="shared" si="69"/>
        <v>0</v>
      </c>
      <c r="AG92" s="172">
        <f t="shared" si="69"/>
        <v>0</v>
      </c>
      <c r="AH92" s="172">
        <f t="shared" si="69"/>
        <v>0</v>
      </c>
      <c r="AI92" s="172">
        <f t="shared" si="69"/>
        <v>0</v>
      </c>
      <c r="AJ92" s="172">
        <f t="shared" si="69"/>
        <v>0</v>
      </c>
      <c r="AK92" s="172">
        <f t="shared" si="69"/>
        <v>0</v>
      </c>
      <c r="AL92" s="393">
        <f t="shared" si="69"/>
        <v>0</v>
      </c>
      <c r="AM92" s="381"/>
    </row>
    <row r="93" spans="2:41" ht="30" customHeight="1" thickBot="1">
      <c r="B93" s="238" t="s">
        <v>9</v>
      </c>
      <c r="C93" s="2083"/>
      <c r="D93" s="2232" t="s">
        <v>52</v>
      </c>
      <c r="E93" s="2233"/>
      <c r="F93" s="2088"/>
      <c r="G93" s="337">
        <f>在庫管理!G10</f>
        <v>0</v>
      </c>
      <c r="H93" s="392">
        <f t="shared" ref="H93:AL93" si="70">G93+H91-H87-H88</f>
        <v>0</v>
      </c>
      <c r="I93" s="392">
        <f t="shared" si="70"/>
        <v>0</v>
      </c>
      <c r="J93" s="392">
        <f t="shared" si="70"/>
        <v>0</v>
      </c>
      <c r="K93" s="392">
        <f t="shared" si="70"/>
        <v>0</v>
      </c>
      <c r="L93" s="392">
        <f t="shared" si="70"/>
        <v>0</v>
      </c>
      <c r="M93" s="392">
        <f t="shared" si="70"/>
        <v>0</v>
      </c>
      <c r="N93" s="392">
        <f t="shared" si="70"/>
        <v>0</v>
      </c>
      <c r="O93" s="392">
        <f t="shared" si="70"/>
        <v>0</v>
      </c>
      <c r="P93" s="392">
        <f t="shared" si="70"/>
        <v>0</v>
      </c>
      <c r="Q93" s="392">
        <f t="shared" si="70"/>
        <v>0</v>
      </c>
      <c r="R93" s="392">
        <f t="shared" si="70"/>
        <v>0</v>
      </c>
      <c r="S93" s="392">
        <f t="shared" si="70"/>
        <v>0</v>
      </c>
      <c r="T93" s="392">
        <f t="shared" si="70"/>
        <v>0</v>
      </c>
      <c r="U93" s="392">
        <f t="shared" si="70"/>
        <v>0</v>
      </c>
      <c r="V93" s="392">
        <f t="shared" si="70"/>
        <v>0</v>
      </c>
      <c r="W93" s="392">
        <f t="shared" si="70"/>
        <v>0</v>
      </c>
      <c r="X93" s="392">
        <f t="shared" si="70"/>
        <v>0</v>
      </c>
      <c r="Y93" s="392">
        <f t="shared" si="70"/>
        <v>0</v>
      </c>
      <c r="Z93" s="392">
        <f t="shared" si="70"/>
        <v>0</v>
      </c>
      <c r="AA93" s="392">
        <f t="shared" si="70"/>
        <v>0</v>
      </c>
      <c r="AB93" s="392">
        <f t="shared" si="70"/>
        <v>0</v>
      </c>
      <c r="AC93" s="392">
        <f t="shared" si="70"/>
        <v>0</v>
      </c>
      <c r="AD93" s="392">
        <f t="shared" si="70"/>
        <v>0</v>
      </c>
      <c r="AE93" s="392">
        <f t="shared" si="70"/>
        <v>0</v>
      </c>
      <c r="AF93" s="392">
        <f t="shared" si="70"/>
        <v>0</v>
      </c>
      <c r="AG93" s="392">
        <f t="shared" si="70"/>
        <v>0</v>
      </c>
      <c r="AH93" s="392">
        <f t="shared" si="70"/>
        <v>0</v>
      </c>
      <c r="AI93" s="392">
        <f t="shared" si="70"/>
        <v>0</v>
      </c>
      <c r="AJ93" s="392">
        <f t="shared" si="70"/>
        <v>0</v>
      </c>
      <c r="AK93" s="392">
        <f t="shared" si="70"/>
        <v>0</v>
      </c>
      <c r="AL93" s="392">
        <f t="shared" si="70"/>
        <v>0</v>
      </c>
      <c r="AM93" s="378"/>
    </row>
    <row r="94" spans="2:41" ht="30" customHeight="1" thickTop="1">
      <c r="B94" s="238" t="s">
        <v>4</v>
      </c>
      <c r="C94" s="2082"/>
      <c r="D94" s="2111" t="s">
        <v>220</v>
      </c>
      <c r="E94" s="233" t="s">
        <v>148</v>
      </c>
      <c r="F94" s="234"/>
      <c r="G94" s="234"/>
      <c r="H94" s="239">
        <f t="shared" ref="H94:AL94" si="71">+H82</f>
        <v>0</v>
      </c>
      <c r="I94" s="239">
        <f t="shared" si="71"/>
        <v>0</v>
      </c>
      <c r="J94" s="239">
        <f t="shared" si="71"/>
        <v>0</v>
      </c>
      <c r="K94" s="239">
        <f t="shared" si="71"/>
        <v>0</v>
      </c>
      <c r="L94" s="239">
        <f t="shared" si="71"/>
        <v>0</v>
      </c>
      <c r="M94" s="239">
        <f t="shared" si="71"/>
        <v>0</v>
      </c>
      <c r="N94" s="239">
        <f t="shared" si="71"/>
        <v>0</v>
      </c>
      <c r="O94" s="239">
        <f t="shared" si="71"/>
        <v>0</v>
      </c>
      <c r="P94" s="239">
        <f t="shared" si="71"/>
        <v>0</v>
      </c>
      <c r="Q94" s="239">
        <f t="shared" si="71"/>
        <v>0</v>
      </c>
      <c r="R94" s="239">
        <f t="shared" si="71"/>
        <v>0</v>
      </c>
      <c r="S94" s="239">
        <f t="shared" si="71"/>
        <v>0</v>
      </c>
      <c r="T94" s="239">
        <f t="shared" si="71"/>
        <v>0</v>
      </c>
      <c r="U94" s="239">
        <f t="shared" si="71"/>
        <v>0</v>
      </c>
      <c r="V94" s="239">
        <f t="shared" si="71"/>
        <v>0</v>
      </c>
      <c r="W94" s="239">
        <f t="shared" si="71"/>
        <v>0</v>
      </c>
      <c r="X94" s="239">
        <f t="shared" si="71"/>
        <v>0</v>
      </c>
      <c r="Y94" s="239">
        <f t="shared" si="71"/>
        <v>0</v>
      </c>
      <c r="Z94" s="239">
        <f t="shared" si="71"/>
        <v>0</v>
      </c>
      <c r="AA94" s="239">
        <f t="shared" si="71"/>
        <v>0</v>
      </c>
      <c r="AB94" s="239">
        <f t="shared" si="71"/>
        <v>0</v>
      </c>
      <c r="AC94" s="239">
        <f t="shared" si="71"/>
        <v>0</v>
      </c>
      <c r="AD94" s="239">
        <f t="shared" si="71"/>
        <v>0</v>
      </c>
      <c r="AE94" s="239">
        <f t="shared" si="71"/>
        <v>0</v>
      </c>
      <c r="AF94" s="239">
        <f t="shared" si="71"/>
        <v>0</v>
      </c>
      <c r="AG94" s="239">
        <f t="shared" si="71"/>
        <v>0</v>
      </c>
      <c r="AH94" s="239">
        <f t="shared" si="71"/>
        <v>0</v>
      </c>
      <c r="AI94" s="239">
        <f t="shared" si="71"/>
        <v>0</v>
      </c>
      <c r="AJ94" s="239">
        <f t="shared" si="71"/>
        <v>0</v>
      </c>
      <c r="AK94" s="239">
        <f t="shared" si="71"/>
        <v>0</v>
      </c>
      <c r="AL94" s="239">
        <f t="shared" si="71"/>
        <v>0</v>
      </c>
      <c r="AM94" s="269">
        <f>SUM(H94:AL94)</f>
        <v>0</v>
      </c>
      <c r="AO94" s="238" t="s">
        <v>635</v>
      </c>
    </row>
    <row r="95" spans="2:41" ht="30" customHeight="1">
      <c r="B95" s="238" t="s">
        <v>4</v>
      </c>
      <c r="C95" s="2082"/>
      <c r="D95" s="2112"/>
      <c r="E95" s="215" t="s">
        <v>636</v>
      </c>
      <c r="F95" s="221"/>
      <c r="G95" s="221"/>
      <c r="H95" s="240">
        <f t="shared" ref="H95:AL95" si="72">+H83+H88</f>
        <v>0</v>
      </c>
      <c r="I95" s="240">
        <f t="shared" si="72"/>
        <v>0</v>
      </c>
      <c r="J95" s="240">
        <f t="shared" si="72"/>
        <v>0</v>
      </c>
      <c r="K95" s="240">
        <f t="shared" si="72"/>
        <v>0</v>
      </c>
      <c r="L95" s="240">
        <f t="shared" si="72"/>
        <v>0</v>
      </c>
      <c r="M95" s="240">
        <f t="shared" si="72"/>
        <v>0</v>
      </c>
      <c r="N95" s="240">
        <f t="shared" si="72"/>
        <v>0</v>
      </c>
      <c r="O95" s="240">
        <f t="shared" si="72"/>
        <v>0</v>
      </c>
      <c r="P95" s="240">
        <f t="shared" si="72"/>
        <v>0</v>
      </c>
      <c r="Q95" s="240">
        <f t="shared" si="72"/>
        <v>0</v>
      </c>
      <c r="R95" s="240">
        <f t="shared" si="72"/>
        <v>0</v>
      </c>
      <c r="S95" s="240">
        <f t="shared" si="72"/>
        <v>0</v>
      </c>
      <c r="T95" s="240">
        <f t="shared" si="72"/>
        <v>0</v>
      </c>
      <c r="U95" s="240">
        <f t="shared" si="72"/>
        <v>0</v>
      </c>
      <c r="V95" s="240">
        <f t="shared" si="72"/>
        <v>0</v>
      </c>
      <c r="W95" s="240">
        <f t="shared" si="72"/>
        <v>0</v>
      </c>
      <c r="X95" s="240">
        <f t="shared" si="72"/>
        <v>0</v>
      </c>
      <c r="Y95" s="240">
        <f t="shared" si="72"/>
        <v>0</v>
      </c>
      <c r="Z95" s="240">
        <f t="shared" si="72"/>
        <v>0</v>
      </c>
      <c r="AA95" s="240">
        <f t="shared" si="72"/>
        <v>0</v>
      </c>
      <c r="AB95" s="240">
        <f t="shared" si="72"/>
        <v>0</v>
      </c>
      <c r="AC95" s="240">
        <f t="shared" si="72"/>
        <v>0</v>
      </c>
      <c r="AD95" s="240">
        <f t="shared" si="72"/>
        <v>0</v>
      </c>
      <c r="AE95" s="240">
        <f t="shared" si="72"/>
        <v>0</v>
      </c>
      <c r="AF95" s="240">
        <f t="shared" si="72"/>
        <v>0</v>
      </c>
      <c r="AG95" s="240">
        <f t="shared" si="72"/>
        <v>0</v>
      </c>
      <c r="AH95" s="240">
        <f t="shared" si="72"/>
        <v>0</v>
      </c>
      <c r="AI95" s="240">
        <f t="shared" si="72"/>
        <v>0</v>
      </c>
      <c r="AJ95" s="240">
        <f t="shared" si="72"/>
        <v>0</v>
      </c>
      <c r="AK95" s="240">
        <f t="shared" si="72"/>
        <v>0</v>
      </c>
      <c r="AL95" s="240">
        <f t="shared" si="72"/>
        <v>0</v>
      </c>
      <c r="AM95" s="257">
        <f t="shared" ref="AM95:AM102" si="73">SUM(H95:AL95)</f>
        <v>0</v>
      </c>
      <c r="AO95" s="289" t="e">
        <f>+AM94/(AM95+AM94)</f>
        <v>#DIV/0!</v>
      </c>
    </row>
    <row r="96" spans="2:41" ht="30" customHeight="1">
      <c r="B96" s="238" t="s">
        <v>4</v>
      </c>
      <c r="C96" s="2082"/>
      <c r="D96" s="2113" t="s">
        <v>134</v>
      </c>
      <c r="E96" s="214" t="s">
        <v>148</v>
      </c>
      <c r="F96" s="220"/>
      <c r="G96" s="220"/>
      <c r="H96" s="242">
        <f>+H98</f>
        <v>0</v>
      </c>
      <c r="I96" s="242">
        <f t="shared" ref="I96:AL96" si="74">+I98</f>
        <v>0</v>
      </c>
      <c r="J96" s="242">
        <f t="shared" si="74"/>
        <v>0</v>
      </c>
      <c r="K96" s="242">
        <f t="shared" si="74"/>
        <v>0</v>
      </c>
      <c r="L96" s="242">
        <f t="shared" si="74"/>
        <v>0</v>
      </c>
      <c r="M96" s="242">
        <f t="shared" si="74"/>
        <v>0</v>
      </c>
      <c r="N96" s="242">
        <f t="shared" si="74"/>
        <v>0</v>
      </c>
      <c r="O96" s="242">
        <f t="shared" si="74"/>
        <v>0</v>
      </c>
      <c r="P96" s="242">
        <f t="shared" si="74"/>
        <v>0</v>
      </c>
      <c r="Q96" s="242">
        <f t="shared" si="74"/>
        <v>0</v>
      </c>
      <c r="R96" s="242">
        <f t="shared" si="74"/>
        <v>0</v>
      </c>
      <c r="S96" s="242">
        <f t="shared" si="74"/>
        <v>0</v>
      </c>
      <c r="T96" s="242">
        <f t="shared" si="74"/>
        <v>0</v>
      </c>
      <c r="U96" s="242">
        <f t="shared" si="74"/>
        <v>0</v>
      </c>
      <c r="V96" s="242">
        <f t="shared" si="74"/>
        <v>0</v>
      </c>
      <c r="W96" s="242">
        <f t="shared" si="74"/>
        <v>0</v>
      </c>
      <c r="X96" s="242">
        <f t="shared" si="74"/>
        <v>0</v>
      </c>
      <c r="Y96" s="242">
        <f t="shared" si="74"/>
        <v>0</v>
      </c>
      <c r="Z96" s="242">
        <f t="shared" si="74"/>
        <v>0</v>
      </c>
      <c r="AA96" s="242">
        <f t="shared" si="74"/>
        <v>0</v>
      </c>
      <c r="AB96" s="242">
        <f t="shared" si="74"/>
        <v>0</v>
      </c>
      <c r="AC96" s="242">
        <f t="shared" si="74"/>
        <v>0</v>
      </c>
      <c r="AD96" s="242">
        <f t="shared" si="74"/>
        <v>0</v>
      </c>
      <c r="AE96" s="242">
        <f t="shared" si="74"/>
        <v>0</v>
      </c>
      <c r="AF96" s="242">
        <f t="shared" si="74"/>
        <v>0</v>
      </c>
      <c r="AG96" s="242">
        <f t="shared" si="74"/>
        <v>0</v>
      </c>
      <c r="AH96" s="242">
        <f t="shared" si="74"/>
        <v>0</v>
      </c>
      <c r="AI96" s="242">
        <f t="shared" si="74"/>
        <v>0</v>
      </c>
      <c r="AJ96" s="242">
        <f t="shared" si="74"/>
        <v>0</v>
      </c>
      <c r="AK96" s="242">
        <f t="shared" si="74"/>
        <v>0</v>
      </c>
      <c r="AL96" s="242">
        <f t="shared" si="74"/>
        <v>0</v>
      </c>
      <c r="AM96" s="258">
        <f t="shared" si="73"/>
        <v>0</v>
      </c>
    </row>
    <row r="97" spans="2:41" ht="30" customHeight="1">
      <c r="B97" s="238" t="s">
        <v>4</v>
      </c>
      <c r="C97" s="2082"/>
      <c r="D97" s="2112"/>
      <c r="E97" s="215" t="s">
        <v>636</v>
      </c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21"/>
      <c r="AH97" s="221"/>
      <c r="AI97" s="221"/>
      <c r="AJ97" s="221"/>
      <c r="AK97" s="221"/>
      <c r="AL97" s="221"/>
      <c r="AM97" s="259">
        <f t="shared" si="73"/>
        <v>0</v>
      </c>
      <c r="AO97" s="289" t="e">
        <f>+AM96/(AM97+AM96)</f>
        <v>#DIV/0!</v>
      </c>
    </row>
    <row r="98" spans="2:41" ht="30" customHeight="1">
      <c r="B98" s="238" t="s">
        <v>4</v>
      </c>
      <c r="C98" s="2082"/>
      <c r="D98" s="2113" t="s">
        <v>129</v>
      </c>
      <c r="E98" s="214" t="s">
        <v>148</v>
      </c>
      <c r="F98" s="220"/>
      <c r="G98" s="220"/>
      <c r="H98" s="270">
        <f>+H100</f>
        <v>0</v>
      </c>
      <c r="I98" s="270">
        <f t="shared" ref="I98:AL98" si="75">+I100</f>
        <v>0</v>
      </c>
      <c r="J98" s="270">
        <f t="shared" si="75"/>
        <v>0</v>
      </c>
      <c r="K98" s="270">
        <f t="shared" si="75"/>
        <v>0</v>
      </c>
      <c r="L98" s="270">
        <f t="shared" si="75"/>
        <v>0</v>
      </c>
      <c r="M98" s="270">
        <f t="shared" si="75"/>
        <v>0</v>
      </c>
      <c r="N98" s="270">
        <f t="shared" si="75"/>
        <v>0</v>
      </c>
      <c r="O98" s="270">
        <f t="shared" si="75"/>
        <v>0</v>
      </c>
      <c r="P98" s="270">
        <f t="shared" si="75"/>
        <v>0</v>
      </c>
      <c r="Q98" s="270">
        <f t="shared" si="75"/>
        <v>0</v>
      </c>
      <c r="R98" s="270">
        <f t="shared" si="75"/>
        <v>0</v>
      </c>
      <c r="S98" s="270">
        <f t="shared" si="75"/>
        <v>0</v>
      </c>
      <c r="T98" s="270">
        <f t="shared" si="75"/>
        <v>0</v>
      </c>
      <c r="U98" s="270">
        <f t="shared" si="75"/>
        <v>0</v>
      </c>
      <c r="V98" s="270">
        <f t="shared" si="75"/>
        <v>0</v>
      </c>
      <c r="W98" s="270">
        <f t="shared" si="75"/>
        <v>0</v>
      </c>
      <c r="X98" s="270">
        <f t="shared" si="75"/>
        <v>0</v>
      </c>
      <c r="Y98" s="270">
        <f t="shared" si="75"/>
        <v>0</v>
      </c>
      <c r="Z98" s="270">
        <f t="shared" si="75"/>
        <v>0</v>
      </c>
      <c r="AA98" s="270">
        <f t="shared" si="75"/>
        <v>0</v>
      </c>
      <c r="AB98" s="270">
        <f t="shared" si="75"/>
        <v>0</v>
      </c>
      <c r="AC98" s="270">
        <f t="shared" si="75"/>
        <v>0</v>
      </c>
      <c r="AD98" s="270">
        <f t="shared" si="75"/>
        <v>0</v>
      </c>
      <c r="AE98" s="270">
        <f t="shared" si="75"/>
        <v>0</v>
      </c>
      <c r="AF98" s="270">
        <f t="shared" si="75"/>
        <v>0</v>
      </c>
      <c r="AG98" s="270">
        <f t="shared" si="75"/>
        <v>0</v>
      </c>
      <c r="AH98" s="270">
        <f t="shared" si="75"/>
        <v>0</v>
      </c>
      <c r="AI98" s="270">
        <f t="shared" si="75"/>
        <v>0</v>
      </c>
      <c r="AJ98" s="270">
        <f t="shared" si="75"/>
        <v>0</v>
      </c>
      <c r="AK98" s="270">
        <f t="shared" si="75"/>
        <v>0</v>
      </c>
      <c r="AL98" s="270">
        <f t="shared" si="75"/>
        <v>0</v>
      </c>
      <c r="AM98" s="258">
        <f t="shared" si="73"/>
        <v>0</v>
      </c>
    </row>
    <row r="99" spans="2:41" ht="30" customHeight="1">
      <c r="B99" s="238" t="s">
        <v>4</v>
      </c>
      <c r="C99" s="2082"/>
      <c r="D99" s="2112"/>
      <c r="E99" s="215" t="s">
        <v>636</v>
      </c>
      <c r="F99" s="221"/>
      <c r="G99" s="221"/>
      <c r="H99" s="221"/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  <c r="AA99" s="221"/>
      <c r="AB99" s="221"/>
      <c r="AC99" s="221"/>
      <c r="AD99" s="221"/>
      <c r="AE99" s="221"/>
      <c r="AF99" s="221"/>
      <c r="AG99" s="221"/>
      <c r="AH99" s="221"/>
      <c r="AI99" s="221"/>
      <c r="AJ99" s="221"/>
      <c r="AK99" s="221"/>
      <c r="AL99" s="221"/>
      <c r="AM99" s="259">
        <f t="shared" si="73"/>
        <v>0</v>
      </c>
      <c r="AO99" s="289" t="e">
        <f>+AM98/(AM99+AM98)</f>
        <v>#DIV/0!</v>
      </c>
    </row>
    <row r="100" spans="2:41" ht="30" customHeight="1">
      <c r="B100" s="238" t="s">
        <v>4</v>
      </c>
      <c r="C100" s="2082"/>
      <c r="D100" s="2111" t="s">
        <v>4</v>
      </c>
      <c r="E100" s="214" t="s">
        <v>148</v>
      </c>
      <c r="F100" s="222"/>
      <c r="G100" s="222"/>
      <c r="H100" s="270">
        <f t="shared" ref="H100:AL100" si="76">+H104</f>
        <v>0</v>
      </c>
      <c r="I100" s="270">
        <f t="shared" si="76"/>
        <v>0</v>
      </c>
      <c r="J100" s="270">
        <f t="shared" si="76"/>
        <v>0</v>
      </c>
      <c r="K100" s="270">
        <f t="shared" si="76"/>
        <v>0</v>
      </c>
      <c r="L100" s="270">
        <f t="shared" si="76"/>
        <v>0</v>
      </c>
      <c r="M100" s="270">
        <f t="shared" si="76"/>
        <v>0</v>
      </c>
      <c r="N100" s="270">
        <f t="shared" si="76"/>
        <v>0</v>
      </c>
      <c r="O100" s="270">
        <f t="shared" si="76"/>
        <v>0</v>
      </c>
      <c r="P100" s="270">
        <f t="shared" si="76"/>
        <v>0</v>
      </c>
      <c r="Q100" s="270">
        <f t="shared" si="76"/>
        <v>0</v>
      </c>
      <c r="R100" s="270">
        <f t="shared" si="76"/>
        <v>0</v>
      </c>
      <c r="S100" s="270">
        <f t="shared" si="76"/>
        <v>0</v>
      </c>
      <c r="T100" s="270">
        <f t="shared" si="76"/>
        <v>0</v>
      </c>
      <c r="U100" s="270">
        <f t="shared" si="76"/>
        <v>0</v>
      </c>
      <c r="V100" s="270">
        <f t="shared" si="76"/>
        <v>0</v>
      </c>
      <c r="W100" s="270">
        <f t="shared" si="76"/>
        <v>0</v>
      </c>
      <c r="X100" s="270">
        <f t="shared" si="76"/>
        <v>0</v>
      </c>
      <c r="Y100" s="270">
        <f t="shared" si="76"/>
        <v>0</v>
      </c>
      <c r="Z100" s="270">
        <f t="shared" si="76"/>
        <v>0</v>
      </c>
      <c r="AA100" s="270">
        <f t="shared" si="76"/>
        <v>0</v>
      </c>
      <c r="AB100" s="270">
        <f t="shared" si="76"/>
        <v>0</v>
      </c>
      <c r="AC100" s="270">
        <f t="shared" si="76"/>
        <v>0</v>
      </c>
      <c r="AD100" s="270">
        <f t="shared" si="76"/>
        <v>0</v>
      </c>
      <c r="AE100" s="270">
        <f t="shared" si="76"/>
        <v>0</v>
      </c>
      <c r="AF100" s="270">
        <f t="shared" si="76"/>
        <v>0</v>
      </c>
      <c r="AG100" s="270">
        <f t="shared" si="76"/>
        <v>0</v>
      </c>
      <c r="AH100" s="270">
        <f t="shared" si="76"/>
        <v>0</v>
      </c>
      <c r="AI100" s="270">
        <f t="shared" si="76"/>
        <v>0</v>
      </c>
      <c r="AJ100" s="270">
        <f t="shared" si="76"/>
        <v>0</v>
      </c>
      <c r="AK100" s="270">
        <f t="shared" si="76"/>
        <v>0</v>
      </c>
      <c r="AL100" s="270">
        <f t="shared" si="76"/>
        <v>0</v>
      </c>
      <c r="AM100" s="258">
        <f t="shared" si="73"/>
        <v>0</v>
      </c>
    </row>
    <row r="101" spans="2:41" ht="30" customHeight="1" thickBot="1">
      <c r="B101" s="238" t="s">
        <v>4</v>
      </c>
      <c r="C101" s="2082"/>
      <c r="D101" s="2114"/>
      <c r="E101" s="216" t="s">
        <v>636</v>
      </c>
      <c r="F101" s="223"/>
      <c r="G101" s="223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1"/>
      <c r="AI101" s="221"/>
      <c r="AJ101" s="221"/>
      <c r="AK101" s="221"/>
      <c r="AL101" s="221"/>
      <c r="AM101" s="259">
        <f t="shared" si="73"/>
        <v>0</v>
      </c>
      <c r="AO101" s="289" t="e">
        <f>+AM100/(AM101+AM100)</f>
        <v>#DIV/0!</v>
      </c>
    </row>
    <row r="102" spans="2:41" ht="30" customHeight="1" thickTop="1">
      <c r="B102" s="238" t="s">
        <v>4</v>
      </c>
      <c r="C102" s="2082"/>
      <c r="D102" s="225" t="s">
        <v>637</v>
      </c>
      <c r="E102" s="226" t="s">
        <v>7</v>
      </c>
      <c r="F102" s="227"/>
      <c r="G102" s="227"/>
      <c r="H102" s="227"/>
      <c r="I102" s="227"/>
      <c r="J102" s="227"/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60">
        <f t="shared" si="73"/>
        <v>0</v>
      </c>
    </row>
    <row r="103" spans="2:41" ht="30" customHeight="1">
      <c r="B103" s="238" t="s">
        <v>4</v>
      </c>
      <c r="C103" s="2082"/>
      <c r="D103" s="2063" t="s">
        <v>51</v>
      </c>
      <c r="E103" s="2064"/>
      <c r="F103" s="224"/>
      <c r="G103" s="272">
        <f>在庫管理!E10</f>
        <v>0</v>
      </c>
      <c r="H103" s="243">
        <f>+G103+H100-H97-H99-H91</f>
        <v>0</v>
      </c>
      <c r="I103" s="243">
        <f t="shared" ref="I103:AL103" si="77">+H103+I100-I97-I99-I91</f>
        <v>0</v>
      </c>
      <c r="J103" s="243">
        <f t="shared" si="77"/>
        <v>0</v>
      </c>
      <c r="K103" s="243">
        <f t="shared" si="77"/>
        <v>0</v>
      </c>
      <c r="L103" s="243">
        <f t="shared" si="77"/>
        <v>0</v>
      </c>
      <c r="M103" s="243">
        <f t="shared" si="77"/>
        <v>0</v>
      </c>
      <c r="N103" s="243">
        <f t="shared" si="77"/>
        <v>0</v>
      </c>
      <c r="O103" s="243">
        <f t="shared" si="77"/>
        <v>0</v>
      </c>
      <c r="P103" s="243">
        <f t="shared" si="77"/>
        <v>0</v>
      </c>
      <c r="Q103" s="243">
        <f t="shared" si="77"/>
        <v>0</v>
      </c>
      <c r="R103" s="243">
        <f t="shared" si="77"/>
        <v>0</v>
      </c>
      <c r="S103" s="243">
        <f t="shared" si="77"/>
        <v>0</v>
      </c>
      <c r="T103" s="243">
        <f t="shared" si="77"/>
        <v>0</v>
      </c>
      <c r="U103" s="243">
        <f t="shared" si="77"/>
        <v>0</v>
      </c>
      <c r="V103" s="243">
        <f t="shared" si="77"/>
        <v>0</v>
      </c>
      <c r="W103" s="243">
        <f t="shared" si="77"/>
        <v>0</v>
      </c>
      <c r="X103" s="243">
        <f t="shared" si="77"/>
        <v>0</v>
      </c>
      <c r="Y103" s="243">
        <f t="shared" si="77"/>
        <v>0</v>
      </c>
      <c r="Z103" s="243">
        <f t="shared" si="77"/>
        <v>0</v>
      </c>
      <c r="AA103" s="243">
        <f t="shared" si="77"/>
        <v>0</v>
      </c>
      <c r="AB103" s="243">
        <f t="shared" si="77"/>
        <v>0</v>
      </c>
      <c r="AC103" s="243">
        <f t="shared" si="77"/>
        <v>0</v>
      </c>
      <c r="AD103" s="243">
        <f t="shared" si="77"/>
        <v>0</v>
      </c>
      <c r="AE103" s="243">
        <f t="shared" si="77"/>
        <v>0</v>
      </c>
      <c r="AF103" s="243">
        <f t="shared" si="77"/>
        <v>0</v>
      </c>
      <c r="AG103" s="243">
        <f t="shared" si="77"/>
        <v>0</v>
      </c>
      <c r="AH103" s="243">
        <f t="shared" si="77"/>
        <v>0</v>
      </c>
      <c r="AI103" s="243">
        <f t="shared" si="77"/>
        <v>0</v>
      </c>
      <c r="AJ103" s="243">
        <f t="shared" si="77"/>
        <v>0</v>
      </c>
      <c r="AK103" s="243">
        <f t="shared" si="77"/>
        <v>0</v>
      </c>
      <c r="AL103" s="243">
        <f t="shared" si="77"/>
        <v>0</v>
      </c>
      <c r="AM103" s="261"/>
    </row>
    <row r="104" spans="2:41" ht="30" customHeight="1">
      <c r="B104" s="238" t="s">
        <v>4</v>
      </c>
      <c r="C104" s="2082"/>
      <c r="D104" s="2055" t="s">
        <v>144</v>
      </c>
      <c r="E104" s="2056"/>
      <c r="F104" s="247"/>
      <c r="G104" s="794">
        <f>+管理ﾌｫｰﾏｯﾄ!G12</f>
        <v>0</v>
      </c>
      <c r="H104" s="247">
        <f>+H69</f>
        <v>0</v>
      </c>
      <c r="I104" s="247">
        <f t="shared" ref="I104:AL104" si="78">+I69</f>
        <v>0</v>
      </c>
      <c r="J104" s="247">
        <f t="shared" si="78"/>
        <v>0</v>
      </c>
      <c r="K104" s="247">
        <f t="shared" si="78"/>
        <v>0</v>
      </c>
      <c r="L104" s="247">
        <f t="shared" si="78"/>
        <v>0</v>
      </c>
      <c r="M104" s="247">
        <f t="shared" si="78"/>
        <v>0</v>
      </c>
      <c r="N104" s="247">
        <f t="shared" si="78"/>
        <v>0</v>
      </c>
      <c r="O104" s="247">
        <f t="shared" si="78"/>
        <v>0</v>
      </c>
      <c r="P104" s="247"/>
      <c r="Q104" s="247"/>
      <c r="R104" s="247"/>
      <c r="S104" s="247"/>
      <c r="T104" s="247"/>
      <c r="U104" s="247"/>
      <c r="V104" s="247"/>
      <c r="W104" s="247"/>
      <c r="X104" s="247"/>
      <c r="Y104" s="247">
        <f t="shared" si="78"/>
        <v>0</v>
      </c>
      <c r="Z104" s="247">
        <f t="shared" si="78"/>
        <v>0</v>
      </c>
      <c r="AA104" s="247">
        <f t="shared" si="78"/>
        <v>0</v>
      </c>
      <c r="AB104" s="247">
        <f t="shared" si="78"/>
        <v>0</v>
      </c>
      <c r="AC104" s="247">
        <f t="shared" si="78"/>
        <v>0</v>
      </c>
      <c r="AD104" s="247">
        <f t="shared" si="78"/>
        <v>0</v>
      </c>
      <c r="AE104" s="247">
        <f t="shared" si="78"/>
        <v>0</v>
      </c>
      <c r="AF104" s="247">
        <f t="shared" si="78"/>
        <v>0</v>
      </c>
      <c r="AG104" s="247">
        <f t="shared" si="78"/>
        <v>0</v>
      </c>
      <c r="AH104" s="247">
        <f t="shared" si="78"/>
        <v>0</v>
      </c>
      <c r="AI104" s="247">
        <f t="shared" si="78"/>
        <v>0</v>
      </c>
      <c r="AJ104" s="247">
        <f t="shared" si="78"/>
        <v>0</v>
      </c>
      <c r="AK104" s="247">
        <f t="shared" si="78"/>
        <v>0</v>
      </c>
      <c r="AL104" s="247">
        <f t="shared" si="78"/>
        <v>0</v>
      </c>
      <c r="AM104" s="262">
        <f>SUM(H104:AL104)</f>
        <v>0</v>
      </c>
      <c r="AO104" s="238" t="s">
        <v>638</v>
      </c>
    </row>
    <row r="105" spans="2:41" ht="30" customHeight="1">
      <c r="B105" s="238" t="s">
        <v>4</v>
      </c>
      <c r="C105" s="2082"/>
      <c r="D105" s="2057" t="s">
        <v>148</v>
      </c>
      <c r="E105" s="2058"/>
      <c r="F105" s="244"/>
      <c r="G105" s="753">
        <f>在庫管理!D10</f>
        <v>0</v>
      </c>
      <c r="H105" s="217">
        <f>+H100-H99-H97-H95</f>
        <v>0</v>
      </c>
      <c r="I105" s="217">
        <f t="shared" ref="I105:AL105" si="79">+I100-I99-I97-I95</f>
        <v>0</v>
      </c>
      <c r="J105" s="217">
        <f t="shared" si="79"/>
        <v>0</v>
      </c>
      <c r="K105" s="217">
        <f t="shared" si="79"/>
        <v>0</v>
      </c>
      <c r="L105" s="217">
        <f t="shared" si="79"/>
        <v>0</v>
      </c>
      <c r="M105" s="217">
        <f t="shared" si="79"/>
        <v>0</v>
      </c>
      <c r="N105" s="217">
        <f t="shared" si="79"/>
        <v>0</v>
      </c>
      <c r="O105" s="217">
        <f t="shared" si="79"/>
        <v>0</v>
      </c>
      <c r="P105" s="217">
        <f t="shared" si="79"/>
        <v>0</v>
      </c>
      <c r="Q105" s="217">
        <f t="shared" si="79"/>
        <v>0</v>
      </c>
      <c r="R105" s="217">
        <f t="shared" si="79"/>
        <v>0</v>
      </c>
      <c r="S105" s="217">
        <f t="shared" si="79"/>
        <v>0</v>
      </c>
      <c r="T105" s="217">
        <f t="shared" si="79"/>
        <v>0</v>
      </c>
      <c r="U105" s="217">
        <f t="shared" si="79"/>
        <v>0</v>
      </c>
      <c r="V105" s="217">
        <f t="shared" si="79"/>
        <v>0</v>
      </c>
      <c r="W105" s="217">
        <f t="shared" si="79"/>
        <v>0</v>
      </c>
      <c r="X105" s="217">
        <f t="shared" si="79"/>
        <v>0</v>
      </c>
      <c r="Y105" s="217">
        <f t="shared" si="79"/>
        <v>0</v>
      </c>
      <c r="Z105" s="217">
        <f t="shared" si="79"/>
        <v>0</v>
      </c>
      <c r="AA105" s="217">
        <f t="shared" si="79"/>
        <v>0</v>
      </c>
      <c r="AB105" s="217">
        <f t="shared" si="79"/>
        <v>0</v>
      </c>
      <c r="AC105" s="217">
        <f t="shared" si="79"/>
        <v>0</v>
      </c>
      <c r="AD105" s="217">
        <f t="shared" si="79"/>
        <v>0</v>
      </c>
      <c r="AE105" s="217">
        <f t="shared" si="79"/>
        <v>0</v>
      </c>
      <c r="AF105" s="217">
        <f t="shared" si="79"/>
        <v>0</v>
      </c>
      <c r="AG105" s="217">
        <f t="shared" si="79"/>
        <v>0</v>
      </c>
      <c r="AH105" s="217">
        <f t="shared" si="79"/>
        <v>0</v>
      </c>
      <c r="AI105" s="217">
        <f t="shared" si="79"/>
        <v>0</v>
      </c>
      <c r="AJ105" s="217">
        <f t="shared" si="79"/>
        <v>0</v>
      </c>
      <c r="AK105" s="217">
        <f t="shared" si="79"/>
        <v>0</v>
      </c>
      <c r="AL105" s="217">
        <f t="shared" si="79"/>
        <v>0</v>
      </c>
      <c r="AM105" s="271">
        <f>SUM(H105:AL105)+G105</f>
        <v>0</v>
      </c>
      <c r="AO105" s="289" t="e">
        <f>+AM105/(AM106+AM105)</f>
        <v>#DIV/0!</v>
      </c>
    </row>
    <row r="106" spans="2:41" ht="30" customHeight="1">
      <c r="B106" s="238" t="s">
        <v>4</v>
      </c>
      <c r="C106" s="2082"/>
      <c r="D106" s="2115" t="s">
        <v>636</v>
      </c>
      <c r="E106" s="2116"/>
      <c r="F106" s="245"/>
      <c r="G106" s="245"/>
      <c r="H106" s="245">
        <f>+H102+H101+H99+H97+H95</f>
        <v>0</v>
      </c>
      <c r="I106" s="245">
        <f t="shared" ref="I106:AL106" si="80">+I102+I101+I99+I97+I95</f>
        <v>0</v>
      </c>
      <c r="J106" s="245">
        <f t="shared" si="80"/>
        <v>0</v>
      </c>
      <c r="K106" s="245">
        <f t="shared" si="80"/>
        <v>0</v>
      </c>
      <c r="L106" s="245">
        <f t="shared" si="80"/>
        <v>0</v>
      </c>
      <c r="M106" s="245">
        <f t="shared" si="80"/>
        <v>0</v>
      </c>
      <c r="N106" s="245">
        <f t="shared" si="80"/>
        <v>0</v>
      </c>
      <c r="O106" s="245">
        <f t="shared" si="80"/>
        <v>0</v>
      </c>
      <c r="P106" s="245">
        <f t="shared" si="80"/>
        <v>0</v>
      </c>
      <c r="Q106" s="245">
        <f t="shared" si="80"/>
        <v>0</v>
      </c>
      <c r="R106" s="245">
        <f t="shared" si="80"/>
        <v>0</v>
      </c>
      <c r="S106" s="245">
        <f t="shared" si="80"/>
        <v>0</v>
      </c>
      <c r="T106" s="245">
        <f t="shared" si="80"/>
        <v>0</v>
      </c>
      <c r="U106" s="245">
        <f t="shared" si="80"/>
        <v>0</v>
      </c>
      <c r="V106" s="245">
        <f t="shared" si="80"/>
        <v>0</v>
      </c>
      <c r="W106" s="245">
        <f t="shared" si="80"/>
        <v>0</v>
      </c>
      <c r="X106" s="245">
        <f t="shared" si="80"/>
        <v>0</v>
      </c>
      <c r="Y106" s="245">
        <f t="shared" si="80"/>
        <v>0</v>
      </c>
      <c r="Z106" s="245">
        <f t="shared" si="80"/>
        <v>0</v>
      </c>
      <c r="AA106" s="245">
        <f t="shared" si="80"/>
        <v>0</v>
      </c>
      <c r="AB106" s="245">
        <f t="shared" si="80"/>
        <v>0</v>
      </c>
      <c r="AC106" s="245">
        <f t="shared" si="80"/>
        <v>0</v>
      </c>
      <c r="AD106" s="245">
        <f t="shared" si="80"/>
        <v>0</v>
      </c>
      <c r="AE106" s="245">
        <f t="shared" si="80"/>
        <v>0</v>
      </c>
      <c r="AF106" s="245">
        <f t="shared" si="80"/>
        <v>0</v>
      </c>
      <c r="AG106" s="245">
        <f t="shared" si="80"/>
        <v>0</v>
      </c>
      <c r="AH106" s="245">
        <f t="shared" si="80"/>
        <v>0</v>
      </c>
      <c r="AI106" s="245">
        <f t="shared" si="80"/>
        <v>0</v>
      </c>
      <c r="AJ106" s="245">
        <f t="shared" si="80"/>
        <v>0</v>
      </c>
      <c r="AK106" s="245">
        <f t="shared" si="80"/>
        <v>0</v>
      </c>
      <c r="AL106" s="245">
        <f t="shared" si="80"/>
        <v>0</v>
      </c>
      <c r="AM106" s="264">
        <f>SUM(H106:AL106)</f>
        <v>0</v>
      </c>
    </row>
    <row r="107" spans="2:41" ht="30" customHeight="1">
      <c r="B107" s="238" t="s">
        <v>4</v>
      </c>
      <c r="C107" s="2082"/>
      <c r="D107" s="2057" t="s">
        <v>8</v>
      </c>
      <c r="E107" s="2058"/>
      <c r="F107" s="218"/>
      <c r="G107" s="218"/>
      <c r="H107" s="218">
        <f t="shared" ref="H107:AL107" si="81">+H105-H104</f>
        <v>0</v>
      </c>
      <c r="I107" s="218">
        <f t="shared" si="81"/>
        <v>0</v>
      </c>
      <c r="J107" s="218">
        <f t="shared" si="81"/>
        <v>0</v>
      </c>
      <c r="K107" s="218">
        <f t="shared" si="81"/>
        <v>0</v>
      </c>
      <c r="L107" s="218">
        <f t="shared" si="81"/>
        <v>0</v>
      </c>
      <c r="M107" s="218">
        <f t="shared" si="81"/>
        <v>0</v>
      </c>
      <c r="N107" s="218">
        <f t="shared" si="81"/>
        <v>0</v>
      </c>
      <c r="O107" s="218">
        <f t="shared" si="81"/>
        <v>0</v>
      </c>
      <c r="P107" s="218">
        <f t="shared" si="81"/>
        <v>0</v>
      </c>
      <c r="Q107" s="218">
        <f t="shared" si="81"/>
        <v>0</v>
      </c>
      <c r="R107" s="218">
        <f t="shared" si="81"/>
        <v>0</v>
      </c>
      <c r="S107" s="218">
        <f t="shared" si="81"/>
        <v>0</v>
      </c>
      <c r="T107" s="218">
        <f t="shared" si="81"/>
        <v>0</v>
      </c>
      <c r="U107" s="218">
        <f t="shared" si="81"/>
        <v>0</v>
      </c>
      <c r="V107" s="218">
        <f t="shared" si="81"/>
        <v>0</v>
      </c>
      <c r="W107" s="218">
        <f t="shared" si="81"/>
        <v>0</v>
      </c>
      <c r="X107" s="218">
        <f t="shared" si="81"/>
        <v>0</v>
      </c>
      <c r="Y107" s="218">
        <f t="shared" si="81"/>
        <v>0</v>
      </c>
      <c r="Z107" s="218">
        <f t="shared" si="81"/>
        <v>0</v>
      </c>
      <c r="AA107" s="218">
        <f t="shared" si="81"/>
        <v>0</v>
      </c>
      <c r="AB107" s="218">
        <f t="shared" si="81"/>
        <v>0</v>
      </c>
      <c r="AC107" s="218">
        <f t="shared" si="81"/>
        <v>0</v>
      </c>
      <c r="AD107" s="218">
        <f t="shared" si="81"/>
        <v>0</v>
      </c>
      <c r="AE107" s="218">
        <f t="shared" si="81"/>
        <v>0</v>
      </c>
      <c r="AF107" s="218">
        <f t="shared" si="81"/>
        <v>0</v>
      </c>
      <c r="AG107" s="218">
        <f t="shared" si="81"/>
        <v>0</v>
      </c>
      <c r="AH107" s="218">
        <f t="shared" si="81"/>
        <v>0</v>
      </c>
      <c r="AI107" s="218">
        <f t="shared" si="81"/>
        <v>0</v>
      </c>
      <c r="AJ107" s="218">
        <f t="shared" si="81"/>
        <v>0</v>
      </c>
      <c r="AK107" s="218">
        <f t="shared" si="81"/>
        <v>0</v>
      </c>
      <c r="AL107" s="218">
        <f t="shared" si="81"/>
        <v>0</v>
      </c>
      <c r="AM107" s="265">
        <f>SUM(H107:AL107)</f>
        <v>0</v>
      </c>
    </row>
    <row r="108" spans="2:41" ht="30" customHeight="1">
      <c r="B108" s="238" t="s">
        <v>4</v>
      </c>
      <c r="C108" s="2082"/>
      <c r="D108" s="2065" t="s">
        <v>639</v>
      </c>
      <c r="E108" s="2066"/>
      <c r="F108" s="219"/>
      <c r="G108" s="219"/>
      <c r="H108" s="219">
        <f t="shared" ref="H108:AL108" si="82">+G108+H107</f>
        <v>0</v>
      </c>
      <c r="I108" s="219">
        <f t="shared" si="82"/>
        <v>0</v>
      </c>
      <c r="J108" s="219">
        <f t="shared" si="82"/>
        <v>0</v>
      </c>
      <c r="K108" s="219">
        <f t="shared" si="82"/>
        <v>0</v>
      </c>
      <c r="L108" s="219">
        <f t="shared" si="82"/>
        <v>0</v>
      </c>
      <c r="M108" s="219">
        <f t="shared" si="82"/>
        <v>0</v>
      </c>
      <c r="N108" s="219">
        <f t="shared" si="82"/>
        <v>0</v>
      </c>
      <c r="O108" s="219">
        <f t="shared" si="82"/>
        <v>0</v>
      </c>
      <c r="P108" s="219">
        <f t="shared" si="82"/>
        <v>0</v>
      </c>
      <c r="Q108" s="219">
        <f t="shared" si="82"/>
        <v>0</v>
      </c>
      <c r="R108" s="219">
        <f t="shared" si="82"/>
        <v>0</v>
      </c>
      <c r="S108" s="219">
        <f t="shared" si="82"/>
        <v>0</v>
      </c>
      <c r="T108" s="219">
        <f t="shared" si="82"/>
        <v>0</v>
      </c>
      <c r="U108" s="219">
        <f t="shared" si="82"/>
        <v>0</v>
      </c>
      <c r="V108" s="219">
        <f t="shared" si="82"/>
        <v>0</v>
      </c>
      <c r="W108" s="219">
        <f t="shared" si="82"/>
        <v>0</v>
      </c>
      <c r="X108" s="219">
        <f t="shared" si="82"/>
        <v>0</v>
      </c>
      <c r="Y108" s="219">
        <f t="shared" si="82"/>
        <v>0</v>
      </c>
      <c r="Z108" s="219">
        <f t="shared" si="82"/>
        <v>0</v>
      </c>
      <c r="AA108" s="219">
        <f t="shared" si="82"/>
        <v>0</v>
      </c>
      <c r="AB108" s="219">
        <f t="shared" si="82"/>
        <v>0</v>
      </c>
      <c r="AC108" s="219">
        <f t="shared" si="82"/>
        <v>0</v>
      </c>
      <c r="AD108" s="219">
        <f t="shared" si="82"/>
        <v>0</v>
      </c>
      <c r="AE108" s="219">
        <f t="shared" si="82"/>
        <v>0</v>
      </c>
      <c r="AF108" s="219">
        <f t="shared" si="82"/>
        <v>0</v>
      </c>
      <c r="AG108" s="219">
        <f t="shared" si="82"/>
        <v>0</v>
      </c>
      <c r="AH108" s="219">
        <f t="shared" si="82"/>
        <v>0</v>
      </c>
      <c r="AI108" s="219">
        <f t="shared" si="82"/>
        <v>0</v>
      </c>
      <c r="AJ108" s="219">
        <f t="shared" si="82"/>
        <v>0</v>
      </c>
      <c r="AK108" s="219">
        <f t="shared" si="82"/>
        <v>0</v>
      </c>
      <c r="AL108" s="219">
        <f t="shared" si="82"/>
        <v>0</v>
      </c>
      <c r="AM108" s="266">
        <f>SUM(H108:AL108)</f>
        <v>0</v>
      </c>
    </row>
    <row r="109" spans="2:41" ht="30" customHeight="1">
      <c r="B109" s="238" t="s">
        <v>4</v>
      </c>
      <c r="C109" s="2082"/>
      <c r="D109" s="2117" t="s">
        <v>640</v>
      </c>
      <c r="E109" s="2117"/>
      <c r="F109" s="273"/>
      <c r="G109" s="274">
        <f>+G80+G85+G93+G103</f>
        <v>0</v>
      </c>
      <c r="H109" s="275">
        <f t="shared" ref="H109:AL110" si="83">+G109+H104-H77</f>
        <v>0</v>
      </c>
      <c r="I109" s="275">
        <f t="shared" si="83"/>
        <v>0</v>
      </c>
      <c r="J109" s="275">
        <f t="shared" si="83"/>
        <v>0</v>
      </c>
      <c r="K109" s="275">
        <f t="shared" si="83"/>
        <v>0</v>
      </c>
      <c r="L109" s="275">
        <f t="shared" si="83"/>
        <v>0</v>
      </c>
      <c r="M109" s="275">
        <f t="shared" si="83"/>
        <v>0</v>
      </c>
      <c r="N109" s="275">
        <f t="shared" si="83"/>
        <v>0</v>
      </c>
      <c r="O109" s="275">
        <f t="shared" si="83"/>
        <v>0</v>
      </c>
      <c r="P109" s="275">
        <f t="shared" si="83"/>
        <v>0</v>
      </c>
      <c r="Q109" s="275">
        <f t="shared" si="83"/>
        <v>0</v>
      </c>
      <c r="R109" s="275">
        <f t="shared" si="83"/>
        <v>0</v>
      </c>
      <c r="S109" s="275">
        <f t="shared" si="83"/>
        <v>0</v>
      </c>
      <c r="T109" s="275">
        <f t="shared" si="83"/>
        <v>0</v>
      </c>
      <c r="U109" s="275">
        <f t="shared" si="83"/>
        <v>0</v>
      </c>
      <c r="V109" s="275">
        <f t="shared" si="83"/>
        <v>0</v>
      </c>
      <c r="W109" s="275">
        <f t="shared" si="83"/>
        <v>0</v>
      </c>
      <c r="X109" s="275">
        <f t="shared" si="83"/>
        <v>0</v>
      </c>
      <c r="Y109" s="275">
        <f t="shared" si="83"/>
        <v>0</v>
      </c>
      <c r="Z109" s="275">
        <f t="shared" si="83"/>
        <v>0</v>
      </c>
      <c r="AA109" s="275">
        <f t="shared" si="83"/>
        <v>0</v>
      </c>
      <c r="AB109" s="275">
        <f t="shared" si="83"/>
        <v>0</v>
      </c>
      <c r="AC109" s="275">
        <f t="shared" si="83"/>
        <v>0</v>
      </c>
      <c r="AD109" s="275">
        <f t="shared" si="83"/>
        <v>0</v>
      </c>
      <c r="AE109" s="275">
        <f t="shared" si="83"/>
        <v>0</v>
      </c>
      <c r="AF109" s="275">
        <f t="shared" si="83"/>
        <v>0</v>
      </c>
      <c r="AG109" s="275">
        <f t="shared" si="83"/>
        <v>0</v>
      </c>
      <c r="AH109" s="275">
        <f t="shared" si="83"/>
        <v>0</v>
      </c>
      <c r="AI109" s="275">
        <f t="shared" si="83"/>
        <v>0</v>
      </c>
      <c r="AJ109" s="275">
        <f t="shared" si="83"/>
        <v>0</v>
      </c>
      <c r="AK109" s="275">
        <f t="shared" si="83"/>
        <v>0</v>
      </c>
      <c r="AL109" s="275">
        <f t="shared" si="83"/>
        <v>0</v>
      </c>
      <c r="AM109" s="276">
        <f>AL109</f>
        <v>0</v>
      </c>
    </row>
    <row r="110" spans="2:41" ht="30" customHeight="1">
      <c r="B110" s="238" t="s">
        <v>4</v>
      </c>
      <c r="C110" s="2082"/>
      <c r="D110" s="2118" t="s">
        <v>641</v>
      </c>
      <c r="E110" s="2118"/>
      <c r="F110" s="231"/>
      <c r="G110" s="246">
        <f>+G80+G85+G93+G103</f>
        <v>0</v>
      </c>
      <c r="H110" s="232">
        <f t="shared" si="83"/>
        <v>0</v>
      </c>
      <c r="I110" s="232">
        <f t="shared" si="83"/>
        <v>0</v>
      </c>
      <c r="J110" s="232">
        <f t="shared" si="83"/>
        <v>0</v>
      </c>
      <c r="K110" s="232">
        <f t="shared" si="83"/>
        <v>0</v>
      </c>
      <c r="L110" s="232">
        <f t="shared" si="83"/>
        <v>0</v>
      </c>
      <c r="M110" s="232">
        <f t="shared" si="83"/>
        <v>0</v>
      </c>
      <c r="N110" s="232">
        <f t="shared" si="83"/>
        <v>0</v>
      </c>
      <c r="O110" s="232">
        <f t="shared" si="83"/>
        <v>0</v>
      </c>
      <c r="P110" s="232">
        <f t="shared" si="83"/>
        <v>0</v>
      </c>
      <c r="Q110" s="232">
        <f t="shared" si="83"/>
        <v>0</v>
      </c>
      <c r="R110" s="232">
        <f t="shared" si="83"/>
        <v>0</v>
      </c>
      <c r="S110" s="232">
        <f t="shared" si="83"/>
        <v>0</v>
      </c>
      <c r="T110" s="232">
        <f t="shared" si="83"/>
        <v>0</v>
      </c>
      <c r="U110" s="232">
        <f t="shared" si="83"/>
        <v>0</v>
      </c>
      <c r="V110" s="232">
        <f t="shared" si="83"/>
        <v>0</v>
      </c>
      <c r="W110" s="232">
        <f t="shared" si="83"/>
        <v>0</v>
      </c>
      <c r="X110" s="232">
        <f t="shared" si="83"/>
        <v>0</v>
      </c>
      <c r="Y110" s="232">
        <f t="shared" si="83"/>
        <v>0</v>
      </c>
      <c r="Z110" s="232">
        <f t="shared" si="83"/>
        <v>0</v>
      </c>
      <c r="AA110" s="232">
        <f t="shared" si="83"/>
        <v>0</v>
      </c>
      <c r="AB110" s="232">
        <f t="shared" si="83"/>
        <v>0</v>
      </c>
      <c r="AC110" s="232">
        <f t="shared" si="83"/>
        <v>0</v>
      </c>
      <c r="AD110" s="232">
        <f t="shared" si="83"/>
        <v>0</v>
      </c>
      <c r="AE110" s="232">
        <f t="shared" si="83"/>
        <v>0</v>
      </c>
      <c r="AF110" s="232">
        <f t="shared" si="83"/>
        <v>0</v>
      </c>
      <c r="AG110" s="232">
        <f t="shared" si="83"/>
        <v>0</v>
      </c>
      <c r="AH110" s="232">
        <f t="shared" si="83"/>
        <v>0</v>
      </c>
      <c r="AI110" s="232">
        <f t="shared" si="83"/>
        <v>0</v>
      </c>
      <c r="AJ110" s="232">
        <f t="shared" si="83"/>
        <v>0</v>
      </c>
      <c r="AK110" s="232">
        <f t="shared" si="83"/>
        <v>0</v>
      </c>
      <c r="AL110" s="232">
        <f t="shared" si="83"/>
        <v>0</v>
      </c>
      <c r="AM110" s="267">
        <f>AL110</f>
        <v>0</v>
      </c>
    </row>
    <row r="111" spans="2:41" ht="30" customHeight="1" thickBot="1">
      <c r="B111" s="238" t="s">
        <v>4</v>
      </c>
      <c r="C111" s="2083"/>
      <c r="D111" s="2119" t="s">
        <v>8</v>
      </c>
      <c r="E111" s="2119"/>
      <c r="F111" s="228"/>
      <c r="G111" s="229"/>
      <c r="H111" s="230">
        <f>+H110-H109</f>
        <v>0</v>
      </c>
      <c r="I111" s="230">
        <f t="shared" ref="I111:AL111" si="84">+I110-I109</f>
        <v>0</v>
      </c>
      <c r="J111" s="230">
        <f t="shared" si="84"/>
        <v>0</v>
      </c>
      <c r="K111" s="230">
        <f t="shared" si="84"/>
        <v>0</v>
      </c>
      <c r="L111" s="230">
        <f t="shared" si="84"/>
        <v>0</v>
      </c>
      <c r="M111" s="230">
        <f t="shared" si="84"/>
        <v>0</v>
      </c>
      <c r="N111" s="230">
        <f t="shared" si="84"/>
        <v>0</v>
      </c>
      <c r="O111" s="230">
        <f t="shared" si="84"/>
        <v>0</v>
      </c>
      <c r="P111" s="230">
        <f t="shared" si="84"/>
        <v>0</v>
      </c>
      <c r="Q111" s="230">
        <f t="shared" si="84"/>
        <v>0</v>
      </c>
      <c r="R111" s="230">
        <f t="shared" si="84"/>
        <v>0</v>
      </c>
      <c r="S111" s="230">
        <f t="shared" si="84"/>
        <v>0</v>
      </c>
      <c r="T111" s="230">
        <f t="shared" si="84"/>
        <v>0</v>
      </c>
      <c r="U111" s="230">
        <f t="shared" si="84"/>
        <v>0</v>
      </c>
      <c r="V111" s="230">
        <f t="shared" si="84"/>
        <v>0</v>
      </c>
      <c r="W111" s="230">
        <f t="shared" si="84"/>
        <v>0</v>
      </c>
      <c r="X111" s="230">
        <f t="shared" si="84"/>
        <v>0</v>
      </c>
      <c r="Y111" s="230">
        <f t="shared" si="84"/>
        <v>0</v>
      </c>
      <c r="Z111" s="230">
        <f t="shared" si="84"/>
        <v>0</v>
      </c>
      <c r="AA111" s="230">
        <f t="shared" si="84"/>
        <v>0</v>
      </c>
      <c r="AB111" s="230">
        <f t="shared" si="84"/>
        <v>0</v>
      </c>
      <c r="AC111" s="230">
        <f t="shared" si="84"/>
        <v>0</v>
      </c>
      <c r="AD111" s="230">
        <f t="shared" si="84"/>
        <v>0</v>
      </c>
      <c r="AE111" s="230">
        <f t="shared" si="84"/>
        <v>0</v>
      </c>
      <c r="AF111" s="230">
        <f t="shared" si="84"/>
        <v>0</v>
      </c>
      <c r="AG111" s="230">
        <f t="shared" si="84"/>
        <v>0</v>
      </c>
      <c r="AH111" s="230">
        <f t="shared" si="84"/>
        <v>0</v>
      </c>
      <c r="AI111" s="230">
        <f t="shared" si="84"/>
        <v>0</v>
      </c>
      <c r="AJ111" s="230">
        <f t="shared" si="84"/>
        <v>0</v>
      </c>
      <c r="AK111" s="230">
        <f t="shared" si="84"/>
        <v>0</v>
      </c>
      <c r="AL111" s="230">
        <f t="shared" si="84"/>
        <v>0</v>
      </c>
      <c r="AM111" s="268">
        <f>+AL111+AM110-AM109</f>
        <v>0</v>
      </c>
    </row>
    <row r="112" spans="2:41" ht="30" customHeight="1" thickTop="1">
      <c r="B112" s="238" t="s">
        <v>9</v>
      </c>
      <c r="C112" s="2081"/>
      <c r="D112" s="2067" t="s">
        <v>120</v>
      </c>
      <c r="E112" s="2068"/>
      <c r="F112" s="127">
        <f>+GL!E69</f>
        <v>0</v>
      </c>
      <c r="G112" s="128"/>
      <c r="H112" s="798"/>
      <c r="I112" s="798"/>
      <c r="J112" s="798"/>
      <c r="K112" s="798"/>
      <c r="L112" s="798"/>
      <c r="M112" s="798"/>
      <c r="N112" s="798"/>
      <c r="O112" s="798"/>
      <c r="P112" s="798"/>
      <c r="Q112" s="798"/>
      <c r="R112" s="798"/>
      <c r="S112" s="798"/>
      <c r="T112" s="798"/>
      <c r="U112" s="798"/>
      <c r="V112" s="798"/>
      <c r="W112" s="798"/>
      <c r="X112" s="798"/>
      <c r="Y112" s="798"/>
      <c r="Z112" s="798"/>
      <c r="AA112" s="798"/>
      <c r="AB112" s="798"/>
      <c r="AC112" s="798"/>
      <c r="AD112" s="798"/>
      <c r="AE112" s="798"/>
      <c r="AF112" s="798"/>
      <c r="AG112" s="798"/>
      <c r="AH112" s="798"/>
      <c r="AI112" s="798"/>
      <c r="AJ112" s="798"/>
      <c r="AK112" s="798"/>
      <c r="AL112" s="800"/>
      <c r="AM112" s="181">
        <f>SUM(H112:AL112)+G112</f>
        <v>0</v>
      </c>
    </row>
    <row r="113" spans="2:49" ht="30" customHeight="1">
      <c r="B113" s="238" t="s">
        <v>9</v>
      </c>
      <c r="C113" s="2238"/>
      <c r="D113" s="2084" t="s">
        <v>621</v>
      </c>
      <c r="E113" s="2085"/>
      <c r="F113" s="80"/>
      <c r="G113" s="213">
        <f>+G112</f>
        <v>0</v>
      </c>
      <c r="H113" s="72">
        <f>+H112</f>
        <v>0</v>
      </c>
      <c r="I113" s="72">
        <f t="shared" ref="I113:AL113" si="85">+I112</f>
        <v>0</v>
      </c>
      <c r="J113" s="72">
        <f t="shared" si="85"/>
        <v>0</v>
      </c>
      <c r="K113" s="72">
        <f t="shared" si="85"/>
        <v>0</v>
      </c>
      <c r="L113" s="72">
        <f t="shared" si="85"/>
        <v>0</v>
      </c>
      <c r="M113" s="72">
        <f t="shared" si="85"/>
        <v>0</v>
      </c>
      <c r="N113" s="72">
        <f t="shared" si="85"/>
        <v>0</v>
      </c>
      <c r="O113" s="72">
        <f t="shared" si="85"/>
        <v>0</v>
      </c>
      <c r="P113" s="72">
        <f t="shared" si="85"/>
        <v>0</v>
      </c>
      <c r="Q113" s="72">
        <f t="shared" si="85"/>
        <v>0</v>
      </c>
      <c r="R113" s="72">
        <f t="shared" si="85"/>
        <v>0</v>
      </c>
      <c r="S113" s="72">
        <f t="shared" si="85"/>
        <v>0</v>
      </c>
      <c r="T113" s="72">
        <f t="shared" si="85"/>
        <v>0</v>
      </c>
      <c r="U113" s="72">
        <f t="shared" si="85"/>
        <v>0</v>
      </c>
      <c r="V113" s="72">
        <f t="shared" si="85"/>
        <v>0</v>
      </c>
      <c r="W113" s="72">
        <f t="shared" si="85"/>
        <v>0</v>
      </c>
      <c r="X113" s="72">
        <f t="shared" si="85"/>
        <v>0</v>
      </c>
      <c r="Y113" s="72">
        <f t="shared" si="85"/>
        <v>0</v>
      </c>
      <c r="Z113" s="72">
        <f t="shared" si="85"/>
        <v>0</v>
      </c>
      <c r="AA113" s="72">
        <f t="shared" si="85"/>
        <v>0</v>
      </c>
      <c r="AB113" s="72">
        <f t="shared" si="85"/>
        <v>0</v>
      </c>
      <c r="AC113" s="72">
        <f t="shared" si="85"/>
        <v>0</v>
      </c>
      <c r="AD113" s="72">
        <f t="shared" si="85"/>
        <v>0</v>
      </c>
      <c r="AE113" s="72">
        <f t="shared" si="85"/>
        <v>0</v>
      </c>
      <c r="AF113" s="72">
        <f t="shared" si="85"/>
        <v>0</v>
      </c>
      <c r="AG113" s="72">
        <f t="shared" si="85"/>
        <v>0</v>
      </c>
      <c r="AH113" s="72">
        <f t="shared" si="85"/>
        <v>0</v>
      </c>
      <c r="AI113" s="72">
        <f t="shared" si="85"/>
        <v>0</v>
      </c>
      <c r="AJ113" s="72">
        <f t="shared" si="85"/>
        <v>0</v>
      </c>
      <c r="AK113" s="72">
        <f t="shared" si="85"/>
        <v>0</v>
      </c>
      <c r="AL113" s="72">
        <f t="shared" si="85"/>
        <v>0</v>
      </c>
      <c r="AM113" s="182">
        <f>SUM(G113:AL113)</f>
        <v>0</v>
      </c>
    </row>
    <row r="114" spans="2:49" s="34" customFormat="1" ht="30" customHeight="1">
      <c r="B114" s="238" t="s">
        <v>9</v>
      </c>
      <c r="C114" s="2238"/>
      <c r="D114" s="2120" t="s">
        <v>622</v>
      </c>
      <c r="E114" s="2121"/>
      <c r="F114" s="122"/>
      <c r="G114" s="334"/>
      <c r="H114" s="325">
        <f t="shared" ref="H114:AL114" si="86">G114-H112+H113</f>
        <v>0</v>
      </c>
      <c r="I114" s="325">
        <f t="shared" si="86"/>
        <v>0</v>
      </c>
      <c r="J114" s="325">
        <f t="shared" si="86"/>
        <v>0</v>
      </c>
      <c r="K114" s="325">
        <f t="shared" si="86"/>
        <v>0</v>
      </c>
      <c r="L114" s="325">
        <f t="shared" si="86"/>
        <v>0</v>
      </c>
      <c r="M114" s="325">
        <f t="shared" si="86"/>
        <v>0</v>
      </c>
      <c r="N114" s="325">
        <f t="shared" si="86"/>
        <v>0</v>
      </c>
      <c r="O114" s="325">
        <f t="shared" si="86"/>
        <v>0</v>
      </c>
      <c r="P114" s="325">
        <f t="shared" si="86"/>
        <v>0</v>
      </c>
      <c r="Q114" s="325">
        <f t="shared" si="86"/>
        <v>0</v>
      </c>
      <c r="R114" s="325">
        <f t="shared" si="86"/>
        <v>0</v>
      </c>
      <c r="S114" s="325">
        <f t="shared" si="86"/>
        <v>0</v>
      </c>
      <c r="T114" s="325">
        <f t="shared" si="86"/>
        <v>0</v>
      </c>
      <c r="U114" s="325">
        <f t="shared" si="86"/>
        <v>0</v>
      </c>
      <c r="V114" s="325">
        <f t="shared" si="86"/>
        <v>0</v>
      </c>
      <c r="W114" s="325">
        <f t="shared" si="86"/>
        <v>0</v>
      </c>
      <c r="X114" s="325">
        <f t="shared" si="86"/>
        <v>0</v>
      </c>
      <c r="Y114" s="325">
        <f t="shared" si="86"/>
        <v>0</v>
      </c>
      <c r="Z114" s="325">
        <f t="shared" si="86"/>
        <v>0</v>
      </c>
      <c r="AA114" s="325">
        <f t="shared" si="86"/>
        <v>0</v>
      </c>
      <c r="AB114" s="325">
        <f t="shared" si="86"/>
        <v>0</v>
      </c>
      <c r="AC114" s="325">
        <f t="shared" si="86"/>
        <v>0</v>
      </c>
      <c r="AD114" s="325">
        <f t="shared" si="86"/>
        <v>0</v>
      </c>
      <c r="AE114" s="325">
        <f t="shared" si="86"/>
        <v>0</v>
      </c>
      <c r="AF114" s="325">
        <f t="shared" si="86"/>
        <v>0</v>
      </c>
      <c r="AG114" s="325">
        <f t="shared" si="86"/>
        <v>0</v>
      </c>
      <c r="AH114" s="325">
        <f t="shared" si="86"/>
        <v>0</v>
      </c>
      <c r="AI114" s="325">
        <f t="shared" si="86"/>
        <v>0</v>
      </c>
      <c r="AJ114" s="325">
        <f t="shared" si="86"/>
        <v>0</v>
      </c>
      <c r="AK114" s="325">
        <f t="shared" si="86"/>
        <v>0</v>
      </c>
      <c r="AL114" s="325">
        <f t="shared" si="86"/>
        <v>0</v>
      </c>
      <c r="AM114" s="376"/>
      <c r="AO114"/>
      <c r="AP114"/>
      <c r="AQ114"/>
      <c r="AR114"/>
      <c r="AS114"/>
      <c r="AT114"/>
      <c r="AU114"/>
      <c r="AV114"/>
      <c r="AW114"/>
    </row>
    <row r="115" spans="2:49" ht="30" customHeight="1" thickBot="1">
      <c r="B115" s="238" t="s">
        <v>9</v>
      </c>
      <c r="C115" s="2238"/>
      <c r="D115" s="2049" t="s">
        <v>54</v>
      </c>
      <c r="E115" s="2050"/>
      <c r="F115" s="320"/>
      <c r="G115" s="321">
        <f>在庫管理!L12-G113</f>
        <v>0</v>
      </c>
      <c r="H115" s="322">
        <f>G115+H117-H113</f>
        <v>0</v>
      </c>
      <c r="I115" s="322">
        <f t="shared" ref="I115:AL115" si="87">H115+I117-I113</f>
        <v>0</v>
      </c>
      <c r="J115" s="322">
        <f t="shared" si="87"/>
        <v>0</v>
      </c>
      <c r="K115" s="322">
        <f t="shared" si="87"/>
        <v>0</v>
      </c>
      <c r="L115" s="322">
        <f t="shared" si="87"/>
        <v>0</v>
      </c>
      <c r="M115" s="322">
        <f t="shared" si="87"/>
        <v>0</v>
      </c>
      <c r="N115" s="322">
        <f t="shared" si="87"/>
        <v>0</v>
      </c>
      <c r="O115" s="322">
        <f t="shared" si="87"/>
        <v>0</v>
      </c>
      <c r="P115" s="322">
        <f t="shared" si="87"/>
        <v>0</v>
      </c>
      <c r="Q115" s="322">
        <f t="shared" si="87"/>
        <v>0</v>
      </c>
      <c r="R115" s="322">
        <f t="shared" si="87"/>
        <v>0</v>
      </c>
      <c r="S115" s="322">
        <f t="shared" si="87"/>
        <v>0</v>
      </c>
      <c r="T115" s="322">
        <f t="shared" si="87"/>
        <v>0</v>
      </c>
      <c r="U115" s="322">
        <f t="shared" si="87"/>
        <v>0</v>
      </c>
      <c r="V115" s="322">
        <f t="shared" si="87"/>
        <v>0</v>
      </c>
      <c r="W115" s="322">
        <f t="shared" si="87"/>
        <v>0</v>
      </c>
      <c r="X115" s="322">
        <f t="shared" si="87"/>
        <v>0</v>
      </c>
      <c r="Y115" s="322">
        <f t="shared" si="87"/>
        <v>0</v>
      </c>
      <c r="Z115" s="322">
        <f t="shared" si="87"/>
        <v>0</v>
      </c>
      <c r="AA115" s="322">
        <f t="shared" si="87"/>
        <v>0</v>
      </c>
      <c r="AB115" s="322">
        <f t="shared" si="87"/>
        <v>0</v>
      </c>
      <c r="AC115" s="322">
        <f t="shared" si="87"/>
        <v>0</v>
      </c>
      <c r="AD115" s="322">
        <f t="shared" si="87"/>
        <v>0</v>
      </c>
      <c r="AE115" s="322">
        <f t="shared" si="87"/>
        <v>0</v>
      </c>
      <c r="AF115" s="322">
        <f t="shared" si="87"/>
        <v>0</v>
      </c>
      <c r="AG115" s="322">
        <f t="shared" si="87"/>
        <v>0</v>
      </c>
      <c r="AH115" s="322">
        <f t="shared" si="87"/>
        <v>0</v>
      </c>
      <c r="AI115" s="322">
        <f t="shared" si="87"/>
        <v>0</v>
      </c>
      <c r="AJ115" s="322">
        <f t="shared" si="87"/>
        <v>0</v>
      </c>
      <c r="AK115" s="322">
        <f t="shared" si="87"/>
        <v>0</v>
      </c>
      <c r="AL115" s="322">
        <f t="shared" si="87"/>
        <v>0</v>
      </c>
      <c r="AM115" s="375"/>
    </row>
    <row r="116" spans="2:49" s="34" customFormat="1" ht="30" customHeight="1" thickTop="1">
      <c r="B116" s="238" t="s">
        <v>9</v>
      </c>
      <c r="C116" s="2238"/>
      <c r="D116" s="2051" t="s">
        <v>40</v>
      </c>
      <c r="E116" s="2052"/>
      <c r="F116" s="152"/>
      <c r="G116" s="791">
        <f>+管理ﾌｫｰﾏｯﾄ!G8</f>
        <v>0</v>
      </c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5">
        <f>SUM(H116:AL116)</f>
        <v>0</v>
      </c>
      <c r="AO116"/>
      <c r="AP116"/>
      <c r="AQ116"/>
      <c r="AR116"/>
      <c r="AS116"/>
      <c r="AT116"/>
      <c r="AU116"/>
      <c r="AV116"/>
      <c r="AW116"/>
    </row>
    <row r="117" spans="2:49" ht="30" customHeight="1">
      <c r="B117" s="238" t="s">
        <v>9</v>
      </c>
      <c r="C117" s="2238"/>
      <c r="D117" s="2053" t="s">
        <v>140</v>
      </c>
      <c r="E117" s="2054"/>
      <c r="F117" s="123"/>
      <c r="G117" s="120"/>
      <c r="H117" s="121">
        <f t="shared" ref="H117:AL117" si="88">+H116</f>
        <v>0</v>
      </c>
      <c r="I117" s="121">
        <f t="shared" si="88"/>
        <v>0</v>
      </c>
      <c r="J117" s="121">
        <f t="shared" si="88"/>
        <v>0</v>
      </c>
      <c r="K117" s="121">
        <f t="shared" si="88"/>
        <v>0</v>
      </c>
      <c r="L117" s="121">
        <f t="shared" si="88"/>
        <v>0</v>
      </c>
      <c r="M117" s="121">
        <f t="shared" si="88"/>
        <v>0</v>
      </c>
      <c r="N117" s="121">
        <f t="shared" si="88"/>
        <v>0</v>
      </c>
      <c r="O117" s="121">
        <f t="shared" si="88"/>
        <v>0</v>
      </c>
      <c r="P117" s="121">
        <f t="shared" si="88"/>
        <v>0</v>
      </c>
      <c r="Q117" s="121">
        <f t="shared" si="88"/>
        <v>0</v>
      </c>
      <c r="R117" s="121">
        <f t="shared" si="88"/>
        <v>0</v>
      </c>
      <c r="S117" s="121">
        <f t="shared" si="88"/>
        <v>0</v>
      </c>
      <c r="T117" s="121">
        <f t="shared" si="88"/>
        <v>0</v>
      </c>
      <c r="U117" s="121">
        <f t="shared" si="88"/>
        <v>0</v>
      </c>
      <c r="V117" s="121">
        <f t="shared" si="88"/>
        <v>0</v>
      </c>
      <c r="W117" s="121">
        <f t="shared" si="88"/>
        <v>0</v>
      </c>
      <c r="X117" s="121">
        <f t="shared" si="88"/>
        <v>0</v>
      </c>
      <c r="Y117" s="121">
        <f t="shared" si="88"/>
        <v>0</v>
      </c>
      <c r="Z117" s="121">
        <f t="shared" si="88"/>
        <v>0</v>
      </c>
      <c r="AA117" s="121">
        <f t="shared" si="88"/>
        <v>0</v>
      </c>
      <c r="AB117" s="121">
        <f t="shared" si="88"/>
        <v>0</v>
      </c>
      <c r="AC117" s="121">
        <f t="shared" si="88"/>
        <v>0</v>
      </c>
      <c r="AD117" s="121">
        <f t="shared" si="88"/>
        <v>0</v>
      </c>
      <c r="AE117" s="121">
        <f t="shared" si="88"/>
        <v>0</v>
      </c>
      <c r="AF117" s="121">
        <f t="shared" si="88"/>
        <v>0</v>
      </c>
      <c r="AG117" s="121">
        <f t="shared" si="88"/>
        <v>0</v>
      </c>
      <c r="AH117" s="121">
        <f t="shared" si="88"/>
        <v>0</v>
      </c>
      <c r="AI117" s="121">
        <f t="shared" si="88"/>
        <v>0</v>
      </c>
      <c r="AJ117" s="121">
        <f t="shared" si="88"/>
        <v>0</v>
      </c>
      <c r="AK117" s="121">
        <f t="shared" si="88"/>
        <v>0</v>
      </c>
      <c r="AL117" s="121">
        <f t="shared" si="88"/>
        <v>0</v>
      </c>
      <c r="AM117" s="132"/>
    </row>
    <row r="118" spans="2:49" ht="30" customHeight="1">
      <c r="B118" s="238" t="s">
        <v>9</v>
      </c>
      <c r="C118" s="2238"/>
      <c r="D118" s="2122" t="s">
        <v>623</v>
      </c>
      <c r="E118" s="2123"/>
      <c r="F118" s="80"/>
      <c r="G118" s="80"/>
      <c r="H118" s="327"/>
      <c r="I118" s="327"/>
      <c r="J118" s="327"/>
      <c r="K118" s="327"/>
      <c r="L118" s="327"/>
      <c r="M118" s="327"/>
      <c r="N118" s="327"/>
      <c r="O118" s="327"/>
      <c r="P118" s="327"/>
      <c r="Q118" s="327"/>
      <c r="R118" s="327"/>
      <c r="S118" s="327"/>
      <c r="T118" s="327"/>
      <c r="U118" s="327"/>
      <c r="V118" s="327"/>
      <c r="W118" s="327"/>
      <c r="X118" s="327"/>
      <c r="Y118" s="327"/>
      <c r="Z118" s="327"/>
      <c r="AA118" s="327"/>
      <c r="AB118" s="327"/>
      <c r="AC118" s="327"/>
      <c r="AD118" s="327"/>
      <c r="AE118" s="327"/>
      <c r="AF118" s="327"/>
      <c r="AG118" s="327"/>
      <c r="AH118" s="327"/>
      <c r="AI118" s="327"/>
      <c r="AJ118" s="327"/>
      <c r="AK118" s="327"/>
      <c r="AL118" s="327"/>
      <c r="AM118" s="372"/>
    </row>
    <row r="119" spans="2:49" ht="30" customHeight="1">
      <c r="B119" s="238" t="s">
        <v>9</v>
      </c>
      <c r="C119" s="2238"/>
      <c r="D119" s="2124" t="s">
        <v>624</v>
      </c>
      <c r="E119" s="2125"/>
      <c r="F119" s="124"/>
      <c r="G119" s="122"/>
      <c r="H119" s="329">
        <f t="shared" ref="H119:AL119" si="89">+G119+H117-H116</f>
        <v>0</v>
      </c>
      <c r="I119" s="329">
        <f t="shared" si="89"/>
        <v>0</v>
      </c>
      <c r="J119" s="329">
        <f t="shared" si="89"/>
        <v>0</v>
      </c>
      <c r="K119" s="329">
        <f t="shared" si="89"/>
        <v>0</v>
      </c>
      <c r="L119" s="329">
        <f t="shared" si="89"/>
        <v>0</v>
      </c>
      <c r="M119" s="329">
        <f t="shared" si="89"/>
        <v>0</v>
      </c>
      <c r="N119" s="329">
        <f t="shared" si="89"/>
        <v>0</v>
      </c>
      <c r="O119" s="329">
        <f t="shared" si="89"/>
        <v>0</v>
      </c>
      <c r="P119" s="329">
        <f t="shared" si="89"/>
        <v>0</v>
      </c>
      <c r="Q119" s="329">
        <f t="shared" si="89"/>
        <v>0</v>
      </c>
      <c r="R119" s="329">
        <f t="shared" si="89"/>
        <v>0</v>
      </c>
      <c r="S119" s="329">
        <f t="shared" si="89"/>
        <v>0</v>
      </c>
      <c r="T119" s="329">
        <f t="shared" si="89"/>
        <v>0</v>
      </c>
      <c r="U119" s="329">
        <f t="shared" si="89"/>
        <v>0</v>
      </c>
      <c r="V119" s="329">
        <f t="shared" si="89"/>
        <v>0</v>
      </c>
      <c r="W119" s="329">
        <f t="shared" si="89"/>
        <v>0</v>
      </c>
      <c r="X119" s="329">
        <f t="shared" si="89"/>
        <v>0</v>
      </c>
      <c r="Y119" s="329">
        <f t="shared" si="89"/>
        <v>0</v>
      </c>
      <c r="Z119" s="329">
        <f t="shared" si="89"/>
        <v>0</v>
      </c>
      <c r="AA119" s="329">
        <f t="shared" si="89"/>
        <v>0</v>
      </c>
      <c r="AB119" s="329">
        <f t="shared" si="89"/>
        <v>0</v>
      </c>
      <c r="AC119" s="329">
        <f t="shared" si="89"/>
        <v>0</v>
      </c>
      <c r="AD119" s="329">
        <f t="shared" si="89"/>
        <v>0</v>
      </c>
      <c r="AE119" s="329">
        <f t="shared" si="89"/>
        <v>0</v>
      </c>
      <c r="AF119" s="329">
        <f t="shared" si="89"/>
        <v>0</v>
      </c>
      <c r="AG119" s="329">
        <f t="shared" si="89"/>
        <v>0</v>
      </c>
      <c r="AH119" s="329">
        <f t="shared" si="89"/>
        <v>0</v>
      </c>
      <c r="AI119" s="329">
        <f t="shared" si="89"/>
        <v>0</v>
      </c>
      <c r="AJ119" s="329">
        <f t="shared" si="89"/>
        <v>0</v>
      </c>
      <c r="AK119" s="329">
        <f t="shared" si="89"/>
        <v>0</v>
      </c>
      <c r="AL119" s="329">
        <f t="shared" si="89"/>
        <v>0</v>
      </c>
      <c r="AM119" s="380"/>
    </row>
    <row r="120" spans="2:49" ht="30" customHeight="1">
      <c r="B120" s="238" t="s">
        <v>9</v>
      </c>
      <c r="C120" s="2238"/>
      <c r="D120" s="2059" t="s">
        <v>53</v>
      </c>
      <c r="E120" s="2060"/>
      <c r="F120" s="174"/>
      <c r="G120" s="175">
        <f>在庫管理!K12</f>
        <v>0</v>
      </c>
      <c r="H120" s="167">
        <f t="shared" ref="H120:AL120" si="90">+G120+H122-H117-H118</f>
        <v>0</v>
      </c>
      <c r="I120" s="167">
        <f t="shared" si="90"/>
        <v>0</v>
      </c>
      <c r="J120" s="167">
        <f t="shared" si="90"/>
        <v>0</v>
      </c>
      <c r="K120" s="167">
        <f t="shared" si="90"/>
        <v>0</v>
      </c>
      <c r="L120" s="167">
        <f t="shared" si="90"/>
        <v>0</v>
      </c>
      <c r="M120" s="167">
        <f t="shared" si="90"/>
        <v>0</v>
      </c>
      <c r="N120" s="167">
        <f t="shared" si="90"/>
        <v>0</v>
      </c>
      <c r="O120" s="167">
        <f t="shared" si="90"/>
        <v>0</v>
      </c>
      <c r="P120" s="167">
        <f t="shared" si="90"/>
        <v>0</v>
      </c>
      <c r="Q120" s="167">
        <f t="shared" si="90"/>
        <v>0</v>
      </c>
      <c r="R120" s="167">
        <f t="shared" si="90"/>
        <v>0</v>
      </c>
      <c r="S120" s="167">
        <f t="shared" si="90"/>
        <v>0</v>
      </c>
      <c r="T120" s="167">
        <f t="shared" si="90"/>
        <v>0</v>
      </c>
      <c r="U120" s="167">
        <f t="shared" si="90"/>
        <v>0</v>
      </c>
      <c r="V120" s="167">
        <f t="shared" si="90"/>
        <v>0</v>
      </c>
      <c r="W120" s="167">
        <f t="shared" si="90"/>
        <v>0</v>
      </c>
      <c r="X120" s="167">
        <f t="shared" si="90"/>
        <v>0</v>
      </c>
      <c r="Y120" s="167">
        <f t="shared" si="90"/>
        <v>0</v>
      </c>
      <c r="Z120" s="167">
        <f t="shared" si="90"/>
        <v>0</v>
      </c>
      <c r="AA120" s="167">
        <f t="shared" si="90"/>
        <v>0</v>
      </c>
      <c r="AB120" s="167">
        <f t="shared" si="90"/>
        <v>0</v>
      </c>
      <c r="AC120" s="167">
        <f t="shared" si="90"/>
        <v>0</v>
      </c>
      <c r="AD120" s="167">
        <f t="shared" si="90"/>
        <v>0</v>
      </c>
      <c r="AE120" s="167">
        <f t="shared" si="90"/>
        <v>0</v>
      </c>
      <c r="AF120" s="167">
        <f t="shared" si="90"/>
        <v>0</v>
      </c>
      <c r="AG120" s="167">
        <f t="shared" si="90"/>
        <v>0</v>
      </c>
      <c r="AH120" s="167">
        <f t="shared" si="90"/>
        <v>0</v>
      </c>
      <c r="AI120" s="167">
        <f t="shared" si="90"/>
        <v>0</v>
      </c>
      <c r="AJ120" s="167">
        <f t="shared" si="90"/>
        <v>0</v>
      </c>
      <c r="AK120" s="167">
        <f t="shared" si="90"/>
        <v>0</v>
      </c>
      <c r="AL120" s="167">
        <f t="shared" si="90"/>
        <v>0</v>
      </c>
      <c r="AM120" s="383"/>
    </row>
    <row r="121" spans="2:49" ht="30" customHeight="1">
      <c r="B121" s="238" t="s">
        <v>9</v>
      </c>
      <c r="C121" s="2238"/>
      <c r="D121" s="2090" t="s">
        <v>625</v>
      </c>
      <c r="E121" s="2102"/>
      <c r="F121" s="2086" t="s">
        <v>626</v>
      </c>
      <c r="G121" s="125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  <c r="AH121" s="116"/>
      <c r="AI121" s="116"/>
      <c r="AJ121" s="116"/>
      <c r="AK121" s="116"/>
      <c r="AL121" s="116"/>
      <c r="AM121" s="183">
        <f>SUM(H121:AL121)</f>
        <v>0</v>
      </c>
    </row>
    <row r="122" spans="2:49" ht="30" customHeight="1">
      <c r="B122" s="238" t="s">
        <v>9</v>
      </c>
      <c r="C122" s="2238"/>
      <c r="D122" s="2089" t="s">
        <v>627</v>
      </c>
      <c r="E122" s="2092"/>
      <c r="F122" s="2087"/>
      <c r="G122" s="213"/>
      <c r="H122" s="72">
        <f t="shared" ref="H122:AL122" si="91">+H121</f>
        <v>0</v>
      </c>
      <c r="I122" s="72">
        <f t="shared" si="91"/>
        <v>0</v>
      </c>
      <c r="J122" s="72">
        <f t="shared" si="91"/>
        <v>0</v>
      </c>
      <c r="K122" s="72">
        <f t="shared" si="91"/>
        <v>0</v>
      </c>
      <c r="L122" s="72">
        <f t="shared" si="91"/>
        <v>0</v>
      </c>
      <c r="M122" s="72">
        <f t="shared" si="91"/>
        <v>0</v>
      </c>
      <c r="N122" s="72">
        <f t="shared" si="91"/>
        <v>0</v>
      </c>
      <c r="O122" s="72">
        <f t="shared" si="91"/>
        <v>0</v>
      </c>
      <c r="P122" s="72">
        <f t="shared" si="91"/>
        <v>0</v>
      </c>
      <c r="Q122" s="72">
        <f t="shared" si="91"/>
        <v>0</v>
      </c>
      <c r="R122" s="72">
        <f t="shared" si="91"/>
        <v>0</v>
      </c>
      <c r="S122" s="72">
        <f t="shared" si="91"/>
        <v>0</v>
      </c>
      <c r="T122" s="72">
        <f t="shared" si="91"/>
        <v>0</v>
      </c>
      <c r="U122" s="72">
        <f t="shared" si="91"/>
        <v>0</v>
      </c>
      <c r="V122" s="72">
        <f t="shared" si="91"/>
        <v>0</v>
      </c>
      <c r="W122" s="72">
        <f t="shared" si="91"/>
        <v>0</v>
      </c>
      <c r="X122" s="72">
        <f t="shared" si="91"/>
        <v>0</v>
      </c>
      <c r="Y122" s="72">
        <f t="shared" si="91"/>
        <v>0</v>
      </c>
      <c r="Z122" s="72">
        <f t="shared" si="91"/>
        <v>0</v>
      </c>
      <c r="AA122" s="72">
        <f t="shared" si="91"/>
        <v>0</v>
      </c>
      <c r="AB122" s="72">
        <f t="shared" si="91"/>
        <v>0</v>
      </c>
      <c r="AC122" s="72">
        <f t="shared" si="91"/>
        <v>0</v>
      </c>
      <c r="AD122" s="72">
        <f t="shared" si="91"/>
        <v>0</v>
      </c>
      <c r="AE122" s="72">
        <f t="shared" si="91"/>
        <v>0</v>
      </c>
      <c r="AF122" s="72">
        <f t="shared" si="91"/>
        <v>0</v>
      </c>
      <c r="AG122" s="72">
        <f t="shared" si="91"/>
        <v>0</v>
      </c>
      <c r="AH122" s="72">
        <f t="shared" si="91"/>
        <v>0</v>
      </c>
      <c r="AI122" s="72">
        <f t="shared" si="91"/>
        <v>0</v>
      </c>
      <c r="AJ122" s="72">
        <f t="shared" si="91"/>
        <v>0</v>
      </c>
      <c r="AK122" s="72">
        <f t="shared" si="91"/>
        <v>0</v>
      </c>
      <c r="AL122" s="72">
        <f t="shared" si="91"/>
        <v>0</v>
      </c>
      <c r="AM122" s="184">
        <f>SUM(H122:AL122)</f>
        <v>0</v>
      </c>
    </row>
    <row r="123" spans="2:49" ht="30" customHeight="1">
      <c r="B123" s="238" t="s">
        <v>9</v>
      </c>
      <c r="C123" s="2238"/>
      <c r="D123" s="2093" t="s">
        <v>628</v>
      </c>
      <c r="E123" s="2094"/>
      <c r="F123" s="2087"/>
      <c r="G123" s="80"/>
      <c r="H123" s="331"/>
      <c r="I123" s="331"/>
      <c r="J123" s="331"/>
      <c r="K123" s="331"/>
      <c r="L123" s="331"/>
      <c r="M123" s="331"/>
      <c r="N123" s="331"/>
      <c r="O123" s="331"/>
      <c r="P123" s="331"/>
      <c r="Q123" s="331"/>
      <c r="R123" s="331"/>
      <c r="S123" s="331"/>
      <c r="T123" s="331"/>
      <c r="U123" s="331"/>
      <c r="V123" s="331"/>
      <c r="W123" s="331"/>
      <c r="X123" s="331"/>
      <c r="Y123" s="331"/>
      <c r="Z123" s="331"/>
      <c r="AA123" s="331"/>
      <c r="AB123" s="331"/>
      <c r="AC123" s="331"/>
      <c r="AD123" s="331"/>
      <c r="AE123" s="331"/>
      <c r="AF123" s="331"/>
      <c r="AG123" s="331"/>
      <c r="AH123" s="331"/>
      <c r="AI123" s="331"/>
      <c r="AJ123" s="331"/>
      <c r="AK123" s="331"/>
      <c r="AL123" s="331"/>
      <c r="AM123" s="382"/>
    </row>
    <row r="124" spans="2:49" ht="30" customHeight="1">
      <c r="B124" s="238" t="s">
        <v>9</v>
      </c>
      <c r="C124" s="2238"/>
      <c r="D124" s="2095" t="s">
        <v>629</v>
      </c>
      <c r="E124" s="2096"/>
      <c r="F124" s="2087"/>
      <c r="G124" s="171"/>
      <c r="H124" s="172">
        <f t="shared" ref="H124:AL124" si="92">+G124+H122-H121</f>
        <v>0</v>
      </c>
      <c r="I124" s="172">
        <f t="shared" si="92"/>
        <v>0</v>
      </c>
      <c r="J124" s="172">
        <f t="shared" si="92"/>
        <v>0</v>
      </c>
      <c r="K124" s="172">
        <f t="shared" si="92"/>
        <v>0</v>
      </c>
      <c r="L124" s="172">
        <f t="shared" si="92"/>
        <v>0</v>
      </c>
      <c r="M124" s="172">
        <f t="shared" si="92"/>
        <v>0</v>
      </c>
      <c r="N124" s="172">
        <f t="shared" si="92"/>
        <v>0</v>
      </c>
      <c r="O124" s="172">
        <f t="shared" si="92"/>
        <v>0</v>
      </c>
      <c r="P124" s="172">
        <f t="shared" si="92"/>
        <v>0</v>
      </c>
      <c r="Q124" s="172">
        <f t="shared" si="92"/>
        <v>0</v>
      </c>
      <c r="R124" s="172">
        <f t="shared" si="92"/>
        <v>0</v>
      </c>
      <c r="S124" s="172">
        <f t="shared" si="92"/>
        <v>0</v>
      </c>
      <c r="T124" s="172">
        <f t="shared" si="92"/>
        <v>0</v>
      </c>
      <c r="U124" s="172">
        <f t="shared" si="92"/>
        <v>0</v>
      </c>
      <c r="V124" s="172">
        <f t="shared" si="92"/>
        <v>0</v>
      </c>
      <c r="W124" s="172">
        <f t="shared" si="92"/>
        <v>0</v>
      </c>
      <c r="X124" s="172">
        <f t="shared" si="92"/>
        <v>0</v>
      </c>
      <c r="Y124" s="172">
        <f t="shared" si="92"/>
        <v>0</v>
      </c>
      <c r="Z124" s="172">
        <f t="shared" si="92"/>
        <v>0</v>
      </c>
      <c r="AA124" s="172">
        <f t="shared" si="92"/>
        <v>0</v>
      </c>
      <c r="AB124" s="172">
        <f t="shared" si="92"/>
        <v>0</v>
      </c>
      <c r="AC124" s="172">
        <f t="shared" si="92"/>
        <v>0</v>
      </c>
      <c r="AD124" s="172">
        <f t="shared" si="92"/>
        <v>0</v>
      </c>
      <c r="AE124" s="172">
        <f t="shared" si="92"/>
        <v>0</v>
      </c>
      <c r="AF124" s="172">
        <f t="shared" si="92"/>
        <v>0</v>
      </c>
      <c r="AG124" s="172">
        <f t="shared" si="92"/>
        <v>0</v>
      </c>
      <c r="AH124" s="172">
        <f t="shared" si="92"/>
        <v>0</v>
      </c>
      <c r="AI124" s="172">
        <f t="shared" si="92"/>
        <v>0</v>
      </c>
      <c r="AJ124" s="172">
        <f t="shared" si="92"/>
        <v>0</v>
      </c>
      <c r="AK124" s="172">
        <f t="shared" si="92"/>
        <v>0</v>
      </c>
      <c r="AL124" s="172">
        <f t="shared" si="92"/>
        <v>0</v>
      </c>
      <c r="AM124" s="381"/>
      <c r="AV124" s="48"/>
      <c r="AW124" s="48"/>
    </row>
    <row r="125" spans="2:49" ht="30" customHeight="1">
      <c r="B125" s="238" t="s">
        <v>9</v>
      </c>
      <c r="C125" s="2238"/>
      <c r="D125" s="2090" t="s">
        <v>630</v>
      </c>
      <c r="E125" s="2102"/>
      <c r="F125" s="2087"/>
      <c r="G125" s="125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116"/>
      <c r="AM125" s="183"/>
    </row>
    <row r="126" spans="2:49" ht="30" customHeight="1">
      <c r="B126" s="238" t="s">
        <v>9</v>
      </c>
      <c r="C126" s="2238"/>
      <c r="D126" s="2089" t="s">
        <v>631</v>
      </c>
      <c r="E126" s="2092"/>
      <c r="F126" s="2087"/>
      <c r="G126" s="80"/>
      <c r="H126" s="119">
        <f t="shared" ref="H126:AL126" si="93">+H125</f>
        <v>0</v>
      </c>
      <c r="I126" s="119">
        <f t="shared" si="93"/>
        <v>0</v>
      </c>
      <c r="J126" s="119">
        <f t="shared" si="93"/>
        <v>0</v>
      </c>
      <c r="K126" s="119">
        <f t="shared" si="93"/>
        <v>0</v>
      </c>
      <c r="L126" s="119">
        <f t="shared" si="93"/>
        <v>0</v>
      </c>
      <c r="M126" s="119">
        <f t="shared" si="93"/>
        <v>0</v>
      </c>
      <c r="N126" s="119">
        <f t="shared" si="93"/>
        <v>0</v>
      </c>
      <c r="O126" s="119">
        <f t="shared" si="93"/>
        <v>0</v>
      </c>
      <c r="P126" s="119">
        <f t="shared" si="93"/>
        <v>0</v>
      </c>
      <c r="Q126" s="119">
        <f t="shared" si="93"/>
        <v>0</v>
      </c>
      <c r="R126" s="119">
        <f t="shared" si="93"/>
        <v>0</v>
      </c>
      <c r="S126" s="119">
        <f t="shared" si="93"/>
        <v>0</v>
      </c>
      <c r="T126" s="119">
        <f t="shared" si="93"/>
        <v>0</v>
      </c>
      <c r="U126" s="119">
        <f t="shared" si="93"/>
        <v>0</v>
      </c>
      <c r="V126" s="119">
        <f t="shared" si="93"/>
        <v>0</v>
      </c>
      <c r="W126" s="119">
        <f t="shared" si="93"/>
        <v>0</v>
      </c>
      <c r="X126" s="119">
        <f t="shared" si="93"/>
        <v>0</v>
      </c>
      <c r="Y126" s="119">
        <f t="shared" si="93"/>
        <v>0</v>
      </c>
      <c r="Z126" s="119">
        <f t="shared" si="93"/>
        <v>0</v>
      </c>
      <c r="AA126" s="119">
        <f t="shared" si="93"/>
        <v>0</v>
      </c>
      <c r="AB126" s="119">
        <f t="shared" si="93"/>
        <v>0</v>
      </c>
      <c r="AC126" s="119">
        <f t="shared" si="93"/>
        <v>0</v>
      </c>
      <c r="AD126" s="119">
        <f t="shared" si="93"/>
        <v>0</v>
      </c>
      <c r="AE126" s="119">
        <f t="shared" si="93"/>
        <v>0</v>
      </c>
      <c r="AF126" s="119">
        <f t="shared" si="93"/>
        <v>0</v>
      </c>
      <c r="AG126" s="119">
        <f t="shared" si="93"/>
        <v>0</v>
      </c>
      <c r="AH126" s="119">
        <f t="shared" si="93"/>
        <v>0</v>
      </c>
      <c r="AI126" s="119">
        <f t="shared" si="93"/>
        <v>0</v>
      </c>
      <c r="AJ126" s="119">
        <f t="shared" si="93"/>
        <v>0</v>
      </c>
      <c r="AK126" s="119">
        <f t="shared" si="93"/>
        <v>0</v>
      </c>
      <c r="AL126" s="119">
        <f t="shared" si="93"/>
        <v>0</v>
      </c>
      <c r="AM126" s="184">
        <f>SUM(H126:AL126)</f>
        <v>0</v>
      </c>
    </row>
    <row r="127" spans="2:49" ht="30" customHeight="1">
      <c r="B127" s="238" t="s">
        <v>9</v>
      </c>
      <c r="C127" s="2238"/>
      <c r="D127" s="2097" t="s">
        <v>629</v>
      </c>
      <c r="E127" s="2133"/>
      <c r="F127" s="2087"/>
      <c r="G127" s="122"/>
      <c r="H127" s="329">
        <f t="shared" ref="H127:AL127" si="94">+G127+H126-H125</f>
        <v>0</v>
      </c>
      <c r="I127" s="329">
        <f t="shared" si="94"/>
        <v>0</v>
      </c>
      <c r="J127" s="329">
        <f t="shared" si="94"/>
        <v>0</v>
      </c>
      <c r="K127" s="329">
        <f t="shared" si="94"/>
        <v>0</v>
      </c>
      <c r="L127" s="329">
        <f t="shared" si="94"/>
        <v>0</v>
      </c>
      <c r="M127" s="329">
        <f t="shared" si="94"/>
        <v>0</v>
      </c>
      <c r="N127" s="329">
        <f t="shared" si="94"/>
        <v>0</v>
      </c>
      <c r="O127" s="329">
        <f t="shared" si="94"/>
        <v>0</v>
      </c>
      <c r="P127" s="329">
        <f t="shared" si="94"/>
        <v>0</v>
      </c>
      <c r="Q127" s="329">
        <f t="shared" si="94"/>
        <v>0</v>
      </c>
      <c r="R127" s="329">
        <f t="shared" si="94"/>
        <v>0</v>
      </c>
      <c r="S127" s="329">
        <f t="shared" si="94"/>
        <v>0</v>
      </c>
      <c r="T127" s="329">
        <f t="shared" si="94"/>
        <v>0</v>
      </c>
      <c r="U127" s="329">
        <f t="shared" si="94"/>
        <v>0</v>
      </c>
      <c r="V127" s="329">
        <f t="shared" si="94"/>
        <v>0</v>
      </c>
      <c r="W127" s="329">
        <f t="shared" si="94"/>
        <v>0</v>
      </c>
      <c r="X127" s="329">
        <f t="shared" si="94"/>
        <v>0</v>
      </c>
      <c r="Y127" s="329">
        <f t="shared" si="94"/>
        <v>0</v>
      </c>
      <c r="Z127" s="329">
        <f t="shared" si="94"/>
        <v>0</v>
      </c>
      <c r="AA127" s="329">
        <f t="shared" si="94"/>
        <v>0</v>
      </c>
      <c r="AB127" s="329">
        <f t="shared" si="94"/>
        <v>0</v>
      </c>
      <c r="AC127" s="329">
        <f t="shared" si="94"/>
        <v>0</v>
      </c>
      <c r="AD127" s="329">
        <f t="shared" si="94"/>
        <v>0</v>
      </c>
      <c r="AE127" s="329">
        <f t="shared" si="94"/>
        <v>0</v>
      </c>
      <c r="AF127" s="329">
        <f t="shared" si="94"/>
        <v>0</v>
      </c>
      <c r="AG127" s="329">
        <f t="shared" si="94"/>
        <v>0</v>
      </c>
      <c r="AH127" s="329">
        <f t="shared" si="94"/>
        <v>0</v>
      </c>
      <c r="AI127" s="329">
        <f t="shared" si="94"/>
        <v>0</v>
      </c>
      <c r="AJ127" s="329">
        <f t="shared" si="94"/>
        <v>0</v>
      </c>
      <c r="AK127" s="329">
        <f t="shared" si="94"/>
        <v>0</v>
      </c>
      <c r="AL127" s="329">
        <f t="shared" si="94"/>
        <v>0</v>
      </c>
      <c r="AM127" s="380"/>
      <c r="AV127" s="48"/>
      <c r="AW127" s="48"/>
    </row>
    <row r="128" spans="2:49" ht="30" customHeight="1" thickBot="1">
      <c r="B128" s="238" t="s">
        <v>9</v>
      </c>
      <c r="C128" s="2239"/>
      <c r="D128" s="2232" t="s">
        <v>52</v>
      </c>
      <c r="E128" s="2233"/>
      <c r="F128" s="2088"/>
      <c r="G128" s="337">
        <f>在庫管理!G12</f>
        <v>0</v>
      </c>
      <c r="H128" s="392">
        <f t="shared" ref="H128:AL128" si="95">G128+H126-H122-H123</f>
        <v>0</v>
      </c>
      <c r="I128" s="392">
        <f t="shared" si="95"/>
        <v>0</v>
      </c>
      <c r="J128" s="392">
        <f t="shared" si="95"/>
        <v>0</v>
      </c>
      <c r="K128" s="392">
        <f t="shared" si="95"/>
        <v>0</v>
      </c>
      <c r="L128" s="392">
        <f t="shared" si="95"/>
        <v>0</v>
      </c>
      <c r="M128" s="392">
        <f t="shared" si="95"/>
        <v>0</v>
      </c>
      <c r="N128" s="392">
        <f t="shared" si="95"/>
        <v>0</v>
      </c>
      <c r="O128" s="392">
        <f t="shared" si="95"/>
        <v>0</v>
      </c>
      <c r="P128" s="392">
        <f t="shared" si="95"/>
        <v>0</v>
      </c>
      <c r="Q128" s="392">
        <f t="shared" si="95"/>
        <v>0</v>
      </c>
      <c r="R128" s="392">
        <f t="shared" si="95"/>
        <v>0</v>
      </c>
      <c r="S128" s="392">
        <f t="shared" si="95"/>
        <v>0</v>
      </c>
      <c r="T128" s="392">
        <f t="shared" si="95"/>
        <v>0</v>
      </c>
      <c r="U128" s="392">
        <f t="shared" si="95"/>
        <v>0</v>
      </c>
      <c r="V128" s="392">
        <f t="shared" si="95"/>
        <v>0</v>
      </c>
      <c r="W128" s="392">
        <f t="shared" si="95"/>
        <v>0</v>
      </c>
      <c r="X128" s="392">
        <f t="shared" si="95"/>
        <v>0</v>
      </c>
      <c r="Y128" s="392">
        <f t="shared" si="95"/>
        <v>0</v>
      </c>
      <c r="Z128" s="392">
        <f t="shared" si="95"/>
        <v>0</v>
      </c>
      <c r="AA128" s="392">
        <f t="shared" si="95"/>
        <v>0</v>
      </c>
      <c r="AB128" s="392">
        <f t="shared" si="95"/>
        <v>0</v>
      </c>
      <c r="AC128" s="392">
        <f t="shared" si="95"/>
        <v>0</v>
      </c>
      <c r="AD128" s="392">
        <f t="shared" si="95"/>
        <v>0</v>
      </c>
      <c r="AE128" s="392">
        <f t="shared" si="95"/>
        <v>0</v>
      </c>
      <c r="AF128" s="392">
        <f t="shared" si="95"/>
        <v>0</v>
      </c>
      <c r="AG128" s="392">
        <f t="shared" si="95"/>
        <v>0</v>
      </c>
      <c r="AH128" s="392">
        <f t="shared" si="95"/>
        <v>0</v>
      </c>
      <c r="AI128" s="392">
        <f t="shared" si="95"/>
        <v>0</v>
      </c>
      <c r="AJ128" s="392">
        <f t="shared" si="95"/>
        <v>0</v>
      </c>
      <c r="AK128" s="392">
        <f t="shared" si="95"/>
        <v>0</v>
      </c>
      <c r="AL128" s="392">
        <f t="shared" si="95"/>
        <v>0</v>
      </c>
      <c r="AM128" s="378"/>
    </row>
    <row r="129" spans="2:41" ht="30" customHeight="1" thickTop="1">
      <c r="B129" s="238" t="s">
        <v>4</v>
      </c>
      <c r="C129" s="2082"/>
      <c r="D129" s="2111" t="s">
        <v>220</v>
      </c>
      <c r="E129" s="233" t="s">
        <v>148</v>
      </c>
      <c r="F129" s="234"/>
      <c r="G129" s="234"/>
      <c r="H129" s="239">
        <f t="shared" ref="H129:AL129" si="96">+H117</f>
        <v>0</v>
      </c>
      <c r="I129" s="239">
        <f t="shared" si="96"/>
        <v>0</v>
      </c>
      <c r="J129" s="239">
        <f t="shared" si="96"/>
        <v>0</v>
      </c>
      <c r="K129" s="239">
        <f t="shared" si="96"/>
        <v>0</v>
      </c>
      <c r="L129" s="239">
        <f t="shared" si="96"/>
        <v>0</v>
      </c>
      <c r="M129" s="239">
        <f t="shared" si="96"/>
        <v>0</v>
      </c>
      <c r="N129" s="239">
        <f t="shared" si="96"/>
        <v>0</v>
      </c>
      <c r="O129" s="239">
        <f t="shared" si="96"/>
        <v>0</v>
      </c>
      <c r="P129" s="239">
        <f t="shared" si="96"/>
        <v>0</v>
      </c>
      <c r="Q129" s="239">
        <f t="shared" si="96"/>
        <v>0</v>
      </c>
      <c r="R129" s="239">
        <f t="shared" si="96"/>
        <v>0</v>
      </c>
      <c r="S129" s="239">
        <f t="shared" si="96"/>
        <v>0</v>
      </c>
      <c r="T129" s="239">
        <f t="shared" si="96"/>
        <v>0</v>
      </c>
      <c r="U129" s="239">
        <f t="shared" si="96"/>
        <v>0</v>
      </c>
      <c r="V129" s="239">
        <f t="shared" si="96"/>
        <v>0</v>
      </c>
      <c r="W129" s="239">
        <f t="shared" si="96"/>
        <v>0</v>
      </c>
      <c r="X129" s="239">
        <f t="shared" si="96"/>
        <v>0</v>
      </c>
      <c r="Y129" s="239">
        <f t="shared" si="96"/>
        <v>0</v>
      </c>
      <c r="Z129" s="239">
        <f t="shared" si="96"/>
        <v>0</v>
      </c>
      <c r="AA129" s="239">
        <f t="shared" si="96"/>
        <v>0</v>
      </c>
      <c r="AB129" s="239">
        <f t="shared" si="96"/>
        <v>0</v>
      </c>
      <c r="AC129" s="239">
        <f t="shared" si="96"/>
        <v>0</v>
      </c>
      <c r="AD129" s="239">
        <f t="shared" si="96"/>
        <v>0</v>
      </c>
      <c r="AE129" s="239">
        <f t="shared" si="96"/>
        <v>0</v>
      </c>
      <c r="AF129" s="239">
        <f t="shared" si="96"/>
        <v>0</v>
      </c>
      <c r="AG129" s="239">
        <f t="shared" si="96"/>
        <v>0</v>
      </c>
      <c r="AH129" s="239">
        <f t="shared" si="96"/>
        <v>0</v>
      </c>
      <c r="AI129" s="239">
        <f t="shared" si="96"/>
        <v>0</v>
      </c>
      <c r="AJ129" s="239">
        <f t="shared" si="96"/>
        <v>0</v>
      </c>
      <c r="AK129" s="239">
        <f t="shared" si="96"/>
        <v>0</v>
      </c>
      <c r="AL129" s="239">
        <f t="shared" si="96"/>
        <v>0</v>
      </c>
      <c r="AM129" s="269">
        <f>SUM(H129:AL129)</f>
        <v>0</v>
      </c>
      <c r="AO129" s="238" t="s">
        <v>635</v>
      </c>
    </row>
    <row r="130" spans="2:41" ht="30" customHeight="1">
      <c r="B130" s="238" t="s">
        <v>4</v>
      </c>
      <c r="C130" s="2082"/>
      <c r="D130" s="2112"/>
      <c r="E130" s="215" t="s">
        <v>636</v>
      </c>
      <c r="F130" s="221"/>
      <c r="G130" s="221"/>
      <c r="H130" s="240">
        <f t="shared" ref="H130:AL130" si="97">+H118+H123</f>
        <v>0</v>
      </c>
      <c r="I130" s="240">
        <f t="shared" si="97"/>
        <v>0</v>
      </c>
      <c r="J130" s="240">
        <f t="shared" si="97"/>
        <v>0</v>
      </c>
      <c r="K130" s="240">
        <f t="shared" si="97"/>
        <v>0</v>
      </c>
      <c r="L130" s="240">
        <f t="shared" si="97"/>
        <v>0</v>
      </c>
      <c r="M130" s="240">
        <f t="shared" si="97"/>
        <v>0</v>
      </c>
      <c r="N130" s="240">
        <f t="shared" si="97"/>
        <v>0</v>
      </c>
      <c r="O130" s="240">
        <f t="shared" si="97"/>
        <v>0</v>
      </c>
      <c r="P130" s="240">
        <f t="shared" si="97"/>
        <v>0</v>
      </c>
      <c r="Q130" s="240">
        <f t="shared" si="97"/>
        <v>0</v>
      </c>
      <c r="R130" s="240">
        <f t="shared" si="97"/>
        <v>0</v>
      </c>
      <c r="S130" s="240">
        <f t="shared" si="97"/>
        <v>0</v>
      </c>
      <c r="T130" s="240">
        <f t="shared" si="97"/>
        <v>0</v>
      </c>
      <c r="U130" s="240">
        <f t="shared" si="97"/>
        <v>0</v>
      </c>
      <c r="V130" s="240">
        <f t="shared" si="97"/>
        <v>0</v>
      </c>
      <c r="W130" s="240">
        <f t="shared" si="97"/>
        <v>0</v>
      </c>
      <c r="X130" s="240">
        <f t="shared" si="97"/>
        <v>0</v>
      </c>
      <c r="Y130" s="240">
        <f t="shared" si="97"/>
        <v>0</v>
      </c>
      <c r="Z130" s="240">
        <f t="shared" si="97"/>
        <v>0</v>
      </c>
      <c r="AA130" s="240">
        <f t="shared" si="97"/>
        <v>0</v>
      </c>
      <c r="AB130" s="240">
        <f t="shared" si="97"/>
        <v>0</v>
      </c>
      <c r="AC130" s="240">
        <f t="shared" si="97"/>
        <v>0</v>
      </c>
      <c r="AD130" s="240">
        <f t="shared" si="97"/>
        <v>0</v>
      </c>
      <c r="AE130" s="240">
        <f t="shared" si="97"/>
        <v>0</v>
      </c>
      <c r="AF130" s="240">
        <f t="shared" si="97"/>
        <v>0</v>
      </c>
      <c r="AG130" s="240">
        <f t="shared" si="97"/>
        <v>0</v>
      </c>
      <c r="AH130" s="240">
        <f t="shared" si="97"/>
        <v>0</v>
      </c>
      <c r="AI130" s="240">
        <f t="shared" si="97"/>
        <v>0</v>
      </c>
      <c r="AJ130" s="240">
        <f t="shared" si="97"/>
        <v>0</v>
      </c>
      <c r="AK130" s="240">
        <f t="shared" si="97"/>
        <v>0</v>
      </c>
      <c r="AL130" s="240">
        <f t="shared" si="97"/>
        <v>0</v>
      </c>
      <c r="AM130" s="257">
        <f t="shared" ref="AM130:AM137" si="98">SUM(H130:AL130)</f>
        <v>0</v>
      </c>
      <c r="AO130" s="289" t="e">
        <f>+AM129/(AM130+AM129)</f>
        <v>#DIV/0!</v>
      </c>
    </row>
    <row r="131" spans="2:41" ht="30" customHeight="1">
      <c r="B131" s="238" t="s">
        <v>4</v>
      </c>
      <c r="C131" s="2082"/>
      <c r="D131" s="2113" t="s">
        <v>134</v>
      </c>
      <c r="E131" s="214" t="s">
        <v>148</v>
      </c>
      <c r="F131" s="220"/>
      <c r="G131" s="220"/>
      <c r="H131" s="242">
        <f t="shared" ref="H131:AB131" si="99">+H133</f>
        <v>0</v>
      </c>
      <c r="I131" s="242">
        <f t="shared" si="99"/>
        <v>0</v>
      </c>
      <c r="J131" s="242">
        <f t="shared" si="99"/>
        <v>0</v>
      </c>
      <c r="K131" s="242">
        <f t="shared" si="99"/>
        <v>0</v>
      </c>
      <c r="L131" s="242">
        <f t="shared" si="99"/>
        <v>0</v>
      </c>
      <c r="M131" s="242">
        <f t="shared" si="99"/>
        <v>0</v>
      </c>
      <c r="N131" s="242">
        <f t="shared" si="99"/>
        <v>0</v>
      </c>
      <c r="O131" s="242">
        <f t="shared" si="99"/>
        <v>0</v>
      </c>
      <c r="P131" s="242">
        <f t="shared" si="99"/>
        <v>0</v>
      </c>
      <c r="Q131" s="242">
        <f t="shared" si="99"/>
        <v>0</v>
      </c>
      <c r="R131" s="242">
        <f t="shared" si="99"/>
        <v>0</v>
      </c>
      <c r="S131" s="242">
        <f t="shared" si="99"/>
        <v>0</v>
      </c>
      <c r="T131" s="242">
        <f t="shared" si="99"/>
        <v>0</v>
      </c>
      <c r="U131" s="242">
        <f t="shared" si="99"/>
        <v>0</v>
      </c>
      <c r="V131" s="242">
        <f t="shared" si="99"/>
        <v>0</v>
      </c>
      <c r="W131" s="242">
        <f t="shared" si="99"/>
        <v>0</v>
      </c>
      <c r="X131" s="242">
        <f t="shared" si="99"/>
        <v>0</v>
      </c>
      <c r="Y131" s="242">
        <f t="shared" si="99"/>
        <v>0</v>
      </c>
      <c r="Z131" s="242">
        <f t="shared" si="99"/>
        <v>0</v>
      </c>
      <c r="AA131" s="242">
        <f t="shared" si="99"/>
        <v>0</v>
      </c>
      <c r="AB131" s="242">
        <f t="shared" si="99"/>
        <v>0</v>
      </c>
      <c r="AC131" s="242">
        <f>+AC133</f>
        <v>0</v>
      </c>
      <c r="AD131" s="242">
        <f t="shared" ref="AD131:AL131" si="100">+AD133</f>
        <v>0</v>
      </c>
      <c r="AE131" s="242">
        <f t="shared" si="100"/>
        <v>0</v>
      </c>
      <c r="AF131" s="242">
        <f t="shared" si="100"/>
        <v>0</v>
      </c>
      <c r="AG131" s="242">
        <f t="shared" si="100"/>
        <v>0</v>
      </c>
      <c r="AH131" s="242">
        <f t="shared" si="100"/>
        <v>0</v>
      </c>
      <c r="AI131" s="242">
        <f t="shared" si="100"/>
        <v>0</v>
      </c>
      <c r="AJ131" s="242">
        <f t="shared" si="100"/>
        <v>0</v>
      </c>
      <c r="AK131" s="242">
        <f t="shared" si="100"/>
        <v>0</v>
      </c>
      <c r="AL131" s="242">
        <f t="shared" si="100"/>
        <v>0</v>
      </c>
      <c r="AM131" s="258">
        <f t="shared" si="98"/>
        <v>0</v>
      </c>
    </row>
    <row r="132" spans="2:41" ht="30" customHeight="1">
      <c r="B132" s="238" t="s">
        <v>4</v>
      </c>
      <c r="C132" s="2082"/>
      <c r="D132" s="2112"/>
      <c r="E132" s="215" t="s">
        <v>636</v>
      </c>
      <c r="F132" s="221"/>
      <c r="G132" s="221"/>
      <c r="H132" s="221"/>
      <c r="I132" s="221"/>
      <c r="J132" s="221"/>
      <c r="K132" s="221"/>
      <c r="L132" s="221"/>
      <c r="M132" s="221"/>
      <c r="N132" s="221"/>
      <c r="O132" s="221"/>
      <c r="P132" s="221"/>
      <c r="Q132" s="221"/>
      <c r="R132" s="221"/>
      <c r="S132" s="221"/>
      <c r="T132" s="221"/>
      <c r="U132" s="221"/>
      <c r="V132" s="221"/>
      <c r="W132" s="221"/>
      <c r="X132" s="221"/>
      <c r="Y132" s="221"/>
      <c r="Z132" s="221"/>
      <c r="AA132" s="221"/>
      <c r="AB132" s="221"/>
      <c r="AC132" s="221"/>
      <c r="AD132" s="221"/>
      <c r="AE132" s="221"/>
      <c r="AF132" s="221"/>
      <c r="AG132" s="221"/>
      <c r="AH132" s="221"/>
      <c r="AI132" s="221"/>
      <c r="AJ132" s="221"/>
      <c r="AK132" s="221"/>
      <c r="AL132" s="221"/>
      <c r="AM132" s="259">
        <f t="shared" si="98"/>
        <v>0</v>
      </c>
      <c r="AO132" s="289" t="e">
        <f>+AM131/(AM132+AM131)</f>
        <v>#DIV/0!</v>
      </c>
    </row>
    <row r="133" spans="2:41" ht="30" customHeight="1">
      <c r="B133" s="238" t="s">
        <v>4</v>
      </c>
      <c r="C133" s="2082"/>
      <c r="D133" s="2113" t="s">
        <v>129</v>
      </c>
      <c r="E133" s="214" t="s">
        <v>148</v>
      </c>
      <c r="F133" s="220"/>
      <c r="G133" s="220"/>
      <c r="H133" s="270">
        <f t="shared" ref="H133:AB133" si="101">+H135</f>
        <v>0</v>
      </c>
      <c r="I133" s="270">
        <f t="shared" si="101"/>
        <v>0</v>
      </c>
      <c r="J133" s="270">
        <f t="shared" si="101"/>
        <v>0</v>
      </c>
      <c r="K133" s="270">
        <f t="shared" si="101"/>
        <v>0</v>
      </c>
      <c r="L133" s="270">
        <f t="shared" si="101"/>
        <v>0</v>
      </c>
      <c r="M133" s="270">
        <f t="shared" si="101"/>
        <v>0</v>
      </c>
      <c r="N133" s="270">
        <f t="shared" si="101"/>
        <v>0</v>
      </c>
      <c r="O133" s="270">
        <f t="shared" si="101"/>
        <v>0</v>
      </c>
      <c r="P133" s="270">
        <f t="shared" si="101"/>
        <v>0</v>
      </c>
      <c r="Q133" s="270">
        <f t="shared" si="101"/>
        <v>0</v>
      </c>
      <c r="R133" s="270">
        <f t="shared" si="101"/>
        <v>0</v>
      </c>
      <c r="S133" s="270">
        <f t="shared" si="101"/>
        <v>0</v>
      </c>
      <c r="T133" s="270">
        <f t="shared" si="101"/>
        <v>0</v>
      </c>
      <c r="U133" s="270">
        <f t="shared" si="101"/>
        <v>0</v>
      </c>
      <c r="V133" s="270">
        <f t="shared" si="101"/>
        <v>0</v>
      </c>
      <c r="W133" s="270">
        <f t="shared" si="101"/>
        <v>0</v>
      </c>
      <c r="X133" s="270">
        <f t="shared" si="101"/>
        <v>0</v>
      </c>
      <c r="Y133" s="270">
        <f t="shared" si="101"/>
        <v>0</v>
      </c>
      <c r="Z133" s="270">
        <f t="shared" si="101"/>
        <v>0</v>
      </c>
      <c r="AA133" s="270">
        <f t="shared" si="101"/>
        <v>0</v>
      </c>
      <c r="AB133" s="270">
        <f t="shared" si="101"/>
        <v>0</v>
      </c>
      <c r="AC133" s="270">
        <f>+AC135</f>
        <v>0</v>
      </c>
      <c r="AD133" s="270">
        <f t="shared" ref="AD133:AL133" si="102">+AD135</f>
        <v>0</v>
      </c>
      <c r="AE133" s="270">
        <f t="shared" si="102"/>
        <v>0</v>
      </c>
      <c r="AF133" s="270">
        <f t="shared" si="102"/>
        <v>0</v>
      </c>
      <c r="AG133" s="270">
        <f t="shared" si="102"/>
        <v>0</v>
      </c>
      <c r="AH133" s="270">
        <f t="shared" si="102"/>
        <v>0</v>
      </c>
      <c r="AI133" s="270">
        <f t="shared" si="102"/>
        <v>0</v>
      </c>
      <c r="AJ133" s="270">
        <f t="shared" si="102"/>
        <v>0</v>
      </c>
      <c r="AK133" s="270">
        <f t="shared" si="102"/>
        <v>0</v>
      </c>
      <c r="AL133" s="270">
        <f t="shared" si="102"/>
        <v>0</v>
      </c>
      <c r="AM133" s="258">
        <f t="shared" si="98"/>
        <v>0</v>
      </c>
    </row>
    <row r="134" spans="2:41" ht="30" customHeight="1">
      <c r="B134" s="238" t="s">
        <v>4</v>
      </c>
      <c r="C134" s="2082"/>
      <c r="D134" s="2112"/>
      <c r="E134" s="215" t="s">
        <v>636</v>
      </c>
      <c r="F134" s="221"/>
      <c r="G134" s="221"/>
      <c r="H134" s="221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  <c r="T134" s="221"/>
      <c r="U134" s="221"/>
      <c r="V134" s="221"/>
      <c r="W134" s="221"/>
      <c r="X134" s="221"/>
      <c r="Y134" s="221"/>
      <c r="Z134" s="221"/>
      <c r="AA134" s="221"/>
      <c r="AB134" s="221"/>
      <c r="AC134" s="221"/>
      <c r="AD134" s="221"/>
      <c r="AE134" s="221"/>
      <c r="AF134" s="221"/>
      <c r="AG134" s="221"/>
      <c r="AH134" s="221"/>
      <c r="AI134" s="221"/>
      <c r="AJ134" s="221"/>
      <c r="AK134" s="221"/>
      <c r="AL134" s="221"/>
      <c r="AM134" s="259">
        <f t="shared" si="98"/>
        <v>0</v>
      </c>
      <c r="AO134" s="289" t="e">
        <f>+AM133/(AM134+AM133)</f>
        <v>#DIV/0!</v>
      </c>
    </row>
    <row r="135" spans="2:41" ht="30" customHeight="1">
      <c r="B135" s="238" t="s">
        <v>4</v>
      </c>
      <c r="C135" s="2082"/>
      <c r="D135" s="2111" t="s">
        <v>4</v>
      </c>
      <c r="E135" s="214" t="s">
        <v>148</v>
      </c>
      <c r="F135" s="222"/>
      <c r="G135" s="222"/>
      <c r="H135" s="270">
        <f t="shared" ref="H135:AL135" si="103">+H139</f>
        <v>0</v>
      </c>
      <c r="I135" s="270">
        <f t="shared" si="103"/>
        <v>0</v>
      </c>
      <c r="J135" s="270">
        <f t="shared" si="103"/>
        <v>0</v>
      </c>
      <c r="K135" s="270">
        <f t="shared" si="103"/>
        <v>0</v>
      </c>
      <c r="L135" s="270">
        <f t="shared" si="103"/>
        <v>0</v>
      </c>
      <c r="M135" s="270">
        <f t="shared" si="103"/>
        <v>0</v>
      </c>
      <c r="N135" s="270">
        <f t="shared" si="103"/>
        <v>0</v>
      </c>
      <c r="O135" s="270">
        <f t="shared" si="103"/>
        <v>0</v>
      </c>
      <c r="P135" s="270">
        <f t="shared" si="103"/>
        <v>0</v>
      </c>
      <c r="Q135" s="270">
        <f t="shared" si="103"/>
        <v>0</v>
      </c>
      <c r="R135" s="270">
        <f t="shared" si="103"/>
        <v>0</v>
      </c>
      <c r="S135" s="270">
        <f t="shared" si="103"/>
        <v>0</v>
      </c>
      <c r="T135" s="270">
        <f t="shared" si="103"/>
        <v>0</v>
      </c>
      <c r="U135" s="270">
        <f t="shared" si="103"/>
        <v>0</v>
      </c>
      <c r="V135" s="270">
        <f t="shared" si="103"/>
        <v>0</v>
      </c>
      <c r="W135" s="270">
        <f t="shared" si="103"/>
        <v>0</v>
      </c>
      <c r="X135" s="270">
        <f t="shared" si="103"/>
        <v>0</v>
      </c>
      <c r="Y135" s="270">
        <f t="shared" si="103"/>
        <v>0</v>
      </c>
      <c r="Z135" s="270">
        <f t="shared" si="103"/>
        <v>0</v>
      </c>
      <c r="AA135" s="270">
        <f t="shared" si="103"/>
        <v>0</v>
      </c>
      <c r="AB135" s="270">
        <f t="shared" si="103"/>
        <v>0</v>
      </c>
      <c r="AC135" s="270">
        <f t="shared" si="103"/>
        <v>0</v>
      </c>
      <c r="AD135" s="270">
        <f t="shared" si="103"/>
        <v>0</v>
      </c>
      <c r="AE135" s="270">
        <f t="shared" si="103"/>
        <v>0</v>
      </c>
      <c r="AF135" s="270">
        <f t="shared" si="103"/>
        <v>0</v>
      </c>
      <c r="AG135" s="270">
        <f t="shared" si="103"/>
        <v>0</v>
      </c>
      <c r="AH135" s="270">
        <f t="shared" si="103"/>
        <v>0</v>
      </c>
      <c r="AI135" s="270">
        <f t="shared" si="103"/>
        <v>0</v>
      </c>
      <c r="AJ135" s="270">
        <f t="shared" si="103"/>
        <v>0</v>
      </c>
      <c r="AK135" s="270">
        <f t="shared" si="103"/>
        <v>0</v>
      </c>
      <c r="AL135" s="270">
        <f t="shared" si="103"/>
        <v>0</v>
      </c>
      <c r="AM135" s="258">
        <f t="shared" si="98"/>
        <v>0</v>
      </c>
    </row>
    <row r="136" spans="2:41" ht="30" customHeight="1" thickBot="1">
      <c r="B136" s="238" t="s">
        <v>4</v>
      </c>
      <c r="C136" s="2082"/>
      <c r="D136" s="2114"/>
      <c r="E136" s="216" t="s">
        <v>636</v>
      </c>
      <c r="F136" s="223"/>
      <c r="G136" s="223"/>
      <c r="H136" s="221"/>
      <c r="I136" s="221"/>
      <c r="J136" s="221"/>
      <c r="K136" s="221"/>
      <c r="L136" s="221"/>
      <c r="M136" s="221"/>
      <c r="N136" s="221"/>
      <c r="O136" s="221"/>
      <c r="P136" s="221"/>
      <c r="Q136" s="221"/>
      <c r="R136" s="221"/>
      <c r="S136" s="221"/>
      <c r="T136" s="221"/>
      <c r="U136" s="221"/>
      <c r="V136" s="221"/>
      <c r="W136" s="221"/>
      <c r="X136" s="221"/>
      <c r="Y136" s="221"/>
      <c r="Z136" s="221"/>
      <c r="AA136" s="221"/>
      <c r="AB136" s="221"/>
      <c r="AC136" s="221"/>
      <c r="AD136" s="221"/>
      <c r="AE136" s="221"/>
      <c r="AF136" s="221"/>
      <c r="AG136" s="221"/>
      <c r="AH136" s="221"/>
      <c r="AI136" s="221"/>
      <c r="AJ136" s="221"/>
      <c r="AK136" s="221"/>
      <c r="AL136" s="221"/>
      <c r="AM136" s="259">
        <f t="shared" si="98"/>
        <v>0</v>
      </c>
      <c r="AO136" s="289" t="e">
        <f>+AM135/(AM136+AM135)</f>
        <v>#DIV/0!</v>
      </c>
    </row>
    <row r="137" spans="2:41" ht="30" customHeight="1" thickTop="1">
      <c r="B137" s="238" t="s">
        <v>4</v>
      </c>
      <c r="C137" s="2082"/>
      <c r="D137" s="225" t="s">
        <v>637</v>
      </c>
      <c r="E137" s="226" t="s">
        <v>7</v>
      </c>
      <c r="F137" s="227"/>
      <c r="G137" s="227"/>
      <c r="H137" s="227"/>
      <c r="I137" s="227"/>
      <c r="J137" s="227"/>
      <c r="K137" s="227"/>
      <c r="L137" s="227"/>
      <c r="M137" s="227"/>
      <c r="N137" s="227"/>
      <c r="O137" s="227"/>
      <c r="P137" s="227"/>
      <c r="Q137" s="227"/>
      <c r="R137" s="227"/>
      <c r="S137" s="227"/>
      <c r="T137" s="227"/>
      <c r="U137" s="227"/>
      <c r="V137" s="227"/>
      <c r="W137" s="227"/>
      <c r="X137" s="227"/>
      <c r="Y137" s="227"/>
      <c r="Z137" s="227"/>
      <c r="AA137" s="227"/>
      <c r="AB137" s="227"/>
      <c r="AC137" s="227"/>
      <c r="AD137" s="227"/>
      <c r="AE137" s="227"/>
      <c r="AF137" s="227"/>
      <c r="AG137" s="227"/>
      <c r="AH137" s="227"/>
      <c r="AI137" s="227"/>
      <c r="AJ137" s="227"/>
      <c r="AK137" s="227"/>
      <c r="AL137" s="227"/>
      <c r="AM137" s="260">
        <f t="shared" si="98"/>
        <v>0</v>
      </c>
    </row>
    <row r="138" spans="2:41" ht="30" customHeight="1">
      <c r="B138" s="238" t="s">
        <v>4</v>
      </c>
      <c r="C138" s="2082"/>
      <c r="D138" s="2063" t="s">
        <v>51</v>
      </c>
      <c r="E138" s="2064"/>
      <c r="F138" s="224"/>
      <c r="G138" s="272">
        <f>在庫管理!E12</f>
        <v>0</v>
      </c>
      <c r="H138" s="243">
        <f t="shared" ref="H138:AL138" si="104">+G138+H135-H132-H134-H126</f>
        <v>0</v>
      </c>
      <c r="I138" s="243">
        <f t="shared" si="104"/>
        <v>0</v>
      </c>
      <c r="J138" s="243">
        <f t="shared" si="104"/>
        <v>0</v>
      </c>
      <c r="K138" s="243">
        <f t="shared" si="104"/>
        <v>0</v>
      </c>
      <c r="L138" s="243">
        <f t="shared" si="104"/>
        <v>0</v>
      </c>
      <c r="M138" s="243">
        <f t="shared" si="104"/>
        <v>0</v>
      </c>
      <c r="N138" s="243">
        <f t="shared" si="104"/>
        <v>0</v>
      </c>
      <c r="O138" s="243">
        <f t="shared" si="104"/>
        <v>0</v>
      </c>
      <c r="P138" s="243">
        <f t="shared" si="104"/>
        <v>0</v>
      </c>
      <c r="Q138" s="243">
        <f t="shared" si="104"/>
        <v>0</v>
      </c>
      <c r="R138" s="243">
        <f t="shared" si="104"/>
        <v>0</v>
      </c>
      <c r="S138" s="243">
        <f t="shared" si="104"/>
        <v>0</v>
      </c>
      <c r="T138" s="243">
        <f t="shared" si="104"/>
        <v>0</v>
      </c>
      <c r="U138" s="243">
        <f t="shared" si="104"/>
        <v>0</v>
      </c>
      <c r="V138" s="243">
        <f t="shared" si="104"/>
        <v>0</v>
      </c>
      <c r="W138" s="243">
        <f t="shared" si="104"/>
        <v>0</v>
      </c>
      <c r="X138" s="243">
        <f t="shared" si="104"/>
        <v>0</v>
      </c>
      <c r="Y138" s="243">
        <f t="shared" si="104"/>
        <v>0</v>
      </c>
      <c r="Z138" s="243">
        <f t="shared" si="104"/>
        <v>0</v>
      </c>
      <c r="AA138" s="243">
        <f t="shared" si="104"/>
        <v>0</v>
      </c>
      <c r="AB138" s="243">
        <f t="shared" si="104"/>
        <v>0</v>
      </c>
      <c r="AC138" s="243">
        <f t="shared" si="104"/>
        <v>0</v>
      </c>
      <c r="AD138" s="243">
        <f t="shared" si="104"/>
        <v>0</v>
      </c>
      <c r="AE138" s="243">
        <f t="shared" si="104"/>
        <v>0</v>
      </c>
      <c r="AF138" s="243">
        <f t="shared" si="104"/>
        <v>0</v>
      </c>
      <c r="AG138" s="243">
        <f t="shared" si="104"/>
        <v>0</v>
      </c>
      <c r="AH138" s="243">
        <f t="shared" si="104"/>
        <v>0</v>
      </c>
      <c r="AI138" s="243">
        <f t="shared" si="104"/>
        <v>0</v>
      </c>
      <c r="AJ138" s="243">
        <f t="shared" si="104"/>
        <v>0</v>
      </c>
      <c r="AK138" s="243">
        <f t="shared" si="104"/>
        <v>0</v>
      </c>
      <c r="AL138" s="243">
        <f t="shared" si="104"/>
        <v>0</v>
      </c>
      <c r="AM138" s="261"/>
    </row>
    <row r="139" spans="2:41" ht="30" customHeight="1">
      <c r="B139" s="238" t="s">
        <v>4</v>
      </c>
      <c r="C139" s="2082"/>
      <c r="D139" s="2055" t="s">
        <v>144</v>
      </c>
      <c r="E139" s="2056"/>
      <c r="F139" s="247"/>
      <c r="G139" s="794">
        <f>+管理ﾌｫｰﾏｯﾄ!G8</f>
        <v>0</v>
      </c>
      <c r="H139" s="247"/>
      <c r="I139" s="247"/>
      <c r="J139" s="247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  <c r="AE139" s="247"/>
      <c r="AF139" s="247"/>
      <c r="AG139" s="247"/>
      <c r="AH139" s="247"/>
      <c r="AI139" s="247"/>
      <c r="AJ139" s="247"/>
      <c r="AK139" s="247"/>
      <c r="AL139" s="247"/>
      <c r="AM139" s="262">
        <f>SUM(H139:AL139)</f>
        <v>0</v>
      </c>
      <c r="AO139" s="238" t="s">
        <v>638</v>
      </c>
    </row>
    <row r="140" spans="2:41" ht="30" customHeight="1">
      <c r="B140" s="238" t="s">
        <v>4</v>
      </c>
      <c r="C140" s="2082"/>
      <c r="D140" s="2057" t="s">
        <v>148</v>
      </c>
      <c r="E140" s="2058"/>
      <c r="F140" s="244"/>
      <c r="G140" s="753">
        <f>在庫管理!D12</f>
        <v>0</v>
      </c>
      <c r="H140" s="217">
        <f>+H135-H134-H132-H130</f>
        <v>0</v>
      </c>
      <c r="I140" s="217">
        <f t="shared" ref="I140:AL140" si="105">+I135-I134-I132-I130</f>
        <v>0</v>
      </c>
      <c r="J140" s="217">
        <f t="shared" si="105"/>
        <v>0</v>
      </c>
      <c r="K140" s="217">
        <f t="shared" si="105"/>
        <v>0</v>
      </c>
      <c r="L140" s="217">
        <f t="shared" si="105"/>
        <v>0</v>
      </c>
      <c r="M140" s="217">
        <f t="shared" si="105"/>
        <v>0</v>
      </c>
      <c r="N140" s="217">
        <f t="shared" si="105"/>
        <v>0</v>
      </c>
      <c r="O140" s="217">
        <f t="shared" si="105"/>
        <v>0</v>
      </c>
      <c r="P140" s="217">
        <f t="shared" si="105"/>
        <v>0</v>
      </c>
      <c r="Q140" s="217">
        <f t="shared" si="105"/>
        <v>0</v>
      </c>
      <c r="R140" s="217">
        <f t="shared" si="105"/>
        <v>0</v>
      </c>
      <c r="S140" s="217">
        <f t="shared" si="105"/>
        <v>0</v>
      </c>
      <c r="T140" s="217">
        <f t="shared" si="105"/>
        <v>0</v>
      </c>
      <c r="U140" s="217">
        <f t="shared" si="105"/>
        <v>0</v>
      </c>
      <c r="V140" s="217">
        <f t="shared" si="105"/>
        <v>0</v>
      </c>
      <c r="W140" s="217">
        <f t="shared" si="105"/>
        <v>0</v>
      </c>
      <c r="X140" s="217">
        <f t="shared" si="105"/>
        <v>0</v>
      </c>
      <c r="Y140" s="217">
        <f t="shared" si="105"/>
        <v>0</v>
      </c>
      <c r="Z140" s="217">
        <f t="shared" si="105"/>
        <v>0</v>
      </c>
      <c r="AA140" s="217">
        <f t="shared" si="105"/>
        <v>0</v>
      </c>
      <c r="AB140" s="217">
        <f t="shared" si="105"/>
        <v>0</v>
      </c>
      <c r="AC140" s="217">
        <f t="shared" si="105"/>
        <v>0</v>
      </c>
      <c r="AD140" s="217">
        <f t="shared" si="105"/>
        <v>0</v>
      </c>
      <c r="AE140" s="217">
        <f t="shared" si="105"/>
        <v>0</v>
      </c>
      <c r="AF140" s="217">
        <f t="shared" si="105"/>
        <v>0</v>
      </c>
      <c r="AG140" s="217">
        <f t="shared" si="105"/>
        <v>0</v>
      </c>
      <c r="AH140" s="217">
        <f t="shared" si="105"/>
        <v>0</v>
      </c>
      <c r="AI140" s="217">
        <f t="shared" si="105"/>
        <v>0</v>
      </c>
      <c r="AJ140" s="217">
        <f t="shared" si="105"/>
        <v>0</v>
      </c>
      <c r="AK140" s="217">
        <f t="shared" si="105"/>
        <v>0</v>
      </c>
      <c r="AL140" s="217">
        <f t="shared" si="105"/>
        <v>0</v>
      </c>
      <c r="AM140" s="271">
        <f>SUM(H140:AL140)+G140</f>
        <v>0</v>
      </c>
      <c r="AO140" s="289" t="e">
        <f>+AM140/(AM141+AM140)</f>
        <v>#DIV/0!</v>
      </c>
    </row>
    <row r="141" spans="2:41" ht="30" customHeight="1">
      <c r="B141" s="238" t="s">
        <v>4</v>
      </c>
      <c r="C141" s="2082"/>
      <c r="D141" s="2115" t="s">
        <v>636</v>
      </c>
      <c r="E141" s="2116"/>
      <c r="F141" s="245"/>
      <c r="G141" s="245"/>
      <c r="H141" s="245">
        <f>+H137+H136+H134+H132+H130</f>
        <v>0</v>
      </c>
      <c r="I141" s="245">
        <f t="shared" ref="I141:AL141" si="106">+I137+I136+I134+I132+I130</f>
        <v>0</v>
      </c>
      <c r="J141" s="245">
        <f t="shared" si="106"/>
        <v>0</v>
      </c>
      <c r="K141" s="245">
        <f t="shared" si="106"/>
        <v>0</v>
      </c>
      <c r="L141" s="245">
        <f t="shared" si="106"/>
        <v>0</v>
      </c>
      <c r="M141" s="245">
        <f t="shared" si="106"/>
        <v>0</v>
      </c>
      <c r="N141" s="245">
        <f t="shared" si="106"/>
        <v>0</v>
      </c>
      <c r="O141" s="245">
        <f t="shared" si="106"/>
        <v>0</v>
      </c>
      <c r="P141" s="245">
        <f t="shared" si="106"/>
        <v>0</v>
      </c>
      <c r="Q141" s="245">
        <f t="shared" si="106"/>
        <v>0</v>
      </c>
      <c r="R141" s="245">
        <f t="shared" si="106"/>
        <v>0</v>
      </c>
      <c r="S141" s="245">
        <f t="shared" si="106"/>
        <v>0</v>
      </c>
      <c r="T141" s="245">
        <f t="shared" si="106"/>
        <v>0</v>
      </c>
      <c r="U141" s="245">
        <f t="shared" si="106"/>
        <v>0</v>
      </c>
      <c r="V141" s="245">
        <f t="shared" si="106"/>
        <v>0</v>
      </c>
      <c r="W141" s="245">
        <f t="shared" si="106"/>
        <v>0</v>
      </c>
      <c r="X141" s="245">
        <f t="shared" si="106"/>
        <v>0</v>
      </c>
      <c r="Y141" s="245">
        <f t="shared" si="106"/>
        <v>0</v>
      </c>
      <c r="Z141" s="245">
        <f t="shared" si="106"/>
        <v>0</v>
      </c>
      <c r="AA141" s="245">
        <f t="shared" si="106"/>
        <v>0</v>
      </c>
      <c r="AB141" s="245">
        <f t="shared" si="106"/>
        <v>0</v>
      </c>
      <c r="AC141" s="245">
        <f t="shared" si="106"/>
        <v>0</v>
      </c>
      <c r="AD141" s="245">
        <f t="shared" si="106"/>
        <v>0</v>
      </c>
      <c r="AE141" s="245">
        <f t="shared" si="106"/>
        <v>0</v>
      </c>
      <c r="AF141" s="245">
        <f t="shared" si="106"/>
        <v>0</v>
      </c>
      <c r="AG141" s="245">
        <f t="shared" si="106"/>
        <v>0</v>
      </c>
      <c r="AH141" s="245">
        <f t="shared" si="106"/>
        <v>0</v>
      </c>
      <c r="AI141" s="245">
        <f t="shared" si="106"/>
        <v>0</v>
      </c>
      <c r="AJ141" s="245">
        <f t="shared" si="106"/>
        <v>0</v>
      </c>
      <c r="AK141" s="245">
        <f t="shared" si="106"/>
        <v>0</v>
      </c>
      <c r="AL141" s="245">
        <f t="shared" si="106"/>
        <v>0</v>
      </c>
      <c r="AM141" s="264">
        <f>SUM(H141:AL141)</f>
        <v>0</v>
      </c>
    </row>
    <row r="142" spans="2:41" ht="30" customHeight="1">
      <c r="B142" s="238" t="s">
        <v>4</v>
      </c>
      <c r="C142" s="2082"/>
      <c r="D142" s="2057" t="s">
        <v>8</v>
      </c>
      <c r="E142" s="2058"/>
      <c r="F142" s="218"/>
      <c r="G142" s="218"/>
      <c r="H142" s="218">
        <f t="shared" ref="H142:AL142" si="107">+H140-H139</f>
        <v>0</v>
      </c>
      <c r="I142" s="218">
        <f t="shared" si="107"/>
        <v>0</v>
      </c>
      <c r="J142" s="218">
        <f t="shared" si="107"/>
        <v>0</v>
      </c>
      <c r="K142" s="218">
        <f t="shared" si="107"/>
        <v>0</v>
      </c>
      <c r="L142" s="218">
        <f t="shared" si="107"/>
        <v>0</v>
      </c>
      <c r="M142" s="218">
        <f t="shared" si="107"/>
        <v>0</v>
      </c>
      <c r="N142" s="218">
        <f t="shared" si="107"/>
        <v>0</v>
      </c>
      <c r="O142" s="218">
        <f t="shared" si="107"/>
        <v>0</v>
      </c>
      <c r="P142" s="218">
        <f t="shared" si="107"/>
        <v>0</v>
      </c>
      <c r="Q142" s="218">
        <f t="shared" si="107"/>
        <v>0</v>
      </c>
      <c r="R142" s="218">
        <f t="shared" si="107"/>
        <v>0</v>
      </c>
      <c r="S142" s="218">
        <f t="shared" si="107"/>
        <v>0</v>
      </c>
      <c r="T142" s="218">
        <f t="shared" si="107"/>
        <v>0</v>
      </c>
      <c r="U142" s="218">
        <f t="shared" si="107"/>
        <v>0</v>
      </c>
      <c r="V142" s="218">
        <f t="shared" si="107"/>
        <v>0</v>
      </c>
      <c r="W142" s="218">
        <f t="shared" si="107"/>
        <v>0</v>
      </c>
      <c r="X142" s="218">
        <f t="shared" si="107"/>
        <v>0</v>
      </c>
      <c r="Y142" s="218">
        <f t="shared" si="107"/>
        <v>0</v>
      </c>
      <c r="Z142" s="218">
        <f t="shared" si="107"/>
        <v>0</v>
      </c>
      <c r="AA142" s="218">
        <f t="shared" si="107"/>
        <v>0</v>
      </c>
      <c r="AB142" s="218">
        <f t="shared" si="107"/>
        <v>0</v>
      </c>
      <c r="AC142" s="218">
        <f t="shared" si="107"/>
        <v>0</v>
      </c>
      <c r="AD142" s="218">
        <f t="shared" si="107"/>
        <v>0</v>
      </c>
      <c r="AE142" s="218">
        <f t="shared" si="107"/>
        <v>0</v>
      </c>
      <c r="AF142" s="218">
        <f t="shared" si="107"/>
        <v>0</v>
      </c>
      <c r="AG142" s="218">
        <f t="shared" si="107"/>
        <v>0</v>
      </c>
      <c r="AH142" s="218">
        <f t="shared" si="107"/>
        <v>0</v>
      </c>
      <c r="AI142" s="218">
        <f t="shared" si="107"/>
        <v>0</v>
      </c>
      <c r="AJ142" s="218">
        <f t="shared" si="107"/>
        <v>0</v>
      </c>
      <c r="AK142" s="218">
        <f t="shared" si="107"/>
        <v>0</v>
      </c>
      <c r="AL142" s="218">
        <f t="shared" si="107"/>
        <v>0</v>
      </c>
      <c r="AM142" s="265">
        <f>SUM(H142:AL142)</f>
        <v>0</v>
      </c>
    </row>
    <row r="143" spans="2:41" ht="30" customHeight="1">
      <c r="B143" s="238" t="s">
        <v>4</v>
      </c>
      <c r="C143" s="2082"/>
      <c r="D143" s="2065" t="s">
        <v>639</v>
      </c>
      <c r="E143" s="2066"/>
      <c r="F143" s="219"/>
      <c r="G143" s="219"/>
      <c r="H143" s="219">
        <f t="shared" ref="H143:AL143" si="108">+G143+H142</f>
        <v>0</v>
      </c>
      <c r="I143" s="219">
        <f t="shared" si="108"/>
        <v>0</v>
      </c>
      <c r="J143" s="219">
        <f t="shared" si="108"/>
        <v>0</v>
      </c>
      <c r="K143" s="219">
        <f t="shared" si="108"/>
        <v>0</v>
      </c>
      <c r="L143" s="219">
        <f t="shared" si="108"/>
        <v>0</v>
      </c>
      <c r="M143" s="219">
        <f t="shared" si="108"/>
        <v>0</v>
      </c>
      <c r="N143" s="219">
        <f t="shared" si="108"/>
        <v>0</v>
      </c>
      <c r="O143" s="219">
        <f t="shared" si="108"/>
        <v>0</v>
      </c>
      <c r="P143" s="219">
        <f t="shared" si="108"/>
        <v>0</v>
      </c>
      <c r="Q143" s="219">
        <f t="shared" si="108"/>
        <v>0</v>
      </c>
      <c r="R143" s="219">
        <f t="shared" si="108"/>
        <v>0</v>
      </c>
      <c r="S143" s="219">
        <f t="shared" si="108"/>
        <v>0</v>
      </c>
      <c r="T143" s="219">
        <f t="shared" si="108"/>
        <v>0</v>
      </c>
      <c r="U143" s="219">
        <f t="shared" si="108"/>
        <v>0</v>
      </c>
      <c r="V143" s="219">
        <f t="shared" si="108"/>
        <v>0</v>
      </c>
      <c r="W143" s="219">
        <f t="shared" si="108"/>
        <v>0</v>
      </c>
      <c r="X143" s="219">
        <f t="shared" si="108"/>
        <v>0</v>
      </c>
      <c r="Y143" s="219">
        <f t="shared" si="108"/>
        <v>0</v>
      </c>
      <c r="Z143" s="219">
        <f t="shared" si="108"/>
        <v>0</v>
      </c>
      <c r="AA143" s="219">
        <f t="shared" si="108"/>
        <v>0</v>
      </c>
      <c r="AB143" s="219">
        <f t="shared" si="108"/>
        <v>0</v>
      </c>
      <c r="AC143" s="219">
        <f t="shared" si="108"/>
        <v>0</v>
      </c>
      <c r="AD143" s="219">
        <f t="shared" si="108"/>
        <v>0</v>
      </c>
      <c r="AE143" s="219">
        <f t="shared" si="108"/>
        <v>0</v>
      </c>
      <c r="AF143" s="219">
        <f t="shared" si="108"/>
        <v>0</v>
      </c>
      <c r="AG143" s="219">
        <f t="shared" si="108"/>
        <v>0</v>
      </c>
      <c r="AH143" s="219">
        <f t="shared" si="108"/>
        <v>0</v>
      </c>
      <c r="AI143" s="219">
        <f t="shared" si="108"/>
        <v>0</v>
      </c>
      <c r="AJ143" s="219">
        <f t="shared" si="108"/>
        <v>0</v>
      </c>
      <c r="AK143" s="219">
        <f t="shared" si="108"/>
        <v>0</v>
      </c>
      <c r="AL143" s="219">
        <f t="shared" si="108"/>
        <v>0</v>
      </c>
      <c r="AM143" s="266">
        <f>SUM(H143:AL143)</f>
        <v>0</v>
      </c>
    </row>
    <row r="144" spans="2:41" ht="30" customHeight="1">
      <c r="B144" s="238" t="s">
        <v>4</v>
      </c>
      <c r="C144" s="2082"/>
      <c r="D144" s="2117" t="s">
        <v>640</v>
      </c>
      <c r="E144" s="2117"/>
      <c r="F144" s="273"/>
      <c r="G144" s="274">
        <f>+G115+G120+G128+G138</f>
        <v>0</v>
      </c>
      <c r="H144" s="275">
        <f t="shared" ref="H144:AL145" si="109">+G144+H139-H112</f>
        <v>0</v>
      </c>
      <c r="I144" s="275">
        <f t="shared" si="109"/>
        <v>0</v>
      </c>
      <c r="J144" s="275">
        <f t="shared" si="109"/>
        <v>0</v>
      </c>
      <c r="K144" s="275">
        <f t="shared" si="109"/>
        <v>0</v>
      </c>
      <c r="L144" s="275">
        <f t="shared" si="109"/>
        <v>0</v>
      </c>
      <c r="M144" s="275">
        <f t="shared" si="109"/>
        <v>0</v>
      </c>
      <c r="N144" s="275">
        <f t="shared" si="109"/>
        <v>0</v>
      </c>
      <c r="O144" s="275">
        <f t="shared" si="109"/>
        <v>0</v>
      </c>
      <c r="P144" s="275">
        <f t="shared" si="109"/>
        <v>0</v>
      </c>
      <c r="Q144" s="275">
        <f t="shared" si="109"/>
        <v>0</v>
      </c>
      <c r="R144" s="275">
        <f t="shared" si="109"/>
        <v>0</v>
      </c>
      <c r="S144" s="275">
        <f t="shared" si="109"/>
        <v>0</v>
      </c>
      <c r="T144" s="275">
        <f t="shared" si="109"/>
        <v>0</v>
      </c>
      <c r="U144" s="275">
        <f t="shared" si="109"/>
        <v>0</v>
      </c>
      <c r="V144" s="275">
        <f t="shared" si="109"/>
        <v>0</v>
      </c>
      <c r="W144" s="275">
        <f t="shared" si="109"/>
        <v>0</v>
      </c>
      <c r="X144" s="275">
        <f t="shared" si="109"/>
        <v>0</v>
      </c>
      <c r="Y144" s="275">
        <f t="shared" si="109"/>
        <v>0</v>
      </c>
      <c r="Z144" s="275">
        <f t="shared" si="109"/>
        <v>0</v>
      </c>
      <c r="AA144" s="275">
        <f t="shared" si="109"/>
        <v>0</v>
      </c>
      <c r="AB144" s="275">
        <f t="shared" si="109"/>
        <v>0</v>
      </c>
      <c r="AC144" s="275">
        <f t="shared" si="109"/>
        <v>0</v>
      </c>
      <c r="AD144" s="275">
        <f t="shared" si="109"/>
        <v>0</v>
      </c>
      <c r="AE144" s="275">
        <f t="shared" si="109"/>
        <v>0</v>
      </c>
      <c r="AF144" s="275">
        <f t="shared" si="109"/>
        <v>0</v>
      </c>
      <c r="AG144" s="275">
        <f t="shared" si="109"/>
        <v>0</v>
      </c>
      <c r="AH144" s="275">
        <f t="shared" si="109"/>
        <v>0</v>
      </c>
      <c r="AI144" s="275">
        <f t="shared" si="109"/>
        <v>0</v>
      </c>
      <c r="AJ144" s="275">
        <f t="shared" si="109"/>
        <v>0</v>
      </c>
      <c r="AK144" s="275">
        <f t="shared" si="109"/>
        <v>0</v>
      </c>
      <c r="AL144" s="275">
        <f t="shared" si="109"/>
        <v>0</v>
      </c>
      <c r="AM144" s="276">
        <f>AL144</f>
        <v>0</v>
      </c>
    </row>
    <row r="145" spans="2:39" ht="30" customHeight="1">
      <c r="B145" s="238" t="s">
        <v>4</v>
      </c>
      <c r="C145" s="2082"/>
      <c r="D145" s="2118" t="s">
        <v>641</v>
      </c>
      <c r="E145" s="2118"/>
      <c r="F145" s="231"/>
      <c r="G145" s="246">
        <f>+G115+G120+G128+G138</f>
        <v>0</v>
      </c>
      <c r="H145" s="232">
        <f t="shared" si="109"/>
        <v>0</v>
      </c>
      <c r="I145" s="232">
        <f t="shared" si="109"/>
        <v>0</v>
      </c>
      <c r="J145" s="232">
        <f t="shared" si="109"/>
        <v>0</v>
      </c>
      <c r="K145" s="232">
        <f t="shared" si="109"/>
        <v>0</v>
      </c>
      <c r="L145" s="232">
        <f t="shared" si="109"/>
        <v>0</v>
      </c>
      <c r="M145" s="232">
        <f t="shared" si="109"/>
        <v>0</v>
      </c>
      <c r="N145" s="232">
        <f t="shared" si="109"/>
        <v>0</v>
      </c>
      <c r="O145" s="232">
        <f t="shared" si="109"/>
        <v>0</v>
      </c>
      <c r="P145" s="232">
        <f t="shared" si="109"/>
        <v>0</v>
      </c>
      <c r="Q145" s="232">
        <f t="shared" si="109"/>
        <v>0</v>
      </c>
      <c r="R145" s="232">
        <f t="shared" si="109"/>
        <v>0</v>
      </c>
      <c r="S145" s="232">
        <f t="shared" si="109"/>
        <v>0</v>
      </c>
      <c r="T145" s="232">
        <f t="shared" si="109"/>
        <v>0</v>
      </c>
      <c r="U145" s="232">
        <f t="shared" si="109"/>
        <v>0</v>
      </c>
      <c r="V145" s="232">
        <f t="shared" si="109"/>
        <v>0</v>
      </c>
      <c r="W145" s="232">
        <f t="shared" si="109"/>
        <v>0</v>
      </c>
      <c r="X145" s="232">
        <f t="shared" si="109"/>
        <v>0</v>
      </c>
      <c r="Y145" s="232">
        <f t="shared" si="109"/>
        <v>0</v>
      </c>
      <c r="Z145" s="232">
        <f t="shared" si="109"/>
        <v>0</v>
      </c>
      <c r="AA145" s="232">
        <f t="shared" si="109"/>
        <v>0</v>
      </c>
      <c r="AB145" s="232">
        <f t="shared" si="109"/>
        <v>0</v>
      </c>
      <c r="AC145" s="232">
        <f t="shared" si="109"/>
        <v>0</v>
      </c>
      <c r="AD145" s="232">
        <f t="shared" si="109"/>
        <v>0</v>
      </c>
      <c r="AE145" s="232">
        <f t="shared" si="109"/>
        <v>0</v>
      </c>
      <c r="AF145" s="232">
        <f t="shared" si="109"/>
        <v>0</v>
      </c>
      <c r="AG145" s="232">
        <f t="shared" si="109"/>
        <v>0</v>
      </c>
      <c r="AH145" s="232">
        <f t="shared" si="109"/>
        <v>0</v>
      </c>
      <c r="AI145" s="232">
        <f t="shared" si="109"/>
        <v>0</v>
      </c>
      <c r="AJ145" s="232">
        <f t="shared" si="109"/>
        <v>0</v>
      </c>
      <c r="AK145" s="232">
        <f t="shared" si="109"/>
        <v>0</v>
      </c>
      <c r="AL145" s="232">
        <f t="shared" si="109"/>
        <v>0</v>
      </c>
      <c r="AM145" s="267">
        <f>AL145</f>
        <v>0</v>
      </c>
    </row>
    <row r="146" spans="2:39" ht="30" customHeight="1" thickBot="1">
      <c r="B146" s="238" t="s">
        <v>4</v>
      </c>
      <c r="C146" s="2083"/>
      <c r="D146" s="2119" t="s">
        <v>8</v>
      </c>
      <c r="E146" s="2119"/>
      <c r="F146" s="228"/>
      <c r="G146" s="229"/>
      <c r="H146" s="230">
        <f>+H145-H144</f>
        <v>0</v>
      </c>
      <c r="I146" s="230">
        <f t="shared" ref="I146:AL146" si="110">+I145-I144</f>
        <v>0</v>
      </c>
      <c r="J146" s="230">
        <f t="shared" si="110"/>
        <v>0</v>
      </c>
      <c r="K146" s="230">
        <f t="shared" si="110"/>
        <v>0</v>
      </c>
      <c r="L146" s="230">
        <f t="shared" si="110"/>
        <v>0</v>
      </c>
      <c r="M146" s="230">
        <f t="shared" si="110"/>
        <v>0</v>
      </c>
      <c r="N146" s="230">
        <f t="shared" si="110"/>
        <v>0</v>
      </c>
      <c r="O146" s="230">
        <f t="shared" si="110"/>
        <v>0</v>
      </c>
      <c r="P146" s="230">
        <f t="shared" si="110"/>
        <v>0</v>
      </c>
      <c r="Q146" s="230">
        <f t="shared" si="110"/>
        <v>0</v>
      </c>
      <c r="R146" s="230">
        <f t="shared" si="110"/>
        <v>0</v>
      </c>
      <c r="S146" s="230">
        <f t="shared" si="110"/>
        <v>0</v>
      </c>
      <c r="T146" s="230">
        <f t="shared" si="110"/>
        <v>0</v>
      </c>
      <c r="U146" s="230">
        <f t="shared" si="110"/>
        <v>0</v>
      </c>
      <c r="V146" s="230">
        <f t="shared" si="110"/>
        <v>0</v>
      </c>
      <c r="W146" s="230">
        <f t="shared" si="110"/>
        <v>0</v>
      </c>
      <c r="X146" s="230">
        <f t="shared" si="110"/>
        <v>0</v>
      </c>
      <c r="Y146" s="230">
        <f t="shared" si="110"/>
        <v>0</v>
      </c>
      <c r="Z146" s="230">
        <f t="shared" si="110"/>
        <v>0</v>
      </c>
      <c r="AA146" s="230">
        <f t="shared" si="110"/>
        <v>0</v>
      </c>
      <c r="AB146" s="230">
        <f t="shared" si="110"/>
        <v>0</v>
      </c>
      <c r="AC146" s="230">
        <f t="shared" si="110"/>
        <v>0</v>
      </c>
      <c r="AD146" s="230">
        <f t="shared" si="110"/>
        <v>0</v>
      </c>
      <c r="AE146" s="230">
        <f t="shared" si="110"/>
        <v>0</v>
      </c>
      <c r="AF146" s="230">
        <f t="shared" si="110"/>
        <v>0</v>
      </c>
      <c r="AG146" s="230">
        <f t="shared" si="110"/>
        <v>0</v>
      </c>
      <c r="AH146" s="230">
        <f t="shared" si="110"/>
        <v>0</v>
      </c>
      <c r="AI146" s="230">
        <f t="shared" si="110"/>
        <v>0</v>
      </c>
      <c r="AJ146" s="230">
        <f t="shared" si="110"/>
        <v>0</v>
      </c>
      <c r="AK146" s="230">
        <f t="shared" si="110"/>
        <v>0</v>
      </c>
      <c r="AL146" s="230">
        <f t="shared" si="110"/>
        <v>0</v>
      </c>
      <c r="AM146" s="268">
        <f>+AL146+AM145-AM144</f>
        <v>0</v>
      </c>
    </row>
    <row r="147" spans="2:39" ht="30" customHeight="1" thickTop="1">
      <c r="B147" s="38"/>
    </row>
    <row r="148" spans="2:39" ht="30" customHeight="1" thickBot="1">
      <c r="B148" s="38"/>
    </row>
    <row r="149" spans="2:39" ht="30.75" customHeight="1" thickTop="1">
      <c r="B149" s="1420" t="s">
        <v>181</v>
      </c>
      <c r="C149" s="1666" t="s">
        <v>431</v>
      </c>
      <c r="D149" s="2067" t="s">
        <v>120</v>
      </c>
      <c r="E149" s="2068"/>
      <c r="F149" s="1415" t="str">
        <f t="shared" ref="F149:F188" si="111">B149&amp;D149</f>
        <v>MLM_HP払出計画</v>
      </c>
      <c r="H149" s="1148">
        <f>SUMIF($D$7:$D$41,$D$149:$D$158,H$7:H$41)</f>
        <v>0</v>
      </c>
      <c r="I149" s="1148">
        <f t="shared" ref="I149:X158" si="112">SUMIF($D$7:$D$41,$D$149:$D$158,I$7:I$41)</f>
        <v>0</v>
      </c>
      <c r="J149" s="1148">
        <f t="shared" si="112"/>
        <v>0</v>
      </c>
      <c r="K149" s="1148">
        <f t="shared" si="112"/>
        <v>0</v>
      </c>
      <c r="L149" s="1148">
        <f t="shared" si="112"/>
        <v>0</v>
      </c>
      <c r="M149" s="1148">
        <f t="shared" si="112"/>
        <v>108</v>
      </c>
      <c r="N149" s="1148">
        <f t="shared" si="112"/>
        <v>72</v>
      </c>
      <c r="O149" s="1148">
        <f t="shared" si="112"/>
        <v>36</v>
      </c>
      <c r="P149" s="1148">
        <f t="shared" si="112"/>
        <v>0</v>
      </c>
      <c r="Q149" s="1148">
        <f t="shared" si="112"/>
        <v>0</v>
      </c>
      <c r="R149" s="1148">
        <f t="shared" si="112"/>
        <v>0</v>
      </c>
      <c r="S149" s="1148">
        <f t="shared" si="112"/>
        <v>0</v>
      </c>
      <c r="T149" s="1148">
        <f t="shared" si="112"/>
        <v>0</v>
      </c>
      <c r="U149" s="1148">
        <f t="shared" si="112"/>
        <v>0</v>
      </c>
      <c r="V149" s="1148">
        <f t="shared" si="112"/>
        <v>0</v>
      </c>
      <c r="W149" s="1148">
        <f t="shared" si="112"/>
        <v>0</v>
      </c>
      <c r="X149" s="1148">
        <f t="shared" si="112"/>
        <v>0</v>
      </c>
      <c r="Y149" s="1148">
        <f t="shared" ref="Y149:AL152" si="113">SUMIF($D$7:$D$41,$D$149:$D$158,Y$7:Y$41)</f>
        <v>0</v>
      </c>
      <c r="Z149" s="1148">
        <f t="shared" si="113"/>
        <v>0</v>
      </c>
      <c r="AA149" s="1148">
        <f t="shared" si="113"/>
        <v>0</v>
      </c>
      <c r="AB149" s="1148">
        <f t="shared" si="113"/>
        <v>0</v>
      </c>
      <c r="AC149" s="1148">
        <f t="shared" si="113"/>
        <v>0</v>
      </c>
      <c r="AD149" s="1148">
        <f t="shared" si="113"/>
        <v>0</v>
      </c>
      <c r="AE149" s="1148">
        <f t="shared" si="113"/>
        <v>0</v>
      </c>
      <c r="AF149" s="1148">
        <f t="shared" si="113"/>
        <v>0</v>
      </c>
      <c r="AG149" s="1148">
        <f t="shared" si="113"/>
        <v>0</v>
      </c>
      <c r="AH149" s="1148">
        <f t="shared" si="113"/>
        <v>0</v>
      </c>
      <c r="AI149" s="1148">
        <f t="shared" si="113"/>
        <v>0</v>
      </c>
      <c r="AJ149" s="1148">
        <f t="shared" si="113"/>
        <v>0</v>
      </c>
      <c r="AK149" s="1148">
        <f t="shared" si="113"/>
        <v>0</v>
      </c>
      <c r="AL149" s="1148">
        <f t="shared" si="113"/>
        <v>0</v>
      </c>
      <c r="AM149" s="1"/>
    </row>
    <row r="150" spans="2:39" ht="30.75" customHeight="1" thickBot="1">
      <c r="B150" s="1420" t="s">
        <v>181</v>
      </c>
      <c r="C150" s="1667"/>
      <c r="D150" s="2049" t="s">
        <v>54</v>
      </c>
      <c r="E150" s="2050"/>
      <c r="F150" s="1416" t="str">
        <f t="shared" si="111"/>
        <v>MLM_HP完成品在庫</v>
      </c>
      <c r="H150" s="1181">
        <f t="shared" ref="H150:L158" si="114">SUMIF($D$7:$D$41,$D$149:$D$158,H$7:H$41)</f>
        <v>0</v>
      </c>
      <c r="I150" s="1155">
        <f t="shared" si="112"/>
        <v>0</v>
      </c>
      <c r="J150" s="1155">
        <f t="shared" si="112"/>
        <v>0</v>
      </c>
      <c r="K150" s="1155">
        <f t="shared" si="112"/>
        <v>0</v>
      </c>
      <c r="L150" s="1155">
        <f t="shared" si="112"/>
        <v>0</v>
      </c>
      <c r="M150" s="1155">
        <f t="shared" si="112"/>
        <v>36</v>
      </c>
      <c r="N150" s="1155">
        <f t="shared" si="112"/>
        <v>0</v>
      </c>
      <c r="O150" s="1155">
        <f t="shared" si="112"/>
        <v>0</v>
      </c>
      <c r="P150" s="1155">
        <f t="shared" si="112"/>
        <v>0</v>
      </c>
      <c r="Q150" s="1155">
        <f t="shared" si="112"/>
        <v>0</v>
      </c>
      <c r="R150" s="1155">
        <f t="shared" si="112"/>
        <v>0</v>
      </c>
      <c r="S150" s="1155">
        <f t="shared" si="112"/>
        <v>0</v>
      </c>
      <c r="T150" s="1155">
        <f t="shared" si="112"/>
        <v>0</v>
      </c>
      <c r="U150" s="1155">
        <f t="shared" si="112"/>
        <v>0</v>
      </c>
      <c r="V150" s="1155">
        <f t="shared" si="112"/>
        <v>0</v>
      </c>
      <c r="W150" s="1155">
        <f t="shared" si="112"/>
        <v>0</v>
      </c>
      <c r="X150" s="1155">
        <f t="shared" si="112"/>
        <v>0</v>
      </c>
      <c r="Y150" s="1155">
        <f t="shared" si="113"/>
        <v>0</v>
      </c>
      <c r="Z150" s="1155">
        <f t="shared" si="113"/>
        <v>0</v>
      </c>
      <c r="AA150" s="1155">
        <f t="shared" si="113"/>
        <v>0</v>
      </c>
      <c r="AB150" s="1155">
        <f t="shared" si="113"/>
        <v>0</v>
      </c>
      <c r="AC150" s="1155">
        <f t="shared" si="113"/>
        <v>0</v>
      </c>
      <c r="AD150" s="1155">
        <f t="shared" si="113"/>
        <v>0</v>
      </c>
      <c r="AE150" s="1155">
        <f t="shared" si="113"/>
        <v>0</v>
      </c>
      <c r="AF150" s="1155">
        <f t="shared" si="113"/>
        <v>0</v>
      </c>
      <c r="AG150" s="1155">
        <f t="shared" si="113"/>
        <v>0</v>
      </c>
      <c r="AH150" s="1155">
        <f t="shared" si="113"/>
        <v>0</v>
      </c>
      <c r="AI150" s="1155">
        <f t="shared" si="113"/>
        <v>0</v>
      </c>
      <c r="AJ150" s="1155">
        <f t="shared" si="113"/>
        <v>0</v>
      </c>
      <c r="AK150" s="1155">
        <f t="shared" si="113"/>
        <v>0</v>
      </c>
      <c r="AL150" s="1155">
        <f t="shared" si="113"/>
        <v>0</v>
      </c>
      <c r="AM150" s="1"/>
    </row>
    <row r="151" spans="2:39" ht="30.75" customHeight="1" thickTop="1">
      <c r="B151" s="1420" t="s">
        <v>181</v>
      </c>
      <c r="C151" s="1667"/>
      <c r="D151" s="2051" t="s">
        <v>40</v>
      </c>
      <c r="E151" s="2052"/>
      <c r="F151" s="1417" t="str">
        <f t="shared" si="111"/>
        <v>MLM_HP仕上げ計画</v>
      </c>
      <c r="H151" s="1160">
        <f t="shared" si="114"/>
        <v>0</v>
      </c>
      <c r="I151" s="1160">
        <f t="shared" si="112"/>
        <v>0</v>
      </c>
      <c r="J151" s="1160">
        <f t="shared" si="112"/>
        <v>0</v>
      </c>
      <c r="K151" s="1160">
        <f t="shared" si="112"/>
        <v>0</v>
      </c>
      <c r="L151" s="1160">
        <f t="shared" si="112"/>
        <v>0</v>
      </c>
      <c r="M151" s="1160">
        <f t="shared" si="112"/>
        <v>108</v>
      </c>
      <c r="N151" s="1160">
        <f t="shared" si="112"/>
        <v>72</v>
      </c>
      <c r="O151" s="1160">
        <f t="shared" si="112"/>
        <v>72</v>
      </c>
      <c r="P151" s="1160">
        <f t="shared" si="112"/>
        <v>0</v>
      </c>
      <c r="Q151" s="1160">
        <f t="shared" si="112"/>
        <v>0</v>
      </c>
      <c r="R151" s="1160">
        <f t="shared" si="112"/>
        <v>0</v>
      </c>
      <c r="S151" s="1160">
        <f t="shared" si="112"/>
        <v>0</v>
      </c>
      <c r="T151" s="1160">
        <f t="shared" si="112"/>
        <v>0</v>
      </c>
      <c r="U151" s="1160">
        <f t="shared" si="112"/>
        <v>0</v>
      </c>
      <c r="V151" s="1160">
        <f t="shared" si="112"/>
        <v>0</v>
      </c>
      <c r="W151" s="1160">
        <f t="shared" si="112"/>
        <v>0</v>
      </c>
      <c r="X151" s="1160">
        <f t="shared" si="112"/>
        <v>0</v>
      </c>
      <c r="Y151" s="1160">
        <f t="shared" si="113"/>
        <v>0</v>
      </c>
      <c r="Z151" s="1160">
        <f t="shared" si="113"/>
        <v>0</v>
      </c>
      <c r="AA151" s="1160">
        <f t="shared" si="113"/>
        <v>0</v>
      </c>
      <c r="AB151" s="1160">
        <f t="shared" si="113"/>
        <v>0</v>
      </c>
      <c r="AC151" s="1160">
        <f t="shared" si="113"/>
        <v>0</v>
      </c>
      <c r="AD151" s="1160">
        <f t="shared" si="113"/>
        <v>0</v>
      </c>
      <c r="AE151" s="1160">
        <f t="shared" si="113"/>
        <v>0</v>
      </c>
      <c r="AF151" s="1160">
        <f t="shared" si="113"/>
        <v>0</v>
      </c>
      <c r="AG151" s="1160">
        <f t="shared" si="113"/>
        <v>0</v>
      </c>
      <c r="AH151" s="1160">
        <f t="shared" si="113"/>
        <v>0</v>
      </c>
      <c r="AI151" s="1160">
        <f t="shared" si="113"/>
        <v>0</v>
      </c>
      <c r="AJ151" s="1160">
        <f t="shared" si="113"/>
        <v>0</v>
      </c>
      <c r="AK151" s="1160">
        <f t="shared" si="113"/>
        <v>0</v>
      </c>
      <c r="AL151" s="1160">
        <f t="shared" si="113"/>
        <v>0</v>
      </c>
      <c r="AM151" s="1"/>
    </row>
    <row r="152" spans="2:39" ht="41.4">
      <c r="B152" s="1420" t="s">
        <v>181</v>
      </c>
      <c r="C152" s="1667"/>
      <c r="D152" s="2053" t="s">
        <v>140</v>
      </c>
      <c r="E152" s="2054"/>
      <c r="F152" s="1418" t="str">
        <f t="shared" si="111"/>
        <v>MLM_HP仕上げ合格</v>
      </c>
      <c r="H152" s="1160">
        <f t="shared" si="114"/>
        <v>0</v>
      </c>
      <c r="I152" s="1160">
        <f t="shared" si="114"/>
        <v>0</v>
      </c>
      <c r="J152" s="1160">
        <f t="shared" si="114"/>
        <v>0</v>
      </c>
      <c r="K152" s="1160">
        <f t="shared" si="114"/>
        <v>0</v>
      </c>
      <c r="L152" s="1160">
        <f t="shared" si="114"/>
        <v>0</v>
      </c>
      <c r="M152" s="1160">
        <f t="shared" si="112"/>
        <v>72</v>
      </c>
      <c r="N152" s="1160">
        <f t="shared" si="112"/>
        <v>72</v>
      </c>
      <c r="O152" s="1160">
        <f t="shared" si="112"/>
        <v>72</v>
      </c>
      <c r="P152" s="1160">
        <f t="shared" si="112"/>
        <v>0</v>
      </c>
      <c r="Q152" s="1160">
        <f t="shared" si="112"/>
        <v>0</v>
      </c>
      <c r="R152" s="1160">
        <f t="shared" si="112"/>
        <v>0</v>
      </c>
      <c r="S152" s="1160">
        <f t="shared" si="112"/>
        <v>0</v>
      </c>
      <c r="T152" s="1160">
        <f t="shared" si="112"/>
        <v>0</v>
      </c>
      <c r="U152" s="1160">
        <f t="shared" si="112"/>
        <v>0</v>
      </c>
      <c r="V152" s="1160">
        <f t="shared" si="112"/>
        <v>0</v>
      </c>
      <c r="W152" s="1160">
        <f t="shared" si="112"/>
        <v>0</v>
      </c>
      <c r="X152" s="1160">
        <f t="shared" si="112"/>
        <v>0</v>
      </c>
      <c r="Y152" s="1160">
        <f t="shared" si="113"/>
        <v>0</v>
      </c>
      <c r="Z152" s="1160">
        <f t="shared" si="113"/>
        <v>0</v>
      </c>
      <c r="AA152" s="1160">
        <f t="shared" si="113"/>
        <v>0</v>
      </c>
      <c r="AB152" s="1160">
        <f t="shared" si="113"/>
        <v>0</v>
      </c>
      <c r="AC152" s="1160">
        <f t="shared" si="113"/>
        <v>0</v>
      </c>
      <c r="AD152" s="1160">
        <f t="shared" si="113"/>
        <v>0</v>
      </c>
      <c r="AE152" s="1160">
        <f t="shared" si="113"/>
        <v>0</v>
      </c>
      <c r="AF152" s="1160">
        <f t="shared" si="113"/>
        <v>0</v>
      </c>
      <c r="AG152" s="1160">
        <f t="shared" si="113"/>
        <v>0</v>
      </c>
      <c r="AH152" s="1160">
        <f t="shared" si="113"/>
        <v>0</v>
      </c>
      <c r="AI152" s="1160">
        <f t="shared" si="113"/>
        <v>0</v>
      </c>
      <c r="AJ152" s="1160">
        <f t="shared" si="113"/>
        <v>0</v>
      </c>
      <c r="AK152" s="1160">
        <f t="shared" si="113"/>
        <v>0</v>
      </c>
      <c r="AL152" s="1160">
        <f t="shared" si="113"/>
        <v>0</v>
      </c>
      <c r="AM152" s="1"/>
    </row>
    <row r="153" spans="2:39" ht="41.4">
      <c r="B153" s="1420" t="s">
        <v>181</v>
      </c>
      <c r="C153" s="1667"/>
      <c r="D153" s="2055" t="s">
        <v>144</v>
      </c>
      <c r="E153" s="2056"/>
      <c r="F153" s="1419" t="str">
        <f t="shared" si="111"/>
        <v>MLM_HP良品計画</v>
      </c>
      <c r="H153" s="1160">
        <f t="shared" si="114"/>
        <v>0</v>
      </c>
      <c r="I153" s="1160">
        <f t="shared" si="114"/>
        <v>0</v>
      </c>
      <c r="J153" s="1160">
        <f t="shared" si="114"/>
        <v>0</v>
      </c>
      <c r="K153" s="1160">
        <f t="shared" si="114"/>
        <v>0</v>
      </c>
      <c r="L153" s="1160">
        <f t="shared" si="114"/>
        <v>0</v>
      </c>
      <c r="M153" s="1160">
        <f t="shared" si="112"/>
        <v>0</v>
      </c>
      <c r="N153" s="1160">
        <f t="shared" ref="N153:AL158" si="115">SUMIF($D$7:$D$41,$D$149:$D$158,N$7:N$41)</f>
        <v>0</v>
      </c>
      <c r="O153" s="1160">
        <f t="shared" si="115"/>
        <v>0</v>
      </c>
      <c r="P153" s="1160">
        <f t="shared" si="115"/>
        <v>0</v>
      </c>
      <c r="Q153" s="1160">
        <f t="shared" si="115"/>
        <v>0</v>
      </c>
      <c r="R153" s="1160">
        <f t="shared" si="115"/>
        <v>0</v>
      </c>
      <c r="S153" s="1160">
        <f t="shared" si="115"/>
        <v>0</v>
      </c>
      <c r="T153" s="1160">
        <f t="shared" si="115"/>
        <v>0</v>
      </c>
      <c r="U153" s="1160">
        <f t="shared" si="115"/>
        <v>0</v>
      </c>
      <c r="V153" s="1160">
        <f t="shared" si="115"/>
        <v>0</v>
      </c>
      <c r="W153" s="1160">
        <f t="shared" si="115"/>
        <v>0</v>
      </c>
      <c r="X153" s="1160">
        <f t="shared" si="115"/>
        <v>0</v>
      </c>
      <c r="Y153" s="1160">
        <f t="shared" si="115"/>
        <v>160</v>
      </c>
      <c r="Z153" s="1160">
        <f t="shared" si="115"/>
        <v>100</v>
      </c>
      <c r="AA153" s="1160">
        <f t="shared" si="115"/>
        <v>0</v>
      </c>
      <c r="AB153" s="1160">
        <f t="shared" si="115"/>
        <v>0</v>
      </c>
      <c r="AC153" s="1160">
        <f t="shared" si="115"/>
        <v>0</v>
      </c>
      <c r="AD153" s="1160">
        <f t="shared" si="115"/>
        <v>0</v>
      </c>
      <c r="AE153" s="1160">
        <f t="shared" si="115"/>
        <v>0</v>
      </c>
      <c r="AF153" s="1160">
        <f t="shared" si="115"/>
        <v>0</v>
      </c>
      <c r="AG153" s="1160">
        <f t="shared" si="115"/>
        <v>0</v>
      </c>
      <c r="AH153" s="1160">
        <f t="shared" si="115"/>
        <v>0</v>
      </c>
      <c r="AI153" s="1160">
        <f t="shared" si="115"/>
        <v>0</v>
      </c>
      <c r="AJ153" s="1160">
        <f t="shared" si="115"/>
        <v>0</v>
      </c>
      <c r="AK153" s="1160">
        <f t="shared" si="115"/>
        <v>0</v>
      </c>
      <c r="AL153" s="1160">
        <f t="shared" si="115"/>
        <v>0</v>
      </c>
      <c r="AM153" s="1"/>
    </row>
    <row r="154" spans="2:39" ht="41.4">
      <c r="B154" s="1420" t="s">
        <v>181</v>
      </c>
      <c r="C154" s="1667"/>
      <c r="D154" s="2057" t="s">
        <v>148</v>
      </c>
      <c r="E154" s="2058"/>
      <c r="F154" s="1417" t="str">
        <f t="shared" si="111"/>
        <v>MLM_HP良品実績</v>
      </c>
      <c r="H154" s="1160">
        <f t="shared" si="114"/>
        <v>0</v>
      </c>
      <c r="I154" s="1160">
        <f t="shared" si="114"/>
        <v>0</v>
      </c>
      <c r="J154" s="1160">
        <f t="shared" si="114"/>
        <v>0</v>
      </c>
      <c r="K154" s="1160">
        <f t="shared" si="114"/>
        <v>0</v>
      </c>
      <c r="L154" s="1160">
        <f t="shared" si="114"/>
        <v>0</v>
      </c>
      <c r="M154" s="1160">
        <f t="shared" si="112"/>
        <v>0</v>
      </c>
      <c r="N154" s="1160">
        <f t="shared" si="115"/>
        <v>0</v>
      </c>
      <c r="O154" s="1160">
        <f t="shared" si="115"/>
        <v>0</v>
      </c>
      <c r="P154" s="1160">
        <f t="shared" si="115"/>
        <v>0</v>
      </c>
      <c r="Q154" s="1160">
        <f t="shared" si="115"/>
        <v>0</v>
      </c>
      <c r="R154" s="1160">
        <f t="shared" si="115"/>
        <v>0</v>
      </c>
      <c r="S154" s="1160">
        <f t="shared" si="115"/>
        <v>0</v>
      </c>
      <c r="T154" s="1160">
        <f t="shared" si="115"/>
        <v>0</v>
      </c>
      <c r="U154" s="1160">
        <f t="shared" si="115"/>
        <v>0</v>
      </c>
      <c r="V154" s="1160">
        <f t="shared" si="115"/>
        <v>0</v>
      </c>
      <c r="W154" s="1160">
        <f t="shared" si="115"/>
        <v>0</v>
      </c>
      <c r="X154" s="1160">
        <f t="shared" si="115"/>
        <v>0</v>
      </c>
      <c r="Y154" s="1160">
        <f t="shared" si="115"/>
        <v>41</v>
      </c>
      <c r="Z154" s="1160">
        <f t="shared" si="115"/>
        <v>120</v>
      </c>
      <c r="AA154" s="1160">
        <f t="shared" si="115"/>
        <v>-2</v>
      </c>
      <c r="AB154" s="1160">
        <f t="shared" si="115"/>
        <v>0</v>
      </c>
      <c r="AC154" s="1160">
        <f t="shared" si="115"/>
        <v>0</v>
      </c>
      <c r="AD154" s="1160">
        <f t="shared" si="115"/>
        <v>0</v>
      </c>
      <c r="AE154" s="1160">
        <f t="shared" si="115"/>
        <v>0</v>
      </c>
      <c r="AF154" s="1160">
        <f t="shared" si="115"/>
        <v>0</v>
      </c>
      <c r="AG154" s="1160">
        <f t="shared" si="115"/>
        <v>0</v>
      </c>
      <c r="AH154" s="1160">
        <f t="shared" si="115"/>
        <v>0</v>
      </c>
      <c r="AI154" s="1160">
        <f t="shared" si="115"/>
        <v>0</v>
      </c>
      <c r="AJ154" s="1160">
        <f t="shared" si="115"/>
        <v>0</v>
      </c>
      <c r="AK154" s="1160">
        <f t="shared" si="115"/>
        <v>0</v>
      </c>
      <c r="AL154" s="1160">
        <f t="shared" si="115"/>
        <v>0</v>
      </c>
      <c r="AM154" s="1"/>
    </row>
    <row r="155" spans="2:39" ht="41.4">
      <c r="B155" s="1420" t="s">
        <v>181</v>
      </c>
      <c r="C155" s="1667"/>
      <c r="D155" s="2059" t="s">
        <v>53</v>
      </c>
      <c r="E155" s="2060"/>
      <c r="F155" s="1417" t="str">
        <f>B155&amp;D155</f>
        <v>MLM_HPＧＤＣ仕掛在庫</v>
      </c>
      <c r="H155" s="1160">
        <f t="shared" si="114"/>
        <v>619</v>
      </c>
      <c r="I155" s="1160">
        <f t="shared" si="114"/>
        <v>619</v>
      </c>
      <c r="J155" s="1160">
        <f t="shared" si="114"/>
        <v>619</v>
      </c>
      <c r="K155" s="1160">
        <f t="shared" si="114"/>
        <v>619</v>
      </c>
      <c r="L155" s="1160">
        <f t="shared" si="114"/>
        <v>619</v>
      </c>
      <c r="M155" s="1160">
        <f t="shared" si="112"/>
        <v>547</v>
      </c>
      <c r="N155" s="1160">
        <f t="shared" si="115"/>
        <v>475</v>
      </c>
      <c r="O155" s="1160">
        <f t="shared" si="115"/>
        <v>403</v>
      </c>
      <c r="P155" s="1160">
        <f t="shared" si="115"/>
        <v>403</v>
      </c>
      <c r="Q155" s="1160">
        <f t="shared" si="115"/>
        <v>403</v>
      </c>
      <c r="R155" s="1160">
        <f t="shared" si="115"/>
        <v>403</v>
      </c>
      <c r="S155" s="1160">
        <f t="shared" si="115"/>
        <v>403</v>
      </c>
      <c r="T155" s="1160">
        <f t="shared" si="115"/>
        <v>403</v>
      </c>
      <c r="U155" s="1160">
        <f t="shared" si="115"/>
        <v>403</v>
      </c>
      <c r="V155" s="1160">
        <f t="shared" si="115"/>
        <v>403</v>
      </c>
      <c r="W155" s="1160">
        <f t="shared" si="115"/>
        <v>403</v>
      </c>
      <c r="X155" s="1160">
        <f t="shared" si="115"/>
        <v>403</v>
      </c>
      <c r="Y155" s="1160">
        <f t="shared" si="115"/>
        <v>403</v>
      </c>
      <c r="Z155" s="1160">
        <f t="shared" si="115"/>
        <v>403</v>
      </c>
      <c r="AA155" s="1160">
        <f t="shared" si="115"/>
        <v>403</v>
      </c>
      <c r="AB155" s="1160">
        <f t="shared" si="115"/>
        <v>403</v>
      </c>
      <c r="AC155" s="1160">
        <f t="shared" si="115"/>
        <v>403</v>
      </c>
      <c r="AD155" s="1160">
        <f t="shared" si="115"/>
        <v>403</v>
      </c>
      <c r="AE155" s="1160">
        <f t="shared" si="115"/>
        <v>403</v>
      </c>
      <c r="AF155" s="1160">
        <f t="shared" si="115"/>
        <v>403</v>
      </c>
      <c r="AG155" s="1160">
        <f t="shared" si="115"/>
        <v>403</v>
      </c>
      <c r="AH155" s="1160">
        <f t="shared" si="115"/>
        <v>403</v>
      </c>
      <c r="AI155" s="1160">
        <f t="shared" si="115"/>
        <v>403</v>
      </c>
      <c r="AJ155" s="1160">
        <f t="shared" si="115"/>
        <v>403</v>
      </c>
      <c r="AK155" s="1160">
        <f t="shared" si="115"/>
        <v>403</v>
      </c>
      <c r="AL155" s="1160">
        <f t="shared" si="115"/>
        <v>403</v>
      </c>
      <c r="AM155" s="1"/>
    </row>
    <row r="156" spans="2:39" ht="42" thickBot="1">
      <c r="B156" s="1420" t="s">
        <v>181</v>
      </c>
      <c r="C156" s="1667"/>
      <c r="D156" s="2061" t="s">
        <v>52</v>
      </c>
      <c r="E156" s="2062"/>
      <c r="F156" s="1417" t="str">
        <f>B156&amp;D156</f>
        <v>MLM_HPメーカー在庫</v>
      </c>
      <c r="H156" s="1160">
        <f t="shared" si="114"/>
        <v>0</v>
      </c>
      <c r="I156" s="1160">
        <f t="shared" si="114"/>
        <v>0</v>
      </c>
      <c r="J156" s="1160">
        <f t="shared" si="114"/>
        <v>0</v>
      </c>
      <c r="K156" s="1160">
        <f t="shared" si="114"/>
        <v>0</v>
      </c>
      <c r="L156" s="1160">
        <f t="shared" si="114"/>
        <v>0</v>
      </c>
      <c r="M156" s="1160">
        <f t="shared" si="112"/>
        <v>0</v>
      </c>
      <c r="N156" s="1160">
        <f t="shared" si="115"/>
        <v>0</v>
      </c>
      <c r="O156" s="1160">
        <f t="shared" si="115"/>
        <v>0</v>
      </c>
      <c r="P156" s="1160">
        <f t="shared" si="115"/>
        <v>0</v>
      </c>
      <c r="Q156" s="1160">
        <f t="shared" si="115"/>
        <v>0</v>
      </c>
      <c r="R156" s="1160">
        <f t="shared" si="115"/>
        <v>0</v>
      </c>
      <c r="S156" s="1160">
        <f t="shared" si="115"/>
        <v>0</v>
      </c>
      <c r="T156" s="1160">
        <f t="shared" si="115"/>
        <v>0</v>
      </c>
      <c r="U156" s="1160">
        <f t="shared" si="115"/>
        <v>0</v>
      </c>
      <c r="V156" s="1160">
        <f t="shared" si="115"/>
        <v>0</v>
      </c>
      <c r="W156" s="1160">
        <f t="shared" si="115"/>
        <v>0</v>
      </c>
      <c r="X156" s="1160">
        <f t="shared" si="115"/>
        <v>0</v>
      </c>
      <c r="Y156" s="1160">
        <f t="shared" si="115"/>
        <v>0</v>
      </c>
      <c r="Z156" s="1160">
        <f t="shared" si="115"/>
        <v>0</v>
      </c>
      <c r="AA156" s="1160">
        <f t="shared" si="115"/>
        <v>0</v>
      </c>
      <c r="AB156" s="1160">
        <f t="shared" si="115"/>
        <v>0</v>
      </c>
      <c r="AC156" s="1160">
        <f t="shared" si="115"/>
        <v>0</v>
      </c>
      <c r="AD156" s="1160">
        <f t="shared" si="115"/>
        <v>0</v>
      </c>
      <c r="AE156" s="1160">
        <f t="shared" si="115"/>
        <v>0</v>
      </c>
      <c r="AF156" s="1160">
        <f t="shared" si="115"/>
        <v>0</v>
      </c>
      <c r="AG156" s="1160">
        <f t="shared" si="115"/>
        <v>0</v>
      </c>
      <c r="AH156" s="1160">
        <f t="shared" si="115"/>
        <v>0</v>
      </c>
      <c r="AI156" s="1160">
        <f t="shared" si="115"/>
        <v>0</v>
      </c>
      <c r="AJ156" s="1160">
        <f t="shared" si="115"/>
        <v>0</v>
      </c>
      <c r="AK156" s="1160">
        <f t="shared" si="115"/>
        <v>0</v>
      </c>
      <c r="AL156" s="1160">
        <f t="shared" si="115"/>
        <v>0</v>
      </c>
      <c r="AM156" s="1"/>
    </row>
    <row r="157" spans="2:39" ht="42" thickTop="1">
      <c r="B157" s="1420" t="s">
        <v>181</v>
      </c>
      <c r="C157" s="1667"/>
      <c r="D157" s="2063" t="s">
        <v>51</v>
      </c>
      <c r="E157" s="2064"/>
      <c r="F157" s="1417" t="str">
        <f>B157&amp;D157</f>
        <v>MLM_HP鋳造領域在庫</v>
      </c>
      <c r="H157" s="1160">
        <f t="shared" si="114"/>
        <v>8</v>
      </c>
      <c r="I157" s="1160">
        <f t="shared" si="114"/>
        <v>8</v>
      </c>
      <c r="J157" s="1160">
        <f t="shared" si="114"/>
        <v>8</v>
      </c>
      <c r="K157" s="1160">
        <f t="shared" si="114"/>
        <v>8</v>
      </c>
      <c r="L157" s="1160">
        <f t="shared" si="114"/>
        <v>8</v>
      </c>
      <c r="M157" s="1160">
        <f t="shared" si="112"/>
        <v>8</v>
      </c>
      <c r="N157" s="1160">
        <f t="shared" si="115"/>
        <v>8</v>
      </c>
      <c r="O157" s="1160">
        <f t="shared" si="115"/>
        <v>8</v>
      </c>
      <c r="P157" s="1160">
        <f t="shared" si="115"/>
        <v>8</v>
      </c>
      <c r="Q157" s="1160">
        <f t="shared" si="115"/>
        <v>8</v>
      </c>
      <c r="R157" s="1160">
        <f t="shared" si="115"/>
        <v>8</v>
      </c>
      <c r="S157" s="1160">
        <f t="shared" si="115"/>
        <v>8</v>
      </c>
      <c r="T157" s="1160">
        <f t="shared" si="115"/>
        <v>8</v>
      </c>
      <c r="U157" s="1160">
        <f t="shared" si="115"/>
        <v>8</v>
      </c>
      <c r="V157" s="1160">
        <f t="shared" si="115"/>
        <v>8</v>
      </c>
      <c r="W157" s="1160">
        <f t="shared" si="115"/>
        <v>8</v>
      </c>
      <c r="X157" s="1160">
        <f t="shared" si="115"/>
        <v>8</v>
      </c>
      <c r="Y157" s="1160">
        <f t="shared" si="115"/>
        <v>49</v>
      </c>
      <c r="Z157" s="1160">
        <f t="shared" si="115"/>
        <v>169</v>
      </c>
      <c r="AA157" s="1160">
        <f t="shared" si="115"/>
        <v>167</v>
      </c>
      <c r="AB157" s="1160">
        <f t="shared" si="115"/>
        <v>167</v>
      </c>
      <c r="AC157" s="1160">
        <f t="shared" si="115"/>
        <v>167</v>
      </c>
      <c r="AD157" s="1160">
        <f t="shared" si="115"/>
        <v>167</v>
      </c>
      <c r="AE157" s="1160">
        <f t="shared" si="115"/>
        <v>167</v>
      </c>
      <c r="AF157" s="1160">
        <f t="shared" si="115"/>
        <v>167</v>
      </c>
      <c r="AG157" s="1160">
        <f t="shared" si="115"/>
        <v>167</v>
      </c>
      <c r="AH157" s="1160">
        <f t="shared" si="115"/>
        <v>167</v>
      </c>
      <c r="AI157" s="1160">
        <f t="shared" si="115"/>
        <v>167</v>
      </c>
      <c r="AJ157" s="1160">
        <f t="shared" si="115"/>
        <v>167</v>
      </c>
      <c r="AK157" s="1160">
        <f t="shared" si="115"/>
        <v>167</v>
      </c>
      <c r="AL157" s="1160">
        <f t="shared" si="115"/>
        <v>167</v>
      </c>
      <c r="AM157" s="1"/>
    </row>
    <row r="158" spans="2:39" ht="42" thickBot="1">
      <c r="B158" s="1420" t="s">
        <v>181</v>
      </c>
      <c r="C158" s="1667"/>
      <c r="D158" s="2065" t="s">
        <v>639</v>
      </c>
      <c r="E158" s="2066"/>
      <c r="F158" s="1418" t="str">
        <f t="shared" si="111"/>
        <v>MLM_HP累計進度</v>
      </c>
      <c r="H158" s="1160">
        <f t="shared" si="114"/>
        <v>0</v>
      </c>
      <c r="I158" s="1160">
        <f t="shared" si="114"/>
        <v>0</v>
      </c>
      <c r="J158" s="1160">
        <f t="shared" si="114"/>
        <v>0</v>
      </c>
      <c r="K158" s="1160">
        <f t="shared" si="114"/>
        <v>0</v>
      </c>
      <c r="L158" s="1160">
        <f t="shared" si="114"/>
        <v>0</v>
      </c>
      <c r="M158" s="1160">
        <f t="shared" si="112"/>
        <v>0</v>
      </c>
      <c r="N158" s="1160">
        <f t="shared" si="115"/>
        <v>0</v>
      </c>
      <c r="O158" s="1160">
        <f t="shared" si="115"/>
        <v>0</v>
      </c>
      <c r="P158" s="1160">
        <f t="shared" si="115"/>
        <v>0</v>
      </c>
      <c r="Q158" s="1160">
        <f t="shared" si="115"/>
        <v>0</v>
      </c>
      <c r="R158" s="1160">
        <f t="shared" si="115"/>
        <v>0</v>
      </c>
      <c r="S158" s="1160">
        <f t="shared" si="115"/>
        <v>0</v>
      </c>
      <c r="T158" s="1160">
        <f t="shared" si="115"/>
        <v>0</v>
      </c>
      <c r="U158" s="1160">
        <f t="shared" si="115"/>
        <v>0</v>
      </c>
      <c r="V158" s="1160">
        <f t="shared" si="115"/>
        <v>0</v>
      </c>
      <c r="W158" s="1160">
        <f t="shared" si="115"/>
        <v>0</v>
      </c>
      <c r="X158" s="1160">
        <f t="shared" si="115"/>
        <v>0</v>
      </c>
      <c r="Y158" s="1160">
        <f t="shared" si="115"/>
        <v>-119</v>
      </c>
      <c r="Z158" s="1160">
        <f t="shared" si="115"/>
        <v>-99</v>
      </c>
      <c r="AA158" s="1160">
        <f t="shared" si="115"/>
        <v>-101</v>
      </c>
      <c r="AB158" s="1160">
        <f t="shared" si="115"/>
        <v>-101</v>
      </c>
      <c r="AC158" s="1160">
        <f t="shared" si="115"/>
        <v>-101</v>
      </c>
      <c r="AD158" s="1160">
        <f t="shared" si="115"/>
        <v>-101</v>
      </c>
      <c r="AE158" s="1160">
        <f t="shared" si="115"/>
        <v>-101</v>
      </c>
      <c r="AF158" s="1160">
        <f t="shared" si="115"/>
        <v>-101</v>
      </c>
      <c r="AG158" s="1160">
        <f t="shared" si="115"/>
        <v>-101</v>
      </c>
      <c r="AH158" s="1160">
        <f t="shared" si="115"/>
        <v>-101</v>
      </c>
      <c r="AI158" s="1160">
        <f t="shared" si="115"/>
        <v>-101</v>
      </c>
      <c r="AJ158" s="1160">
        <f t="shared" si="115"/>
        <v>-101</v>
      </c>
      <c r="AK158" s="1160">
        <f t="shared" si="115"/>
        <v>-101</v>
      </c>
      <c r="AL158" s="1160">
        <f t="shared" si="115"/>
        <v>-101</v>
      </c>
      <c r="AM158" s="1"/>
    </row>
    <row r="159" spans="2:39" ht="42" thickTop="1">
      <c r="B159" s="1367" t="s">
        <v>186</v>
      </c>
      <c r="C159" s="1666" t="s">
        <v>722</v>
      </c>
      <c r="D159" s="2067" t="s">
        <v>120</v>
      </c>
      <c r="E159" s="2068"/>
      <c r="F159" s="1415" t="str">
        <f t="shared" si="111"/>
        <v>MLM_SWA払出計画</v>
      </c>
      <c r="G159" s="1147"/>
      <c r="H159" s="1173">
        <f>SUMIF($D$42:$D$76,$D$159:$D$168,H$42:H$76)</f>
        <v>0</v>
      </c>
      <c r="I159" s="1173">
        <f t="shared" ref="I159:X168" si="116">SUMIF($D$42:$D$76,$D$159:$D$168,I$42:I$76)</f>
        <v>0</v>
      </c>
      <c r="J159" s="1173">
        <f t="shared" si="116"/>
        <v>0</v>
      </c>
      <c r="K159" s="1173">
        <f t="shared" si="116"/>
        <v>0</v>
      </c>
      <c r="L159" s="1173">
        <f t="shared" si="116"/>
        <v>0</v>
      </c>
      <c r="M159" s="1173">
        <f t="shared" si="116"/>
        <v>66</v>
      </c>
      <c r="N159" s="1173">
        <f t="shared" si="116"/>
        <v>44</v>
      </c>
      <c r="O159" s="1173">
        <f t="shared" si="116"/>
        <v>0</v>
      </c>
      <c r="P159" s="1173">
        <f t="shared" si="116"/>
        <v>0</v>
      </c>
      <c r="Q159" s="1173">
        <f t="shared" si="116"/>
        <v>0</v>
      </c>
      <c r="R159" s="1173">
        <f t="shared" si="116"/>
        <v>0</v>
      </c>
      <c r="S159" s="1173">
        <f t="shared" si="116"/>
        <v>0</v>
      </c>
      <c r="T159" s="1173">
        <f t="shared" si="116"/>
        <v>0</v>
      </c>
      <c r="U159" s="1173">
        <f t="shared" si="116"/>
        <v>0</v>
      </c>
      <c r="V159" s="1173">
        <f t="shared" si="116"/>
        <v>0</v>
      </c>
      <c r="W159" s="1173">
        <f t="shared" si="116"/>
        <v>0</v>
      </c>
      <c r="X159" s="1173">
        <f t="shared" si="116"/>
        <v>0</v>
      </c>
      <c r="Y159" s="1173">
        <f t="shared" ref="Y159:AL168" si="117">SUMIF($D$42:$D$76,$D$159:$D$168,Y$42:Y$76)</f>
        <v>0</v>
      </c>
      <c r="Z159" s="1173">
        <f t="shared" si="117"/>
        <v>0</v>
      </c>
      <c r="AA159" s="1173">
        <f t="shared" si="117"/>
        <v>0</v>
      </c>
      <c r="AB159" s="1173">
        <f t="shared" si="117"/>
        <v>0</v>
      </c>
      <c r="AC159" s="1173">
        <f t="shared" si="117"/>
        <v>0</v>
      </c>
      <c r="AD159" s="1173">
        <f t="shared" si="117"/>
        <v>0</v>
      </c>
      <c r="AE159" s="1173">
        <f t="shared" si="117"/>
        <v>0</v>
      </c>
      <c r="AF159" s="1173">
        <f t="shared" si="117"/>
        <v>0</v>
      </c>
      <c r="AG159" s="1173">
        <f t="shared" si="117"/>
        <v>0</v>
      </c>
      <c r="AH159" s="1173">
        <f t="shared" si="117"/>
        <v>0</v>
      </c>
      <c r="AI159" s="1173">
        <f t="shared" si="117"/>
        <v>0</v>
      </c>
      <c r="AJ159" s="1173">
        <f t="shared" si="117"/>
        <v>0</v>
      </c>
      <c r="AK159" s="1173">
        <f t="shared" si="117"/>
        <v>0</v>
      </c>
      <c r="AL159" s="1173">
        <f t="shared" si="117"/>
        <v>0</v>
      </c>
      <c r="AM159" s="1"/>
    </row>
    <row r="160" spans="2:39" ht="42" thickBot="1">
      <c r="B160" s="1367" t="s">
        <v>186</v>
      </c>
      <c r="C160" s="1667"/>
      <c r="D160" s="2049" t="s">
        <v>54</v>
      </c>
      <c r="E160" s="2050"/>
      <c r="F160" s="1416" t="str">
        <f t="shared" si="111"/>
        <v>MLM_SWA完成品在庫</v>
      </c>
      <c r="G160" s="1154"/>
      <c r="H160" s="1155">
        <f t="shared" ref="H160:H168" si="118">SUMIF($D$42:$D$76,$D$159:$D$168,H$42:H$76)</f>
        <v>0</v>
      </c>
      <c r="I160" s="1155">
        <f t="shared" si="116"/>
        <v>0</v>
      </c>
      <c r="J160" s="1155">
        <f t="shared" si="116"/>
        <v>0</v>
      </c>
      <c r="K160" s="1155">
        <f t="shared" si="116"/>
        <v>0</v>
      </c>
      <c r="L160" s="1155">
        <f t="shared" si="116"/>
        <v>0</v>
      </c>
      <c r="M160" s="1155">
        <f t="shared" si="116"/>
        <v>22</v>
      </c>
      <c r="N160" s="1155">
        <f t="shared" si="116"/>
        <v>0</v>
      </c>
      <c r="O160" s="1155">
        <f t="shared" si="116"/>
        <v>0</v>
      </c>
      <c r="P160" s="1155">
        <f t="shared" si="116"/>
        <v>0</v>
      </c>
      <c r="Q160" s="1155">
        <f t="shared" si="116"/>
        <v>0</v>
      </c>
      <c r="R160" s="1155">
        <f t="shared" si="116"/>
        <v>0</v>
      </c>
      <c r="S160" s="1155">
        <f t="shared" si="116"/>
        <v>0</v>
      </c>
      <c r="T160" s="1155">
        <f t="shared" si="116"/>
        <v>0</v>
      </c>
      <c r="U160" s="1155">
        <f t="shared" si="116"/>
        <v>0</v>
      </c>
      <c r="V160" s="1155">
        <f t="shared" si="116"/>
        <v>0</v>
      </c>
      <c r="W160" s="1155">
        <f t="shared" si="116"/>
        <v>0</v>
      </c>
      <c r="X160" s="1155">
        <f t="shared" si="116"/>
        <v>0</v>
      </c>
      <c r="Y160" s="1155">
        <f t="shared" si="117"/>
        <v>0</v>
      </c>
      <c r="Z160" s="1155">
        <f t="shared" si="117"/>
        <v>0</v>
      </c>
      <c r="AA160" s="1155">
        <f t="shared" si="117"/>
        <v>0</v>
      </c>
      <c r="AB160" s="1155">
        <f t="shared" si="117"/>
        <v>0</v>
      </c>
      <c r="AC160" s="1155">
        <f t="shared" si="117"/>
        <v>0</v>
      </c>
      <c r="AD160" s="1155">
        <f t="shared" si="117"/>
        <v>0</v>
      </c>
      <c r="AE160" s="1155">
        <f t="shared" si="117"/>
        <v>0</v>
      </c>
      <c r="AF160" s="1155">
        <f t="shared" si="117"/>
        <v>0</v>
      </c>
      <c r="AG160" s="1155">
        <f t="shared" si="117"/>
        <v>0</v>
      </c>
      <c r="AH160" s="1155">
        <f t="shared" si="117"/>
        <v>0</v>
      </c>
      <c r="AI160" s="1155">
        <f t="shared" si="117"/>
        <v>0</v>
      </c>
      <c r="AJ160" s="1155">
        <f t="shared" si="117"/>
        <v>0</v>
      </c>
      <c r="AK160" s="1155">
        <f t="shared" si="117"/>
        <v>0</v>
      </c>
      <c r="AL160" s="1155">
        <f t="shared" si="117"/>
        <v>0</v>
      </c>
      <c r="AM160" s="1"/>
    </row>
    <row r="161" spans="2:39" ht="42" thickTop="1">
      <c r="B161" s="1367" t="s">
        <v>186</v>
      </c>
      <c r="C161" s="1667"/>
      <c r="D161" s="2051" t="s">
        <v>40</v>
      </c>
      <c r="E161" s="2052"/>
      <c r="F161" s="1417" t="str">
        <f t="shared" si="111"/>
        <v>MLM_SWA仕上げ計画</v>
      </c>
      <c r="G161" s="1154"/>
      <c r="H161" s="1160">
        <f t="shared" si="118"/>
        <v>0</v>
      </c>
      <c r="I161" s="1160">
        <f t="shared" si="116"/>
        <v>0</v>
      </c>
      <c r="J161" s="1160">
        <f t="shared" si="116"/>
        <v>0</v>
      </c>
      <c r="K161" s="1160">
        <f t="shared" si="116"/>
        <v>0</v>
      </c>
      <c r="L161" s="1160">
        <f t="shared" si="116"/>
        <v>0</v>
      </c>
      <c r="M161" s="1160">
        <f t="shared" si="116"/>
        <v>66</v>
      </c>
      <c r="N161" s="1160">
        <f t="shared" si="116"/>
        <v>44</v>
      </c>
      <c r="O161" s="1160">
        <f t="shared" si="116"/>
        <v>0</v>
      </c>
      <c r="P161" s="1160">
        <f t="shared" si="116"/>
        <v>0</v>
      </c>
      <c r="Q161" s="1160">
        <f t="shared" si="116"/>
        <v>0</v>
      </c>
      <c r="R161" s="1160">
        <f t="shared" si="116"/>
        <v>0</v>
      </c>
      <c r="S161" s="1160">
        <f t="shared" si="116"/>
        <v>0</v>
      </c>
      <c r="T161" s="1160">
        <f t="shared" si="116"/>
        <v>0</v>
      </c>
      <c r="U161" s="1160">
        <f t="shared" si="116"/>
        <v>0</v>
      </c>
      <c r="V161" s="1160">
        <f t="shared" si="116"/>
        <v>0</v>
      </c>
      <c r="W161" s="1160">
        <f t="shared" si="116"/>
        <v>0</v>
      </c>
      <c r="X161" s="1160">
        <f t="shared" si="116"/>
        <v>0</v>
      </c>
      <c r="Y161" s="1160">
        <f t="shared" si="117"/>
        <v>0</v>
      </c>
      <c r="Z161" s="1160">
        <f t="shared" si="117"/>
        <v>0</v>
      </c>
      <c r="AA161" s="1160">
        <f t="shared" si="117"/>
        <v>0</v>
      </c>
      <c r="AB161" s="1160">
        <f t="shared" si="117"/>
        <v>0</v>
      </c>
      <c r="AC161" s="1160">
        <f t="shared" si="117"/>
        <v>0</v>
      </c>
      <c r="AD161" s="1160">
        <f t="shared" si="117"/>
        <v>0</v>
      </c>
      <c r="AE161" s="1160">
        <f t="shared" si="117"/>
        <v>0</v>
      </c>
      <c r="AF161" s="1160">
        <f t="shared" si="117"/>
        <v>0</v>
      </c>
      <c r="AG161" s="1160">
        <f t="shared" si="117"/>
        <v>0</v>
      </c>
      <c r="AH161" s="1160">
        <f t="shared" si="117"/>
        <v>0</v>
      </c>
      <c r="AI161" s="1160">
        <f t="shared" si="117"/>
        <v>0</v>
      </c>
      <c r="AJ161" s="1160">
        <f t="shared" si="117"/>
        <v>0</v>
      </c>
      <c r="AK161" s="1160">
        <f t="shared" si="117"/>
        <v>0</v>
      </c>
      <c r="AL161" s="1160">
        <f t="shared" si="117"/>
        <v>0</v>
      </c>
      <c r="AM161" s="1"/>
    </row>
    <row r="162" spans="2:39" ht="41.4">
      <c r="B162" s="1367" t="s">
        <v>186</v>
      </c>
      <c r="C162" s="1667"/>
      <c r="D162" s="2053" t="s">
        <v>140</v>
      </c>
      <c r="E162" s="2054"/>
      <c r="F162" s="1418" t="str">
        <f t="shared" si="111"/>
        <v>MLM_SWA仕上げ合格</v>
      </c>
      <c r="G162" s="1154"/>
      <c r="H162" s="1160">
        <f t="shared" si="118"/>
        <v>0</v>
      </c>
      <c r="I162" s="1160">
        <f t="shared" si="116"/>
        <v>0</v>
      </c>
      <c r="J162" s="1160">
        <f t="shared" si="116"/>
        <v>0</v>
      </c>
      <c r="K162" s="1160">
        <f t="shared" si="116"/>
        <v>0</v>
      </c>
      <c r="L162" s="1160">
        <f t="shared" si="116"/>
        <v>0</v>
      </c>
      <c r="M162" s="1160">
        <f t="shared" si="116"/>
        <v>66</v>
      </c>
      <c r="N162" s="1160">
        <f t="shared" si="116"/>
        <v>44</v>
      </c>
      <c r="O162" s="1160">
        <f t="shared" si="116"/>
        <v>0</v>
      </c>
      <c r="P162" s="1160">
        <f t="shared" si="116"/>
        <v>0</v>
      </c>
      <c r="Q162" s="1160">
        <f t="shared" si="116"/>
        <v>0</v>
      </c>
      <c r="R162" s="1160">
        <f t="shared" si="116"/>
        <v>0</v>
      </c>
      <c r="S162" s="1160">
        <f t="shared" si="116"/>
        <v>0</v>
      </c>
      <c r="T162" s="1160">
        <f t="shared" si="116"/>
        <v>0</v>
      </c>
      <c r="U162" s="1160">
        <f t="shared" si="116"/>
        <v>0</v>
      </c>
      <c r="V162" s="1160">
        <f t="shared" si="116"/>
        <v>0</v>
      </c>
      <c r="W162" s="1160">
        <f t="shared" si="116"/>
        <v>0</v>
      </c>
      <c r="X162" s="1160">
        <f t="shared" si="116"/>
        <v>0</v>
      </c>
      <c r="Y162" s="1160">
        <f t="shared" si="117"/>
        <v>0</v>
      </c>
      <c r="Z162" s="1160">
        <f t="shared" si="117"/>
        <v>0</v>
      </c>
      <c r="AA162" s="1160">
        <f t="shared" si="117"/>
        <v>0</v>
      </c>
      <c r="AB162" s="1160">
        <f t="shared" si="117"/>
        <v>0</v>
      </c>
      <c r="AC162" s="1160">
        <f t="shared" si="117"/>
        <v>0</v>
      </c>
      <c r="AD162" s="1160">
        <f t="shared" si="117"/>
        <v>0</v>
      </c>
      <c r="AE162" s="1160">
        <f t="shared" si="117"/>
        <v>0</v>
      </c>
      <c r="AF162" s="1160">
        <f t="shared" si="117"/>
        <v>0</v>
      </c>
      <c r="AG162" s="1160">
        <f t="shared" si="117"/>
        <v>0</v>
      </c>
      <c r="AH162" s="1160">
        <f t="shared" si="117"/>
        <v>0</v>
      </c>
      <c r="AI162" s="1160">
        <f t="shared" si="117"/>
        <v>0</v>
      </c>
      <c r="AJ162" s="1160">
        <f t="shared" si="117"/>
        <v>0</v>
      </c>
      <c r="AK162" s="1160">
        <f t="shared" si="117"/>
        <v>0</v>
      </c>
      <c r="AL162" s="1160">
        <f t="shared" si="117"/>
        <v>0</v>
      </c>
      <c r="AM162" s="1"/>
    </row>
    <row r="163" spans="2:39" ht="30.75" customHeight="1">
      <c r="B163" s="1367" t="s">
        <v>186</v>
      </c>
      <c r="C163" s="1667"/>
      <c r="D163" s="2055" t="s">
        <v>144</v>
      </c>
      <c r="E163" s="2056"/>
      <c r="F163" s="1419" t="str">
        <f t="shared" si="111"/>
        <v>MLM_SWA良品計画</v>
      </c>
      <c r="G163" s="1154"/>
      <c r="H163" s="1155">
        <f t="shared" si="118"/>
        <v>0</v>
      </c>
      <c r="I163" s="1155">
        <f t="shared" si="116"/>
        <v>0</v>
      </c>
      <c r="J163" s="1155">
        <f t="shared" si="116"/>
        <v>0</v>
      </c>
      <c r="K163" s="1155">
        <f t="shared" si="116"/>
        <v>0</v>
      </c>
      <c r="L163" s="1155">
        <f t="shared" si="116"/>
        <v>0</v>
      </c>
      <c r="M163" s="1155">
        <f t="shared" si="116"/>
        <v>0</v>
      </c>
      <c r="N163" s="1155">
        <f t="shared" si="116"/>
        <v>0</v>
      </c>
      <c r="O163" s="1155">
        <f t="shared" si="116"/>
        <v>0</v>
      </c>
      <c r="P163" s="1155">
        <f t="shared" si="116"/>
        <v>90</v>
      </c>
      <c r="Q163" s="1155">
        <f t="shared" si="116"/>
        <v>210</v>
      </c>
      <c r="R163" s="1155">
        <f t="shared" si="116"/>
        <v>110</v>
      </c>
      <c r="S163" s="1155">
        <f t="shared" si="116"/>
        <v>0</v>
      </c>
      <c r="T163" s="1155">
        <f t="shared" si="116"/>
        <v>0</v>
      </c>
      <c r="U163" s="1155">
        <f t="shared" si="116"/>
        <v>0</v>
      </c>
      <c r="V163" s="1155">
        <f t="shared" si="116"/>
        <v>0</v>
      </c>
      <c r="W163" s="1155">
        <f t="shared" si="116"/>
        <v>0</v>
      </c>
      <c r="X163" s="1155">
        <f t="shared" si="116"/>
        <v>0</v>
      </c>
      <c r="Y163" s="1155">
        <f t="shared" si="117"/>
        <v>0</v>
      </c>
      <c r="Z163" s="1155">
        <f t="shared" si="117"/>
        <v>0</v>
      </c>
      <c r="AA163" s="1155">
        <f t="shared" si="117"/>
        <v>0</v>
      </c>
      <c r="AB163" s="1155">
        <f t="shared" si="117"/>
        <v>0</v>
      </c>
      <c r="AC163" s="1155">
        <f t="shared" si="117"/>
        <v>0</v>
      </c>
      <c r="AD163" s="1155">
        <f t="shared" si="117"/>
        <v>0</v>
      </c>
      <c r="AE163" s="1155">
        <f t="shared" si="117"/>
        <v>0</v>
      </c>
      <c r="AF163" s="1155">
        <f t="shared" si="117"/>
        <v>0</v>
      </c>
      <c r="AG163" s="1155">
        <f t="shared" si="117"/>
        <v>0</v>
      </c>
      <c r="AH163" s="1155">
        <f t="shared" si="117"/>
        <v>0</v>
      </c>
      <c r="AI163" s="1155">
        <f t="shared" si="117"/>
        <v>0</v>
      </c>
      <c r="AJ163" s="1155">
        <f t="shared" si="117"/>
        <v>0</v>
      </c>
      <c r="AK163" s="1155">
        <f t="shared" si="117"/>
        <v>0</v>
      </c>
      <c r="AL163" s="1155">
        <f t="shared" si="117"/>
        <v>0</v>
      </c>
      <c r="AM163" s="1"/>
    </row>
    <row r="164" spans="2:39" ht="30.75" customHeight="1">
      <c r="B164" s="1367" t="s">
        <v>186</v>
      </c>
      <c r="C164" s="1667"/>
      <c r="D164" s="2057" t="s">
        <v>148</v>
      </c>
      <c r="E164" s="2058"/>
      <c r="F164" s="1417" t="str">
        <f t="shared" si="111"/>
        <v>MLM_SWA良品実績</v>
      </c>
      <c r="G164" s="1154"/>
      <c r="H164" s="1160">
        <f t="shared" si="118"/>
        <v>0</v>
      </c>
      <c r="I164" s="1160">
        <f t="shared" si="116"/>
        <v>0</v>
      </c>
      <c r="J164" s="1160">
        <f t="shared" si="116"/>
        <v>0</v>
      </c>
      <c r="K164" s="1160">
        <f t="shared" si="116"/>
        <v>0</v>
      </c>
      <c r="L164" s="1160">
        <f t="shared" si="116"/>
        <v>0</v>
      </c>
      <c r="M164" s="1160">
        <f t="shared" si="116"/>
        <v>0</v>
      </c>
      <c r="N164" s="1160">
        <f t="shared" si="116"/>
        <v>-1</v>
      </c>
      <c r="O164" s="1160">
        <f t="shared" si="116"/>
        <v>0</v>
      </c>
      <c r="P164" s="1160">
        <f t="shared" si="116"/>
        <v>85</v>
      </c>
      <c r="Q164" s="1160">
        <f t="shared" si="116"/>
        <v>184</v>
      </c>
      <c r="R164" s="1160">
        <f t="shared" si="116"/>
        <v>118</v>
      </c>
      <c r="S164" s="1160">
        <f t="shared" si="116"/>
        <v>-16</v>
      </c>
      <c r="T164" s="1160">
        <f t="shared" si="116"/>
        <v>0</v>
      </c>
      <c r="U164" s="1160">
        <f t="shared" si="116"/>
        <v>0</v>
      </c>
      <c r="V164" s="1160">
        <f t="shared" si="116"/>
        <v>0</v>
      </c>
      <c r="W164" s="1160">
        <f t="shared" si="116"/>
        <v>0</v>
      </c>
      <c r="X164" s="1160">
        <f t="shared" si="116"/>
        <v>0</v>
      </c>
      <c r="Y164" s="1160">
        <f t="shared" si="117"/>
        <v>0</v>
      </c>
      <c r="Z164" s="1160">
        <f t="shared" si="117"/>
        <v>0</v>
      </c>
      <c r="AA164" s="1160">
        <f t="shared" si="117"/>
        <v>0</v>
      </c>
      <c r="AB164" s="1160">
        <f t="shared" si="117"/>
        <v>0</v>
      </c>
      <c r="AC164" s="1160">
        <f t="shared" si="117"/>
        <v>0</v>
      </c>
      <c r="AD164" s="1160">
        <f t="shared" si="117"/>
        <v>0</v>
      </c>
      <c r="AE164" s="1160">
        <f t="shared" si="117"/>
        <v>0</v>
      </c>
      <c r="AF164" s="1160">
        <f t="shared" si="117"/>
        <v>0</v>
      </c>
      <c r="AG164" s="1160">
        <f t="shared" si="117"/>
        <v>0</v>
      </c>
      <c r="AH164" s="1160">
        <f t="shared" si="117"/>
        <v>0</v>
      </c>
      <c r="AI164" s="1160">
        <f t="shared" si="117"/>
        <v>0</v>
      </c>
      <c r="AJ164" s="1160">
        <f t="shared" si="117"/>
        <v>0</v>
      </c>
      <c r="AK164" s="1160">
        <f t="shared" si="117"/>
        <v>0</v>
      </c>
      <c r="AL164" s="1160">
        <f t="shared" si="117"/>
        <v>0</v>
      </c>
      <c r="AM164" s="1"/>
    </row>
    <row r="165" spans="2:39" ht="30.75" customHeight="1">
      <c r="B165" s="1367" t="s">
        <v>186</v>
      </c>
      <c r="C165" s="1667"/>
      <c r="D165" s="2059" t="s">
        <v>53</v>
      </c>
      <c r="E165" s="2060"/>
      <c r="F165" s="1417" t="str">
        <f>B165&amp;D165</f>
        <v>MLM_SWAＧＤＣ仕掛在庫</v>
      </c>
      <c r="G165" s="1154"/>
      <c r="H165" s="1160">
        <f>SUMIF($D$42:$D$76,$D$159:$D$168,H$42:H$76)</f>
        <v>277</v>
      </c>
      <c r="I165" s="1160">
        <f t="shared" si="116"/>
        <v>277</v>
      </c>
      <c r="J165" s="1160">
        <f t="shared" si="116"/>
        <v>277</v>
      </c>
      <c r="K165" s="1160">
        <f t="shared" si="116"/>
        <v>277</v>
      </c>
      <c r="L165" s="1160">
        <f t="shared" si="116"/>
        <v>277</v>
      </c>
      <c r="M165" s="1160">
        <f t="shared" si="116"/>
        <v>233</v>
      </c>
      <c r="N165" s="1160">
        <f t="shared" si="116"/>
        <v>232</v>
      </c>
      <c r="O165" s="1160">
        <f t="shared" si="116"/>
        <v>276</v>
      </c>
      <c r="P165" s="1160">
        <f t="shared" si="116"/>
        <v>276</v>
      </c>
      <c r="Q165" s="1160">
        <f t="shared" si="116"/>
        <v>276</v>
      </c>
      <c r="R165" s="1160">
        <f t="shared" si="116"/>
        <v>276</v>
      </c>
      <c r="S165" s="1160">
        <f t="shared" si="116"/>
        <v>276</v>
      </c>
      <c r="T165" s="1160">
        <f t="shared" si="116"/>
        <v>276</v>
      </c>
      <c r="U165" s="1160">
        <f t="shared" si="116"/>
        <v>276</v>
      </c>
      <c r="V165" s="1160">
        <f t="shared" si="116"/>
        <v>276</v>
      </c>
      <c r="W165" s="1160">
        <f t="shared" si="116"/>
        <v>276</v>
      </c>
      <c r="X165" s="1160">
        <f t="shared" si="116"/>
        <v>276</v>
      </c>
      <c r="Y165" s="1160">
        <f t="shared" si="117"/>
        <v>496</v>
      </c>
      <c r="Z165" s="1160">
        <f t="shared" si="117"/>
        <v>496</v>
      </c>
      <c r="AA165" s="1160">
        <f t="shared" si="117"/>
        <v>496</v>
      </c>
      <c r="AB165" s="1160">
        <f t="shared" si="117"/>
        <v>496</v>
      </c>
      <c r="AC165" s="1160">
        <f t="shared" si="117"/>
        <v>496</v>
      </c>
      <c r="AD165" s="1160">
        <f t="shared" si="117"/>
        <v>496</v>
      </c>
      <c r="AE165" s="1160">
        <f t="shared" si="117"/>
        <v>496</v>
      </c>
      <c r="AF165" s="1160">
        <f t="shared" si="117"/>
        <v>496</v>
      </c>
      <c r="AG165" s="1160">
        <f t="shared" si="117"/>
        <v>496</v>
      </c>
      <c r="AH165" s="1160">
        <f t="shared" si="117"/>
        <v>496</v>
      </c>
      <c r="AI165" s="1160">
        <f t="shared" si="117"/>
        <v>496</v>
      </c>
      <c r="AJ165" s="1160">
        <f t="shared" si="117"/>
        <v>496</v>
      </c>
      <c r="AK165" s="1160">
        <f t="shared" si="117"/>
        <v>496</v>
      </c>
      <c r="AL165" s="1160">
        <f t="shared" si="117"/>
        <v>496</v>
      </c>
      <c r="AM165" s="1"/>
    </row>
    <row r="166" spans="2:39" ht="42" thickBot="1">
      <c r="B166" s="1367" t="s">
        <v>186</v>
      </c>
      <c r="C166" s="1667"/>
      <c r="D166" s="2061" t="s">
        <v>52</v>
      </c>
      <c r="E166" s="2062"/>
      <c r="F166" s="1417" t="str">
        <f>B166&amp;D166</f>
        <v>MLM_SWAメーカー在庫</v>
      </c>
      <c r="G166" s="1154"/>
      <c r="H166" s="1160">
        <f>SUMIF($D$42:$D$76,$D$159:$D$168,H$42:H$76)</f>
        <v>160</v>
      </c>
      <c r="I166" s="1160">
        <f t="shared" si="116"/>
        <v>160</v>
      </c>
      <c r="J166" s="1160">
        <f t="shared" si="116"/>
        <v>160</v>
      </c>
      <c r="K166" s="1160">
        <f t="shared" si="116"/>
        <v>160</v>
      </c>
      <c r="L166" s="1160">
        <f t="shared" si="116"/>
        <v>160</v>
      </c>
      <c r="M166" s="1160">
        <f t="shared" si="116"/>
        <v>138</v>
      </c>
      <c r="N166" s="1160">
        <f t="shared" si="116"/>
        <v>94</v>
      </c>
      <c r="O166" s="1160">
        <f t="shared" si="116"/>
        <v>50</v>
      </c>
      <c r="P166" s="1160">
        <f t="shared" si="116"/>
        <v>50</v>
      </c>
      <c r="Q166" s="1160">
        <f t="shared" si="116"/>
        <v>50</v>
      </c>
      <c r="R166" s="1160">
        <f t="shared" si="116"/>
        <v>50</v>
      </c>
      <c r="S166" s="1160">
        <f t="shared" si="116"/>
        <v>314</v>
      </c>
      <c r="T166" s="1160">
        <f t="shared" si="116"/>
        <v>402</v>
      </c>
      <c r="U166" s="1160">
        <f t="shared" si="116"/>
        <v>402</v>
      </c>
      <c r="V166" s="1160">
        <f t="shared" si="116"/>
        <v>402</v>
      </c>
      <c r="W166" s="1160">
        <f t="shared" si="116"/>
        <v>402</v>
      </c>
      <c r="X166" s="1160">
        <f t="shared" si="116"/>
        <v>402</v>
      </c>
      <c r="Y166" s="1160">
        <f t="shared" si="117"/>
        <v>182</v>
      </c>
      <c r="Z166" s="1160">
        <f t="shared" si="117"/>
        <v>182</v>
      </c>
      <c r="AA166" s="1160">
        <f t="shared" si="117"/>
        <v>182</v>
      </c>
      <c r="AB166" s="1160">
        <f t="shared" si="117"/>
        <v>182</v>
      </c>
      <c r="AC166" s="1160">
        <f t="shared" si="117"/>
        <v>182</v>
      </c>
      <c r="AD166" s="1160">
        <f t="shared" si="117"/>
        <v>182</v>
      </c>
      <c r="AE166" s="1160">
        <f t="shared" si="117"/>
        <v>182</v>
      </c>
      <c r="AF166" s="1160">
        <f t="shared" si="117"/>
        <v>182</v>
      </c>
      <c r="AG166" s="1160">
        <f t="shared" si="117"/>
        <v>182</v>
      </c>
      <c r="AH166" s="1160">
        <f t="shared" si="117"/>
        <v>182</v>
      </c>
      <c r="AI166" s="1160">
        <f t="shared" si="117"/>
        <v>182</v>
      </c>
      <c r="AJ166" s="1160">
        <f t="shared" si="117"/>
        <v>182</v>
      </c>
      <c r="AK166" s="1160">
        <f t="shared" si="117"/>
        <v>182</v>
      </c>
      <c r="AL166" s="1160">
        <f t="shared" si="117"/>
        <v>182</v>
      </c>
      <c r="AM166" s="1"/>
    </row>
    <row r="167" spans="2:39" ht="42" thickTop="1">
      <c r="B167" s="1367" t="s">
        <v>186</v>
      </c>
      <c r="C167" s="1667"/>
      <c r="D167" s="2063" t="s">
        <v>51</v>
      </c>
      <c r="E167" s="2064"/>
      <c r="F167" s="1417" t="str">
        <f>B167&amp;D167</f>
        <v>MLM_SWA鋳造領域在庫</v>
      </c>
      <c r="G167" s="1154"/>
      <c r="H167" s="1160">
        <f>SUMIF($D$42:$D$76,$D$159:$D$168,H$42:H$76)</f>
        <v>118</v>
      </c>
      <c r="I167" s="1160">
        <f t="shared" si="116"/>
        <v>118</v>
      </c>
      <c r="J167" s="1160">
        <f t="shared" si="116"/>
        <v>118</v>
      </c>
      <c r="K167" s="1160">
        <f t="shared" si="116"/>
        <v>118</v>
      </c>
      <c r="L167" s="1160">
        <f t="shared" si="116"/>
        <v>118</v>
      </c>
      <c r="M167" s="1160">
        <f t="shared" si="116"/>
        <v>118</v>
      </c>
      <c r="N167" s="1160">
        <f t="shared" si="116"/>
        <v>118</v>
      </c>
      <c r="O167" s="1160">
        <f t="shared" si="116"/>
        <v>118</v>
      </c>
      <c r="P167" s="1160">
        <f t="shared" si="116"/>
        <v>203</v>
      </c>
      <c r="Q167" s="1160">
        <f t="shared" si="116"/>
        <v>387</v>
      </c>
      <c r="R167" s="1160">
        <f t="shared" si="116"/>
        <v>505</v>
      </c>
      <c r="S167" s="1160">
        <f t="shared" si="116"/>
        <v>225</v>
      </c>
      <c r="T167" s="1160">
        <f t="shared" si="116"/>
        <v>137</v>
      </c>
      <c r="U167" s="1160">
        <f t="shared" si="116"/>
        <v>137</v>
      </c>
      <c r="V167" s="1160">
        <f t="shared" si="116"/>
        <v>137</v>
      </c>
      <c r="W167" s="1160">
        <f t="shared" si="116"/>
        <v>137</v>
      </c>
      <c r="X167" s="1160">
        <f t="shared" si="116"/>
        <v>137</v>
      </c>
      <c r="Y167" s="1160">
        <f t="shared" si="117"/>
        <v>137</v>
      </c>
      <c r="Z167" s="1160">
        <f t="shared" si="117"/>
        <v>137</v>
      </c>
      <c r="AA167" s="1160">
        <f t="shared" si="117"/>
        <v>137</v>
      </c>
      <c r="AB167" s="1160">
        <f t="shared" si="117"/>
        <v>137</v>
      </c>
      <c r="AC167" s="1160">
        <f t="shared" si="117"/>
        <v>137</v>
      </c>
      <c r="AD167" s="1160">
        <f t="shared" si="117"/>
        <v>137</v>
      </c>
      <c r="AE167" s="1160">
        <f t="shared" si="117"/>
        <v>137</v>
      </c>
      <c r="AF167" s="1160">
        <f t="shared" si="117"/>
        <v>137</v>
      </c>
      <c r="AG167" s="1160">
        <f t="shared" si="117"/>
        <v>137</v>
      </c>
      <c r="AH167" s="1160">
        <f t="shared" si="117"/>
        <v>137</v>
      </c>
      <c r="AI167" s="1160">
        <f t="shared" si="117"/>
        <v>137</v>
      </c>
      <c r="AJ167" s="1160">
        <f t="shared" si="117"/>
        <v>137</v>
      </c>
      <c r="AK167" s="1160">
        <f t="shared" si="117"/>
        <v>137</v>
      </c>
      <c r="AL167" s="1160">
        <f t="shared" si="117"/>
        <v>137</v>
      </c>
      <c r="AM167" s="1"/>
    </row>
    <row r="168" spans="2:39" ht="42" thickBot="1">
      <c r="B168" s="1367" t="s">
        <v>186</v>
      </c>
      <c r="C168" s="1667"/>
      <c r="D168" s="2065" t="s">
        <v>639</v>
      </c>
      <c r="E168" s="2066"/>
      <c r="F168" s="1418" t="str">
        <f t="shared" si="111"/>
        <v>MLM_SWA累計進度</v>
      </c>
      <c r="G168" s="1154"/>
      <c r="H168" s="1160">
        <f t="shared" si="118"/>
        <v>0</v>
      </c>
      <c r="I168" s="1160">
        <f t="shared" si="116"/>
        <v>0</v>
      </c>
      <c r="J168" s="1160">
        <f t="shared" si="116"/>
        <v>0</v>
      </c>
      <c r="K168" s="1160">
        <f t="shared" si="116"/>
        <v>0</v>
      </c>
      <c r="L168" s="1160">
        <f t="shared" si="116"/>
        <v>0</v>
      </c>
      <c r="M168" s="1160">
        <f t="shared" si="116"/>
        <v>0</v>
      </c>
      <c r="N168" s="1160">
        <f t="shared" si="116"/>
        <v>-1</v>
      </c>
      <c r="O168" s="1160">
        <f t="shared" si="116"/>
        <v>-1</v>
      </c>
      <c r="P168" s="1160">
        <f t="shared" si="116"/>
        <v>-6</v>
      </c>
      <c r="Q168" s="1160">
        <f t="shared" si="116"/>
        <v>-32</v>
      </c>
      <c r="R168" s="1160">
        <f t="shared" si="116"/>
        <v>-24</v>
      </c>
      <c r="S168" s="1160">
        <f t="shared" si="116"/>
        <v>-40</v>
      </c>
      <c r="T168" s="1160">
        <f t="shared" si="116"/>
        <v>-40</v>
      </c>
      <c r="U168" s="1160">
        <f t="shared" si="116"/>
        <v>-40</v>
      </c>
      <c r="V168" s="1160">
        <f t="shared" si="116"/>
        <v>-40</v>
      </c>
      <c r="W168" s="1160">
        <f t="shared" si="116"/>
        <v>-40</v>
      </c>
      <c r="X168" s="1160">
        <f t="shared" si="116"/>
        <v>-40</v>
      </c>
      <c r="Y168" s="1160">
        <f t="shared" si="117"/>
        <v>-40</v>
      </c>
      <c r="Z168" s="1160">
        <f t="shared" si="117"/>
        <v>-40</v>
      </c>
      <c r="AA168" s="1160">
        <f t="shared" si="117"/>
        <v>-40</v>
      </c>
      <c r="AB168" s="1160">
        <f t="shared" si="117"/>
        <v>-40</v>
      </c>
      <c r="AC168" s="1160">
        <f t="shared" si="117"/>
        <v>-40</v>
      </c>
      <c r="AD168" s="1160">
        <f t="shared" si="117"/>
        <v>-40</v>
      </c>
      <c r="AE168" s="1160">
        <f t="shared" si="117"/>
        <v>-40</v>
      </c>
      <c r="AF168" s="1160">
        <f t="shared" si="117"/>
        <v>-40</v>
      </c>
      <c r="AG168" s="1160">
        <f t="shared" si="117"/>
        <v>-40</v>
      </c>
      <c r="AH168" s="1160">
        <f t="shared" si="117"/>
        <v>-40</v>
      </c>
      <c r="AI168" s="1160">
        <f t="shared" si="117"/>
        <v>-40</v>
      </c>
      <c r="AJ168" s="1160">
        <f t="shared" si="117"/>
        <v>-40</v>
      </c>
      <c r="AK168" s="1160">
        <f t="shared" si="117"/>
        <v>-40</v>
      </c>
      <c r="AL168" s="1160">
        <f t="shared" si="117"/>
        <v>-40</v>
      </c>
      <c r="AM168" s="1"/>
    </row>
    <row r="169" spans="2:39" ht="42" thickTop="1">
      <c r="B169" s="38"/>
      <c r="C169" s="1666" t="s">
        <v>723</v>
      </c>
      <c r="D169" s="2067" t="s">
        <v>120</v>
      </c>
      <c r="E169" s="2068"/>
      <c r="F169" s="1415" t="str">
        <f t="shared" si="111"/>
        <v>払出計画</v>
      </c>
      <c r="H169" s="1148">
        <f>SUMIF($D$77:$D$111,$D$169:$D$178,H$77:H$111)</f>
        <v>0</v>
      </c>
      <c r="I169" s="1148">
        <f t="shared" ref="I169:X178" si="119">SUMIF($D$77:$D$111,$D$169:$D$178,I$77:I$111)</f>
        <v>0</v>
      </c>
      <c r="J169" s="1148">
        <f t="shared" si="119"/>
        <v>0</v>
      </c>
      <c r="K169" s="1148">
        <f t="shared" si="119"/>
        <v>0</v>
      </c>
      <c r="L169" s="1148">
        <f t="shared" si="119"/>
        <v>0</v>
      </c>
      <c r="M169" s="1148">
        <f t="shared" si="119"/>
        <v>0</v>
      </c>
      <c r="N169" s="1148">
        <f t="shared" si="119"/>
        <v>0</v>
      </c>
      <c r="O169" s="1148">
        <f t="shared" si="119"/>
        <v>0</v>
      </c>
      <c r="P169" s="1148">
        <f t="shared" si="119"/>
        <v>0</v>
      </c>
      <c r="Q169" s="1148">
        <f t="shared" si="119"/>
        <v>0</v>
      </c>
      <c r="R169" s="1148">
        <f t="shared" si="119"/>
        <v>0</v>
      </c>
      <c r="S169" s="1148">
        <f t="shared" si="119"/>
        <v>0</v>
      </c>
      <c r="T169" s="1148">
        <f t="shared" si="119"/>
        <v>0</v>
      </c>
      <c r="U169" s="1148">
        <f t="shared" si="119"/>
        <v>0</v>
      </c>
      <c r="V169" s="1148">
        <f t="shared" si="119"/>
        <v>0</v>
      </c>
      <c r="W169" s="1148">
        <f t="shared" si="119"/>
        <v>0</v>
      </c>
      <c r="X169" s="1148">
        <f t="shared" si="119"/>
        <v>0</v>
      </c>
      <c r="Y169" s="1148">
        <f t="shared" ref="Y169:AL178" si="120">SUMIF($D$77:$D$111,$D$169:$D$178,Y$77:Y$111)</f>
        <v>0</v>
      </c>
      <c r="Z169" s="1148">
        <f t="shared" si="120"/>
        <v>0</v>
      </c>
      <c r="AA169" s="1148">
        <f t="shared" si="120"/>
        <v>0</v>
      </c>
      <c r="AB169" s="1148">
        <f t="shared" si="120"/>
        <v>0</v>
      </c>
      <c r="AC169" s="1148">
        <f t="shared" si="120"/>
        <v>0</v>
      </c>
      <c r="AD169" s="1148">
        <f t="shared" si="120"/>
        <v>0</v>
      </c>
      <c r="AE169" s="1148">
        <f t="shared" si="120"/>
        <v>0</v>
      </c>
      <c r="AF169" s="1148">
        <f t="shared" si="120"/>
        <v>0</v>
      </c>
      <c r="AG169" s="1148">
        <f t="shared" si="120"/>
        <v>0</v>
      </c>
      <c r="AH169" s="1148">
        <f t="shared" si="120"/>
        <v>0</v>
      </c>
      <c r="AI169" s="1148">
        <f t="shared" si="120"/>
        <v>0</v>
      </c>
      <c r="AJ169" s="1148">
        <f t="shared" si="120"/>
        <v>0</v>
      </c>
      <c r="AK169" s="1148">
        <f t="shared" si="120"/>
        <v>0</v>
      </c>
      <c r="AL169" s="1148">
        <f t="shared" si="120"/>
        <v>0</v>
      </c>
      <c r="AM169" s="1"/>
    </row>
    <row r="170" spans="2:39" ht="42" thickBot="1">
      <c r="B170" s="38"/>
      <c r="C170" s="1667"/>
      <c r="D170" s="2049" t="s">
        <v>54</v>
      </c>
      <c r="E170" s="2050"/>
      <c r="F170" s="1416" t="str">
        <f t="shared" si="111"/>
        <v>完成品在庫</v>
      </c>
      <c r="H170" s="1181">
        <f t="shared" ref="H170:H178" si="121">SUMIF($D$77:$D$111,$D$169:$D$178,H$77:H$111)</f>
        <v>0</v>
      </c>
      <c r="I170" s="1155">
        <f t="shared" si="119"/>
        <v>0</v>
      </c>
      <c r="J170" s="1155">
        <f t="shared" si="119"/>
        <v>0</v>
      </c>
      <c r="K170" s="1155">
        <f t="shared" si="119"/>
        <v>0</v>
      </c>
      <c r="L170" s="1155">
        <f t="shared" si="119"/>
        <v>0</v>
      </c>
      <c r="M170" s="1155">
        <f t="shared" si="119"/>
        <v>0</v>
      </c>
      <c r="N170" s="1155">
        <f t="shared" si="119"/>
        <v>0</v>
      </c>
      <c r="O170" s="1155">
        <f t="shared" si="119"/>
        <v>0</v>
      </c>
      <c r="P170" s="1155">
        <f t="shared" si="119"/>
        <v>0</v>
      </c>
      <c r="Q170" s="1155">
        <f t="shared" si="119"/>
        <v>0</v>
      </c>
      <c r="R170" s="1155">
        <f t="shared" si="119"/>
        <v>0</v>
      </c>
      <c r="S170" s="1155">
        <f t="shared" si="119"/>
        <v>0</v>
      </c>
      <c r="T170" s="1155">
        <f t="shared" si="119"/>
        <v>0</v>
      </c>
      <c r="U170" s="1155">
        <f t="shared" si="119"/>
        <v>0</v>
      </c>
      <c r="V170" s="1155">
        <f t="shared" si="119"/>
        <v>0</v>
      </c>
      <c r="W170" s="1155">
        <f t="shared" si="119"/>
        <v>0</v>
      </c>
      <c r="X170" s="1155">
        <f t="shared" si="119"/>
        <v>0</v>
      </c>
      <c r="Y170" s="1155">
        <f t="shared" si="120"/>
        <v>0</v>
      </c>
      <c r="Z170" s="1155">
        <f t="shared" si="120"/>
        <v>0</v>
      </c>
      <c r="AA170" s="1155">
        <f t="shared" si="120"/>
        <v>0</v>
      </c>
      <c r="AB170" s="1155">
        <f t="shared" si="120"/>
        <v>0</v>
      </c>
      <c r="AC170" s="1155">
        <f t="shared" si="120"/>
        <v>0</v>
      </c>
      <c r="AD170" s="1155">
        <f t="shared" si="120"/>
        <v>0</v>
      </c>
      <c r="AE170" s="1155">
        <f t="shared" si="120"/>
        <v>0</v>
      </c>
      <c r="AF170" s="1155">
        <f t="shared" si="120"/>
        <v>0</v>
      </c>
      <c r="AG170" s="1155">
        <f t="shared" si="120"/>
        <v>0</v>
      </c>
      <c r="AH170" s="1155">
        <f t="shared" si="120"/>
        <v>0</v>
      </c>
      <c r="AI170" s="1155">
        <f t="shared" si="120"/>
        <v>0</v>
      </c>
      <c r="AJ170" s="1155">
        <f t="shared" si="120"/>
        <v>0</v>
      </c>
      <c r="AK170" s="1155">
        <f t="shared" si="120"/>
        <v>0</v>
      </c>
      <c r="AL170" s="1155">
        <f t="shared" si="120"/>
        <v>0</v>
      </c>
      <c r="AM170" s="1"/>
    </row>
    <row r="171" spans="2:39" ht="42" thickTop="1">
      <c r="B171" s="38"/>
      <c r="C171" s="1667"/>
      <c r="D171" s="2051" t="s">
        <v>40</v>
      </c>
      <c r="E171" s="2052"/>
      <c r="F171" s="1417" t="str">
        <f t="shared" si="111"/>
        <v>仕上げ計画</v>
      </c>
      <c r="H171" s="1160">
        <f t="shared" si="121"/>
        <v>0</v>
      </c>
      <c r="I171" s="1160">
        <f t="shared" si="119"/>
        <v>0</v>
      </c>
      <c r="J171" s="1160">
        <f t="shared" si="119"/>
        <v>0</v>
      </c>
      <c r="K171" s="1160">
        <f t="shared" si="119"/>
        <v>0</v>
      </c>
      <c r="L171" s="1160">
        <f t="shared" si="119"/>
        <v>0</v>
      </c>
      <c r="M171" s="1160">
        <f t="shared" si="119"/>
        <v>0</v>
      </c>
      <c r="N171" s="1160">
        <f t="shared" si="119"/>
        <v>0</v>
      </c>
      <c r="O171" s="1160">
        <f t="shared" si="119"/>
        <v>0</v>
      </c>
      <c r="P171" s="1160">
        <f t="shared" si="119"/>
        <v>0</v>
      </c>
      <c r="Q171" s="1160">
        <f t="shared" si="119"/>
        <v>0</v>
      </c>
      <c r="R171" s="1160">
        <f t="shared" si="119"/>
        <v>0</v>
      </c>
      <c r="S171" s="1160">
        <f t="shared" si="119"/>
        <v>0</v>
      </c>
      <c r="T171" s="1160">
        <f t="shared" si="119"/>
        <v>0</v>
      </c>
      <c r="U171" s="1160">
        <f t="shared" si="119"/>
        <v>0</v>
      </c>
      <c r="V171" s="1160">
        <f t="shared" si="119"/>
        <v>0</v>
      </c>
      <c r="W171" s="1160">
        <f t="shared" si="119"/>
        <v>0</v>
      </c>
      <c r="X171" s="1160">
        <f t="shared" si="119"/>
        <v>0</v>
      </c>
      <c r="Y171" s="1160">
        <f t="shared" si="120"/>
        <v>0</v>
      </c>
      <c r="Z171" s="1160">
        <f t="shared" si="120"/>
        <v>0</v>
      </c>
      <c r="AA171" s="1160">
        <f t="shared" si="120"/>
        <v>0</v>
      </c>
      <c r="AB171" s="1160">
        <f t="shared" si="120"/>
        <v>0</v>
      </c>
      <c r="AC171" s="1160">
        <f t="shared" si="120"/>
        <v>0</v>
      </c>
      <c r="AD171" s="1160">
        <f t="shared" si="120"/>
        <v>0</v>
      </c>
      <c r="AE171" s="1160">
        <f t="shared" si="120"/>
        <v>0</v>
      </c>
      <c r="AF171" s="1160">
        <f t="shared" si="120"/>
        <v>0</v>
      </c>
      <c r="AG171" s="1160">
        <f t="shared" si="120"/>
        <v>0</v>
      </c>
      <c r="AH171" s="1160">
        <f t="shared" si="120"/>
        <v>0</v>
      </c>
      <c r="AI171" s="1160">
        <f t="shared" si="120"/>
        <v>0</v>
      </c>
      <c r="AJ171" s="1160">
        <f t="shared" si="120"/>
        <v>0</v>
      </c>
      <c r="AK171" s="1160">
        <f t="shared" si="120"/>
        <v>0</v>
      </c>
      <c r="AL171" s="1160">
        <f t="shared" si="120"/>
        <v>0</v>
      </c>
      <c r="AM171" s="1"/>
    </row>
    <row r="172" spans="2:39" ht="41.4">
      <c r="C172" s="1667"/>
      <c r="D172" s="2053" t="s">
        <v>140</v>
      </c>
      <c r="E172" s="2054"/>
      <c r="F172" s="1418" t="str">
        <f t="shared" si="111"/>
        <v>仕上げ合格</v>
      </c>
      <c r="H172" s="1160">
        <f t="shared" si="121"/>
        <v>0</v>
      </c>
      <c r="I172" s="1160">
        <f t="shared" si="119"/>
        <v>0</v>
      </c>
      <c r="J172" s="1160">
        <f t="shared" si="119"/>
        <v>0</v>
      </c>
      <c r="K172" s="1160">
        <f t="shared" si="119"/>
        <v>0</v>
      </c>
      <c r="L172" s="1160">
        <f t="shared" si="119"/>
        <v>0</v>
      </c>
      <c r="M172" s="1160">
        <f t="shared" si="119"/>
        <v>0</v>
      </c>
      <c r="N172" s="1160">
        <f t="shared" si="119"/>
        <v>0</v>
      </c>
      <c r="O172" s="1160">
        <f t="shared" si="119"/>
        <v>0</v>
      </c>
      <c r="P172" s="1160">
        <f t="shared" si="119"/>
        <v>0</v>
      </c>
      <c r="Q172" s="1160">
        <f t="shared" si="119"/>
        <v>0</v>
      </c>
      <c r="R172" s="1160">
        <f t="shared" si="119"/>
        <v>0</v>
      </c>
      <c r="S172" s="1160">
        <f t="shared" si="119"/>
        <v>0</v>
      </c>
      <c r="T172" s="1160">
        <f t="shared" si="119"/>
        <v>0</v>
      </c>
      <c r="U172" s="1160">
        <f t="shared" si="119"/>
        <v>0</v>
      </c>
      <c r="V172" s="1160">
        <f t="shared" si="119"/>
        <v>0</v>
      </c>
      <c r="W172" s="1160">
        <f t="shared" si="119"/>
        <v>0</v>
      </c>
      <c r="X172" s="1160">
        <f t="shared" si="119"/>
        <v>0</v>
      </c>
      <c r="Y172" s="1160">
        <f t="shared" si="120"/>
        <v>0</v>
      </c>
      <c r="Z172" s="1160">
        <f t="shared" si="120"/>
        <v>0</v>
      </c>
      <c r="AA172" s="1160">
        <f t="shared" si="120"/>
        <v>0</v>
      </c>
      <c r="AB172" s="1160">
        <f t="shared" si="120"/>
        <v>0</v>
      </c>
      <c r="AC172" s="1160">
        <f t="shared" si="120"/>
        <v>0</v>
      </c>
      <c r="AD172" s="1160">
        <f t="shared" si="120"/>
        <v>0</v>
      </c>
      <c r="AE172" s="1160">
        <f t="shared" si="120"/>
        <v>0</v>
      </c>
      <c r="AF172" s="1160">
        <f t="shared" si="120"/>
        <v>0</v>
      </c>
      <c r="AG172" s="1160">
        <f t="shared" si="120"/>
        <v>0</v>
      </c>
      <c r="AH172" s="1160">
        <f t="shared" si="120"/>
        <v>0</v>
      </c>
      <c r="AI172" s="1160">
        <f t="shared" si="120"/>
        <v>0</v>
      </c>
      <c r="AJ172" s="1160">
        <f t="shared" si="120"/>
        <v>0</v>
      </c>
      <c r="AK172" s="1160">
        <f t="shared" si="120"/>
        <v>0</v>
      </c>
      <c r="AL172" s="1160">
        <f t="shared" si="120"/>
        <v>0</v>
      </c>
      <c r="AM172" s="1"/>
    </row>
    <row r="173" spans="2:39" ht="41.4">
      <c r="C173" s="1667"/>
      <c r="D173" s="2055" t="s">
        <v>144</v>
      </c>
      <c r="E173" s="2056"/>
      <c r="F173" s="1419" t="str">
        <f t="shared" si="111"/>
        <v>良品計画</v>
      </c>
      <c r="H173" s="1155">
        <f t="shared" si="121"/>
        <v>0</v>
      </c>
      <c r="I173" s="1155">
        <f t="shared" si="119"/>
        <v>0</v>
      </c>
      <c r="J173" s="1155">
        <f t="shared" si="119"/>
        <v>0</v>
      </c>
      <c r="K173" s="1155">
        <f t="shared" si="119"/>
        <v>0</v>
      </c>
      <c r="L173" s="1155">
        <f t="shared" si="119"/>
        <v>0</v>
      </c>
      <c r="M173" s="1155">
        <f t="shared" si="119"/>
        <v>0</v>
      </c>
      <c r="N173" s="1155">
        <f t="shared" si="119"/>
        <v>0</v>
      </c>
      <c r="O173" s="1155">
        <f t="shared" si="119"/>
        <v>0</v>
      </c>
      <c r="P173" s="1155">
        <f t="shared" si="119"/>
        <v>0</v>
      </c>
      <c r="Q173" s="1155">
        <f t="shared" si="119"/>
        <v>0</v>
      </c>
      <c r="R173" s="1155">
        <f t="shared" si="119"/>
        <v>0</v>
      </c>
      <c r="S173" s="1155">
        <f t="shared" si="119"/>
        <v>0</v>
      </c>
      <c r="T173" s="1155">
        <f t="shared" si="119"/>
        <v>0</v>
      </c>
      <c r="U173" s="1155">
        <f t="shared" si="119"/>
        <v>0</v>
      </c>
      <c r="V173" s="1155">
        <f t="shared" si="119"/>
        <v>0</v>
      </c>
      <c r="W173" s="1155">
        <f t="shared" si="119"/>
        <v>0</v>
      </c>
      <c r="X173" s="1155">
        <f t="shared" si="119"/>
        <v>0</v>
      </c>
      <c r="Y173" s="1155">
        <f t="shared" si="120"/>
        <v>0</v>
      </c>
      <c r="Z173" s="1155">
        <f t="shared" si="120"/>
        <v>0</v>
      </c>
      <c r="AA173" s="1155">
        <f t="shared" si="120"/>
        <v>0</v>
      </c>
      <c r="AB173" s="1155">
        <f t="shared" si="120"/>
        <v>0</v>
      </c>
      <c r="AC173" s="1155">
        <f t="shared" si="120"/>
        <v>0</v>
      </c>
      <c r="AD173" s="1155">
        <f t="shared" si="120"/>
        <v>0</v>
      </c>
      <c r="AE173" s="1155">
        <f t="shared" si="120"/>
        <v>0</v>
      </c>
      <c r="AF173" s="1155">
        <f t="shared" si="120"/>
        <v>0</v>
      </c>
      <c r="AG173" s="1155">
        <f t="shared" si="120"/>
        <v>0</v>
      </c>
      <c r="AH173" s="1155">
        <f t="shared" si="120"/>
        <v>0</v>
      </c>
      <c r="AI173" s="1155">
        <f t="shared" si="120"/>
        <v>0</v>
      </c>
      <c r="AJ173" s="1155">
        <f t="shared" si="120"/>
        <v>0</v>
      </c>
      <c r="AK173" s="1155">
        <f t="shared" si="120"/>
        <v>0</v>
      </c>
      <c r="AL173" s="1155">
        <f t="shared" si="120"/>
        <v>0</v>
      </c>
      <c r="AM173" s="1"/>
    </row>
    <row r="174" spans="2:39" ht="41.4">
      <c r="C174" s="1667"/>
      <c r="D174" s="2057" t="s">
        <v>148</v>
      </c>
      <c r="E174" s="2058"/>
      <c r="F174" s="1417" t="str">
        <f t="shared" si="111"/>
        <v>良品実績</v>
      </c>
      <c r="H174" s="1160">
        <f t="shared" si="121"/>
        <v>0</v>
      </c>
      <c r="I174" s="1160">
        <f t="shared" si="119"/>
        <v>0</v>
      </c>
      <c r="J174" s="1160">
        <f t="shared" si="119"/>
        <v>0</v>
      </c>
      <c r="K174" s="1160">
        <f t="shared" si="119"/>
        <v>0</v>
      </c>
      <c r="L174" s="1160">
        <f t="shared" si="119"/>
        <v>0</v>
      </c>
      <c r="M174" s="1160">
        <f t="shared" si="119"/>
        <v>0</v>
      </c>
      <c r="N174" s="1160">
        <f t="shared" si="119"/>
        <v>0</v>
      </c>
      <c r="O174" s="1160">
        <f t="shared" si="119"/>
        <v>0</v>
      </c>
      <c r="P174" s="1160">
        <f t="shared" si="119"/>
        <v>0</v>
      </c>
      <c r="Q174" s="1160">
        <f t="shared" si="119"/>
        <v>0</v>
      </c>
      <c r="R174" s="1160">
        <f t="shared" si="119"/>
        <v>0</v>
      </c>
      <c r="S174" s="1160">
        <f t="shared" si="119"/>
        <v>0</v>
      </c>
      <c r="T174" s="1160">
        <f t="shared" si="119"/>
        <v>0</v>
      </c>
      <c r="U174" s="1160">
        <f t="shared" si="119"/>
        <v>0</v>
      </c>
      <c r="V174" s="1160">
        <f t="shared" si="119"/>
        <v>0</v>
      </c>
      <c r="W174" s="1160">
        <f t="shared" si="119"/>
        <v>0</v>
      </c>
      <c r="X174" s="1160">
        <f t="shared" si="119"/>
        <v>0</v>
      </c>
      <c r="Y174" s="1160">
        <f t="shared" si="120"/>
        <v>0</v>
      </c>
      <c r="Z174" s="1160">
        <f t="shared" si="120"/>
        <v>0</v>
      </c>
      <c r="AA174" s="1160">
        <f t="shared" si="120"/>
        <v>0</v>
      </c>
      <c r="AB174" s="1160">
        <f t="shared" si="120"/>
        <v>0</v>
      </c>
      <c r="AC174" s="1160">
        <f t="shared" si="120"/>
        <v>0</v>
      </c>
      <c r="AD174" s="1160">
        <f t="shared" si="120"/>
        <v>0</v>
      </c>
      <c r="AE174" s="1160">
        <f t="shared" si="120"/>
        <v>0</v>
      </c>
      <c r="AF174" s="1160">
        <f t="shared" si="120"/>
        <v>0</v>
      </c>
      <c r="AG174" s="1160">
        <f t="shared" si="120"/>
        <v>0</v>
      </c>
      <c r="AH174" s="1160">
        <f t="shared" si="120"/>
        <v>0</v>
      </c>
      <c r="AI174" s="1160">
        <f t="shared" si="120"/>
        <v>0</v>
      </c>
      <c r="AJ174" s="1160">
        <f t="shared" si="120"/>
        <v>0</v>
      </c>
      <c r="AK174" s="1160">
        <f t="shared" si="120"/>
        <v>0</v>
      </c>
      <c r="AL174" s="1160">
        <f t="shared" si="120"/>
        <v>0</v>
      </c>
      <c r="AM174" s="1"/>
    </row>
    <row r="175" spans="2:39" ht="41.4">
      <c r="C175" s="1667"/>
      <c r="D175" s="2059" t="s">
        <v>53</v>
      </c>
      <c r="E175" s="2060"/>
      <c r="F175" s="1417" t="str">
        <f>B175&amp;D175</f>
        <v>ＧＤＣ仕掛在庫</v>
      </c>
      <c r="H175" s="1160">
        <f>SUMIF($D$77:$D$111,$D$169:$D$178,H$77:H$111)</f>
        <v>0</v>
      </c>
      <c r="I175" s="1160">
        <f t="shared" si="119"/>
        <v>0</v>
      </c>
      <c r="J175" s="1160">
        <f t="shared" si="119"/>
        <v>0</v>
      </c>
      <c r="K175" s="1160">
        <f t="shared" si="119"/>
        <v>0</v>
      </c>
      <c r="L175" s="1160">
        <f t="shared" si="119"/>
        <v>0</v>
      </c>
      <c r="M175" s="1160">
        <f t="shared" si="119"/>
        <v>0</v>
      </c>
      <c r="N175" s="1160">
        <f t="shared" si="119"/>
        <v>0</v>
      </c>
      <c r="O175" s="1160">
        <f t="shared" si="119"/>
        <v>0</v>
      </c>
      <c r="P175" s="1160">
        <f t="shared" si="119"/>
        <v>0</v>
      </c>
      <c r="Q175" s="1160">
        <f t="shared" si="119"/>
        <v>0</v>
      </c>
      <c r="R175" s="1160">
        <f t="shared" si="119"/>
        <v>0</v>
      </c>
      <c r="S175" s="1160">
        <f t="shared" si="119"/>
        <v>0</v>
      </c>
      <c r="T175" s="1160">
        <f t="shared" si="119"/>
        <v>0</v>
      </c>
      <c r="U175" s="1160">
        <f t="shared" si="119"/>
        <v>0</v>
      </c>
      <c r="V175" s="1160">
        <f t="shared" si="119"/>
        <v>0</v>
      </c>
      <c r="W175" s="1160">
        <f t="shared" si="119"/>
        <v>0</v>
      </c>
      <c r="X175" s="1160">
        <f t="shared" si="119"/>
        <v>0</v>
      </c>
      <c r="Y175" s="1160">
        <f t="shared" si="120"/>
        <v>0</v>
      </c>
      <c r="Z175" s="1160">
        <f t="shared" si="120"/>
        <v>0</v>
      </c>
      <c r="AA175" s="1160">
        <f t="shared" si="120"/>
        <v>0</v>
      </c>
      <c r="AB175" s="1160">
        <f t="shared" si="120"/>
        <v>0</v>
      </c>
      <c r="AC175" s="1160">
        <f t="shared" si="120"/>
        <v>0</v>
      </c>
      <c r="AD175" s="1160">
        <f t="shared" si="120"/>
        <v>0</v>
      </c>
      <c r="AE175" s="1160">
        <f t="shared" si="120"/>
        <v>0</v>
      </c>
      <c r="AF175" s="1160">
        <f t="shared" si="120"/>
        <v>0</v>
      </c>
      <c r="AG175" s="1160">
        <f t="shared" si="120"/>
        <v>0</v>
      </c>
      <c r="AH175" s="1160">
        <f t="shared" si="120"/>
        <v>0</v>
      </c>
      <c r="AI175" s="1160">
        <f t="shared" si="120"/>
        <v>0</v>
      </c>
      <c r="AJ175" s="1160">
        <f t="shared" si="120"/>
        <v>0</v>
      </c>
      <c r="AK175" s="1160">
        <f t="shared" si="120"/>
        <v>0</v>
      </c>
      <c r="AL175" s="1160">
        <f t="shared" si="120"/>
        <v>0</v>
      </c>
      <c r="AM175" s="1"/>
    </row>
    <row r="176" spans="2:39" ht="42" thickBot="1">
      <c r="C176" s="1667"/>
      <c r="D176" s="2061" t="s">
        <v>52</v>
      </c>
      <c r="E176" s="2062"/>
      <c r="F176" s="1417" t="str">
        <f>B176&amp;D176</f>
        <v>メーカー在庫</v>
      </c>
      <c r="H176" s="1160">
        <f>SUMIF($D$77:$D$111,$D$169:$D$178,H$77:H$111)</f>
        <v>0</v>
      </c>
      <c r="I176" s="1160">
        <f t="shared" si="119"/>
        <v>0</v>
      </c>
      <c r="J176" s="1160">
        <f t="shared" si="119"/>
        <v>0</v>
      </c>
      <c r="K176" s="1160">
        <f t="shared" si="119"/>
        <v>0</v>
      </c>
      <c r="L176" s="1160">
        <f t="shared" si="119"/>
        <v>0</v>
      </c>
      <c r="M176" s="1160">
        <f t="shared" si="119"/>
        <v>0</v>
      </c>
      <c r="N176" s="1160">
        <f t="shared" si="119"/>
        <v>0</v>
      </c>
      <c r="O176" s="1160">
        <f t="shared" si="119"/>
        <v>0</v>
      </c>
      <c r="P176" s="1160">
        <f t="shared" si="119"/>
        <v>0</v>
      </c>
      <c r="Q176" s="1160">
        <f t="shared" si="119"/>
        <v>0</v>
      </c>
      <c r="R176" s="1160">
        <f t="shared" si="119"/>
        <v>0</v>
      </c>
      <c r="S176" s="1160">
        <f t="shared" si="119"/>
        <v>0</v>
      </c>
      <c r="T176" s="1160">
        <f t="shared" si="119"/>
        <v>0</v>
      </c>
      <c r="U176" s="1160">
        <f t="shared" si="119"/>
        <v>0</v>
      </c>
      <c r="V176" s="1160">
        <f t="shared" si="119"/>
        <v>0</v>
      </c>
      <c r="W176" s="1160">
        <f t="shared" si="119"/>
        <v>0</v>
      </c>
      <c r="X176" s="1160">
        <f t="shared" si="119"/>
        <v>0</v>
      </c>
      <c r="Y176" s="1160">
        <f t="shared" si="120"/>
        <v>0</v>
      </c>
      <c r="Z176" s="1160">
        <f t="shared" si="120"/>
        <v>0</v>
      </c>
      <c r="AA176" s="1160">
        <f t="shared" si="120"/>
        <v>0</v>
      </c>
      <c r="AB176" s="1160">
        <f t="shared" si="120"/>
        <v>0</v>
      </c>
      <c r="AC176" s="1160">
        <f t="shared" si="120"/>
        <v>0</v>
      </c>
      <c r="AD176" s="1160">
        <f t="shared" si="120"/>
        <v>0</v>
      </c>
      <c r="AE176" s="1160">
        <f t="shared" si="120"/>
        <v>0</v>
      </c>
      <c r="AF176" s="1160">
        <f t="shared" si="120"/>
        <v>0</v>
      </c>
      <c r="AG176" s="1160">
        <f t="shared" si="120"/>
        <v>0</v>
      </c>
      <c r="AH176" s="1160">
        <f t="shared" si="120"/>
        <v>0</v>
      </c>
      <c r="AI176" s="1160">
        <f t="shared" si="120"/>
        <v>0</v>
      </c>
      <c r="AJ176" s="1160">
        <f t="shared" si="120"/>
        <v>0</v>
      </c>
      <c r="AK176" s="1160">
        <f t="shared" si="120"/>
        <v>0</v>
      </c>
      <c r="AL176" s="1160">
        <f t="shared" si="120"/>
        <v>0</v>
      </c>
      <c r="AM176" s="1"/>
    </row>
    <row r="177" spans="3:38" ht="30" customHeight="1" thickTop="1">
      <c r="C177" s="1667"/>
      <c r="D177" s="2063" t="s">
        <v>51</v>
      </c>
      <c r="E177" s="2064"/>
      <c r="F177" s="1417" t="str">
        <f>B177&amp;D177</f>
        <v>鋳造領域在庫</v>
      </c>
      <c r="H177" s="1160">
        <f>SUMIF($D$77:$D$111,$D$169:$D$178,H$77:H$111)</f>
        <v>0</v>
      </c>
      <c r="I177" s="1160">
        <f t="shared" si="119"/>
        <v>0</v>
      </c>
      <c r="J177" s="1160">
        <f t="shared" si="119"/>
        <v>0</v>
      </c>
      <c r="K177" s="1160">
        <f t="shared" si="119"/>
        <v>0</v>
      </c>
      <c r="L177" s="1160">
        <f t="shared" si="119"/>
        <v>0</v>
      </c>
      <c r="M177" s="1160">
        <f t="shared" si="119"/>
        <v>0</v>
      </c>
      <c r="N177" s="1160">
        <f t="shared" si="119"/>
        <v>0</v>
      </c>
      <c r="O177" s="1160">
        <f t="shared" si="119"/>
        <v>0</v>
      </c>
      <c r="P177" s="1160">
        <f t="shared" si="119"/>
        <v>0</v>
      </c>
      <c r="Q177" s="1160">
        <f t="shared" si="119"/>
        <v>0</v>
      </c>
      <c r="R177" s="1160">
        <f t="shared" si="119"/>
        <v>0</v>
      </c>
      <c r="S177" s="1160">
        <f t="shared" si="119"/>
        <v>0</v>
      </c>
      <c r="T177" s="1160">
        <f t="shared" si="119"/>
        <v>0</v>
      </c>
      <c r="U177" s="1160">
        <f t="shared" si="119"/>
        <v>0</v>
      </c>
      <c r="V177" s="1160">
        <f t="shared" si="119"/>
        <v>0</v>
      </c>
      <c r="W177" s="1160">
        <f t="shared" si="119"/>
        <v>0</v>
      </c>
      <c r="X177" s="1160">
        <f t="shared" si="119"/>
        <v>0</v>
      </c>
      <c r="Y177" s="1160">
        <f t="shared" si="120"/>
        <v>0</v>
      </c>
      <c r="Z177" s="1160">
        <f t="shared" si="120"/>
        <v>0</v>
      </c>
      <c r="AA177" s="1160">
        <f t="shared" si="120"/>
        <v>0</v>
      </c>
      <c r="AB177" s="1160">
        <f t="shared" si="120"/>
        <v>0</v>
      </c>
      <c r="AC177" s="1160">
        <f t="shared" si="120"/>
        <v>0</v>
      </c>
      <c r="AD177" s="1160">
        <f t="shared" si="120"/>
        <v>0</v>
      </c>
      <c r="AE177" s="1160">
        <f t="shared" si="120"/>
        <v>0</v>
      </c>
      <c r="AF177" s="1160">
        <f t="shared" si="120"/>
        <v>0</v>
      </c>
      <c r="AG177" s="1160">
        <f t="shared" si="120"/>
        <v>0</v>
      </c>
      <c r="AH177" s="1160">
        <f t="shared" si="120"/>
        <v>0</v>
      </c>
      <c r="AI177" s="1160">
        <f t="shared" si="120"/>
        <v>0</v>
      </c>
      <c r="AJ177" s="1160">
        <f t="shared" si="120"/>
        <v>0</v>
      </c>
      <c r="AK177" s="1160">
        <f t="shared" si="120"/>
        <v>0</v>
      </c>
      <c r="AL177" s="1160">
        <f t="shared" si="120"/>
        <v>0</v>
      </c>
    </row>
    <row r="178" spans="3:38" ht="30" customHeight="1" thickBot="1">
      <c r="C178" s="1667"/>
      <c r="D178" s="2065" t="s">
        <v>639</v>
      </c>
      <c r="E178" s="2066"/>
      <c r="F178" s="1418" t="str">
        <f t="shared" si="111"/>
        <v>累計進度</v>
      </c>
      <c r="H178" s="1160">
        <f t="shared" si="121"/>
        <v>0</v>
      </c>
      <c r="I178" s="1160">
        <f t="shared" si="119"/>
        <v>0</v>
      </c>
      <c r="J178" s="1160">
        <f t="shared" si="119"/>
        <v>0</v>
      </c>
      <c r="K178" s="1160">
        <f t="shared" si="119"/>
        <v>0</v>
      </c>
      <c r="L178" s="1160">
        <f t="shared" si="119"/>
        <v>0</v>
      </c>
      <c r="M178" s="1160">
        <f t="shared" si="119"/>
        <v>0</v>
      </c>
      <c r="N178" s="1160">
        <f t="shared" si="119"/>
        <v>0</v>
      </c>
      <c r="O178" s="1160">
        <f t="shared" si="119"/>
        <v>0</v>
      </c>
      <c r="P178" s="1160">
        <f t="shared" si="119"/>
        <v>0</v>
      </c>
      <c r="Q178" s="1160">
        <f t="shared" si="119"/>
        <v>0</v>
      </c>
      <c r="R178" s="1160">
        <f t="shared" si="119"/>
        <v>0</v>
      </c>
      <c r="S178" s="1160">
        <f t="shared" si="119"/>
        <v>0</v>
      </c>
      <c r="T178" s="1160">
        <f t="shared" si="119"/>
        <v>0</v>
      </c>
      <c r="U178" s="1160">
        <f t="shared" si="119"/>
        <v>0</v>
      </c>
      <c r="V178" s="1160">
        <f t="shared" si="119"/>
        <v>0</v>
      </c>
      <c r="W178" s="1160">
        <f t="shared" si="119"/>
        <v>0</v>
      </c>
      <c r="X178" s="1160">
        <f t="shared" si="119"/>
        <v>0</v>
      </c>
      <c r="Y178" s="1160">
        <f t="shared" si="120"/>
        <v>0</v>
      </c>
      <c r="Z178" s="1160">
        <f t="shared" si="120"/>
        <v>0</v>
      </c>
      <c r="AA178" s="1160">
        <f t="shared" si="120"/>
        <v>0</v>
      </c>
      <c r="AB178" s="1160">
        <f t="shared" si="120"/>
        <v>0</v>
      </c>
      <c r="AC178" s="1160">
        <f t="shared" si="120"/>
        <v>0</v>
      </c>
      <c r="AD178" s="1160">
        <f t="shared" si="120"/>
        <v>0</v>
      </c>
      <c r="AE178" s="1160">
        <f t="shared" si="120"/>
        <v>0</v>
      </c>
      <c r="AF178" s="1160">
        <f t="shared" si="120"/>
        <v>0</v>
      </c>
      <c r="AG178" s="1160">
        <f t="shared" si="120"/>
        <v>0</v>
      </c>
      <c r="AH178" s="1160">
        <f t="shared" si="120"/>
        <v>0</v>
      </c>
      <c r="AI178" s="1160">
        <f t="shared" si="120"/>
        <v>0</v>
      </c>
      <c r="AJ178" s="1160">
        <f t="shared" si="120"/>
        <v>0</v>
      </c>
      <c r="AK178" s="1160">
        <f t="shared" si="120"/>
        <v>0</v>
      </c>
      <c r="AL178" s="1160">
        <f t="shared" si="120"/>
        <v>0</v>
      </c>
    </row>
    <row r="179" spans="3:38" ht="42" thickTop="1">
      <c r="C179" s="1666" t="s">
        <v>724</v>
      </c>
      <c r="D179" s="2067" t="s">
        <v>120</v>
      </c>
      <c r="E179" s="2068"/>
      <c r="F179" s="1415" t="str">
        <f t="shared" si="111"/>
        <v>払出計画</v>
      </c>
      <c r="G179" s="1147"/>
      <c r="H179" s="1173">
        <f t="shared" ref="H179:R188" si="122">SUMIF($D$112:$D$146,$D$179:$D$188,H$112:H$146)</f>
        <v>0</v>
      </c>
      <c r="I179" s="1173">
        <f t="shared" si="122"/>
        <v>0</v>
      </c>
      <c r="J179" s="1173">
        <f t="shared" si="122"/>
        <v>0</v>
      </c>
      <c r="K179" s="1173">
        <f t="shared" si="122"/>
        <v>0</v>
      </c>
      <c r="L179" s="1173">
        <f>SUMIF($D$112:$D$146,$D$179:$D$188,L$112:L$146)</f>
        <v>0</v>
      </c>
      <c r="M179" s="1173">
        <f t="shared" ref="M179:AB188" si="123">SUMIF($D$112:$D$146,$D$179:$D$188,M$112:M$146)</f>
        <v>0</v>
      </c>
      <c r="N179" s="1173">
        <f t="shared" si="123"/>
        <v>0</v>
      </c>
      <c r="O179" s="1173">
        <f t="shared" si="123"/>
        <v>0</v>
      </c>
      <c r="P179" s="1173">
        <f t="shared" si="123"/>
        <v>0</v>
      </c>
      <c r="Q179" s="1173">
        <f t="shared" si="123"/>
        <v>0</v>
      </c>
      <c r="R179" s="1173">
        <f t="shared" si="123"/>
        <v>0</v>
      </c>
      <c r="S179" s="1173">
        <f t="shared" si="123"/>
        <v>0</v>
      </c>
      <c r="T179" s="1173">
        <f t="shared" si="123"/>
        <v>0</v>
      </c>
      <c r="U179" s="1173">
        <f t="shared" si="123"/>
        <v>0</v>
      </c>
      <c r="V179" s="1173">
        <f t="shared" si="123"/>
        <v>0</v>
      </c>
      <c r="W179" s="1173">
        <f t="shared" si="123"/>
        <v>0</v>
      </c>
      <c r="X179" s="1173">
        <f t="shared" si="123"/>
        <v>0</v>
      </c>
      <c r="Y179" s="1173">
        <f t="shared" si="123"/>
        <v>0</v>
      </c>
      <c r="Z179" s="1173">
        <f t="shared" si="123"/>
        <v>0</v>
      </c>
      <c r="AA179" s="1173">
        <f t="shared" si="123"/>
        <v>0</v>
      </c>
      <c r="AB179" s="1173">
        <f t="shared" si="123"/>
        <v>0</v>
      </c>
      <c r="AC179" s="1173">
        <f t="shared" ref="AC179:AL188" si="124">SUMIF($D$112:$D$146,$D$179:$D$188,AC$112:AC$146)</f>
        <v>0</v>
      </c>
      <c r="AD179" s="1173">
        <f t="shared" si="124"/>
        <v>0</v>
      </c>
      <c r="AE179" s="1173">
        <f t="shared" si="124"/>
        <v>0</v>
      </c>
      <c r="AF179" s="1173">
        <f t="shared" si="124"/>
        <v>0</v>
      </c>
      <c r="AG179" s="1173">
        <f t="shared" si="124"/>
        <v>0</v>
      </c>
      <c r="AH179" s="1173">
        <f t="shared" si="124"/>
        <v>0</v>
      </c>
      <c r="AI179" s="1173">
        <f t="shared" si="124"/>
        <v>0</v>
      </c>
      <c r="AJ179" s="1173">
        <f t="shared" si="124"/>
        <v>0</v>
      </c>
      <c r="AK179" s="1173">
        <f t="shared" si="124"/>
        <v>0</v>
      </c>
      <c r="AL179" s="1173">
        <f t="shared" si="124"/>
        <v>0</v>
      </c>
    </row>
    <row r="180" spans="3:38" ht="42" thickBot="1">
      <c r="C180" s="1667"/>
      <c r="D180" s="2049" t="s">
        <v>54</v>
      </c>
      <c r="E180" s="2050"/>
      <c r="F180" s="1416" t="str">
        <f t="shared" si="111"/>
        <v>完成品在庫</v>
      </c>
      <c r="G180" s="1154"/>
      <c r="H180" s="1155">
        <f t="shared" si="122"/>
        <v>0</v>
      </c>
      <c r="I180" s="1155">
        <f t="shared" si="122"/>
        <v>0</v>
      </c>
      <c r="J180" s="1155">
        <f t="shared" si="122"/>
        <v>0</v>
      </c>
      <c r="K180" s="1155">
        <f t="shared" si="122"/>
        <v>0</v>
      </c>
      <c r="L180" s="1155">
        <f t="shared" si="122"/>
        <v>0</v>
      </c>
      <c r="M180" s="1155">
        <f t="shared" si="123"/>
        <v>0</v>
      </c>
      <c r="N180" s="1155">
        <f t="shared" si="123"/>
        <v>0</v>
      </c>
      <c r="O180" s="1155">
        <f t="shared" si="123"/>
        <v>0</v>
      </c>
      <c r="P180" s="1155">
        <f t="shared" si="123"/>
        <v>0</v>
      </c>
      <c r="Q180" s="1155">
        <f t="shared" si="123"/>
        <v>0</v>
      </c>
      <c r="R180" s="1155">
        <f t="shared" si="123"/>
        <v>0</v>
      </c>
      <c r="S180" s="1155">
        <f t="shared" si="123"/>
        <v>0</v>
      </c>
      <c r="T180" s="1155">
        <f t="shared" si="123"/>
        <v>0</v>
      </c>
      <c r="U180" s="1155">
        <f t="shared" si="123"/>
        <v>0</v>
      </c>
      <c r="V180" s="1155">
        <f t="shared" si="123"/>
        <v>0</v>
      </c>
      <c r="W180" s="1155">
        <f t="shared" si="123"/>
        <v>0</v>
      </c>
      <c r="X180" s="1155">
        <f t="shared" si="123"/>
        <v>0</v>
      </c>
      <c r="Y180" s="1155">
        <f t="shared" si="123"/>
        <v>0</v>
      </c>
      <c r="Z180" s="1155">
        <f t="shared" si="123"/>
        <v>0</v>
      </c>
      <c r="AA180" s="1155">
        <f t="shared" si="123"/>
        <v>0</v>
      </c>
      <c r="AB180" s="1155">
        <f t="shared" si="123"/>
        <v>0</v>
      </c>
      <c r="AC180" s="1155">
        <f t="shared" si="124"/>
        <v>0</v>
      </c>
      <c r="AD180" s="1155">
        <f t="shared" si="124"/>
        <v>0</v>
      </c>
      <c r="AE180" s="1155">
        <f t="shared" si="124"/>
        <v>0</v>
      </c>
      <c r="AF180" s="1155">
        <f t="shared" si="124"/>
        <v>0</v>
      </c>
      <c r="AG180" s="1155">
        <f t="shared" si="124"/>
        <v>0</v>
      </c>
      <c r="AH180" s="1155">
        <f t="shared" si="124"/>
        <v>0</v>
      </c>
      <c r="AI180" s="1155">
        <f t="shared" si="124"/>
        <v>0</v>
      </c>
      <c r="AJ180" s="1155">
        <f t="shared" si="124"/>
        <v>0</v>
      </c>
      <c r="AK180" s="1155">
        <f t="shared" si="124"/>
        <v>0</v>
      </c>
      <c r="AL180" s="1155">
        <f t="shared" si="124"/>
        <v>0</v>
      </c>
    </row>
    <row r="181" spans="3:38" ht="42" thickTop="1">
      <c r="C181" s="1667"/>
      <c r="D181" s="2051" t="s">
        <v>40</v>
      </c>
      <c r="E181" s="2052"/>
      <c r="F181" s="1417" t="str">
        <f t="shared" si="111"/>
        <v>仕上げ計画</v>
      </c>
      <c r="G181" s="1154"/>
      <c r="H181" s="1160">
        <f t="shared" si="122"/>
        <v>0</v>
      </c>
      <c r="I181" s="1160">
        <f t="shared" si="122"/>
        <v>0</v>
      </c>
      <c r="J181" s="1160">
        <f t="shared" si="122"/>
        <v>0</v>
      </c>
      <c r="K181" s="1160">
        <f t="shared" si="122"/>
        <v>0</v>
      </c>
      <c r="L181" s="1160">
        <f t="shared" si="122"/>
        <v>0</v>
      </c>
      <c r="M181" s="1160">
        <f t="shared" si="123"/>
        <v>0</v>
      </c>
      <c r="N181" s="1160">
        <f t="shared" si="123"/>
        <v>0</v>
      </c>
      <c r="O181" s="1160">
        <f t="shared" si="123"/>
        <v>0</v>
      </c>
      <c r="P181" s="1160">
        <f t="shared" si="123"/>
        <v>0</v>
      </c>
      <c r="Q181" s="1160">
        <f t="shared" si="123"/>
        <v>0</v>
      </c>
      <c r="R181" s="1160">
        <f t="shared" si="123"/>
        <v>0</v>
      </c>
      <c r="S181" s="1160">
        <f t="shared" si="123"/>
        <v>0</v>
      </c>
      <c r="T181" s="1160">
        <f t="shared" si="123"/>
        <v>0</v>
      </c>
      <c r="U181" s="1160">
        <f t="shared" si="123"/>
        <v>0</v>
      </c>
      <c r="V181" s="1160">
        <f t="shared" si="123"/>
        <v>0</v>
      </c>
      <c r="W181" s="1160">
        <f t="shared" si="123"/>
        <v>0</v>
      </c>
      <c r="X181" s="1160">
        <f t="shared" si="123"/>
        <v>0</v>
      </c>
      <c r="Y181" s="1160">
        <f t="shared" si="123"/>
        <v>0</v>
      </c>
      <c r="Z181" s="1160">
        <f t="shared" si="123"/>
        <v>0</v>
      </c>
      <c r="AA181" s="1160">
        <f t="shared" si="123"/>
        <v>0</v>
      </c>
      <c r="AB181" s="1160">
        <f t="shared" si="123"/>
        <v>0</v>
      </c>
      <c r="AC181" s="1160">
        <f t="shared" si="124"/>
        <v>0</v>
      </c>
      <c r="AD181" s="1160">
        <f t="shared" si="124"/>
        <v>0</v>
      </c>
      <c r="AE181" s="1160">
        <f t="shared" si="124"/>
        <v>0</v>
      </c>
      <c r="AF181" s="1160">
        <f t="shared" si="124"/>
        <v>0</v>
      </c>
      <c r="AG181" s="1160">
        <f t="shared" si="124"/>
        <v>0</v>
      </c>
      <c r="AH181" s="1160">
        <f t="shared" si="124"/>
        <v>0</v>
      </c>
      <c r="AI181" s="1160">
        <f t="shared" si="124"/>
        <v>0</v>
      </c>
      <c r="AJ181" s="1160">
        <f t="shared" si="124"/>
        <v>0</v>
      </c>
      <c r="AK181" s="1160">
        <f t="shared" si="124"/>
        <v>0</v>
      </c>
      <c r="AL181" s="1160">
        <f t="shared" si="124"/>
        <v>0</v>
      </c>
    </row>
    <row r="182" spans="3:38" ht="41.4">
      <c r="C182" s="1667"/>
      <c r="D182" s="2053" t="s">
        <v>140</v>
      </c>
      <c r="E182" s="2054"/>
      <c r="F182" s="1418" t="str">
        <f t="shared" si="111"/>
        <v>仕上げ合格</v>
      </c>
      <c r="G182" s="1154"/>
      <c r="H182" s="1160">
        <f t="shared" si="122"/>
        <v>0</v>
      </c>
      <c r="I182" s="1160">
        <f t="shared" si="122"/>
        <v>0</v>
      </c>
      <c r="J182" s="1160">
        <f t="shared" si="122"/>
        <v>0</v>
      </c>
      <c r="K182" s="1160">
        <f t="shared" si="122"/>
        <v>0</v>
      </c>
      <c r="L182" s="1160">
        <f t="shared" si="122"/>
        <v>0</v>
      </c>
      <c r="M182" s="1160">
        <f t="shared" si="123"/>
        <v>0</v>
      </c>
      <c r="N182" s="1160">
        <f t="shared" si="123"/>
        <v>0</v>
      </c>
      <c r="O182" s="1160">
        <f t="shared" si="123"/>
        <v>0</v>
      </c>
      <c r="P182" s="1160">
        <f t="shared" si="123"/>
        <v>0</v>
      </c>
      <c r="Q182" s="1160">
        <f t="shared" si="123"/>
        <v>0</v>
      </c>
      <c r="R182" s="1160">
        <f t="shared" si="123"/>
        <v>0</v>
      </c>
      <c r="S182" s="1160">
        <f t="shared" si="123"/>
        <v>0</v>
      </c>
      <c r="T182" s="1160">
        <f t="shared" si="123"/>
        <v>0</v>
      </c>
      <c r="U182" s="1160">
        <f t="shared" si="123"/>
        <v>0</v>
      </c>
      <c r="V182" s="1160">
        <f t="shared" si="123"/>
        <v>0</v>
      </c>
      <c r="W182" s="1160">
        <f t="shared" si="123"/>
        <v>0</v>
      </c>
      <c r="X182" s="1160">
        <f t="shared" si="123"/>
        <v>0</v>
      </c>
      <c r="Y182" s="1160">
        <f t="shared" si="123"/>
        <v>0</v>
      </c>
      <c r="Z182" s="1160">
        <f t="shared" si="123"/>
        <v>0</v>
      </c>
      <c r="AA182" s="1160">
        <f t="shared" si="123"/>
        <v>0</v>
      </c>
      <c r="AB182" s="1160">
        <f t="shared" si="123"/>
        <v>0</v>
      </c>
      <c r="AC182" s="1160">
        <f t="shared" si="124"/>
        <v>0</v>
      </c>
      <c r="AD182" s="1160">
        <f t="shared" si="124"/>
        <v>0</v>
      </c>
      <c r="AE182" s="1160">
        <f t="shared" si="124"/>
        <v>0</v>
      </c>
      <c r="AF182" s="1160">
        <f t="shared" si="124"/>
        <v>0</v>
      </c>
      <c r="AG182" s="1160">
        <f t="shared" si="124"/>
        <v>0</v>
      </c>
      <c r="AH182" s="1160">
        <f t="shared" si="124"/>
        <v>0</v>
      </c>
      <c r="AI182" s="1160">
        <f t="shared" si="124"/>
        <v>0</v>
      </c>
      <c r="AJ182" s="1160">
        <f t="shared" si="124"/>
        <v>0</v>
      </c>
      <c r="AK182" s="1160">
        <f t="shared" si="124"/>
        <v>0</v>
      </c>
      <c r="AL182" s="1160">
        <f t="shared" si="124"/>
        <v>0</v>
      </c>
    </row>
    <row r="183" spans="3:38" ht="41.4">
      <c r="C183" s="1667"/>
      <c r="D183" s="2055" t="s">
        <v>144</v>
      </c>
      <c r="E183" s="2056"/>
      <c r="F183" s="1419" t="str">
        <f t="shared" si="111"/>
        <v>良品計画</v>
      </c>
      <c r="G183" s="1154"/>
      <c r="H183" s="1155">
        <f t="shared" si="122"/>
        <v>0</v>
      </c>
      <c r="I183" s="1155">
        <f t="shared" si="122"/>
        <v>0</v>
      </c>
      <c r="J183" s="1155">
        <f t="shared" si="122"/>
        <v>0</v>
      </c>
      <c r="K183" s="1155">
        <f t="shared" si="122"/>
        <v>0</v>
      </c>
      <c r="L183" s="1155">
        <f t="shared" si="122"/>
        <v>0</v>
      </c>
      <c r="M183" s="1155">
        <f t="shared" si="123"/>
        <v>0</v>
      </c>
      <c r="N183" s="1155">
        <f t="shared" si="123"/>
        <v>0</v>
      </c>
      <c r="O183" s="1155">
        <f t="shared" si="123"/>
        <v>0</v>
      </c>
      <c r="P183" s="1155">
        <f t="shared" si="123"/>
        <v>0</v>
      </c>
      <c r="Q183" s="1155">
        <f t="shared" si="123"/>
        <v>0</v>
      </c>
      <c r="R183" s="1155">
        <f t="shared" si="123"/>
        <v>0</v>
      </c>
      <c r="S183" s="1155">
        <f t="shared" si="123"/>
        <v>0</v>
      </c>
      <c r="T183" s="1155">
        <f t="shared" si="123"/>
        <v>0</v>
      </c>
      <c r="U183" s="1155">
        <f t="shared" si="123"/>
        <v>0</v>
      </c>
      <c r="V183" s="1155">
        <f t="shared" si="123"/>
        <v>0</v>
      </c>
      <c r="W183" s="1155">
        <f t="shared" si="123"/>
        <v>0</v>
      </c>
      <c r="X183" s="1155">
        <f t="shared" si="123"/>
        <v>0</v>
      </c>
      <c r="Y183" s="1155">
        <f t="shared" si="123"/>
        <v>0</v>
      </c>
      <c r="Z183" s="1155">
        <f t="shared" si="123"/>
        <v>0</v>
      </c>
      <c r="AA183" s="1155">
        <f t="shared" si="123"/>
        <v>0</v>
      </c>
      <c r="AB183" s="1155">
        <f t="shared" si="123"/>
        <v>0</v>
      </c>
      <c r="AC183" s="1155">
        <f t="shared" si="124"/>
        <v>0</v>
      </c>
      <c r="AD183" s="1155">
        <f t="shared" si="124"/>
        <v>0</v>
      </c>
      <c r="AE183" s="1155">
        <f t="shared" si="124"/>
        <v>0</v>
      </c>
      <c r="AF183" s="1155">
        <f t="shared" si="124"/>
        <v>0</v>
      </c>
      <c r="AG183" s="1155">
        <f t="shared" si="124"/>
        <v>0</v>
      </c>
      <c r="AH183" s="1155">
        <f t="shared" si="124"/>
        <v>0</v>
      </c>
      <c r="AI183" s="1155">
        <f t="shared" si="124"/>
        <v>0</v>
      </c>
      <c r="AJ183" s="1155">
        <f t="shared" si="124"/>
        <v>0</v>
      </c>
      <c r="AK183" s="1155">
        <f t="shared" si="124"/>
        <v>0</v>
      </c>
      <c r="AL183" s="1155">
        <f t="shared" si="124"/>
        <v>0</v>
      </c>
    </row>
    <row r="184" spans="3:38" ht="41.4">
      <c r="C184" s="1667"/>
      <c r="D184" s="2057" t="s">
        <v>148</v>
      </c>
      <c r="E184" s="2058"/>
      <c r="F184" s="1417" t="str">
        <f t="shared" si="111"/>
        <v>良品実績</v>
      </c>
      <c r="G184" s="1154"/>
      <c r="H184" s="1160">
        <f t="shared" si="122"/>
        <v>0</v>
      </c>
      <c r="I184" s="1160">
        <f t="shared" si="122"/>
        <v>0</v>
      </c>
      <c r="J184" s="1160">
        <f t="shared" si="122"/>
        <v>0</v>
      </c>
      <c r="K184" s="1160">
        <f t="shared" si="122"/>
        <v>0</v>
      </c>
      <c r="L184" s="1160">
        <f t="shared" si="122"/>
        <v>0</v>
      </c>
      <c r="M184" s="1160">
        <f t="shared" si="122"/>
        <v>0</v>
      </c>
      <c r="N184" s="1160">
        <f t="shared" si="122"/>
        <v>0</v>
      </c>
      <c r="O184" s="1160">
        <f t="shared" si="122"/>
        <v>0</v>
      </c>
      <c r="P184" s="1160">
        <f t="shared" si="122"/>
        <v>0</v>
      </c>
      <c r="Q184" s="1160">
        <f t="shared" si="122"/>
        <v>0</v>
      </c>
      <c r="R184" s="1160">
        <f t="shared" si="122"/>
        <v>0</v>
      </c>
      <c r="S184" s="1160">
        <f t="shared" si="123"/>
        <v>0</v>
      </c>
      <c r="T184" s="1160">
        <f t="shared" si="123"/>
        <v>0</v>
      </c>
      <c r="U184" s="1160">
        <f t="shared" si="123"/>
        <v>0</v>
      </c>
      <c r="V184" s="1160">
        <f t="shared" si="123"/>
        <v>0</v>
      </c>
      <c r="W184" s="1160">
        <f t="shared" si="123"/>
        <v>0</v>
      </c>
      <c r="X184" s="1160">
        <f t="shared" si="123"/>
        <v>0</v>
      </c>
      <c r="Y184" s="1160">
        <f t="shared" si="123"/>
        <v>0</v>
      </c>
      <c r="Z184" s="1160">
        <f t="shared" si="123"/>
        <v>0</v>
      </c>
      <c r="AA184" s="1160">
        <f t="shared" si="123"/>
        <v>0</v>
      </c>
      <c r="AB184" s="1160">
        <f t="shared" si="123"/>
        <v>0</v>
      </c>
      <c r="AC184" s="1160">
        <f t="shared" si="124"/>
        <v>0</v>
      </c>
      <c r="AD184" s="1160">
        <f t="shared" si="124"/>
        <v>0</v>
      </c>
      <c r="AE184" s="1160">
        <f t="shared" si="124"/>
        <v>0</v>
      </c>
      <c r="AF184" s="1160">
        <f t="shared" si="124"/>
        <v>0</v>
      </c>
      <c r="AG184" s="1160">
        <f t="shared" si="124"/>
        <v>0</v>
      </c>
      <c r="AH184" s="1160">
        <f t="shared" si="124"/>
        <v>0</v>
      </c>
      <c r="AI184" s="1160">
        <f t="shared" si="124"/>
        <v>0</v>
      </c>
      <c r="AJ184" s="1160">
        <f t="shared" si="124"/>
        <v>0</v>
      </c>
      <c r="AK184" s="1160">
        <f t="shared" si="124"/>
        <v>0</v>
      </c>
      <c r="AL184" s="1160">
        <f t="shared" si="124"/>
        <v>0</v>
      </c>
    </row>
    <row r="185" spans="3:38" ht="41.4">
      <c r="C185" s="1667"/>
      <c r="D185" s="2059" t="s">
        <v>53</v>
      </c>
      <c r="E185" s="2060"/>
      <c r="F185" s="1417" t="str">
        <f>B185&amp;D185</f>
        <v>ＧＤＣ仕掛在庫</v>
      </c>
      <c r="G185" s="1154"/>
      <c r="H185" s="1160">
        <f>SUMIF($D$112:$D$146,$D$179:$D$188,H$112:H$146)</f>
        <v>0</v>
      </c>
      <c r="I185" s="1160">
        <f t="shared" si="122"/>
        <v>0</v>
      </c>
      <c r="J185" s="1160">
        <f t="shared" si="122"/>
        <v>0</v>
      </c>
      <c r="K185" s="1160">
        <f t="shared" si="122"/>
        <v>0</v>
      </c>
      <c r="L185" s="1160">
        <f t="shared" si="122"/>
        <v>0</v>
      </c>
      <c r="M185" s="1160">
        <f t="shared" si="122"/>
        <v>0</v>
      </c>
      <c r="N185" s="1160">
        <f t="shared" si="122"/>
        <v>0</v>
      </c>
      <c r="O185" s="1160">
        <f t="shared" si="122"/>
        <v>0</v>
      </c>
      <c r="P185" s="1160">
        <f t="shared" si="122"/>
        <v>0</v>
      </c>
      <c r="Q185" s="1160">
        <f t="shared" si="122"/>
        <v>0</v>
      </c>
      <c r="R185" s="1160">
        <f t="shared" si="122"/>
        <v>0</v>
      </c>
      <c r="S185" s="1160">
        <f t="shared" si="123"/>
        <v>0</v>
      </c>
      <c r="T185" s="1160">
        <f t="shared" si="123"/>
        <v>0</v>
      </c>
      <c r="U185" s="1160">
        <f t="shared" si="123"/>
        <v>0</v>
      </c>
      <c r="V185" s="1160">
        <f t="shared" si="123"/>
        <v>0</v>
      </c>
      <c r="W185" s="1160">
        <f t="shared" si="123"/>
        <v>0</v>
      </c>
      <c r="X185" s="1160">
        <f t="shared" si="123"/>
        <v>0</v>
      </c>
      <c r="Y185" s="1160">
        <f t="shared" si="123"/>
        <v>0</v>
      </c>
      <c r="Z185" s="1160">
        <f t="shared" si="123"/>
        <v>0</v>
      </c>
      <c r="AA185" s="1160">
        <f t="shared" si="123"/>
        <v>0</v>
      </c>
      <c r="AB185" s="1160">
        <f t="shared" si="123"/>
        <v>0</v>
      </c>
      <c r="AC185" s="1160">
        <f t="shared" si="124"/>
        <v>0</v>
      </c>
      <c r="AD185" s="1160">
        <f t="shared" si="124"/>
        <v>0</v>
      </c>
      <c r="AE185" s="1160">
        <f t="shared" si="124"/>
        <v>0</v>
      </c>
      <c r="AF185" s="1160">
        <f t="shared" si="124"/>
        <v>0</v>
      </c>
      <c r="AG185" s="1160">
        <f t="shared" si="124"/>
        <v>0</v>
      </c>
      <c r="AH185" s="1160">
        <f t="shared" si="124"/>
        <v>0</v>
      </c>
      <c r="AI185" s="1160">
        <f t="shared" si="124"/>
        <v>0</v>
      </c>
      <c r="AJ185" s="1160">
        <f t="shared" si="124"/>
        <v>0</v>
      </c>
      <c r="AK185" s="1160">
        <f t="shared" si="124"/>
        <v>0</v>
      </c>
      <c r="AL185" s="1160">
        <f t="shared" si="124"/>
        <v>0</v>
      </c>
    </row>
    <row r="186" spans="3:38" ht="42" thickBot="1">
      <c r="C186" s="1667"/>
      <c r="D186" s="2061" t="s">
        <v>52</v>
      </c>
      <c r="E186" s="2062"/>
      <c r="F186" s="1417" t="str">
        <f>B186&amp;D186</f>
        <v>メーカー在庫</v>
      </c>
      <c r="G186" s="1154"/>
      <c r="H186" s="1160">
        <f>SUMIF($D$112:$D$146,$D$179:$D$188,H$112:H$146)</f>
        <v>0</v>
      </c>
      <c r="I186" s="1160">
        <f t="shared" si="122"/>
        <v>0</v>
      </c>
      <c r="J186" s="1160">
        <f t="shared" si="122"/>
        <v>0</v>
      </c>
      <c r="K186" s="1160">
        <f t="shared" si="122"/>
        <v>0</v>
      </c>
      <c r="L186" s="1160">
        <f t="shared" si="122"/>
        <v>0</v>
      </c>
      <c r="M186" s="1160">
        <f t="shared" si="122"/>
        <v>0</v>
      </c>
      <c r="N186" s="1160">
        <f t="shared" si="122"/>
        <v>0</v>
      </c>
      <c r="O186" s="1160">
        <f t="shared" si="122"/>
        <v>0</v>
      </c>
      <c r="P186" s="1160">
        <f t="shared" si="122"/>
        <v>0</v>
      </c>
      <c r="Q186" s="1160">
        <f t="shared" si="122"/>
        <v>0</v>
      </c>
      <c r="R186" s="1160">
        <f t="shared" si="122"/>
        <v>0</v>
      </c>
      <c r="S186" s="1160">
        <f t="shared" si="123"/>
        <v>0</v>
      </c>
      <c r="T186" s="1160">
        <f t="shared" si="123"/>
        <v>0</v>
      </c>
      <c r="U186" s="1160">
        <f t="shared" si="123"/>
        <v>0</v>
      </c>
      <c r="V186" s="1160">
        <f t="shared" si="123"/>
        <v>0</v>
      </c>
      <c r="W186" s="1160">
        <f t="shared" si="123"/>
        <v>0</v>
      </c>
      <c r="X186" s="1160">
        <f t="shared" si="123"/>
        <v>0</v>
      </c>
      <c r="Y186" s="1160">
        <f t="shared" si="123"/>
        <v>0</v>
      </c>
      <c r="Z186" s="1160">
        <f t="shared" si="123"/>
        <v>0</v>
      </c>
      <c r="AA186" s="1160">
        <f t="shared" si="123"/>
        <v>0</v>
      </c>
      <c r="AB186" s="1160">
        <f t="shared" si="123"/>
        <v>0</v>
      </c>
      <c r="AC186" s="1160">
        <f t="shared" si="124"/>
        <v>0</v>
      </c>
      <c r="AD186" s="1160">
        <f t="shared" si="124"/>
        <v>0</v>
      </c>
      <c r="AE186" s="1160">
        <f t="shared" si="124"/>
        <v>0</v>
      </c>
      <c r="AF186" s="1160">
        <f t="shared" si="124"/>
        <v>0</v>
      </c>
      <c r="AG186" s="1160">
        <f t="shared" si="124"/>
        <v>0</v>
      </c>
      <c r="AH186" s="1160">
        <f t="shared" si="124"/>
        <v>0</v>
      </c>
      <c r="AI186" s="1160">
        <f t="shared" si="124"/>
        <v>0</v>
      </c>
      <c r="AJ186" s="1160">
        <f t="shared" si="124"/>
        <v>0</v>
      </c>
      <c r="AK186" s="1160">
        <f t="shared" si="124"/>
        <v>0</v>
      </c>
      <c r="AL186" s="1160">
        <f t="shared" si="124"/>
        <v>0</v>
      </c>
    </row>
    <row r="187" spans="3:38" ht="42" thickTop="1">
      <c r="C187" s="1667"/>
      <c r="D187" s="2063" t="s">
        <v>51</v>
      </c>
      <c r="E187" s="2064"/>
      <c r="F187" s="1417" t="str">
        <f>B187&amp;D187</f>
        <v>鋳造領域在庫</v>
      </c>
      <c r="G187" s="1154"/>
      <c r="H187" s="1160">
        <f>SUMIF($D$112:$D$146,$D$179:$D$188,H$112:H$146)</f>
        <v>0</v>
      </c>
      <c r="I187" s="1160">
        <f t="shared" si="122"/>
        <v>0</v>
      </c>
      <c r="J187" s="1160">
        <f t="shared" si="122"/>
        <v>0</v>
      </c>
      <c r="K187" s="1160">
        <f t="shared" si="122"/>
        <v>0</v>
      </c>
      <c r="L187" s="1160">
        <f t="shared" si="122"/>
        <v>0</v>
      </c>
      <c r="M187" s="1160">
        <f t="shared" si="122"/>
        <v>0</v>
      </c>
      <c r="N187" s="1160">
        <f t="shared" si="122"/>
        <v>0</v>
      </c>
      <c r="O187" s="1160">
        <f t="shared" si="122"/>
        <v>0</v>
      </c>
      <c r="P187" s="1160">
        <f t="shared" si="122"/>
        <v>0</v>
      </c>
      <c r="Q187" s="1160">
        <f t="shared" si="122"/>
        <v>0</v>
      </c>
      <c r="R187" s="1160">
        <f t="shared" si="122"/>
        <v>0</v>
      </c>
      <c r="S187" s="1160">
        <f t="shared" si="123"/>
        <v>0</v>
      </c>
      <c r="T187" s="1160">
        <f t="shared" si="123"/>
        <v>0</v>
      </c>
      <c r="U187" s="1160">
        <f t="shared" si="123"/>
        <v>0</v>
      </c>
      <c r="V187" s="1160">
        <f t="shared" si="123"/>
        <v>0</v>
      </c>
      <c r="W187" s="1160">
        <f t="shared" si="123"/>
        <v>0</v>
      </c>
      <c r="X187" s="1160">
        <f t="shared" si="123"/>
        <v>0</v>
      </c>
      <c r="Y187" s="1160">
        <f t="shared" si="123"/>
        <v>0</v>
      </c>
      <c r="Z187" s="1160">
        <f t="shared" si="123"/>
        <v>0</v>
      </c>
      <c r="AA187" s="1160">
        <f t="shared" si="123"/>
        <v>0</v>
      </c>
      <c r="AB187" s="1160">
        <f t="shared" si="123"/>
        <v>0</v>
      </c>
      <c r="AC187" s="1160">
        <f t="shared" si="124"/>
        <v>0</v>
      </c>
      <c r="AD187" s="1160">
        <f t="shared" si="124"/>
        <v>0</v>
      </c>
      <c r="AE187" s="1160">
        <f t="shared" si="124"/>
        <v>0</v>
      </c>
      <c r="AF187" s="1160">
        <f t="shared" si="124"/>
        <v>0</v>
      </c>
      <c r="AG187" s="1160">
        <f t="shared" si="124"/>
        <v>0</v>
      </c>
      <c r="AH187" s="1160">
        <f t="shared" si="124"/>
        <v>0</v>
      </c>
      <c r="AI187" s="1160">
        <f t="shared" si="124"/>
        <v>0</v>
      </c>
      <c r="AJ187" s="1160">
        <f t="shared" si="124"/>
        <v>0</v>
      </c>
      <c r="AK187" s="1160">
        <f t="shared" si="124"/>
        <v>0</v>
      </c>
      <c r="AL187" s="1160">
        <f t="shared" si="124"/>
        <v>0</v>
      </c>
    </row>
    <row r="188" spans="3:38" ht="41.4">
      <c r="C188" s="1667"/>
      <c r="D188" s="2065" t="s">
        <v>639</v>
      </c>
      <c r="E188" s="2066"/>
      <c r="F188" s="1418" t="str">
        <f t="shared" si="111"/>
        <v>累計進度</v>
      </c>
      <c r="G188" s="1154"/>
      <c r="H188" s="1160">
        <f>SUMIF($D$112:$D$146,$D$179:$D$188,H$112:H$146)</f>
        <v>0</v>
      </c>
      <c r="I188" s="1160">
        <f t="shared" si="122"/>
        <v>0</v>
      </c>
      <c r="J188" s="1160">
        <f t="shared" si="122"/>
        <v>0</v>
      </c>
      <c r="K188" s="1160">
        <f t="shared" si="122"/>
        <v>0</v>
      </c>
      <c r="L188" s="1160">
        <f t="shared" si="122"/>
        <v>0</v>
      </c>
      <c r="M188" s="1160">
        <f t="shared" si="123"/>
        <v>0</v>
      </c>
      <c r="N188" s="1160">
        <f t="shared" si="123"/>
        <v>0</v>
      </c>
      <c r="O188" s="1160">
        <f t="shared" si="123"/>
        <v>0</v>
      </c>
      <c r="P188" s="1160">
        <f t="shared" si="123"/>
        <v>0</v>
      </c>
      <c r="Q188" s="1160">
        <f t="shared" si="123"/>
        <v>0</v>
      </c>
      <c r="R188" s="1160">
        <f t="shared" si="123"/>
        <v>0</v>
      </c>
      <c r="S188" s="1160">
        <f t="shared" si="123"/>
        <v>0</v>
      </c>
      <c r="T188" s="1160">
        <f t="shared" si="123"/>
        <v>0</v>
      </c>
      <c r="U188" s="1160">
        <f t="shared" si="123"/>
        <v>0</v>
      </c>
      <c r="V188" s="1160">
        <f t="shared" si="123"/>
        <v>0</v>
      </c>
      <c r="W188" s="1160">
        <f t="shared" si="123"/>
        <v>0</v>
      </c>
      <c r="X188" s="1160">
        <f t="shared" si="123"/>
        <v>0</v>
      </c>
      <c r="Y188" s="1160">
        <f t="shared" si="123"/>
        <v>0</v>
      </c>
      <c r="Z188" s="1160">
        <f t="shared" si="123"/>
        <v>0</v>
      </c>
      <c r="AA188" s="1160">
        <f t="shared" si="123"/>
        <v>0</v>
      </c>
      <c r="AB188" s="1160">
        <f t="shared" si="123"/>
        <v>0</v>
      </c>
      <c r="AC188" s="1160">
        <f t="shared" si="124"/>
        <v>0</v>
      </c>
      <c r="AD188" s="1160">
        <f t="shared" si="124"/>
        <v>0</v>
      </c>
      <c r="AE188" s="1160">
        <f t="shared" si="124"/>
        <v>0</v>
      </c>
      <c r="AF188" s="1160">
        <f t="shared" si="124"/>
        <v>0</v>
      </c>
      <c r="AG188" s="1160">
        <f t="shared" si="124"/>
        <v>0</v>
      </c>
      <c r="AH188" s="1160">
        <f t="shared" si="124"/>
        <v>0</v>
      </c>
      <c r="AI188" s="1160">
        <f t="shared" si="124"/>
        <v>0</v>
      </c>
      <c r="AJ188" s="1160">
        <f t="shared" si="124"/>
        <v>0</v>
      </c>
      <c r="AK188" s="1160">
        <f t="shared" si="124"/>
        <v>0</v>
      </c>
      <c r="AL188" s="1160">
        <f t="shared" si="124"/>
        <v>0</v>
      </c>
    </row>
  </sheetData>
  <autoFilter ref="B7:AW146" xr:uid="{00000000-0009-0000-0000-00000A000000}">
    <filterColumn colId="2" showButton="0"/>
    <filterColumn colId="39" showButton="0"/>
    <filterColumn colId="41" showButton="0"/>
  </autoFilter>
  <mergeCells count="194">
    <mergeCell ref="E2:G2"/>
    <mergeCell ref="C129:C146"/>
    <mergeCell ref="D129:D130"/>
    <mergeCell ref="D131:D132"/>
    <mergeCell ref="D133:D134"/>
    <mergeCell ref="D135:D136"/>
    <mergeCell ref="D138:E138"/>
    <mergeCell ref="D139:E139"/>
    <mergeCell ref="D117:E117"/>
    <mergeCell ref="D118:E118"/>
    <mergeCell ref="D119:E119"/>
    <mergeCell ref="D120:E120"/>
    <mergeCell ref="D121:E121"/>
    <mergeCell ref="C112:C128"/>
    <mergeCell ref="D146:E146"/>
    <mergeCell ref="D140:E140"/>
    <mergeCell ref="D141:E141"/>
    <mergeCell ref="D142:E142"/>
    <mergeCell ref="D143:E143"/>
    <mergeCell ref="D144:E144"/>
    <mergeCell ref="D145:E145"/>
    <mergeCell ref="D126:E126"/>
    <mergeCell ref="D127:E127"/>
    <mergeCell ref="D128:E128"/>
    <mergeCell ref="F121:F128"/>
    <mergeCell ref="D122:E122"/>
    <mergeCell ref="D123:E123"/>
    <mergeCell ref="D124:E124"/>
    <mergeCell ref="D125:E125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F86:F93"/>
    <mergeCell ref="D87:E87"/>
    <mergeCell ref="D88:E88"/>
    <mergeCell ref="D89:E89"/>
    <mergeCell ref="D90:E90"/>
    <mergeCell ref="D91:E91"/>
    <mergeCell ref="D92:E92"/>
    <mergeCell ref="D93:E93"/>
    <mergeCell ref="C94:C111"/>
    <mergeCell ref="D94:D95"/>
    <mergeCell ref="D96:D97"/>
    <mergeCell ref="D98:D99"/>
    <mergeCell ref="D100:D101"/>
    <mergeCell ref="D103:E103"/>
    <mergeCell ref="D104:E104"/>
    <mergeCell ref="D105:E105"/>
    <mergeCell ref="D106:E106"/>
    <mergeCell ref="D107:E107"/>
    <mergeCell ref="D76:E76"/>
    <mergeCell ref="C77:C93"/>
    <mergeCell ref="D77:E77"/>
    <mergeCell ref="D78:E78"/>
    <mergeCell ref="D79:E79"/>
    <mergeCell ref="D80:E80"/>
    <mergeCell ref="D81:E81"/>
    <mergeCell ref="D82:E82"/>
    <mergeCell ref="D83:E83"/>
    <mergeCell ref="D84:E84"/>
    <mergeCell ref="C59:C76"/>
    <mergeCell ref="D85:E85"/>
    <mergeCell ref="D86:E86"/>
    <mergeCell ref="D71:E71"/>
    <mergeCell ref="D72:E72"/>
    <mergeCell ref="D73:E73"/>
    <mergeCell ref="D74:E74"/>
    <mergeCell ref="D75:E75"/>
    <mergeCell ref="D51:E51"/>
    <mergeCell ref="F51:F58"/>
    <mergeCell ref="D52:E52"/>
    <mergeCell ref="D53:E53"/>
    <mergeCell ref="D54:E54"/>
    <mergeCell ref="D55:E55"/>
    <mergeCell ref="D70:E70"/>
    <mergeCell ref="D56:E56"/>
    <mergeCell ref="D57:E57"/>
    <mergeCell ref="D58:E58"/>
    <mergeCell ref="D59:D60"/>
    <mergeCell ref="D61:D62"/>
    <mergeCell ref="D63:D64"/>
    <mergeCell ref="D65:D66"/>
    <mergeCell ref="D68:E68"/>
    <mergeCell ref="D69:E69"/>
    <mergeCell ref="D38:E38"/>
    <mergeCell ref="D39:E39"/>
    <mergeCell ref="D40:E40"/>
    <mergeCell ref="D41:E41"/>
    <mergeCell ref="C42:C58"/>
    <mergeCell ref="D42:E42"/>
    <mergeCell ref="D43:E43"/>
    <mergeCell ref="D44:E44"/>
    <mergeCell ref="D45:E45"/>
    <mergeCell ref="D46:E46"/>
    <mergeCell ref="C24:C41"/>
    <mergeCell ref="D24:D25"/>
    <mergeCell ref="D26:D27"/>
    <mergeCell ref="D28:D29"/>
    <mergeCell ref="D30:D31"/>
    <mergeCell ref="D33:E33"/>
    <mergeCell ref="D34:E34"/>
    <mergeCell ref="D35:E35"/>
    <mergeCell ref="D36:E36"/>
    <mergeCell ref="D37:E37"/>
    <mergeCell ref="D47:E47"/>
    <mergeCell ref="D48:E48"/>
    <mergeCell ref="D49:E49"/>
    <mergeCell ref="D50:E50"/>
    <mergeCell ref="D16:E16"/>
    <mergeCell ref="F16:F23"/>
    <mergeCell ref="D17:E17"/>
    <mergeCell ref="D18:E18"/>
    <mergeCell ref="D19:E19"/>
    <mergeCell ref="D20:E20"/>
    <mergeCell ref="D21:E21"/>
    <mergeCell ref="D22:E22"/>
    <mergeCell ref="D23:E23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58:E158"/>
    <mergeCell ref="D159:E159"/>
    <mergeCell ref="D160:E160"/>
    <mergeCell ref="D161:E161"/>
    <mergeCell ref="D162:E162"/>
    <mergeCell ref="C149:C158"/>
    <mergeCell ref="AK2:AM2"/>
    <mergeCell ref="H3:I3"/>
    <mergeCell ref="AC3:AD3"/>
    <mergeCell ref="AE3:AF3"/>
    <mergeCell ref="AG3:AH3"/>
    <mergeCell ref="AK3:AM3"/>
    <mergeCell ref="AC4:AD4"/>
    <mergeCell ref="AE4:AF4"/>
    <mergeCell ref="AG4:AH4"/>
    <mergeCell ref="O3:Q3"/>
    <mergeCell ref="C5:C6"/>
    <mergeCell ref="E5:E6"/>
    <mergeCell ref="F5:F6"/>
    <mergeCell ref="G5:G6"/>
    <mergeCell ref="AC2:AD2"/>
    <mergeCell ref="AE2:AF2"/>
    <mergeCell ref="AG2:AH2"/>
    <mergeCell ref="C7:C23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72:E172"/>
    <mergeCell ref="D173:E173"/>
    <mergeCell ref="D174:E174"/>
    <mergeCell ref="D175:E175"/>
    <mergeCell ref="D176:E176"/>
    <mergeCell ref="C159:C168"/>
    <mergeCell ref="C169:C178"/>
    <mergeCell ref="D177:E177"/>
    <mergeCell ref="D178:E178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C179:C18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</mergeCells>
  <phoneticPr fontId="6"/>
  <conditionalFormatting sqref="H5:AL66 G67:AL67 H68:AL146">
    <cfRule type="expression" dxfId="40" priority="17" stopIfTrue="1">
      <formula>WEEKDAY(G$6)=7</formula>
    </cfRule>
    <cfRule type="expression" dxfId="39" priority="18" stopIfTrue="1">
      <formula>WEEKDAY(G$6)=1</formula>
    </cfRule>
  </conditionalFormatting>
  <conditionalFormatting sqref="H150:AL150 H160:AL160 H163:AL163">
    <cfRule type="cellIs" dxfId="38" priority="2" operator="greaterThan">
      <formula>0</formula>
    </cfRule>
  </conditionalFormatting>
  <conditionalFormatting sqref="H170:AL170 H173:AL173 H180:AL180 H183:AL183">
    <cfRule type="cellIs" dxfId="37" priority="1" operator="greaterThan">
      <formula>0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8" scale="46" orientation="landscape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  <pageSetUpPr fitToPage="1"/>
  </sheetPr>
  <dimension ref="A1:AR52"/>
  <sheetViews>
    <sheetView showZeros="0" view="pageBreakPreview" zoomScale="40" zoomScaleNormal="40" zoomScaleSheetLayoutView="40" workbookViewId="0">
      <pane xSplit="6" ySplit="6" topLeftCell="G20" activePane="bottomRight" state="frozen"/>
      <selection pane="topRight" activeCell="AJ3" sqref="AJ3:AL3"/>
      <selection pane="bottomLeft" activeCell="AJ3" sqref="AJ3:AL3"/>
      <selection pane="bottomRight" activeCell="L9" sqref="L9:L23"/>
    </sheetView>
  </sheetViews>
  <sheetFormatPr defaultRowHeight="25.8"/>
  <cols>
    <col min="2" max="2" width="21.6640625" customWidth="1"/>
    <col min="3" max="4" width="8.33203125" customWidth="1"/>
    <col min="5" max="5" width="8.33203125" style="92" customWidth="1"/>
    <col min="6" max="6" width="18.44140625" customWidth="1"/>
    <col min="7" max="37" width="12.6640625" customWidth="1"/>
    <col min="38" max="38" width="12.6640625" style="179" customWidth="1"/>
    <col min="39" max="41" width="4.6640625" customWidth="1"/>
    <col min="42" max="42" width="20.6640625" style="887" customWidth="1"/>
    <col min="43" max="44" width="15" style="887" customWidth="1"/>
  </cols>
  <sheetData>
    <row r="1" spans="1:43" ht="26.4" thickBot="1"/>
    <row r="2" spans="1:43">
      <c r="A2" s="38"/>
      <c r="B2" s="3"/>
      <c r="C2" s="3"/>
      <c r="D2" s="2101" t="s">
        <v>613</v>
      </c>
      <c r="E2" s="2101"/>
      <c r="F2" s="2101"/>
      <c r="G2" s="51"/>
      <c r="H2" s="52"/>
      <c r="I2" s="52"/>
      <c r="J2" s="53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2077" t="s">
        <v>351</v>
      </c>
      <c r="AC2" s="2078"/>
      <c r="AD2" s="2079" t="s">
        <v>614</v>
      </c>
      <c r="AE2" s="2080"/>
      <c r="AF2" s="2079" t="s">
        <v>352</v>
      </c>
      <c r="AG2" s="2078"/>
      <c r="AH2" s="148"/>
      <c r="AI2" s="147"/>
      <c r="AJ2" s="2103"/>
      <c r="AK2" s="2103"/>
      <c r="AL2" s="2103"/>
    </row>
    <row r="3" spans="1:43" ht="48" customHeight="1" thickBot="1">
      <c r="A3" s="15"/>
      <c r="C3" s="103"/>
      <c r="D3" s="107" t="s">
        <v>615</v>
      </c>
      <c r="E3" s="105"/>
      <c r="F3" s="104"/>
      <c r="G3" s="2104" t="s">
        <v>194</v>
      </c>
      <c r="H3" s="2104"/>
      <c r="I3" s="886" t="str">
        <f>MKC①!J3</f>
        <v>5</v>
      </c>
      <c r="J3" s="60" t="s">
        <v>725</v>
      </c>
      <c r="K3" s="58"/>
      <c r="P3" s="59"/>
      <c r="Q3" s="59"/>
      <c r="R3" s="57"/>
      <c r="S3" s="58"/>
      <c r="T3" s="58"/>
      <c r="U3" s="58"/>
      <c r="V3" s="58"/>
      <c r="W3" s="58"/>
      <c r="X3" s="58"/>
      <c r="Y3" s="61"/>
      <c r="Z3" s="58"/>
      <c r="AA3" s="58"/>
      <c r="AB3" s="2105" t="s">
        <v>355</v>
      </c>
      <c r="AC3" s="2106"/>
      <c r="AD3" s="2107" t="s">
        <v>356</v>
      </c>
      <c r="AE3" s="2106"/>
      <c r="AF3" s="2107" t="s">
        <v>356</v>
      </c>
      <c r="AG3" s="2108"/>
      <c r="AH3" s="10"/>
      <c r="AI3" s="147" t="s">
        <v>617</v>
      </c>
      <c r="AJ3" s="2103">
        <f ca="1">TODAY()</f>
        <v>46164</v>
      </c>
      <c r="AK3" s="2103"/>
      <c r="AL3" s="2103"/>
      <c r="AM3" s="12"/>
      <c r="AN3" s="12"/>
      <c r="AO3" s="12"/>
    </row>
    <row r="4" spans="1:43" ht="26.4" thickBot="1">
      <c r="A4" s="15"/>
      <c r="B4" s="102"/>
      <c r="C4" s="103"/>
      <c r="D4" s="102"/>
      <c r="E4" s="106"/>
      <c r="F4" s="10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2109"/>
      <c r="AC4" s="2109"/>
      <c r="AD4" s="2109"/>
      <c r="AE4" s="2109"/>
      <c r="AF4" s="2109"/>
      <c r="AG4" s="2109"/>
      <c r="AH4" s="62"/>
      <c r="AI4" s="62"/>
      <c r="AJ4" s="63"/>
      <c r="AK4" s="63"/>
      <c r="AL4" s="180"/>
    </row>
    <row r="5" spans="1:43" ht="40.200000000000003" customHeight="1" thickTop="1">
      <c r="A5" s="15"/>
      <c r="B5" s="2069" t="s">
        <v>1</v>
      </c>
      <c r="C5" s="2251"/>
      <c r="D5" s="2252"/>
      <c r="E5" s="2253"/>
      <c r="F5" s="2257" t="s">
        <v>726</v>
      </c>
      <c r="G5" s="508">
        <f>DATE(2026,I3,1)</f>
        <v>46143</v>
      </c>
      <c r="H5" s="149">
        <f>G5+1</f>
        <v>46144</v>
      </c>
      <c r="I5" s="149">
        <f t="shared" ref="I5:AK5" si="0">H5+1</f>
        <v>46145</v>
      </c>
      <c r="J5" s="149">
        <f t="shared" si="0"/>
        <v>46146</v>
      </c>
      <c r="K5" s="149">
        <f t="shared" si="0"/>
        <v>46147</v>
      </c>
      <c r="L5" s="149">
        <f t="shared" si="0"/>
        <v>46148</v>
      </c>
      <c r="M5" s="149">
        <f t="shared" si="0"/>
        <v>46149</v>
      </c>
      <c r="N5" s="149">
        <f t="shared" si="0"/>
        <v>46150</v>
      </c>
      <c r="O5" s="149">
        <f t="shared" si="0"/>
        <v>46151</v>
      </c>
      <c r="P5" s="149">
        <f t="shared" si="0"/>
        <v>46152</v>
      </c>
      <c r="Q5" s="149">
        <f t="shared" si="0"/>
        <v>46153</v>
      </c>
      <c r="R5" s="149">
        <f t="shared" si="0"/>
        <v>46154</v>
      </c>
      <c r="S5" s="149">
        <f t="shared" si="0"/>
        <v>46155</v>
      </c>
      <c r="T5" s="149">
        <f t="shared" si="0"/>
        <v>46156</v>
      </c>
      <c r="U5" s="149">
        <f t="shared" si="0"/>
        <v>46157</v>
      </c>
      <c r="V5" s="149">
        <f t="shared" si="0"/>
        <v>46158</v>
      </c>
      <c r="W5" s="149">
        <f t="shared" si="0"/>
        <v>46159</v>
      </c>
      <c r="X5" s="149">
        <f t="shared" si="0"/>
        <v>46160</v>
      </c>
      <c r="Y5" s="149">
        <f t="shared" si="0"/>
        <v>46161</v>
      </c>
      <c r="Z5" s="149">
        <f t="shared" si="0"/>
        <v>46162</v>
      </c>
      <c r="AA5" s="149">
        <f t="shared" si="0"/>
        <v>46163</v>
      </c>
      <c r="AB5" s="149">
        <f t="shared" si="0"/>
        <v>46164</v>
      </c>
      <c r="AC5" s="149">
        <f t="shared" si="0"/>
        <v>46165</v>
      </c>
      <c r="AD5" s="149">
        <f t="shared" si="0"/>
        <v>46166</v>
      </c>
      <c r="AE5" s="149">
        <f t="shared" si="0"/>
        <v>46167</v>
      </c>
      <c r="AF5" s="149">
        <f t="shared" si="0"/>
        <v>46168</v>
      </c>
      <c r="AG5" s="149">
        <f t="shared" si="0"/>
        <v>46169</v>
      </c>
      <c r="AH5" s="149">
        <f t="shared" si="0"/>
        <v>46170</v>
      </c>
      <c r="AI5" s="149">
        <f t="shared" si="0"/>
        <v>46171</v>
      </c>
      <c r="AJ5" s="149">
        <f t="shared" si="0"/>
        <v>46172</v>
      </c>
      <c r="AK5" s="149">
        <f t="shared" si="0"/>
        <v>46173</v>
      </c>
      <c r="AL5" s="150"/>
    </row>
    <row r="6" spans="1:43" ht="40.200000000000003" customHeight="1" thickBot="1">
      <c r="A6" s="15"/>
      <c r="B6" s="2250"/>
      <c r="C6" s="2254"/>
      <c r="D6" s="2255"/>
      <c r="E6" s="2256"/>
      <c r="F6" s="2258"/>
      <c r="G6" s="877">
        <f>+G5</f>
        <v>46143</v>
      </c>
      <c r="H6" s="877">
        <f t="shared" ref="H6:AK6" si="1">+H5</f>
        <v>46144</v>
      </c>
      <c r="I6" s="877">
        <f t="shared" si="1"/>
        <v>46145</v>
      </c>
      <c r="J6" s="877">
        <f t="shared" si="1"/>
        <v>46146</v>
      </c>
      <c r="K6" s="877">
        <f t="shared" si="1"/>
        <v>46147</v>
      </c>
      <c r="L6" s="877">
        <f t="shared" si="1"/>
        <v>46148</v>
      </c>
      <c r="M6" s="877">
        <f t="shared" si="1"/>
        <v>46149</v>
      </c>
      <c r="N6" s="877">
        <f t="shared" si="1"/>
        <v>46150</v>
      </c>
      <c r="O6" s="877">
        <f t="shared" si="1"/>
        <v>46151</v>
      </c>
      <c r="P6" s="877">
        <f t="shared" si="1"/>
        <v>46152</v>
      </c>
      <c r="Q6" s="877">
        <f t="shared" si="1"/>
        <v>46153</v>
      </c>
      <c r="R6" s="877">
        <f t="shared" si="1"/>
        <v>46154</v>
      </c>
      <c r="S6" s="877">
        <f t="shared" si="1"/>
        <v>46155</v>
      </c>
      <c r="T6" s="877">
        <f t="shared" si="1"/>
        <v>46156</v>
      </c>
      <c r="U6" s="877">
        <f t="shared" si="1"/>
        <v>46157</v>
      </c>
      <c r="V6" s="877">
        <f t="shared" si="1"/>
        <v>46158</v>
      </c>
      <c r="W6" s="877">
        <f t="shared" si="1"/>
        <v>46159</v>
      </c>
      <c r="X6" s="877">
        <f t="shared" si="1"/>
        <v>46160</v>
      </c>
      <c r="Y6" s="877">
        <f t="shared" si="1"/>
        <v>46161</v>
      </c>
      <c r="Z6" s="877">
        <f t="shared" si="1"/>
        <v>46162</v>
      </c>
      <c r="AA6" s="877">
        <f t="shared" si="1"/>
        <v>46163</v>
      </c>
      <c r="AB6" s="877">
        <f t="shared" si="1"/>
        <v>46164</v>
      </c>
      <c r="AC6" s="877">
        <f t="shared" si="1"/>
        <v>46165</v>
      </c>
      <c r="AD6" s="877">
        <f t="shared" si="1"/>
        <v>46166</v>
      </c>
      <c r="AE6" s="877">
        <f t="shared" si="1"/>
        <v>46167</v>
      </c>
      <c r="AF6" s="877">
        <f t="shared" si="1"/>
        <v>46168</v>
      </c>
      <c r="AG6" s="877">
        <f t="shared" si="1"/>
        <v>46169</v>
      </c>
      <c r="AH6" s="877">
        <f t="shared" si="1"/>
        <v>46170</v>
      </c>
      <c r="AI6" s="877">
        <f t="shared" si="1"/>
        <v>46171</v>
      </c>
      <c r="AJ6" s="877">
        <f t="shared" si="1"/>
        <v>46172</v>
      </c>
      <c r="AK6" s="877">
        <f t="shared" si="1"/>
        <v>46173</v>
      </c>
      <c r="AL6" s="878"/>
    </row>
    <row r="7" spans="1:43" s="887" customFormat="1" ht="40.200000000000003" customHeight="1">
      <c r="A7" s="238"/>
      <c r="B7" s="2240" t="s">
        <v>727</v>
      </c>
      <c r="C7" s="2242" t="s">
        <v>120</v>
      </c>
      <c r="D7" s="2243"/>
      <c r="E7" s="2244"/>
      <c r="F7" s="879"/>
      <c r="G7" s="880">
        <f>MKC①!H7</f>
        <v>0</v>
      </c>
      <c r="H7" s="880">
        <f>MKC①!I7</f>
        <v>0</v>
      </c>
      <c r="I7" s="880">
        <f>MKC①!J7</f>
        <v>0</v>
      </c>
      <c r="J7" s="880">
        <f>MKC①!K7</f>
        <v>0</v>
      </c>
      <c r="K7" s="880">
        <f>MKC①!L7</f>
        <v>0</v>
      </c>
      <c r="L7" s="880">
        <f>MKC①!M7</f>
        <v>0</v>
      </c>
      <c r="M7" s="880">
        <f>MKC①!N7</f>
        <v>0</v>
      </c>
      <c r="N7" s="880">
        <f>MKC①!O7</f>
        <v>24</v>
      </c>
      <c r="O7" s="880">
        <f>MKC①!P7</f>
        <v>0</v>
      </c>
      <c r="P7" s="880">
        <f>MKC①!Q7</f>
        <v>0</v>
      </c>
      <c r="Q7" s="880">
        <f>MKC①!R7</f>
        <v>48</v>
      </c>
      <c r="R7" s="880">
        <f>MKC①!S7</f>
        <v>72</v>
      </c>
      <c r="S7" s="880">
        <f>MKC①!T7</f>
        <v>60</v>
      </c>
      <c r="T7" s="880">
        <f>MKC①!U7</f>
        <v>72</v>
      </c>
      <c r="U7" s="880">
        <f>MKC①!V7</f>
        <v>72</v>
      </c>
      <c r="V7" s="880">
        <f>MKC①!W7</f>
        <v>0</v>
      </c>
      <c r="W7" s="880">
        <f>MKC①!X7</f>
        <v>0</v>
      </c>
      <c r="X7" s="880">
        <f>MKC①!Y7</f>
        <v>24</v>
      </c>
      <c r="Y7" s="880">
        <f>MKC①!Z7</f>
        <v>0</v>
      </c>
      <c r="Z7" s="880">
        <f>MKC①!AA7</f>
        <v>0</v>
      </c>
      <c r="AA7" s="880">
        <f>MKC①!AB7</f>
        <v>0</v>
      </c>
      <c r="AB7" s="880">
        <f>MKC①!AC7</f>
        <v>0</v>
      </c>
      <c r="AC7" s="880">
        <f>MKC①!AD7</f>
        <v>0</v>
      </c>
      <c r="AD7" s="880">
        <f>MKC①!AE7</f>
        <v>0</v>
      </c>
      <c r="AE7" s="880">
        <f>MKC①!AF7</f>
        <v>0</v>
      </c>
      <c r="AF7" s="880">
        <f>MKC①!AG7</f>
        <v>0</v>
      </c>
      <c r="AG7" s="880">
        <f>MKC①!AH7</f>
        <v>0</v>
      </c>
      <c r="AH7" s="880">
        <f>MKC①!AI7</f>
        <v>0</v>
      </c>
      <c r="AI7" s="880">
        <f>MKC①!AJ7</f>
        <v>0</v>
      </c>
      <c r="AJ7" s="880">
        <f>MKC①!AK7</f>
        <v>0</v>
      </c>
      <c r="AK7" s="880">
        <f>MKC①!AL7</f>
        <v>0</v>
      </c>
      <c r="AL7" s="881">
        <f>SUM(G7:AK7)+F7</f>
        <v>372</v>
      </c>
      <c r="AM7"/>
      <c r="AN7"/>
      <c r="AO7"/>
      <c r="AP7" s="887" t="s">
        <v>728</v>
      </c>
    </row>
    <row r="8" spans="1:43" s="887" customFormat="1" ht="40.200000000000003" customHeight="1" thickBot="1">
      <c r="A8" s="238"/>
      <c r="B8" s="2248"/>
      <c r="C8" s="2249" t="s">
        <v>729</v>
      </c>
      <c r="D8" s="2084"/>
      <c r="E8" s="2085"/>
      <c r="F8" s="1045"/>
      <c r="G8" s="1046"/>
      <c r="H8" s="1046"/>
      <c r="I8" s="1046"/>
      <c r="J8" s="1046"/>
      <c r="K8" s="1046"/>
      <c r="L8" s="1046"/>
      <c r="M8" s="1046"/>
      <c r="N8" s="1046"/>
      <c r="O8" s="1046"/>
      <c r="P8" s="1046"/>
      <c r="Q8" s="1046"/>
      <c r="R8" s="1046"/>
      <c r="S8" s="1046"/>
      <c r="T8" s="1046"/>
      <c r="U8" s="1046"/>
      <c r="V8" s="1046"/>
      <c r="W8" s="1046"/>
      <c r="X8" s="1046"/>
      <c r="Y8" s="1046"/>
      <c r="Z8" s="1046"/>
      <c r="AA8" s="1046"/>
      <c r="AB8" s="1046"/>
      <c r="AC8" s="1046"/>
      <c r="AD8" s="1046"/>
      <c r="AE8" s="1046"/>
      <c r="AF8" s="1046"/>
      <c r="AG8" s="1046"/>
      <c r="AH8" s="1046"/>
      <c r="AI8" s="1046"/>
      <c r="AJ8" s="1046"/>
      <c r="AK8" s="1046"/>
      <c r="AL8" s="1047"/>
      <c r="AM8"/>
      <c r="AN8"/>
      <c r="AO8"/>
    </row>
    <row r="9" spans="1:43" s="887" customFormat="1" ht="40.200000000000003" customHeight="1">
      <c r="A9" s="238"/>
      <c r="B9" s="2240" t="s">
        <v>730</v>
      </c>
      <c r="C9" s="2242" t="s">
        <v>120</v>
      </c>
      <c r="D9" s="2243"/>
      <c r="E9" s="2244"/>
      <c r="F9" s="879"/>
      <c r="G9" s="880">
        <f>MKC①!H47</f>
        <v>0</v>
      </c>
      <c r="H9" s="880">
        <f>MKC①!I47</f>
        <v>0</v>
      </c>
      <c r="I9" s="880">
        <f>MKC①!J47</f>
        <v>0</v>
      </c>
      <c r="J9" s="880">
        <f>MKC①!K47</f>
        <v>0</v>
      </c>
      <c r="K9" s="880">
        <f>MKC①!L47</f>
        <v>0</v>
      </c>
      <c r="L9" s="880">
        <f>MKC①!M47</f>
        <v>64</v>
      </c>
      <c r="M9" s="880">
        <f>MKC①!N47</f>
        <v>96</v>
      </c>
      <c r="N9" s="880">
        <f>MKC①!O47</f>
        <v>96</v>
      </c>
      <c r="O9" s="880">
        <f>MKC①!P47</f>
        <v>0</v>
      </c>
      <c r="P9" s="880">
        <f>MKC①!Q47</f>
        <v>0</v>
      </c>
      <c r="Q9" s="880">
        <f>MKC①!R47</f>
        <v>96</v>
      </c>
      <c r="R9" s="880">
        <f>MKC①!S47</f>
        <v>96</v>
      </c>
      <c r="S9" s="880">
        <f>MKC①!T47</f>
        <v>96</v>
      </c>
      <c r="T9" s="880">
        <f>MKC①!U47</f>
        <v>64</v>
      </c>
      <c r="U9" s="880">
        <f>MKC①!V47</f>
        <v>96</v>
      </c>
      <c r="V9" s="880">
        <f>MKC①!W47</f>
        <v>0</v>
      </c>
      <c r="W9" s="880">
        <f>MKC①!X47</f>
        <v>0</v>
      </c>
      <c r="X9" s="880">
        <f>MKC①!Y47</f>
        <v>64</v>
      </c>
      <c r="Y9" s="880">
        <f>MKC①!Z47</f>
        <v>64</v>
      </c>
      <c r="Z9" s="880">
        <f>MKC①!AA47</f>
        <v>64</v>
      </c>
      <c r="AA9" s="880">
        <f>MKC①!AB47</f>
        <v>96</v>
      </c>
      <c r="AB9" s="880">
        <f>MKC①!AC47</f>
        <v>64</v>
      </c>
      <c r="AC9" s="880">
        <f>MKC①!AD47</f>
        <v>0</v>
      </c>
      <c r="AD9" s="880">
        <f>MKC①!AE47</f>
        <v>0</v>
      </c>
      <c r="AE9" s="880">
        <f>MKC①!AF47</f>
        <v>96</v>
      </c>
      <c r="AF9" s="880">
        <f>MKC①!AG47</f>
        <v>64</v>
      </c>
      <c r="AG9" s="880">
        <f>MKC①!AH47</f>
        <v>64</v>
      </c>
      <c r="AH9" s="880">
        <f>MKC①!AI47</f>
        <v>64</v>
      </c>
      <c r="AI9" s="880">
        <f>MKC①!AJ47</f>
        <v>0</v>
      </c>
      <c r="AJ9" s="880">
        <f>MKC①!AK47</f>
        <v>0</v>
      </c>
      <c r="AK9" s="880">
        <f>MKC①!AL47</f>
        <v>0</v>
      </c>
      <c r="AL9" s="881">
        <f>SUM(G9:AK9)+F9</f>
        <v>1344</v>
      </c>
      <c r="AM9"/>
      <c r="AN9"/>
      <c r="AO9"/>
      <c r="AP9" s="888" t="s">
        <v>23</v>
      </c>
      <c r="AQ9" s="889">
        <v>480</v>
      </c>
    </row>
    <row r="10" spans="1:43" s="887" customFormat="1" ht="40.200000000000003" customHeight="1" thickBot="1">
      <c r="A10" s="238"/>
      <c r="B10" s="2248"/>
      <c r="C10" s="2249" t="s">
        <v>729</v>
      </c>
      <c r="D10" s="2084"/>
      <c r="E10" s="2085"/>
      <c r="F10" s="1045"/>
      <c r="G10" s="1046"/>
      <c r="H10" s="1046"/>
      <c r="I10" s="1046"/>
      <c r="J10" s="1046"/>
      <c r="K10" s="1046"/>
      <c r="L10" s="1046"/>
      <c r="M10" s="1046"/>
      <c r="N10" s="1046"/>
      <c r="O10" s="1046"/>
      <c r="P10" s="1046"/>
      <c r="Q10" s="1046"/>
      <c r="R10" s="1046"/>
      <c r="S10" s="1046"/>
      <c r="T10" s="1046"/>
      <c r="U10" s="1046"/>
      <c r="V10" s="1046"/>
      <c r="W10" s="1046"/>
      <c r="X10" s="1046"/>
      <c r="Y10" s="1046"/>
      <c r="Z10" s="1046"/>
      <c r="AA10" s="1046"/>
      <c r="AB10" s="1046"/>
      <c r="AC10" s="1046"/>
      <c r="AD10" s="1046"/>
      <c r="AE10" s="1046"/>
      <c r="AF10" s="1046"/>
      <c r="AG10" s="1046"/>
      <c r="AH10" s="1046"/>
      <c r="AI10" s="1046"/>
      <c r="AJ10" s="1046"/>
      <c r="AK10" s="1046"/>
      <c r="AL10" s="1047"/>
      <c r="AM10"/>
      <c r="AN10"/>
      <c r="AO10"/>
    </row>
    <row r="11" spans="1:43" s="887" customFormat="1" ht="40.200000000000003" customHeight="1">
      <c r="A11" s="238"/>
      <c r="B11" s="2240" t="s">
        <v>731</v>
      </c>
      <c r="C11" s="2242" t="s">
        <v>120</v>
      </c>
      <c r="D11" s="2243"/>
      <c r="E11" s="2244"/>
      <c r="F11" s="879"/>
      <c r="G11" s="880">
        <f>MKC①!H90</f>
        <v>0</v>
      </c>
      <c r="H11" s="880">
        <f>MKC①!I90</f>
        <v>0</v>
      </c>
      <c r="I11" s="880">
        <f>MKC①!J90</f>
        <v>0</v>
      </c>
      <c r="J11" s="880">
        <f>MKC①!K90</f>
        <v>0</v>
      </c>
      <c r="K11" s="880">
        <f>MKC①!L90</f>
        <v>0</v>
      </c>
      <c r="L11" s="880">
        <f>MKC①!M90</f>
        <v>36</v>
      </c>
      <c r="M11" s="880">
        <f>MKC①!N90</f>
        <v>18</v>
      </c>
      <c r="N11" s="880">
        <f>MKC①!O90</f>
        <v>18</v>
      </c>
      <c r="O11" s="880">
        <f>MKC①!P90</f>
        <v>0</v>
      </c>
      <c r="P11" s="880">
        <f>MKC①!Q90</f>
        <v>0</v>
      </c>
      <c r="Q11" s="880">
        <f>MKC①!R90</f>
        <v>36</v>
      </c>
      <c r="R11" s="880">
        <f>MKC①!S90</f>
        <v>18</v>
      </c>
      <c r="S11" s="880">
        <f>MKC①!T90</f>
        <v>18</v>
      </c>
      <c r="T11" s="880">
        <f>MKC①!U90</f>
        <v>18</v>
      </c>
      <c r="U11" s="880">
        <f>MKC①!V90</f>
        <v>18</v>
      </c>
      <c r="V11" s="880">
        <f>MKC①!W90</f>
        <v>0</v>
      </c>
      <c r="W11" s="880">
        <f>MKC①!X90</f>
        <v>0</v>
      </c>
      <c r="X11" s="880">
        <f>MKC①!Y90</f>
        <v>18</v>
      </c>
      <c r="Y11" s="880">
        <f>MKC①!Z90</f>
        <v>36</v>
      </c>
      <c r="Z11" s="880">
        <f>MKC①!AA90</f>
        <v>18</v>
      </c>
      <c r="AA11" s="880">
        <f>MKC①!AB90</f>
        <v>18</v>
      </c>
      <c r="AB11" s="880">
        <f>MKC①!AC90</f>
        <v>18</v>
      </c>
      <c r="AC11" s="880">
        <f>MKC①!AD90</f>
        <v>0</v>
      </c>
      <c r="AD11" s="880">
        <f>MKC①!AE90</f>
        <v>0</v>
      </c>
      <c r="AE11" s="880">
        <f>MKC①!AF90</f>
        <v>18</v>
      </c>
      <c r="AF11" s="880">
        <f>MKC①!AG90</f>
        <v>36</v>
      </c>
      <c r="AG11" s="880">
        <f>MKC①!AH90</f>
        <v>18</v>
      </c>
      <c r="AH11" s="880">
        <f>MKC①!AI90</f>
        <v>18</v>
      </c>
      <c r="AI11" s="880">
        <f>MKC①!AJ90</f>
        <v>18</v>
      </c>
      <c r="AJ11" s="880">
        <f>MKC①!AK90</f>
        <v>0</v>
      </c>
      <c r="AK11" s="880">
        <f>MKC①!AL90</f>
        <v>0</v>
      </c>
      <c r="AL11" s="881">
        <f>SUM(G11:AK11)+F11</f>
        <v>396</v>
      </c>
      <c r="AM11"/>
      <c r="AN11"/>
      <c r="AO11"/>
      <c r="AP11" s="888" t="s">
        <v>732</v>
      </c>
      <c r="AQ11" s="889">
        <v>-5</v>
      </c>
    </row>
    <row r="12" spans="1:43" s="887" customFormat="1" ht="40.200000000000003" customHeight="1" thickBot="1">
      <c r="A12" s="238"/>
      <c r="B12" s="2248"/>
      <c r="C12" s="2249" t="s">
        <v>729</v>
      </c>
      <c r="D12" s="2084"/>
      <c r="E12" s="2085"/>
      <c r="F12" s="1045"/>
      <c r="G12" s="1046"/>
      <c r="H12" s="1046"/>
      <c r="I12" s="1046"/>
      <c r="J12" s="1046"/>
      <c r="K12" s="1046"/>
      <c r="L12" s="1046"/>
      <c r="M12" s="1046"/>
      <c r="N12" s="1046"/>
      <c r="O12" s="1046"/>
      <c r="P12" s="1046"/>
      <c r="Q12" s="1046"/>
      <c r="R12" s="1046"/>
      <c r="S12" s="1046"/>
      <c r="T12" s="1046"/>
      <c r="U12" s="1046"/>
      <c r="V12" s="1046"/>
      <c r="W12" s="1046"/>
      <c r="X12" s="1046"/>
      <c r="Y12" s="1046"/>
      <c r="Z12" s="1046"/>
      <c r="AA12" s="1046"/>
      <c r="AB12" s="1046"/>
      <c r="AC12" s="1046"/>
      <c r="AD12" s="1046"/>
      <c r="AE12" s="1046"/>
      <c r="AF12" s="1046"/>
      <c r="AG12" s="1046"/>
      <c r="AH12" s="1046"/>
      <c r="AI12" s="1046"/>
      <c r="AJ12" s="1046"/>
      <c r="AK12" s="1046"/>
      <c r="AL12" s="1047"/>
      <c r="AM12"/>
      <c r="AN12"/>
      <c r="AO12"/>
    </row>
    <row r="13" spans="1:43" s="887" customFormat="1" ht="40.200000000000003" customHeight="1">
      <c r="A13" s="238"/>
      <c r="B13" s="2240" t="s">
        <v>733</v>
      </c>
      <c r="C13" s="2242" t="s">
        <v>120</v>
      </c>
      <c r="D13" s="2243"/>
      <c r="E13" s="2244"/>
      <c r="F13" s="879"/>
      <c r="G13" s="880">
        <f>MKC②!H7</f>
        <v>0</v>
      </c>
      <c r="H13" s="880">
        <f>MKC②!I7</f>
        <v>0</v>
      </c>
      <c r="I13" s="880">
        <f>MKC②!J7</f>
        <v>0</v>
      </c>
      <c r="J13" s="880">
        <f>MKC②!K7</f>
        <v>0</v>
      </c>
      <c r="K13" s="880">
        <f>MKC②!L7</f>
        <v>0</v>
      </c>
      <c r="L13" s="880">
        <f>MKC②!M7</f>
        <v>108</v>
      </c>
      <c r="M13" s="880">
        <f>MKC②!N7</f>
        <v>0</v>
      </c>
      <c r="N13" s="880">
        <f>MKC②!O7</f>
        <v>0</v>
      </c>
      <c r="O13" s="880">
        <f>MKC②!P7</f>
        <v>0</v>
      </c>
      <c r="P13" s="880">
        <f>MKC②!Q7</f>
        <v>0</v>
      </c>
      <c r="Q13" s="880">
        <f>MKC②!R7</f>
        <v>0</v>
      </c>
      <c r="R13" s="880">
        <f>MKC②!S7</f>
        <v>108</v>
      </c>
      <c r="S13" s="880">
        <f>MKC②!T7</f>
        <v>0</v>
      </c>
      <c r="T13" s="880">
        <f>MKC②!U7</f>
        <v>0</v>
      </c>
      <c r="U13" s="880">
        <f>MKC②!V7</f>
        <v>0</v>
      </c>
      <c r="V13" s="880">
        <f>MKC②!W7</f>
        <v>0</v>
      </c>
      <c r="W13" s="880">
        <f>MKC②!X7</f>
        <v>0</v>
      </c>
      <c r="X13" s="880">
        <f>MKC②!Y7</f>
        <v>0</v>
      </c>
      <c r="Y13" s="880">
        <f>MKC②!Z7</f>
        <v>108</v>
      </c>
      <c r="Z13" s="880">
        <f>MKC②!AA7</f>
        <v>0</v>
      </c>
      <c r="AA13" s="880">
        <f>MKC②!AB7</f>
        <v>0</v>
      </c>
      <c r="AB13" s="880">
        <f>MKC②!AC7</f>
        <v>0</v>
      </c>
      <c r="AC13" s="880">
        <f>MKC②!AD7</f>
        <v>0</v>
      </c>
      <c r="AD13" s="880">
        <f>MKC②!AE7</f>
        <v>0</v>
      </c>
      <c r="AE13" s="880">
        <f>MKC②!AF7</f>
        <v>0</v>
      </c>
      <c r="AF13" s="880">
        <f>MKC②!AG7</f>
        <v>0</v>
      </c>
      <c r="AG13" s="880">
        <f>MKC②!AH7</f>
        <v>108</v>
      </c>
      <c r="AH13" s="880">
        <f>MKC②!AI7</f>
        <v>0</v>
      </c>
      <c r="AI13" s="880">
        <f>MKC②!AJ7</f>
        <v>0</v>
      </c>
      <c r="AJ13" s="880">
        <f>MKC②!AK7</f>
        <v>0</v>
      </c>
      <c r="AK13" s="880">
        <f>MKC②!AL7</f>
        <v>0</v>
      </c>
      <c r="AL13" s="881">
        <f>SUM(G13:AK13)+F13</f>
        <v>432</v>
      </c>
      <c r="AM13"/>
      <c r="AN13"/>
      <c r="AO13"/>
      <c r="AP13" s="888" t="s">
        <v>734</v>
      </c>
      <c r="AQ13" s="891">
        <v>-20</v>
      </c>
    </row>
    <row r="14" spans="1:43" s="887" customFormat="1" ht="40.200000000000003" customHeight="1" thickBot="1">
      <c r="A14" s="238"/>
      <c r="B14" s="2248"/>
      <c r="C14" s="2249" t="s">
        <v>729</v>
      </c>
      <c r="D14" s="2084"/>
      <c r="E14" s="2085"/>
      <c r="F14" s="1045"/>
      <c r="G14" s="1046"/>
      <c r="H14" s="1046"/>
      <c r="I14" s="1046"/>
      <c r="J14" s="1046"/>
      <c r="K14" s="1046"/>
      <c r="L14" s="1046"/>
      <c r="M14" s="1046"/>
      <c r="N14" s="1046"/>
      <c r="O14" s="1046"/>
      <c r="P14" s="1046"/>
      <c r="Q14" s="1046"/>
      <c r="R14" s="1046"/>
      <c r="S14" s="1046"/>
      <c r="T14" s="1046"/>
      <c r="U14" s="1046"/>
      <c r="V14" s="1046"/>
      <c r="W14" s="1046"/>
      <c r="X14" s="1046"/>
      <c r="Y14" s="1046"/>
      <c r="Z14" s="1046"/>
      <c r="AA14" s="1046"/>
      <c r="AB14" s="1046"/>
      <c r="AC14" s="1046"/>
      <c r="AD14" s="1046"/>
      <c r="AE14" s="1046"/>
      <c r="AF14" s="1046"/>
      <c r="AG14" s="1046"/>
      <c r="AH14" s="1046"/>
      <c r="AI14" s="1046"/>
      <c r="AJ14" s="1046"/>
      <c r="AK14" s="1046"/>
      <c r="AL14" s="1047"/>
      <c r="AM14"/>
      <c r="AN14"/>
      <c r="AO14"/>
    </row>
    <row r="15" spans="1:43" ht="40.200000000000003" customHeight="1">
      <c r="A15" s="238"/>
      <c r="B15" s="2240" t="s">
        <v>735</v>
      </c>
      <c r="C15" s="2242" t="s">
        <v>120</v>
      </c>
      <c r="D15" s="2243"/>
      <c r="E15" s="2244"/>
      <c r="F15" s="879"/>
      <c r="G15" s="880">
        <f>MKC②!H48</f>
        <v>0</v>
      </c>
      <c r="H15" s="880">
        <f>MKC②!I48</f>
        <v>0</v>
      </c>
      <c r="I15" s="880">
        <f>MKC②!J48</f>
        <v>0</v>
      </c>
      <c r="J15" s="880">
        <f>MKC②!K48</f>
        <v>0</v>
      </c>
      <c r="K15" s="880">
        <f>MKC②!L48</f>
        <v>0</v>
      </c>
      <c r="L15" s="880">
        <f>MKC②!M48</f>
        <v>108</v>
      </c>
      <c r="M15" s="880">
        <f>MKC②!N48</f>
        <v>0</v>
      </c>
      <c r="N15" s="880">
        <f>MKC②!O48</f>
        <v>0</v>
      </c>
      <c r="O15" s="880">
        <f>MKC②!P48</f>
        <v>0</v>
      </c>
      <c r="P15" s="880">
        <f>MKC②!Q48</f>
        <v>0</v>
      </c>
      <c r="Q15" s="880">
        <f>MKC②!R48</f>
        <v>0</v>
      </c>
      <c r="R15" s="880">
        <f>MKC②!S48</f>
        <v>108</v>
      </c>
      <c r="S15" s="880">
        <f>MKC②!T48</f>
        <v>0</v>
      </c>
      <c r="T15" s="880">
        <f>MKC②!U48</f>
        <v>0</v>
      </c>
      <c r="U15" s="880">
        <f>MKC②!V48</f>
        <v>0</v>
      </c>
      <c r="V15" s="880">
        <f>MKC②!W48</f>
        <v>0</v>
      </c>
      <c r="W15" s="880">
        <f>MKC②!X48</f>
        <v>0</v>
      </c>
      <c r="X15" s="880">
        <f>MKC②!Y48</f>
        <v>0</v>
      </c>
      <c r="Y15" s="880">
        <f>MKC②!Z48</f>
        <v>108</v>
      </c>
      <c r="Z15" s="880">
        <f>MKC②!AA48</f>
        <v>0</v>
      </c>
      <c r="AA15" s="880">
        <f>MKC②!AB48</f>
        <v>0</v>
      </c>
      <c r="AB15" s="880">
        <f>MKC②!AC48</f>
        <v>0</v>
      </c>
      <c r="AC15" s="880">
        <f>MKC②!AD48</f>
        <v>0</v>
      </c>
      <c r="AD15" s="880">
        <f>MKC②!AE48</f>
        <v>0</v>
      </c>
      <c r="AE15" s="880">
        <f>MKC②!AF48</f>
        <v>0</v>
      </c>
      <c r="AF15" s="880">
        <f>MKC②!AG48</f>
        <v>0</v>
      </c>
      <c r="AG15" s="880">
        <f>MKC②!AH48</f>
        <v>108</v>
      </c>
      <c r="AH15" s="880">
        <f>MKC②!AI48</f>
        <v>0</v>
      </c>
      <c r="AI15" s="880">
        <f>MKC②!AJ48</f>
        <v>0</v>
      </c>
      <c r="AJ15" s="880">
        <f>MKC②!AK48</f>
        <v>0</v>
      </c>
      <c r="AK15" s="880">
        <f>MKC②!AL48</f>
        <v>0</v>
      </c>
      <c r="AL15" s="881">
        <f>SUM(G15:AK15)+F15</f>
        <v>432</v>
      </c>
      <c r="AP15" s="888" t="s">
        <v>736</v>
      </c>
      <c r="AQ15" s="891">
        <v>-5</v>
      </c>
    </row>
    <row r="16" spans="1:43" s="887" customFormat="1" ht="40.200000000000003" customHeight="1" thickBot="1">
      <c r="A16" s="238"/>
      <c r="B16" s="2248"/>
      <c r="C16" s="2249" t="s">
        <v>729</v>
      </c>
      <c r="D16" s="2084"/>
      <c r="E16" s="2085"/>
      <c r="F16" s="1045"/>
      <c r="G16" s="1046"/>
      <c r="H16" s="1046"/>
      <c r="I16" s="1046"/>
      <c r="J16" s="1046"/>
      <c r="K16" s="1046"/>
      <c r="L16" s="1046"/>
      <c r="M16" s="1046"/>
      <c r="N16" s="1046"/>
      <c r="O16" s="1046"/>
      <c r="P16" s="1046"/>
      <c r="Q16" s="1046"/>
      <c r="R16" s="1046"/>
      <c r="S16" s="1046"/>
      <c r="T16" s="1046"/>
      <c r="U16" s="1046"/>
      <c r="V16" s="1046"/>
      <c r="W16" s="1046"/>
      <c r="X16" s="1046"/>
      <c r="Y16" s="1046"/>
      <c r="Z16" s="1046"/>
      <c r="AA16" s="1046"/>
      <c r="AB16" s="1046"/>
      <c r="AC16" s="1046"/>
      <c r="AD16" s="1046"/>
      <c r="AE16" s="1046"/>
      <c r="AF16" s="1046"/>
      <c r="AG16" s="1046"/>
      <c r="AH16" s="1046"/>
      <c r="AI16" s="1046"/>
      <c r="AJ16" s="1046"/>
      <c r="AK16" s="1046"/>
      <c r="AL16" s="1047"/>
      <c r="AM16"/>
      <c r="AN16"/>
      <c r="AO16"/>
    </row>
    <row r="17" spans="1:44" ht="40.200000000000003" customHeight="1">
      <c r="A17" s="238"/>
      <c r="B17" s="2240" t="s">
        <v>443</v>
      </c>
      <c r="C17" s="2242" t="s">
        <v>120</v>
      </c>
      <c r="D17" s="2243"/>
      <c r="E17" s="2244"/>
      <c r="F17" s="879"/>
      <c r="G17" s="880">
        <f>MKC②!H89</f>
        <v>0</v>
      </c>
      <c r="H17" s="880">
        <f>MKC②!I89</f>
        <v>0</v>
      </c>
      <c r="I17" s="880">
        <f>MKC②!J89</f>
        <v>0</v>
      </c>
      <c r="J17" s="880">
        <f>MKC②!K89</f>
        <v>0</v>
      </c>
      <c r="K17" s="880">
        <f>MKC②!L89</f>
        <v>0</v>
      </c>
      <c r="L17" s="880">
        <f>MKC②!M89</f>
        <v>24</v>
      </c>
      <c r="M17" s="880">
        <f>MKC②!N89</f>
        <v>24</v>
      </c>
      <c r="N17" s="880">
        <f>MKC②!O89</f>
        <v>24</v>
      </c>
      <c r="O17" s="880">
        <f>MKC②!P89</f>
        <v>0</v>
      </c>
      <c r="P17" s="880">
        <f>MKC②!Q89</f>
        <v>0</v>
      </c>
      <c r="Q17" s="880">
        <f>MKC②!R89</f>
        <v>24</v>
      </c>
      <c r="R17" s="880">
        <f>MKC②!S89</f>
        <v>24</v>
      </c>
      <c r="S17" s="880">
        <f>MKC②!T89</f>
        <v>24</v>
      </c>
      <c r="T17" s="880">
        <f>MKC②!U89</f>
        <v>24</v>
      </c>
      <c r="U17" s="880">
        <f>MKC②!V89</f>
        <v>24</v>
      </c>
      <c r="V17" s="880">
        <f>MKC②!W89</f>
        <v>0</v>
      </c>
      <c r="W17" s="880">
        <f>MKC②!X89</f>
        <v>0</v>
      </c>
      <c r="X17" s="880">
        <f>MKC②!Y89</f>
        <v>24</v>
      </c>
      <c r="Y17" s="880">
        <f>MKC②!Z89</f>
        <v>24</v>
      </c>
      <c r="Z17" s="880">
        <f>MKC②!AA89</f>
        <v>24</v>
      </c>
      <c r="AA17" s="880">
        <f>MKC②!AB89</f>
        <v>24</v>
      </c>
      <c r="AB17" s="880">
        <f>MKC②!AC89</f>
        <v>24</v>
      </c>
      <c r="AC17" s="880">
        <f>MKC②!AD89</f>
        <v>0</v>
      </c>
      <c r="AD17" s="880">
        <f>MKC②!AE89</f>
        <v>0</v>
      </c>
      <c r="AE17" s="880">
        <f>MKC②!AF89</f>
        <v>24</v>
      </c>
      <c r="AF17" s="880">
        <f>MKC②!AG89</f>
        <v>24</v>
      </c>
      <c r="AG17" s="880">
        <f>MKC②!AH89</f>
        <v>24</v>
      </c>
      <c r="AH17" s="880">
        <f>MKC②!AI89</f>
        <v>24</v>
      </c>
      <c r="AI17" s="880">
        <f>MKC②!AJ89</f>
        <v>0</v>
      </c>
      <c r="AJ17" s="880">
        <f>MKC②!AK89</f>
        <v>0</v>
      </c>
      <c r="AK17" s="880">
        <f>MKC②!AL89</f>
        <v>0</v>
      </c>
      <c r="AL17" s="881">
        <f>SUM(G17:AK17)+F17</f>
        <v>408</v>
      </c>
      <c r="AP17" s="888"/>
      <c r="AQ17" s="891"/>
    </row>
    <row r="18" spans="1:44" s="887" customFormat="1" ht="40.200000000000003" customHeight="1" thickBot="1">
      <c r="A18" s="238"/>
      <c r="B18" s="2248"/>
      <c r="C18" s="2249" t="s">
        <v>729</v>
      </c>
      <c r="D18" s="2084"/>
      <c r="E18" s="2085"/>
      <c r="F18" s="1045"/>
      <c r="G18" s="1046"/>
      <c r="H18" s="1046"/>
      <c r="I18" s="1046"/>
      <c r="J18" s="1046"/>
      <c r="K18" s="1046"/>
      <c r="L18" s="1046"/>
      <c r="M18" s="1046"/>
      <c r="N18" s="1046"/>
      <c r="O18" s="1046"/>
      <c r="P18" s="1046"/>
      <c r="Q18" s="1046"/>
      <c r="R18" s="1046"/>
      <c r="S18" s="1046"/>
      <c r="T18" s="1046"/>
      <c r="U18" s="1046"/>
      <c r="V18" s="1046"/>
      <c r="W18" s="1046"/>
      <c r="X18" s="1046"/>
      <c r="Y18" s="1046"/>
      <c r="Z18" s="1046"/>
      <c r="AA18" s="1046"/>
      <c r="AB18" s="1046"/>
      <c r="AC18" s="1046"/>
      <c r="AD18" s="1046"/>
      <c r="AE18" s="1046"/>
      <c r="AF18" s="1046"/>
      <c r="AG18" s="1046"/>
      <c r="AH18" s="1046"/>
      <c r="AI18" s="1046"/>
      <c r="AJ18" s="1046"/>
      <c r="AK18" s="1046"/>
      <c r="AL18" s="1047"/>
      <c r="AM18"/>
      <c r="AN18"/>
      <c r="AO18"/>
    </row>
    <row r="19" spans="1:44" ht="40.200000000000003" customHeight="1">
      <c r="A19" s="238"/>
      <c r="B19" s="2240" t="s">
        <v>446</v>
      </c>
      <c r="C19" s="2242" t="s">
        <v>120</v>
      </c>
      <c r="D19" s="2243"/>
      <c r="E19" s="2244"/>
      <c r="F19" s="879"/>
      <c r="G19" s="880">
        <f>MKJ・MLC・MLL!H7</f>
        <v>0</v>
      </c>
      <c r="H19" s="880">
        <f>MKJ・MLC・MLL!I7</f>
        <v>0</v>
      </c>
      <c r="I19" s="880">
        <f>MKJ・MLC・MLL!J7</f>
        <v>0</v>
      </c>
      <c r="J19" s="880">
        <f>MKJ・MLC・MLL!K7</f>
        <v>0</v>
      </c>
      <c r="K19" s="880">
        <f>MKJ・MLC・MLL!L7</f>
        <v>0</v>
      </c>
      <c r="L19" s="880">
        <f>MKJ・MLC・MLL!M7</f>
        <v>0</v>
      </c>
      <c r="M19" s="880">
        <f>MKJ・MLC・MLL!N7</f>
        <v>0</v>
      </c>
      <c r="N19" s="880">
        <f>MKJ・MLC・MLL!O7</f>
        <v>0</v>
      </c>
      <c r="O19" s="880">
        <f>MKJ・MLC・MLL!P7</f>
        <v>0</v>
      </c>
      <c r="P19" s="880">
        <f>MKJ・MLC・MLL!Q7</f>
        <v>0</v>
      </c>
      <c r="Q19" s="880">
        <f>MKJ・MLC・MLL!R7</f>
        <v>0</v>
      </c>
      <c r="R19" s="880">
        <f>MKJ・MLC・MLL!S7</f>
        <v>0</v>
      </c>
      <c r="S19" s="880">
        <f>MKJ・MLC・MLL!T7</f>
        <v>0</v>
      </c>
      <c r="T19" s="880">
        <f>MKJ・MLC・MLL!U7</f>
        <v>0</v>
      </c>
      <c r="U19" s="880">
        <f>MKJ・MLC・MLL!V7</f>
        <v>0</v>
      </c>
      <c r="V19" s="880">
        <f>MKJ・MLC・MLL!W7</f>
        <v>0</v>
      </c>
      <c r="W19" s="880">
        <f>MKJ・MLC・MLL!X7</f>
        <v>0</v>
      </c>
      <c r="X19" s="880">
        <f>MKJ・MLC・MLL!Y7</f>
        <v>0</v>
      </c>
      <c r="Y19" s="880">
        <f>MKJ・MLC・MLL!Z7</f>
        <v>0</v>
      </c>
      <c r="Z19" s="880">
        <f>MKJ・MLC・MLL!AA7</f>
        <v>0</v>
      </c>
      <c r="AA19" s="880">
        <f>MKJ・MLC・MLL!AB7</f>
        <v>0</v>
      </c>
      <c r="AB19" s="880">
        <f>MKJ・MLC・MLL!AC7</f>
        <v>0</v>
      </c>
      <c r="AC19" s="880">
        <f>MKJ・MLC・MLL!AD7</f>
        <v>0</v>
      </c>
      <c r="AD19" s="880">
        <f>MKJ・MLC・MLL!AE7</f>
        <v>0</v>
      </c>
      <c r="AE19" s="880">
        <f>MKJ・MLC・MLL!AF7</f>
        <v>0</v>
      </c>
      <c r="AF19" s="880">
        <f>MKJ・MLC・MLL!AG7</f>
        <v>0</v>
      </c>
      <c r="AG19" s="880">
        <f>MKJ・MLC・MLL!AH7</f>
        <v>0</v>
      </c>
      <c r="AH19" s="880">
        <f>MKJ・MLC・MLL!AI7</f>
        <v>0</v>
      </c>
      <c r="AI19" s="880">
        <f>MKJ・MLC・MLL!AJ7</f>
        <v>0</v>
      </c>
      <c r="AJ19" s="880">
        <f>MKJ・MLC・MLL!AK7</f>
        <v>0</v>
      </c>
      <c r="AK19" s="880">
        <f>MKJ・MLC・MLL!AL7</f>
        <v>0</v>
      </c>
      <c r="AL19" s="881">
        <f>SUM(G19:AK19)+F19</f>
        <v>0</v>
      </c>
      <c r="AP19" s="888"/>
      <c r="AQ19" s="889"/>
    </row>
    <row r="20" spans="1:44" s="887" customFormat="1" ht="40.200000000000003" customHeight="1" thickBot="1">
      <c r="A20" s="238"/>
      <c r="B20" s="2248"/>
      <c r="C20" s="2249" t="s">
        <v>729</v>
      </c>
      <c r="D20" s="2084"/>
      <c r="E20" s="2085"/>
      <c r="F20" s="1045"/>
      <c r="G20" s="1046"/>
      <c r="H20" s="1046"/>
      <c r="I20" s="1046"/>
      <c r="J20" s="1046"/>
      <c r="K20" s="1046"/>
      <c r="L20" s="1046"/>
      <c r="M20" s="1046"/>
      <c r="N20" s="1046"/>
      <c r="O20" s="1046"/>
      <c r="P20" s="1046"/>
      <c r="Q20" s="1046"/>
      <c r="R20" s="1046"/>
      <c r="S20" s="1046"/>
      <c r="T20" s="1046"/>
      <c r="U20" s="1046"/>
      <c r="V20" s="1046"/>
      <c r="W20" s="1046"/>
      <c r="X20" s="1046"/>
      <c r="Y20" s="1046"/>
      <c r="Z20" s="1046"/>
      <c r="AA20" s="1046"/>
      <c r="AB20" s="1046"/>
      <c r="AC20" s="1046"/>
      <c r="AD20" s="1046"/>
      <c r="AE20" s="1046"/>
      <c r="AF20" s="1046"/>
      <c r="AG20" s="1046"/>
      <c r="AH20" s="1046"/>
      <c r="AI20" s="1046"/>
      <c r="AJ20" s="1046"/>
      <c r="AK20" s="1046"/>
      <c r="AL20" s="1047"/>
      <c r="AM20"/>
      <c r="AN20"/>
      <c r="AO20"/>
    </row>
    <row r="21" spans="1:44" ht="40.200000000000003" hidden="1" customHeight="1">
      <c r="A21" s="238"/>
      <c r="B21" s="2240" t="s">
        <v>447</v>
      </c>
      <c r="C21" s="2242" t="s">
        <v>120</v>
      </c>
      <c r="D21" s="2243"/>
      <c r="E21" s="2244"/>
      <c r="F21" s="879"/>
      <c r="G21" s="1136">
        <f>MKJ・MLC・MLL!H50</f>
        <v>0</v>
      </c>
      <c r="H21" s="1136">
        <f>MKJ・MLC・MLL!I50</f>
        <v>0</v>
      </c>
      <c r="I21" s="1136">
        <f>MKJ・MLC・MLL!J50</f>
        <v>0</v>
      </c>
      <c r="J21" s="1136">
        <f>MKJ・MLC・MLL!K50</f>
        <v>0</v>
      </c>
      <c r="K21" s="1136">
        <f>MKJ・MLC・MLL!L50</f>
        <v>0</v>
      </c>
      <c r="L21" s="1136">
        <f>MKJ・MLC・MLL!M50</f>
        <v>160</v>
      </c>
      <c r="M21" s="1136">
        <f>MKJ・MLC・MLL!N50</f>
        <v>160</v>
      </c>
      <c r="N21" s="1136">
        <f>MKJ・MLC・MLL!O50</f>
        <v>160</v>
      </c>
      <c r="O21" s="1136">
        <f>MKJ・MLC・MLL!P50</f>
        <v>0</v>
      </c>
      <c r="P21" s="1136">
        <f>MKJ・MLC・MLL!Q50</f>
        <v>0</v>
      </c>
      <c r="Q21" s="1136">
        <f>MKJ・MLC・MLL!R50</f>
        <v>160</v>
      </c>
      <c r="R21" s="1136">
        <f>MKJ・MLC・MLL!S50</f>
        <v>160</v>
      </c>
      <c r="S21" s="1136">
        <f>MKJ・MLC・MLL!T50</f>
        <v>160</v>
      </c>
      <c r="T21" s="1136">
        <f>MKJ・MLC・MLL!U50</f>
        <v>160</v>
      </c>
      <c r="U21" s="1136">
        <f>MKJ・MLC・MLL!V50</f>
        <v>160</v>
      </c>
      <c r="V21" s="1136">
        <f>MKJ・MLC・MLL!W50</f>
        <v>0</v>
      </c>
      <c r="W21" s="1136">
        <f>MKJ・MLC・MLL!X50</f>
        <v>0</v>
      </c>
      <c r="X21" s="1136">
        <f>MKJ・MLC・MLL!Y50</f>
        <v>160</v>
      </c>
      <c r="Y21" s="1136">
        <f>MKJ・MLC・MLL!Z50</f>
        <v>160</v>
      </c>
      <c r="Z21" s="1136">
        <f>MKJ・MLC・MLL!AA50</f>
        <v>160</v>
      </c>
      <c r="AA21" s="1136">
        <f>MKJ・MLC・MLL!AB50</f>
        <v>160</v>
      </c>
      <c r="AB21" s="1136">
        <f>MKJ・MLC・MLL!AC50</f>
        <v>160</v>
      </c>
      <c r="AC21" s="1136">
        <f>MKJ・MLC・MLL!AD50</f>
        <v>0</v>
      </c>
      <c r="AD21" s="1136">
        <f>MKJ・MLC・MLL!AE50</f>
        <v>0</v>
      </c>
      <c r="AE21" s="1136">
        <f>MKJ・MLC・MLL!AF50</f>
        <v>160</v>
      </c>
      <c r="AF21" s="1136">
        <f>MKJ・MLC・MLL!AG50</f>
        <v>160</v>
      </c>
      <c r="AG21" s="1136">
        <f>MKJ・MLC・MLL!AH50</f>
        <v>224</v>
      </c>
      <c r="AH21" s="1136">
        <f>MKJ・MLC・MLL!AI50</f>
        <v>160</v>
      </c>
      <c r="AI21" s="1136">
        <f>MKJ・MLC・MLL!AJ50</f>
        <v>160</v>
      </c>
      <c r="AJ21" s="1136">
        <f>MKJ・MLC・MLL!AK50</f>
        <v>0</v>
      </c>
      <c r="AK21" s="1136">
        <f>MKJ・MLC・MLL!AL50</f>
        <v>0</v>
      </c>
      <c r="AL21" s="881">
        <f>SUM(G21:AK21)+F21</f>
        <v>2944</v>
      </c>
      <c r="AP21" s="890" t="s">
        <v>737</v>
      </c>
      <c r="AQ21" s="892">
        <f>SUM(AQ9:AQ20)</f>
        <v>450</v>
      </c>
      <c r="AR21" s="893">
        <f>+AQ21/60</f>
        <v>7.5</v>
      </c>
    </row>
    <row r="22" spans="1:44" s="887" customFormat="1" ht="40.200000000000003" hidden="1" customHeight="1" thickBot="1">
      <c r="A22" s="238"/>
      <c r="B22" s="2248"/>
      <c r="C22" s="2249" t="s">
        <v>729</v>
      </c>
      <c r="D22" s="2084"/>
      <c r="E22" s="2085"/>
      <c r="F22" s="1045"/>
      <c r="G22" s="1046"/>
      <c r="H22" s="1046"/>
      <c r="I22" s="1046"/>
      <c r="J22" s="1046"/>
      <c r="K22" s="1046"/>
      <c r="L22" s="1046"/>
      <c r="M22" s="1046"/>
      <c r="N22" s="1046"/>
      <c r="O22" s="1046"/>
      <c r="P22" s="1046"/>
      <c r="Q22" s="1046"/>
      <c r="R22" s="1046"/>
      <c r="S22" s="1046"/>
      <c r="T22" s="1046"/>
      <c r="U22" s="1046"/>
      <c r="V22" s="1046"/>
      <c r="W22" s="1046"/>
      <c r="X22" s="1046"/>
      <c r="Y22" s="1046"/>
      <c r="Z22" s="1046"/>
      <c r="AA22" s="1046"/>
      <c r="AB22" s="1046"/>
      <c r="AC22" s="1046"/>
      <c r="AD22" s="1046"/>
      <c r="AE22" s="1046"/>
      <c r="AF22" s="1046"/>
      <c r="AG22" s="1046"/>
      <c r="AH22" s="1046"/>
      <c r="AI22" s="1046"/>
      <c r="AJ22" s="1046"/>
      <c r="AK22" s="1046"/>
      <c r="AL22" s="1047"/>
      <c r="AM22"/>
      <c r="AN22"/>
      <c r="AO22"/>
    </row>
    <row r="23" spans="1:44" ht="40.200000000000003" customHeight="1">
      <c r="A23" s="238"/>
      <c r="B23" s="2240" t="s">
        <v>738</v>
      </c>
      <c r="C23" s="2242" t="s">
        <v>120</v>
      </c>
      <c r="D23" s="2243"/>
      <c r="E23" s="2244"/>
      <c r="F23" s="879"/>
      <c r="G23" s="880">
        <f>MLF・ピポット!H55</f>
        <v>0</v>
      </c>
      <c r="H23" s="880">
        <f>MLF・ピポット!I55</f>
        <v>0</v>
      </c>
      <c r="I23" s="880">
        <f>MLF・ピポット!J55</f>
        <v>0</v>
      </c>
      <c r="J23" s="880">
        <f>MLF・ピポット!K55</f>
        <v>0</v>
      </c>
      <c r="K23" s="880">
        <f>MLF・ピポット!L55</f>
        <v>0</v>
      </c>
      <c r="L23" s="880">
        <f>MLF・ピポット!M55</f>
        <v>72</v>
      </c>
      <c r="M23" s="880">
        <f>MLF・ピポット!N55</f>
        <v>72</v>
      </c>
      <c r="N23" s="880">
        <f>MLF・ピポット!O55</f>
        <v>96</v>
      </c>
      <c r="O23" s="880">
        <f>MLF・ピポット!P55</f>
        <v>0</v>
      </c>
      <c r="P23" s="880">
        <f>MLF・ピポット!Q55</f>
        <v>0</v>
      </c>
      <c r="Q23" s="880">
        <f>MLF・ピポット!R55</f>
        <v>72</v>
      </c>
      <c r="R23" s="880">
        <f>MLF・ピポット!S55</f>
        <v>72</v>
      </c>
      <c r="S23" s="880">
        <f>MLF・ピポット!T55</f>
        <v>72</v>
      </c>
      <c r="T23" s="880">
        <f>MLF・ピポット!U55</f>
        <v>0</v>
      </c>
      <c r="U23" s="880">
        <f>MLF・ピポット!V55</f>
        <v>0</v>
      </c>
      <c r="V23" s="880">
        <f>MLF・ピポット!W55</f>
        <v>0</v>
      </c>
      <c r="W23" s="880">
        <f>MLF・ピポット!X55</f>
        <v>0</v>
      </c>
      <c r="X23" s="880">
        <f>MLF・ピポット!Y55</f>
        <v>0</v>
      </c>
      <c r="Y23" s="880">
        <f>MLF・ピポット!Z55</f>
        <v>0</v>
      </c>
      <c r="Z23" s="880">
        <f>MLF・ピポット!AA55</f>
        <v>0</v>
      </c>
      <c r="AA23" s="880">
        <f>MLF・ピポット!AB55</f>
        <v>0</v>
      </c>
      <c r="AB23" s="880">
        <f>MLF・ピポット!AC55</f>
        <v>0</v>
      </c>
      <c r="AC23" s="880">
        <f>MLF・ピポット!AD55</f>
        <v>0</v>
      </c>
      <c r="AD23" s="880">
        <f>MLF・ピポット!AE55</f>
        <v>0</v>
      </c>
      <c r="AE23" s="880">
        <f>MLF・ピポット!AF55</f>
        <v>0</v>
      </c>
      <c r="AF23" s="880">
        <f>MLF・ピポット!AG55</f>
        <v>0</v>
      </c>
      <c r="AG23" s="880">
        <f>MLF・ピポット!AH55</f>
        <v>0</v>
      </c>
      <c r="AH23" s="880">
        <f>MLF・ピポット!AI55</f>
        <v>0</v>
      </c>
      <c r="AI23" s="880">
        <f>MLF・ピポット!AJ55</f>
        <v>0</v>
      </c>
      <c r="AJ23" s="880">
        <f>MLF・ピポット!AK55</f>
        <v>0</v>
      </c>
      <c r="AK23" s="880">
        <f>MLF・ピポット!AL55</f>
        <v>0</v>
      </c>
      <c r="AL23" s="881">
        <f>SUM(G23:AK23)+F23</f>
        <v>456</v>
      </c>
    </row>
    <row r="24" spans="1:44" s="887" customFormat="1" ht="40.200000000000003" customHeight="1" thickBot="1">
      <c r="A24" s="238"/>
      <c r="B24" s="2248"/>
      <c r="C24" s="2249" t="s">
        <v>729</v>
      </c>
      <c r="D24" s="2084"/>
      <c r="E24" s="2085"/>
      <c r="F24" s="1045"/>
      <c r="G24" s="1046"/>
      <c r="H24" s="1046"/>
      <c r="I24" s="1046"/>
      <c r="J24" s="1046"/>
      <c r="K24" s="1046"/>
      <c r="L24" s="1046"/>
      <c r="M24" s="1046"/>
      <c r="N24" s="1046"/>
      <c r="O24" s="1046"/>
      <c r="P24" s="1046"/>
      <c r="Q24" s="1046"/>
      <c r="R24" s="1046"/>
      <c r="S24" s="1046"/>
      <c r="T24" s="1046"/>
      <c r="U24" s="1046"/>
      <c r="V24" s="1046"/>
      <c r="W24" s="1046"/>
      <c r="X24" s="1046"/>
      <c r="Y24" s="1046"/>
      <c r="Z24" s="1046"/>
      <c r="AA24" s="1046"/>
      <c r="AB24" s="1046"/>
      <c r="AC24" s="1046"/>
      <c r="AD24" s="1046"/>
      <c r="AE24" s="1046"/>
      <c r="AF24" s="1046"/>
      <c r="AG24" s="1046"/>
      <c r="AH24" s="1046"/>
      <c r="AI24" s="1046"/>
      <c r="AJ24" s="1046"/>
      <c r="AK24" s="1046"/>
      <c r="AL24" s="1047"/>
      <c r="AM24"/>
      <c r="AN24"/>
      <c r="AO24"/>
    </row>
    <row r="25" spans="1:44" ht="40.200000000000003" customHeight="1">
      <c r="A25" s="238"/>
      <c r="B25" s="2240" t="s">
        <v>739</v>
      </c>
      <c r="C25" s="2242" t="s">
        <v>120</v>
      </c>
      <c r="D25" s="2243"/>
      <c r="E25" s="2244"/>
      <c r="F25" s="879">
        <f>+MLF・ピポット!G98</f>
        <v>0</v>
      </c>
      <c r="G25" s="880">
        <f>MLF・ピポット!H98</f>
        <v>0</v>
      </c>
      <c r="H25" s="880">
        <f>MLF・ピポット!I98</f>
        <v>0</v>
      </c>
      <c r="I25" s="880">
        <f>MLF・ピポット!J98</f>
        <v>0</v>
      </c>
      <c r="J25" s="880">
        <f>MLF・ピポット!K98</f>
        <v>0</v>
      </c>
      <c r="K25" s="880">
        <f>MLF・ピポット!L98</f>
        <v>0</v>
      </c>
      <c r="L25" s="880">
        <f>MLF・ピポット!M98</f>
        <v>0</v>
      </c>
      <c r="M25" s="880">
        <f>MLF・ピポット!N98</f>
        <v>0</v>
      </c>
      <c r="N25" s="880">
        <f>MLF・ピポット!O98</f>
        <v>0</v>
      </c>
      <c r="O25" s="880">
        <f>MLF・ピポット!P98</f>
        <v>0</v>
      </c>
      <c r="P25" s="880">
        <f>MLF・ピポット!Q98</f>
        <v>0</v>
      </c>
      <c r="Q25" s="880">
        <f>MLF・ピポット!R98</f>
        <v>0</v>
      </c>
      <c r="R25" s="880">
        <f>MLF・ピポット!S98</f>
        <v>0</v>
      </c>
      <c r="S25" s="880">
        <f>MLF・ピポット!T98</f>
        <v>40</v>
      </c>
      <c r="T25" s="880">
        <f>MLF・ピポット!U98</f>
        <v>80</v>
      </c>
      <c r="U25" s="880">
        <f>MLF・ピポット!V98</f>
        <v>80</v>
      </c>
      <c r="V25" s="880">
        <f>MLF・ピポット!W98</f>
        <v>0</v>
      </c>
      <c r="W25" s="880">
        <f>MLF・ピポット!X98</f>
        <v>0</v>
      </c>
      <c r="X25" s="880">
        <f>MLF・ピポット!Y98</f>
        <v>80</v>
      </c>
      <c r="Y25" s="880">
        <f>MLF・ピポット!Z98</f>
        <v>80</v>
      </c>
      <c r="Z25" s="880">
        <f>MLF・ピポット!AA98</f>
        <v>80</v>
      </c>
      <c r="AA25" s="880">
        <f>MLF・ピポット!AB98</f>
        <v>80</v>
      </c>
      <c r="AB25" s="880">
        <f>MLF・ピポット!AC98</f>
        <v>80</v>
      </c>
      <c r="AC25" s="880">
        <f>MLF・ピポット!AD98</f>
        <v>0</v>
      </c>
      <c r="AD25" s="880">
        <f>MLF・ピポット!AE98</f>
        <v>0</v>
      </c>
      <c r="AE25" s="880">
        <f>MLF・ピポット!AF98</f>
        <v>80</v>
      </c>
      <c r="AF25" s="880">
        <f>MLF・ピポット!AG98</f>
        <v>80</v>
      </c>
      <c r="AG25" s="880">
        <f>MLF・ピポット!AH98</f>
        <v>80</v>
      </c>
      <c r="AH25" s="880">
        <f>MLF・ピポット!AI98</f>
        <v>80</v>
      </c>
      <c r="AI25" s="880">
        <f>MLF・ピポット!AJ98</f>
        <v>0</v>
      </c>
      <c r="AJ25" s="880">
        <f>MLF・ピポット!AK98</f>
        <v>0</v>
      </c>
      <c r="AK25" s="880">
        <f>MLF・ピポット!AL98</f>
        <v>0</v>
      </c>
      <c r="AL25" s="881">
        <f>SUM(G25:AK25)+F25</f>
        <v>920</v>
      </c>
    </row>
    <row r="26" spans="1:44" s="887" customFormat="1" ht="40.200000000000003" customHeight="1" thickBot="1">
      <c r="A26" s="238"/>
      <c r="B26" s="2248"/>
      <c r="C26" s="2249" t="s">
        <v>729</v>
      </c>
      <c r="D26" s="2084"/>
      <c r="E26" s="2085"/>
      <c r="F26" s="1045">
        <f>+MLF・ピポット!G99</f>
        <v>0</v>
      </c>
      <c r="G26" s="1046"/>
      <c r="H26" s="1046"/>
      <c r="I26" s="1046"/>
      <c r="J26" s="1046"/>
      <c r="K26" s="1046"/>
      <c r="L26" s="1046"/>
      <c r="M26" s="1046"/>
      <c r="N26" s="1046"/>
      <c r="O26" s="1046"/>
      <c r="P26" s="1046"/>
      <c r="Q26" s="1046"/>
      <c r="R26" s="1046"/>
      <c r="S26" s="1046"/>
      <c r="T26" s="1046"/>
      <c r="U26" s="1046"/>
      <c r="V26" s="1046"/>
      <c r="W26" s="1046"/>
      <c r="X26" s="1046"/>
      <c r="Y26" s="1046"/>
      <c r="Z26" s="1046"/>
      <c r="AA26" s="1046"/>
      <c r="AB26" s="1046"/>
      <c r="AC26" s="1046"/>
      <c r="AD26" s="1046"/>
      <c r="AE26" s="1046"/>
      <c r="AF26" s="1046"/>
      <c r="AG26" s="1046"/>
      <c r="AH26" s="1046"/>
      <c r="AI26" s="1046"/>
      <c r="AJ26" s="1046"/>
      <c r="AK26" s="1046"/>
      <c r="AL26" s="1047"/>
      <c r="AM26"/>
      <c r="AN26"/>
      <c r="AO26"/>
    </row>
    <row r="27" spans="1:44" ht="40.200000000000003" customHeight="1">
      <c r="A27" s="238"/>
      <c r="B27" s="2240" t="s">
        <v>740</v>
      </c>
      <c r="C27" s="2242" t="s">
        <v>120</v>
      </c>
      <c r="D27" s="2243"/>
      <c r="E27" s="2244"/>
      <c r="F27" s="879">
        <f>+MGE!G7</f>
        <v>0</v>
      </c>
      <c r="G27" s="880">
        <f>MGE!H7</f>
        <v>0</v>
      </c>
      <c r="H27" s="880">
        <f>MGE!I7</f>
        <v>0</v>
      </c>
      <c r="I27" s="880">
        <f>MGE!J7</f>
        <v>0</v>
      </c>
      <c r="J27" s="880">
        <f>MGE!K7</f>
        <v>0</v>
      </c>
      <c r="K27" s="880">
        <f>MGE!L7</f>
        <v>0</v>
      </c>
      <c r="L27" s="880">
        <f>MGE!M7</f>
        <v>0</v>
      </c>
      <c r="M27" s="880">
        <f>MGE!N7</f>
        <v>0</v>
      </c>
      <c r="N27" s="880">
        <f>MGE!O7</f>
        <v>0</v>
      </c>
      <c r="O27" s="880">
        <f>MGE!P7</f>
        <v>0</v>
      </c>
      <c r="P27" s="880">
        <f>MGE!Q7</f>
        <v>0</v>
      </c>
      <c r="Q27" s="880">
        <f>MGE!R7</f>
        <v>0</v>
      </c>
      <c r="R27" s="880">
        <f>MGE!S7</f>
        <v>0</v>
      </c>
      <c r="S27" s="880">
        <f>MGE!T7</f>
        <v>0</v>
      </c>
      <c r="T27" s="880">
        <f>MGE!U7</f>
        <v>0</v>
      </c>
      <c r="U27" s="880">
        <f>MGE!V7</f>
        <v>0</v>
      </c>
      <c r="V27" s="880">
        <f>MGE!W7</f>
        <v>0</v>
      </c>
      <c r="W27" s="880">
        <f>MGE!X7</f>
        <v>0</v>
      </c>
      <c r="X27" s="880">
        <f>MGE!Y7</f>
        <v>0</v>
      </c>
      <c r="Y27" s="880">
        <f>MGE!Z7</f>
        <v>0</v>
      </c>
      <c r="Z27" s="880">
        <f>MGE!AA7</f>
        <v>0</v>
      </c>
      <c r="AA27" s="880">
        <f>MGE!AB7</f>
        <v>0</v>
      </c>
      <c r="AB27" s="880">
        <f>MGE!AC7</f>
        <v>0</v>
      </c>
      <c r="AC27" s="880">
        <f>MGE!AD7</f>
        <v>0</v>
      </c>
      <c r="AD27" s="880">
        <f>MGE!AE7</f>
        <v>0</v>
      </c>
      <c r="AE27" s="880">
        <f>MGE!AF7</f>
        <v>0</v>
      </c>
      <c r="AF27" s="880">
        <f>MGE!AG7</f>
        <v>0</v>
      </c>
      <c r="AG27" s="880">
        <f>MGE!AH7</f>
        <v>0</v>
      </c>
      <c r="AH27" s="880">
        <f>MGE!AI7</f>
        <v>0</v>
      </c>
      <c r="AI27" s="880">
        <f>MGE!AJ7</f>
        <v>0</v>
      </c>
      <c r="AJ27" s="880">
        <f>MGE!AK7</f>
        <v>0</v>
      </c>
      <c r="AK27" s="880">
        <f>MGE!AL7</f>
        <v>0</v>
      </c>
      <c r="AL27" s="881">
        <f>SUM(G27:AK27)+F27</f>
        <v>0</v>
      </c>
    </row>
    <row r="28" spans="1:44" s="887" customFormat="1" ht="40.200000000000003" customHeight="1" thickBot="1">
      <c r="A28" s="238"/>
      <c r="B28" s="2248"/>
      <c r="C28" s="2249" t="s">
        <v>729</v>
      </c>
      <c r="D28" s="2084"/>
      <c r="E28" s="2085"/>
      <c r="F28" s="1045">
        <f>+MGE!G8</f>
        <v>0</v>
      </c>
      <c r="G28" s="1046"/>
      <c r="H28" s="1046"/>
      <c r="I28" s="1046"/>
      <c r="J28" s="1046"/>
      <c r="K28" s="1046"/>
      <c r="L28" s="1046"/>
      <c r="M28" s="1046"/>
      <c r="N28" s="1046"/>
      <c r="O28" s="1046"/>
      <c r="P28" s="1046"/>
      <c r="Q28" s="1046"/>
      <c r="R28" s="1046"/>
      <c r="S28" s="1046"/>
      <c r="T28" s="1046"/>
      <c r="U28" s="1046"/>
      <c r="V28" s="1046"/>
      <c r="W28" s="1046"/>
      <c r="X28" s="1046"/>
      <c r="Y28" s="1046"/>
      <c r="Z28" s="1046"/>
      <c r="AA28" s="1046"/>
      <c r="AB28" s="1046"/>
      <c r="AC28" s="1046"/>
      <c r="AD28" s="1046"/>
      <c r="AE28" s="1046"/>
      <c r="AF28" s="1046"/>
      <c r="AG28" s="1046"/>
      <c r="AH28" s="1046"/>
      <c r="AI28" s="1046"/>
      <c r="AJ28" s="1046"/>
      <c r="AK28" s="1046"/>
      <c r="AL28" s="1047"/>
      <c r="AM28"/>
      <c r="AN28"/>
      <c r="AO28"/>
    </row>
    <row r="29" spans="1:44" ht="40.200000000000003" hidden="1" customHeight="1">
      <c r="A29" s="238"/>
      <c r="B29" s="2240" t="s">
        <v>374</v>
      </c>
      <c r="C29" s="2242" t="s">
        <v>120</v>
      </c>
      <c r="D29" s="2243"/>
      <c r="E29" s="2244"/>
      <c r="F29" s="879"/>
      <c r="G29" s="1136">
        <f>MLM_HP・SWA!H7</f>
        <v>0</v>
      </c>
      <c r="H29" s="1136">
        <f>MLM_HP・SWA!I7</f>
        <v>0</v>
      </c>
      <c r="I29" s="1136">
        <f>MLM_HP・SWA!J7</f>
        <v>0</v>
      </c>
      <c r="J29" s="1136">
        <f>MLM_HP・SWA!K7</f>
        <v>0</v>
      </c>
      <c r="K29" s="1136">
        <f>MLM_HP・SWA!L7</f>
        <v>0</v>
      </c>
      <c r="L29" s="1136">
        <f>MLM_HP・SWA!M7</f>
        <v>108</v>
      </c>
      <c r="M29" s="1136">
        <f>MLM_HP・SWA!N7</f>
        <v>72</v>
      </c>
      <c r="N29" s="1136">
        <f>MLM_HP・SWA!O7</f>
        <v>36</v>
      </c>
      <c r="O29" s="1136">
        <f>MLM_HP・SWA!P7</f>
        <v>0</v>
      </c>
      <c r="P29" s="1136">
        <f>MLM_HP・SWA!Q7</f>
        <v>0</v>
      </c>
      <c r="Q29" s="1136">
        <f>MLM_HP・SWA!R7</f>
        <v>0</v>
      </c>
      <c r="R29" s="1136">
        <f>MLM_HP・SWA!S7</f>
        <v>0</v>
      </c>
      <c r="S29" s="1136">
        <f>MLM_HP・SWA!T7</f>
        <v>0</v>
      </c>
      <c r="T29" s="1136">
        <f>MLM_HP・SWA!U7</f>
        <v>0</v>
      </c>
      <c r="U29" s="1136">
        <f>MLM_HP・SWA!V7</f>
        <v>0</v>
      </c>
      <c r="V29" s="1136">
        <f>MLM_HP・SWA!W7</f>
        <v>0</v>
      </c>
      <c r="W29" s="1136">
        <f>MLM_HP・SWA!X7</f>
        <v>0</v>
      </c>
      <c r="X29" s="1136">
        <f>MLM_HP・SWA!Y7</f>
        <v>0</v>
      </c>
      <c r="Y29" s="1136">
        <f>MLM_HP・SWA!Z7</f>
        <v>0</v>
      </c>
      <c r="Z29" s="1136">
        <f>MLM_HP・SWA!AA7</f>
        <v>0</v>
      </c>
      <c r="AA29" s="1136">
        <f>MLM_HP・SWA!AB7</f>
        <v>0</v>
      </c>
      <c r="AB29" s="1136">
        <f>MLM_HP・SWA!AC7</f>
        <v>0</v>
      </c>
      <c r="AC29" s="1136">
        <f>MLM_HP・SWA!AD7</f>
        <v>0</v>
      </c>
      <c r="AD29" s="1136">
        <f>MLM_HP・SWA!AE7</f>
        <v>0</v>
      </c>
      <c r="AE29" s="1136">
        <f>MLM_HP・SWA!AF7</f>
        <v>0</v>
      </c>
      <c r="AF29" s="1136">
        <f>MLM_HP・SWA!AG7</f>
        <v>0</v>
      </c>
      <c r="AG29" s="1136">
        <f>MLM_HP・SWA!AH7</f>
        <v>0</v>
      </c>
      <c r="AH29" s="1136">
        <f>MLM_HP・SWA!AI7</f>
        <v>0</v>
      </c>
      <c r="AI29" s="1136">
        <f>MLM_HP・SWA!AJ7</f>
        <v>0</v>
      </c>
      <c r="AJ29" s="1136">
        <f>MLM_HP・SWA!AK7</f>
        <v>0</v>
      </c>
      <c r="AK29" s="1136">
        <f>MLM_HP・SWA!AL7</f>
        <v>0</v>
      </c>
      <c r="AL29" s="881">
        <f>SUM(G29:AK29)+F29</f>
        <v>216</v>
      </c>
    </row>
    <row r="30" spans="1:44" s="887" customFormat="1" ht="40.200000000000003" hidden="1" customHeight="1" thickBot="1">
      <c r="A30" s="238"/>
      <c r="B30" s="2248"/>
      <c r="C30" s="2249" t="s">
        <v>729</v>
      </c>
      <c r="D30" s="2084"/>
      <c r="E30" s="2085"/>
      <c r="F30" s="1045"/>
      <c r="G30" s="1046"/>
      <c r="H30" s="1046"/>
      <c r="I30" s="1046"/>
      <c r="J30" s="1046"/>
      <c r="K30" s="1046"/>
      <c r="L30" s="1046"/>
      <c r="M30" s="1046"/>
      <c r="N30" s="1046"/>
      <c r="O30" s="1046"/>
      <c r="P30" s="1046"/>
      <c r="Q30" s="1046"/>
      <c r="R30" s="1046"/>
      <c r="S30" s="1046"/>
      <c r="T30" s="1046"/>
      <c r="U30" s="1046"/>
      <c r="V30" s="1046"/>
      <c r="W30" s="1046"/>
      <c r="X30" s="1046"/>
      <c r="Y30" s="1046"/>
      <c r="Z30" s="1046"/>
      <c r="AA30" s="1046"/>
      <c r="AB30" s="1046"/>
      <c r="AC30" s="1046"/>
      <c r="AD30" s="1046"/>
      <c r="AE30" s="1046"/>
      <c r="AF30" s="1046"/>
      <c r="AG30" s="1046"/>
      <c r="AH30" s="1046"/>
      <c r="AI30" s="1046"/>
      <c r="AJ30" s="1046"/>
      <c r="AK30" s="1046"/>
      <c r="AL30" s="1047"/>
      <c r="AM30"/>
      <c r="AN30"/>
      <c r="AO30"/>
    </row>
    <row r="31" spans="1:44" ht="40.200000000000003" hidden="1" customHeight="1">
      <c r="A31" s="238"/>
      <c r="B31" s="2240" t="s">
        <v>741</v>
      </c>
      <c r="C31" s="2242" t="s">
        <v>120</v>
      </c>
      <c r="D31" s="2243"/>
      <c r="E31" s="2244"/>
      <c r="F31" s="879"/>
      <c r="G31" s="1136">
        <f>MLM_HP・SWA!H42</f>
        <v>0</v>
      </c>
      <c r="H31" s="1136">
        <f>MLM_HP・SWA!I42</f>
        <v>0</v>
      </c>
      <c r="I31" s="1136">
        <f>MLM_HP・SWA!J42</f>
        <v>0</v>
      </c>
      <c r="J31" s="1136">
        <f>MLM_HP・SWA!K42</f>
        <v>0</v>
      </c>
      <c r="K31" s="1136">
        <f>MLM_HP・SWA!L42</f>
        <v>0</v>
      </c>
      <c r="L31" s="1136">
        <f>MLM_HP・SWA!M42</f>
        <v>66</v>
      </c>
      <c r="M31" s="1136">
        <f>MLM_HP・SWA!N42</f>
        <v>44</v>
      </c>
      <c r="N31" s="1136">
        <f>MLM_HP・SWA!O42</f>
        <v>0</v>
      </c>
      <c r="O31" s="1136">
        <f>MLM_HP・SWA!P42</f>
        <v>0</v>
      </c>
      <c r="P31" s="1136">
        <f>MLM_HP・SWA!Q42</f>
        <v>0</v>
      </c>
      <c r="Q31" s="1136">
        <f>MLM_HP・SWA!R42</f>
        <v>0</v>
      </c>
      <c r="R31" s="1136">
        <f>MLM_HP・SWA!S42</f>
        <v>0</v>
      </c>
      <c r="S31" s="1136">
        <f>MLM_HP・SWA!T42</f>
        <v>0</v>
      </c>
      <c r="T31" s="1136">
        <f>MLM_HP・SWA!U42</f>
        <v>0</v>
      </c>
      <c r="U31" s="1136">
        <f>MLM_HP・SWA!V42</f>
        <v>0</v>
      </c>
      <c r="V31" s="1136">
        <f>MLM_HP・SWA!W42</f>
        <v>0</v>
      </c>
      <c r="W31" s="1136">
        <f>MLM_HP・SWA!X42</f>
        <v>0</v>
      </c>
      <c r="X31" s="1136">
        <f>MLM_HP・SWA!Y42</f>
        <v>0</v>
      </c>
      <c r="Y31" s="1136">
        <f>MLM_HP・SWA!Z42</f>
        <v>0</v>
      </c>
      <c r="Z31" s="1136">
        <f>MLM_HP・SWA!AA42</f>
        <v>0</v>
      </c>
      <c r="AA31" s="1136">
        <f>MLM_HP・SWA!AB42</f>
        <v>0</v>
      </c>
      <c r="AB31" s="1136">
        <f>MLM_HP・SWA!AC42</f>
        <v>0</v>
      </c>
      <c r="AC31" s="1136">
        <f>MLM_HP・SWA!AD42</f>
        <v>0</v>
      </c>
      <c r="AD31" s="1136">
        <f>MLM_HP・SWA!AE42</f>
        <v>0</v>
      </c>
      <c r="AE31" s="1136">
        <f>MLM_HP・SWA!AF42</f>
        <v>0</v>
      </c>
      <c r="AF31" s="1136">
        <f>MLM_HP・SWA!AG42</f>
        <v>0</v>
      </c>
      <c r="AG31" s="1136">
        <f>MLM_HP・SWA!AH42</f>
        <v>0</v>
      </c>
      <c r="AH31" s="1136">
        <f>MLM_HP・SWA!AI42</f>
        <v>0</v>
      </c>
      <c r="AI31" s="1136">
        <f>MLM_HP・SWA!AJ42</f>
        <v>0</v>
      </c>
      <c r="AJ31" s="1136">
        <f>MLM_HP・SWA!AK42</f>
        <v>0</v>
      </c>
      <c r="AK31" s="1136">
        <f>MLM_HP・SWA!AL42</f>
        <v>0</v>
      </c>
      <c r="AL31" s="881">
        <f>SUM(G31:AK31)+F31</f>
        <v>110</v>
      </c>
    </row>
    <row r="32" spans="1:44" s="887" customFormat="1" ht="40.200000000000003" hidden="1" customHeight="1" thickBot="1">
      <c r="A32" s="238"/>
      <c r="B32" s="2248"/>
      <c r="C32" s="2249" t="s">
        <v>729</v>
      </c>
      <c r="D32" s="2084"/>
      <c r="E32" s="2085"/>
      <c r="F32" s="1045"/>
      <c r="G32" s="1046"/>
      <c r="H32" s="1046"/>
      <c r="I32" s="1046"/>
      <c r="J32" s="1046"/>
      <c r="K32" s="1046"/>
      <c r="L32" s="1046"/>
      <c r="M32" s="1046"/>
      <c r="N32" s="1046"/>
      <c r="O32" s="1046"/>
      <c r="P32" s="1046"/>
      <c r="Q32" s="1046"/>
      <c r="R32" s="1046"/>
      <c r="S32" s="1046"/>
      <c r="T32" s="1046"/>
      <c r="U32" s="1046"/>
      <c r="V32" s="1046"/>
      <c r="W32" s="1046"/>
      <c r="X32" s="1046"/>
      <c r="Y32" s="1046"/>
      <c r="Z32" s="1046"/>
      <c r="AA32" s="1046"/>
      <c r="AB32" s="1046"/>
      <c r="AC32" s="1046"/>
      <c r="AD32" s="1046"/>
      <c r="AE32" s="1046"/>
      <c r="AF32" s="1046"/>
      <c r="AG32" s="1046"/>
      <c r="AH32" s="1046"/>
      <c r="AI32" s="1046"/>
      <c r="AJ32" s="1046"/>
      <c r="AK32" s="1046"/>
      <c r="AL32" s="1047"/>
      <c r="AM32"/>
      <c r="AN32"/>
      <c r="AO32"/>
    </row>
    <row r="33" spans="1:41" ht="40.200000000000003" hidden="1" customHeight="1">
      <c r="A33" s="238"/>
      <c r="B33" s="2240" t="s">
        <v>742</v>
      </c>
      <c r="C33" s="2242" t="s">
        <v>120</v>
      </c>
      <c r="D33" s="2243"/>
      <c r="E33" s="2244"/>
      <c r="F33" s="879"/>
      <c r="G33" s="1136">
        <f>MLM_HP・SWA!H77</f>
        <v>0</v>
      </c>
      <c r="H33" s="1136">
        <f>MLM_HP・SWA!I77</f>
        <v>0</v>
      </c>
      <c r="I33" s="1136">
        <f>MLM_HP・SWA!J77</f>
        <v>0</v>
      </c>
      <c r="J33" s="1136">
        <f>MLM_HP・SWA!K77</f>
        <v>0</v>
      </c>
      <c r="K33" s="1136">
        <f>MLM_HP・SWA!L77</f>
        <v>0</v>
      </c>
      <c r="L33" s="1136">
        <f>MLM_HP・SWA!M77</f>
        <v>0</v>
      </c>
      <c r="M33" s="1136">
        <f>MLM_HP・SWA!N77</f>
        <v>0</v>
      </c>
      <c r="N33" s="1136">
        <f>MLM_HP・SWA!O77</f>
        <v>0</v>
      </c>
      <c r="O33" s="1136">
        <f>MLM_HP・SWA!P77</f>
        <v>0</v>
      </c>
      <c r="P33" s="1136">
        <f>MLM_HP・SWA!Q77</f>
        <v>0</v>
      </c>
      <c r="Q33" s="1136">
        <f>MLM_HP・SWA!R77</f>
        <v>0</v>
      </c>
      <c r="R33" s="1136">
        <f>MLM_HP・SWA!S77</f>
        <v>0</v>
      </c>
      <c r="S33" s="1136">
        <f>MLM_HP・SWA!T77</f>
        <v>0</v>
      </c>
      <c r="T33" s="1136">
        <f>MLM_HP・SWA!U77</f>
        <v>0</v>
      </c>
      <c r="U33" s="1136">
        <f>MLM_HP・SWA!V77</f>
        <v>0</v>
      </c>
      <c r="V33" s="1136">
        <f>MLM_HP・SWA!W77</f>
        <v>0</v>
      </c>
      <c r="W33" s="1136">
        <f>MLM_HP・SWA!X77</f>
        <v>0</v>
      </c>
      <c r="X33" s="1136">
        <f>MLM_HP・SWA!Y77</f>
        <v>0</v>
      </c>
      <c r="Y33" s="1136">
        <f>MLM_HP・SWA!Z77</f>
        <v>0</v>
      </c>
      <c r="Z33" s="1136">
        <f>MLM_HP・SWA!AA77</f>
        <v>0</v>
      </c>
      <c r="AA33" s="1136">
        <f>MLM_HP・SWA!AB77</f>
        <v>0</v>
      </c>
      <c r="AB33" s="1136">
        <f>MLM_HP・SWA!AC77</f>
        <v>0</v>
      </c>
      <c r="AC33" s="1136">
        <f>MLM_HP・SWA!AD77</f>
        <v>0</v>
      </c>
      <c r="AD33" s="1136">
        <f>MLM_HP・SWA!AE77</f>
        <v>0</v>
      </c>
      <c r="AE33" s="1136">
        <f>MLM_HP・SWA!AF77</f>
        <v>0</v>
      </c>
      <c r="AF33" s="1136">
        <f>MLM_HP・SWA!AG77</f>
        <v>0</v>
      </c>
      <c r="AG33" s="1136">
        <f>MLM_HP・SWA!AH77</f>
        <v>0</v>
      </c>
      <c r="AH33" s="1136">
        <f>MLM_HP・SWA!AI77</f>
        <v>0</v>
      </c>
      <c r="AI33" s="1136">
        <f>MLM_HP・SWA!AJ77</f>
        <v>0</v>
      </c>
      <c r="AJ33" s="1136">
        <f>MLM_HP・SWA!AK77</f>
        <v>0</v>
      </c>
      <c r="AK33" s="1136">
        <f>MLM_HP・SWA!AL77</f>
        <v>0</v>
      </c>
      <c r="AL33" s="881">
        <f>SUM(G33:AK33)+F33</f>
        <v>0</v>
      </c>
    </row>
    <row r="34" spans="1:41" s="887" customFormat="1" ht="40.200000000000003" hidden="1" customHeight="1" thickBot="1">
      <c r="A34" s="238"/>
      <c r="B34" s="2248"/>
      <c r="C34" s="2249" t="s">
        <v>729</v>
      </c>
      <c r="D34" s="2084"/>
      <c r="E34" s="2085"/>
      <c r="F34" s="1045"/>
      <c r="G34" s="1046"/>
      <c r="H34" s="1046"/>
      <c r="I34" s="1046"/>
      <c r="J34" s="1046"/>
      <c r="K34" s="1046"/>
      <c r="L34" s="1046"/>
      <c r="M34" s="1046"/>
      <c r="N34" s="1046"/>
      <c r="O34" s="1046"/>
      <c r="P34" s="1046"/>
      <c r="Q34" s="1046"/>
      <c r="R34" s="1046"/>
      <c r="S34" s="1046"/>
      <c r="T34" s="1046"/>
      <c r="U34" s="1046"/>
      <c r="V34" s="1046"/>
      <c r="W34" s="1046"/>
      <c r="X34" s="1046"/>
      <c r="Y34" s="1046"/>
      <c r="Z34" s="1046"/>
      <c r="AA34" s="1046"/>
      <c r="AB34" s="1046"/>
      <c r="AC34" s="1046"/>
      <c r="AD34" s="1046"/>
      <c r="AE34" s="1046"/>
      <c r="AF34" s="1046"/>
      <c r="AG34" s="1046"/>
      <c r="AH34" s="1046"/>
      <c r="AI34" s="1046"/>
      <c r="AJ34" s="1046"/>
      <c r="AK34" s="1046"/>
      <c r="AL34" s="1047"/>
      <c r="AM34"/>
      <c r="AN34"/>
      <c r="AO34"/>
    </row>
    <row r="35" spans="1:41" ht="40.200000000000003" hidden="1" customHeight="1">
      <c r="A35" s="238"/>
      <c r="B35" s="2240" t="s">
        <v>375</v>
      </c>
      <c r="C35" s="2242" t="s">
        <v>120</v>
      </c>
      <c r="D35" s="2243"/>
      <c r="E35" s="2244"/>
      <c r="F35" s="879"/>
      <c r="G35" s="1136">
        <f>MLM_HP・SWA!H112</f>
        <v>0</v>
      </c>
      <c r="H35" s="1136">
        <f>MLM_HP・SWA!I112</f>
        <v>0</v>
      </c>
      <c r="I35" s="1136">
        <f>MLM_HP・SWA!J112</f>
        <v>0</v>
      </c>
      <c r="J35" s="1136">
        <f>MLM_HP・SWA!K112</f>
        <v>0</v>
      </c>
      <c r="K35" s="1136">
        <f>MLM_HP・SWA!L112</f>
        <v>0</v>
      </c>
      <c r="L35" s="1136">
        <f>MLM_HP・SWA!M112</f>
        <v>0</v>
      </c>
      <c r="M35" s="1136">
        <f>MLM_HP・SWA!N112</f>
        <v>0</v>
      </c>
      <c r="N35" s="1136">
        <f>MLM_HP・SWA!O112</f>
        <v>0</v>
      </c>
      <c r="O35" s="1136">
        <f>MLM_HP・SWA!P112</f>
        <v>0</v>
      </c>
      <c r="P35" s="1136">
        <f>MLM_HP・SWA!Q112</f>
        <v>0</v>
      </c>
      <c r="Q35" s="1136">
        <f>MLM_HP・SWA!R112</f>
        <v>0</v>
      </c>
      <c r="R35" s="1136">
        <f>MLM_HP・SWA!S112</f>
        <v>0</v>
      </c>
      <c r="S35" s="1136">
        <f>MLM_HP・SWA!T112</f>
        <v>0</v>
      </c>
      <c r="T35" s="1136">
        <f>MLM_HP・SWA!U112</f>
        <v>0</v>
      </c>
      <c r="U35" s="1136">
        <f>MLM_HP・SWA!V112</f>
        <v>0</v>
      </c>
      <c r="V35" s="1136">
        <f>MLM_HP・SWA!W112</f>
        <v>0</v>
      </c>
      <c r="W35" s="1136">
        <f>MLM_HP・SWA!X112</f>
        <v>0</v>
      </c>
      <c r="X35" s="1136">
        <f>MLM_HP・SWA!Y112</f>
        <v>0</v>
      </c>
      <c r="Y35" s="1136">
        <f>MLM_HP・SWA!Z112</f>
        <v>0</v>
      </c>
      <c r="Z35" s="1136">
        <f>MLM_HP・SWA!AA112</f>
        <v>0</v>
      </c>
      <c r="AA35" s="1136">
        <f>MLM_HP・SWA!AB112</f>
        <v>0</v>
      </c>
      <c r="AB35" s="1136">
        <f>MLM_HP・SWA!AC112</f>
        <v>0</v>
      </c>
      <c r="AC35" s="1136">
        <f>MLM_HP・SWA!AD112</f>
        <v>0</v>
      </c>
      <c r="AD35" s="1136">
        <f>MLM_HP・SWA!AE112</f>
        <v>0</v>
      </c>
      <c r="AE35" s="1136">
        <f>MLM_HP・SWA!AF112</f>
        <v>0</v>
      </c>
      <c r="AF35" s="1136">
        <f>MLM_HP・SWA!AG112</f>
        <v>0</v>
      </c>
      <c r="AG35" s="1136">
        <f>MLM_HP・SWA!AH112</f>
        <v>0</v>
      </c>
      <c r="AH35" s="1136">
        <f>MLM_HP・SWA!AI112</f>
        <v>0</v>
      </c>
      <c r="AI35" s="1136">
        <f>MLM_HP・SWA!AJ112</f>
        <v>0</v>
      </c>
      <c r="AJ35" s="1136">
        <f>MLM_HP・SWA!AK112</f>
        <v>0</v>
      </c>
      <c r="AK35" s="1136">
        <f>MLM_HP・SWA!AL112</f>
        <v>0</v>
      </c>
      <c r="AL35" s="881">
        <f>SUM(G35:AK35)+F35</f>
        <v>0</v>
      </c>
    </row>
    <row r="36" spans="1:41" s="887" customFormat="1" ht="40.200000000000003" hidden="1" customHeight="1" thickBot="1">
      <c r="A36" s="238"/>
      <c r="B36" s="2241"/>
      <c r="C36" s="2245" t="s">
        <v>729</v>
      </c>
      <c r="D36" s="2246"/>
      <c r="E36" s="2247"/>
      <c r="F36" s="1131"/>
      <c r="G36" s="1132"/>
      <c r="H36" s="1132"/>
      <c r="I36" s="1132"/>
      <c r="J36" s="1132"/>
      <c r="K36" s="1132"/>
      <c r="L36" s="1132"/>
      <c r="M36" s="1132"/>
      <c r="N36" s="1132"/>
      <c r="O36" s="1132"/>
      <c r="P36" s="1132"/>
      <c r="Q36" s="1132"/>
      <c r="R36" s="1132"/>
      <c r="S36" s="1132"/>
      <c r="T36" s="1132"/>
      <c r="U36" s="1132"/>
      <c r="V36" s="1132"/>
      <c r="W36" s="1132"/>
      <c r="X36" s="1132"/>
      <c r="Y36" s="1132"/>
      <c r="Z36" s="1132"/>
      <c r="AA36" s="1132"/>
      <c r="AB36" s="1132"/>
      <c r="AC36" s="1132"/>
      <c r="AD36" s="1132"/>
      <c r="AE36" s="1132"/>
      <c r="AF36" s="1132"/>
      <c r="AG36" s="1132"/>
      <c r="AH36" s="1132"/>
      <c r="AI36" s="1132"/>
      <c r="AJ36" s="1132"/>
      <c r="AK36" s="1132"/>
      <c r="AL36" s="1133"/>
      <c r="AM36"/>
      <c r="AN36"/>
      <c r="AO36"/>
    </row>
    <row r="37" spans="1:41" ht="40.200000000000003" customHeight="1">
      <c r="B37" s="2240" t="s">
        <v>444</v>
      </c>
      <c r="C37" s="2242" t="s">
        <v>120</v>
      </c>
      <c r="D37" s="2243"/>
      <c r="E37" s="2244"/>
      <c r="F37" s="879"/>
      <c r="G37" s="880">
        <f>MKR!H7</f>
        <v>0</v>
      </c>
      <c r="H37" s="880">
        <f>MKR!I7</f>
        <v>0</v>
      </c>
      <c r="I37" s="880">
        <f>MKR!J7</f>
        <v>0</v>
      </c>
      <c r="J37" s="880">
        <f>MKR!K7</f>
        <v>0</v>
      </c>
      <c r="K37" s="880">
        <f>MKR!L7</f>
        <v>0</v>
      </c>
      <c r="L37" s="880">
        <f>MKR!M7</f>
        <v>0</v>
      </c>
      <c r="M37" s="880">
        <f>MKR!N7</f>
        <v>0</v>
      </c>
      <c r="N37" s="880">
        <f>MKR!O7</f>
        <v>0</v>
      </c>
      <c r="O37" s="880">
        <f>MKR!P7</f>
        <v>0</v>
      </c>
      <c r="P37" s="880">
        <f>MKR!Q7</f>
        <v>0</v>
      </c>
      <c r="Q37" s="880">
        <f>MKR!R7</f>
        <v>0</v>
      </c>
      <c r="R37" s="880">
        <f>MKR!S7</f>
        <v>0</v>
      </c>
      <c r="S37" s="880">
        <f>MKR!T7</f>
        <v>0</v>
      </c>
      <c r="T37" s="880">
        <f>MKR!U7</f>
        <v>0</v>
      </c>
      <c r="U37" s="880">
        <f>MKR!V7</f>
        <v>60</v>
      </c>
      <c r="V37" s="880">
        <f>MKR!W7</f>
        <v>0</v>
      </c>
      <c r="W37" s="880">
        <f>MKR!X7</f>
        <v>0</v>
      </c>
      <c r="X37" s="880">
        <f>MKR!Y7</f>
        <v>60</v>
      </c>
      <c r="Y37" s="880">
        <f>MKR!Z7</f>
        <v>60</v>
      </c>
      <c r="Z37" s="880">
        <f>MKR!AA7</f>
        <v>60</v>
      </c>
      <c r="AA37" s="880">
        <f>MKR!AB7</f>
        <v>60</v>
      </c>
      <c r="AB37" s="880">
        <f>MKR!AC7</f>
        <v>0</v>
      </c>
      <c r="AC37" s="880">
        <f>MKR!AD7</f>
        <v>0</v>
      </c>
      <c r="AD37" s="880">
        <f>MKR!AE7</f>
        <v>0</v>
      </c>
      <c r="AE37" s="880">
        <f>MKR!AF7</f>
        <v>0</v>
      </c>
      <c r="AF37" s="880">
        <f>MKR!AG7</f>
        <v>0</v>
      </c>
      <c r="AG37" s="880">
        <f>MKR!AH7</f>
        <v>0</v>
      </c>
      <c r="AH37" s="880">
        <f>MKR!AI7</f>
        <v>0</v>
      </c>
      <c r="AI37" s="880">
        <f>MKR!AJ7</f>
        <v>0</v>
      </c>
      <c r="AJ37" s="880">
        <f>MKR!AK7</f>
        <v>0</v>
      </c>
      <c r="AK37" s="880">
        <f>MKR!AL7</f>
        <v>0</v>
      </c>
      <c r="AL37" s="881">
        <f>SUM(G37:AK37)+F37</f>
        <v>300</v>
      </c>
    </row>
    <row r="38" spans="1:41" ht="40.200000000000003" customHeight="1" thickBot="1">
      <c r="B38" s="2248"/>
      <c r="C38" s="2249" t="s">
        <v>729</v>
      </c>
      <c r="D38" s="2084"/>
      <c r="E38" s="2085"/>
      <c r="F38" s="1045"/>
      <c r="G38" s="1046"/>
      <c r="H38" s="1046"/>
      <c r="I38" s="1046"/>
      <c r="J38" s="1046"/>
      <c r="K38" s="1046"/>
      <c r="L38" s="1046"/>
      <c r="M38" s="1046"/>
      <c r="N38" s="1046"/>
      <c r="O38" s="1046"/>
      <c r="P38" s="1046"/>
      <c r="Q38" s="1046"/>
      <c r="R38" s="1046"/>
      <c r="S38" s="1046"/>
      <c r="T38" s="1046"/>
      <c r="U38" s="1046"/>
      <c r="V38" s="1046"/>
      <c r="W38" s="1046"/>
      <c r="X38" s="1046"/>
      <c r="Y38" s="1046"/>
      <c r="Z38" s="1046"/>
      <c r="AA38" s="1046"/>
      <c r="AB38" s="1046"/>
      <c r="AC38" s="1046"/>
      <c r="AD38" s="1046"/>
      <c r="AE38" s="1046"/>
      <c r="AF38" s="1046"/>
      <c r="AG38" s="1046"/>
      <c r="AH38" s="1046"/>
      <c r="AI38" s="1046"/>
      <c r="AJ38" s="1046"/>
      <c r="AK38" s="1046"/>
      <c r="AL38" s="1047"/>
    </row>
    <row r="39" spans="1:41" ht="40.200000000000003" customHeight="1">
      <c r="B39" s="2240" t="s">
        <v>743</v>
      </c>
      <c r="C39" s="2242" t="s">
        <v>120</v>
      </c>
      <c r="D39" s="2243"/>
      <c r="E39" s="2244"/>
      <c r="F39" s="879"/>
      <c r="G39" s="880">
        <f>MKR!H42</f>
        <v>0</v>
      </c>
      <c r="H39" s="880">
        <f>MKR!I42</f>
        <v>0</v>
      </c>
      <c r="I39" s="880">
        <f>MKR!J42</f>
        <v>0</v>
      </c>
      <c r="J39" s="880">
        <f>MKR!K42</f>
        <v>0</v>
      </c>
      <c r="K39" s="880">
        <f>MKR!L42</f>
        <v>0</v>
      </c>
      <c r="L39" s="880">
        <f>MKR!M42</f>
        <v>0</v>
      </c>
      <c r="M39" s="880">
        <f>MKR!N42</f>
        <v>0</v>
      </c>
      <c r="N39" s="880">
        <f>MKR!O42</f>
        <v>0</v>
      </c>
      <c r="O39" s="880">
        <f>MKR!P42</f>
        <v>0</v>
      </c>
      <c r="P39" s="880">
        <f>MKR!Q42</f>
        <v>0</v>
      </c>
      <c r="Q39" s="880">
        <f>MKR!R42</f>
        <v>0</v>
      </c>
      <c r="R39" s="880">
        <f>MKR!S42</f>
        <v>0</v>
      </c>
      <c r="S39" s="880">
        <f>MKR!T42</f>
        <v>0</v>
      </c>
      <c r="T39" s="880">
        <f>MKR!U42</f>
        <v>0</v>
      </c>
      <c r="U39" s="880">
        <f>MKR!V42</f>
        <v>0</v>
      </c>
      <c r="V39" s="880">
        <f>MKR!W42</f>
        <v>0</v>
      </c>
      <c r="W39" s="880">
        <f>MKR!X42</f>
        <v>0</v>
      </c>
      <c r="X39" s="880">
        <f>MKR!Y42</f>
        <v>72</v>
      </c>
      <c r="Y39" s="880">
        <f>MKR!Z42</f>
        <v>72</v>
      </c>
      <c r="Z39" s="880">
        <f>MKR!AA42</f>
        <v>72</v>
      </c>
      <c r="AA39" s="880">
        <f>MKR!AB42</f>
        <v>72</v>
      </c>
      <c r="AB39" s="880">
        <f>MKR!AC42</f>
        <v>0</v>
      </c>
      <c r="AC39" s="880">
        <f>MKR!AD42</f>
        <v>0</v>
      </c>
      <c r="AD39" s="880">
        <f>MKR!AE42</f>
        <v>0</v>
      </c>
      <c r="AE39" s="880">
        <f>MKR!AF42</f>
        <v>0</v>
      </c>
      <c r="AF39" s="880">
        <f>MKR!AG42</f>
        <v>0</v>
      </c>
      <c r="AG39" s="880">
        <f>MKR!AH42</f>
        <v>0</v>
      </c>
      <c r="AH39" s="880">
        <f>MKR!AI42</f>
        <v>0</v>
      </c>
      <c r="AI39" s="880">
        <f>MKR!AJ42</f>
        <v>0</v>
      </c>
      <c r="AJ39" s="880">
        <f>MKR!AK42</f>
        <v>0</v>
      </c>
      <c r="AK39" s="880">
        <f>MKR!AL42</f>
        <v>0</v>
      </c>
      <c r="AL39" s="881">
        <f>SUM(G39:AK39)+F39</f>
        <v>288</v>
      </c>
    </row>
    <row r="40" spans="1:41" ht="40.200000000000003" customHeight="1" thickBot="1">
      <c r="B40" s="2241"/>
      <c r="C40" s="2245" t="s">
        <v>729</v>
      </c>
      <c r="D40" s="2246"/>
      <c r="E40" s="2247"/>
      <c r="F40" s="1131"/>
      <c r="G40" s="1132"/>
      <c r="H40" s="1132"/>
      <c r="I40" s="1132"/>
      <c r="J40" s="1132"/>
      <c r="K40" s="1132"/>
      <c r="L40" s="1132"/>
      <c r="M40" s="1132"/>
      <c r="N40" s="1132"/>
      <c r="O40" s="1132"/>
      <c r="P40" s="1132"/>
      <c r="Q40" s="1132"/>
      <c r="R40" s="1132"/>
      <c r="S40" s="1132"/>
      <c r="T40" s="1132"/>
      <c r="U40" s="1132"/>
      <c r="V40" s="1132"/>
      <c r="W40" s="1132"/>
      <c r="X40" s="1132"/>
      <c r="Y40" s="1132"/>
      <c r="Z40" s="1132"/>
      <c r="AA40" s="1132"/>
      <c r="AB40" s="1132"/>
      <c r="AC40" s="1132"/>
      <c r="AD40" s="1132"/>
      <c r="AE40" s="1132"/>
      <c r="AF40" s="1132"/>
      <c r="AG40" s="1132"/>
      <c r="AH40" s="1132"/>
      <c r="AI40" s="1132"/>
      <c r="AJ40" s="1132"/>
      <c r="AK40" s="1132"/>
      <c r="AL40" s="1133"/>
    </row>
    <row r="41" spans="1:41" ht="40.200000000000003" customHeight="1">
      <c r="B41" s="2240" t="s">
        <v>486</v>
      </c>
      <c r="C41" s="2242" t="s">
        <v>120</v>
      </c>
      <c r="D41" s="2243"/>
      <c r="E41" s="2244"/>
      <c r="F41" s="879"/>
      <c r="G41" s="880">
        <f>MLF・ピポット!H7</f>
        <v>0</v>
      </c>
      <c r="H41" s="880">
        <f>MLF・ピポット!I7</f>
        <v>0</v>
      </c>
      <c r="I41" s="880">
        <f>MLF・ピポット!J7</f>
        <v>0</v>
      </c>
      <c r="J41" s="880">
        <f>MLF・ピポット!K7</f>
        <v>0</v>
      </c>
      <c r="K41" s="880">
        <f>MLF・ピポット!L7</f>
        <v>0</v>
      </c>
      <c r="L41" s="880">
        <f>MLF・ピポット!M7</f>
        <v>40</v>
      </c>
      <c r="M41" s="880">
        <f>MLF・ピポット!N7</f>
        <v>40</v>
      </c>
      <c r="N41" s="880">
        <f>MLF・ピポット!O7</f>
        <v>40</v>
      </c>
      <c r="O41" s="880">
        <f>MLF・ピポット!P7</f>
        <v>0</v>
      </c>
      <c r="P41" s="880">
        <f>MLF・ピポット!Q7</f>
        <v>0</v>
      </c>
      <c r="Q41" s="880">
        <f>MLF・ピポット!R7</f>
        <v>40</v>
      </c>
      <c r="R41" s="880">
        <f>MLF・ピポット!S7</f>
        <v>0</v>
      </c>
      <c r="S41" s="880">
        <f>MLF・ピポット!T7</f>
        <v>0</v>
      </c>
      <c r="T41" s="880">
        <f>MLF・ピポット!U7</f>
        <v>0</v>
      </c>
      <c r="U41" s="880">
        <f>MLF・ピポット!V7</f>
        <v>0</v>
      </c>
      <c r="V41" s="880">
        <f>MLF・ピポット!W7</f>
        <v>0</v>
      </c>
      <c r="W41" s="880">
        <f>MLF・ピポット!X7</f>
        <v>0</v>
      </c>
      <c r="X41" s="880">
        <f>MLF・ピポット!Y7</f>
        <v>0</v>
      </c>
      <c r="Y41" s="880">
        <f>MLF・ピポット!Z7</f>
        <v>0</v>
      </c>
      <c r="Z41" s="880">
        <f>MLF・ピポット!AA7</f>
        <v>0</v>
      </c>
      <c r="AA41" s="880">
        <f>MLF・ピポット!AB7</f>
        <v>0</v>
      </c>
      <c r="AB41" s="880">
        <f>MLF・ピポット!AC7</f>
        <v>0</v>
      </c>
      <c r="AC41" s="880">
        <f>MLF・ピポット!AD7</f>
        <v>0</v>
      </c>
      <c r="AD41" s="880">
        <f>MLF・ピポット!AE7</f>
        <v>0</v>
      </c>
      <c r="AE41" s="880">
        <f>MLF・ピポット!AF7</f>
        <v>0</v>
      </c>
      <c r="AF41" s="880">
        <f>MLF・ピポット!AG7</f>
        <v>0</v>
      </c>
      <c r="AG41" s="880">
        <f>MLF・ピポット!AH7</f>
        <v>40</v>
      </c>
      <c r="AH41" s="880">
        <f>MLF・ピポット!AI7</f>
        <v>40</v>
      </c>
      <c r="AI41" s="880">
        <f>MLF・ピポット!AJ7</f>
        <v>40</v>
      </c>
      <c r="AJ41" s="880">
        <f>MLF・ピポット!AK7</f>
        <v>0</v>
      </c>
      <c r="AK41" s="880">
        <f>MLF・ピポット!AL7</f>
        <v>0</v>
      </c>
      <c r="AL41" s="881">
        <f>SUM(G41:AK41)+F41</f>
        <v>280</v>
      </c>
    </row>
    <row r="42" spans="1:41" ht="40.200000000000003" customHeight="1" thickBot="1">
      <c r="B42" s="2241"/>
      <c r="C42" s="2245" t="s">
        <v>729</v>
      </c>
      <c r="D42" s="2246"/>
      <c r="E42" s="2247"/>
      <c r="F42" s="1131"/>
      <c r="G42" s="1132"/>
      <c r="H42" s="1132"/>
      <c r="I42" s="1132"/>
      <c r="J42" s="1132"/>
      <c r="K42" s="1132"/>
      <c r="L42" s="1132"/>
      <c r="M42" s="1132"/>
      <c r="N42" s="1132"/>
      <c r="O42" s="1132"/>
      <c r="P42" s="1132"/>
      <c r="Q42" s="1132"/>
      <c r="R42" s="1132"/>
      <c r="S42" s="1132"/>
      <c r="T42" s="1132"/>
      <c r="U42" s="1132"/>
      <c r="V42" s="1132"/>
      <c r="W42" s="1132"/>
      <c r="X42" s="1132"/>
      <c r="Y42" s="1132"/>
      <c r="Z42" s="1132"/>
      <c r="AA42" s="1132"/>
      <c r="AB42" s="1132"/>
      <c r="AC42" s="1132"/>
      <c r="AD42" s="1132"/>
      <c r="AE42" s="1132"/>
      <c r="AF42" s="1132"/>
      <c r="AG42" s="1132"/>
      <c r="AH42" s="1132"/>
      <c r="AI42" s="1132"/>
      <c r="AJ42" s="1132"/>
      <c r="AK42" s="1132"/>
      <c r="AL42" s="1133"/>
    </row>
    <row r="43" spans="1:41" ht="40.200000000000003" customHeight="1">
      <c r="B43" s="2240" t="s">
        <v>744</v>
      </c>
      <c r="C43" s="2242" t="s">
        <v>120</v>
      </c>
      <c r="D43" s="2243"/>
      <c r="E43" s="2244"/>
      <c r="F43" s="879"/>
      <c r="G43" s="880">
        <f>MKJ・MLC・MLL!H50</f>
        <v>0</v>
      </c>
      <c r="H43" s="880">
        <f>MKJ・MLC・MLL!I50</f>
        <v>0</v>
      </c>
      <c r="I43" s="880">
        <f>MKJ・MLC・MLL!J50</f>
        <v>0</v>
      </c>
      <c r="J43" s="880">
        <f>MKJ・MLC・MLL!K50</f>
        <v>0</v>
      </c>
      <c r="K43" s="880">
        <f>MKJ・MLC・MLL!L50</f>
        <v>0</v>
      </c>
      <c r="L43" s="880">
        <f>MKJ・MLC・MLL!M50</f>
        <v>160</v>
      </c>
      <c r="M43" s="880">
        <f>MKJ・MLC・MLL!N50</f>
        <v>160</v>
      </c>
      <c r="N43" s="880">
        <f>MKJ・MLC・MLL!O50</f>
        <v>160</v>
      </c>
      <c r="O43" s="880">
        <f>MKJ・MLC・MLL!P50</f>
        <v>0</v>
      </c>
      <c r="P43" s="880">
        <f>MKJ・MLC・MLL!Q50</f>
        <v>0</v>
      </c>
      <c r="Q43" s="880">
        <f>MKJ・MLC・MLL!R50</f>
        <v>160</v>
      </c>
      <c r="R43" s="880">
        <f>MKJ・MLC・MLL!S50</f>
        <v>160</v>
      </c>
      <c r="S43" s="880">
        <f>MKJ・MLC・MLL!T50</f>
        <v>160</v>
      </c>
      <c r="T43" s="880">
        <f>MKJ・MLC・MLL!U50</f>
        <v>160</v>
      </c>
      <c r="U43" s="880">
        <f>MKJ・MLC・MLL!V50</f>
        <v>160</v>
      </c>
      <c r="V43" s="880">
        <f>MKJ・MLC・MLL!W50</f>
        <v>0</v>
      </c>
      <c r="W43" s="880">
        <f>MKJ・MLC・MLL!X50</f>
        <v>0</v>
      </c>
      <c r="X43" s="880">
        <f>MKJ・MLC・MLL!Y50</f>
        <v>160</v>
      </c>
      <c r="Y43" s="880">
        <f>MKJ・MLC・MLL!Z50</f>
        <v>160</v>
      </c>
      <c r="Z43" s="880">
        <f>MKJ・MLC・MLL!AA50</f>
        <v>160</v>
      </c>
      <c r="AA43" s="880">
        <f>MKJ・MLC・MLL!AB50</f>
        <v>160</v>
      </c>
      <c r="AB43" s="880">
        <f>MKJ・MLC・MLL!AC50</f>
        <v>160</v>
      </c>
      <c r="AC43" s="880">
        <f>MKJ・MLC・MLL!AD50</f>
        <v>0</v>
      </c>
      <c r="AD43" s="880">
        <f>MKJ・MLC・MLL!AE50</f>
        <v>0</v>
      </c>
      <c r="AE43" s="880">
        <f>MKJ・MLC・MLL!AF50</f>
        <v>160</v>
      </c>
      <c r="AF43" s="880">
        <f>MKJ・MLC・MLL!AG50</f>
        <v>160</v>
      </c>
      <c r="AG43" s="880">
        <f>MKJ・MLC・MLL!AH50</f>
        <v>224</v>
      </c>
      <c r="AH43" s="880">
        <f>MKJ・MLC・MLL!AI50</f>
        <v>160</v>
      </c>
      <c r="AI43" s="880">
        <f>MKJ・MLC・MLL!AJ50</f>
        <v>160</v>
      </c>
      <c r="AJ43" s="880">
        <f>MKJ・MLC・MLL!AK50</f>
        <v>0</v>
      </c>
      <c r="AK43" s="880">
        <f>MKJ・MLC・MLL!AL50</f>
        <v>0</v>
      </c>
      <c r="AL43" s="881">
        <f>SUM(G43:AK43)+F43</f>
        <v>2944</v>
      </c>
    </row>
    <row r="44" spans="1:41" ht="40.200000000000003" customHeight="1" thickBot="1">
      <c r="B44" s="2241"/>
      <c r="C44" s="2245" t="s">
        <v>729</v>
      </c>
      <c r="D44" s="2246"/>
      <c r="E44" s="2247"/>
      <c r="F44" s="1131"/>
      <c r="G44" s="1132"/>
      <c r="H44" s="1132"/>
      <c r="I44" s="1132"/>
      <c r="J44" s="1132"/>
      <c r="K44" s="1132"/>
      <c r="L44" s="1132"/>
      <c r="M44" s="1132"/>
      <c r="N44" s="1132"/>
      <c r="O44" s="1132"/>
      <c r="P44" s="1132"/>
      <c r="Q44" s="1132"/>
      <c r="R44" s="1132"/>
      <c r="S44" s="1132"/>
      <c r="T44" s="1132"/>
      <c r="U44" s="1132"/>
      <c r="V44" s="1132"/>
      <c r="W44" s="1132"/>
      <c r="X44" s="1132"/>
      <c r="Y44" s="1132"/>
      <c r="Z44" s="1132"/>
      <c r="AA44" s="1132"/>
      <c r="AB44" s="1132"/>
      <c r="AC44" s="1132"/>
      <c r="AD44" s="1132"/>
      <c r="AE44" s="1132"/>
      <c r="AF44" s="1132"/>
      <c r="AG44" s="1132"/>
      <c r="AH44" s="1132"/>
      <c r="AI44" s="1132"/>
      <c r="AJ44" s="1132"/>
      <c r="AK44" s="1132"/>
      <c r="AL44" s="1133"/>
    </row>
    <row r="45" spans="1:41" ht="40.200000000000003" customHeight="1">
      <c r="B45" s="2240" t="s">
        <v>745</v>
      </c>
      <c r="C45" s="2242" t="s">
        <v>120</v>
      </c>
      <c r="D45" s="2243"/>
      <c r="E45" s="2244"/>
      <c r="F45" s="879"/>
      <c r="G45" s="880">
        <f>MKJ・MLC・MLL!H113</f>
        <v>0</v>
      </c>
      <c r="H45" s="880">
        <f>MKJ・MLC・MLL!I113</f>
        <v>0</v>
      </c>
      <c r="I45" s="880">
        <f>MKJ・MLC・MLL!J113</f>
        <v>0</v>
      </c>
      <c r="J45" s="880">
        <f>MKJ・MLC・MLL!K113</f>
        <v>0</v>
      </c>
      <c r="K45" s="880">
        <f>MKJ・MLC・MLL!L113</f>
        <v>0</v>
      </c>
      <c r="L45" s="880">
        <f>MKJ・MLC・MLL!M113</f>
        <v>0</v>
      </c>
      <c r="M45" s="880">
        <f>MKJ・MLC・MLL!N113</f>
        <v>0</v>
      </c>
      <c r="N45" s="880">
        <f>MKJ・MLC・MLL!O113</f>
        <v>0</v>
      </c>
      <c r="O45" s="880">
        <f>MKJ・MLC・MLL!P113</f>
        <v>0</v>
      </c>
      <c r="P45" s="880">
        <f>MKJ・MLC・MLL!Q113</f>
        <v>0</v>
      </c>
      <c r="Q45" s="880">
        <f>MKJ・MLC・MLL!R113</f>
        <v>0</v>
      </c>
      <c r="R45" s="880">
        <f>MKJ・MLC・MLL!S113</f>
        <v>0</v>
      </c>
      <c r="S45" s="880">
        <f>MKJ・MLC・MLL!T113</f>
        <v>0</v>
      </c>
      <c r="T45" s="880">
        <f>MKJ・MLC・MLL!U113</f>
        <v>0</v>
      </c>
      <c r="U45" s="880">
        <f>MKJ・MLC・MLL!V113</f>
        <v>0</v>
      </c>
      <c r="V45" s="880">
        <f>MKJ・MLC・MLL!W113</f>
        <v>0</v>
      </c>
      <c r="W45" s="880">
        <f>MKJ・MLC・MLL!X113</f>
        <v>0</v>
      </c>
      <c r="X45" s="880">
        <f>MKJ・MLC・MLL!Y113</f>
        <v>0</v>
      </c>
      <c r="Y45" s="880">
        <f>MKJ・MLC・MLL!Z113</f>
        <v>0</v>
      </c>
      <c r="Z45" s="880">
        <f>MKJ・MLC・MLL!AA113</f>
        <v>0</v>
      </c>
      <c r="AA45" s="880">
        <f>MKJ・MLC・MLL!AB113</f>
        <v>0</v>
      </c>
      <c r="AB45" s="880">
        <f>MKJ・MLC・MLL!AC113</f>
        <v>0</v>
      </c>
      <c r="AC45" s="880">
        <f>MKJ・MLC・MLL!AD113</f>
        <v>0</v>
      </c>
      <c r="AD45" s="880">
        <f>MKJ・MLC・MLL!AE113</f>
        <v>0</v>
      </c>
      <c r="AE45" s="880">
        <f>MKJ・MLC・MLL!AF113</f>
        <v>0</v>
      </c>
      <c r="AF45" s="880">
        <f>MKJ・MLC・MLL!AG113</f>
        <v>0</v>
      </c>
      <c r="AG45" s="880">
        <f>MKJ・MLC・MLL!AH113</f>
        <v>0</v>
      </c>
      <c r="AH45" s="880">
        <f>MKJ・MLC・MLL!AI113</f>
        <v>0</v>
      </c>
      <c r="AI45" s="880">
        <f>MKJ・MLC・MLL!AJ113</f>
        <v>0</v>
      </c>
      <c r="AJ45" s="880">
        <f>MKJ・MLC・MLL!AK113</f>
        <v>0</v>
      </c>
      <c r="AK45" s="880">
        <f>MKJ・MLC・MLL!AL113</f>
        <v>0</v>
      </c>
      <c r="AL45" s="881">
        <f>SUM(G45:AK45)+F45</f>
        <v>0</v>
      </c>
    </row>
    <row r="46" spans="1:41" ht="40.200000000000003" customHeight="1" thickBot="1">
      <c r="B46" s="2241"/>
      <c r="C46" s="2245" t="s">
        <v>729</v>
      </c>
      <c r="D46" s="2246"/>
      <c r="E46" s="2247"/>
      <c r="F46" s="1131"/>
      <c r="G46" s="1132"/>
      <c r="H46" s="1132"/>
      <c r="I46" s="1132"/>
      <c r="J46" s="1132"/>
      <c r="K46" s="1132"/>
      <c r="L46" s="1132"/>
      <c r="M46" s="1132"/>
      <c r="N46" s="1132"/>
      <c r="O46" s="1132"/>
      <c r="P46" s="1132"/>
      <c r="Q46" s="1132"/>
      <c r="R46" s="1132"/>
      <c r="S46" s="1132"/>
      <c r="T46" s="1132"/>
      <c r="U46" s="1132"/>
      <c r="V46" s="1132"/>
      <c r="W46" s="1132"/>
      <c r="X46" s="1132"/>
      <c r="Y46" s="1132"/>
      <c r="Z46" s="1132"/>
      <c r="AA46" s="1132"/>
      <c r="AB46" s="1132"/>
      <c r="AC46" s="1132"/>
      <c r="AD46" s="1132"/>
      <c r="AE46" s="1132"/>
      <c r="AF46" s="1132"/>
      <c r="AG46" s="1132"/>
      <c r="AH46" s="1132"/>
      <c r="AI46" s="1132"/>
      <c r="AJ46" s="1132"/>
      <c r="AK46" s="1132"/>
      <c r="AL46" s="1133"/>
    </row>
    <row r="47" spans="1:41" ht="40.200000000000003" customHeight="1">
      <c r="B47" s="2240" t="s">
        <v>746</v>
      </c>
      <c r="C47" s="2242" t="s">
        <v>120</v>
      </c>
      <c r="D47" s="2243"/>
      <c r="E47" s="2244"/>
      <c r="F47" s="879"/>
      <c r="G47" s="880">
        <f>MKJ・MLC・MLL!H159</f>
        <v>0</v>
      </c>
      <c r="H47" s="880">
        <f>MKJ・MLC・MLL!I159</f>
        <v>0</v>
      </c>
      <c r="I47" s="880">
        <f>MKJ・MLC・MLL!J159</f>
        <v>0</v>
      </c>
      <c r="J47" s="880">
        <f>MKJ・MLC・MLL!K159</f>
        <v>0</v>
      </c>
      <c r="K47" s="880">
        <f>MKJ・MLC・MLL!L159</f>
        <v>0</v>
      </c>
      <c r="L47" s="880">
        <f>MKJ・MLC・MLL!M159</f>
        <v>0</v>
      </c>
      <c r="M47" s="880">
        <f>MKJ・MLC・MLL!N159</f>
        <v>54</v>
      </c>
      <c r="N47" s="880">
        <f>MKJ・MLC・MLL!O159</f>
        <v>54</v>
      </c>
      <c r="O47" s="880">
        <f>MKJ・MLC・MLL!P159</f>
        <v>0</v>
      </c>
      <c r="P47" s="880">
        <f>MKJ・MLC・MLL!Q159</f>
        <v>0</v>
      </c>
      <c r="Q47" s="880">
        <f>MKJ・MLC・MLL!R159</f>
        <v>54</v>
      </c>
      <c r="R47" s="880">
        <f>MKJ・MLC・MLL!S159</f>
        <v>54</v>
      </c>
      <c r="S47" s="880">
        <f>MKJ・MLC・MLL!T159</f>
        <v>54</v>
      </c>
      <c r="T47" s="880">
        <f>MKJ・MLC・MLL!U159</f>
        <v>54</v>
      </c>
      <c r="U47" s="880">
        <f>MKJ・MLC・MLL!V159</f>
        <v>54</v>
      </c>
      <c r="V47" s="880">
        <f>MKJ・MLC・MLL!W159</f>
        <v>0</v>
      </c>
      <c r="W47" s="880">
        <f>MKJ・MLC・MLL!X159</f>
        <v>0</v>
      </c>
      <c r="X47" s="880">
        <f>MKJ・MLC・MLL!Y159</f>
        <v>54</v>
      </c>
      <c r="Y47" s="880">
        <f>MKJ・MLC・MLL!Z159</f>
        <v>72</v>
      </c>
      <c r="Z47" s="880">
        <f>MKJ・MLC・MLL!AA159</f>
        <v>72</v>
      </c>
      <c r="AA47" s="880">
        <f>MKJ・MLC・MLL!AB159</f>
        <v>54</v>
      </c>
      <c r="AB47" s="880">
        <f>MKJ・MLC・MLL!AC159</f>
        <v>72</v>
      </c>
      <c r="AC47" s="880">
        <f>MKJ・MLC・MLL!AD159</f>
        <v>0</v>
      </c>
      <c r="AD47" s="880">
        <f>MKJ・MLC・MLL!AE159</f>
        <v>0</v>
      </c>
      <c r="AE47" s="880">
        <f>MKJ・MLC・MLL!AF159</f>
        <v>72</v>
      </c>
      <c r="AF47" s="880">
        <f>MKJ・MLC・MLL!AG159</f>
        <v>72</v>
      </c>
      <c r="AG47" s="880">
        <f>MKJ・MLC・MLL!AH159</f>
        <v>54</v>
      </c>
      <c r="AH47" s="880">
        <f>MKJ・MLC・MLL!AI159</f>
        <v>54</v>
      </c>
      <c r="AI47" s="880">
        <f>MKJ・MLC・MLL!AJ159</f>
        <v>36</v>
      </c>
      <c r="AJ47" s="880">
        <f>MKJ・MLC・MLL!AK159</f>
        <v>0</v>
      </c>
      <c r="AK47" s="880">
        <f>MKJ・MLC・MLL!AL159</f>
        <v>0</v>
      </c>
      <c r="AL47" s="881">
        <f>SUM(G47:AK47)+F47</f>
        <v>990</v>
      </c>
    </row>
    <row r="48" spans="1:41" ht="40.200000000000003" customHeight="1" thickBot="1">
      <c r="B48" s="2241"/>
      <c r="C48" s="2245" t="s">
        <v>729</v>
      </c>
      <c r="D48" s="2246"/>
      <c r="E48" s="2247"/>
      <c r="F48" s="1131"/>
      <c r="G48" s="1132"/>
      <c r="H48" s="1132"/>
      <c r="I48" s="1132"/>
      <c r="J48" s="1132"/>
      <c r="K48" s="1132"/>
      <c r="L48" s="1132"/>
      <c r="M48" s="1132"/>
      <c r="N48" s="1132"/>
      <c r="O48" s="1132"/>
      <c r="P48" s="1132"/>
      <c r="Q48" s="1132"/>
      <c r="R48" s="1132"/>
      <c r="S48" s="1132"/>
      <c r="T48" s="1132"/>
      <c r="U48" s="1132"/>
      <c r="V48" s="1132"/>
      <c r="W48" s="1132"/>
      <c r="X48" s="1132"/>
      <c r="Y48" s="1132"/>
      <c r="Z48" s="1132"/>
      <c r="AA48" s="1132"/>
      <c r="AB48" s="1132"/>
      <c r="AC48" s="1132"/>
      <c r="AD48" s="1132"/>
      <c r="AE48" s="1132"/>
      <c r="AF48" s="1132"/>
      <c r="AG48" s="1132"/>
      <c r="AH48" s="1132"/>
      <c r="AI48" s="1132"/>
      <c r="AJ48" s="1132"/>
      <c r="AK48" s="1132"/>
      <c r="AL48" s="1133"/>
    </row>
    <row r="49" spans="2:38" ht="40.200000000000003" customHeight="1">
      <c r="B49" s="2240" t="s">
        <v>314</v>
      </c>
      <c r="C49" s="2242" t="s">
        <v>120</v>
      </c>
      <c r="D49" s="2243"/>
      <c r="E49" s="2244"/>
      <c r="F49" s="879"/>
      <c r="G49" s="880">
        <f>MLM_HP・SWA!H7</f>
        <v>0</v>
      </c>
      <c r="H49" s="880">
        <f>MLM_HP・SWA!I7</f>
        <v>0</v>
      </c>
      <c r="I49" s="880">
        <f>MLM_HP・SWA!J7</f>
        <v>0</v>
      </c>
      <c r="J49" s="880">
        <f>MLM_HP・SWA!K7</f>
        <v>0</v>
      </c>
      <c r="K49" s="880">
        <f>MLM_HP・SWA!L7</f>
        <v>0</v>
      </c>
      <c r="L49" s="880">
        <f>MLM_HP・SWA!M7</f>
        <v>108</v>
      </c>
      <c r="M49" s="880">
        <f>MLM_HP・SWA!N7</f>
        <v>72</v>
      </c>
      <c r="N49" s="880">
        <f>MLM_HP・SWA!O7</f>
        <v>36</v>
      </c>
      <c r="O49" s="880">
        <f>MLM_HP・SWA!P7</f>
        <v>0</v>
      </c>
      <c r="P49" s="880">
        <f>MLM_HP・SWA!Q7</f>
        <v>0</v>
      </c>
      <c r="Q49" s="880">
        <f>MLM_HP・SWA!R7</f>
        <v>0</v>
      </c>
      <c r="R49" s="880">
        <f>MLM_HP・SWA!S7</f>
        <v>0</v>
      </c>
      <c r="S49" s="880">
        <f>MLM_HP・SWA!T7</f>
        <v>0</v>
      </c>
      <c r="T49" s="880">
        <f>MLM_HP・SWA!U7</f>
        <v>0</v>
      </c>
      <c r="U49" s="880">
        <f>MLM_HP・SWA!V7</f>
        <v>0</v>
      </c>
      <c r="V49" s="880">
        <f>MLM_HP・SWA!W7</f>
        <v>0</v>
      </c>
      <c r="W49" s="880">
        <f>MLM_HP・SWA!X7</f>
        <v>0</v>
      </c>
      <c r="X49" s="880">
        <f>MLM_HP・SWA!Y7</f>
        <v>0</v>
      </c>
      <c r="Y49" s="880">
        <f>MLM_HP・SWA!Z7</f>
        <v>0</v>
      </c>
      <c r="Z49" s="880">
        <f>MLM_HP・SWA!AA7</f>
        <v>0</v>
      </c>
      <c r="AA49" s="880">
        <f>MLM_HP・SWA!AB7</f>
        <v>0</v>
      </c>
      <c r="AB49" s="880">
        <f>MLM_HP・SWA!AC7</f>
        <v>0</v>
      </c>
      <c r="AC49" s="880">
        <f>MLM_HP・SWA!AD7</f>
        <v>0</v>
      </c>
      <c r="AD49" s="880">
        <f>MLM_HP・SWA!AE7</f>
        <v>0</v>
      </c>
      <c r="AE49" s="880">
        <f>MLM_HP・SWA!AF7</f>
        <v>0</v>
      </c>
      <c r="AF49" s="880">
        <f>MLM_HP・SWA!AG7</f>
        <v>0</v>
      </c>
      <c r="AG49" s="880">
        <f>MLM_HP・SWA!AH7</f>
        <v>0</v>
      </c>
      <c r="AH49" s="880">
        <f>MLM_HP・SWA!AI7</f>
        <v>0</v>
      </c>
      <c r="AI49" s="880">
        <f>MLM_HP・SWA!AJ7</f>
        <v>0</v>
      </c>
      <c r="AJ49" s="880">
        <f>MLM_HP・SWA!AK7</f>
        <v>0</v>
      </c>
      <c r="AK49" s="880">
        <f>MLM_HP・SWA!AL7</f>
        <v>0</v>
      </c>
      <c r="AL49" s="881">
        <f>SUM(G49:AK49)+F49</f>
        <v>216</v>
      </c>
    </row>
    <row r="50" spans="2:38" ht="40.200000000000003" customHeight="1" thickBot="1">
      <c r="B50" s="2241"/>
      <c r="C50" s="2245" t="s">
        <v>729</v>
      </c>
      <c r="D50" s="2246"/>
      <c r="E50" s="2247"/>
      <c r="F50" s="1131"/>
      <c r="G50" s="1132"/>
      <c r="H50" s="1132"/>
      <c r="I50" s="1132"/>
      <c r="J50" s="1132"/>
      <c r="K50" s="1132"/>
      <c r="L50" s="1132"/>
      <c r="M50" s="1132"/>
      <c r="N50" s="1132"/>
      <c r="O50" s="1132"/>
      <c r="P50" s="1132"/>
      <c r="Q50" s="1132"/>
      <c r="R50" s="1132"/>
      <c r="S50" s="1132"/>
      <c r="T50" s="1132"/>
      <c r="U50" s="1132"/>
      <c r="V50" s="1132"/>
      <c r="W50" s="1132"/>
      <c r="X50" s="1132"/>
      <c r="Y50" s="1132"/>
      <c r="Z50" s="1132"/>
      <c r="AA50" s="1132"/>
      <c r="AB50" s="1132"/>
      <c r="AC50" s="1132"/>
      <c r="AD50" s="1132"/>
      <c r="AE50" s="1132"/>
      <c r="AF50" s="1132"/>
      <c r="AG50" s="1132"/>
      <c r="AH50" s="1132"/>
      <c r="AI50" s="1132"/>
      <c r="AJ50" s="1132"/>
      <c r="AK50" s="1132"/>
      <c r="AL50" s="1133"/>
    </row>
    <row r="51" spans="2:38" ht="40.200000000000003" customHeight="1">
      <c r="B51" s="2240" t="s">
        <v>315</v>
      </c>
      <c r="C51" s="2242" t="s">
        <v>120</v>
      </c>
      <c r="D51" s="2243"/>
      <c r="E51" s="2244"/>
      <c r="F51" s="879"/>
      <c r="G51" s="880">
        <f>MLM_HP・SWA!H42</f>
        <v>0</v>
      </c>
      <c r="H51" s="880">
        <f>MLM_HP・SWA!I42</f>
        <v>0</v>
      </c>
      <c r="I51" s="880">
        <f>MLM_HP・SWA!J42</f>
        <v>0</v>
      </c>
      <c r="J51" s="880">
        <f>MLM_HP・SWA!K42</f>
        <v>0</v>
      </c>
      <c r="K51" s="880">
        <f>MLM_HP・SWA!L42</f>
        <v>0</v>
      </c>
      <c r="L51" s="880">
        <f>MLM_HP・SWA!M42</f>
        <v>66</v>
      </c>
      <c r="M51" s="880">
        <f>MLM_HP・SWA!N42</f>
        <v>44</v>
      </c>
      <c r="N51" s="880">
        <f>MLM_HP・SWA!O42</f>
        <v>0</v>
      </c>
      <c r="O51" s="880">
        <f>MLM_HP・SWA!P42</f>
        <v>0</v>
      </c>
      <c r="P51" s="880">
        <f>MLM_HP・SWA!Q42</f>
        <v>0</v>
      </c>
      <c r="Q51" s="880">
        <f>MLM_HP・SWA!R42</f>
        <v>0</v>
      </c>
      <c r="R51" s="880">
        <f>MLM_HP・SWA!S42</f>
        <v>0</v>
      </c>
      <c r="S51" s="880">
        <f>MLM_HP・SWA!T42</f>
        <v>0</v>
      </c>
      <c r="T51" s="880">
        <f>MLM_HP・SWA!U42</f>
        <v>0</v>
      </c>
      <c r="U51" s="880">
        <f>MLM_HP・SWA!V42</f>
        <v>0</v>
      </c>
      <c r="V51" s="880">
        <f>MLM_HP・SWA!W42</f>
        <v>0</v>
      </c>
      <c r="W51" s="880">
        <f>MLM_HP・SWA!X42</f>
        <v>0</v>
      </c>
      <c r="X51" s="880">
        <f>MLM_HP・SWA!Y42</f>
        <v>0</v>
      </c>
      <c r="Y51" s="880">
        <f>MLM_HP・SWA!Z42</f>
        <v>0</v>
      </c>
      <c r="Z51" s="880">
        <f>MLM_HP・SWA!AA42</f>
        <v>0</v>
      </c>
      <c r="AA51" s="880">
        <f>MLM_HP・SWA!AB42</f>
        <v>0</v>
      </c>
      <c r="AB51" s="880">
        <f>MLM_HP・SWA!AC42</f>
        <v>0</v>
      </c>
      <c r="AC51" s="880">
        <f>MLM_HP・SWA!AD42</f>
        <v>0</v>
      </c>
      <c r="AD51" s="880">
        <f>MLM_HP・SWA!AE42</f>
        <v>0</v>
      </c>
      <c r="AE51" s="880">
        <f>MLM_HP・SWA!AF42</f>
        <v>0</v>
      </c>
      <c r="AF51" s="880">
        <f>MLM_HP・SWA!AG42</f>
        <v>0</v>
      </c>
      <c r="AG51" s="880">
        <f>MLM_HP・SWA!AH42</f>
        <v>0</v>
      </c>
      <c r="AH51" s="880">
        <f>MLM_HP・SWA!AI42</f>
        <v>0</v>
      </c>
      <c r="AI51" s="880">
        <f>MLM_HP・SWA!AJ42</f>
        <v>0</v>
      </c>
      <c r="AJ51" s="880">
        <f>MLM_HP・SWA!AK42</f>
        <v>0</v>
      </c>
      <c r="AK51" s="880">
        <f>MLM_HP・SWA!AL42</f>
        <v>0</v>
      </c>
      <c r="AL51" s="881">
        <f>SUM(G51:AK51)+F51</f>
        <v>110</v>
      </c>
    </row>
    <row r="52" spans="2:38" ht="40.200000000000003" customHeight="1" thickBot="1">
      <c r="B52" s="2241"/>
      <c r="C52" s="2245" t="s">
        <v>729</v>
      </c>
      <c r="D52" s="2246"/>
      <c r="E52" s="2247"/>
      <c r="F52" s="1131"/>
      <c r="G52" s="1132"/>
      <c r="H52" s="1132"/>
      <c r="I52" s="1132"/>
      <c r="J52" s="1132"/>
      <c r="K52" s="1132"/>
      <c r="L52" s="1132"/>
      <c r="M52" s="1132"/>
      <c r="N52" s="1132"/>
      <c r="O52" s="1132"/>
      <c r="P52" s="1132"/>
      <c r="Q52" s="1132"/>
      <c r="R52" s="1132"/>
      <c r="S52" s="1132"/>
      <c r="T52" s="1132"/>
      <c r="U52" s="1132"/>
      <c r="V52" s="1132"/>
      <c r="W52" s="1132"/>
      <c r="X52" s="1132"/>
      <c r="Y52" s="1132"/>
      <c r="Z52" s="1132"/>
      <c r="AA52" s="1132"/>
      <c r="AB52" s="1132"/>
      <c r="AC52" s="1132"/>
      <c r="AD52" s="1132"/>
      <c r="AE52" s="1132"/>
      <c r="AF52" s="1132"/>
      <c r="AG52" s="1132"/>
      <c r="AH52" s="1132"/>
      <c r="AI52" s="1132"/>
      <c r="AJ52" s="1132"/>
      <c r="AK52" s="1132"/>
      <c r="AL52" s="1133"/>
    </row>
  </sheetData>
  <mergeCells count="85">
    <mergeCell ref="B51:B52"/>
    <mergeCell ref="C51:E51"/>
    <mergeCell ref="C52:E52"/>
    <mergeCell ref="B47:B48"/>
    <mergeCell ref="C47:E47"/>
    <mergeCell ref="C48:E48"/>
    <mergeCell ref="B49:B50"/>
    <mergeCell ref="C49:E49"/>
    <mergeCell ref="C50:E50"/>
    <mergeCell ref="D2:F2"/>
    <mergeCell ref="B35:B36"/>
    <mergeCell ref="C35:E35"/>
    <mergeCell ref="C36:E36"/>
    <mergeCell ref="B31:B32"/>
    <mergeCell ref="C31:E31"/>
    <mergeCell ref="C32:E32"/>
    <mergeCell ref="B33:B34"/>
    <mergeCell ref="C33:E33"/>
    <mergeCell ref="C34:E34"/>
    <mergeCell ref="B27:B28"/>
    <mergeCell ref="C27:E27"/>
    <mergeCell ref="C28:E28"/>
    <mergeCell ref="B29:B30"/>
    <mergeCell ref="C29:E29"/>
    <mergeCell ref="C30:E30"/>
    <mergeCell ref="B23:B24"/>
    <mergeCell ref="C23:E23"/>
    <mergeCell ref="C24:E24"/>
    <mergeCell ref="B25:B26"/>
    <mergeCell ref="C25:E25"/>
    <mergeCell ref="C26:E26"/>
    <mergeCell ref="B19:B20"/>
    <mergeCell ref="C19:E19"/>
    <mergeCell ref="C20:E20"/>
    <mergeCell ref="B21:B22"/>
    <mergeCell ref="C21:E21"/>
    <mergeCell ref="C22:E22"/>
    <mergeCell ref="B15:B16"/>
    <mergeCell ref="C15:E15"/>
    <mergeCell ref="C16:E16"/>
    <mergeCell ref="B17:B18"/>
    <mergeCell ref="C17:E17"/>
    <mergeCell ref="C18:E18"/>
    <mergeCell ref="B11:B12"/>
    <mergeCell ref="C11:E11"/>
    <mergeCell ref="C12:E12"/>
    <mergeCell ref="B13:B14"/>
    <mergeCell ref="C13:E13"/>
    <mergeCell ref="C14:E14"/>
    <mergeCell ref="B7:B8"/>
    <mergeCell ref="C7:E7"/>
    <mergeCell ref="C8:E8"/>
    <mergeCell ref="B9:B10"/>
    <mergeCell ref="C9:E9"/>
    <mergeCell ref="C10:E10"/>
    <mergeCell ref="AB4:AC4"/>
    <mergeCell ref="AD4:AE4"/>
    <mergeCell ref="AF4:AG4"/>
    <mergeCell ref="B5:B6"/>
    <mergeCell ref="C5:E6"/>
    <mergeCell ref="F5:F6"/>
    <mergeCell ref="AB2:AC2"/>
    <mergeCell ref="AD2:AE2"/>
    <mergeCell ref="AF2:AG2"/>
    <mergeCell ref="AJ2:AL2"/>
    <mergeCell ref="G3:H3"/>
    <mergeCell ref="AB3:AC3"/>
    <mergeCell ref="AD3:AE3"/>
    <mergeCell ref="AF3:AG3"/>
    <mergeCell ref="AJ3:AL3"/>
    <mergeCell ref="B41:B42"/>
    <mergeCell ref="C41:E41"/>
    <mergeCell ref="C42:E42"/>
    <mergeCell ref="B37:B38"/>
    <mergeCell ref="C37:E37"/>
    <mergeCell ref="C38:E38"/>
    <mergeCell ref="B39:B40"/>
    <mergeCell ref="C39:E39"/>
    <mergeCell ref="C40:E40"/>
    <mergeCell ref="B45:B46"/>
    <mergeCell ref="C45:E45"/>
    <mergeCell ref="C46:E46"/>
    <mergeCell ref="B43:B44"/>
    <mergeCell ref="C43:E43"/>
    <mergeCell ref="C44:E44"/>
  </mergeCells>
  <phoneticPr fontId="6"/>
  <conditionalFormatting sqref="G5:AK52">
    <cfRule type="expression" dxfId="36" priority="1" stopIfTrue="1">
      <formula>WEEKDAY(G$6)=7</formula>
    </cfRule>
    <cfRule type="expression" dxfId="35" priority="2" stopIfTrue="1">
      <formula>WEEKDAY(G$6)=1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8" scale="44" orientation="landscape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1"/>
    <pageSetUpPr fitToPage="1"/>
  </sheetPr>
  <dimension ref="A1:AR44"/>
  <sheetViews>
    <sheetView showZeros="0" zoomScale="40" zoomScaleNormal="40" workbookViewId="0">
      <pane xSplit="6" ySplit="6" topLeftCell="G18" activePane="bottomRight" state="frozen"/>
      <selection pane="topRight" activeCell="AJ3" sqref="AJ3:AL3"/>
      <selection pane="bottomLeft" activeCell="AJ3" sqref="AJ3:AL3"/>
      <selection pane="bottomRight" activeCell="AD4" sqref="AD4:AE4"/>
    </sheetView>
  </sheetViews>
  <sheetFormatPr defaultRowHeight="25.8"/>
  <cols>
    <col min="2" max="2" width="9" customWidth="1"/>
    <col min="3" max="3" width="12.6640625" customWidth="1"/>
    <col min="4" max="4" width="10.6640625" customWidth="1"/>
    <col min="5" max="5" width="21.33203125" style="92" bestFit="1" customWidth="1"/>
    <col min="6" max="6" width="13.6640625" customWidth="1"/>
    <col min="7" max="37" width="12" customWidth="1"/>
    <col min="38" max="38" width="12.6640625" style="179" customWidth="1"/>
    <col min="39" max="41" width="4.6640625" customWidth="1"/>
    <col min="42" max="42" width="20.6640625" style="887" customWidth="1"/>
    <col min="43" max="44" width="15" style="887" customWidth="1"/>
  </cols>
  <sheetData>
    <row r="1" spans="1:43" ht="26.4" thickBot="1"/>
    <row r="2" spans="1:43">
      <c r="A2" s="38"/>
      <c r="B2" s="3"/>
      <c r="C2" s="3"/>
      <c r="D2" s="2101" t="s">
        <v>613</v>
      </c>
      <c r="E2" s="2101"/>
      <c r="F2" s="2101"/>
      <c r="G2" s="51"/>
      <c r="H2" s="52"/>
      <c r="I2" s="52"/>
      <c r="J2" s="53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2077" t="s">
        <v>351</v>
      </c>
      <c r="AC2" s="2078"/>
      <c r="AD2" s="2079" t="s">
        <v>614</v>
      </c>
      <c r="AE2" s="2080"/>
      <c r="AF2" s="2079" t="s">
        <v>352</v>
      </c>
      <c r="AG2" s="2078"/>
      <c r="AH2" s="148"/>
      <c r="AI2" s="147"/>
      <c r="AJ2" s="2103"/>
      <c r="AK2" s="2103"/>
      <c r="AL2" s="2103"/>
    </row>
    <row r="3" spans="1:43" ht="48" customHeight="1" thickBot="1">
      <c r="A3" s="15"/>
      <c r="C3" s="103"/>
      <c r="D3" s="107" t="s">
        <v>615</v>
      </c>
      <c r="E3" s="105"/>
      <c r="F3" s="104"/>
      <c r="G3" s="2104" t="s">
        <v>194</v>
      </c>
      <c r="H3" s="2104"/>
      <c r="I3" s="886" t="str">
        <f>MKC①!J3</f>
        <v>5</v>
      </c>
      <c r="J3" s="60" t="s">
        <v>747</v>
      </c>
      <c r="K3" s="58"/>
      <c r="P3" s="59"/>
      <c r="Q3" s="59"/>
      <c r="R3" s="57"/>
      <c r="S3" s="58"/>
      <c r="T3" s="58"/>
      <c r="U3" s="58"/>
      <c r="V3" s="58"/>
      <c r="W3" s="58"/>
      <c r="X3" s="58"/>
      <c r="Y3" s="61"/>
      <c r="Z3" s="58"/>
      <c r="AA3" s="58"/>
      <c r="AB3" s="2105" t="s">
        <v>355</v>
      </c>
      <c r="AC3" s="2106"/>
      <c r="AD3" s="2107" t="s">
        <v>356</v>
      </c>
      <c r="AE3" s="2106"/>
      <c r="AF3" s="2107" t="s">
        <v>356</v>
      </c>
      <c r="AG3" s="2108"/>
      <c r="AH3" s="10"/>
      <c r="AI3" s="147" t="s">
        <v>617</v>
      </c>
      <c r="AJ3" s="2103">
        <f ca="1">TODAY()</f>
        <v>46164</v>
      </c>
      <c r="AK3" s="2103"/>
      <c r="AL3" s="2103"/>
      <c r="AM3" s="12"/>
      <c r="AN3" s="12"/>
      <c r="AO3" s="12"/>
    </row>
    <row r="4" spans="1:43" ht="26.4" thickBot="1">
      <c r="A4" s="15"/>
      <c r="B4" s="102"/>
      <c r="C4" s="103"/>
      <c r="D4" s="102"/>
      <c r="E4" s="106"/>
      <c r="F4" s="10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2109"/>
      <c r="AC4" s="2109"/>
      <c r="AD4" s="2109"/>
      <c r="AE4" s="2109"/>
      <c r="AF4" s="2109"/>
      <c r="AG4" s="2109"/>
      <c r="AH4" s="62"/>
      <c r="AI4" s="62"/>
      <c r="AJ4" s="63"/>
      <c r="AK4" s="63"/>
      <c r="AL4" s="180"/>
    </row>
    <row r="5" spans="1:43" ht="30" customHeight="1" thickTop="1">
      <c r="A5" s="15"/>
      <c r="B5" s="2069" t="s">
        <v>1</v>
      </c>
      <c r="C5" s="136"/>
      <c r="D5" s="2071"/>
      <c r="E5" s="2073" t="s">
        <v>200</v>
      </c>
      <c r="F5" s="2075" t="s">
        <v>618</v>
      </c>
      <c r="G5" s="508">
        <f>DATE(2025,I3,1)</f>
        <v>45778</v>
      </c>
      <c r="H5" s="149">
        <f>G5+1</f>
        <v>45779</v>
      </c>
      <c r="I5" s="149">
        <f t="shared" ref="I5:AK5" si="0">H5+1</f>
        <v>45780</v>
      </c>
      <c r="J5" s="149">
        <f t="shared" si="0"/>
        <v>45781</v>
      </c>
      <c r="K5" s="149">
        <f t="shared" si="0"/>
        <v>45782</v>
      </c>
      <c r="L5" s="149">
        <f t="shared" si="0"/>
        <v>45783</v>
      </c>
      <c r="M5" s="149">
        <f t="shared" si="0"/>
        <v>45784</v>
      </c>
      <c r="N5" s="149">
        <f t="shared" si="0"/>
        <v>45785</v>
      </c>
      <c r="O5" s="149">
        <f t="shared" si="0"/>
        <v>45786</v>
      </c>
      <c r="P5" s="149">
        <f t="shared" si="0"/>
        <v>45787</v>
      </c>
      <c r="Q5" s="149">
        <f t="shared" si="0"/>
        <v>45788</v>
      </c>
      <c r="R5" s="149">
        <f t="shared" si="0"/>
        <v>45789</v>
      </c>
      <c r="S5" s="149">
        <f t="shared" si="0"/>
        <v>45790</v>
      </c>
      <c r="T5" s="149">
        <f t="shared" si="0"/>
        <v>45791</v>
      </c>
      <c r="U5" s="149">
        <f t="shared" si="0"/>
        <v>45792</v>
      </c>
      <c r="V5" s="149">
        <f t="shared" si="0"/>
        <v>45793</v>
      </c>
      <c r="W5" s="149">
        <f t="shared" si="0"/>
        <v>45794</v>
      </c>
      <c r="X5" s="149">
        <f t="shared" si="0"/>
        <v>45795</v>
      </c>
      <c r="Y5" s="149">
        <f t="shared" si="0"/>
        <v>45796</v>
      </c>
      <c r="Z5" s="149">
        <f t="shared" si="0"/>
        <v>45797</v>
      </c>
      <c r="AA5" s="149">
        <f t="shared" si="0"/>
        <v>45798</v>
      </c>
      <c r="AB5" s="149">
        <f t="shared" si="0"/>
        <v>45799</v>
      </c>
      <c r="AC5" s="149">
        <f t="shared" si="0"/>
        <v>45800</v>
      </c>
      <c r="AD5" s="149">
        <f t="shared" si="0"/>
        <v>45801</v>
      </c>
      <c r="AE5" s="149">
        <f t="shared" si="0"/>
        <v>45802</v>
      </c>
      <c r="AF5" s="149">
        <f t="shared" si="0"/>
        <v>45803</v>
      </c>
      <c r="AG5" s="149">
        <f t="shared" si="0"/>
        <v>45804</v>
      </c>
      <c r="AH5" s="149">
        <f t="shared" si="0"/>
        <v>45805</v>
      </c>
      <c r="AI5" s="149">
        <f t="shared" si="0"/>
        <v>45806</v>
      </c>
      <c r="AJ5" s="149">
        <f t="shared" si="0"/>
        <v>45807</v>
      </c>
      <c r="AK5" s="149">
        <f t="shared" si="0"/>
        <v>45808</v>
      </c>
      <c r="AL5" s="150"/>
    </row>
    <row r="6" spans="1:43" ht="30" customHeight="1" thickBot="1">
      <c r="A6" s="15"/>
      <c r="B6" s="2250"/>
      <c r="C6" s="876"/>
      <c r="D6" s="2259"/>
      <c r="E6" s="2260"/>
      <c r="F6" s="2261"/>
      <c r="G6" s="877">
        <f>+G5</f>
        <v>45778</v>
      </c>
      <c r="H6" s="877">
        <f t="shared" ref="H6:AK6" si="1">+H5</f>
        <v>45779</v>
      </c>
      <c r="I6" s="877">
        <f t="shared" si="1"/>
        <v>45780</v>
      </c>
      <c r="J6" s="877">
        <f t="shared" si="1"/>
        <v>45781</v>
      </c>
      <c r="K6" s="877">
        <f t="shared" si="1"/>
        <v>45782</v>
      </c>
      <c r="L6" s="877">
        <f t="shared" si="1"/>
        <v>45783</v>
      </c>
      <c r="M6" s="877">
        <f t="shared" si="1"/>
        <v>45784</v>
      </c>
      <c r="N6" s="877">
        <f t="shared" si="1"/>
        <v>45785</v>
      </c>
      <c r="O6" s="877">
        <f t="shared" si="1"/>
        <v>45786</v>
      </c>
      <c r="P6" s="877">
        <f t="shared" si="1"/>
        <v>45787</v>
      </c>
      <c r="Q6" s="877">
        <f t="shared" si="1"/>
        <v>45788</v>
      </c>
      <c r="R6" s="877">
        <f t="shared" si="1"/>
        <v>45789</v>
      </c>
      <c r="S6" s="877">
        <f t="shared" si="1"/>
        <v>45790</v>
      </c>
      <c r="T6" s="877">
        <f t="shared" si="1"/>
        <v>45791</v>
      </c>
      <c r="U6" s="877">
        <f t="shared" si="1"/>
        <v>45792</v>
      </c>
      <c r="V6" s="877">
        <f t="shared" si="1"/>
        <v>45793</v>
      </c>
      <c r="W6" s="877">
        <f t="shared" si="1"/>
        <v>45794</v>
      </c>
      <c r="X6" s="877">
        <f t="shared" si="1"/>
        <v>45795</v>
      </c>
      <c r="Y6" s="877">
        <f t="shared" si="1"/>
        <v>45796</v>
      </c>
      <c r="Z6" s="877">
        <f t="shared" si="1"/>
        <v>45797</v>
      </c>
      <c r="AA6" s="877">
        <f t="shared" si="1"/>
        <v>45798</v>
      </c>
      <c r="AB6" s="877">
        <f t="shared" si="1"/>
        <v>45799</v>
      </c>
      <c r="AC6" s="877">
        <f t="shared" si="1"/>
        <v>45800</v>
      </c>
      <c r="AD6" s="877">
        <f t="shared" si="1"/>
        <v>45801</v>
      </c>
      <c r="AE6" s="877">
        <f t="shared" si="1"/>
        <v>45802</v>
      </c>
      <c r="AF6" s="877">
        <f t="shared" si="1"/>
        <v>45803</v>
      </c>
      <c r="AG6" s="877">
        <f t="shared" si="1"/>
        <v>45804</v>
      </c>
      <c r="AH6" s="877">
        <f t="shared" si="1"/>
        <v>45805</v>
      </c>
      <c r="AI6" s="877">
        <f t="shared" si="1"/>
        <v>45806</v>
      </c>
      <c r="AJ6" s="877">
        <f t="shared" si="1"/>
        <v>45807</v>
      </c>
      <c r="AK6" s="877">
        <f t="shared" si="1"/>
        <v>45808</v>
      </c>
      <c r="AL6" s="878"/>
    </row>
    <row r="7" spans="1:43" ht="41.25" customHeight="1">
      <c r="A7" s="238"/>
      <c r="B7" s="2228" t="s">
        <v>748</v>
      </c>
      <c r="C7" s="2242" t="s">
        <v>749</v>
      </c>
      <c r="D7" s="2244"/>
      <c r="E7" s="879"/>
      <c r="F7" s="67"/>
      <c r="G7" s="880">
        <f>+MKC①!H11</f>
        <v>0</v>
      </c>
      <c r="H7" s="880">
        <f>+MKC①!I11</f>
        <v>0</v>
      </c>
      <c r="I7" s="880">
        <f>+MKC①!J11</f>
        <v>0</v>
      </c>
      <c r="J7" s="880">
        <f>+MKC①!K11</f>
        <v>0</v>
      </c>
      <c r="K7" s="880">
        <f>+MKC①!L11</f>
        <v>0</v>
      </c>
      <c r="L7" s="880">
        <f>+MKC①!M11</f>
        <v>0</v>
      </c>
      <c r="M7" s="880">
        <f>+MKC①!N11</f>
        <v>24</v>
      </c>
      <c r="N7" s="880">
        <f>+MKC①!O11</f>
        <v>24</v>
      </c>
      <c r="O7" s="880">
        <f>+MKC①!P11</f>
        <v>0</v>
      </c>
      <c r="P7" s="880">
        <f>+MKC①!Q11</f>
        <v>0</v>
      </c>
      <c r="Q7" s="880">
        <f>+MKC①!R11</f>
        <v>60</v>
      </c>
      <c r="R7" s="880">
        <f>+MKC①!S11</f>
        <v>60</v>
      </c>
      <c r="S7" s="880">
        <f>+MKC①!T11</f>
        <v>60</v>
      </c>
      <c r="T7" s="880">
        <f>+MKC①!U11</f>
        <v>72</v>
      </c>
      <c r="U7" s="880">
        <f>+MKC①!V11</f>
        <v>72</v>
      </c>
      <c r="V7" s="880">
        <f>+MKC①!W11</f>
        <v>0</v>
      </c>
      <c r="W7" s="880">
        <f>+MKC①!X11</f>
        <v>0</v>
      </c>
      <c r="X7" s="880">
        <f>+MKC①!Y11</f>
        <v>24</v>
      </c>
      <c r="Y7" s="880">
        <f>+MKC①!Z11</f>
        <v>0</v>
      </c>
      <c r="Z7" s="880">
        <f>+MKC①!AA11</f>
        <v>0</v>
      </c>
      <c r="AA7" s="880">
        <f>+MKC①!AB11</f>
        <v>0</v>
      </c>
      <c r="AB7" s="880">
        <f>+MKC①!AC11</f>
        <v>0</v>
      </c>
      <c r="AC7" s="880">
        <f>+MKC①!AD11</f>
        <v>0</v>
      </c>
      <c r="AD7" s="880">
        <f>+MKC①!AE11</f>
        <v>0</v>
      </c>
      <c r="AE7" s="880">
        <f>+MKC①!AF11</f>
        <v>48</v>
      </c>
      <c r="AF7" s="880">
        <f>+MKC①!AG11</f>
        <v>48</v>
      </c>
      <c r="AG7" s="880">
        <f>+MKC①!AH11</f>
        <v>48</v>
      </c>
      <c r="AH7" s="880">
        <f>+MKC①!AI11</f>
        <v>36</v>
      </c>
      <c r="AI7" s="880">
        <f>+MKC①!AJ11</f>
        <v>0</v>
      </c>
      <c r="AJ7" s="880">
        <f>+MKC①!AK11</f>
        <v>0</v>
      </c>
      <c r="AK7" s="880">
        <f>+MKC①!AL11</f>
        <v>0</v>
      </c>
      <c r="AL7" s="881">
        <f>SUM(G7:AK7)+F7</f>
        <v>576</v>
      </c>
      <c r="AP7" s="887" t="s">
        <v>728</v>
      </c>
    </row>
    <row r="8" spans="1:43" ht="41.25" customHeight="1" thickBot="1">
      <c r="A8" s="238"/>
      <c r="B8" s="2230"/>
      <c r="C8" s="2245" t="s">
        <v>750</v>
      </c>
      <c r="D8" s="2247"/>
      <c r="E8" s="882">
        <v>860</v>
      </c>
      <c r="F8" s="883"/>
      <c r="G8" s="884">
        <f>G7*$E8/(6.5*60*60)</f>
        <v>0</v>
      </c>
      <c r="H8" s="884">
        <f t="shared" ref="H8:AK8" si="2">H7*$E8/(6.5*60*60)</f>
        <v>0</v>
      </c>
      <c r="I8" s="884">
        <f t="shared" si="2"/>
        <v>0</v>
      </c>
      <c r="J8" s="884">
        <f t="shared" si="2"/>
        <v>0</v>
      </c>
      <c r="K8" s="884">
        <f t="shared" si="2"/>
        <v>0</v>
      </c>
      <c r="L8" s="884">
        <f t="shared" si="2"/>
        <v>0</v>
      </c>
      <c r="M8" s="884">
        <f t="shared" si="2"/>
        <v>0.88205128205128203</v>
      </c>
      <c r="N8" s="884">
        <f t="shared" si="2"/>
        <v>0.88205128205128203</v>
      </c>
      <c r="O8" s="884">
        <f t="shared" si="2"/>
        <v>0</v>
      </c>
      <c r="P8" s="884">
        <f t="shared" si="2"/>
        <v>0</v>
      </c>
      <c r="Q8" s="884">
        <f t="shared" si="2"/>
        <v>2.2051282051282053</v>
      </c>
      <c r="R8" s="884">
        <f t="shared" si="2"/>
        <v>2.2051282051282053</v>
      </c>
      <c r="S8" s="884">
        <f t="shared" si="2"/>
        <v>2.2051282051282053</v>
      </c>
      <c r="T8" s="884">
        <f t="shared" si="2"/>
        <v>2.6461538461538461</v>
      </c>
      <c r="U8" s="884">
        <f t="shared" si="2"/>
        <v>2.6461538461538461</v>
      </c>
      <c r="V8" s="884">
        <f t="shared" si="2"/>
        <v>0</v>
      </c>
      <c r="W8" s="884">
        <f t="shared" si="2"/>
        <v>0</v>
      </c>
      <c r="X8" s="884">
        <f t="shared" si="2"/>
        <v>0.88205128205128203</v>
      </c>
      <c r="Y8" s="884">
        <f t="shared" si="2"/>
        <v>0</v>
      </c>
      <c r="Z8" s="884">
        <f t="shared" si="2"/>
        <v>0</v>
      </c>
      <c r="AA8" s="884">
        <f t="shared" si="2"/>
        <v>0</v>
      </c>
      <c r="AB8" s="884">
        <f t="shared" si="2"/>
        <v>0</v>
      </c>
      <c r="AC8" s="884">
        <f t="shared" si="2"/>
        <v>0</v>
      </c>
      <c r="AD8" s="884">
        <f t="shared" si="2"/>
        <v>0</v>
      </c>
      <c r="AE8" s="884">
        <f t="shared" si="2"/>
        <v>1.7641025641025641</v>
      </c>
      <c r="AF8" s="884">
        <f t="shared" si="2"/>
        <v>1.7641025641025641</v>
      </c>
      <c r="AG8" s="884">
        <f t="shared" si="2"/>
        <v>1.7641025641025641</v>
      </c>
      <c r="AH8" s="884">
        <f t="shared" si="2"/>
        <v>1.323076923076923</v>
      </c>
      <c r="AI8" s="884">
        <f t="shared" si="2"/>
        <v>0</v>
      </c>
      <c r="AJ8" s="884">
        <f t="shared" si="2"/>
        <v>0</v>
      </c>
      <c r="AK8" s="884">
        <f t="shared" si="2"/>
        <v>0</v>
      </c>
      <c r="AL8" s="885"/>
    </row>
    <row r="9" spans="1:43" ht="41.25" customHeight="1">
      <c r="A9" s="238"/>
      <c r="B9" s="2228" t="s">
        <v>751</v>
      </c>
      <c r="C9" s="2242" t="s">
        <v>749</v>
      </c>
      <c r="D9" s="2244"/>
      <c r="E9" s="879"/>
      <c r="F9" s="67"/>
      <c r="G9" s="880">
        <f>+MKC①!H51</f>
        <v>0</v>
      </c>
      <c r="H9" s="880">
        <f>+MKC①!I51</f>
        <v>0</v>
      </c>
      <c r="I9" s="880">
        <f>+MKC①!J51</f>
        <v>0</v>
      </c>
      <c r="J9" s="880">
        <f>+MKC①!K51</f>
        <v>0</v>
      </c>
      <c r="K9" s="880">
        <f>+MKC①!L51</f>
        <v>0</v>
      </c>
      <c r="L9" s="880">
        <f>+MKC①!M51</f>
        <v>64</v>
      </c>
      <c r="M9" s="880">
        <f>+MKC①!N51</f>
        <v>96</v>
      </c>
      <c r="N9" s="880">
        <f>+MKC①!O51</f>
        <v>96</v>
      </c>
      <c r="O9" s="880">
        <f>+MKC①!P51</f>
        <v>0</v>
      </c>
      <c r="P9" s="880">
        <f>+MKC①!Q51</f>
        <v>0</v>
      </c>
      <c r="Q9" s="880">
        <f>+MKC①!R51</f>
        <v>96</v>
      </c>
      <c r="R9" s="880">
        <f>+MKC①!S51</f>
        <v>64</v>
      </c>
      <c r="S9" s="880">
        <f>+MKC①!T51</f>
        <v>96</v>
      </c>
      <c r="T9" s="880">
        <f>+MKC①!U51</f>
        <v>64</v>
      </c>
      <c r="U9" s="880">
        <f>+MKC①!V51</f>
        <v>96</v>
      </c>
      <c r="V9" s="880">
        <f>+MKC①!W51</f>
        <v>32</v>
      </c>
      <c r="W9" s="880">
        <f>+MKC①!X51</f>
        <v>32</v>
      </c>
      <c r="X9" s="880">
        <f>+MKC①!Y51</f>
        <v>64</v>
      </c>
      <c r="Y9" s="880">
        <f>+MKC①!Z51</f>
        <v>64</v>
      </c>
      <c r="Z9" s="880">
        <f>+MKC①!AA51</f>
        <v>64</v>
      </c>
      <c r="AA9" s="880">
        <f>+MKC①!AB51</f>
        <v>64</v>
      </c>
      <c r="AB9" s="880">
        <f>+MKC①!AC51</f>
        <v>64</v>
      </c>
      <c r="AC9" s="880">
        <f>+MKC①!AD51</f>
        <v>0</v>
      </c>
      <c r="AD9" s="880">
        <f>+MKC①!AE51</f>
        <v>0</v>
      </c>
      <c r="AE9" s="880">
        <f>+MKC①!AF51</f>
        <v>96</v>
      </c>
      <c r="AF9" s="880">
        <f>+MKC①!AG51</f>
        <v>96</v>
      </c>
      <c r="AG9" s="880">
        <f>+MKC①!AH51</f>
        <v>96</v>
      </c>
      <c r="AH9" s="880">
        <f>+MKC①!AI51</f>
        <v>96</v>
      </c>
      <c r="AI9" s="880">
        <f>+MKC①!AJ51</f>
        <v>96</v>
      </c>
      <c r="AJ9" s="880">
        <f>+MKC①!AK51</f>
        <v>0</v>
      </c>
      <c r="AK9" s="880">
        <f>+MKC①!AL51</f>
        <v>0</v>
      </c>
      <c r="AL9" s="881">
        <f>SUM(G9:AK9)+F9</f>
        <v>1536</v>
      </c>
      <c r="AP9" s="888" t="s">
        <v>23</v>
      </c>
      <c r="AQ9" s="889">
        <v>480</v>
      </c>
    </row>
    <row r="10" spans="1:43" ht="41.25" customHeight="1" thickBot="1">
      <c r="A10" s="238"/>
      <c r="B10" s="2230"/>
      <c r="C10" s="2245" t="s">
        <v>750</v>
      </c>
      <c r="D10" s="2247"/>
      <c r="E10" s="882">
        <v>935.6</v>
      </c>
      <c r="F10" s="883"/>
      <c r="G10" s="884">
        <f t="shared" ref="G10:AK10" si="3">G9*$E10/(6.5*60*60)</f>
        <v>0</v>
      </c>
      <c r="H10" s="884">
        <f t="shared" si="3"/>
        <v>0</v>
      </c>
      <c r="I10" s="884">
        <f t="shared" si="3"/>
        <v>0</v>
      </c>
      <c r="J10" s="884">
        <f t="shared" si="3"/>
        <v>0</v>
      </c>
      <c r="K10" s="884">
        <f t="shared" si="3"/>
        <v>0</v>
      </c>
      <c r="L10" s="884">
        <f t="shared" si="3"/>
        <v>2.558905982905983</v>
      </c>
      <c r="M10" s="884">
        <f t="shared" si="3"/>
        <v>3.8383589743589748</v>
      </c>
      <c r="N10" s="884">
        <f t="shared" si="3"/>
        <v>3.8383589743589748</v>
      </c>
      <c r="O10" s="884">
        <f t="shared" si="3"/>
        <v>0</v>
      </c>
      <c r="P10" s="884">
        <f t="shared" si="3"/>
        <v>0</v>
      </c>
      <c r="Q10" s="884">
        <f t="shared" si="3"/>
        <v>3.8383589743589748</v>
      </c>
      <c r="R10" s="884">
        <f t="shared" si="3"/>
        <v>2.558905982905983</v>
      </c>
      <c r="S10" s="884">
        <f t="shared" si="3"/>
        <v>3.8383589743589748</v>
      </c>
      <c r="T10" s="884">
        <f t="shared" si="3"/>
        <v>2.558905982905983</v>
      </c>
      <c r="U10" s="884">
        <f t="shared" si="3"/>
        <v>3.8383589743589748</v>
      </c>
      <c r="V10" s="884">
        <f t="shared" si="3"/>
        <v>1.2794529914529915</v>
      </c>
      <c r="W10" s="884">
        <f t="shared" si="3"/>
        <v>1.2794529914529915</v>
      </c>
      <c r="X10" s="884">
        <f t="shared" si="3"/>
        <v>2.558905982905983</v>
      </c>
      <c r="Y10" s="884">
        <f t="shared" si="3"/>
        <v>2.558905982905983</v>
      </c>
      <c r="Z10" s="884">
        <f t="shared" si="3"/>
        <v>2.558905982905983</v>
      </c>
      <c r="AA10" s="884">
        <f t="shared" si="3"/>
        <v>2.558905982905983</v>
      </c>
      <c r="AB10" s="884">
        <f t="shared" si="3"/>
        <v>2.558905982905983</v>
      </c>
      <c r="AC10" s="884">
        <f t="shared" si="3"/>
        <v>0</v>
      </c>
      <c r="AD10" s="884">
        <f t="shared" si="3"/>
        <v>0</v>
      </c>
      <c r="AE10" s="884">
        <f t="shared" si="3"/>
        <v>3.8383589743589748</v>
      </c>
      <c r="AF10" s="884">
        <f t="shared" si="3"/>
        <v>3.8383589743589748</v>
      </c>
      <c r="AG10" s="884">
        <f t="shared" si="3"/>
        <v>3.8383589743589748</v>
      </c>
      <c r="AH10" s="884">
        <f t="shared" si="3"/>
        <v>3.8383589743589748</v>
      </c>
      <c r="AI10" s="884">
        <f t="shared" si="3"/>
        <v>3.8383589743589748</v>
      </c>
      <c r="AJ10" s="884">
        <f t="shared" si="3"/>
        <v>0</v>
      </c>
      <c r="AK10" s="884">
        <f t="shared" si="3"/>
        <v>0</v>
      </c>
      <c r="AL10" s="885"/>
      <c r="AP10" s="888" t="s">
        <v>752</v>
      </c>
      <c r="AQ10" s="889">
        <v>-20</v>
      </c>
    </row>
    <row r="11" spans="1:43" ht="41.25" customHeight="1">
      <c r="A11" s="238"/>
      <c r="B11" s="2228" t="s">
        <v>753</v>
      </c>
      <c r="C11" s="2242" t="s">
        <v>749</v>
      </c>
      <c r="D11" s="2244"/>
      <c r="E11" s="879"/>
      <c r="F11" s="67"/>
      <c r="G11" s="880">
        <f>+MKC①!H94</f>
        <v>0</v>
      </c>
      <c r="H11" s="880">
        <f>+MKC①!I94</f>
        <v>0</v>
      </c>
      <c r="I11" s="880">
        <f>+MKC①!J94</f>
        <v>0</v>
      </c>
      <c r="J11" s="880">
        <f>+MKC①!K94</f>
        <v>0</v>
      </c>
      <c r="K11" s="880">
        <f>+MKC①!L94</f>
        <v>0</v>
      </c>
      <c r="L11" s="880">
        <f>+MKC①!M94</f>
        <v>36</v>
      </c>
      <c r="M11" s="880">
        <f>+MKC①!N94</f>
        <v>36</v>
      </c>
      <c r="N11" s="880">
        <f>+MKC①!O94</f>
        <v>36</v>
      </c>
      <c r="O11" s="880">
        <f>+MKC①!P94</f>
        <v>0</v>
      </c>
      <c r="P11" s="880">
        <f>+MKC①!Q94</f>
        <v>0</v>
      </c>
      <c r="Q11" s="880">
        <f>+MKC①!R94</f>
        <v>36</v>
      </c>
      <c r="R11" s="880">
        <f>+MKC①!S94</f>
        <v>36</v>
      </c>
      <c r="S11" s="880">
        <f>+MKC①!T94</f>
        <v>18</v>
      </c>
      <c r="T11" s="880">
        <f>+MKC①!U94</f>
        <v>18</v>
      </c>
      <c r="U11" s="880">
        <f>+MKC①!V94</f>
        <v>18</v>
      </c>
      <c r="V11" s="880">
        <f>+MKC①!W94</f>
        <v>18</v>
      </c>
      <c r="W11" s="880">
        <f>+MKC①!X94</f>
        <v>0</v>
      </c>
      <c r="X11" s="880">
        <f>+MKC①!Y94</f>
        <v>18</v>
      </c>
      <c r="Y11" s="880">
        <f>+MKC①!Z94</f>
        <v>18</v>
      </c>
      <c r="Z11" s="880">
        <f>+MKC①!AA94</f>
        <v>18</v>
      </c>
      <c r="AA11" s="880">
        <f>+MKC①!AB94</f>
        <v>18</v>
      </c>
      <c r="AB11" s="880">
        <f>+MKC①!AC94</f>
        <v>18</v>
      </c>
      <c r="AC11" s="880">
        <f>+MKC①!AD94</f>
        <v>18</v>
      </c>
      <c r="AD11" s="880">
        <f>+MKC①!AE94</f>
        <v>0</v>
      </c>
      <c r="AE11" s="880">
        <f>+MKC①!AF94</f>
        <v>18</v>
      </c>
      <c r="AF11" s="880">
        <f>+MKC①!AG94</f>
        <v>18</v>
      </c>
      <c r="AG11" s="880">
        <f>+MKC①!AH94</f>
        <v>18</v>
      </c>
      <c r="AH11" s="880">
        <f>+MKC①!AI94</f>
        <v>18</v>
      </c>
      <c r="AI11" s="880">
        <f>+MKC①!AJ94</f>
        <v>18</v>
      </c>
      <c r="AJ11" s="880">
        <f>+MKC①!AK94</f>
        <v>0</v>
      </c>
      <c r="AK11" s="880">
        <f>+MKC①!AL94</f>
        <v>0</v>
      </c>
      <c r="AL11" s="881">
        <f>SUM(G11:AK11)+F11</f>
        <v>450</v>
      </c>
      <c r="AP11" s="888" t="s">
        <v>732</v>
      </c>
      <c r="AQ11" s="889">
        <v>-5</v>
      </c>
    </row>
    <row r="12" spans="1:43" ht="41.25" customHeight="1" thickBot="1">
      <c r="A12" s="238"/>
      <c r="B12" s="2230"/>
      <c r="C12" s="2245" t="s">
        <v>750</v>
      </c>
      <c r="D12" s="2247"/>
      <c r="E12" s="882">
        <v>886.7</v>
      </c>
      <c r="F12" s="883"/>
      <c r="G12" s="884">
        <f t="shared" ref="G12:AK12" si="4">G11*$E12/(6.5*60*60)</f>
        <v>0</v>
      </c>
      <c r="H12" s="884">
        <f t="shared" si="4"/>
        <v>0</v>
      </c>
      <c r="I12" s="884">
        <f t="shared" si="4"/>
        <v>0</v>
      </c>
      <c r="J12" s="884">
        <f t="shared" si="4"/>
        <v>0</v>
      </c>
      <c r="K12" s="884">
        <f t="shared" si="4"/>
        <v>0</v>
      </c>
      <c r="L12" s="884">
        <f t="shared" si="4"/>
        <v>1.3641538461538463</v>
      </c>
      <c r="M12" s="884">
        <f t="shared" si="4"/>
        <v>1.3641538461538463</v>
      </c>
      <c r="N12" s="884">
        <f t="shared" si="4"/>
        <v>1.3641538461538463</v>
      </c>
      <c r="O12" s="884">
        <f t="shared" si="4"/>
        <v>0</v>
      </c>
      <c r="P12" s="884">
        <f t="shared" si="4"/>
        <v>0</v>
      </c>
      <c r="Q12" s="884">
        <f t="shared" si="4"/>
        <v>1.3641538461538463</v>
      </c>
      <c r="R12" s="884">
        <f t="shared" si="4"/>
        <v>1.3641538461538463</v>
      </c>
      <c r="S12" s="884">
        <f t="shared" si="4"/>
        <v>0.68207692307692314</v>
      </c>
      <c r="T12" s="884">
        <f t="shared" si="4"/>
        <v>0.68207692307692314</v>
      </c>
      <c r="U12" s="884">
        <f t="shared" si="4"/>
        <v>0.68207692307692314</v>
      </c>
      <c r="V12" s="884">
        <f t="shared" si="4"/>
        <v>0.68207692307692314</v>
      </c>
      <c r="W12" s="884">
        <f t="shared" si="4"/>
        <v>0</v>
      </c>
      <c r="X12" s="884">
        <f t="shared" si="4"/>
        <v>0.68207692307692314</v>
      </c>
      <c r="Y12" s="884">
        <f t="shared" si="4"/>
        <v>0.68207692307692314</v>
      </c>
      <c r="Z12" s="884">
        <f t="shared" si="4"/>
        <v>0.68207692307692314</v>
      </c>
      <c r="AA12" s="884">
        <f t="shared" si="4"/>
        <v>0.68207692307692314</v>
      </c>
      <c r="AB12" s="884">
        <f t="shared" si="4"/>
        <v>0.68207692307692314</v>
      </c>
      <c r="AC12" s="884">
        <f t="shared" si="4"/>
        <v>0.68207692307692314</v>
      </c>
      <c r="AD12" s="884">
        <f t="shared" si="4"/>
        <v>0</v>
      </c>
      <c r="AE12" s="884">
        <f t="shared" si="4"/>
        <v>0.68207692307692314</v>
      </c>
      <c r="AF12" s="884">
        <f t="shared" si="4"/>
        <v>0.68207692307692314</v>
      </c>
      <c r="AG12" s="884">
        <f t="shared" si="4"/>
        <v>0.68207692307692314</v>
      </c>
      <c r="AH12" s="884">
        <f t="shared" si="4"/>
        <v>0.68207692307692314</v>
      </c>
      <c r="AI12" s="884">
        <f t="shared" si="4"/>
        <v>0.68207692307692314</v>
      </c>
      <c r="AJ12" s="884">
        <f t="shared" si="4"/>
        <v>0</v>
      </c>
      <c r="AK12" s="884">
        <f t="shared" si="4"/>
        <v>0</v>
      </c>
      <c r="AL12" s="885"/>
      <c r="AP12" s="888" t="s">
        <v>734</v>
      </c>
      <c r="AQ12" s="889">
        <v>-20</v>
      </c>
    </row>
    <row r="13" spans="1:43" ht="41.25" customHeight="1">
      <c r="A13" s="238"/>
      <c r="B13" s="2228" t="s">
        <v>754</v>
      </c>
      <c r="C13" s="2242" t="s">
        <v>749</v>
      </c>
      <c r="D13" s="2244"/>
      <c r="E13" s="879"/>
      <c r="F13" s="67"/>
      <c r="G13" s="880">
        <f>+MKC②!H11</f>
        <v>0</v>
      </c>
      <c r="H13" s="880">
        <f>+MKC②!I11</f>
        <v>0</v>
      </c>
      <c r="I13" s="880">
        <f>+MKC②!J11</f>
        <v>0</v>
      </c>
      <c r="J13" s="880">
        <f>+MKC②!K11</f>
        <v>0</v>
      </c>
      <c r="K13" s="880">
        <f>+MKC②!L11</f>
        <v>0</v>
      </c>
      <c r="L13" s="880">
        <f>+MKC②!M11</f>
        <v>0</v>
      </c>
      <c r="M13" s="880">
        <f>+MKC②!N11</f>
        <v>0</v>
      </c>
      <c r="N13" s="880">
        <f>+MKC②!O11</f>
        <v>0</v>
      </c>
      <c r="O13" s="880">
        <f>+MKC②!P11</f>
        <v>0</v>
      </c>
      <c r="P13" s="880">
        <f>+MKC②!Q11</f>
        <v>0</v>
      </c>
      <c r="Q13" s="880">
        <f>+MKC②!R11</f>
        <v>108</v>
      </c>
      <c r="R13" s="880">
        <f>+MKC②!S11</f>
        <v>0</v>
      </c>
      <c r="S13" s="880">
        <f>+MKC②!T11</f>
        <v>0</v>
      </c>
      <c r="T13" s="880">
        <f>+MKC②!U11</f>
        <v>108</v>
      </c>
      <c r="U13" s="880">
        <f>+MKC②!V11</f>
        <v>0</v>
      </c>
      <c r="V13" s="880">
        <f>+MKC②!W11</f>
        <v>0</v>
      </c>
      <c r="W13" s="880">
        <f>+MKC②!X11</f>
        <v>0</v>
      </c>
      <c r="X13" s="880">
        <f>+MKC②!Y11</f>
        <v>108</v>
      </c>
      <c r="Y13" s="880">
        <f>+MKC②!Z11</f>
        <v>0</v>
      </c>
      <c r="Z13" s="880">
        <f>+MKC②!AA11</f>
        <v>108</v>
      </c>
      <c r="AA13" s="880">
        <f>+MKC②!AB11</f>
        <v>0</v>
      </c>
      <c r="AB13" s="880">
        <f>+MKC②!AC11</f>
        <v>108</v>
      </c>
      <c r="AC13" s="880">
        <f>+MKC②!AD11</f>
        <v>0</v>
      </c>
      <c r="AD13" s="880">
        <f>+MKC②!AE11</f>
        <v>0</v>
      </c>
      <c r="AE13" s="880">
        <f>+MKC②!AF11</f>
        <v>0</v>
      </c>
      <c r="AF13" s="880">
        <f>+MKC②!AG11</f>
        <v>108</v>
      </c>
      <c r="AG13" s="880">
        <f>+MKC②!AH11</f>
        <v>0</v>
      </c>
      <c r="AH13" s="880">
        <f>+MKC②!AI11</f>
        <v>0</v>
      </c>
      <c r="AI13" s="880">
        <f>+MKC②!AJ11</f>
        <v>0</v>
      </c>
      <c r="AJ13" s="880">
        <f>+MKC②!AK11</f>
        <v>0</v>
      </c>
      <c r="AK13" s="880">
        <f>+MKC②!AL11</f>
        <v>0</v>
      </c>
      <c r="AL13" s="881">
        <f>SUM(G13:AK13)+F13</f>
        <v>648</v>
      </c>
      <c r="AP13" s="888" t="s">
        <v>734</v>
      </c>
      <c r="AQ13" s="891">
        <v>-20</v>
      </c>
    </row>
    <row r="14" spans="1:43" ht="41.25" customHeight="1" thickBot="1">
      <c r="A14" s="238"/>
      <c r="B14" s="2230"/>
      <c r="C14" s="2245" t="s">
        <v>750</v>
      </c>
      <c r="D14" s="2247"/>
      <c r="E14" s="882">
        <v>121.7</v>
      </c>
      <c r="F14" s="883"/>
      <c r="G14" s="884">
        <f t="shared" ref="G14:AK14" si="5">G13*$E14/(6.5*60*60)</f>
        <v>0</v>
      </c>
      <c r="H14" s="884">
        <f t="shared" si="5"/>
        <v>0</v>
      </c>
      <c r="I14" s="884">
        <f t="shared" si="5"/>
        <v>0</v>
      </c>
      <c r="J14" s="884">
        <f t="shared" si="5"/>
        <v>0</v>
      </c>
      <c r="K14" s="884">
        <f t="shared" si="5"/>
        <v>0</v>
      </c>
      <c r="L14" s="884">
        <f t="shared" si="5"/>
        <v>0</v>
      </c>
      <c r="M14" s="884">
        <f t="shared" si="5"/>
        <v>0</v>
      </c>
      <c r="N14" s="884">
        <f t="shared" si="5"/>
        <v>0</v>
      </c>
      <c r="O14" s="884">
        <f t="shared" si="5"/>
        <v>0</v>
      </c>
      <c r="P14" s="884">
        <f t="shared" si="5"/>
        <v>0</v>
      </c>
      <c r="Q14" s="884">
        <f t="shared" si="5"/>
        <v>0.56169230769230771</v>
      </c>
      <c r="R14" s="884">
        <f t="shared" si="5"/>
        <v>0</v>
      </c>
      <c r="S14" s="884">
        <f t="shared" si="5"/>
        <v>0</v>
      </c>
      <c r="T14" s="884">
        <f t="shared" si="5"/>
        <v>0.56169230769230771</v>
      </c>
      <c r="U14" s="884">
        <f t="shared" si="5"/>
        <v>0</v>
      </c>
      <c r="V14" s="884">
        <f t="shared" si="5"/>
        <v>0</v>
      </c>
      <c r="W14" s="884">
        <f t="shared" si="5"/>
        <v>0</v>
      </c>
      <c r="X14" s="884">
        <f t="shared" si="5"/>
        <v>0.56169230769230771</v>
      </c>
      <c r="Y14" s="884">
        <f t="shared" si="5"/>
        <v>0</v>
      </c>
      <c r="Z14" s="884">
        <f t="shared" si="5"/>
        <v>0.56169230769230771</v>
      </c>
      <c r="AA14" s="884">
        <f t="shared" si="5"/>
        <v>0</v>
      </c>
      <c r="AB14" s="884">
        <f t="shared" si="5"/>
        <v>0.56169230769230771</v>
      </c>
      <c r="AC14" s="884">
        <f t="shared" si="5"/>
        <v>0</v>
      </c>
      <c r="AD14" s="884">
        <f t="shared" si="5"/>
        <v>0</v>
      </c>
      <c r="AE14" s="884">
        <f t="shared" si="5"/>
        <v>0</v>
      </c>
      <c r="AF14" s="884">
        <f t="shared" si="5"/>
        <v>0.56169230769230771</v>
      </c>
      <c r="AG14" s="884">
        <f t="shared" si="5"/>
        <v>0</v>
      </c>
      <c r="AH14" s="884">
        <f t="shared" si="5"/>
        <v>0</v>
      </c>
      <c r="AI14" s="884">
        <f t="shared" si="5"/>
        <v>0</v>
      </c>
      <c r="AJ14" s="884">
        <f t="shared" si="5"/>
        <v>0</v>
      </c>
      <c r="AK14" s="884">
        <f t="shared" si="5"/>
        <v>0</v>
      </c>
      <c r="AL14" s="885"/>
      <c r="AP14" s="888" t="s">
        <v>755</v>
      </c>
      <c r="AQ14" s="891">
        <v>-20</v>
      </c>
    </row>
    <row r="15" spans="1:43" ht="41.25" hidden="1" customHeight="1">
      <c r="A15" s="238"/>
      <c r="B15" s="2228" t="s">
        <v>754</v>
      </c>
      <c r="C15" s="2264" t="s">
        <v>651</v>
      </c>
      <c r="D15" s="2265"/>
      <c r="E15" s="879"/>
      <c r="F15" s="67"/>
      <c r="G15" s="880">
        <f>+MKC②!H16</f>
        <v>0</v>
      </c>
      <c r="H15" s="880">
        <f>+MKC②!I16</f>
        <v>0</v>
      </c>
      <c r="I15" s="880">
        <f>+MKC②!J16</f>
        <v>0</v>
      </c>
      <c r="J15" s="880">
        <f>+MKC②!K16</f>
        <v>0</v>
      </c>
      <c r="K15" s="880">
        <f>+MKC②!L16</f>
        <v>0</v>
      </c>
      <c r="L15" s="880">
        <f>+MKC②!M16</f>
        <v>0</v>
      </c>
      <c r="M15" s="880">
        <f>+MKC②!N16</f>
        <v>0</v>
      </c>
      <c r="N15" s="880">
        <f>+MKC②!O16</f>
        <v>0</v>
      </c>
      <c r="O15" s="880">
        <f>+MKC②!P16</f>
        <v>0</v>
      </c>
      <c r="P15" s="880">
        <f>+MKC②!Q16</f>
        <v>0</v>
      </c>
      <c r="Q15" s="880">
        <f>+MKC②!R16</f>
        <v>0</v>
      </c>
      <c r="R15" s="880">
        <f>+MKC②!S16</f>
        <v>0</v>
      </c>
      <c r="S15" s="880">
        <f>+MKC②!T16</f>
        <v>0</v>
      </c>
      <c r="T15" s="880">
        <f>+MKC②!U16</f>
        <v>0</v>
      </c>
      <c r="U15" s="880">
        <f>+MKC②!V16</f>
        <v>0</v>
      </c>
      <c r="V15" s="880">
        <f>+MKC②!W16</f>
        <v>0</v>
      </c>
      <c r="W15" s="880">
        <f>+MKC②!X16</f>
        <v>0</v>
      </c>
      <c r="X15" s="880">
        <f>+MKC②!Y16</f>
        <v>0</v>
      </c>
      <c r="Y15" s="880">
        <f>+MKC②!Z16</f>
        <v>0</v>
      </c>
      <c r="Z15" s="880">
        <f>+MKC②!AA16</f>
        <v>0</v>
      </c>
      <c r="AA15" s="880">
        <f>+MKC②!AB16</f>
        <v>0</v>
      </c>
      <c r="AB15" s="880">
        <f>+MKC②!AC16</f>
        <v>0</v>
      </c>
      <c r="AC15" s="880">
        <f>+MKC②!AD16</f>
        <v>0</v>
      </c>
      <c r="AD15" s="880">
        <f>+MKC②!AE16</f>
        <v>0</v>
      </c>
      <c r="AE15" s="880">
        <f>+MKC②!AF16</f>
        <v>0</v>
      </c>
      <c r="AF15" s="880">
        <f>+MKC②!AG16</f>
        <v>0</v>
      </c>
      <c r="AG15" s="880">
        <f>+MKC②!AH16</f>
        <v>0</v>
      </c>
      <c r="AH15" s="880">
        <f>+MKC②!AI16</f>
        <v>0</v>
      </c>
      <c r="AI15" s="880">
        <f>+MKC②!AJ16</f>
        <v>0</v>
      </c>
      <c r="AJ15" s="880">
        <f>+MKC②!AK16</f>
        <v>0</v>
      </c>
      <c r="AK15" s="880">
        <f>+MKC②!AL16</f>
        <v>0</v>
      </c>
      <c r="AL15" s="881">
        <f>SUM(G15:AK15)+F15</f>
        <v>0</v>
      </c>
      <c r="AP15" s="888"/>
      <c r="AQ15" s="891"/>
    </row>
    <row r="16" spans="1:43" ht="41.25" hidden="1" customHeight="1" thickBot="1">
      <c r="A16" s="238"/>
      <c r="B16" s="2230"/>
      <c r="C16" s="2245" t="s">
        <v>750</v>
      </c>
      <c r="D16" s="2247"/>
      <c r="E16" s="1018">
        <v>800</v>
      </c>
      <c r="F16" s="883"/>
      <c r="G16" s="884">
        <f t="shared" ref="G16:AK16" si="6">G15*$E16/(6.5*60*60)</f>
        <v>0</v>
      </c>
      <c r="H16" s="884">
        <f t="shared" si="6"/>
        <v>0</v>
      </c>
      <c r="I16" s="884">
        <f t="shared" si="6"/>
        <v>0</v>
      </c>
      <c r="J16" s="884">
        <f t="shared" si="6"/>
        <v>0</v>
      </c>
      <c r="K16" s="884">
        <f t="shared" si="6"/>
        <v>0</v>
      </c>
      <c r="L16" s="884">
        <f t="shared" si="6"/>
        <v>0</v>
      </c>
      <c r="M16" s="884">
        <f t="shared" si="6"/>
        <v>0</v>
      </c>
      <c r="N16" s="884">
        <f t="shared" si="6"/>
        <v>0</v>
      </c>
      <c r="O16" s="884">
        <f t="shared" si="6"/>
        <v>0</v>
      </c>
      <c r="P16" s="884">
        <f t="shared" si="6"/>
        <v>0</v>
      </c>
      <c r="Q16" s="884">
        <f t="shared" si="6"/>
        <v>0</v>
      </c>
      <c r="R16" s="884">
        <f t="shared" si="6"/>
        <v>0</v>
      </c>
      <c r="S16" s="884">
        <f t="shared" si="6"/>
        <v>0</v>
      </c>
      <c r="T16" s="884">
        <f t="shared" si="6"/>
        <v>0</v>
      </c>
      <c r="U16" s="884">
        <f t="shared" si="6"/>
        <v>0</v>
      </c>
      <c r="V16" s="884">
        <f t="shared" si="6"/>
        <v>0</v>
      </c>
      <c r="W16" s="884">
        <f t="shared" si="6"/>
        <v>0</v>
      </c>
      <c r="X16" s="884">
        <f t="shared" si="6"/>
        <v>0</v>
      </c>
      <c r="Y16" s="884">
        <f t="shared" si="6"/>
        <v>0</v>
      </c>
      <c r="Z16" s="884">
        <f t="shared" si="6"/>
        <v>0</v>
      </c>
      <c r="AA16" s="884">
        <f t="shared" si="6"/>
        <v>0</v>
      </c>
      <c r="AB16" s="884">
        <f t="shared" si="6"/>
        <v>0</v>
      </c>
      <c r="AC16" s="884">
        <f t="shared" si="6"/>
        <v>0</v>
      </c>
      <c r="AD16" s="884">
        <f t="shared" si="6"/>
        <v>0</v>
      </c>
      <c r="AE16" s="884">
        <f t="shared" si="6"/>
        <v>0</v>
      </c>
      <c r="AF16" s="884">
        <f t="shared" si="6"/>
        <v>0</v>
      </c>
      <c r="AG16" s="884">
        <f t="shared" si="6"/>
        <v>0</v>
      </c>
      <c r="AH16" s="884">
        <f t="shared" si="6"/>
        <v>0</v>
      </c>
      <c r="AI16" s="884">
        <f t="shared" si="6"/>
        <v>0</v>
      </c>
      <c r="AJ16" s="884">
        <f t="shared" si="6"/>
        <v>0</v>
      </c>
      <c r="AK16" s="884">
        <f t="shared" si="6"/>
        <v>0</v>
      </c>
      <c r="AL16" s="885"/>
      <c r="AP16" s="888"/>
      <c r="AQ16" s="891"/>
    </row>
    <row r="17" spans="1:44" ht="41.25" customHeight="1">
      <c r="A17" s="238"/>
      <c r="B17" s="2228" t="s">
        <v>756</v>
      </c>
      <c r="C17" s="2242" t="s">
        <v>749</v>
      </c>
      <c r="D17" s="2244"/>
      <c r="E17" s="879"/>
      <c r="F17" s="67"/>
      <c r="G17" s="880">
        <f>+MKC②!H52</f>
        <v>0</v>
      </c>
      <c r="H17" s="880">
        <f>+MKC②!I52</f>
        <v>0</v>
      </c>
      <c r="I17" s="880">
        <f>+MKC②!J52</f>
        <v>0</v>
      </c>
      <c r="J17" s="880">
        <f>+MKC②!K52</f>
        <v>0</v>
      </c>
      <c r="K17" s="880">
        <f>+MKC②!L52</f>
        <v>0</v>
      </c>
      <c r="L17" s="880">
        <f>+MKC②!M52</f>
        <v>0</v>
      </c>
      <c r="M17" s="880">
        <f>+MKC②!N52</f>
        <v>0</v>
      </c>
      <c r="N17" s="880">
        <f>+MKC②!O52</f>
        <v>0</v>
      </c>
      <c r="O17" s="880">
        <f>+MKC②!P52</f>
        <v>0</v>
      </c>
      <c r="P17" s="880">
        <f>+MKC②!Q52</f>
        <v>0</v>
      </c>
      <c r="Q17" s="880">
        <f>+MKC②!R52</f>
        <v>108</v>
      </c>
      <c r="R17" s="880">
        <f>+MKC②!S52</f>
        <v>0</v>
      </c>
      <c r="S17" s="880">
        <f>+MKC②!T52</f>
        <v>108</v>
      </c>
      <c r="T17" s="880">
        <f>+MKC②!U52</f>
        <v>0</v>
      </c>
      <c r="U17" s="880">
        <f>+MKC②!V52</f>
        <v>108</v>
      </c>
      <c r="V17" s="880">
        <f>+MKC②!W52</f>
        <v>0</v>
      </c>
      <c r="W17" s="880">
        <f>+MKC②!X52</f>
        <v>0</v>
      </c>
      <c r="X17" s="880">
        <f>+MKC②!Y52</f>
        <v>0</v>
      </c>
      <c r="Y17" s="880">
        <f>+MKC②!Z52</f>
        <v>108</v>
      </c>
      <c r="Z17" s="880">
        <f>+MKC②!AA52</f>
        <v>0</v>
      </c>
      <c r="AA17" s="880">
        <f>+MKC②!AB52</f>
        <v>108</v>
      </c>
      <c r="AB17" s="880">
        <f>+MKC②!AC52</f>
        <v>0</v>
      </c>
      <c r="AC17" s="880">
        <f>+MKC②!AD52</f>
        <v>0</v>
      </c>
      <c r="AD17" s="880">
        <f>+MKC②!AE52</f>
        <v>0</v>
      </c>
      <c r="AE17" s="880">
        <f>+MKC②!AF52</f>
        <v>108</v>
      </c>
      <c r="AF17" s="880">
        <f>+MKC②!AG52</f>
        <v>0</v>
      </c>
      <c r="AG17" s="880">
        <f>+MKC②!AH52</f>
        <v>0</v>
      </c>
      <c r="AH17" s="880">
        <f>+MKC②!AI52</f>
        <v>0</v>
      </c>
      <c r="AI17" s="880">
        <f>+MKC②!AJ52</f>
        <v>0</v>
      </c>
      <c r="AJ17" s="880">
        <f>+MKC②!AK52</f>
        <v>0</v>
      </c>
      <c r="AK17" s="880">
        <f>+MKC②!AL52</f>
        <v>0</v>
      </c>
      <c r="AL17" s="881">
        <f>SUM(G17:AK17)+F17</f>
        <v>648</v>
      </c>
      <c r="AP17" s="888" t="s">
        <v>736</v>
      </c>
      <c r="AQ17" s="891">
        <v>-5</v>
      </c>
    </row>
    <row r="18" spans="1:44" ht="41.25" customHeight="1" thickBot="1">
      <c r="A18" s="238"/>
      <c r="B18" s="2230"/>
      <c r="C18" s="2245" t="s">
        <v>750</v>
      </c>
      <c r="D18" s="2247"/>
      <c r="E18" s="882">
        <v>121.7</v>
      </c>
      <c r="F18" s="883"/>
      <c r="G18" s="884">
        <f t="shared" ref="G18:AK18" si="7">G17*$E18/(6.5*60*60)</f>
        <v>0</v>
      </c>
      <c r="H18" s="884">
        <f t="shared" si="7"/>
        <v>0</v>
      </c>
      <c r="I18" s="884">
        <f t="shared" si="7"/>
        <v>0</v>
      </c>
      <c r="J18" s="884">
        <f t="shared" si="7"/>
        <v>0</v>
      </c>
      <c r="K18" s="884">
        <f t="shared" si="7"/>
        <v>0</v>
      </c>
      <c r="L18" s="884">
        <f t="shared" si="7"/>
        <v>0</v>
      </c>
      <c r="M18" s="884">
        <f t="shared" si="7"/>
        <v>0</v>
      </c>
      <c r="N18" s="884">
        <f t="shared" si="7"/>
        <v>0</v>
      </c>
      <c r="O18" s="884">
        <f t="shared" si="7"/>
        <v>0</v>
      </c>
      <c r="P18" s="884">
        <f t="shared" si="7"/>
        <v>0</v>
      </c>
      <c r="Q18" s="884">
        <f t="shared" si="7"/>
        <v>0.56169230769230771</v>
      </c>
      <c r="R18" s="884">
        <f t="shared" si="7"/>
        <v>0</v>
      </c>
      <c r="S18" s="884">
        <f t="shared" si="7"/>
        <v>0.56169230769230771</v>
      </c>
      <c r="T18" s="884">
        <f t="shared" si="7"/>
        <v>0</v>
      </c>
      <c r="U18" s="884">
        <f t="shared" si="7"/>
        <v>0.56169230769230771</v>
      </c>
      <c r="V18" s="884">
        <f t="shared" si="7"/>
        <v>0</v>
      </c>
      <c r="W18" s="884">
        <f t="shared" si="7"/>
        <v>0</v>
      </c>
      <c r="X18" s="884">
        <f t="shared" si="7"/>
        <v>0</v>
      </c>
      <c r="Y18" s="884">
        <f t="shared" si="7"/>
        <v>0.56169230769230771</v>
      </c>
      <c r="Z18" s="884">
        <f t="shared" si="7"/>
        <v>0</v>
      </c>
      <c r="AA18" s="884">
        <f t="shared" si="7"/>
        <v>0.56169230769230771</v>
      </c>
      <c r="AB18" s="884">
        <f t="shared" si="7"/>
        <v>0</v>
      </c>
      <c r="AC18" s="884">
        <f t="shared" si="7"/>
        <v>0</v>
      </c>
      <c r="AD18" s="884">
        <f t="shared" si="7"/>
        <v>0</v>
      </c>
      <c r="AE18" s="884">
        <f t="shared" si="7"/>
        <v>0.56169230769230771</v>
      </c>
      <c r="AF18" s="884">
        <f t="shared" si="7"/>
        <v>0</v>
      </c>
      <c r="AG18" s="884">
        <f t="shared" si="7"/>
        <v>0</v>
      </c>
      <c r="AH18" s="884">
        <f t="shared" si="7"/>
        <v>0</v>
      </c>
      <c r="AI18" s="884">
        <f t="shared" si="7"/>
        <v>0</v>
      </c>
      <c r="AJ18" s="884">
        <f t="shared" si="7"/>
        <v>0</v>
      </c>
      <c r="AK18" s="884">
        <f t="shared" si="7"/>
        <v>0</v>
      </c>
      <c r="AL18" s="885"/>
      <c r="AP18" s="888" t="s">
        <v>757</v>
      </c>
      <c r="AQ18" s="891">
        <v>-5</v>
      </c>
    </row>
    <row r="19" spans="1:44" ht="41.25" hidden="1" customHeight="1">
      <c r="A19" s="238"/>
      <c r="B19" s="2228" t="s">
        <v>756</v>
      </c>
      <c r="C19" s="2264" t="s">
        <v>651</v>
      </c>
      <c r="D19" s="2265"/>
      <c r="E19" s="879"/>
      <c r="F19" s="67"/>
      <c r="G19" s="880">
        <f>+MKC②!H57</f>
        <v>0</v>
      </c>
      <c r="H19" s="880">
        <f>+MKC②!I57</f>
        <v>0</v>
      </c>
      <c r="I19" s="880">
        <f>+MKC②!J57</f>
        <v>0</v>
      </c>
      <c r="J19" s="880">
        <f>+MKC②!K57</f>
        <v>0</v>
      </c>
      <c r="K19" s="880">
        <f>+MKC②!L57</f>
        <v>0</v>
      </c>
      <c r="L19" s="880">
        <f>+MKC②!M57</f>
        <v>0</v>
      </c>
      <c r="M19" s="880">
        <f>+MKC②!N57</f>
        <v>0</v>
      </c>
      <c r="N19" s="880">
        <f>+MKC②!O57</f>
        <v>0</v>
      </c>
      <c r="O19" s="880">
        <f>+MKC②!P57</f>
        <v>0</v>
      </c>
      <c r="P19" s="880">
        <f>+MKC②!Q57</f>
        <v>0</v>
      </c>
      <c r="Q19" s="880">
        <f>+MKC②!R57</f>
        <v>0</v>
      </c>
      <c r="R19" s="880">
        <f>+MKC②!S57</f>
        <v>0</v>
      </c>
      <c r="S19" s="880">
        <f>+MKC②!T57</f>
        <v>0</v>
      </c>
      <c r="T19" s="880">
        <f>+MKC②!U57</f>
        <v>0</v>
      </c>
      <c r="U19" s="880">
        <f>+MKC②!V57</f>
        <v>0</v>
      </c>
      <c r="V19" s="880">
        <f>+MKC②!W57</f>
        <v>0</v>
      </c>
      <c r="W19" s="880">
        <f>+MKC②!X57</f>
        <v>0</v>
      </c>
      <c r="X19" s="880">
        <f>+MKC②!Y57</f>
        <v>0</v>
      </c>
      <c r="Y19" s="880">
        <f>+MKC②!Z57</f>
        <v>0</v>
      </c>
      <c r="Z19" s="880">
        <f>+MKC②!AA57</f>
        <v>0</v>
      </c>
      <c r="AA19" s="880">
        <f>+MKC②!AB57</f>
        <v>0</v>
      </c>
      <c r="AB19" s="880">
        <f>+MKC②!AC57</f>
        <v>0</v>
      </c>
      <c r="AC19" s="880">
        <f>+MKC②!AD57</f>
        <v>0</v>
      </c>
      <c r="AD19" s="880">
        <f>+MKC②!AE57</f>
        <v>0</v>
      </c>
      <c r="AE19" s="880">
        <f>+MKC②!AF57</f>
        <v>0</v>
      </c>
      <c r="AF19" s="880">
        <f>+MKC②!AG57</f>
        <v>0</v>
      </c>
      <c r="AG19" s="880">
        <f>+MKC②!AH57</f>
        <v>0</v>
      </c>
      <c r="AH19" s="880">
        <f>+MKC②!AI57</f>
        <v>0</v>
      </c>
      <c r="AI19" s="880">
        <f>+MKC②!AJ57</f>
        <v>0</v>
      </c>
      <c r="AJ19" s="880">
        <f>+MKC②!AK57</f>
        <v>0</v>
      </c>
      <c r="AK19" s="880">
        <f>+MKC②!AL57</f>
        <v>0</v>
      </c>
      <c r="AL19" s="881">
        <f>SUM(G19:AK19)+F19</f>
        <v>0</v>
      </c>
      <c r="AP19" s="888"/>
      <c r="AQ19" s="891"/>
    </row>
    <row r="20" spans="1:44" ht="41.25" hidden="1" customHeight="1" thickBot="1">
      <c r="A20" s="238"/>
      <c r="B20" s="2230"/>
      <c r="C20" s="2245" t="s">
        <v>750</v>
      </c>
      <c r="D20" s="2247"/>
      <c r="E20" s="1018">
        <v>800</v>
      </c>
      <c r="F20" s="883"/>
      <c r="G20" s="884">
        <f t="shared" ref="G20:AK20" si="8">G19*$E20/(6.5*60*60)</f>
        <v>0</v>
      </c>
      <c r="H20" s="884">
        <f t="shared" si="8"/>
        <v>0</v>
      </c>
      <c r="I20" s="884">
        <f t="shared" si="8"/>
        <v>0</v>
      </c>
      <c r="J20" s="884">
        <f t="shared" si="8"/>
        <v>0</v>
      </c>
      <c r="K20" s="884">
        <f t="shared" si="8"/>
        <v>0</v>
      </c>
      <c r="L20" s="884">
        <f t="shared" si="8"/>
        <v>0</v>
      </c>
      <c r="M20" s="884">
        <f t="shared" si="8"/>
        <v>0</v>
      </c>
      <c r="N20" s="884">
        <f t="shared" si="8"/>
        <v>0</v>
      </c>
      <c r="O20" s="884">
        <f t="shared" si="8"/>
        <v>0</v>
      </c>
      <c r="P20" s="884">
        <f t="shared" si="8"/>
        <v>0</v>
      </c>
      <c r="Q20" s="884">
        <f t="shared" si="8"/>
        <v>0</v>
      </c>
      <c r="R20" s="884">
        <f t="shared" si="8"/>
        <v>0</v>
      </c>
      <c r="S20" s="884">
        <f t="shared" si="8"/>
        <v>0</v>
      </c>
      <c r="T20" s="884">
        <f t="shared" si="8"/>
        <v>0</v>
      </c>
      <c r="U20" s="884">
        <f t="shared" si="8"/>
        <v>0</v>
      </c>
      <c r="V20" s="884">
        <f t="shared" si="8"/>
        <v>0</v>
      </c>
      <c r="W20" s="884">
        <f t="shared" si="8"/>
        <v>0</v>
      </c>
      <c r="X20" s="884">
        <f t="shared" si="8"/>
        <v>0</v>
      </c>
      <c r="Y20" s="884">
        <f t="shared" si="8"/>
        <v>0</v>
      </c>
      <c r="Z20" s="884">
        <f t="shared" si="8"/>
        <v>0</v>
      </c>
      <c r="AA20" s="884">
        <f t="shared" si="8"/>
        <v>0</v>
      </c>
      <c r="AB20" s="884">
        <f t="shared" si="8"/>
        <v>0</v>
      </c>
      <c r="AC20" s="884">
        <f t="shared" si="8"/>
        <v>0</v>
      </c>
      <c r="AD20" s="884">
        <f t="shared" si="8"/>
        <v>0</v>
      </c>
      <c r="AE20" s="884">
        <f t="shared" si="8"/>
        <v>0</v>
      </c>
      <c r="AF20" s="884">
        <f t="shared" si="8"/>
        <v>0</v>
      </c>
      <c r="AG20" s="884">
        <f t="shared" si="8"/>
        <v>0</v>
      </c>
      <c r="AH20" s="884">
        <f t="shared" si="8"/>
        <v>0</v>
      </c>
      <c r="AI20" s="884">
        <f t="shared" si="8"/>
        <v>0</v>
      </c>
      <c r="AJ20" s="884">
        <f t="shared" si="8"/>
        <v>0</v>
      </c>
      <c r="AK20" s="884">
        <f t="shared" si="8"/>
        <v>0</v>
      </c>
      <c r="AL20" s="885"/>
      <c r="AP20" s="888"/>
      <c r="AQ20" s="891"/>
    </row>
    <row r="21" spans="1:44" ht="41.25" customHeight="1">
      <c r="A21" s="238"/>
      <c r="B21" s="2228" t="s">
        <v>758</v>
      </c>
      <c r="C21" s="2242" t="s">
        <v>749</v>
      </c>
      <c r="D21" s="2244"/>
      <c r="E21" s="879"/>
      <c r="F21" s="67"/>
      <c r="G21" s="880">
        <f>+MKC②!H93</f>
        <v>0</v>
      </c>
      <c r="H21" s="880">
        <f>+MKC②!I93</f>
        <v>0</v>
      </c>
      <c r="I21" s="880">
        <f>+MKC②!J93</f>
        <v>0</v>
      </c>
      <c r="J21" s="880">
        <f>+MKC②!K93</f>
        <v>0</v>
      </c>
      <c r="K21" s="880">
        <f>+MKC②!L93</f>
        <v>0</v>
      </c>
      <c r="L21" s="880">
        <f>+MKC②!M93</f>
        <v>48</v>
      </c>
      <c r="M21" s="880">
        <f>+MKC②!N93</f>
        <v>48</v>
      </c>
      <c r="N21" s="880">
        <f>+MKC②!O93</f>
        <v>48</v>
      </c>
      <c r="O21" s="880">
        <f>+MKC②!P93</f>
        <v>0</v>
      </c>
      <c r="P21" s="880">
        <f>+MKC②!Q93</f>
        <v>0</v>
      </c>
      <c r="Q21" s="880">
        <f>+MKC②!R93</f>
        <v>48</v>
      </c>
      <c r="R21" s="880">
        <f>+MKC②!S93</f>
        <v>48</v>
      </c>
      <c r="S21" s="880">
        <f>+MKC②!T93</f>
        <v>48</v>
      </c>
      <c r="T21" s="880">
        <f>+MKC②!U93</f>
        <v>48</v>
      </c>
      <c r="U21" s="880">
        <f>+MKC②!V93</f>
        <v>48</v>
      </c>
      <c r="V21" s="880">
        <f>+MKC②!W93</f>
        <v>0</v>
      </c>
      <c r="W21" s="880">
        <f>+MKC②!X93</f>
        <v>0</v>
      </c>
      <c r="X21" s="880">
        <f>+MKC②!Y93</f>
        <v>24</v>
      </c>
      <c r="Y21" s="880">
        <f>+MKC②!Z93</f>
        <v>0</v>
      </c>
      <c r="Z21" s="880">
        <f>+MKC②!AA93</f>
        <v>0</v>
      </c>
      <c r="AA21" s="880">
        <f>+MKC②!AB93</f>
        <v>0</v>
      </c>
      <c r="AB21" s="880">
        <f>+MKC②!AC93</f>
        <v>0</v>
      </c>
      <c r="AC21" s="880">
        <f>+MKC②!AD93</f>
        <v>0</v>
      </c>
      <c r="AD21" s="880">
        <f>+MKC②!AE93</f>
        <v>0</v>
      </c>
      <c r="AE21" s="880">
        <f>+MKC②!AF93</f>
        <v>0</v>
      </c>
      <c r="AF21" s="880">
        <f>+MKC②!AG93</f>
        <v>48</v>
      </c>
      <c r="AG21" s="880">
        <f>+MKC②!AH93</f>
        <v>48</v>
      </c>
      <c r="AH21" s="880">
        <f>+MKC②!AI93</f>
        <v>0</v>
      </c>
      <c r="AI21" s="880">
        <f>+MKC②!AJ93</f>
        <v>0</v>
      </c>
      <c r="AJ21" s="880">
        <f>+MKC②!AK93</f>
        <v>0</v>
      </c>
      <c r="AK21" s="880">
        <f>+MKC②!AL93</f>
        <v>0</v>
      </c>
      <c r="AL21" s="881">
        <f>SUM(G21:AK21)+F21</f>
        <v>504</v>
      </c>
      <c r="AP21" s="888"/>
      <c r="AQ21" s="891"/>
    </row>
    <row r="22" spans="1:44" ht="41.25" customHeight="1" thickBot="1">
      <c r="A22" s="238"/>
      <c r="B22" s="2229"/>
      <c r="C22" s="2245" t="s">
        <v>750</v>
      </c>
      <c r="D22" s="2247"/>
      <c r="E22" s="882">
        <v>253</v>
      </c>
      <c r="F22" s="883"/>
      <c r="G22" s="884">
        <f t="shared" ref="G22:AK22" si="9">G21*$E22/(6.5*60*60)</f>
        <v>0</v>
      </c>
      <c r="H22" s="884">
        <f t="shared" si="9"/>
        <v>0</v>
      </c>
      <c r="I22" s="884">
        <f t="shared" si="9"/>
        <v>0</v>
      </c>
      <c r="J22" s="884">
        <f t="shared" si="9"/>
        <v>0</v>
      </c>
      <c r="K22" s="884">
        <f t="shared" si="9"/>
        <v>0</v>
      </c>
      <c r="L22" s="884">
        <f t="shared" si="9"/>
        <v>0.51897435897435895</v>
      </c>
      <c r="M22" s="884">
        <f t="shared" si="9"/>
        <v>0.51897435897435895</v>
      </c>
      <c r="N22" s="884">
        <f t="shared" si="9"/>
        <v>0.51897435897435895</v>
      </c>
      <c r="O22" s="884">
        <f t="shared" si="9"/>
        <v>0</v>
      </c>
      <c r="P22" s="884">
        <f t="shared" si="9"/>
        <v>0</v>
      </c>
      <c r="Q22" s="884">
        <f t="shared" si="9"/>
        <v>0.51897435897435895</v>
      </c>
      <c r="R22" s="884">
        <f t="shared" si="9"/>
        <v>0.51897435897435895</v>
      </c>
      <c r="S22" s="884">
        <f t="shared" si="9"/>
        <v>0.51897435897435895</v>
      </c>
      <c r="T22" s="884">
        <f t="shared" si="9"/>
        <v>0.51897435897435895</v>
      </c>
      <c r="U22" s="884">
        <f t="shared" si="9"/>
        <v>0.51897435897435895</v>
      </c>
      <c r="V22" s="884">
        <f t="shared" si="9"/>
        <v>0</v>
      </c>
      <c r="W22" s="884">
        <f t="shared" si="9"/>
        <v>0</v>
      </c>
      <c r="X22" s="884">
        <f t="shared" si="9"/>
        <v>0.25948717948717948</v>
      </c>
      <c r="Y22" s="884">
        <f t="shared" si="9"/>
        <v>0</v>
      </c>
      <c r="Z22" s="884">
        <f t="shared" si="9"/>
        <v>0</v>
      </c>
      <c r="AA22" s="884">
        <f t="shared" si="9"/>
        <v>0</v>
      </c>
      <c r="AB22" s="884">
        <f t="shared" si="9"/>
        <v>0</v>
      </c>
      <c r="AC22" s="884">
        <f t="shared" si="9"/>
        <v>0</v>
      </c>
      <c r="AD22" s="884">
        <f t="shared" si="9"/>
        <v>0</v>
      </c>
      <c r="AE22" s="884">
        <f t="shared" si="9"/>
        <v>0</v>
      </c>
      <c r="AF22" s="884">
        <f t="shared" si="9"/>
        <v>0.51897435897435895</v>
      </c>
      <c r="AG22" s="884">
        <f t="shared" si="9"/>
        <v>0.51897435897435895</v>
      </c>
      <c r="AH22" s="884">
        <f t="shared" si="9"/>
        <v>0</v>
      </c>
      <c r="AI22" s="884">
        <f t="shared" si="9"/>
        <v>0</v>
      </c>
      <c r="AJ22" s="884">
        <f t="shared" si="9"/>
        <v>0</v>
      </c>
      <c r="AK22" s="884">
        <f t="shared" si="9"/>
        <v>0</v>
      </c>
      <c r="AL22" s="885"/>
      <c r="AP22" s="888"/>
      <c r="AQ22" s="891"/>
    </row>
    <row r="23" spans="1:44" ht="41.25" customHeight="1">
      <c r="A23" s="238"/>
      <c r="B23" s="2228" t="s">
        <v>444</v>
      </c>
      <c r="C23" s="2242" t="s">
        <v>749</v>
      </c>
      <c r="D23" s="2244"/>
      <c r="E23" s="879"/>
      <c r="F23" s="67"/>
      <c r="G23" s="880">
        <f>MKR!H11</f>
        <v>0</v>
      </c>
      <c r="H23" s="880">
        <f>MKR!I11</f>
        <v>0</v>
      </c>
      <c r="I23" s="880">
        <f>MKR!J11</f>
        <v>0</v>
      </c>
      <c r="J23" s="880">
        <f>MKR!K11</f>
        <v>0</v>
      </c>
      <c r="K23" s="880">
        <f>MKR!L11</f>
        <v>0</v>
      </c>
      <c r="L23" s="880">
        <f>MKR!M11</f>
        <v>0</v>
      </c>
      <c r="M23" s="880">
        <f>MKR!N11</f>
        <v>0</v>
      </c>
      <c r="N23" s="880">
        <f>MKR!O11</f>
        <v>0</v>
      </c>
      <c r="O23" s="880">
        <f>MKR!P11</f>
        <v>0</v>
      </c>
      <c r="P23" s="880">
        <f>MKR!Q11</f>
        <v>0</v>
      </c>
      <c r="Q23" s="880">
        <f>MKR!R11</f>
        <v>0</v>
      </c>
      <c r="R23" s="880">
        <f>MKR!S11</f>
        <v>0</v>
      </c>
      <c r="S23" s="880">
        <f>MKR!T11</f>
        <v>0</v>
      </c>
      <c r="T23" s="880">
        <f>MKR!U11</f>
        <v>60</v>
      </c>
      <c r="U23" s="880">
        <f>MKR!V11</f>
        <v>60</v>
      </c>
      <c r="V23" s="880">
        <f>MKR!W11</f>
        <v>0</v>
      </c>
      <c r="W23" s="880">
        <f>MKR!X11</f>
        <v>0</v>
      </c>
      <c r="X23" s="880">
        <f>MKR!Y11</f>
        <v>60</v>
      </c>
      <c r="Y23" s="880">
        <f>MKR!Z11</f>
        <v>120</v>
      </c>
      <c r="Z23" s="880">
        <f>MKR!AA11</f>
        <v>60</v>
      </c>
      <c r="AA23" s="880">
        <f>MKR!AB11</f>
        <v>0</v>
      </c>
      <c r="AB23" s="880">
        <f>MKR!AC11</f>
        <v>0</v>
      </c>
      <c r="AC23" s="880">
        <f>MKR!AD11</f>
        <v>0</v>
      </c>
      <c r="AD23" s="880">
        <f>MKR!AE11</f>
        <v>0</v>
      </c>
      <c r="AE23" s="880">
        <f>MKR!AF11</f>
        <v>0</v>
      </c>
      <c r="AF23" s="880">
        <f>MKR!AG11</f>
        <v>0</v>
      </c>
      <c r="AG23" s="880">
        <f>MKR!AH11</f>
        <v>0</v>
      </c>
      <c r="AH23" s="880">
        <f>MKR!AI11</f>
        <v>0</v>
      </c>
      <c r="AI23" s="880">
        <f>MKR!AJ11</f>
        <v>0</v>
      </c>
      <c r="AJ23" s="880">
        <f>MKR!AK11</f>
        <v>0</v>
      </c>
      <c r="AK23" s="880">
        <f>MKR!AL11</f>
        <v>0</v>
      </c>
      <c r="AL23" s="881">
        <f>SUM(G23:AK23)+F23</f>
        <v>360</v>
      </c>
      <c r="AP23" s="888"/>
      <c r="AQ23" s="891"/>
    </row>
    <row r="24" spans="1:44" ht="41.25" customHeight="1" thickBot="1">
      <c r="A24" s="238"/>
      <c r="B24" s="2230"/>
      <c r="C24" s="2245" t="s">
        <v>750</v>
      </c>
      <c r="D24" s="2247"/>
      <c r="E24" s="1187">
        <f>6.5*60*60/40+27*2</f>
        <v>639</v>
      </c>
      <c r="F24" s="883"/>
      <c r="G24" s="884">
        <f>G23*$E24/(6.5*60*60)</f>
        <v>0</v>
      </c>
      <c r="H24" s="884">
        <f t="shared" ref="H24:AK24" si="10">H23*$E24/(6.5*60*60)</f>
        <v>0</v>
      </c>
      <c r="I24" s="884">
        <f t="shared" si="10"/>
        <v>0</v>
      </c>
      <c r="J24" s="884">
        <f t="shared" si="10"/>
        <v>0</v>
      </c>
      <c r="K24" s="884">
        <f t="shared" si="10"/>
        <v>0</v>
      </c>
      <c r="L24" s="884">
        <f t="shared" si="10"/>
        <v>0</v>
      </c>
      <c r="M24" s="884">
        <f t="shared" si="10"/>
        <v>0</v>
      </c>
      <c r="N24" s="884">
        <f t="shared" si="10"/>
        <v>0</v>
      </c>
      <c r="O24" s="884">
        <f t="shared" si="10"/>
        <v>0</v>
      </c>
      <c r="P24" s="884">
        <f t="shared" si="10"/>
        <v>0</v>
      </c>
      <c r="Q24" s="884">
        <f t="shared" si="10"/>
        <v>0</v>
      </c>
      <c r="R24" s="884">
        <f t="shared" si="10"/>
        <v>0</v>
      </c>
      <c r="S24" s="884">
        <f t="shared" si="10"/>
        <v>0</v>
      </c>
      <c r="T24" s="884">
        <f t="shared" si="10"/>
        <v>1.6384615384615384</v>
      </c>
      <c r="U24" s="884">
        <f t="shared" si="10"/>
        <v>1.6384615384615384</v>
      </c>
      <c r="V24" s="884">
        <f t="shared" si="10"/>
        <v>0</v>
      </c>
      <c r="W24" s="884">
        <f t="shared" si="10"/>
        <v>0</v>
      </c>
      <c r="X24" s="884">
        <f t="shared" si="10"/>
        <v>1.6384615384615384</v>
      </c>
      <c r="Y24" s="884">
        <f t="shared" si="10"/>
        <v>3.2769230769230768</v>
      </c>
      <c r="Z24" s="884">
        <f t="shared" si="10"/>
        <v>1.6384615384615384</v>
      </c>
      <c r="AA24" s="884">
        <f t="shared" si="10"/>
        <v>0</v>
      </c>
      <c r="AB24" s="884">
        <f t="shared" si="10"/>
        <v>0</v>
      </c>
      <c r="AC24" s="884">
        <f t="shared" si="10"/>
        <v>0</v>
      </c>
      <c r="AD24" s="884">
        <f t="shared" si="10"/>
        <v>0</v>
      </c>
      <c r="AE24" s="884">
        <f t="shared" si="10"/>
        <v>0</v>
      </c>
      <c r="AF24" s="884">
        <f t="shared" si="10"/>
        <v>0</v>
      </c>
      <c r="AG24" s="884">
        <f t="shared" si="10"/>
        <v>0</v>
      </c>
      <c r="AH24" s="884">
        <f t="shared" si="10"/>
        <v>0</v>
      </c>
      <c r="AI24" s="884">
        <f t="shared" si="10"/>
        <v>0</v>
      </c>
      <c r="AJ24" s="884">
        <f t="shared" si="10"/>
        <v>0</v>
      </c>
      <c r="AK24" s="884">
        <f t="shared" si="10"/>
        <v>0</v>
      </c>
      <c r="AL24" s="885"/>
      <c r="AP24" s="888"/>
      <c r="AQ24" s="891"/>
    </row>
    <row r="25" spans="1:44" ht="41.25" customHeight="1">
      <c r="A25" s="238"/>
      <c r="B25" s="2228" t="s">
        <v>743</v>
      </c>
      <c r="C25" s="2242" t="s">
        <v>759</v>
      </c>
      <c r="D25" s="2244"/>
      <c r="E25" s="879"/>
      <c r="F25" s="67"/>
      <c r="G25" s="880">
        <f>MKR!H46</f>
        <v>0</v>
      </c>
      <c r="H25" s="880">
        <f>MKR!I46</f>
        <v>0</v>
      </c>
      <c r="I25" s="880">
        <f>MKR!J46</f>
        <v>0</v>
      </c>
      <c r="J25" s="880">
        <f>MKR!K46</f>
        <v>0</v>
      </c>
      <c r="K25" s="880">
        <f>MKR!L46</f>
        <v>0</v>
      </c>
      <c r="L25" s="880">
        <f>MKR!M46</f>
        <v>0</v>
      </c>
      <c r="M25" s="880">
        <f>MKR!N46</f>
        <v>0</v>
      </c>
      <c r="N25" s="880">
        <f>MKR!O46</f>
        <v>0</v>
      </c>
      <c r="O25" s="880">
        <f>MKR!P46</f>
        <v>0</v>
      </c>
      <c r="P25" s="880">
        <f>MKR!Q46</f>
        <v>0</v>
      </c>
      <c r="Q25" s="880">
        <f>MKR!R46</f>
        <v>0</v>
      </c>
      <c r="R25" s="880">
        <f>MKR!S46</f>
        <v>0</v>
      </c>
      <c r="S25" s="880">
        <f>MKR!T46</f>
        <v>0</v>
      </c>
      <c r="T25" s="880">
        <f>MKR!U46</f>
        <v>0</v>
      </c>
      <c r="U25" s="880">
        <f>MKR!V46</f>
        <v>48</v>
      </c>
      <c r="V25" s="880">
        <f>MKR!W46</f>
        <v>0</v>
      </c>
      <c r="W25" s="880">
        <f>MKR!X46</f>
        <v>0</v>
      </c>
      <c r="X25" s="880">
        <f>MKR!Y46</f>
        <v>72</v>
      </c>
      <c r="Y25" s="880">
        <f>MKR!Z46</f>
        <v>72</v>
      </c>
      <c r="Z25" s="880">
        <f>MKR!AA46</f>
        <v>48</v>
      </c>
      <c r="AA25" s="880">
        <f>MKR!AB46</f>
        <v>48</v>
      </c>
      <c r="AB25" s="880">
        <f>MKR!AC46</f>
        <v>24</v>
      </c>
      <c r="AC25" s="880">
        <f>MKR!AD46</f>
        <v>0</v>
      </c>
      <c r="AD25" s="880">
        <f>MKR!AE46</f>
        <v>0</v>
      </c>
      <c r="AE25" s="880">
        <f>MKR!AF46</f>
        <v>0</v>
      </c>
      <c r="AF25" s="880">
        <f>MKR!AG46</f>
        <v>0</v>
      </c>
      <c r="AG25" s="880">
        <f>MKR!AH46</f>
        <v>0</v>
      </c>
      <c r="AH25" s="880">
        <f>MKR!AI46</f>
        <v>0</v>
      </c>
      <c r="AI25" s="880">
        <f>MKR!AJ46</f>
        <v>0</v>
      </c>
      <c r="AJ25" s="880">
        <f>MKR!AK46</f>
        <v>0</v>
      </c>
      <c r="AK25" s="880">
        <f>MKR!AL46</f>
        <v>0</v>
      </c>
      <c r="AL25" s="881">
        <f>SUM(G25:AK25)+F25</f>
        <v>312</v>
      </c>
      <c r="AP25" s="888"/>
      <c r="AQ25" s="891"/>
    </row>
    <row r="26" spans="1:44" ht="41.25" customHeight="1" thickBot="1">
      <c r="A26" s="238"/>
      <c r="B26" s="2229"/>
      <c r="C26" s="2245" t="s">
        <v>750</v>
      </c>
      <c r="D26" s="2247"/>
      <c r="E26" s="1187">
        <f>6.5*60*0.833333333333333</f>
        <v>324.99999999999989</v>
      </c>
      <c r="F26" s="883"/>
      <c r="G26" s="884">
        <f t="shared" ref="G26:AK26" si="11">G25*$E26/(6.5*60*60)</f>
        <v>0</v>
      </c>
      <c r="H26" s="884">
        <f t="shared" si="11"/>
        <v>0</v>
      </c>
      <c r="I26" s="884">
        <f t="shared" si="11"/>
        <v>0</v>
      </c>
      <c r="J26" s="884">
        <f t="shared" si="11"/>
        <v>0</v>
      </c>
      <c r="K26" s="884">
        <f t="shared" si="11"/>
        <v>0</v>
      </c>
      <c r="L26" s="884">
        <f t="shared" si="11"/>
        <v>0</v>
      </c>
      <c r="M26" s="884">
        <f t="shared" si="11"/>
        <v>0</v>
      </c>
      <c r="N26" s="884">
        <f t="shared" si="11"/>
        <v>0</v>
      </c>
      <c r="O26" s="884">
        <f t="shared" si="11"/>
        <v>0</v>
      </c>
      <c r="P26" s="884">
        <f t="shared" si="11"/>
        <v>0</v>
      </c>
      <c r="Q26" s="884">
        <f t="shared" si="11"/>
        <v>0</v>
      </c>
      <c r="R26" s="884">
        <f t="shared" si="11"/>
        <v>0</v>
      </c>
      <c r="S26" s="884">
        <f t="shared" si="11"/>
        <v>0</v>
      </c>
      <c r="T26" s="884">
        <f t="shared" si="11"/>
        <v>0</v>
      </c>
      <c r="U26" s="884">
        <f t="shared" si="11"/>
        <v>0.66666666666666641</v>
      </c>
      <c r="V26" s="884">
        <f t="shared" si="11"/>
        <v>0</v>
      </c>
      <c r="W26" s="884">
        <f t="shared" si="11"/>
        <v>0</v>
      </c>
      <c r="X26" s="884">
        <f t="shared" si="11"/>
        <v>0.99999999999999967</v>
      </c>
      <c r="Y26" s="884">
        <f t="shared" si="11"/>
        <v>0.99999999999999967</v>
      </c>
      <c r="Z26" s="884">
        <f t="shared" si="11"/>
        <v>0.66666666666666641</v>
      </c>
      <c r="AA26" s="884">
        <f t="shared" si="11"/>
        <v>0.66666666666666641</v>
      </c>
      <c r="AB26" s="884">
        <f t="shared" si="11"/>
        <v>0.3333333333333332</v>
      </c>
      <c r="AC26" s="884">
        <f t="shared" si="11"/>
        <v>0</v>
      </c>
      <c r="AD26" s="884">
        <f t="shared" si="11"/>
        <v>0</v>
      </c>
      <c r="AE26" s="884">
        <f t="shared" si="11"/>
        <v>0</v>
      </c>
      <c r="AF26" s="884">
        <f t="shared" si="11"/>
        <v>0</v>
      </c>
      <c r="AG26" s="884">
        <f t="shared" si="11"/>
        <v>0</v>
      </c>
      <c r="AH26" s="884">
        <f t="shared" si="11"/>
        <v>0</v>
      </c>
      <c r="AI26" s="884">
        <f t="shared" si="11"/>
        <v>0</v>
      </c>
      <c r="AJ26" s="884">
        <f t="shared" si="11"/>
        <v>0</v>
      </c>
      <c r="AK26" s="884">
        <f t="shared" si="11"/>
        <v>0</v>
      </c>
      <c r="AL26" s="885"/>
      <c r="AP26" s="888"/>
      <c r="AQ26" s="891"/>
    </row>
    <row r="27" spans="1:44" ht="41.25" customHeight="1">
      <c r="A27" s="238"/>
      <c r="B27" s="2229"/>
      <c r="C27" s="2242" t="s">
        <v>749</v>
      </c>
      <c r="D27" s="2244"/>
      <c r="E27" s="879"/>
      <c r="F27" s="67"/>
      <c r="G27" s="880">
        <f>MKR!H51</f>
        <v>0</v>
      </c>
      <c r="H27" s="880">
        <f>MKR!I51</f>
        <v>0</v>
      </c>
      <c r="I27" s="880">
        <f>MKR!J51</f>
        <v>0</v>
      </c>
      <c r="J27" s="880">
        <f>MKR!K51</f>
        <v>0</v>
      </c>
      <c r="K27" s="880">
        <f>MKR!L51</f>
        <v>0</v>
      </c>
      <c r="L27" s="880">
        <f>MKR!M51</f>
        <v>0</v>
      </c>
      <c r="M27" s="880">
        <f>MKR!N51</f>
        <v>0</v>
      </c>
      <c r="N27" s="880">
        <f>MKR!O51</f>
        <v>0</v>
      </c>
      <c r="O27" s="880">
        <f>MKR!P51</f>
        <v>0</v>
      </c>
      <c r="P27" s="880">
        <f>MKR!Q51</f>
        <v>0</v>
      </c>
      <c r="Q27" s="880">
        <f>MKR!R51</f>
        <v>0</v>
      </c>
      <c r="R27" s="880">
        <f>MKR!S51</f>
        <v>0</v>
      </c>
      <c r="S27" s="880">
        <f>MKR!T51</f>
        <v>24</v>
      </c>
      <c r="T27" s="880">
        <f>MKR!U51</f>
        <v>24</v>
      </c>
      <c r="U27" s="880">
        <f>MKR!V51</f>
        <v>48</v>
      </c>
      <c r="V27" s="880">
        <f>MKR!W51</f>
        <v>0</v>
      </c>
      <c r="W27" s="880">
        <f>MKR!X51</f>
        <v>0</v>
      </c>
      <c r="X27" s="880">
        <f>MKR!Y51</f>
        <v>72</v>
      </c>
      <c r="Y27" s="880">
        <f>MKR!Z51</f>
        <v>72</v>
      </c>
      <c r="Z27" s="880">
        <f>MKR!AA51</f>
        <v>48</v>
      </c>
      <c r="AA27" s="880">
        <f>MKR!AB51</f>
        <v>48</v>
      </c>
      <c r="AB27" s="880">
        <f>MKR!AC51</f>
        <v>24</v>
      </c>
      <c r="AC27" s="880">
        <f>MKR!AD51</f>
        <v>0</v>
      </c>
      <c r="AD27" s="880">
        <f>MKR!AE51</f>
        <v>0</v>
      </c>
      <c r="AE27" s="880">
        <f>MKR!AF51</f>
        <v>0</v>
      </c>
      <c r="AF27" s="880">
        <f>MKR!AG51</f>
        <v>0</v>
      </c>
      <c r="AG27" s="880">
        <f>MKR!AH51</f>
        <v>0</v>
      </c>
      <c r="AH27" s="880">
        <f>MKR!AI51</f>
        <v>0</v>
      </c>
      <c r="AI27" s="880">
        <f>MKR!AJ51</f>
        <v>0</v>
      </c>
      <c r="AJ27" s="880">
        <f>MKR!AK51</f>
        <v>0</v>
      </c>
      <c r="AK27" s="880">
        <f>MKR!AL51</f>
        <v>0</v>
      </c>
      <c r="AL27" s="881">
        <f>SUM(G27:AK27)+F27</f>
        <v>360</v>
      </c>
      <c r="AP27" s="888"/>
      <c r="AQ27" s="891"/>
    </row>
    <row r="28" spans="1:44" ht="41.25" customHeight="1" thickBot="1">
      <c r="A28" s="238"/>
      <c r="B28" s="2230"/>
      <c r="C28" s="2245" t="s">
        <v>750</v>
      </c>
      <c r="D28" s="2247"/>
      <c r="E28" s="1187">
        <f>6.5*60*60/72*3+90*3</f>
        <v>1245</v>
      </c>
      <c r="F28" s="883"/>
      <c r="G28" s="884">
        <f t="shared" ref="G28:AK28" si="12">G27*$E28/(6.5*60*60)</f>
        <v>0</v>
      </c>
      <c r="H28" s="884">
        <f t="shared" si="12"/>
        <v>0</v>
      </c>
      <c r="I28" s="884">
        <f t="shared" si="12"/>
        <v>0</v>
      </c>
      <c r="J28" s="884">
        <f t="shared" si="12"/>
        <v>0</v>
      </c>
      <c r="K28" s="884">
        <f t="shared" si="12"/>
        <v>0</v>
      </c>
      <c r="L28" s="884">
        <f t="shared" si="12"/>
        <v>0</v>
      </c>
      <c r="M28" s="884">
        <f t="shared" si="12"/>
        <v>0</v>
      </c>
      <c r="N28" s="884">
        <f t="shared" si="12"/>
        <v>0</v>
      </c>
      <c r="O28" s="884">
        <f t="shared" si="12"/>
        <v>0</v>
      </c>
      <c r="P28" s="884">
        <f t="shared" si="12"/>
        <v>0</v>
      </c>
      <c r="Q28" s="884">
        <f t="shared" si="12"/>
        <v>0</v>
      </c>
      <c r="R28" s="884">
        <f t="shared" si="12"/>
        <v>0</v>
      </c>
      <c r="S28" s="884">
        <f t="shared" si="12"/>
        <v>1.2769230769230768</v>
      </c>
      <c r="T28" s="884">
        <f t="shared" si="12"/>
        <v>1.2769230769230768</v>
      </c>
      <c r="U28" s="884">
        <f t="shared" si="12"/>
        <v>2.5538461538461537</v>
      </c>
      <c r="V28" s="884">
        <f t="shared" si="12"/>
        <v>0</v>
      </c>
      <c r="W28" s="884">
        <f t="shared" si="12"/>
        <v>0</v>
      </c>
      <c r="X28" s="884">
        <f t="shared" si="12"/>
        <v>3.8307692307692309</v>
      </c>
      <c r="Y28" s="884">
        <f t="shared" si="12"/>
        <v>3.8307692307692309</v>
      </c>
      <c r="Z28" s="884">
        <f t="shared" si="12"/>
        <v>2.5538461538461537</v>
      </c>
      <c r="AA28" s="884">
        <f t="shared" si="12"/>
        <v>2.5538461538461537</v>
      </c>
      <c r="AB28" s="884">
        <f t="shared" si="12"/>
        <v>1.2769230769230768</v>
      </c>
      <c r="AC28" s="884">
        <f t="shared" si="12"/>
        <v>0</v>
      </c>
      <c r="AD28" s="884">
        <f t="shared" si="12"/>
        <v>0</v>
      </c>
      <c r="AE28" s="884">
        <f t="shared" si="12"/>
        <v>0</v>
      </c>
      <c r="AF28" s="884">
        <f t="shared" si="12"/>
        <v>0</v>
      </c>
      <c r="AG28" s="884">
        <f t="shared" si="12"/>
        <v>0</v>
      </c>
      <c r="AH28" s="884">
        <f t="shared" si="12"/>
        <v>0</v>
      </c>
      <c r="AI28" s="884">
        <f t="shared" si="12"/>
        <v>0</v>
      </c>
      <c r="AJ28" s="884">
        <f t="shared" si="12"/>
        <v>0</v>
      </c>
      <c r="AK28" s="884">
        <f t="shared" si="12"/>
        <v>0</v>
      </c>
      <c r="AL28" s="885"/>
      <c r="AP28" s="888"/>
      <c r="AQ28" s="891"/>
    </row>
    <row r="29" spans="1:44" ht="41.25" customHeight="1">
      <c r="A29" s="238"/>
      <c r="B29" s="2228" t="s">
        <v>760</v>
      </c>
      <c r="C29" s="2242" t="s">
        <v>749</v>
      </c>
      <c r="D29" s="2244"/>
      <c r="E29" s="879"/>
      <c r="F29" s="67"/>
      <c r="G29" s="880">
        <f>+MKJ・MLC・MLL!H11</f>
        <v>0</v>
      </c>
      <c r="H29" s="880">
        <f>+MKJ・MLC・MLL!I11</f>
        <v>0</v>
      </c>
      <c r="I29" s="880">
        <f>+MKJ・MLC・MLL!J11</f>
        <v>0</v>
      </c>
      <c r="J29" s="880">
        <f>+MKJ・MLC・MLL!K11</f>
        <v>0</v>
      </c>
      <c r="K29" s="880">
        <f>+MKJ・MLC・MLL!L11</f>
        <v>0</v>
      </c>
      <c r="L29" s="880">
        <f>+MKJ・MLC・MLL!M11</f>
        <v>0</v>
      </c>
      <c r="M29" s="880">
        <f>+MKJ・MLC・MLL!N11</f>
        <v>0</v>
      </c>
      <c r="N29" s="880">
        <f>+MKJ・MLC・MLL!O11</f>
        <v>0</v>
      </c>
      <c r="O29" s="880">
        <f>+MKJ・MLC・MLL!P11</f>
        <v>0</v>
      </c>
      <c r="P29" s="880">
        <f>+MKJ・MLC・MLL!Q11</f>
        <v>0</v>
      </c>
      <c r="Q29" s="880">
        <f>+MKJ・MLC・MLL!R11</f>
        <v>0</v>
      </c>
      <c r="R29" s="880">
        <f>+MKJ・MLC・MLL!S11</f>
        <v>0</v>
      </c>
      <c r="S29" s="880">
        <f>+MKJ・MLC・MLL!T11</f>
        <v>0</v>
      </c>
      <c r="T29" s="880">
        <f>+MKJ・MLC・MLL!U11</f>
        <v>0</v>
      </c>
      <c r="U29" s="880">
        <f>+MKJ・MLC・MLL!V11</f>
        <v>0</v>
      </c>
      <c r="V29" s="880">
        <f>+MKJ・MLC・MLL!W11</f>
        <v>0</v>
      </c>
      <c r="W29" s="880">
        <f>+MKJ・MLC・MLL!X11</f>
        <v>0</v>
      </c>
      <c r="X29" s="880">
        <f>+MKJ・MLC・MLL!Y11</f>
        <v>0</v>
      </c>
      <c r="Y29" s="880">
        <f>+MKJ・MLC・MLL!Z11</f>
        <v>0</v>
      </c>
      <c r="Z29" s="880">
        <f>+MKJ・MLC・MLL!AA11</f>
        <v>0</v>
      </c>
      <c r="AA29" s="880">
        <f>+MKJ・MLC・MLL!AB11</f>
        <v>0</v>
      </c>
      <c r="AB29" s="880">
        <f>+MKJ・MLC・MLL!AC11</f>
        <v>0</v>
      </c>
      <c r="AC29" s="880">
        <f>+MKJ・MLC・MLL!AD11</f>
        <v>0</v>
      </c>
      <c r="AD29" s="880">
        <f>+MKJ・MLC・MLL!AE11</f>
        <v>0</v>
      </c>
      <c r="AE29" s="880">
        <f>+MKJ・MLC・MLL!AF11</f>
        <v>0</v>
      </c>
      <c r="AF29" s="880">
        <f>+MKJ・MLC・MLL!AG11</f>
        <v>0</v>
      </c>
      <c r="AG29" s="880">
        <f>+MKJ・MLC・MLL!AH11</f>
        <v>0</v>
      </c>
      <c r="AH29" s="880">
        <f>+MKJ・MLC・MLL!AI11</f>
        <v>0</v>
      </c>
      <c r="AI29" s="880">
        <f>+MKJ・MLC・MLL!AJ11</f>
        <v>0</v>
      </c>
      <c r="AJ29" s="880">
        <f>+MKJ・MLC・MLL!AK11</f>
        <v>0</v>
      </c>
      <c r="AK29" s="880">
        <f>+MKJ・MLC・MLL!AL11</f>
        <v>0</v>
      </c>
      <c r="AL29" s="881">
        <f>SUM(G29:AK29)+F29</f>
        <v>0</v>
      </c>
      <c r="AP29" s="888"/>
      <c r="AQ29" s="889"/>
    </row>
    <row r="30" spans="1:44" ht="41.25" customHeight="1" thickBot="1">
      <c r="A30" s="238"/>
      <c r="B30" s="2230"/>
      <c r="C30" s="2245" t="s">
        <v>750</v>
      </c>
      <c r="D30" s="2247"/>
      <c r="E30" s="882">
        <v>996</v>
      </c>
      <c r="F30" s="883"/>
      <c r="G30" s="884">
        <f t="shared" ref="G30:AK30" si="13">G29*$E30/(6.5*60*60)</f>
        <v>0</v>
      </c>
      <c r="H30" s="884">
        <f t="shared" si="13"/>
        <v>0</v>
      </c>
      <c r="I30" s="884">
        <f t="shared" si="13"/>
        <v>0</v>
      </c>
      <c r="J30" s="884">
        <f t="shared" si="13"/>
        <v>0</v>
      </c>
      <c r="K30" s="884">
        <f t="shared" si="13"/>
        <v>0</v>
      </c>
      <c r="L30" s="884">
        <f t="shared" si="13"/>
        <v>0</v>
      </c>
      <c r="M30" s="884">
        <f t="shared" si="13"/>
        <v>0</v>
      </c>
      <c r="N30" s="884">
        <f t="shared" si="13"/>
        <v>0</v>
      </c>
      <c r="O30" s="884">
        <f t="shared" si="13"/>
        <v>0</v>
      </c>
      <c r="P30" s="884">
        <f t="shared" si="13"/>
        <v>0</v>
      </c>
      <c r="Q30" s="884">
        <f t="shared" si="13"/>
        <v>0</v>
      </c>
      <c r="R30" s="884">
        <f t="shared" si="13"/>
        <v>0</v>
      </c>
      <c r="S30" s="884">
        <f t="shared" si="13"/>
        <v>0</v>
      </c>
      <c r="T30" s="884">
        <f t="shared" si="13"/>
        <v>0</v>
      </c>
      <c r="U30" s="884">
        <f t="shared" si="13"/>
        <v>0</v>
      </c>
      <c r="V30" s="884">
        <f t="shared" si="13"/>
        <v>0</v>
      </c>
      <c r="W30" s="884">
        <f t="shared" si="13"/>
        <v>0</v>
      </c>
      <c r="X30" s="884">
        <f t="shared" si="13"/>
        <v>0</v>
      </c>
      <c r="Y30" s="884">
        <f t="shared" si="13"/>
        <v>0</v>
      </c>
      <c r="Z30" s="884">
        <f t="shared" si="13"/>
        <v>0</v>
      </c>
      <c r="AA30" s="884">
        <f t="shared" si="13"/>
        <v>0</v>
      </c>
      <c r="AB30" s="884">
        <f t="shared" si="13"/>
        <v>0</v>
      </c>
      <c r="AC30" s="884">
        <f t="shared" si="13"/>
        <v>0</v>
      </c>
      <c r="AD30" s="884">
        <f t="shared" si="13"/>
        <v>0</v>
      </c>
      <c r="AE30" s="884">
        <f t="shared" si="13"/>
        <v>0</v>
      </c>
      <c r="AF30" s="884">
        <f t="shared" si="13"/>
        <v>0</v>
      </c>
      <c r="AG30" s="884">
        <f t="shared" si="13"/>
        <v>0</v>
      </c>
      <c r="AH30" s="884">
        <f t="shared" si="13"/>
        <v>0</v>
      </c>
      <c r="AI30" s="884">
        <f t="shared" si="13"/>
        <v>0</v>
      </c>
      <c r="AJ30" s="884">
        <f t="shared" si="13"/>
        <v>0</v>
      </c>
      <c r="AK30" s="884">
        <f t="shared" si="13"/>
        <v>0</v>
      </c>
      <c r="AL30" s="885"/>
      <c r="AP30" s="888"/>
      <c r="AQ30" s="889"/>
    </row>
    <row r="31" spans="1:44" ht="41.25" customHeight="1">
      <c r="A31" s="238"/>
      <c r="B31" s="2228" t="s">
        <v>761</v>
      </c>
      <c r="C31" s="2242" t="s">
        <v>749</v>
      </c>
      <c r="D31" s="2244"/>
      <c r="E31" s="879"/>
      <c r="F31" s="67"/>
      <c r="G31" s="880">
        <f>MLF・ピポット!H16</f>
        <v>0</v>
      </c>
      <c r="H31" s="880">
        <f>MLF・ピポット!I16</f>
        <v>0</v>
      </c>
      <c r="I31" s="880">
        <f>MLF・ピポット!J16</f>
        <v>0</v>
      </c>
      <c r="J31" s="880">
        <f>MLF・ピポット!K16</f>
        <v>0</v>
      </c>
      <c r="K31" s="880">
        <f>MLF・ピポット!L16</f>
        <v>0</v>
      </c>
      <c r="L31" s="880">
        <f>MLF・ピポット!M16</f>
        <v>60</v>
      </c>
      <c r="M31" s="880">
        <f>MLF・ピポット!N16</f>
        <v>60</v>
      </c>
      <c r="N31" s="880">
        <f>MLF・ピポット!O16</f>
        <v>60</v>
      </c>
      <c r="O31" s="880">
        <f>MLF・ピポット!P16</f>
        <v>0</v>
      </c>
      <c r="P31" s="880">
        <f>MLF・ピポット!Q16</f>
        <v>0</v>
      </c>
      <c r="Q31" s="880">
        <f>MLF・ピポット!R16</f>
        <v>60</v>
      </c>
      <c r="R31" s="880">
        <f>MLF・ピポット!S16</f>
        <v>60</v>
      </c>
      <c r="S31" s="880">
        <f>MLF・ピポット!T16</f>
        <v>60</v>
      </c>
      <c r="T31" s="880">
        <f>MLF・ピポット!U16</f>
        <v>60</v>
      </c>
      <c r="U31" s="880">
        <f>MLF・ピポット!V16</f>
        <v>0</v>
      </c>
      <c r="V31" s="880">
        <f>MLF・ピポット!W16</f>
        <v>0</v>
      </c>
      <c r="W31" s="880">
        <f>MLF・ピポット!X16</f>
        <v>0</v>
      </c>
      <c r="X31" s="880">
        <f>MLF・ピポット!Y16</f>
        <v>0</v>
      </c>
      <c r="Y31" s="880">
        <f>MLF・ピポット!Z16</f>
        <v>0</v>
      </c>
      <c r="Z31" s="880">
        <f>MLF・ピポット!AA16</f>
        <v>0</v>
      </c>
      <c r="AA31" s="880">
        <f>MLF・ピポット!AB16</f>
        <v>0</v>
      </c>
      <c r="AB31" s="880">
        <f>MLF・ピポット!AC16</f>
        <v>0</v>
      </c>
      <c r="AC31" s="880">
        <f>MLF・ピポット!AD16</f>
        <v>0</v>
      </c>
      <c r="AD31" s="880">
        <f>MLF・ピポット!AE16</f>
        <v>0</v>
      </c>
      <c r="AE31" s="880">
        <f>MLF・ピポット!AF16</f>
        <v>40</v>
      </c>
      <c r="AF31" s="880">
        <f>MLF・ピポット!AG16</f>
        <v>40</v>
      </c>
      <c r="AG31" s="880">
        <f>MLF・ピポット!AH16</f>
        <v>40</v>
      </c>
      <c r="AH31" s="880">
        <f>MLF・ピポット!AI16</f>
        <v>0</v>
      </c>
      <c r="AI31" s="880">
        <f>MLF・ピポット!AJ16</f>
        <v>0</v>
      </c>
      <c r="AJ31" s="880">
        <f>MLF・ピポット!AK16</f>
        <v>0</v>
      </c>
      <c r="AK31" s="880">
        <f>MLF・ピポット!AL16</f>
        <v>0</v>
      </c>
      <c r="AL31" s="881">
        <f>SUM(G31:AK31)+F31</f>
        <v>540</v>
      </c>
      <c r="AP31" s="890" t="s">
        <v>737</v>
      </c>
      <c r="AQ31" s="892">
        <f>SUM(AQ9:AQ30)</f>
        <v>385</v>
      </c>
      <c r="AR31" s="893">
        <f>+AQ31/60</f>
        <v>6.416666666666667</v>
      </c>
    </row>
    <row r="32" spans="1:44" ht="41.25" customHeight="1" thickBot="1">
      <c r="A32" s="238"/>
      <c r="B32" s="2230"/>
      <c r="C32" s="2245" t="s">
        <v>750</v>
      </c>
      <c r="D32" s="2247"/>
      <c r="E32" s="882">
        <v>1100</v>
      </c>
      <c r="F32" s="883"/>
      <c r="G32" s="884">
        <f t="shared" ref="G32:AK32" si="14">G31*$E32/(6.5*60*60)</f>
        <v>0</v>
      </c>
      <c r="H32" s="884">
        <f t="shared" si="14"/>
        <v>0</v>
      </c>
      <c r="I32" s="884">
        <f t="shared" si="14"/>
        <v>0</v>
      </c>
      <c r="J32" s="884">
        <f t="shared" si="14"/>
        <v>0</v>
      </c>
      <c r="K32" s="884">
        <f t="shared" si="14"/>
        <v>0</v>
      </c>
      <c r="L32" s="884">
        <f t="shared" si="14"/>
        <v>2.8205128205128207</v>
      </c>
      <c r="M32" s="884">
        <f t="shared" si="14"/>
        <v>2.8205128205128207</v>
      </c>
      <c r="N32" s="884">
        <f t="shared" si="14"/>
        <v>2.8205128205128207</v>
      </c>
      <c r="O32" s="884">
        <f t="shared" si="14"/>
        <v>0</v>
      </c>
      <c r="P32" s="884">
        <f t="shared" si="14"/>
        <v>0</v>
      </c>
      <c r="Q32" s="884">
        <f t="shared" si="14"/>
        <v>2.8205128205128207</v>
      </c>
      <c r="R32" s="884">
        <f t="shared" si="14"/>
        <v>2.8205128205128207</v>
      </c>
      <c r="S32" s="884">
        <f t="shared" si="14"/>
        <v>2.8205128205128207</v>
      </c>
      <c r="T32" s="884">
        <f t="shared" si="14"/>
        <v>2.8205128205128207</v>
      </c>
      <c r="U32" s="884">
        <f t="shared" si="14"/>
        <v>0</v>
      </c>
      <c r="V32" s="884">
        <f t="shared" si="14"/>
        <v>0</v>
      </c>
      <c r="W32" s="884">
        <f t="shared" si="14"/>
        <v>0</v>
      </c>
      <c r="X32" s="884">
        <f t="shared" si="14"/>
        <v>0</v>
      </c>
      <c r="Y32" s="884">
        <f t="shared" si="14"/>
        <v>0</v>
      </c>
      <c r="Z32" s="884">
        <f t="shared" si="14"/>
        <v>0</v>
      </c>
      <c r="AA32" s="884">
        <f t="shared" si="14"/>
        <v>0</v>
      </c>
      <c r="AB32" s="884">
        <f t="shared" si="14"/>
        <v>0</v>
      </c>
      <c r="AC32" s="884">
        <f t="shared" si="14"/>
        <v>0</v>
      </c>
      <c r="AD32" s="884">
        <f t="shared" si="14"/>
        <v>0</v>
      </c>
      <c r="AE32" s="884">
        <f t="shared" si="14"/>
        <v>1.8803418803418803</v>
      </c>
      <c r="AF32" s="884">
        <f t="shared" si="14"/>
        <v>1.8803418803418803</v>
      </c>
      <c r="AG32" s="884">
        <f t="shared" si="14"/>
        <v>1.8803418803418803</v>
      </c>
      <c r="AH32" s="884">
        <f t="shared" si="14"/>
        <v>0</v>
      </c>
      <c r="AI32" s="884">
        <f t="shared" si="14"/>
        <v>0</v>
      </c>
      <c r="AJ32" s="884">
        <f t="shared" si="14"/>
        <v>0</v>
      </c>
      <c r="AK32" s="884">
        <f t="shared" si="14"/>
        <v>0</v>
      </c>
      <c r="AL32" s="885"/>
      <c r="AP32" s="890" t="s">
        <v>762</v>
      </c>
      <c r="AQ32" s="894">
        <f>+AQ31/AQ9</f>
        <v>0.80208333333333337</v>
      </c>
    </row>
    <row r="33" spans="1:38" ht="41.25" customHeight="1">
      <c r="A33" s="238"/>
      <c r="B33" s="2228" t="s">
        <v>370</v>
      </c>
      <c r="C33" s="2242" t="s">
        <v>749</v>
      </c>
      <c r="D33" s="2244"/>
      <c r="E33" s="879"/>
      <c r="F33" s="67"/>
      <c r="G33" s="880">
        <f>+MLF・ピポット!H59</f>
        <v>0</v>
      </c>
      <c r="H33" s="880">
        <f>+MLF・ピポット!I59</f>
        <v>0</v>
      </c>
      <c r="I33" s="880">
        <f>+MLF・ピポット!J59</f>
        <v>0</v>
      </c>
      <c r="J33" s="880">
        <f>+MLF・ピポット!K59</f>
        <v>0</v>
      </c>
      <c r="K33" s="880">
        <f>+MLF・ピポット!L59</f>
        <v>0</v>
      </c>
      <c r="L33" s="880">
        <f>+MLF・ピポット!M59</f>
        <v>96</v>
      </c>
      <c r="M33" s="880">
        <f>+MLF・ピポット!N59</f>
        <v>96</v>
      </c>
      <c r="N33" s="880">
        <f>+MLF・ピポット!O59</f>
        <v>96</v>
      </c>
      <c r="O33" s="880">
        <f>+MLF・ピポット!P59</f>
        <v>0</v>
      </c>
      <c r="P33" s="880">
        <f>+MLF・ピポット!Q59</f>
        <v>0</v>
      </c>
      <c r="Q33" s="880">
        <f>+MLF・ピポット!R59</f>
        <v>96</v>
      </c>
      <c r="R33" s="880">
        <f>+MLF・ピポット!S59</f>
        <v>96</v>
      </c>
      <c r="S33" s="880">
        <f>+MLF・ピポット!T59</f>
        <v>96</v>
      </c>
      <c r="T33" s="880">
        <f>+MLF・ピポット!U59</f>
        <v>96</v>
      </c>
      <c r="U33" s="880">
        <f>+MLF・ピポット!V59</f>
        <v>24</v>
      </c>
      <c r="V33" s="880">
        <f>+MLF・ピポット!W59</f>
        <v>0</v>
      </c>
      <c r="W33" s="880">
        <f>+MLF・ピポット!X59</f>
        <v>0</v>
      </c>
      <c r="X33" s="880">
        <f>+MLF・ピポット!Y59</f>
        <v>0</v>
      </c>
      <c r="Y33" s="880">
        <f>+MLF・ピポット!Z59</f>
        <v>0</v>
      </c>
      <c r="Z33" s="880">
        <f>+MLF・ピポット!AA59</f>
        <v>0</v>
      </c>
      <c r="AA33" s="880">
        <f>+MLF・ピポット!AB59</f>
        <v>0</v>
      </c>
      <c r="AB33" s="880">
        <f>+MLF・ピポット!AC59</f>
        <v>0</v>
      </c>
      <c r="AC33" s="880">
        <f>+MLF・ピポット!AD59</f>
        <v>0</v>
      </c>
      <c r="AD33" s="880">
        <f>+MLF・ピポット!AE59</f>
        <v>0</v>
      </c>
      <c r="AE33" s="880">
        <f>+MLF・ピポット!AF59</f>
        <v>0</v>
      </c>
      <c r="AF33" s="880">
        <f>+MLF・ピポット!AG59</f>
        <v>0</v>
      </c>
      <c r="AG33" s="880">
        <f>+MLF・ピポット!AH59</f>
        <v>0</v>
      </c>
      <c r="AH33" s="880">
        <f>+MLF・ピポット!AI59</f>
        <v>0</v>
      </c>
      <c r="AI33" s="880">
        <f>+MLF・ピポット!AJ59</f>
        <v>0</v>
      </c>
      <c r="AJ33" s="880">
        <f>+MLF・ピポット!AK59</f>
        <v>0</v>
      </c>
      <c r="AK33" s="880">
        <f>+MLF・ピポット!AL59</f>
        <v>0</v>
      </c>
      <c r="AL33" s="881">
        <f>SUM(G33:AK33)+F33</f>
        <v>696</v>
      </c>
    </row>
    <row r="34" spans="1:38" ht="41.25" customHeight="1" thickBot="1">
      <c r="A34" s="238"/>
      <c r="B34" s="2230"/>
      <c r="C34" s="2245" t="s">
        <v>750</v>
      </c>
      <c r="D34" s="2247"/>
      <c r="E34" s="882">
        <v>780</v>
      </c>
      <c r="F34" s="883"/>
      <c r="G34" s="884">
        <f t="shared" ref="G34:AK34" si="15">G33*$E34/(6.5*60*60)</f>
        <v>0</v>
      </c>
      <c r="H34" s="884">
        <f t="shared" si="15"/>
        <v>0</v>
      </c>
      <c r="I34" s="884">
        <f t="shared" si="15"/>
        <v>0</v>
      </c>
      <c r="J34" s="884">
        <f t="shared" si="15"/>
        <v>0</v>
      </c>
      <c r="K34" s="884">
        <f t="shared" si="15"/>
        <v>0</v>
      </c>
      <c r="L34" s="884">
        <f t="shared" si="15"/>
        <v>3.2</v>
      </c>
      <c r="M34" s="884">
        <f t="shared" si="15"/>
        <v>3.2</v>
      </c>
      <c r="N34" s="884">
        <f t="shared" si="15"/>
        <v>3.2</v>
      </c>
      <c r="O34" s="884">
        <f t="shared" si="15"/>
        <v>0</v>
      </c>
      <c r="P34" s="884">
        <f t="shared" si="15"/>
        <v>0</v>
      </c>
      <c r="Q34" s="884">
        <f t="shared" si="15"/>
        <v>3.2</v>
      </c>
      <c r="R34" s="884">
        <f t="shared" si="15"/>
        <v>3.2</v>
      </c>
      <c r="S34" s="884">
        <f t="shared" si="15"/>
        <v>3.2</v>
      </c>
      <c r="T34" s="884">
        <f t="shared" si="15"/>
        <v>3.2</v>
      </c>
      <c r="U34" s="884">
        <f t="shared" si="15"/>
        <v>0.8</v>
      </c>
      <c r="V34" s="884">
        <f t="shared" si="15"/>
        <v>0</v>
      </c>
      <c r="W34" s="884">
        <f t="shared" si="15"/>
        <v>0</v>
      </c>
      <c r="X34" s="884">
        <f t="shared" si="15"/>
        <v>0</v>
      </c>
      <c r="Y34" s="884">
        <f t="shared" si="15"/>
        <v>0</v>
      </c>
      <c r="Z34" s="884">
        <f t="shared" si="15"/>
        <v>0</v>
      </c>
      <c r="AA34" s="884">
        <f t="shared" si="15"/>
        <v>0</v>
      </c>
      <c r="AB34" s="884">
        <f t="shared" si="15"/>
        <v>0</v>
      </c>
      <c r="AC34" s="884">
        <f t="shared" si="15"/>
        <v>0</v>
      </c>
      <c r="AD34" s="884">
        <f t="shared" si="15"/>
        <v>0</v>
      </c>
      <c r="AE34" s="884">
        <f t="shared" si="15"/>
        <v>0</v>
      </c>
      <c r="AF34" s="884">
        <f t="shared" si="15"/>
        <v>0</v>
      </c>
      <c r="AG34" s="884">
        <f t="shared" si="15"/>
        <v>0</v>
      </c>
      <c r="AH34" s="884">
        <f t="shared" si="15"/>
        <v>0</v>
      </c>
      <c r="AI34" s="884">
        <f t="shared" si="15"/>
        <v>0</v>
      </c>
      <c r="AJ34" s="884">
        <f t="shared" si="15"/>
        <v>0</v>
      </c>
      <c r="AK34" s="884">
        <f t="shared" si="15"/>
        <v>0</v>
      </c>
      <c r="AL34" s="885"/>
    </row>
    <row r="35" spans="1:38" ht="41.25" customHeight="1">
      <c r="A35" s="238"/>
      <c r="B35" s="2228" t="s">
        <v>178</v>
      </c>
      <c r="C35" s="2242" t="s">
        <v>749</v>
      </c>
      <c r="D35" s="2244"/>
      <c r="E35" s="879"/>
      <c r="F35" s="67"/>
      <c r="G35" s="880">
        <f>MLF・ピポット!H102</f>
        <v>0</v>
      </c>
      <c r="H35" s="880">
        <f>MLF・ピポット!I102</f>
        <v>0</v>
      </c>
      <c r="I35" s="880">
        <f>MLF・ピポット!J102</f>
        <v>0</v>
      </c>
      <c r="J35" s="880">
        <f>MLF・ピポット!K102</f>
        <v>0</v>
      </c>
      <c r="K35" s="880">
        <f>MLF・ピポット!L102</f>
        <v>0</v>
      </c>
      <c r="L35" s="880">
        <f>MLF・ピポット!M102</f>
        <v>0</v>
      </c>
      <c r="M35" s="880">
        <f>MLF・ピポット!N102</f>
        <v>0</v>
      </c>
      <c r="N35" s="880">
        <f>MLF・ピポット!O102</f>
        <v>0</v>
      </c>
      <c r="O35" s="880">
        <f>MLF・ピポット!P102</f>
        <v>0</v>
      </c>
      <c r="P35" s="880">
        <f>MLF・ピポット!Q102</f>
        <v>0</v>
      </c>
      <c r="Q35" s="880">
        <f>MLF・ピポット!R102</f>
        <v>0</v>
      </c>
      <c r="R35" s="880">
        <f>MLF・ピポット!S102</f>
        <v>0</v>
      </c>
      <c r="S35" s="880">
        <f>MLF・ピポット!T102</f>
        <v>80</v>
      </c>
      <c r="T35" s="880">
        <f>MLF・ピポット!U102</f>
        <v>80</v>
      </c>
      <c r="U35" s="880">
        <f>MLF・ピポット!V102</f>
        <v>80</v>
      </c>
      <c r="V35" s="880">
        <f>MLF・ピポット!W102</f>
        <v>0</v>
      </c>
      <c r="W35" s="880">
        <f>MLF・ピポット!X102</f>
        <v>0</v>
      </c>
      <c r="X35" s="880">
        <f>MLF・ピポット!Y102</f>
        <v>80</v>
      </c>
      <c r="Y35" s="880">
        <f>MLF・ピポット!Z102</f>
        <v>80</v>
      </c>
      <c r="Z35" s="880">
        <f>MLF・ピポット!AA102</f>
        <v>100</v>
      </c>
      <c r="AA35" s="880">
        <f>MLF・ピポット!AB102</f>
        <v>100</v>
      </c>
      <c r="AB35" s="880">
        <f>MLF・ピポット!AC102</f>
        <v>100</v>
      </c>
      <c r="AC35" s="880">
        <f>MLF・ピポット!AD102</f>
        <v>0</v>
      </c>
      <c r="AD35" s="880">
        <f>MLF・ピポット!AE102</f>
        <v>0</v>
      </c>
      <c r="AE35" s="880">
        <f>MLF・ピポット!AF102</f>
        <v>100</v>
      </c>
      <c r="AF35" s="880">
        <f>MLF・ピポット!AG102</f>
        <v>100</v>
      </c>
      <c r="AG35" s="880">
        <f>MLF・ピポット!AH102</f>
        <v>100</v>
      </c>
      <c r="AH35" s="880">
        <f>MLF・ピポット!AI102</f>
        <v>100</v>
      </c>
      <c r="AI35" s="880">
        <f>MLF・ピポット!AJ102</f>
        <v>100</v>
      </c>
      <c r="AJ35" s="880">
        <f>MLF・ピポット!AK102</f>
        <v>0</v>
      </c>
      <c r="AK35" s="880">
        <f>MLF・ピポット!AL102</f>
        <v>0</v>
      </c>
      <c r="AL35" s="881">
        <f>SUM(G35:AK35)+F35</f>
        <v>1200</v>
      </c>
    </row>
    <row r="36" spans="1:38" ht="41.25" customHeight="1" thickBot="1">
      <c r="A36" s="238"/>
      <c r="B36" s="2230"/>
      <c r="C36" s="2245" t="s">
        <v>750</v>
      </c>
      <c r="D36" s="2247"/>
      <c r="E36" s="882">
        <v>780</v>
      </c>
      <c r="F36" s="883"/>
      <c r="G36" s="884">
        <f t="shared" ref="G36:AK36" si="16">G35*$E36/(6.5*60*60)</f>
        <v>0</v>
      </c>
      <c r="H36" s="884">
        <f t="shared" si="16"/>
        <v>0</v>
      </c>
      <c r="I36" s="884">
        <f t="shared" si="16"/>
        <v>0</v>
      </c>
      <c r="J36" s="884">
        <f t="shared" si="16"/>
        <v>0</v>
      </c>
      <c r="K36" s="884">
        <f t="shared" si="16"/>
        <v>0</v>
      </c>
      <c r="L36" s="884">
        <f t="shared" si="16"/>
        <v>0</v>
      </c>
      <c r="M36" s="884">
        <f t="shared" si="16"/>
        <v>0</v>
      </c>
      <c r="N36" s="884">
        <f t="shared" si="16"/>
        <v>0</v>
      </c>
      <c r="O36" s="884">
        <f t="shared" si="16"/>
        <v>0</v>
      </c>
      <c r="P36" s="884">
        <f t="shared" si="16"/>
        <v>0</v>
      </c>
      <c r="Q36" s="884">
        <f t="shared" si="16"/>
        <v>0</v>
      </c>
      <c r="R36" s="884">
        <f t="shared" si="16"/>
        <v>0</v>
      </c>
      <c r="S36" s="884">
        <f t="shared" si="16"/>
        <v>2.6666666666666665</v>
      </c>
      <c r="T36" s="884">
        <f t="shared" si="16"/>
        <v>2.6666666666666665</v>
      </c>
      <c r="U36" s="884">
        <f t="shared" si="16"/>
        <v>2.6666666666666665</v>
      </c>
      <c r="V36" s="884">
        <f t="shared" si="16"/>
        <v>0</v>
      </c>
      <c r="W36" s="884">
        <f t="shared" si="16"/>
        <v>0</v>
      </c>
      <c r="X36" s="884">
        <f t="shared" si="16"/>
        <v>2.6666666666666665</v>
      </c>
      <c r="Y36" s="884">
        <f t="shared" si="16"/>
        <v>2.6666666666666665</v>
      </c>
      <c r="Z36" s="884">
        <f t="shared" si="16"/>
        <v>3.3333333333333335</v>
      </c>
      <c r="AA36" s="884">
        <f t="shared" si="16"/>
        <v>3.3333333333333335</v>
      </c>
      <c r="AB36" s="884">
        <f t="shared" si="16"/>
        <v>3.3333333333333335</v>
      </c>
      <c r="AC36" s="884">
        <f t="shared" si="16"/>
        <v>0</v>
      </c>
      <c r="AD36" s="884">
        <f t="shared" si="16"/>
        <v>0</v>
      </c>
      <c r="AE36" s="884">
        <f t="shared" si="16"/>
        <v>3.3333333333333335</v>
      </c>
      <c r="AF36" s="884">
        <f t="shared" si="16"/>
        <v>3.3333333333333335</v>
      </c>
      <c r="AG36" s="884">
        <f t="shared" si="16"/>
        <v>3.3333333333333335</v>
      </c>
      <c r="AH36" s="884">
        <f t="shared" si="16"/>
        <v>3.3333333333333335</v>
      </c>
      <c r="AI36" s="884">
        <f t="shared" si="16"/>
        <v>3.3333333333333335</v>
      </c>
      <c r="AJ36" s="884">
        <f t="shared" si="16"/>
        <v>0</v>
      </c>
      <c r="AK36" s="884">
        <f t="shared" si="16"/>
        <v>0</v>
      </c>
      <c r="AL36" s="885"/>
    </row>
    <row r="37" spans="1:38" ht="41.25" customHeight="1">
      <c r="A37" s="238"/>
      <c r="B37" s="2228" t="s">
        <v>763</v>
      </c>
      <c r="C37" s="2242" t="s">
        <v>749</v>
      </c>
      <c r="D37" s="2244"/>
      <c r="E37" s="879"/>
      <c r="F37" s="67"/>
      <c r="G37" s="880">
        <f>+MLM_HP・SWA!H11</f>
        <v>0</v>
      </c>
      <c r="H37" s="880">
        <f>+MLM_HP・SWA!I11</f>
        <v>0</v>
      </c>
      <c r="I37" s="880">
        <f>+MLM_HP・SWA!J11</f>
        <v>0</v>
      </c>
      <c r="J37" s="880">
        <f>+MLM_HP・SWA!K11</f>
        <v>0</v>
      </c>
      <c r="K37" s="880">
        <f>+MLM_HP・SWA!L11</f>
        <v>0</v>
      </c>
      <c r="L37" s="880">
        <f>+MLM_HP・SWA!M11</f>
        <v>108</v>
      </c>
      <c r="M37" s="880">
        <f>+MLM_HP・SWA!N11</f>
        <v>72</v>
      </c>
      <c r="N37" s="880">
        <f>+MLM_HP・SWA!O11</f>
        <v>72</v>
      </c>
      <c r="O37" s="880">
        <f>+MLM_HP・SWA!P11</f>
        <v>0</v>
      </c>
      <c r="P37" s="880">
        <f>+MLM_HP・SWA!Q11</f>
        <v>0</v>
      </c>
      <c r="Q37" s="880">
        <f>+MLM_HP・SWA!R11</f>
        <v>0</v>
      </c>
      <c r="R37" s="880">
        <f>+MLM_HP・SWA!S11</f>
        <v>0</v>
      </c>
      <c r="S37" s="880">
        <f>+MLM_HP・SWA!T11</f>
        <v>0</v>
      </c>
      <c r="T37" s="880">
        <f>+MLM_HP・SWA!U11</f>
        <v>0</v>
      </c>
      <c r="U37" s="880">
        <f>+MLM_HP・SWA!V11</f>
        <v>0</v>
      </c>
      <c r="V37" s="880">
        <f>+MLM_HP・SWA!W11</f>
        <v>0</v>
      </c>
      <c r="W37" s="880">
        <f>+MLM_HP・SWA!X11</f>
        <v>0</v>
      </c>
      <c r="X37" s="880">
        <f>+MLM_HP・SWA!Y11</f>
        <v>0</v>
      </c>
      <c r="Y37" s="880">
        <f>+MLM_HP・SWA!Z11</f>
        <v>0</v>
      </c>
      <c r="Z37" s="880">
        <f>+MLM_HP・SWA!AA11</f>
        <v>0</v>
      </c>
      <c r="AA37" s="880">
        <f>+MLM_HP・SWA!AB11</f>
        <v>0</v>
      </c>
      <c r="AB37" s="880">
        <f>+MLM_HP・SWA!AC11</f>
        <v>0</v>
      </c>
      <c r="AC37" s="880">
        <f>+MLM_HP・SWA!AD11</f>
        <v>0</v>
      </c>
      <c r="AD37" s="880">
        <f>+MLM_HP・SWA!AE11</f>
        <v>0</v>
      </c>
      <c r="AE37" s="880">
        <f>+MLM_HP・SWA!AF11</f>
        <v>0</v>
      </c>
      <c r="AF37" s="880">
        <f>+MLM_HP・SWA!AG11</f>
        <v>0</v>
      </c>
      <c r="AG37" s="880">
        <f>+MLM_HP・SWA!AH11</f>
        <v>0</v>
      </c>
      <c r="AH37" s="880">
        <f>+MLM_HP・SWA!AI11</f>
        <v>0</v>
      </c>
      <c r="AI37" s="880">
        <f>+MLM_HP・SWA!AJ11</f>
        <v>0</v>
      </c>
      <c r="AJ37" s="880">
        <f>+MLM_HP・SWA!AK11</f>
        <v>0</v>
      </c>
      <c r="AK37" s="880">
        <f>+MLM_HP・SWA!AL11</f>
        <v>0</v>
      </c>
      <c r="AL37" s="881">
        <f>SUM(G37:AK37)+F37</f>
        <v>252</v>
      </c>
    </row>
    <row r="38" spans="1:38" ht="41.25" customHeight="1" thickBot="1">
      <c r="A38" s="238"/>
      <c r="B38" s="2230"/>
      <c r="C38" s="2245" t="s">
        <v>750</v>
      </c>
      <c r="D38" s="2247"/>
      <c r="E38" s="882">
        <v>393.8</v>
      </c>
      <c r="F38" s="883"/>
      <c r="G38" s="884">
        <f t="shared" ref="G38:AK38" si="17">G37*$E38/(6.5*60*60)</f>
        <v>0</v>
      </c>
      <c r="H38" s="884">
        <f t="shared" si="17"/>
        <v>0</v>
      </c>
      <c r="I38" s="884">
        <f t="shared" si="17"/>
        <v>0</v>
      </c>
      <c r="J38" s="884">
        <f t="shared" si="17"/>
        <v>0</v>
      </c>
      <c r="K38" s="884">
        <f t="shared" si="17"/>
        <v>0</v>
      </c>
      <c r="L38" s="884">
        <f t="shared" si="17"/>
        <v>1.8175384615384615</v>
      </c>
      <c r="M38" s="884">
        <f t="shared" si="17"/>
        <v>1.2116923076923078</v>
      </c>
      <c r="N38" s="884">
        <f t="shared" si="17"/>
        <v>1.2116923076923078</v>
      </c>
      <c r="O38" s="884">
        <f t="shared" si="17"/>
        <v>0</v>
      </c>
      <c r="P38" s="884">
        <f t="shared" si="17"/>
        <v>0</v>
      </c>
      <c r="Q38" s="884">
        <f t="shared" si="17"/>
        <v>0</v>
      </c>
      <c r="R38" s="884">
        <f t="shared" si="17"/>
        <v>0</v>
      </c>
      <c r="S38" s="884">
        <f t="shared" si="17"/>
        <v>0</v>
      </c>
      <c r="T38" s="884">
        <f t="shared" si="17"/>
        <v>0</v>
      </c>
      <c r="U38" s="884">
        <f t="shared" si="17"/>
        <v>0</v>
      </c>
      <c r="V38" s="884">
        <f t="shared" si="17"/>
        <v>0</v>
      </c>
      <c r="W38" s="884">
        <f t="shared" si="17"/>
        <v>0</v>
      </c>
      <c r="X38" s="884">
        <f t="shared" si="17"/>
        <v>0</v>
      </c>
      <c r="Y38" s="884">
        <f t="shared" si="17"/>
        <v>0</v>
      </c>
      <c r="Z38" s="884">
        <f t="shared" si="17"/>
        <v>0</v>
      </c>
      <c r="AA38" s="884">
        <f t="shared" si="17"/>
        <v>0</v>
      </c>
      <c r="AB38" s="884">
        <f t="shared" si="17"/>
        <v>0</v>
      </c>
      <c r="AC38" s="884">
        <f t="shared" si="17"/>
        <v>0</v>
      </c>
      <c r="AD38" s="884">
        <f t="shared" si="17"/>
        <v>0</v>
      </c>
      <c r="AE38" s="884">
        <f t="shared" si="17"/>
        <v>0</v>
      </c>
      <c r="AF38" s="884">
        <f t="shared" si="17"/>
        <v>0</v>
      </c>
      <c r="AG38" s="884">
        <f t="shared" si="17"/>
        <v>0</v>
      </c>
      <c r="AH38" s="884">
        <f t="shared" si="17"/>
        <v>0</v>
      </c>
      <c r="AI38" s="884">
        <f t="shared" si="17"/>
        <v>0</v>
      </c>
      <c r="AJ38" s="884">
        <f t="shared" si="17"/>
        <v>0</v>
      </c>
      <c r="AK38" s="884">
        <f t="shared" si="17"/>
        <v>0</v>
      </c>
      <c r="AL38" s="885"/>
    </row>
    <row r="39" spans="1:38" ht="41.25" customHeight="1">
      <c r="A39" s="238"/>
      <c r="B39" s="2228" t="s">
        <v>764</v>
      </c>
      <c r="C39" s="2242" t="s">
        <v>749</v>
      </c>
      <c r="D39" s="2244"/>
      <c r="E39" s="879"/>
      <c r="F39" s="67"/>
      <c r="G39" s="880">
        <f>+MLM_HP・SWA!H46</f>
        <v>0</v>
      </c>
      <c r="H39" s="880">
        <f>+MLM_HP・SWA!I46</f>
        <v>0</v>
      </c>
      <c r="I39" s="880">
        <f>+MLM_HP・SWA!J46</f>
        <v>0</v>
      </c>
      <c r="J39" s="880">
        <f>+MLM_HP・SWA!K46</f>
        <v>0</v>
      </c>
      <c r="K39" s="880">
        <f>+MLM_HP・SWA!L46</f>
        <v>0</v>
      </c>
      <c r="L39" s="880">
        <f>+MLM_HP・SWA!M46</f>
        <v>66</v>
      </c>
      <c r="M39" s="880">
        <f>+MLM_HP・SWA!N46</f>
        <v>44</v>
      </c>
      <c r="N39" s="880">
        <f>+MLM_HP・SWA!O46</f>
        <v>0</v>
      </c>
      <c r="O39" s="880">
        <f>+MLM_HP・SWA!P46</f>
        <v>0</v>
      </c>
      <c r="P39" s="880">
        <f>+MLM_HP・SWA!Q46</f>
        <v>0</v>
      </c>
      <c r="Q39" s="880">
        <f>+MLM_HP・SWA!R46</f>
        <v>0</v>
      </c>
      <c r="R39" s="880">
        <f>+MLM_HP・SWA!S46</f>
        <v>0</v>
      </c>
      <c r="S39" s="880">
        <f>+MLM_HP・SWA!T46</f>
        <v>0</v>
      </c>
      <c r="T39" s="880">
        <f>+MLM_HP・SWA!U46</f>
        <v>0</v>
      </c>
      <c r="U39" s="880">
        <f>+MLM_HP・SWA!V46</f>
        <v>0</v>
      </c>
      <c r="V39" s="880">
        <f>+MLM_HP・SWA!W46</f>
        <v>0</v>
      </c>
      <c r="W39" s="880">
        <f>+MLM_HP・SWA!X46</f>
        <v>0</v>
      </c>
      <c r="X39" s="880">
        <f>+MLM_HP・SWA!Y46</f>
        <v>0</v>
      </c>
      <c r="Y39" s="880">
        <f>+MLM_HP・SWA!Z46</f>
        <v>0</v>
      </c>
      <c r="Z39" s="880">
        <f>+MLM_HP・SWA!AA46</f>
        <v>0</v>
      </c>
      <c r="AA39" s="880">
        <f>+MLM_HP・SWA!AB46</f>
        <v>0</v>
      </c>
      <c r="AB39" s="880">
        <f>+MLM_HP・SWA!AC46</f>
        <v>0</v>
      </c>
      <c r="AC39" s="880">
        <f>+MLM_HP・SWA!AD46</f>
        <v>0</v>
      </c>
      <c r="AD39" s="880">
        <f>+MLM_HP・SWA!AE46</f>
        <v>0</v>
      </c>
      <c r="AE39" s="880">
        <f>+MLM_HP・SWA!AF46</f>
        <v>0</v>
      </c>
      <c r="AF39" s="880">
        <f>+MLM_HP・SWA!AG46</f>
        <v>0</v>
      </c>
      <c r="AG39" s="880">
        <f>+MLM_HP・SWA!AH46</f>
        <v>0</v>
      </c>
      <c r="AH39" s="880">
        <f>+MLM_HP・SWA!AI46</f>
        <v>0</v>
      </c>
      <c r="AI39" s="880">
        <f>+MLM_HP・SWA!AJ46</f>
        <v>0</v>
      </c>
      <c r="AJ39" s="880">
        <f>+MLM_HP・SWA!AK46</f>
        <v>0</v>
      </c>
      <c r="AK39" s="880">
        <f>+MLM_HP・SWA!AL46</f>
        <v>0</v>
      </c>
      <c r="AL39" s="881">
        <f>SUM(G39:AK39)+F39</f>
        <v>110</v>
      </c>
    </row>
    <row r="40" spans="1:38" ht="41.25" customHeight="1" thickBot="1">
      <c r="A40" s="238"/>
      <c r="B40" s="2230"/>
      <c r="C40" s="2245" t="s">
        <v>750</v>
      </c>
      <c r="D40" s="2247"/>
      <c r="E40" s="882">
        <v>90</v>
      </c>
      <c r="F40" s="883"/>
      <c r="G40" s="884">
        <f t="shared" ref="G40:AK40" si="18">G39*$E40/(6.5*60*60)</f>
        <v>0</v>
      </c>
      <c r="H40" s="884">
        <f t="shared" si="18"/>
        <v>0</v>
      </c>
      <c r="I40" s="884">
        <f t="shared" si="18"/>
        <v>0</v>
      </c>
      <c r="J40" s="884">
        <f t="shared" si="18"/>
        <v>0</v>
      </c>
      <c r="K40" s="884">
        <f t="shared" si="18"/>
        <v>0</v>
      </c>
      <c r="L40" s="884">
        <f t="shared" si="18"/>
        <v>0.25384615384615383</v>
      </c>
      <c r="M40" s="884">
        <f t="shared" si="18"/>
        <v>0.16923076923076924</v>
      </c>
      <c r="N40" s="884">
        <f t="shared" si="18"/>
        <v>0</v>
      </c>
      <c r="O40" s="884">
        <f t="shared" si="18"/>
        <v>0</v>
      </c>
      <c r="P40" s="884">
        <f t="shared" si="18"/>
        <v>0</v>
      </c>
      <c r="Q40" s="884">
        <f t="shared" si="18"/>
        <v>0</v>
      </c>
      <c r="R40" s="884">
        <f t="shared" si="18"/>
        <v>0</v>
      </c>
      <c r="S40" s="884">
        <f t="shared" si="18"/>
        <v>0</v>
      </c>
      <c r="T40" s="884">
        <f t="shared" si="18"/>
        <v>0</v>
      </c>
      <c r="U40" s="884">
        <f t="shared" si="18"/>
        <v>0</v>
      </c>
      <c r="V40" s="884">
        <f t="shared" si="18"/>
        <v>0</v>
      </c>
      <c r="W40" s="884">
        <f t="shared" si="18"/>
        <v>0</v>
      </c>
      <c r="X40" s="884">
        <f t="shared" si="18"/>
        <v>0</v>
      </c>
      <c r="Y40" s="884">
        <f t="shared" si="18"/>
        <v>0</v>
      </c>
      <c r="Z40" s="884">
        <f t="shared" si="18"/>
        <v>0</v>
      </c>
      <c r="AA40" s="884">
        <f t="shared" si="18"/>
        <v>0</v>
      </c>
      <c r="AB40" s="884">
        <f t="shared" si="18"/>
        <v>0</v>
      </c>
      <c r="AC40" s="884">
        <f t="shared" si="18"/>
        <v>0</v>
      </c>
      <c r="AD40" s="884">
        <f t="shared" si="18"/>
        <v>0</v>
      </c>
      <c r="AE40" s="884">
        <f t="shared" si="18"/>
        <v>0</v>
      </c>
      <c r="AF40" s="884">
        <f t="shared" si="18"/>
        <v>0</v>
      </c>
      <c r="AG40" s="884">
        <f t="shared" si="18"/>
        <v>0</v>
      </c>
      <c r="AH40" s="884">
        <f t="shared" si="18"/>
        <v>0</v>
      </c>
      <c r="AI40" s="884">
        <f t="shared" si="18"/>
        <v>0</v>
      </c>
      <c r="AJ40" s="884">
        <f t="shared" si="18"/>
        <v>0</v>
      </c>
      <c r="AK40" s="884">
        <f t="shared" si="18"/>
        <v>0</v>
      </c>
      <c r="AL40" s="885"/>
    </row>
    <row r="41" spans="1:38" ht="41.25" customHeight="1">
      <c r="A41" s="238"/>
      <c r="B41" s="2228" t="s">
        <v>765</v>
      </c>
      <c r="C41" s="2242" t="s">
        <v>749</v>
      </c>
      <c r="D41" s="2244"/>
      <c r="E41" s="879"/>
      <c r="F41" s="67"/>
      <c r="G41" s="880">
        <f>+MLM_HP・SWA!H81</f>
        <v>0</v>
      </c>
      <c r="H41" s="880">
        <f>+MLM_HP・SWA!I81</f>
        <v>0</v>
      </c>
      <c r="I41" s="880">
        <f>+MLM_HP・SWA!J81</f>
        <v>0</v>
      </c>
      <c r="J41" s="880">
        <f>+MLM_HP・SWA!K81</f>
        <v>0</v>
      </c>
      <c r="K41" s="880">
        <f>+MLM_HP・SWA!L81</f>
        <v>0</v>
      </c>
      <c r="L41" s="880">
        <f>+MLM_HP・SWA!M81</f>
        <v>0</v>
      </c>
      <c r="M41" s="880">
        <f>+MLM_HP・SWA!N81</f>
        <v>0</v>
      </c>
      <c r="N41" s="880">
        <f>+MLM_HP・SWA!O81</f>
        <v>0</v>
      </c>
      <c r="O41" s="880">
        <f>+MLM_HP・SWA!P81</f>
        <v>0</v>
      </c>
      <c r="P41" s="880">
        <f>+MLM_HP・SWA!Q81</f>
        <v>0</v>
      </c>
      <c r="Q41" s="880">
        <f>+MLM_HP・SWA!R81</f>
        <v>0</v>
      </c>
      <c r="R41" s="880">
        <f>+MLM_HP・SWA!S81</f>
        <v>0</v>
      </c>
      <c r="S41" s="880">
        <f>+MLM_HP・SWA!T81</f>
        <v>0</v>
      </c>
      <c r="T41" s="880">
        <f>+MLM_HP・SWA!U81</f>
        <v>0</v>
      </c>
      <c r="U41" s="880">
        <f>+MLM_HP・SWA!V81</f>
        <v>0</v>
      </c>
      <c r="V41" s="880">
        <f>+MLM_HP・SWA!W81</f>
        <v>0</v>
      </c>
      <c r="W41" s="880">
        <f>+MLM_HP・SWA!X81</f>
        <v>0</v>
      </c>
      <c r="X41" s="880">
        <f>+MLM_HP・SWA!Y81</f>
        <v>0</v>
      </c>
      <c r="Y41" s="880">
        <f>+MLM_HP・SWA!Z81</f>
        <v>0</v>
      </c>
      <c r="Z41" s="880">
        <f>+MLM_HP・SWA!AA81</f>
        <v>0</v>
      </c>
      <c r="AA41" s="880">
        <f>+MLM_HP・SWA!AB81</f>
        <v>0</v>
      </c>
      <c r="AB41" s="880">
        <f>+MLM_HP・SWA!AC81</f>
        <v>0</v>
      </c>
      <c r="AC41" s="880">
        <f>+MLM_HP・SWA!AD81</f>
        <v>0</v>
      </c>
      <c r="AD41" s="880">
        <f>+MLM_HP・SWA!AE81</f>
        <v>0</v>
      </c>
      <c r="AE41" s="880">
        <f>+MLM_HP・SWA!AF81</f>
        <v>0</v>
      </c>
      <c r="AF41" s="880">
        <f>+MLM_HP・SWA!AG81</f>
        <v>0</v>
      </c>
      <c r="AG41" s="880">
        <f>+MLM_HP・SWA!AH81</f>
        <v>0</v>
      </c>
      <c r="AH41" s="880">
        <f>+MLM_HP・SWA!AI81</f>
        <v>0</v>
      </c>
      <c r="AI41" s="880">
        <f>+MLM_HP・SWA!AJ81</f>
        <v>0</v>
      </c>
      <c r="AJ41" s="880">
        <f>+MLM_HP・SWA!AK81</f>
        <v>0</v>
      </c>
      <c r="AK41" s="880">
        <f>+MLM_HP・SWA!AL81</f>
        <v>0</v>
      </c>
      <c r="AL41" s="881">
        <f>SUM(G41:AK41)+F41</f>
        <v>0</v>
      </c>
    </row>
    <row r="42" spans="1:38" ht="41.25" customHeight="1" thickBot="1">
      <c r="A42" s="238"/>
      <c r="B42" s="2230"/>
      <c r="C42" s="2245" t="s">
        <v>750</v>
      </c>
      <c r="D42" s="2247"/>
      <c r="E42" s="882">
        <v>90</v>
      </c>
      <c r="F42" s="883"/>
      <c r="G42" s="884">
        <f t="shared" ref="G42:AK42" si="19">G41*$E42/(6.5*60*60)</f>
        <v>0</v>
      </c>
      <c r="H42" s="884">
        <f t="shared" si="19"/>
        <v>0</v>
      </c>
      <c r="I42" s="884">
        <f t="shared" si="19"/>
        <v>0</v>
      </c>
      <c r="J42" s="884">
        <f t="shared" si="19"/>
        <v>0</v>
      </c>
      <c r="K42" s="884">
        <f t="shared" si="19"/>
        <v>0</v>
      </c>
      <c r="L42" s="884">
        <f t="shared" si="19"/>
        <v>0</v>
      </c>
      <c r="M42" s="884">
        <f t="shared" si="19"/>
        <v>0</v>
      </c>
      <c r="N42" s="884">
        <f t="shared" si="19"/>
        <v>0</v>
      </c>
      <c r="O42" s="884">
        <f t="shared" si="19"/>
        <v>0</v>
      </c>
      <c r="P42" s="884">
        <f t="shared" si="19"/>
        <v>0</v>
      </c>
      <c r="Q42" s="884">
        <f t="shared" si="19"/>
        <v>0</v>
      </c>
      <c r="R42" s="884">
        <f t="shared" si="19"/>
        <v>0</v>
      </c>
      <c r="S42" s="884">
        <f t="shared" si="19"/>
        <v>0</v>
      </c>
      <c r="T42" s="884">
        <f t="shared" si="19"/>
        <v>0</v>
      </c>
      <c r="U42" s="884">
        <f t="shared" si="19"/>
        <v>0</v>
      </c>
      <c r="V42" s="884">
        <f t="shared" si="19"/>
        <v>0</v>
      </c>
      <c r="W42" s="884">
        <f t="shared" si="19"/>
        <v>0</v>
      </c>
      <c r="X42" s="884">
        <f t="shared" si="19"/>
        <v>0</v>
      </c>
      <c r="Y42" s="884">
        <f t="shared" si="19"/>
        <v>0</v>
      </c>
      <c r="Z42" s="884">
        <f t="shared" si="19"/>
        <v>0</v>
      </c>
      <c r="AA42" s="884">
        <f t="shared" si="19"/>
        <v>0</v>
      </c>
      <c r="AB42" s="884">
        <f t="shared" si="19"/>
        <v>0</v>
      </c>
      <c r="AC42" s="884">
        <f t="shared" si="19"/>
        <v>0</v>
      </c>
      <c r="AD42" s="884">
        <f t="shared" si="19"/>
        <v>0</v>
      </c>
      <c r="AE42" s="884">
        <f t="shared" si="19"/>
        <v>0</v>
      </c>
      <c r="AF42" s="884">
        <f t="shared" si="19"/>
        <v>0</v>
      </c>
      <c r="AG42" s="884">
        <f t="shared" si="19"/>
        <v>0</v>
      </c>
      <c r="AH42" s="884">
        <f t="shared" si="19"/>
        <v>0</v>
      </c>
      <c r="AI42" s="884">
        <f t="shared" si="19"/>
        <v>0</v>
      </c>
      <c r="AJ42" s="884">
        <f t="shared" si="19"/>
        <v>0</v>
      </c>
      <c r="AK42" s="884">
        <f t="shared" si="19"/>
        <v>0</v>
      </c>
      <c r="AL42" s="885"/>
    </row>
    <row r="43" spans="1:38" ht="54.75" customHeight="1" thickBot="1">
      <c r="C43" s="2245" t="s">
        <v>766</v>
      </c>
      <c r="D43" s="2247"/>
      <c r="E43" s="882"/>
      <c r="F43" s="883"/>
      <c r="G43" s="884">
        <f t="shared" ref="G43:AK43" si="20">G42+G40+G38+G36+G34+G32+G30+G22+G18+G14+G12+G10+G8+G16+G20+G24+G26+G28</f>
        <v>0</v>
      </c>
      <c r="H43" s="884">
        <f t="shared" si="20"/>
        <v>0</v>
      </c>
      <c r="I43" s="884">
        <f t="shared" si="20"/>
        <v>0</v>
      </c>
      <c r="J43" s="884">
        <f t="shared" si="20"/>
        <v>0</v>
      </c>
      <c r="K43" s="884">
        <f t="shared" si="20"/>
        <v>0</v>
      </c>
      <c r="L43" s="884">
        <f t="shared" si="20"/>
        <v>12.533931623931625</v>
      </c>
      <c r="M43" s="884">
        <f t="shared" si="20"/>
        <v>14.00497435897436</v>
      </c>
      <c r="N43" s="884">
        <f t="shared" si="20"/>
        <v>13.835743589743592</v>
      </c>
      <c r="O43" s="884">
        <f t="shared" si="20"/>
        <v>0</v>
      </c>
      <c r="P43" s="884">
        <f t="shared" si="20"/>
        <v>0</v>
      </c>
      <c r="Q43" s="884">
        <f t="shared" si="20"/>
        <v>15.070512820512821</v>
      </c>
      <c r="R43" s="884">
        <f t="shared" si="20"/>
        <v>12.667675213675214</v>
      </c>
      <c r="S43" s="884">
        <f t="shared" si="20"/>
        <v>17.770333333333337</v>
      </c>
      <c r="T43" s="884">
        <f t="shared" si="20"/>
        <v>18.570367521367523</v>
      </c>
      <c r="U43" s="884">
        <f t="shared" si="20"/>
        <v>16.572897435897435</v>
      </c>
      <c r="V43" s="884">
        <f t="shared" si="20"/>
        <v>1.9615299145299145</v>
      </c>
      <c r="W43" s="884">
        <f t="shared" si="20"/>
        <v>1.2794529914529915</v>
      </c>
      <c r="X43" s="884">
        <f t="shared" si="20"/>
        <v>14.080111111111112</v>
      </c>
      <c r="Y43" s="884">
        <f t="shared" si="20"/>
        <v>14.577034188034188</v>
      </c>
      <c r="Z43" s="884">
        <f t="shared" si="20"/>
        <v>11.994982905982905</v>
      </c>
      <c r="AA43" s="884">
        <f t="shared" si="20"/>
        <v>10.356521367521367</v>
      </c>
      <c r="AB43" s="884">
        <f t="shared" si="20"/>
        <v>8.7462649572649571</v>
      </c>
      <c r="AC43" s="884">
        <f t="shared" si="20"/>
        <v>0.68207692307692314</v>
      </c>
      <c r="AD43" s="884">
        <f t="shared" si="20"/>
        <v>0</v>
      </c>
      <c r="AE43" s="884">
        <f t="shared" si="20"/>
        <v>12.059905982905985</v>
      </c>
      <c r="AF43" s="884">
        <f t="shared" si="20"/>
        <v>12.578880341880343</v>
      </c>
      <c r="AG43" s="884">
        <f t="shared" si="20"/>
        <v>12.017188034188035</v>
      </c>
      <c r="AH43" s="884">
        <f t="shared" si="20"/>
        <v>9.1768461538461548</v>
      </c>
      <c r="AI43" s="884">
        <f t="shared" si="20"/>
        <v>7.8537692307692311</v>
      </c>
      <c r="AJ43" s="884">
        <f t="shared" si="20"/>
        <v>0</v>
      </c>
      <c r="AK43" s="884">
        <f t="shared" si="20"/>
        <v>0</v>
      </c>
      <c r="AL43" s="1050">
        <f>AVERAGE(G43:AK43)</f>
        <v>7.6900322580645168</v>
      </c>
    </row>
    <row r="44" spans="1:38" ht="55.2" customHeight="1" thickBot="1">
      <c r="C44" s="2262" t="s">
        <v>767</v>
      </c>
      <c r="D44" s="2263"/>
      <c r="E44" s="882"/>
      <c r="F44" s="883"/>
      <c r="G44" s="1134"/>
      <c r="H44" s="1134"/>
      <c r="I44" s="1134"/>
      <c r="J44" s="1134"/>
      <c r="K44" s="1134"/>
      <c r="L44" s="1134"/>
      <c r="M44" s="1134"/>
      <c r="N44" s="1134"/>
      <c r="O44" s="1134"/>
      <c r="P44" s="1134"/>
      <c r="Q44" s="1134"/>
      <c r="R44" s="1134"/>
      <c r="S44" s="1134"/>
      <c r="T44" s="1134"/>
      <c r="U44" s="1134"/>
      <c r="V44" s="1134"/>
      <c r="W44" s="1134"/>
      <c r="X44" s="1134"/>
      <c r="Y44" s="1134"/>
      <c r="Z44" s="1134"/>
      <c r="AA44" s="1134"/>
      <c r="AB44" s="1134"/>
      <c r="AC44" s="1134"/>
      <c r="AD44" s="1134"/>
      <c r="AE44" s="1134"/>
      <c r="AF44" s="1134"/>
      <c r="AG44" s="1134"/>
      <c r="AH44" s="1134"/>
      <c r="AI44" s="1134"/>
      <c r="AJ44" s="1134"/>
      <c r="AK44" s="1134"/>
      <c r="AL44" s="1135"/>
    </row>
  </sheetData>
  <mergeCells count="72">
    <mergeCell ref="D2:F2"/>
    <mergeCell ref="C44:D44"/>
    <mergeCell ref="B15:B16"/>
    <mergeCell ref="C15:D15"/>
    <mergeCell ref="C16:D16"/>
    <mergeCell ref="B19:B20"/>
    <mergeCell ref="C19:D19"/>
    <mergeCell ref="C20:D20"/>
    <mergeCell ref="B17:B18"/>
    <mergeCell ref="C17:D17"/>
    <mergeCell ref="C18:D18"/>
    <mergeCell ref="B21:B22"/>
    <mergeCell ref="C21:D21"/>
    <mergeCell ref="C22:D22"/>
    <mergeCell ref="B29:B30"/>
    <mergeCell ref="C29:D29"/>
    <mergeCell ref="AB4:AC4"/>
    <mergeCell ref="AD4:AE4"/>
    <mergeCell ref="AF4:AG4"/>
    <mergeCell ref="C27:D27"/>
    <mergeCell ref="C28:D28"/>
    <mergeCell ref="C25:D25"/>
    <mergeCell ref="C26:D26"/>
    <mergeCell ref="AB2:AC2"/>
    <mergeCell ref="AD2:AE2"/>
    <mergeCell ref="AF2:AG2"/>
    <mergeCell ref="AJ2:AL2"/>
    <mergeCell ref="G3:H3"/>
    <mergeCell ref="AB3:AC3"/>
    <mergeCell ref="AD3:AE3"/>
    <mergeCell ref="AF3:AG3"/>
    <mergeCell ref="AJ3:AL3"/>
    <mergeCell ref="B5:B6"/>
    <mergeCell ref="D5:D6"/>
    <mergeCell ref="E5:E6"/>
    <mergeCell ref="F5:F6"/>
    <mergeCell ref="B7:B8"/>
    <mergeCell ref="C7:D7"/>
    <mergeCell ref="C8:D8"/>
    <mergeCell ref="B9:B10"/>
    <mergeCell ref="C9:D9"/>
    <mergeCell ref="C10:D10"/>
    <mergeCell ref="B11:B12"/>
    <mergeCell ref="C11:D11"/>
    <mergeCell ref="C12:D12"/>
    <mergeCell ref="B13:B14"/>
    <mergeCell ref="C13:D13"/>
    <mergeCell ref="C14:D14"/>
    <mergeCell ref="B23:B24"/>
    <mergeCell ref="C23:D23"/>
    <mergeCell ref="C24:D24"/>
    <mergeCell ref="B25:B28"/>
    <mergeCell ref="B31:B32"/>
    <mergeCell ref="C31:D31"/>
    <mergeCell ref="C32:D32"/>
    <mergeCell ref="C30:D30"/>
    <mergeCell ref="B33:B34"/>
    <mergeCell ref="C33:D33"/>
    <mergeCell ref="C34:D34"/>
    <mergeCell ref="B35:B36"/>
    <mergeCell ref="C35:D35"/>
    <mergeCell ref="C36:D36"/>
    <mergeCell ref="B41:B42"/>
    <mergeCell ref="C41:D41"/>
    <mergeCell ref="C42:D42"/>
    <mergeCell ref="C43:D43"/>
    <mergeCell ref="B37:B38"/>
    <mergeCell ref="C37:D37"/>
    <mergeCell ref="C38:D38"/>
    <mergeCell ref="B39:B40"/>
    <mergeCell ref="C39:D39"/>
    <mergeCell ref="C40:D40"/>
  </mergeCells>
  <phoneticPr fontId="6"/>
  <conditionalFormatting sqref="G5:AK44">
    <cfRule type="expression" dxfId="34" priority="1" stopIfTrue="1">
      <formula>WEEKDAY(G$6)=7</formula>
    </cfRule>
    <cfRule type="expression" dxfId="33" priority="2" stopIfTrue="1">
      <formula>WEEKDAY(G$6)=1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8" scale="4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34E3-EE68-4C01-8EDD-0FABDB71366C}">
  <sheetPr>
    <tabColor theme="4" tint="-0.249977111117893"/>
  </sheetPr>
  <dimension ref="B2:DL69"/>
  <sheetViews>
    <sheetView topLeftCell="BG1" zoomScale="40" zoomScaleNormal="40" workbookViewId="0">
      <selection activeCell="DD49" sqref="DD49"/>
    </sheetView>
  </sheetViews>
  <sheetFormatPr defaultRowHeight="13.2"/>
  <cols>
    <col min="4" max="4" width="10.6640625" customWidth="1"/>
    <col min="5" max="5" width="19.88671875" customWidth="1"/>
  </cols>
  <sheetData>
    <row r="2" spans="2:116" ht="13.8" thickBot="1">
      <c r="DL2" t="s">
        <v>16</v>
      </c>
    </row>
    <row r="3" spans="2:116" ht="16.8" thickBot="1">
      <c r="B3" t="s">
        <v>0</v>
      </c>
      <c r="C3" t="s">
        <v>1</v>
      </c>
      <c r="D3" t="s">
        <v>2</v>
      </c>
      <c r="E3" s="1385" t="s">
        <v>17</v>
      </c>
      <c r="F3" s="1386"/>
      <c r="G3" s="1386"/>
      <c r="H3" s="1386"/>
      <c r="I3" s="1386"/>
      <c r="J3" s="1386"/>
      <c r="K3" s="1386"/>
      <c r="L3" s="1386"/>
      <c r="M3" s="1386"/>
      <c r="N3" s="1386"/>
      <c r="O3" s="1386"/>
      <c r="P3" s="1386"/>
      <c r="Q3" s="1386"/>
      <c r="R3" s="1386"/>
      <c r="S3" s="1386"/>
      <c r="T3" s="1386"/>
      <c r="U3" s="1386"/>
      <c r="V3" s="1386"/>
      <c r="W3" s="1386"/>
      <c r="X3" s="1386"/>
      <c r="Y3" s="1386"/>
      <c r="Z3" s="1386"/>
      <c r="AA3" s="1386"/>
      <c r="AB3" s="1386"/>
      <c r="AC3" s="1386"/>
      <c r="AD3" s="1386"/>
      <c r="AE3" s="1386"/>
      <c r="AF3" s="1386"/>
      <c r="AG3" s="1386"/>
      <c r="AH3" s="1386"/>
      <c r="AI3" s="1386"/>
      <c r="AJ3" s="1386"/>
      <c r="AK3" s="1386"/>
      <c r="AL3" s="1386"/>
      <c r="AM3" s="1386"/>
      <c r="AN3" s="1386"/>
      <c r="AO3" s="1386"/>
      <c r="AP3" s="1387"/>
      <c r="AR3" s="1396" t="str">
        <f>E3</f>
        <v>良品計画</v>
      </c>
      <c r="AS3" s="1397"/>
      <c r="AT3" s="1397"/>
      <c r="AU3" s="1397"/>
      <c r="AV3" s="1397"/>
      <c r="AW3" s="1397"/>
      <c r="AX3" s="1397"/>
      <c r="AY3" s="1397"/>
      <c r="AZ3" s="1397"/>
      <c r="BA3" s="1397"/>
      <c r="BB3" s="1397"/>
      <c r="BC3" s="1397"/>
      <c r="BD3" s="1397"/>
      <c r="BE3" s="1397"/>
      <c r="BF3" s="1397"/>
      <c r="BG3" s="1397"/>
      <c r="BH3" s="1397"/>
      <c r="BI3" s="1397"/>
      <c r="BJ3" s="1397"/>
      <c r="BK3" s="1397"/>
      <c r="BL3" s="1397"/>
      <c r="BM3" s="1397"/>
      <c r="BN3" s="1397"/>
      <c r="BO3" s="1397"/>
      <c r="BP3" s="1397"/>
      <c r="BQ3" s="1397"/>
      <c r="BR3" s="1397"/>
      <c r="BS3" s="1397"/>
      <c r="BT3" s="1397"/>
      <c r="BU3" s="1397"/>
      <c r="BV3" s="1397"/>
      <c r="BW3" s="1397"/>
      <c r="BX3" s="1398"/>
      <c r="BZ3" s="1396">
        <f>AM3</f>
        <v>0</v>
      </c>
      <c r="CA3" s="1397"/>
      <c r="CB3" s="1397"/>
      <c r="CC3" s="1397"/>
      <c r="CD3" s="1397"/>
      <c r="CE3" s="1397"/>
      <c r="CF3" s="1397"/>
      <c r="CG3" s="1397"/>
      <c r="CH3" s="1397"/>
      <c r="CI3" s="1397"/>
      <c r="CJ3" s="1397"/>
      <c r="CK3" s="1397"/>
      <c r="CL3" s="1397"/>
      <c r="CM3" s="1397"/>
      <c r="CN3" s="1397"/>
      <c r="CO3" s="1397"/>
      <c r="CP3" s="1397"/>
      <c r="CQ3" s="1397"/>
      <c r="CR3" s="1397"/>
      <c r="CS3" s="1397"/>
      <c r="CT3" s="1397"/>
      <c r="CU3" s="1397"/>
      <c r="CV3" s="1397"/>
      <c r="CW3" s="1397"/>
      <c r="CX3" s="1397"/>
      <c r="CY3" s="1397"/>
      <c r="CZ3" s="1397"/>
      <c r="DA3" s="1397"/>
      <c r="DB3" s="1397"/>
      <c r="DC3" s="1397"/>
      <c r="DD3" s="1397"/>
      <c r="DE3" s="1397"/>
      <c r="DF3" s="1398"/>
      <c r="DK3" t="s">
        <v>18</v>
      </c>
    </row>
    <row r="4" spans="2:116" ht="15">
      <c r="B4" t="s">
        <v>4</v>
      </c>
      <c r="D4" t="s">
        <v>5</v>
      </c>
      <c r="E4" s="1389" t="str">
        <f>集計!M5</f>
        <v>検索</v>
      </c>
      <c r="F4" s="1389" t="str">
        <f>集計!N5</f>
        <v>機種・部品</v>
      </c>
      <c r="G4" s="1389" t="str">
        <f>集計!O5</f>
        <v>参照セル</v>
      </c>
      <c r="H4" s="1389" t="str">
        <f>集計!P5</f>
        <v>No.</v>
      </c>
      <c r="I4" s="1389" t="str">
        <f>集計!Q5</f>
        <v>機種名</v>
      </c>
      <c r="J4" s="1389" t="str">
        <f>集計!R5</f>
        <v>項目</v>
      </c>
      <c r="K4" s="1389" t="str">
        <f>集計!S5</f>
        <v>合計</v>
      </c>
      <c r="L4" s="1389">
        <f>集計!T5</f>
        <v>1</v>
      </c>
      <c r="M4" s="1389">
        <f>集計!U5</f>
        <v>2</v>
      </c>
      <c r="N4" s="1389">
        <f>集計!V5</f>
        <v>3</v>
      </c>
      <c r="O4" s="1389">
        <f>集計!W5</f>
        <v>4</v>
      </c>
      <c r="P4" s="1389">
        <f>集計!X5</f>
        <v>5</v>
      </c>
      <c r="Q4" s="1389">
        <f>集計!Y5</f>
        <v>6</v>
      </c>
      <c r="R4" s="1389">
        <f>集計!Z5</f>
        <v>7</v>
      </c>
      <c r="S4" s="1389">
        <f>集計!AA5</f>
        <v>8</v>
      </c>
      <c r="T4" s="1389">
        <f>集計!AB5</f>
        <v>9</v>
      </c>
      <c r="U4" s="1389">
        <f>集計!AC5</f>
        <v>10</v>
      </c>
      <c r="V4" s="1389">
        <f>集計!AD5</f>
        <v>11</v>
      </c>
      <c r="W4" s="1389">
        <f>集計!AE5</f>
        <v>12</v>
      </c>
      <c r="X4" s="1389">
        <f>集計!AF5</f>
        <v>13</v>
      </c>
      <c r="Y4" s="1389">
        <f>集計!AG5</f>
        <v>14</v>
      </c>
      <c r="Z4" s="1389">
        <f>集計!AH5</f>
        <v>15</v>
      </c>
      <c r="AA4" s="1389">
        <f>集計!AI5</f>
        <v>16</v>
      </c>
      <c r="AB4" s="1389">
        <f>集計!AJ5</f>
        <v>17</v>
      </c>
      <c r="AC4" s="1389">
        <f>集計!AK5</f>
        <v>18</v>
      </c>
      <c r="AD4" s="1389">
        <f>集計!AL5</f>
        <v>19</v>
      </c>
      <c r="AE4" s="1389">
        <f>集計!AM5</f>
        <v>20</v>
      </c>
      <c r="AF4" s="1389">
        <f>集計!AN5</f>
        <v>21</v>
      </c>
      <c r="AG4" s="1389">
        <f>集計!AO5</f>
        <v>22</v>
      </c>
      <c r="AH4" s="1389">
        <f>集計!AP5</f>
        <v>23</v>
      </c>
      <c r="AI4" s="1389">
        <f>集計!AQ5</f>
        <v>24</v>
      </c>
      <c r="AJ4" s="1389">
        <f>集計!AR5</f>
        <v>25</v>
      </c>
      <c r="AK4" s="1389">
        <f>集計!AS5</f>
        <v>26</v>
      </c>
      <c r="AL4" s="1389">
        <f>集計!AT5</f>
        <v>27</v>
      </c>
      <c r="AM4" s="1389">
        <f>集計!AU5</f>
        <v>28</v>
      </c>
      <c r="AN4" s="1389">
        <f>集計!AV5</f>
        <v>29</v>
      </c>
      <c r="AO4" s="1389">
        <f>集計!AW5</f>
        <v>30</v>
      </c>
      <c r="AP4" s="1389">
        <f>集計!AX5</f>
        <v>31</v>
      </c>
      <c r="AR4" s="1399" t="str">
        <f t="shared" ref="AR4:AS22" si="0">H4</f>
        <v>No.</v>
      </c>
      <c r="AS4" s="1400" t="str">
        <f t="shared" si="0"/>
        <v>機種名</v>
      </c>
      <c r="AT4" s="1400">
        <f t="shared" ref="AT4:BI19" si="1">L4</f>
        <v>1</v>
      </c>
      <c r="AU4" s="1400">
        <f t="shared" si="1"/>
        <v>2</v>
      </c>
      <c r="AV4" s="1400">
        <f t="shared" si="1"/>
        <v>3</v>
      </c>
      <c r="AW4" s="1400">
        <f t="shared" si="1"/>
        <v>4</v>
      </c>
      <c r="AX4" s="1400">
        <f t="shared" si="1"/>
        <v>5</v>
      </c>
      <c r="AY4" s="1400">
        <f t="shared" si="1"/>
        <v>6</v>
      </c>
      <c r="AZ4" s="1400">
        <f t="shared" si="1"/>
        <v>7</v>
      </c>
      <c r="BA4" s="1400">
        <f t="shared" si="1"/>
        <v>8</v>
      </c>
      <c r="BB4" s="1400">
        <f t="shared" si="1"/>
        <v>9</v>
      </c>
      <c r="BC4" s="1400">
        <f t="shared" si="1"/>
        <v>10</v>
      </c>
      <c r="BD4" s="1400">
        <f t="shared" si="1"/>
        <v>11</v>
      </c>
      <c r="BE4" s="1400">
        <f t="shared" si="1"/>
        <v>12</v>
      </c>
      <c r="BF4" s="1400">
        <f t="shared" si="1"/>
        <v>13</v>
      </c>
      <c r="BG4" s="1400">
        <f t="shared" si="1"/>
        <v>14</v>
      </c>
      <c r="BH4" s="1400">
        <f t="shared" si="1"/>
        <v>15</v>
      </c>
      <c r="BI4" s="1400">
        <f t="shared" si="1"/>
        <v>16</v>
      </c>
      <c r="BJ4" s="1400">
        <f t="shared" ref="BJ4:BX20" si="2">AB4</f>
        <v>17</v>
      </c>
      <c r="BK4" s="1400">
        <f t="shared" si="2"/>
        <v>18</v>
      </c>
      <c r="BL4" s="1400">
        <f t="shared" si="2"/>
        <v>19</v>
      </c>
      <c r="BM4" s="1400">
        <f t="shared" si="2"/>
        <v>20</v>
      </c>
      <c r="BN4" s="1400">
        <f t="shared" si="2"/>
        <v>21</v>
      </c>
      <c r="BO4" s="1400">
        <f t="shared" si="2"/>
        <v>22</v>
      </c>
      <c r="BP4" s="1400">
        <f t="shared" si="2"/>
        <v>23</v>
      </c>
      <c r="BQ4" s="1400">
        <f t="shared" si="2"/>
        <v>24</v>
      </c>
      <c r="BR4" s="1400">
        <f t="shared" si="2"/>
        <v>25</v>
      </c>
      <c r="BS4" s="1400">
        <f t="shared" si="2"/>
        <v>26</v>
      </c>
      <c r="BT4" s="1400">
        <f t="shared" si="2"/>
        <v>27</v>
      </c>
      <c r="BU4" s="1400">
        <f t="shared" si="2"/>
        <v>28</v>
      </c>
      <c r="BV4" s="1400">
        <f t="shared" si="2"/>
        <v>29</v>
      </c>
      <c r="BW4" s="1400">
        <f t="shared" si="2"/>
        <v>30</v>
      </c>
      <c r="BX4" s="1401">
        <f t="shared" si="2"/>
        <v>31</v>
      </c>
      <c r="BZ4" s="1399" t="str">
        <f>AR4</f>
        <v>No.</v>
      </c>
      <c r="CA4" s="1400" t="str">
        <f t="shared" ref="CA4:CP19" si="3">AS4</f>
        <v>機種名</v>
      </c>
      <c r="CB4" s="1400">
        <f t="shared" si="3"/>
        <v>1</v>
      </c>
      <c r="CC4" s="1400">
        <f t="shared" si="3"/>
        <v>2</v>
      </c>
      <c r="CD4" s="1400">
        <f t="shared" si="3"/>
        <v>3</v>
      </c>
      <c r="CE4" s="1400">
        <f t="shared" si="3"/>
        <v>4</v>
      </c>
      <c r="CF4" s="1400">
        <f t="shared" si="3"/>
        <v>5</v>
      </c>
      <c r="CG4" s="1400">
        <f t="shared" si="3"/>
        <v>6</v>
      </c>
      <c r="CH4" s="1400">
        <f t="shared" si="3"/>
        <v>7</v>
      </c>
      <c r="CI4" s="1400">
        <f t="shared" si="3"/>
        <v>8</v>
      </c>
      <c r="CJ4" s="1400">
        <f t="shared" si="3"/>
        <v>9</v>
      </c>
      <c r="CK4" s="1400">
        <f t="shared" si="3"/>
        <v>10</v>
      </c>
      <c r="CL4" s="1400">
        <f t="shared" si="3"/>
        <v>11</v>
      </c>
      <c r="CM4" s="1400">
        <f t="shared" si="3"/>
        <v>12</v>
      </c>
      <c r="CN4" s="1400">
        <f t="shared" si="3"/>
        <v>13</v>
      </c>
      <c r="CO4" s="1400">
        <f t="shared" si="3"/>
        <v>14</v>
      </c>
      <c r="CP4" s="1400">
        <f t="shared" si="3"/>
        <v>15</v>
      </c>
      <c r="CQ4" s="1400">
        <f t="shared" ref="CQ4:DF19" si="4">BI4</f>
        <v>16</v>
      </c>
      <c r="CR4" s="1400">
        <f t="shared" si="4"/>
        <v>17</v>
      </c>
      <c r="CS4" s="1400">
        <f t="shared" si="4"/>
        <v>18</v>
      </c>
      <c r="CT4" s="1400">
        <f t="shared" si="4"/>
        <v>19</v>
      </c>
      <c r="CU4" s="1400">
        <f t="shared" si="4"/>
        <v>20</v>
      </c>
      <c r="CV4" s="1400">
        <f t="shared" si="4"/>
        <v>21</v>
      </c>
      <c r="CW4" s="1400">
        <f t="shared" si="4"/>
        <v>22</v>
      </c>
      <c r="CX4" s="1400">
        <f t="shared" si="4"/>
        <v>23</v>
      </c>
      <c r="CY4" s="1400">
        <f t="shared" si="4"/>
        <v>24</v>
      </c>
      <c r="CZ4" s="1400">
        <f t="shared" si="4"/>
        <v>25</v>
      </c>
      <c r="DA4" s="1400">
        <f t="shared" si="4"/>
        <v>26</v>
      </c>
      <c r="DB4" s="1400">
        <f t="shared" si="4"/>
        <v>27</v>
      </c>
      <c r="DC4" s="1400">
        <f t="shared" si="4"/>
        <v>28</v>
      </c>
      <c r="DD4" s="1400">
        <f t="shared" si="4"/>
        <v>29</v>
      </c>
      <c r="DE4" s="1400">
        <f t="shared" si="4"/>
        <v>30</v>
      </c>
      <c r="DF4" s="1401">
        <f t="shared" si="4"/>
        <v>31</v>
      </c>
    </row>
    <row r="5" spans="2:116" ht="15">
      <c r="B5" t="s">
        <v>4</v>
      </c>
      <c r="D5" t="s">
        <v>6</v>
      </c>
      <c r="E5" s="1390" t="str" cm="1">
        <f t="array" aca="1" ref="E5:AP20" ca="1">_xlfn._xlws.FILTER(テーブル3[[#Data],[#Totals]],テーブル3[[#Data],[#Totals],[列4]]=$E$3,"")</f>
        <v>MKC_PB良品計画</v>
      </c>
      <c r="F5" s="1391" t="str">
        <f ca="1"/>
        <v>MKC①</v>
      </c>
      <c r="G5" s="1391" t="str">
        <f ca="1"/>
        <v>$F$162:$AL$191</v>
      </c>
      <c r="H5" s="1391">
        <f ca="1"/>
        <v>1</v>
      </c>
      <c r="I5" s="1391" t="str">
        <f ca="1"/>
        <v>MKC_PB</v>
      </c>
      <c r="J5" s="1391" t="str">
        <f ca="1"/>
        <v>良品計画</v>
      </c>
      <c r="K5" s="1391">
        <f ca="1"/>
        <v>930</v>
      </c>
      <c r="L5" s="1391">
        <f ca="1"/>
        <v>0</v>
      </c>
      <c r="M5" s="1391">
        <f ca="1"/>
        <v>0</v>
      </c>
      <c r="N5" s="1391">
        <f ca="1"/>
        <v>0</v>
      </c>
      <c r="O5" s="1391">
        <f ca="1"/>
        <v>0</v>
      </c>
      <c r="P5" s="1391">
        <f ca="1"/>
        <v>0</v>
      </c>
      <c r="Q5" s="1391">
        <f ca="1"/>
        <v>0</v>
      </c>
      <c r="R5" s="1391">
        <f ca="1"/>
        <v>0</v>
      </c>
      <c r="S5" s="1391">
        <f ca="1"/>
        <v>0</v>
      </c>
      <c r="T5" s="1391">
        <f ca="1"/>
        <v>0</v>
      </c>
      <c r="U5" s="1391">
        <f ca="1"/>
        <v>0</v>
      </c>
      <c r="V5" s="1391">
        <f ca="1"/>
        <v>0</v>
      </c>
      <c r="W5" s="1391">
        <f ca="1"/>
        <v>0</v>
      </c>
      <c r="X5" s="1391">
        <f ca="1"/>
        <v>0</v>
      </c>
      <c r="Y5" s="1391">
        <f ca="1"/>
        <v>0</v>
      </c>
      <c r="Z5" s="1391">
        <f ca="1"/>
        <v>0</v>
      </c>
      <c r="AA5" s="1391">
        <f ca="1"/>
        <v>60</v>
      </c>
      <c r="AB5" s="1391">
        <f ca="1"/>
        <v>180</v>
      </c>
      <c r="AC5" s="1391">
        <f ca="1"/>
        <v>180</v>
      </c>
      <c r="AD5" s="1391">
        <f ca="1"/>
        <v>110</v>
      </c>
      <c r="AE5" s="1391">
        <f ca="1"/>
        <v>30</v>
      </c>
      <c r="AF5" s="1391">
        <f ca="1"/>
        <v>0</v>
      </c>
      <c r="AG5" s="1391">
        <f ca="1"/>
        <v>0</v>
      </c>
      <c r="AH5" s="1391">
        <f ca="1"/>
        <v>0</v>
      </c>
      <c r="AI5" s="1391">
        <f ca="1"/>
        <v>0</v>
      </c>
      <c r="AJ5" s="1391">
        <f ca="1"/>
        <v>0</v>
      </c>
      <c r="AK5" s="1391">
        <f ca="1"/>
        <v>0</v>
      </c>
      <c r="AL5" s="1391">
        <f ca="1"/>
        <v>0</v>
      </c>
      <c r="AM5" s="1391">
        <f ca="1"/>
        <v>30</v>
      </c>
      <c r="AN5" s="1391">
        <f ca="1"/>
        <v>180</v>
      </c>
      <c r="AO5" s="1391">
        <f ca="1"/>
        <v>160</v>
      </c>
      <c r="AP5" s="1392">
        <f ca="1"/>
        <v>0</v>
      </c>
      <c r="AR5" s="1399">
        <f t="shared" ca="1" si="0"/>
        <v>1</v>
      </c>
      <c r="AS5" s="1400" t="str">
        <f t="shared" ca="1" si="0"/>
        <v>MKC_PB</v>
      </c>
      <c r="AT5" s="1400">
        <f t="shared" ca="1" si="1"/>
        <v>0</v>
      </c>
      <c r="AU5" s="1400">
        <f t="shared" ca="1" si="1"/>
        <v>0</v>
      </c>
      <c r="AV5" s="1400">
        <f t="shared" ca="1" si="1"/>
        <v>0</v>
      </c>
      <c r="AW5" s="1400">
        <f t="shared" ca="1" si="1"/>
        <v>0</v>
      </c>
      <c r="AX5" s="1400">
        <f t="shared" ca="1" si="1"/>
        <v>0</v>
      </c>
      <c r="AY5" s="1400">
        <f t="shared" ca="1" si="1"/>
        <v>0</v>
      </c>
      <c r="AZ5" s="1400">
        <f t="shared" ca="1" si="1"/>
        <v>0</v>
      </c>
      <c r="BA5" s="1400">
        <f t="shared" ca="1" si="1"/>
        <v>0</v>
      </c>
      <c r="BB5" s="1400">
        <f t="shared" ca="1" si="1"/>
        <v>0</v>
      </c>
      <c r="BC5" s="1400">
        <f t="shared" ca="1" si="1"/>
        <v>0</v>
      </c>
      <c r="BD5" s="1400">
        <f t="shared" ca="1" si="1"/>
        <v>0</v>
      </c>
      <c r="BE5" s="1400">
        <f t="shared" ca="1" si="1"/>
        <v>0</v>
      </c>
      <c r="BF5" s="1400">
        <f t="shared" ca="1" si="1"/>
        <v>0</v>
      </c>
      <c r="BG5" s="1400">
        <f t="shared" ca="1" si="1"/>
        <v>0</v>
      </c>
      <c r="BH5" s="1400">
        <f t="shared" ca="1" si="1"/>
        <v>0</v>
      </c>
      <c r="BI5" s="1400">
        <f t="shared" ca="1" si="1"/>
        <v>60</v>
      </c>
      <c r="BJ5" s="1400">
        <f t="shared" ca="1" si="2"/>
        <v>180</v>
      </c>
      <c r="BK5" s="1400">
        <f t="shared" ca="1" si="2"/>
        <v>180</v>
      </c>
      <c r="BL5" s="1400">
        <f t="shared" ca="1" si="2"/>
        <v>110</v>
      </c>
      <c r="BM5" s="1400">
        <f t="shared" ca="1" si="2"/>
        <v>30</v>
      </c>
      <c r="BN5" s="1400">
        <f t="shared" ca="1" si="2"/>
        <v>0</v>
      </c>
      <c r="BO5" s="1400">
        <f t="shared" ca="1" si="2"/>
        <v>0</v>
      </c>
      <c r="BP5" s="1400">
        <f t="shared" ca="1" si="2"/>
        <v>0</v>
      </c>
      <c r="BQ5" s="1400">
        <f t="shared" ca="1" si="2"/>
        <v>0</v>
      </c>
      <c r="BR5" s="1400">
        <f t="shared" ca="1" si="2"/>
        <v>0</v>
      </c>
      <c r="BS5" s="1400">
        <f t="shared" ca="1" si="2"/>
        <v>0</v>
      </c>
      <c r="BT5" s="1400">
        <f t="shared" ca="1" si="2"/>
        <v>0</v>
      </c>
      <c r="BU5" s="1400">
        <f t="shared" ca="1" si="2"/>
        <v>30</v>
      </c>
      <c r="BV5" s="1400">
        <f t="shared" ca="1" si="2"/>
        <v>180</v>
      </c>
      <c r="BW5" s="1400">
        <f t="shared" ca="1" si="2"/>
        <v>160</v>
      </c>
      <c r="BX5" s="1401">
        <f t="shared" ca="1" si="2"/>
        <v>0</v>
      </c>
      <c r="BZ5" s="1399">
        <f t="shared" ref="BZ5:BZ23" ca="1" si="5">AR5</f>
        <v>1</v>
      </c>
      <c r="CA5" s="1400">
        <f t="shared" ref="CA5:CA22" si="6">AQ5</f>
        <v>0</v>
      </c>
      <c r="CB5" s="1400">
        <f t="shared" ca="1" si="3"/>
        <v>0</v>
      </c>
      <c r="CC5" s="1400">
        <f t="shared" ca="1" si="3"/>
        <v>0</v>
      </c>
      <c r="CD5" s="1400">
        <f t="shared" ca="1" si="3"/>
        <v>0</v>
      </c>
      <c r="CE5" s="1400">
        <f t="shared" ca="1" si="3"/>
        <v>0</v>
      </c>
      <c r="CF5" s="1400">
        <f t="shared" ca="1" si="3"/>
        <v>0</v>
      </c>
      <c r="CG5" s="1400">
        <f t="shared" ca="1" si="3"/>
        <v>0</v>
      </c>
      <c r="CH5" s="1400">
        <f t="shared" ca="1" si="3"/>
        <v>0</v>
      </c>
      <c r="CI5" s="1400">
        <f t="shared" ca="1" si="3"/>
        <v>0</v>
      </c>
      <c r="CJ5" s="1400">
        <f t="shared" ca="1" si="3"/>
        <v>0</v>
      </c>
      <c r="CK5" s="1400">
        <f t="shared" ca="1" si="3"/>
        <v>0</v>
      </c>
      <c r="CL5" s="1400">
        <f t="shared" ca="1" si="3"/>
        <v>0</v>
      </c>
      <c r="CM5" s="1400">
        <f t="shared" ca="1" si="3"/>
        <v>0</v>
      </c>
      <c r="CN5" s="1400">
        <f t="shared" ca="1" si="3"/>
        <v>0</v>
      </c>
      <c r="CO5" s="1400">
        <f t="shared" ca="1" si="3"/>
        <v>0</v>
      </c>
      <c r="CP5" s="1400">
        <f t="shared" ca="1" si="3"/>
        <v>0</v>
      </c>
      <c r="CQ5" s="1400">
        <f t="shared" ca="1" si="4"/>
        <v>60</v>
      </c>
      <c r="CR5" s="1400">
        <f t="shared" ca="1" si="4"/>
        <v>180</v>
      </c>
      <c r="CS5" s="1400">
        <f t="shared" ca="1" si="4"/>
        <v>180</v>
      </c>
      <c r="CT5" s="1400">
        <f t="shared" ca="1" si="4"/>
        <v>110</v>
      </c>
      <c r="CU5" s="1400">
        <f t="shared" ca="1" si="4"/>
        <v>30</v>
      </c>
      <c r="CV5" s="1400">
        <f t="shared" ca="1" si="4"/>
        <v>0</v>
      </c>
      <c r="CW5" s="1400">
        <f t="shared" ca="1" si="4"/>
        <v>0</v>
      </c>
      <c r="CX5" s="1400">
        <f t="shared" ca="1" si="4"/>
        <v>0</v>
      </c>
      <c r="CY5" s="1400">
        <f t="shared" ca="1" si="4"/>
        <v>0</v>
      </c>
      <c r="CZ5" s="1400">
        <f t="shared" ca="1" si="4"/>
        <v>0</v>
      </c>
      <c r="DA5" s="1400">
        <f t="shared" ca="1" si="4"/>
        <v>0</v>
      </c>
      <c r="DB5" s="1400">
        <f t="shared" ca="1" si="4"/>
        <v>0</v>
      </c>
      <c r="DC5" s="1400">
        <f t="shared" ca="1" si="4"/>
        <v>30</v>
      </c>
      <c r="DD5" s="1400">
        <f t="shared" ca="1" si="4"/>
        <v>180</v>
      </c>
      <c r="DE5" s="1400">
        <f t="shared" ca="1" si="4"/>
        <v>160</v>
      </c>
      <c r="DF5" s="1401">
        <f t="shared" ca="1" si="4"/>
        <v>0</v>
      </c>
    </row>
    <row r="6" spans="2:116" ht="15">
      <c r="D6" t="s">
        <v>7</v>
      </c>
      <c r="E6" s="1390" t="str">
        <f ca="1"/>
        <v>MKC_FF良品計画</v>
      </c>
      <c r="F6" s="1391" t="str">
        <f ca="1"/>
        <v>MKC①</v>
      </c>
      <c r="G6" s="1391" t="str">
        <f ca="1"/>
        <v>$F$162:$AL$191</v>
      </c>
      <c r="H6" s="1391">
        <f ca="1"/>
        <v>2</v>
      </c>
      <c r="I6" s="1391" t="str">
        <f ca="1"/>
        <v>MKC_FF</v>
      </c>
      <c r="J6" s="1391" t="str">
        <f ca="1"/>
        <v>良品計画</v>
      </c>
      <c r="K6" s="1391">
        <f ca="1"/>
        <v>770</v>
      </c>
      <c r="L6" s="1391">
        <f ca="1"/>
        <v>0</v>
      </c>
      <c r="M6" s="1391">
        <f ca="1"/>
        <v>0</v>
      </c>
      <c r="N6" s="1391">
        <f ca="1"/>
        <v>0</v>
      </c>
      <c r="O6" s="1391">
        <f ca="1"/>
        <v>0</v>
      </c>
      <c r="P6" s="1391">
        <f ca="1"/>
        <v>0</v>
      </c>
      <c r="Q6" s="1391">
        <f ca="1"/>
        <v>0</v>
      </c>
      <c r="R6" s="1391">
        <f ca="1"/>
        <v>0</v>
      </c>
      <c r="S6" s="1391">
        <f ca="1"/>
        <v>0</v>
      </c>
      <c r="T6" s="1391">
        <f ca="1"/>
        <v>0</v>
      </c>
      <c r="U6" s="1391">
        <f ca="1"/>
        <v>0</v>
      </c>
      <c r="V6" s="1391">
        <f ca="1"/>
        <v>0</v>
      </c>
      <c r="W6" s="1391">
        <f ca="1"/>
        <v>0</v>
      </c>
      <c r="X6" s="1391">
        <f ca="1"/>
        <v>0</v>
      </c>
      <c r="Y6" s="1391">
        <f ca="1"/>
        <v>0</v>
      </c>
      <c r="Z6" s="1391">
        <f ca="1"/>
        <v>90</v>
      </c>
      <c r="AA6" s="1391">
        <f ca="1"/>
        <v>180</v>
      </c>
      <c r="AB6" s="1391">
        <f ca="1"/>
        <v>180</v>
      </c>
      <c r="AC6" s="1391">
        <f ca="1"/>
        <v>0</v>
      </c>
      <c r="AD6" s="1391">
        <f ca="1"/>
        <v>0</v>
      </c>
      <c r="AE6" s="1391">
        <f ca="1"/>
        <v>0</v>
      </c>
      <c r="AF6" s="1391">
        <f ca="1"/>
        <v>0</v>
      </c>
      <c r="AG6" s="1391">
        <f ca="1"/>
        <v>0</v>
      </c>
      <c r="AH6" s="1391">
        <f ca="1"/>
        <v>0</v>
      </c>
      <c r="AI6" s="1391">
        <f ca="1"/>
        <v>210</v>
      </c>
      <c r="AJ6" s="1391">
        <f ca="1"/>
        <v>110</v>
      </c>
      <c r="AK6" s="1391">
        <f ca="1"/>
        <v>0</v>
      </c>
      <c r="AL6" s="1391">
        <f ca="1"/>
        <v>0</v>
      </c>
      <c r="AM6" s="1391">
        <f ca="1"/>
        <v>0</v>
      </c>
      <c r="AN6" s="1391">
        <f ca="1"/>
        <v>0</v>
      </c>
      <c r="AO6" s="1391">
        <f ca="1"/>
        <v>0</v>
      </c>
      <c r="AP6" s="1392">
        <f ca="1"/>
        <v>0</v>
      </c>
      <c r="AR6" s="1399">
        <f t="shared" ca="1" si="0"/>
        <v>2</v>
      </c>
      <c r="AS6" s="1400" t="str">
        <f t="shared" ca="1" si="0"/>
        <v>MKC_FF</v>
      </c>
      <c r="AT6" s="1400">
        <f t="shared" ca="1" si="1"/>
        <v>0</v>
      </c>
      <c r="AU6" s="1400">
        <f t="shared" ca="1" si="1"/>
        <v>0</v>
      </c>
      <c r="AV6" s="1400">
        <f t="shared" ca="1" si="1"/>
        <v>0</v>
      </c>
      <c r="AW6" s="1400">
        <f t="shared" ca="1" si="1"/>
        <v>0</v>
      </c>
      <c r="AX6" s="1400">
        <f t="shared" ca="1" si="1"/>
        <v>0</v>
      </c>
      <c r="AY6" s="1400">
        <f t="shared" ca="1" si="1"/>
        <v>0</v>
      </c>
      <c r="AZ6" s="1400">
        <f t="shared" ca="1" si="1"/>
        <v>0</v>
      </c>
      <c r="BA6" s="1400">
        <f t="shared" ca="1" si="1"/>
        <v>0</v>
      </c>
      <c r="BB6" s="1400">
        <f t="shared" ca="1" si="1"/>
        <v>0</v>
      </c>
      <c r="BC6" s="1400">
        <f t="shared" ca="1" si="1"/>
        <v>0</v>
      </c>
      <c r="BD6" s="1400">
        <f t="shared" ca="1" si="1"/>
        <v>0</v>
      </c>
      <c r="BE6" s="1400">
        <f t="shared" ca="1" si="1"/>
        <v>0</v>
      </c>
      <c r="BF6" s="1400">
        <f t="shared" ca="1" si="1"/>
        <v>0</v>
      </c>
      <c r="BG6" s="1400">
        <f t="shared" ca="1" si="1"/>
        <v>0</v>
      </c>
      <c r="BH6" s="1400">
        <f t="shared" ca="1" si="1"/>
        <v>90</v>
      </c>
      <c r="BI6" s="1400">
        <f t="shared" ca="1" si="1"/>
        <v>180</v>
      </c>
      <c r="BJ6" s="1400">
        <f t="shared" ca="1" si="2"/>
        <v>180</v>
      </c>
      <c r="BK6" s="1400">
        <f t="shared" ca="1" si="2"/>
        <v>0</v>
      </c>
      <c r="BL6" s="1400">
        <f t="shared" ca="1" si="2"/>
        <v>0</v>
      </c>
      <c r="BM6" s="1400">
        <f t="shared" ca="1" si="2"/>
        <v>0</v>
      </c>
      <c r="BN6" s="1400">
        <f t="shared" ca="1" si="2"/>
        <v>0</v>
      </c>
      <c r="BO6" s="1400">
        <f t="shared" ca="1" si="2"/>
        <v>0</v>
      </c>
      <c r="BP6" s="1400">
        <f t="shared" ca="1" si="2"/>
        <v>0</v>
      </c>
      <c r="BQ6" s="1400">
        <f t="shared" ca="1" si="2"/>
        <v>210</v>
      </c>
      <c r="BR6" s="1400">
        <f t="shared" ca="1" si="2"/>
        <v>110</v>
      </c>
      <c r="BS6" s="1400">
        <f t="shared" ca="1" si="2"/>
        <v>0</v>
      </c>
      <c r="BT6" s="1400">
        <f t="shared" ca="1" si="2"/>
        <v>0</v>
      </c>
      <c r="BU6" s="1400">
        <f t="shared" ca="1" si="2"/>
        <v>0</v>
      </c>
      <c r="BV6" s="1400">
        <f t="shared" ca="1" si="2"/>
        <v>0</v>
      </c>
      <c r="BW6" s="1400">
        <f t="shared" ca="1" si="2"/>
        <v>0</v>
      </c>
      <c r="BX6" s="1401">
        <f t="shared" ca="1" si="2"/>
        <v>0</v>
      </c>
      <c r="BZ6" s="1399">
        <f t="shared" ca="1" si="5"/>
        <v>2</v>
      </c>
      <c r="CA6" s="1400">
        <f t="shared" si="6"/>
        <v>0</v>
      </c>
      <c r="CB6" s="1400">
        <f t="shared" ca="1" si="3"/>
        <v>0</v>
      </c>
      <c r="CC6" s="1400">
        <f t="shared" ca="1" si="3"/>
        <v>0</v>
      </c>
      <c r="CD6" s="1400">
        <f t="shared" ca="1" si="3"/>
        <v>0</v>
      </c>
      <c r="CE6" s="1400">
        <f t="shared" ca="1" si="3"/>
        <v>0</v>
      </c>
      <c r="CF6" s="1400">
        <f t="shared" ca="1" si="3"/>
        <v>0</v>
      </c>
      <c r="CG6" s="1400">
        <f t="shared" ca="1" si="3"/>
        <v>0</v>
      </c>
      <c r="CH6" s="1400">
        <f t="shared" ca="1" si="3"/>
        <v>0</v>
      </c>
      <c r="CI6" s="1400">
        <f t="shared" ca="1" si="3"/>
        <v>0</v>
      </c>
      <c r="CJ6" s="1400">
        <f t="shared" ca="1" si="3"/>
        <v>0</v>
      </c>
      <c r="CK6" s="1400">
        <f t="shared" ca="1" si="3"/>
        <v>0</v>
      </c>
      <c r="CL6" s="1400">
        <f t="shared" ca="1" si="3"/>
        <v>0</v>
      </c>
      <c r="CM6" s="1400">
        <f t="shared" ca="1" si="3"/>
        <v>0</v>
      </c>
      <c r="CN6" s="1400">
        <f t="shared" ca="1" si="3"/>
        <v>0</v>
      </c>
      <c r="CO6" s="1400">
        <f t="shared" ca="1" si="3"/>
        <v>0</v>
      </c>
      <c r="CP6" s="1400">
        <f t="shared" ca="1" si="3"/>
        <v>90</v>
      </c>
      <c r="CQ6" s="1400">
        <f t="shared" ca="1" si="4"/>
        <v>180</v>
      </c>
      <c r="CR6" s="1400">
        <f t="shared" ca="1" si="4"/>
        <v>180</v>
      </c>
      <c r="CS6" s="1400">
        <f t="shared" ca="1" si="4"/>
        <v>0</v>
      </c>
      <c r="CT6" s="1400">
        <f t="shared" ca="1" si="4"/>
        <v>0</v>
      </c>
      <c r="CU6" s="1400">
        <f t="shared" ca="1" si="4"/>
        <v>0</v>
      </c>
      <c r="CV6" s="1400">
        <f t="shared" ca="1" si="4"/>
        <v>0</v>
      </c>
      <c r="CW6" s="1400">
        <f t="shared" ca="1" si="4"/>
        <v>0</v>
      </c>
      <c r="CX6" s="1400">
        <f t="shared" ca="1" si="4"/>
        <v>0</v>
      </c>
      <c r="CY6" s="1400">
        <f t="shared" ca="1" si="4"/>
        <v>210</v>
      </c>
      <c r="CZ6" s="1400">
        <f t="shared" ca="1" si="4"/>
        <v>110</v>
      </c>
      <c r="DA6" s="1400">
        <f t="shared" ca="1" si="4"/>
        <v>0</v>
      </c>
      <c r="DB6" s="1400">
        <f t="shared" ca="1" si="4"/>
        <v>0</v>
      </c>
      <c r="DC6" s="1400">
        <f t="shared" ca="1" si="4"/>
        <v>0</v>
      </c>
      <c r="DD6" s="1400">
        <f t="shared" ca="1" si="4"/>
        <v>0</v>
      </c>
      <c r="DE6" s="1400">
        <f t="shared" ca="1" si="4"/>
        <v>0</v>
      </c>
      <c r="DF6" s="1401">
        <f t="shared" ca="1" si="4"/>
        <v>0</v>
      </c>
    </row>
    <row r="7" spans="2:116" ht="15">
      <c r="D7" t="s">
        <v>8</v>
      </c>
      <c r="E7" s="1390" t="str">
        <f ca="1"/>
        <v>MKC_FL良品計画</v>
      </c>
      <c r="F7" s="1391" t="str">
        <f ca="1"/>
        <v>MKC①</v>
      </c>
      <c r="G7" s="1391" t="str">
        <f ca="1"/>
        <v>$F$162:$AL$191</v>
      </c>
      <c r="H7" s="1391">
        <f ca="1"/>
        <v>3</v>
      </c>
      <c r="I7" s="1391" t="str">
        <f ca="1"/>
        <v>MKC_FL</v>
      </c>
      <c r="J7" s="1391" t="str">
        <f ca="1"/>
        <v>良品計画</v>
      </c>
      <c r="K7" s="1391">
        <f ca="1"/>
        <v>1340</v>
      </c>
      <c r="L7" s="1391">
        <f ca="1"/>
        <v>0</v>
      </c>
      <c r="M7" s="1391">
        <f ca="1"/>
        <v>0</v>
      </c>
      <c r="N7" s="1391">
        <f ca="1"/>
        <v>0</v>
      </c>
      <c r="O7" s="1391">
        <f ca="1"/>
        <v>0</v>
      </c>
      <c r="P7" s="1391">
        <f ca="1"/>
        <v>0</v>
      </c>
      <c r="Q7" s="1391">
        <f ca="1"/>
        <v>0</v>
      </c>
      <c r="R7" s="1391">
        <f ca="1"/>
        <v>0</v>
      </c>
      <c r="S7" s="1391">
        <f ca="1"/>
        <v>0</v>
      </c>
      <c r="T7" s="1391">
        <f ca="1"/>
        <v>0</v>
      </c>
      <c r="U7" s="1391">
        <f ca="1"/>
        <v>0</v>
      </c>
      <c r="V7" s="1391">
        <f ca="1"/>
        <v>0</v>
      </c>
      <c r="W7" s="1391">
        <f ca="1"/>
        <v>0</v>
      </c>
      <c r="X7" s="1391">
        <f ca="1"/>
        <v>50</v>
      </c>
      <c r="Y7" s="1391">
        <f ca="1"/>
        <v>180</v>
      </c>
      <c r="Z7" s="1391">
        <f ca="1"/>
        <v>180</v>
      </c>
      <c r="AA7" s="1391">
        <f ca="1"/>
        <v>100</v>
      </c>
      <c r="AB7" s="1391">
        <f ca="1"/>
        <v>0</v>
      </c>
      <c r="AC7" s="1391">
        <f ca="1"/>
        <v>0</v>
      </c>
      <c r="AD7" s="1391">
        <f ca="1"/>
        <v>0</v>
      </c>
      <c r="AE7" s="1391">
        <f ca="1"/>
        <v>130</v>
      </c>
      <c r="AF7" s="1391">
        <f ca="1"/>
        <v>180</v>
      </c>
      <c r="AG7" s="1391">
        <f ca="1"/>
        <v>160</v>
      </c>
      <c r="AH7" s="1391">
        <f ca="1"/>
        <v>0</v>
      </c>
      <c r="AI7" s="1391">
        <f ca="1"/>
        <v>0</v>
      </c>
      <c r="AJ7" s="1391">
        <f ca="1"/>
        <v>0</v>
      </c>
      <c r="AK7" s="1391">
        <f ca="1"/>
        <v>0</v>
      </c>
      <c r="AL7" s="1391">
        <f ca="1"/>
        <v>150</v>
      </c>
      <c r="AM7" s="1391">
        <f ca="1"/>
        <v>180</v>
      </c>
      <c r="AN7" s="1391">
        <f ca="1"/>
        <v>30</v>
      </c>
      <c r="AO7" s="1391">
        <f ca="1"/>
        <v>0</v>
      </c>
      <c r="AP7" s="1392">
        <f ca="1"/>
        <v>0</v>
      </c>
      <c r="AR7" s="1399">
        <f t="shared" ca="1" si="0"/>
        <v>3</v>
      </c>
      <c r="AS7" s="1400" t="str">
        <f t="shared" ca="1" si="0"/>
        <v>MKC_FL</v>
      </c>
      <c r="AT7" s="1400">
        <f t="shared" ca="1" si="1"/>
        <v>0</v>
      </c>
      <c r="AU7" s="1400">
        <f t="shared" ca="1" si="1"/>
        <v>0</v>
      </c>
      <c r="AV7" s="1400">
        <f t="shared" ca="1" si="1"/>
        <v>0</v>
      </c>
      <c r="AW7" s="1400">
        <f t="shared" ca="1" si="1"/>
        <v>0</v>
      </c>
      <c r="AX7" s="1400">
        <f t="shared" ca="1" si="1"/>
        <v>0</v>
      </c>
      <c r="AY7" s="1400">
        <f t="shared" ca="1" si="1"/>
        <v>0</v>
      </c>
      <c r="AZ7" s="1400">
        <f t="shared" ca="1" si="1"/>
        <v>0</v>
      </c>
      <c r="BA7" s="1400">
        <f t="shared" ca="1" si="1"/>
        <v>0</v>
      </c>
      <c r="BB7" s="1400">
        <f t="shared" ca="1" si="1"/>
        <v>0</v>
      </c>
      <c r="BC7" s="1400">
        <f t="shared" ca="1" si="1"/>
        <v>0</v>
      </c>
      <c r="BD7" s="1400">
        <f t="shared" ca="1" si="1"/>
        <v>0</v>
      </c>
      <c r="BE7" s="1400">
        <f t="shared" ca="1" si="1"/>
        <v>0</v>
      </c>
      <c r="BF7" s="1400">
        <f t="shared" ca="1" si="1"/>
        <v>50</v>
      </c>
      <c r="BG7" s="1400">
        <f t="shared" ca="1" si="1"/>
        <v>180</v>
      </c>
      <c r="BH7" s="1400">
        <f t="shared" ca="1" si="1"/>
        <v>180</v>
      </c>
      <c r="BI7" s="1400">
        <f t="shared" ca="1" si="1"/>
        <v>100</v>
      </c>
      <c r="BJ7" s="1400">
        <f t="shared" ca="1" si="2"/>
        <v>0</v>
      </c>
      <c r="BK7" s="1400">
        <f t="shared" ca="1" si="2"/>
        <v>0</v>
      </c>
      <c r="BL7" s="1400">
        <f t="shared" ca="1" si="2"/>
        <v>0</v>
      </c>
      <c r="BM7" s="1400">
        <f t="shared" ca="1" si="2"/>
        <v>130</v>
      </c>
      <c r="BN7" s="1400">
        <f t="shared" ca="1" si="2"/>
        <v>180</v>
      </c>
      <c r="BO7" s="1400">
        <f t="shared" ca="1" si="2"/>
        <v>160</v>
      </c>
      <c r="BP7" s="1400">
        <f t="shared" ca="1" si="2"/>
        <v>0</v>
      </c>
      <c r="BQ7" s="1400">
        <f t="shared" ca="1" si="2"/>
        <v>0</v>
      </c>
      <c r="BR7" s="1400">
        <f t="shared" ca="1" si="2"/>
        <v>0</v>
      </c>
      <c r="BS7" s="1400">
        <f t="shared" ca="1" si="2"/>
        <v>0</v>
      </c>
      <c r="BT7" s="1400">
        <f t="shared" ca="1" si="2"/>
        <v>150</v>
      </c>
      <c r="BU7" s="1400">
        <f t="shared" ca="1" si="2"/>
        <v>180</v>
      </c>
      <c r="BV7" s="1400">
        <f t="shared" ca="1" si="2"/>
        <v>30</v>
      </c>
      <c r="BW7" s="1400">
        <f t="shared" ca="1" si="2"/>
        <v>0</v>
      </c>
      <c r="BX7" s="1401">
        <f t="shared" ca="1" si="2"/>
        <v>0</v>
      </c>
      <c r="BZ7" s="1399">
        <f t="shared" ca="1" si="5"/>
        <v>3</v>
      </c>
      <c r="CA7" s="1400">
        <f t="shared" si="6"/>
        <v>0</v>
      </c>
      <c r="CB7" s="1400">
        <f t="shared" ca="1" si="3"/>
        <v>0</v>
      </c>
      <c r="CC7" s="1400">
        <f t="shared" ca="1" si="3"/>
        <v>0</v>
      </c>
      <c r="CD7" s="1400">
        <f t="shared" ca="1" si="3"/>
        <v>0</v>
      </c>
      <c r="CE7" s="1400">
        <f t="shared" ca="1" si="3"/>
        <v>0</v>
      </c>
      <c r="CF7" s="1400">
        <f t="shared" ca="1" si="3"/>
        <v>0</v>
      </c>
      <c r="CG7" s="1400">
        <f t="shared" ca="1" si="3"/>
        <v>0</v>
      </c>
      <c r="CH7" s="1400">
        <f t="shared" ca="1" si="3"/>
        <v>0</v>
      </c>
      <c r="CI7" s="1400">
        <f t="shared" ca="1" si="3"/>
        <v>0</v>
      </c>
      <c r="CJ7" s="1400">
        <f t="shared" ca="1" si="3"/>
        <v>0</v>
      </c>
      <c r="CK7" s="1400">
        <f t="shared" ca="1" si="3"/>
        <v>0</v>
      </c>
      <c r="CL7" s="1400">
        <f t="shared" ca="1" si="3"/>
        <v>0</v>
      </c>
      <c r="CM7" s="1400">
        <f t="shared" ca="1" si="3"/>
        <v>0</v>
      </c>
      <c r="CN7" s="1400">
        <f t="shared" ca="1" si="3"/>
        <v>50</v>
      </c>
      <c r="CO7" s="1400">
        <f t="shared" ca="1" si="3"/>
        <v>180</v>
      </c>
      <c r="CP7" s="1400">
        <f t="shared" ca="1" si="3"/>
        <v>180</v>
      </c>
      <c r="CQ7" s="1400">
        <f t="shared" ca="1" si="4"/>
        <v>100</v>
      </c>
      <c r="CR7" s="1400">
        <f t="shared" ca="1" si="4"/>
        <v>0</v>
      </c>
      <c r="CS7" s="1400">
        <f t="shared" ca="1" si="4"/>
        <v>0</v>
      </c>
      <c r="CT7" s="1400">
        <f t="shared" ca="1" si="4"/>
        <v>0</v>
      </c>
      <c r="CU7" s="1400">
        <f t="shared" ca="1" si="4"/>
        <v>130</v>
      </c>
      <c r="CV7" s="1400">
        <f t="shared" ca="1" si="4"/>
        <v>180</v>
      </c>
      <c r="CW7" s="1400">
        <f t="shared" ca="1" si="4"/>
        <v>160</v>
      </c>
      <c r="CX7" s="1400">
        <f t="shared" ca="1" si="4"/>
        <v>0</v>
      </c>
      <c r="CY7" s="1400">
        <f t="shared" ca="1" si="4"/>
        <v>0</v>
      </c>
      <c r="CZ7" s="1400">
        <f t="shared" ca="1" si="4"/>
        <v>0</v>
      </c>
      <c r="DA7" s="1400">
        <f t="shared" ca="1" si="4"/>
        <v>0</v>
      </c>
      <c r="DB7" s="1400">
        <f t="shared" ca="1" si="4"/>
        <v>150</v>
      </c>
      <c r="DC7" s="1400">
        <f t="shared" ca="1" si="4"/>
        <v>180</v>
      </c>
      <c r="DD7" s="1400">
        <f t="shared" ca="1" si="4"/>
        <v>30</v>
      </c>
      <c r="DE7" s="1400">
        <f t="shared" ca="1" si="4"/>
        <v>0</v>
      </c>
      <c r="DF7" s="1401">
        <f t="shared" ca="1" si="4"/>
        <v>0</v>
      </c>
    </row>
    <row r="8" spans="2:116" ht="15">
      <c r="E8" s="1390" t="str">
        <f ca="1"/>
        <v>MKC_MPR良品計画</v>
      </c>
      <c r="F8" s="1391" t="str">
        <f ca="1"/>
        <v>MKC②</v>
      </c>
      <c r="G8" s="1391" t="str">
        <f ca="1"/>
        <v>$F$160:$AL$189</v>
      </c>
      <c r="H8" s="1391">
        <f ca="1"/>
        <v>4</v>
      </c>
      <c r="I8" s="1391" t="str">
        <f ca="1"/>
        <v>MKC_MPR</v>
      </c>
      <c r="J8" s="1391" t="str">
        <f ca="1"/>
        <v>良品計画</v>
      </c>
      <c r="K8" s="1391">
        <f ca="1"/>
        <v>0</v>
      </c>
      <c r="L8" s="1391">
        <f ca="1"/>
        <v>0</v>
      </c>
      <c r="M8" s="1391">
        <f ca="1"/>
        <v>0</v>
      </c>
      <c r="N8" s="1391">
        <f ca="1"/>
        <v>0</v>
      </c>
      <c r="O8" s="1391">
        <f ca="1"/>
        <v>0</v>
      </c>
      <c r="P8" s="1391">
        <f ca="1"/>
        <v>0</v>
      </c>
      <c r="Q8" s="1391">
        <f ca="1"/>
        <v>0</v>
      </c>
      <c r="R8" s="1391">
        <f ca="1"/>
        <v>0</v>
      </c>
      <c r="S8" s="1391">
        <f ca="1"/>
        <v>0</v>
      </c>
      <c r="T8" s="1391">
        <f ca="1"/>
        <v>0</v>
      </c>
      <c r="U8" s="1391">
        <f ca="1"/>
        <v>0</v>
      </c>
      <c r="V8" s="1391">
        <f ca="1"/>
        <v>0</v>
      </c>
      <c r="W8" s="1391">
        <f ca="1"/>
        <v>0</v>
      </c>
      <c r="X8" s="1391">
        <f ca="1"/>
        <v>0</v>
      </c>
      <c r="Y8" s="1391">
        <f ca="1"/>
        <v>0</v>
      </c>
      <c r="Z8" s="1391">
        <f ca="1"/>
        <v>0</v>
      </c>
      <c r="AA8" s="1391">
        <f ca="1"/>
        <v>0</v>
      </c>
      <c r="AB8" s="1391">
        <f ca="1"/>
        <v>0</v>
      </c>
      <c r="AC8" s="1391">
        <f ca="1"/>
        <v>0</v>
      </c>
      <c r="AD8" s="1391">
        <f ca="1"/>
        <v>0</v>
      </c>
      <c r="AE8" s="1391">
        <f ca="1"/>
        <v>0</v>
      </c>
      <c r="AF8" s="1391">
        <f ca="1"/>
        <v>0</v>
      </c>
      <c r="AG8" s="1391">
        <f ca="1"/>
        <v>0</v>
      </c>
      <c r="AH8" s="1391">
        <f ca="1"/>
        <v>0</v>
      </c>
      <c r="AI8" s="1391">
        <f ca="1"/>
        <v>0</v>
      </c>
      <c r="AJ8" s="1391">
        <f ca="1"/>
        <v>0</v>
      </c>
      <c r="AK8" s="1391">
        <f ca="1"/>
        <v>0</v>
      </c>
      <c r="AL8" s="1391">
        <f ca="1"/>
        <v>0</v>
      </c>
      <c r="AM8" s="1391">
        <f ca="1"/>
        <v>0</v>
      </c>
      <c r="AN8" s="1391">
        <f ca="1"/>
        <v>0</v>
      </c>
      <c r="AO8" s="1391">
        <f ca="1"/>
        <v>0</v>
      </c>
      <c r="AP8" s="1392">
        <f ca="1"/>
        <v>0</v>
      </c>
      <c r="AR8" s="1399">
        <f t="shared" ca="1" si="0"/>
        <v>4</v>
      </c>
      <c r="AS8" s="1400" t="str">
        <f t="shared" ca="1" si="0"/>
        <v>MKC_MPR</v>
      </c>
      <c r="AT8" s="1400">
        <f t="shared" ca="1" si="1"/>
        <v>0</v>
      </c>
      <c r="AU8" s="1400">
        <f t="shared" ca="1" si="1"/>
        <v>0</v>
      </c>
      <c r="AV8" s="1400">
        <f t="shared" ca="1" si="1"/>
        <v>0</v>
      </c>
      <c r="AW8" s="1400">
        <f t="shared" ca="1" si="1"/>
        <v>0</v>
      </c>
      <c r="AX8" s="1400">
        <f t="shared" ca="1" si="1"/>
        <v>0</v>
      </c>
      <c r="AY8" s="1400">
        <f t="shared" ca="1" si="1"/>
        <v>0</v>
      </c>
      <c r="AZ8" s="1400">
        <f t="shared" ca="1" si="1"/>
        <v>0</v>
      </c>
      <c r="BA8" s="1400">
        <f t="shared" ca="1" si="1"/>
        <v>0</v>
      </c>
      <c r="BB8" s="1400">
        <f t="shared" ca="1" si="1"/>
        <v>0</v>
      </c>
      <c r="BC8" s="1400">
        <f t="shared" ca="1" si="1"/>
        <v>0</v>
      </c>
      <c r="BD8" s="1400">
        <f t="shared" ca="1" si="1"/>
        <v>0</v>
      </c>
      <c r="BE8" s="1400">
        <f t="shared" ca="1" si="1"/>
        <v>0</v>
      </c>
      <c r="BF8" s="1400">
        <f t="shared" ca="1" si="1"/>
        <v>0</v>
      </c>
      <c r="BG8" s="1400">
        <f t="shared" ca="1" si="1"/>
        <v>0</v>
      </c>
      <c r="BH8" s="1400">
        <f t="shared" ca="1" si="1"/>
        <v>0</v>
      </c>
      <c r="BI8" s="1400">
        <f t="shared" ca="1" si="1"/>
        <v>0</v>
      </c>
      <c r="BJ8" s="1400">
        <f t="shared" ca="1" si="2"/>
        <v>0</v>
      </c>
      <c r="BK8" s="1400">
        <f t="shared" ca="1" si="2"/>
        <v>0</v>
      </c>
      <c r="BL8" s="1400">
        <f t="shared" ca="1" si="2"/>
        <v>0</v>
      </c>
      <c r="BM8" s="1400">
        <f t="shared" ca="1" si="2"/>
        <v>0</v>
      </c>
      <c r="BN8" s="1400">
        <f t="shared" ca="1" si="2"/>
        <v>0</v>
      </c>
      <c r="BO8" s="1400">
        <f t="shared" ca="1" si="2"/>
        <v>0</v>
      </c>
      <c r="BP8" s="1400">
        <f t="shared" ca="1" si="2"/>
        <v>0</v>
      </c>
      <c r="BQ8" s="1400">
        <f t="shared" ca="1" si="2"/>
        <v>0</v>
      </c>
      <c r="BR8" s="1400">
        <f t="shared" ca="1" si="2"/>
        <v>0</v>
      </c>
      <c r="BS8" s="1400">
        <f t="shared" ca="1" si="2"/>
        <v>0</v>
      </c>
      <c r="BT8" s="1400">
        <f t="shared" ca="1" si="2"/>
        <v>0</v>
      </c>
      <c r="BU8" s="1400">
        <f t="shared" ca="1" si="2"/>
        <v>0</v>
      </c>
      <c r="BV8" s="1400">
        <f t="shared" ca="1" si="2"/>
        <v>0</v>
      </c>
      <c r="BW8" s="1400">
        <f t="shared" ca="1" si="2"/>
        <v>0</v>
      </c>
      <c r="BX8" s="1401">
        <f t="shared" ca="1" si="2"/>
        <v>0</v>
      </c>
      <c r="BZ8" s="1399">
        <f t="shared" ca="1" si="5"/>
        <v>4</v>
      </c>
      <c r="CA8" s="1400">
        <f t="shared" si="6"/>
        <v>0</v>
      </c>
      <c r="CB8" s="1400">
        <f t="shared" ca="1" si="3"/>
        <v>0</v>
      </c>
      <c r="CC8" s="1400">
        <f t="shared" ca="1" si="3"/>
        <v>0</v>
      </c>
      <c r="CD8" s="1400">
        <f t="shared" ca="1" si="3"/>
        <v>0</v>
      </c>
      <c r="CE8" s="1400">
        <f t="shared" ca="1" si="3"/>
        <v>0</v>
      </c>
      <c r="CF8" s="1400">
        <f t="shared" ca="1" si="3"/>
        <v>0</v>
      </c>
      <c r="CG8" s="1400">
        <f t="shared" ca="1" si="3"/>
        <v>0</v>
      </c>
      <c r="CH8" s="1400">
        <f t="shared" ca="1" si="3"/>
        <v>0</v>
      </c>
      <c r="CI8" s="1400">
        <f t="shared" ca="1" si="3"/>
        <v>0</v>
      </c>
      <c r="CJ8" s="1400">
        <f t="shared" ca="1" si="3"/>
        <v>0</v>
      </c>
      <c r="CK8" s="1400">
        <f t="shared" ca="1" si="3"/>
        <v>0</v>
      </c>
      <c r="CL8" s="1400">
        <f t="shared" ca="1" si="3"/>
        <v>0</v>
      </c>
      <c r="CM8" s="1400">
        <f t="shared" ca="1" si="3"/>
        <v>0</v>
      </c>
      <c r="CN8" s="1400">
        <f t="shared" ca="1" si="3"/>
        <v>0</v>
      </c>
      <c r="CO8" s="1400">
        <f t="shared" ca="1" si="3"/>
        <v>0</v>
      </c>
      <c r="CP8" s="1400">
        <f t="shared" ca="1" si="3"/>
        <v>0</v>
      </c>
      <c r="CQ8" s="1400">
        <f t="shared" ca="1" si="4"/>
        <v>0</v>
      </c>
      <c r="CR8" s="1400">
        <f t="shared" ca="1" si="4"/>
        <v>0</v>
      </c>
      <c r="CS8" s="1400">
        <f t="shared" ca="1" si="4"/>
        <v>0</v>
      </c>
      <c r="CT8" s="1400">
        <f t="shared" ca="1" si="4"/>
        <v>0</v>
      </c>
      <c r="CU8" s="1400">
        <f t="shared" ca="1" si="4"/>
        <v>0</v>
      </c>
      <c r="CV8" s="1400">
        <f t="shared" ca="1" si="4"/>
        <v>0</v>
      </c>
      <c r="CW8" s="1400">
        <f t="shared" ca="1" si="4"/>
        <v>0</v>
      </c>
      <c r="CX8" s="1400">
        <f t="shared" ca="1" si="4"/>
        <v>0</v>
      </c>
      <c r="CY8" s="1400">
        <f t="shared" ca="1" si="4"/>
        <v>0</v>
      </c>
      <c r="CZ8" s="1400">
        <f t="shared" ca="1" si="4"/>
        <v>0</v>
      </c>
      <c r="DA8" s="1400">
        <f t="shared" ca="1" si="4"/>
        <v>0</v>
      </c>
      <c r="DB8" s="1400">
        <f t="shared" ca="1" si="4"/>
        <v>0</v>
      </c>
      <c r="DC8" s="1400">
        <f t="shared" ca="1" si="4"/>
        <v>0</v>
      </c>
      <c r="DD8" s="1400">
        <f t="shared" ca="1" si="4"/>
        <v>0</v>
      </c>
      <c r="DE8" s="1400">
        <f t="shared" ca="1" si="4"/>
        <v>0</v>
      </c>
      <c r="DF8" s="1401">
        <f t="shared" ca="1" si="4"/>
        <v>0</v>
      </c>
    </row>
    <row r="9" spans="2:116" ht="15">
      <c r="E9" s="1390" t="str">
        <f ca="1"/>
        <v>MKC_MPL良品計画</v>
      </c>
      <c r="F9" s="1391" t="str">
        <f ca="1"/>
        <v>MKC②</v>
      </c>
      <c r="G9" s="1391" t="str">
        <f ca="1"/>
        <v>$F$160:$AL$189</v>
      </c>
      <c r="H9" s="1391">
        <f ca="1"/>
        <v>5</v>
      </c>
      <c r="I9" s="1391" t="str">
        <f ca="1"/>
        <v>MKC_MPL</v>
      </c>
      <c r="J9" s="1391" t="str">
        <f ca="1"/>
        <v>良品計画</v>
      </c>
      <c r="K9" s="1391">
        <f ca="1"/>
        <v>0</v>
      </c>
      <c r="L9" s="1391">
        <f ca="1"/>
        <v>0</v>
      </c>
      <c r="M9" s="1391">
        <f ca="1"/>
        <v>0</v>
      </c>
      <c r="N9" s="1391">
        <f ca="1"/>
        <v>0</v>
      </c>
      <c r="O9" s="1391">
        <f ca="1"/>
        <v>0</v>
      </c>
      <c r="P9" s="1391">
        <f ca="1"/>
        <v>0</v>
      </c>
      <c r="Q9" s="1391">
        <f ca="1"/>
        <v>0</v>
      </c>
      <c r="R9" s="1391">
        <f ca="1"/>
        <v>0</v>
      </c>
      <c r="S9" s="1391">
        <f ca="1"/>
        <v>0</v>
      </c>
      <c r="T9" s="1391">
        <f ca="1"/>
        <v>0</v>
      </c>
      <c r="U9" s="1391">
        <f ca="1"/>
        <v>0</v>
      </c>
      <c r="V9" s="1391">
        <f ca="1"/>
        <v>0</v>
      </c>
      <c r="W9" s="1391">
        <f ca="1"/>
        <v>0</v>
      </c>
      <c r="X9" s="1391">
        <f ca="1"/>
        <v>0</v>
      </c>
      <c r="Y9" s="1391">
        <f ca="1"/>
        <v>0</v>
      </c>
      <c r="Z9" s="1391">
        <f ca="1"/>
        <v>0</v>
      </c>
      <c r="AA9" s="1391">
        <f ca="1"/>
        <v>0</v>
      </c>
      <c r="AB9" s="1391">
        <f ca="1"/>
        <v>0</v>
      </c>
      <c r="AC9" s="1391">
        <f ca="1"/>
        <v>0</v>
      </c>
      <c r="AD9" s="1391">
        <f ca="1"/>
        <v>0</v>
      </c>
      <c r="AE9" s="1391">
        <f ca="1"/>
        <v>0</v>
      </c>
      <c r="AF9" s="1391">
        <f ca="1"/>
        <v>0</v>
      </c>
      <c r="AG9" s="1391">
        <f ca="1"/>
        <v>0</v>
      </c>
      <c r="AH9" s="1391">
        <f ca="1"/>
        <v>0</v>
      </c>
      <c r="AI9" s="1391">
        <f ca="1"/>
        <v>0</v>
      </c>
      <c r="AJ9" s="1391">
        <f ca="1"/>
        <v>0</v>
      </c>
      <c r="AK9" s="1391">
        <f ca="1"/>
        <v>0</v>
      </c>
      <c r="AL9" s="1391">
        <f ca="1"/>
        <v>0</v>
      </c>
      <c r="AM9" s="1391">
        <f ca="1"/>
        <v>0</v>
      </c>
      <c r="AN9" s="1391">
        <f ca="1"/>
        <v>0</v>
      </c>
      <c r="AO9" s="1391">
        <f ca="1"/>
        <v>0</v>
      </c>
      <c r="AP9" s="1392">
        <f ca="1"/>
        <v>0</v>
      </c>
      <c r="AR9" s="1399">
        <f t="shared" ca="1" si="0"/>
        <v>5</v>
      </c>
      <c r="AS9" s="1400" t="str">
        <f t="shared" ca="1" si="0"/>
        <v>MKC_MPL</v>
      </c>
      <c r="AT9" s="1400">
        <f t="shared" ca="1" si="1"/>
        <v>0</v>
      </c>
      <c r="AU9" s="1400">
        <f t="shared" ca="1" si="1"/>
        <v>0</v>
      </c>
      <c r="AV9" s="1400">
        <f t="shared" ca="1" si="1"/>
        <v>0</v>
      </c>
      <c r="AW9" s="1400">
        <f t="shared" ca="1" si="1"/>
        <v>0</v>
      </c>
      <c r="AX9" s="1400">
        <f t="shared" ca="1" si="1"/>
        <v>0</v>
      </c>
      <c r="AY9" s="1400">
        <f t="shared" ca="1" si="1"/>
        <v>0</v>
      </c>
      <c r="AZ9" s="1400">
        <f t="shared" ca="1" si="1"/>
        <v>0</v>
      </c>
      <c r="BA9" s="1400">
        <f t="shared" ca="1" si="1"/>
        <v>0</v>
      </c>
      <c r="BB9" s="1400">
        <f t="shared" ca="1" si="1"/>
        <v>0</v>
      </c>
      <c r="BC9" s="1400">
        <f t="shared" ca="1" si="1"/>
        <v>0</v>
      </c>
      <c r="BD9" s="1400">
        <f t="shared" ca="1" si="1"/>
        <v>0</v>
      </c>
      <c r="BE9" s="1400">
        <f t="shared" ca="1" si="1"/>
        <v>0</v>
      </c>
      <c r="BF9" s="1400">
        <f t="shared" ca="1" si="1"/>
        <v>0</v>
      </c>
      <c r="BG9" s="1400">
        <f t="shared" ca="1" si="1"/>
        <v>0</v>
      </c>
      <c r="BH9" s="1400">
        <f t="shared" ca="1" si="1"/>
        <v>0</v>
      </c>
      <c r="BI9" s="1400">
        <f t="shared" ca="1" si="1"/>
        <v>0</v>
      </c>
      <c r="BJ9" s="1400">
        <f t="shared" ca="1" si="2"/>
        <v>0</v>
      </c>
      <c r="BK9" s="1400">
        <f t="shared" ca="1" si="2"/>
        <v>0</v>
      </c>
      <c r="BL9" s="1400">
        <f t="shared" ca="1" si="2"/>
        <v>0</v>
      </c>
      <c r="BM9" s="1400">
        <f t="shared" ca="1" si="2"/>
        <v>0</v>
      </c>
      <c r="BN9" s="1400">
        <f t="shared" ca="1" si="2"/>
        <v>0</v>
      </c>
      <c r="BO9" s="1400">
        <f t="shared" ca="1" si="2"/>
        <v>0</v>
      </c>
      <c r="BP9" s="1400">
        <f t="shared" ca="1" si="2"/>
        <v>0</v>
      </c>
      <c r="BQ9" s="1400">
        <f t="shared" ca="1" si="2"/>
        <v>0</v>
      </c>
      <c r="BR9" s="1400">
        <f t="shared" ca="1" si="2"/>
        <v>0</v>
      </c>
      <c r="BS9" s="1400">
        <f t="shared" ca="1" si="2"/>
        <v>0</v>
      </c>
      <c r="BT9" s="1400">
        <f t="shared" ca="1" si="2"/>
        <v>0</v>
      </c>
      <c r="BU9" s="1400">
        <f t="shared" ca="1" si="2"/>
        <v>0</v>
      </c>
      <c r="BV9" s="1400">
        <f t="shared" ca="1" si="2"/>
        <v>0</v>
      </c>
      <c r="BW9" s="1400">
        <f t="shared" ca="1" si="2"/>
        <v>0</v>
      </c>
      <c r="BX9" s="1401">
        <f t="shared" ca="1" si="2"/>
        <v>0</v>
      </c>
      <c r="BZ9" s="1399">
        <f t="shared" ca="1" si="5"/>
        <v>5</v>
      </c>
      <c r="CA9" s="1400">
        <f t="shared" si="6"/>
        <v>0</v>
      </c>
      <c r="CB9" s="1400">
        <f t="shared" ca="1" si="3"/>
        <v>0</v>
      </c>
      <c r="CC9" s="1400">
        <f t="shared" ca="1" si="3"/>
        <v>0</v>
      </c>
      <c r="CD9" s="1400">
        <f t="shared" ca="1" si="3"/>
        <v>0</v>
      </c>
      <c r="CE9" s="1400">
        <f t="shared" ca="1" si="3"/>
        <v>0</v>
      </c>
      <c r="CF9" s="1400">
        <f t="shared" ca="1" si="3"/>
        <v>0</v>
      </c>
      <c r="CG9" s="1400">
        <f t="shared" ca="1" si="3"/>
        <v>0</v>
      </c>
      <c r="CH9" s="1400">
        <f t="shared" ca="1" si="3"/>
        <v>0</v>
      </c>
      <c r="CI9" s="1400">
        <f t="shared" ca="1" si="3"/>
        <v>0</v>
      </c>
      <c r="CJ9" s="1400">
        <f t="shared" ca="1" si="3"/>
        <v>0</v>
      </c>
      <c r="CK9" s="1400">
        <f t="shared" ca="1" si="3"/>
        <v>0</v>
      </c>
      <c r="CL9" s="1400">
        <f t="shared" ca="1" si="3"/>
        <v>0</v>
      </c>
      <c r="CM9" s="1400">
        <f t="shared" ca="1" si="3"/>
        <v>0</v>
      </c>
      <c r="CN9" s="1400">
        <f t="shared" ca="1" si="3"/>
        <v>0</v>
      </c>
      <c r="CO9" s="1400">
        <f t="shared" ca="1" si="3"/>
        <v>0</v>
      </c>
      <c r="CP9" s="1400">
        <f t="shared" ca="1" si="3"/>
        <v>0</v>
      </c>
      <c r="CQ9" s="1400">
        <f t="shared" ca="1" si="4"/>
        <v>0</v>
      </c>
      <c r="CR9" s="1400">
        <f t="shared" ca="1" si="4"/>
        <v>0</v>
      </c>
      <c r="CS9" s="1400">
        <f t="shared" ca="1" si="4"/>
        <v>0</v>
      </c>
      <c r="CT9" s="1400">
        <f t="shared" ca="1" si="4"/>
        <v>0</v>
      </c>
      <c r="CU9" s="1400">
        <f t="shared" ca="1" si="4"/>
        <v>0</v>
      </c>
      <c r="CV9" s="1400">
        <f t="shared" ca="1" si="4"/>
        <v>0</v>
      </c>
      <c r="CW9" s="1400">
        <f t="shared" ca="1" si="4"/>
        <v>0</v>
      </c>
      <c r="CX9" s="1400">
        <f t="shared" ca="1" si="4"/>
        <v>0</v>
      </c>
      <c r="CY9" s="1400">
        <f t="shared" ca="1" si="4"/>
        <v>0</v>
      </c>
      <c r="CZ9" s="1400">
        <f t="shared" ca="1" si="4"/>
        <v>0</v>
      </c>
      <c r="DA9" s="1400">
        <f t="shared" ca="1" si="4"/>
        <v>0</v>
      </c>
      <c r="DB9" s="1400">
        <f t="shared" ca="1" si="4"/>
        <v>0</v>
      </c>
      <c r="DC9" s="1400">
        <f t="shared" ca="1" si="4"/>
        <v>0</v>
      </c>
      <c r="DD9" s="1400">
        <f t="shared" ca="1" si="4"/>
        <v>0</v>
      </c>
      <c r="DE9" s="1400">
        <f t="shared" ca="1" si="4"/>
        <v>0</v>
      </c>
      <c r="DF9" s="1401">
        <f t="shared" ca="1" si="4"/>
        <v>0</v>
      </c>
    </row>
    <row r="10" spans="2:116" ht="15">
      <c r="E10" s="1390" t="str">
        <f ca="1"/>
        <v>MKC_SWA良品計画</v>
      </c>
      <c r="F10" s="1391" t="str">
        <f ca="1"/>
        <v>MKC②</v>
      </c>
      <c r="G10" s="1391" t="str">
        <f ca="1"/>
        <v>$F$160:$AL$189</v>
      </c>
      <c r="H10" s="1391">
        <f ca="1"/>
        <v>6</v>
      </c>
      <c r="I10" s="1391" t="str">
        <f ca="1"/>
        <v>MKC_SWA</v>
      </c>
      <c r="J10" s="1391" t="str">
        <f ca="1"/>
        <v>良品計画</v>
      </c>
      <c r="K10" s="1391">
        <f ca="1"/>
        <v>810</v>
      </c>
      <c r="L10" s="1391">
        <f ca="1"/>
        <v>0</v>
      </c>
      <c r="M10" s="1391">
        <f ca="1"/>
        <v>0</v>
      </c>
      <c r="N10" s="1391">
        <f ca="1"/>
        <v>0</v>
      </c>
      <c r="O10" s="1391">
        <f ca="1"/>
        <v>0</v>
      </c>
      <c r="P10" s="1391">
        <f ca="1"/>
        <v>0</v>
      </c>
      <c r="Q10" s="1391">
        <f ca="1"/>
        <v>0</v>
      </c>
      <c r="R10" s="1391">
        <f ca="1"/>
        <v>0</v>
      </c>
      <c r="S10" s="1391">
        <f ca="1"/>
        <v>0</v>
      </c>
      <c r="T10" s="1391">
        <f ca="1"/>
        <v>140</v>
      </c>
      <c r="U10" s="1391">
        <f ca="1"/>
        <v>140</v>
      </c>
      <c r="V10" s="1391">
        <f ca="1"/>
        <v>30</v>
      </c>
      <c r="W10" s="1391">
        <f ca="1"/>
        <v>0</v>
      </c>
      <c r="X10" s="1391">
        <f ca="1"/>
        <v>0</v>
      </c>
      <c r="Y10" s="1391">
        <f ca="1"/>
        <v>0</v>
      </c>
      <c r="Z10" s="1391">
        <f ca="1"/>
        <v>0</v>
      </c>
      <c r="AA10" s="1391">
        <f ca="1"/>
        <v>0</v>
      </c>
      <c r="AB10" s="1391">
        <f ca="1"/>
        <v>0</v>
      </c>
      <c r="AC10" s="1391">
        <f ca="1"/>
        <v>0</v>
      </c>
      <c r="AD10" s="1391">
        <f ca="1"/>
        <v>0</v>
      </c>
      <c r="AE10" s="1391">
        <f ca="1"/>
        <v>0</v>
      </c>
      <c r="AF10" s="1391">
        <f ca="1"/>
        <v>0</v>
      </c>
      <c r="AG10" s="1391">
        <f ca="1"/>
        <v>0</v>
      </c>
      <c r="AH10" s="1391">
        <f ca="1"/>
        <v>0</v>
      </c>
      <c r="AI10" s="1391">
        <f ca="1"/>
        <v>0</v>
      </c>
      <c r="AJ10" s="1391">
        <f ca="1"/>
        <v>40</v>
      </c>
      <c r="AK10" s="1391">
        <f ca="1"/>
        <v>100</v>
      </c>
      <c r="AL10" s="1391">
        <f ca="1"/>
        <v>170</v>
      </c>
      <c r="AM10" s="1391">
        <f ca="1"/>
        <v>90</v>
      </c>
      <c r="AN10" s="1391">
        <f ca="1"/>
        <v>0</v>
      </c>
      <c r="AO10" s="1391">
        <f ca="1"/>
        <v>0</v>
      </c>
      <c r="AP10" s="1392">
        <f ca="1"/>
        <v>100</v>
      </c>
      <c r="AR10" s="1399">
        <f t="shared" ca="1" si="0"/>
        <v>6</v>
      </c>
      <c r="AS10" s="1400" t="str">
        <f t="shared" ca="1" si="0"/>
        <v>MKC_SWA</v>
      </c>
      <c r="AT10" s="1400">
        <f t="shared" ca="1" si="1"/>
        <v>0</v>
      </c>
      <c r="AU10" s="1400">
        <f t="shared" ca="1" si="1"/>
        <v>0</v>
      </c>
      <c r="AV10" s="1400">
        <f t="shared" ca="1" si="1"/>
        <v>0</v>
      </c>
      <c r="AW10" s="1400">
        <f t="shared" ca="1" si="1"/>
        <v>0</v>
      </c>
      <c r="AX10" s="1400">
        <f t="shared" ca="1" si="1"/>
        <v>0</v>
      </c>
      <c r="AY10" s="1400">
        <f t="shared" ca="1" si="1"/>
        <v>0</v>
      </c>
      <c r="AZ10" s="1400">
        <f t="shared" ca="1" si="1"/>
        <v>0</v>
      </c>
      <c r="BA10" s="1400">
        <f t="shared" ca="1" si="1"/>
        <v>0</v>
      </c>
      <c r="BB10" s="1400">
        <f t="shared" ca="1" si="1"/>
        <v>140</v>
      </c>
      <c r="BC10" s="1400">
        <f t="shared" ca="1" si="1"/>
        <v>140</v>
      </c>
      <c r="BD10" s="1400">
        <f t="shared" ca="1" si="1"/>
        <v>30</v>
      </c>
      <c r="BE10" s="1400">
        <f t="shared" ca="1" si="1"/>
        <v>0</v>
      </c>
      <c r="BF10" s="1400">
        <f t="shared" ca="1" si="1"/>
        <v>0</v>
      </c>
      <c r="BG10" s="1400">
        <f t="shared" ca="1" si="1"/>
        <v>0</v>
      </c>
      <c r="BH10" s="1400">
        <f t="shared" ca="1" si="1"/>
        <v>0</v>
      </c>
      <c r="BI10" s="1400">
        <f t="shared" ca="1" si="1"/>
        <v>0</v>
      </c>
      <c r="BJ10" s="1400">
        <f t="shared" ca="1" si="2"/>
        <v>0</v>
      </c>
      <c r="BK10" s="1400">
        <f t="shared" ca="1" si="2"/>
        <v>0</v>
      </c>
      <c r="BL10" s="1400">
        <f t="shared" ca="1" si="2"/>
        <v>0</v>
      </c>
      <c r="BM10" s="1400">
        <f t="shared" ca="1" si="2"/>
        <v>0</v>
      </c>
      <c r="BN10" s="1400">
        <f t="shared" ca="1" si="2"/>
        <v>0</v>
      </c>
      <c r="BO10" s="1400">
        <f t="shared" ca="1" si="2"/>
        <v>0</v>
      </c>
      <c r="BP10" s="1400">
        <f t="shared" ca="1" si="2"/>
        <v>0</v>
      </c>
      <c r="BQ10" s="1400">
        <f t="shared" ca="1" si="2"/>
        <v>0</v>
      </c>
      <c r="BR10" s="1400">
        <f t="shared" ca="1" si="2"/>
        <v>40</v>
      </c>
      <c r="BS10" s="1400">
        <f t="shared" ca="1" si="2"/>
        <v>100</v>
      </c>
      <c r="BT10" s="1400">
        <f t="shared" ca="1" si="2"/>
        <v>170</v>
      </c>
      <c r="BU10" s="1400">
        <f t="shared" ca="1" si="2"/>
        <v>90</v>
      </c>
      <c r="BV10" s="1400">
        <f t="shared" ca="1" si="2"/>
        <v>0</v>
      </c>
      <c r="BW10" s="1400">
        <f t="shared" ca="1" si="2"/>
        <v>0</v>
      </c>
      <c r="BX10" s="1401">
        <f t="shared" ca="1" si="2"/>
        <v>100</v>
      </c>
      <c r="BZ10" s="1399">
        <f t="shared" ca="1" si="5"/>
        <v>6</v>
      </c>
      <c r="CA10" s="1400">
        <f t="shared" si="6"/>
        <v>0</v>
      </c>
      <c r="CB10" s="1400">
        <f t="shared" ca="1" si="3"/>
        <v>0</v>
      </c>
      <c r="CC10" s="1400">
        <f t="shared" ca="1" si="3"/>
        <v>0</v>
      </c>
      <c r="CD10" s="1400">
        <f t="shared" ca="1" si="3"/>
        <v>0</v>
      </c>
      <c r="CE10" s="1400">
        <f t="shared" ca="1" si="3"/>
        <v>0</v>
      </c>
      <c r="CF10" s="1400">
        <f t="shared" ca="1" si="3"/>
        <v>0</v>
      </c>
      <c r="CG10" s="1400">
        <f t="shared" ca="1" si="3"/>
        <v>0</v>
      </c>
      <c r="CH10" s="1400">
        <f t="shared" ca="1" si="3"/>
        <v>0</v>
      </c>
      <c r="CI10" s="1400">
        <f t="shared" ca="1" si="3"/>
        <v>0</v>
      </c>
      <c r="CJ10" s="1400">
        <f t="shared" ca="1" si="3"/>
        <v>140</v>
      </c>
      <c r="CK10" s="1400">
        <f t="shared" ca="1" si="3"/>
        <v>140</v>
      </c>
      <c r="CL10" s="1400">
        <f t="shared" ca="1" si="3"/>
        <v>30</v>
      </c>
      <c r="CM10" s="1400">
        <f t="shared" ca="1" si="3"/>
        <v>0</v>
      </c>
      <c r="CN10" s="1400">
        <f t="shared" ca="1" si="3"/>
        <v>0</v>
      </c>
      <c r="CO10" s="1400">
        <f t="shared" ca="1" si="3"/>
        <v>0</v>
      </c>
      <c r="CP10" s="1400">
        <f t="shared" ca="1" si="3"/>
        <v>0</v>
      </c>
      <c r="CQ10" s="1400">
        <f t="shared" ca="1" si="4"/>
        <v>0</v>
      </c>
      <c r="CR10" s="1400">
        <f t="shared" ca="1" si="4"/>
        <v>0</v>
      </c>
      <c r="CS10" s="1400">
        <f t="shared" ca="1" si="4"/>
        <v>0</v>
      </c>
      <c r="CT10" s="1400">
        <f t="shared" ca="1" si="4"/>
        <v>0</v>
      </c>
      <c r="CU10" s="1400">
        <f t="shared" ca="1" si="4"/>
        <v>0</v>
      </c>
      <c r="CV10" s="1400">
        <f t="shared" ca="1" si="4"/>
        <v>0</v>
      </c>
      <c r="CW10" s="1400">
        <f t="shared" ca="1" si="4"/>
        <v>0</v>
      </c>
      <c r="CX10" s="1400">
        <f t="shared" ca="1" si="4"/>
        <v>0</v>
      </c>
      <c r="CY10" s="1400">
        <f t="shared" ca="1" si="4"/>
        <v>0</v>
      </c>
      <c r="CZ10" s="1400">
        <f t="shared" ca="1" si="4"/>
        <v>40</v>
      </c>
      <c r="DA10" s="1400">
        <f t="shared" ca="1" si="4"/>
        <v>100</v>
      </c>
      <c r="DB10" s="1400">
        <f t="shared" ca="1" si="4"/>
        <v>170</v>
      </c>
      <c r="DC10" s="1400">
        <f t="shared" ca="1" si="4"/>
        <v>90</v>
      </c>
      <c r="DD10" s="1400">
        <f t="shared" ca="1" si="4"/>
        <v>0</v>
      </c>
      <c r="DE10" s="1400">
        <f t="shared" ca="1" si="4"/>
        <v>0</v>
      </c>
      <c r="DF10" s="1401">
        <f t="shared" ca="1" si="4"/>
        <v>100</v>
      </c>
    </row>
    <row r="11" spans="2:116" ht="15">
      <c r="E11" s="1390" t="str">
        <f ca="1"/>
        <v>MKR_HP良品計画</v>
      </c>
      <c r="F11" s="1391" t="str">
        <f ca="1"/>
        <v>MKR</v>
      </c>
      <c r="G11" s="1391" t="str">
        <f ca="1"/>
        <v>$F$153:$AL$182</v>
      </c>
      <c r="H11" s="1391">
        <f ca="1"/>
        <v>7</v>
      </c>
      <c r="I11" s="1391" t="str">
        <f ca="1"/>
        <v>MKR_HP</v>
      </c>
      <c r="J11" s="1391" t="str">
        <f ca="1"/>
        <v>良品計画</v>
      </c>
      <c r="K11" s="1391">
        <f ca="1"/>
        <v>0</v>
      </c>
      <c r="L11" s="1391">
        <f ca="1"/>
        <v>0</v>
      </c>
      <c r="M11" s="1391">
        <f ca="1"/>
        <v>0</v>
      </c>
      <c r="N11" s="1391">
        <f ca="1"/>
        <v>0</v>
      </c>
      <c r="O11" s="1391">
        <f ca="1"/>
        <v>0</v>
      </c>
      <c r="P11" s="1391">
        <f ca="1"/>
        <v>0</v>
      </c>
      <c r="Q11" s="1391">
        <f ca="1"/>
        <v>0</v>
      </c>
      <c r="R11" s="1391">
        <f ca="1"/>
        <v>0</v>
      </c>
      <c r="S11" s="1391">
        <f ca="1"/>
        <v>0</v>
      </c>
      <c r="T11" s="1391">
        <f ca="1"/>
        <v>0</v>
      </c>
      <c r="U11" s="1391">
        <f ca="1"/>
        <v>0</v>
      </c>
      <c r="V11" s="1391">
        <f ca="1"/>
        <v>0</v>
      </c>
      <c r="W11" s="1391">
        <f ca="1"/>
        <v>0</v>
      </c>
      <c r="X11" s="1391">
        <f ca="1"/>
        <v>0</v>
      </c>
      <c r="Y11" s="1391">
        <f ca="1"/>
        <v>0</v>
      </c>
      <c r="Z11" s="1391">
        <f ca="1"/>
        <v>0</v>
      </c>
      <c r="AA11" s="1391">
        <f ca="1"/>
        <v>0</v>
      </c>
      <c r="AB11" s="1391">
        <f ca="1"/>
        <v>0</v>
      </c>
      <c r="AC11" s="1391">
        <f ca="1"/>
        <v>0</v>
      </c>
      <c r="AD11" s="1391">
        <f ca="1"/>
        <v>0</v>
      </c>
      <c r="AE11" s="1391">
        <f ca="1"/>
        <v>0</v>
      </c>
      <c r="AF11" s="1391">
        <f ca="1"/>
        <v>0</v>
      </c>
      <c r="AG11" s="1391">
        <f ca="1"/>
        <v>0</v>
      </c>
      <c r="AH11" s="1391">
        <f ca="1"/>
        <v>0</v>
      </c>
      <c r="AI11" s="1391">
        <f ca="1"/>
        <v>0</v>
      </c>
      <c r="AJ11" s="1391">
        <f ca="1"/>
        <v>0</v>
      </c>
      <c r="AK11" s="1391">
        <f ca="1"/>
        <v>0</v>
      </c>
      <c r="AL11" s="1391">
        <f ca="1"/>
        <v>0</v>
      </c>
      <c r="AM11" s="1391">
        <f ca="1"/>
        <v>0</v>
      </c>
      <c r="AN11" s="1391">
        <f ca="1"/>
        <v>0</v>
      </c>
      <c r="AO11" s="1391">
        <f ca="1"/>
        <v>0</v>
      </c>
      <c r="AP11" s="1392">
        <f ca="1"/>
        <v>0</v>
      </c>
      <c r="AR11" s="1399">
        <f t="shared" ca="1" si="0"/>
        <v>7</v>
      </c>
      <c r="AS11" s="1400" t="str">
        <f t="shared" ca="1" si="0"/>
        <v>MKR_HP</v>
      </c>
      <c r="AT11" s="1400">
        <f t="shared" ca="1" si="1"/>
        <v>0</v>
      </c>
      <c r="AU11" s="1400">
        <f t="shared" ca="1" si="1"/>
        <v>0</v>
      </c>
      <c r="AV11" s="1400">
        <f t="shared" ca="1" si="1"/>
        <v>0</v>
      </c>
      <c r="AW11" s="1400">
        <f t="shared" ca="1" si="1"/>
        <v>0</v>
      </c>
      <c r="AX11" s="1400">
        <f t="shared" ca="1" si="1"/>
        <v>0</v>
      </c>
      <c r="AY11" s="1400">
        <f t="shared" ca="1" si="1"/>
        <v>0</v>
      </c>
      <c r="AZ11" s="1400">
        <f t="shared" ca="1" si="1"/>
        <v>0</v>
      </c>
      <c r="BA11" s="1400">
        <f t="shared" ca="1" si="1"/>
        <v>0</v>
      </c>
      <c r="BB11" s="1400">
        <f t="shared" ca="1" si="1"/>
        <v>0</v>
      </c>
      <c r="BC11" s="1400">
        <f t="shared" ca="1" si="1"/>
        <v>0</v>
      </c>
      <c r="BD11" s="1400">
        <f t="shared" ca="1" si="1"/>
        <v>0</v>
      </c>
      <c r="BE11" s="1400">
        <f t="shared" ca="1" si="1"/>
        <v>0</v>
      </c>
      <c r="BF11" s="1400">
        <f t="shared" ca="1" si="1"/>
        <v>0</v>
      </c>
      <c r="BG11" s="1400">
        <f t="shared" ca="1" si="1"/>
        <v>0</v>
      </c>
      <c r="BH11" s="1400">
        <f t="shared" ca="1" si="1"/>
        <v>0</v>
      </c>
      <c r="BI11" s="1400">
        <f t="shared" ca="1" si="1"/>
        <v>0</v>
      </c>
      <c r="BJ11" s="1400">
        <f t="shared" ca="1" si="2"/>
        <v>0</v>
      </c>
      <c r="BK11" s="1400">
        <f t="shared" ca="1" si="2"/>
        <v>0</v>
      </c>
      <c r="BL11" s="1400">
        <f t="shared" ca="1" si="2"/>
        <v>0</v>
      </c>
      <c r="BM11" s="1400">
        <f t="shared" ca="1" si="2"/>
        <v>0</v>
      </c>
      <c r="BN11" s="1400">
        <f t="shared" ca="1" si="2"/>
        <v>0</v>
      </c>
      <c r="BO11" s="1400">
        <f t="shared" ca="1" si="2"/>
        <v>0</v>
      </c>
      <c r="BP11" s="1400">
        <f t="shared" ca="1" si="2"/>
        <v>0</v>
      </c>
      <c r="BQ11" s="1400">
        <f t="shared" ca="1" si="2"/>
        <v>0</v>
      </c>
      <c r="BR11" s="1400">
        <f t="shared" ca="1" si="2"/>
        <v>0</v>
      </c>
      <c r="BS11" s="1400">
        <f t="shared" ca="1" si="2"/>
        <v>0</v>
      </c>
      <c r="BT11" s="1400">
        <f t="shared" ca="1" si="2"/>
        <v>0</v>
      </c>
      <c r="BU11" s="1400">
        <f t="shared" ca="1" si="2"/>
        <v>0</v>
      </c>
      <c r="BV11" s="1400">
        <f t="shared" ca="1" si="2"/>
        <v>0</v>
      </c>
      <c r="BW11" s="1400">
        <f t="shared" ca="1" si="2"/>
        <v>0</v>
      </c>
      <c r="BX11" s="1401">
        <f t="shared" ca="1" si="2"/>
        <v>0</v>
      </c>
      <c r="BZ11" s="1399">
        <f t="shared" ca="1" si="5"/>
        <v>7</v>
      </c>
      <c r="CA11" s="1400">
        <f t="shared" si="6"/>
        <v>0</v>
      </c>
      <c r="CB11" s="1400">
        <f t="shared" ca="1" si="3"/>
        <v>0</v>
      </c>
      <c r="CC11" s="1400">
        <f t="shared" ca="1" si="3"/>
        <v>0</v>
      </c>
      <c r="CD11" s="1400">
        <f t="shared" ca="1" si="3"/>
        <v>0</v>
      </c>
      <c r="CE11" s="1400">
        <f t="shared" ca="1" si="3"/>
        <v>0</v>
      </c>
      <c r="CF11" s="1400">
        <f t="shared" ca="1" si="3"/>
        <v>0</v>
      </c>
      <c r="CG11" s="1400">
        <f t="shared" ca="1" si="3"/>
        <v>0</v>
      </c>
      <c r="CH11" s="1400">
        <f t="shared" ca="1" si="3"/>
        <v>0</v>
      </c>
      <c r="CI11" s="1400">
        <f t="shared" ca="1" si="3"/>
        <v>0</v>
      </c>
      <c r="CJ11" s="1400">
        <f t="shared" ca="1" si="3"/>
        <v>0</v>
      </c>
      <c r="CK11" s="1400">
        <f t="shared" ca="1" si="3"/>
        <v>0</v>
      </c>
      <c r="CL11" s="1400">
        <f t="shared" ca="1" si="3"/>
        <v>0</v>
      </c>
      <c r="CM11" s="1400">
        <f t="shared" ca="1" si="3"/>
        <v>0</v>
      </c>
      <c r="CN11" s="1400">
        <f t="shared" ca="1" si="3"/>
        <v>0</v>
      </c>
      <c r="CO11" s="1400">
        <f t="shared" ca="1" si="3"/>
        <v>0</v>
      </c>
      <c r="CP11" s="1400">
        <f t="shared" ca="1" si="3"/>
        <v>0</v>
      </c>
      <c r="CQ11" s="1400">
        <f t="shared" ca="1" si="4"/>
        <v>0</v>
      </c>
      <c r="CR11" s="1400">
        <f t="shared" ca="1" si="4"/>
        <v>0</v>
      </c>
      <c r="CS11" s="1400">
        <f t="shared" ca="1" si="4"/>
        <v>0</v>
      </c>
      <c r="CT11" s="1400">
        <f t="shared" ca="1" si="4"/>
        <v>0</v>
      </c>
      <c r="CU11" s="1400">
        <f t="shared" ca="1" si="4"/>
        <v>0</v>
      </c>
      <c r="CV11" s="1400">
        <f t="shared" ca="1" si="4"/>
        <v>0</v>
      </c>
      <c r="CW11" s="1400">
        <f t="shared" ca="1" si="4"/>
        <v>0</v>
      </c>
      <c r="CX11" s="1400">
        <f t="shared" ca="1" si="4"/>
        <v>0</v>
      </c>
      <c r="CY11" s="1400">
        <f t="shared" ca="1" si="4"/>
        <v>0</v>
      </c>
      <c r="CZ11" s="1400">
        <f t="shared" ca="1" si="4"/>
        <v>0</v>
      </c>
      <c r="DA11" s="1400">
        <f t="shared" ca="1" si="4"/>
        <v>0</v>
      </c>
      <c r="DB11" s="1400">
        <f t="shared" ca="1" si="4"/>
        <v>0</v>
      </c>
      <c r="DC11" s="1400">
        <f t="shared" ca="1" si="4"/>
        <v>0</v>
      </c>
      <c r="DD11" s="1400">
        <f t="shared" ca="1" si="4"/>
        <v>0</v>
      </c>
      <c r="DE11" s="1400">
        <f t="shared" ca="1" si="4"/>
        <v>0</v>
      </c>
      <c r="DF11" s="1401">
        <f t="shared" ca="1" si="4"/>
        <v>0</v>
      </c>
    </row>
    <row r="12" spans="2:116" ht="15">
      <c r="E12" s="1390" t="str">
        <f ca="1"/>
        <v>MKR_PB良品計画</v>
      </c>
      <c r="F12" s="1391" t="str">
        <f ca="1"/>
        <v>MKR</v>
      </c>
      <c r="G12" s="1391" t="str">
        <f ca="1"/>
        <v>$F$153:$AL$182</v>
      </c>
      <c r="H12" s="1391">
        <f ca="1"/>
        <v>8</v>
      </c>
      <c r="I12" s="1391" t="str">
        <f ca="1"/>
        <v>MKR_PB</v>
      </c>
      <c r="J12" s="1391" t="str">
        <f ca="1"/>
        <v>良品計画</v>
      </c>
      <c r="K12" s="1391">
        <f ca="1"/>
        <v>690</v>
      </c>
      <c r="L12" s="1391">
        <f ca="1"/>
        <v>0</v>
      </c>
      <c r="M12" s="1391">
        <f ca="1"/>
        <v>0</v>
      </c>
      <c r="N12" s="1391">
        <f ca="1"/>
        <v>0</v>
      </c>
      <c r="O12" s="1391">
        <f ca="1"/>
        <v>0</v>
      </c>
      <c r="P12" s="1391">
        <f ca="1"/>
        <v>0</v>
      </c>
      <c r="Q12" s="1391">
        <f ca="1"/>
        <v>0</v>
      </c>
      <c r="R12" s="1391">
        <f ca="1"/>
        <v>0</v>
      </c>
      <c r="S12" s="1391">
        <f ca="1"/>
        <v>0</v>
      </c>
      <c r="T12" s="1391">
        <f ca="1"/>
        <v>0</v>
      </c>
      <c r="U12" s="1391">
        <f ca="1"/>
        <v>0</v>
      </c>
      <c r="V12" s="1391">
        <f ca="1"/>
        <v>110</v>
      </c>
      <c r="W12" s="1391">
        <f ca="1"/>
        <v>130</v>
      </c>
      <c r="X12" s="1391">
        <f ca="1"/>
        <v>100</v>
      </c>
      <c r="Y12" s="1391">
        <f ca="1"/>
        <v>0</v>
      </c>
      <c r="Z12" s="1391">
        <f ca="1"/>
        <v>0</v>
      </c>
      <c r="AA12" s="1391">
        <f ca="1"/>
        <v>0</v>
      </c>
      <c r="AB12" s="1391">
        <f ca="1"/>
        <v>0</v>
      </c>
      <c r="AC12" s="1391">
        <f ca="1"/>
        <v>0</v>
      </c>
      <c r="AD12" s="1391">
        <f ca="1"/>
        <v>0</v>
      </c>
      <c r="AE12" s="1391">
        <f ca="1"/>
        <v>0</v>
      </c>
      <c r="AF12" s="1391">
        <f ca="1"/>
        <v>0</v>
      </c>
      <c r="AG12" s="1391">
        <f ca="1"/>
        <v>0</v>
      </c>
      <c r="AH12" s="1391">
        <f ca="1"/>
        <v>0</v>
      </c>
      <c r="AI12" s="1391">
        <f ca="1"/>
        <v>0</v>
      </c>
      <c r="AJ12" s="1391">
        <f ca="1"/>
        <v>0</v>
      </c>
      <c r="AK12" s="1391">
        <f ca="1"/>
        <v>70</v>
      </c>
      <c r="AL12" s="1391">
        <f ca="1"/>
        <v>170</v>
      </c>
      <c r="AM12" s="1391">
        <f ca="1"/>
        <v>110</v>
      </c>
      <c r="AN12" s="1391">
        <f ca="1"/>
        <v>0</v>
      </c>
      <c r="AO12" s="1391">
        <f ca="1"/>
        <v>0</v>
      </c>
      <c r="AP12" s="1392">
        <f ca="1"/>
        <v>0</v>
      </c>
      <c r="AR12" s="1399">
        <f t="shared" ca="1" si="0"/>
        <v>8</v>
      </c>
      <c r="AS12" s="1400" t="str">
        <f t="shared" ca="1" si="0"/>
        <v>MKR_PB</v>
      </c>
      <c r="AT12" s="1400">
        <f t="shared" ca="1" si="1"/>
        <v>0</v>
      </c>
      <c r="AU12" s="1400">
        <f t="shared" ca="1" si="1"/>
        <v>0</v>
      </c>
      <c r="AV12" s="1400">
        <f t="shared" ca="1" si="1"/>
        <v>0</v>
      </c>
      <c r="AW12" s="1400">
        <f t="shared" ca="1" si="1"/>
        <v>0</v>
      </c>
      <c r="AX12" s="1400">
        <f t="shared" ca="1" si="1"/>
        <v>0</v>
      </c>
      <c r="AY12" s="1400">
        <f t="shared" ca="1" si="1"/>
        <v>0</v>
      </c>
      <c r="AZ12" s="1400">
        <f t="shared" ca="1" si="1"/>
        <v>0</v>
      </c>
      <c r="BA12" s="1400">
        <f t="shared" ca="1" si="1"/>
        <v>0</v>
      </c>
      <c r="BB12" s="1400">
        <f t="shared" ca="1" si="1"/>
        <v>0</v>
      </c>
      <c r="BC12" s="1400">
        <f t="shared" ca="1" si="1"/>
        <v>0</v>
      </c>
      <c r="BD12" s="1400">
        <f t="shared" ca="1" si="1"/>
        <v>110</v>
      </c>
      <c r="BE12" s="1400">
        <f t="shared" ca="1" si="1"/>
        <v>130</v>
      </c>
      <c r="BF12" s="1400">
        <f t="shared" ca="1" si="1"/>
        <v>100</v>
      </c>
      <c r="BG12" s="1400">
        <f t="shared" ca="1" si="1"/>
        <v>0</v>
      </c>
      <c r="BH12" s="1400">
        <f t="shared" ca="1" si="1"/>
        <v>0</v>
      </c>
      <c r="BI12" s="1400">
        <f t="shared" ca="1" si="1"/>
        <v>0</v>
      </c>
      <c r="BJ12" s="1400">
        <f t="shared" ca="1" si="2"/>
        <v>0</v>
      </c>
      <c r="BK12" s="1400">
        <f t="shared" ca="1" si="2"/>
        <v>0</v>
      </c>
      <c r="BL12" s="1400">
        <f t="shared" ca="1" si="2"/>
        <v>0</v>
      </c>
      <c r="BM12" s="1400">
        <f t="shared" ca="1" si="2"/>
        <v>0</v>
      </c>
      <c r="BN12" s="1400">
        <f t="shared" ca="1" si="2"/>
        <v>0</v>
      </c>
      <c r="BO12" s="1400">
        <f t="shared" ca="1" si="2"/>
        <v>0</v>
      </c>
      <c r="BP12" s="1400">
        <f t="shared" ca="1" si="2"/>
        <v>0</v>
      </c>
      <c r="BQ12" s="1400">
        <f t="shared" ca="1" si="2"/>
        <v>0</v>
      </c>
      <c r="BR12" s="1400">
        <f t="shared" ca="1" si="2"/>
        <v>0</v>
      </c>
      <c r="BS12" s="1400">
        <f t="shared" ca="1" si="2"/>
        <v>70</v>
      </c>
      <c r="BT12" s="1400">
        <f t="shared" ca="1" si="2"/>
        <v>170</v>
      </c>
      <c r="BU12" s="1400">
        <f t="shared" ca="1" si="2"/>
        <v>110</v>
      </c>
      <c r="BV12" s="1400">
        <f t="shared" ca="1" si="2"/>
        <v>0</v>
      </c>
      <c r="BW12" s="1400">
        <f t="shared" ca="1" si="2"/>
        <v>0</v>
      </c>
      <c r="BX12" s="1401">
        <f t="shared" ca="1" si="2"/>
        <v>0</v>
      </c>
      <c r="BZ12" s="1399">
        <f t="shared" ca="1" si="5"/>
        <v>8</v>
      </c>
      <c r="CA12" s="1400">
        <f t="shared" si="6"/>
        <v>0</v>
      </c>
      <c r="CB12" s="1400">
        <f t="shared" ca="1" si="3"/>
        <v>0</v>
      </c>
      <c r="CC12" s="1400">
        <f t="shared" ca="1" si="3"/>
        <v>0</v>
      </c>
      <c r="CD12" s="1400">
        <f t="shared" ca="1" si="3"/>
        <v>0</v>
      </c>
      <c r="CE12" s="1400">
        <f t="shared" ca="1" si="3"/>
        <v>0</v>
      </c>
      <c r="CF12" s="1400">
        <f t="shared" ca="1" si="3"/>
        <v>0</v>
      </c>
      <c r="CG12" s="1400">
        <f t="shared" ca="1" si="3"/>
        <v>0</v>
      </c>
      <c r="CH12" s="1400">
        <f t="shared" ca="1" si="3"/>
        <v>0</v>
      </c>
      <c r="CI12" s="1400">
        <f t="shared" ca="1" si="3"/>
        <v>0</v>
      </c>
      <c r="CJ12" s="1400">
        <f t="shared" ca="1" si="3"/>
        <v>0</v>
      </c>
      <c r="CK12" s="1400">
        <f t="shared" ca="1" si="3"/>
        <v>0</v>
      </c>
      <c r="CL12" s="1400">
        <f t="shared" ca="1" si="3"/>
        <v>110</v>
      </c>
      <c r="CM12" s="1400">
        <f t="shared" ca="1" si="3"/>
        <v>130</v>
      </c>
      <c r="CN12" s="1400">
        <f t="shared" ca="1" si="3"/>
        <v>100</v>
      </c>
      <c r="CO12" s="1400">
        <f t="shared" ca="1" si="3"/>
        <v>0</v>
      </c>
      <c r="CP12" s="1400">
        <f t="shared" ca="1" si="3"/>
        <v>0</v>
      </c>
      <c r="CQ12" s="1400">
        <f t="shared" ca="1" si="4"/>
        <v>0</v>
      </c>
      <c r="CR12" s="1400">
        <f t="shared" ca="1" si="4"/>
        <v>0</v>
      </c>
      <c r="CS12" s="1400">
        <f t="shared" ca="1" si="4"/>
        <v>0</v>
      </c>
      <c r="CT12" s="1400">
        <f t="shared" ca="1" si="4"/>
        <v>0</v>
      </c>
      <c r="CU12" s="1400">
        <f t="shared" ca="1" si="4"/>
        <v>0</v>
      </c>
      <c r="CV12" s="1400">
        <f t="shared" ca="1" si="4"/>
        <v>0</v>
      </c>
      <c r="CW12" s="1400">
        <f t="shared" ca="1" si="4"/>
        <v>0</v>
      </c>
      <c r="CX12" s="1400">
        <f t="shared" ca="1" si="4"/>
        <v>0</v>
      </c>
      <c r="CY12" s="1400">
        <f t="shared" ca="1" si="4"/>
        <v>0</v>
      </c>
      <c r="CZ12" s="1400">
        <f t="shared" ca="1" si="4"/>
        <v>0</v>
      </c>
      <c r="DA12" s="1400">
        <f t="shared" ca="1" si="4"/>
        <v>70</v>
      </c>
      <c r="DB12" s="1400">
        <f t="shared" ca="1" si="4"/>
        <v>170</v>
      </c>
      <c r="DC12" s="1400">
        <f t="shared" ca="1" si="4"/>
        <v>110</v>
      </c>
      <c r="DD12" s="1400">
        <f t="shared" ca="1" si="4"/>
        <v>0</v>
      </c>
      <c r="DE12" s="1400">
        <f t="shared" ca="1" si="4"/>
        <v>0</v>
      </c>
      <c r="DF12" s="1401">
        <f t="shared" ca="1" si="4"/>
        <v>0</v>
      </c>
    </row>
    <row r="13" spans="2:116" ht="15">
      <c r="E13" s="1390" t="str">
        <f ca="1"/>
        <v>MLC_RC良品計画</v>
      </c>
      <c r="F13" s="1391" t="str">
        <f ca="1"/>
        <v>MKJ・MLC・MLL</v>
      </c>
      <c r="G13" s="1391" t="str">
        <f ca="1"/>
        <v>$F$253:$AL$282</v>
      </c>
      <c r="H13" s="1391">
        <f ca="1"/>
        <v>9</v>
      </c>
      <c r="I13" s="1391" t="str">
        <f ca="1"/>
        <v>MLC_RC</v>
      </c>
      <c r="J13" s="1391" t="str">
        <f ca="1"/>
        <v>良品計画</v>
      </c>
      <c r="K13" s="1391">
        <f ca="1"/>
        <v>3470</v>
      </c>
      <c r="L13" s="1391">
        <f ca="1"/>
        <v>0</v>
      </c>
      <c r="M13" s="1391">
        <f ca="1"/>
        <v>0</v>
      </c>
      <c r="N13" s="1391">
        <f ca="1"/>
        <v>0</v>
      </c>
      <c r="O13" s="1391">
        <f ca="1"/>
        <v>0</v>
      </c>
      <c r="P13" s="1391">
        <f ca="1"/>
        <v>0</v>
      </c>
      <c r="Q13" s="1391">
        <f ca="1"/>
        <v>240</v>
      </c>
      <c r="R13" s="1391">
        <f ca="1"/>
        <v>270</v>
      </c>
      <c r="S13" s="1391">
        <f ca="1"/>
        <v>240</v>
      </c>
      <c r="T13" s="1391">
        <f ca="1"/>
        <v>100</v>
      </c>
      <c r="U13" s="1391">
        <f ca="1"/>
        <v>0</v>
      </c>
      <c r="V13" s="1391">
        <f ca="1"/>
        <v>80</v>
      </c>
      <c r="W13" s="1391">
        <f ca="1"/>
        <v>190</v>
      </c>
      <c r="X13" s="1391">
        <f ca="1"/>
        <v>270</v>
      </c>
      <c r="Y13" s="1391">
        <f ca="1"/>
        <v>270</v>
      </c>
      <c r="Z13" s="1391">
        <f ca="1"/>
        <v>100</v>
      </c>
      <c r="AA13" s="1391">
        <f ca="1"/>
        <v>0</v>
      </c>
      <c r="AB13" s="1391">
        <f ca="1"/>
        <v>0</v>
      </c>
      <c r="AC13" s="1391">
        <f ca="1"/>
        <v>0</v>
      </c>
      <c r="AD13" s="1391">
        <f ca="1"/>
        <v>0</v>
      </c>
      <c r="AE13" s="1391">
        <f ca="1"/>
        <v>210</v>
      </c>
      <c r="AF13" s="1391">
        <f ca="1"/>
        <v>270</v>
      </c>
      <c r="AG13" s="1391">
        <f ca="1"/>
        <v>270</v>
      </c>
      <c r="AH13" s="1391">
        <f ca="1"/>
        <v>230</v>
      </c>
      <c r="AI13" s="1391">
        <f ca="1"/>
        <v>0</v>
      </c>
      <c r="AJ13" s="1391">
        <f ca="1"/>
        <v>0</v>
      </c>
      <c r="AK13" s="1391">
        <f ca="1"/>
        <v>0</v>
      </c>
      <c r="AL13" s="1391">
        <f ca="1"/>
        <v>0</v>
      </c>
      <c r="AM13" s="1391">
        <f ca="1"/>
        <v>80</v>
      </c>
      <c r="AN13" s="1391">
        <f ca="1"/>
        <v>270</v>
      </c>
      <c r="AO13" s="1391">
        <f ca="1"/>
        <v>260</v>
      </c>
      <c r="AP13" s="1392">
        <f ca="1"/>
        <v>120</v>
      </c>
      <c r="AR13" s="1399">
        <f t="shared" ca="1" si="0"/>
        <v>9</v>
      </c>
      <c r="AS13" s="1400" t="str">
        <f t="shared" ca="1" si="0"/>
        <v>MLC_RC</v>
      </c>
      <c r="AT13" s="1400">
        <f t="shared" ca="1" si="1"/>
        <v>0</v>
      </c>
      <c r="AU13" s="1400">
        <f t="shared" ca="1" si="1"/>
        <v>0</v>
      </c>
      <c r="AV13" s="1400">
        <f t="shared" ca="1" si="1"/>
        <v>0</v>
      </c>
      <c r="AW13" s="1400">
        <f t="shared" ca="1" si="1"/>
        <v>0</v>
      </c>
      <c r="AX13" s="1400">
        <f t="shared" ca="1" si="1"/>
        <v>0</v>
      </c>
      <c r="AY13" s="1400">
        <f t="shared" ca="1" si="1"/>
        <v>240</v>
      </c>
      <c r="AZ13" s="1400">
        <f t="shared" ca="1" si="1"/>
        <v>270</v>
      </c>
      <c r="BA13" s="1400">
        <f t="shared" ca="1" si="1"/>
        <v>240</v>
      </c>
      <c r="BB13" s="1400">
        <f t="shared" ca="1" si="1"/>
        <v>100</v>
      </c>
      <c r="BC13" s="1400">
        <f t="shared" ca="1" si="1"/>
        <v>0</v>
      </c>
      <c r="BD13" s="1400">
        <f t="shared" ca="1" si="1"/>
        <v>80</v>
      </c>
      <c r="BE13" s="1400">
        <f t="shared" ca="1" si="1"/>
        <v>190</v>
      </c>
      <c r="BF13" s="1400">
        <f t="shared" ca="1" si="1"/>
        <v>270</v>
      </c>
      <c r="BG13" s="1400">
        <f t="shared" ca="1" si="1"/>
        <v>270</v>
      </c>
      <c r="BH13" s="1400">
        <f t="shared" ca="1" si="1"/>
        <v>100</v>
      </c>
      <c r="BI13" s="1400">
        <f t="shared" ca="1" si="1"/>
        <v>0</v>
      </c>
      <c r="BJ13" s="1400">
        <f t="shared" ca="1" si="2"/>
        <v>0</v>
      </c>
      <c r="BK13" s="1400">
        <f t="shared" ca="1" si="2"/>
        <v>0</v>
      </c>
      <c r="BL13" s="1400">
        <f t="shared" ca="1" si="2"/>
        <v>0</v>
      </c>
      <c r="BM13" s="1400">
        <f t="shared" ca="1" si="2"/>
        <v>210</v>
      </c>
      <c r="BN13" s="1400">
        <f t="shared" ca="1" si="2"/>
        <v>270</v>
      </c>
      <c r="BO13" s="1400">
        <f t="shared" ca="1" si="2"/>
        <v>270</v>
      </c>
      <c r="BP13" s="1400">
        <f t="shared" ca="1" si="2"/>
        <v>230</v>
      </c>
      <c r="BQ13" s="1400">
        <f t="shared" ca="1" si="2"/>
        <v>0</v>
      </c>
      <c r="BR13" s="1400">
        <f t="shared" ca="1" si="2"/>
        <v>0</v>
      </c>
      <c r="BS13" s="1400">
        <f t="shared" ca="1" si="2"/>
        <v>0</v>
      </c>
      <c r="BT13" s="1400">
        <f t="shared" ca="1" si="2"/>
        <v>0</v>
      </c>
      <c r="BU13" s="1400">
        <f t="shared" ca="1" si="2"/>
        <v>80</v>
      </c>
      <c r="BV13" s="1400">
        <f t="shared" ca="1" si="2"/>
        <v>270</v>
      </c>
      <c r="BW13" s="1400">
        <f t="shared" ca="1" si="2"/>
        <v>260</v>
      </c>
      <c r="BX13" s="1401">
        <f t="shared" ca="1" si="2"/>
        <v>120</v>
      </c>
      <c r="BZ13" s="1399">
        <f t="shared" ca="1" si="5"/>
        <v>9</v>
      </c>
      <c r="CA13" s="1400">
        <f t="shared" si="6"/>
        <v>0</v>
      </c>
      <c r="CB13" s="1400">
        <f t="shared" ca="1" si="3"/>
        <v>0</v>
      </c>
      <c r="CC13" s="1400">
        <f t="shared" ca="1" si="3"/>
        <v>0</v>
      </c>
      <c r="CD13" s="1400">
        <f t="shared" ca="1" si="3"/>
        <v>0</v>
      </c>
      <c r="CE13" s="1400">
        <f t="shared" ca="1" si="3"/>
        <v>0</v>
      </c>
      <c r="CF13" s="1400">
        <f t="shared" ca="1" si="3"/>
        <v>0</v>
      </c>
      <c r="CG13" s="1400">
        <f t="shared" ca="1" si="3"/>
        <v>240</v>
      </c>
      <c r="CH13" s="1400">
        <f t="shared" ca="1" si="3"/>
        <v>270</v>
      </c>
      <c r="CI13" s="1400">
        <f t="shared" ca="1" si="3"/>
        <v>240</v>
      </c>
      <c r="CJ13" s="1400">
        <f t="shared" ca="1" si="3"/>
        <v>100</v>
      </c>
      <c r="CK13" s="1400">
        <f t="shared" ca="1" si="3"/>
        <v>0</v>
      </c>
      <c r="CL13" s="1400">
        <f t="shared" ca="1" si="3"/>
        <v>80</v>
      </c>
      <c r="CM13" s="1400">
        <f t="shared" ca="1" si="3"/>
        <v>190</v>
      </c>
      <c r="CN13" s="1400">
        <f t="shared" ca="1" si="3"/>
        <v>270</v>
      </c>
      <c r="CO13" s="1400">
        <f t="shared" ca="1" si="3"/>
        <v>270</v>
      </c>
      <c r="CP13" s="1400">
        <f t="shared" ca="1" si="3"/>
        <v>100</v>
      </c>
      <c r="CQ13" s="1400">
        <f t="shared" ca="1" si="4"/>
        <v>0</v>
      </c>
      <c r="CR13" s="1400">
        <f t="shared" ca="1" si="4"/>
        <v>0</v>
      </c>
      <c r="CS13" s="1400">
        <f t="shared" ca="1" si="4"/>
        <v>0</v>
      </c>
      <c r="CT13" s="1400">
        <f t="shared" ca="1" si="4"/>
        <v>0</v>
      </c>
      <c r="CU13" s="1400">
        <f t="shared" ca="1" si="4"/>
        <v>210</v>
      </c>
      <c r="CV13" s="1400">
        <f t="shared" ca="1" si="4"/>
        <v>270</v>
      </c>
      <c r="CW13" s="1400">
        <f t="shared" ca="1" si="4"/>
        <v>270</v>
      </c>
      <c r="CX13" s="1400">
        <f t="shared" ca="1" si="4"/>
        <v>230</v>
      </c>
      <c r="CY13" s="1400">
        <f t="shared" ca="1" si="4"/>
        <v>0</v>
      </c>
      <c r="CZ13" s="1400">
        <f t="shared" ca="1" si="4"/>
        <v>0</v>
      </c>
      <c r="DA13" s="1400">
        <f t="shared" ca="1" si="4"/>
        <v>0</v>
      </c>
      <c r="DB13" s="1400">
        <f t="shared" ca="1" si="4"/>
        <v>0</v>
      </c>
      <c r="DC13" s="1400">
        <f t="shared" ca="1" si="4"/>
        <v>80</v>
      </c>
      <c r="DD13" s="1400">
        <f t="shared" ca="1" si="4"/>
        <v>270</v>
      </c>
      <c r="DE13" s="1400">
        <f t="shared" ca="1" si="4"/>
        <v>260</v>
      </c>
      <c r="DF13" s="1401">
        <f t="shared" ca="1" si="4"/>
        <v>120</v>
      </c>
    </row>
    <row r="14" spans="2:116" ht="15">
      <c r="E14" s="1390" t="str">
        <f ca="1"/>
        <v>MLT_SWA良品計画</v>
      </c>
      <c r="F14" s="1391" t="str">
        <f ca="1"/>
        <v>MKJ・MLC・MLL</v>
      </c>
      <c r="G14" s="1391" t="str">
        <f ca="1"/>
        <v>$F$253:$AL$282</v>
      </c>
      <c r="H14" s="1391">
        <f ca="1"/>
        <v>10</v>
      </c>
      <c r="I14" s="1391" t="str">
        <f ca="1"/>
        <v>MLT_SWA</v>
      </c>
      <c r="J14" s="1391" t="str">
        <f ca="1"/>
        <v>良品計画</v>
      </c>
      <c r="K14" s="1391">
        <f ca="1"/>
        <v>2800</v>
      </c>
      <c r="L14" s="1391">
        <f ca="1"/>
        <v>0</v>
      </c>
      <c r="M14" s="1391">
        <f ca="1"/>
        <v>0</v>
      </c>
      <c r="N14" s="1391">
        <f ca="1"/>
        <v>0</v>
      </c>
      <c r="O14" s="1391">
        <f ca="1"/>
        <v>0</v>
      </c>
      <c r="P14" s="1391">
        <f ca="1"/>
        <v>0</v>
      </c>
      <c r="Q14" s="1391">
        <f ca="1"/>
        <v>180</v>
      </c>
      <c r="R14" s="1391">
        <f ca="1"/>
        <v>60</v>
      </c>
      <c r="S14" s="1391">
        <f ca="1"/>
        <v>0</v>
      </c>
      <c r="T14" s="1391">
        <f ca="1"/>
        <v>0</v>
      </c>
      <c r="U14" s="1391">
        <f ca="1"/>
        <v>160</v>
      </c>
      <c r="V14" s="1391">
        <f ca="1"/>
        <v>210</v>
      </c>
      <c r="W14" s="1391">
        <f ca="1"/>
        <v>150</v>
      </c>
      <c r="X14" s="1391">
        <f ca="1"/>
        <v>180</v>
      </c>
      <c r="Y14" s="1391">
        <f ca="1"/>
        <v>0</v>
      </c>
      <c r="Z14" s="1391">
        <f ca="1"/>
        <v>0</v>
      </c>
      <c r="AA14" s="1391">
        <f ca="1"/>
        <v>0</v>
      </c>
      <c r="AB14" s="1391">
        <f ca="1"/>
        <v>210</v>
      </c>
      <c r="AC14" s="1391">
        <f ca="1"/>
        <v>210</v>
      </c>
      <c r="AD14" s="1391">
        <f ca="1"/>
        <v>140</v>
      </c>
      <c r="AE14" s="1391">
        <f ca="1"/>
        <v>200</v>
      </c>
      <c r="AF14" s="1391">
        <f ca="1"/>
        <v>30</v>
      </c>
      <c r="AG14" s="1391">
        <f ca="1"/>
        <v>0</v>
      </c>
      <c r="AH14" s="1391">
        <f ca="1"/>
        <v>90</v>
      </c>
      <c r="AI14" s="1391">
        <f ca="1"/>
        <v>210</v>
      </c>
      <c r="AJ14" s="1391">
        <f ca="1"/>
        <v>200</v>
      </c>
      <c r="AK14" s="1391">
        <f ca="1"/>
        <v>120</v>
      </c>
      <c r="AL14" s="1391">
        <f ca="1"/>
        <v>0</v>
      </c>
      <c r="AM14" s="1391">
        <f ca="1"/>
        <v>0</v>
      </c>
      <c r="AN14" s="1391">
        <f ca="1"/>
        <v>130</v>
      </c>
      <c r="AO14" s="1391">
        <f ca="1"/>
        <v>200</v>
      </c>
      <c r="AP14" s="1392">
        <f ca="1"/>
        <v>120</v>
      </c>
      <c r="AR14" s="1399">
        <f t="shared" ca="1" si="0"/>
        <v>10</v>
      </c>
      <c r="AS14" s="1400" t="str">
        <f t="shared" ca="1" si="0"/>
        <v>MLT_SWA</v>
      </c>
      <c r="AT14" s="1400">
        <f t="shared" ca="1" si="1"/>
        <v>0</v>
      </c>
      <c r="AU14" s="1400">
        <f t="shared" ca="1" si="1"/>
        <v>0</v>
      </c>
      <c r="AV14" s="1400">
        <f t="shared" ca="1" si="1"/>
        <v>0</v>
      </c>
      <c r="AW14" s="1400">
        <f t="shared" ca="1" si="1"/>
        <v>0</v>
      </c>
      <c r="AX14" s="1400">
        <f t="shared" ca="1" si="1"/>
        <v>0</v>
      </c>
      <c r="AY14" s="1400">
        <f t="shared" ca="1" si="1"/>
        <v>180</v>
      </c>
      <c r="AZ14" s="1400">
        <f t="shared" ca="1" si="1"/>
        <v>60</v>
      </c>
      <c r="BA14" s="1400">
        <f t="shared" ca="1" si="1"/>
        <v>0</v>
      </c>
      <c r="BB14" s="1400">
        <f t="shared" ca="1" si="1"/>
        <v>0</v>
      </c>
      <c r="BC14" s="1400">
        <f t="shared" ca="1" si="1"/>
        <v>160</v>
      </c>
      <c r="BD14" s="1400">
        <f t="shared" ca="1" si="1"/>
        <v>210</v>
      </c>
      <c r="BE14" s="1400">
        <f t="shared" ca="1" si="1"/>
        <v>150</v>
      </c>
      <c r="BF14" s="1400">
        <f t="shared" ca="1" si="1"/>
        <v>180</v>
      </c>
      <c r="BG14" s="1400">
        <f t="shared" ca="1" si="1"/>
        <v>0</v>
      </c>
      <c r="BH14" s="1400">
        <f t="shared" ca="1" si="1"/>
        <v>0</v>
      </c>
      <c r="BI14" s="1400">
        <f t="shared" ca="1" si="1"/>
        <v>0</v>
      </c>
      <c r="BJ14" s="1400">
        <f t="shared" ca="1" si="2"/>
        <v>210</v>
      </c>
      <c r="BK14" s="1400">
        <f t="shared" ca="1" si="2"/>
        <v>210</v>
      </c>
      <c r="BL14" s="1400">
        <f t="shared" ca="1" si="2"/>
        <v>140</v>
      </c>
      <c r="BM14" s="1400">
        <f t="shared" ca="1" si="2"/>
        <v>200</v>
      </c>
      <c r="BN14" s="1400">
        <f t="shared" ca="1" si="2"/>
        <v>30</v>
      </c>
      <c r="BO14" s="1400">
        <f t="shared" ca="1" si="2"/>
        <v>0</v>
      </c>
      <c r="BP14" s="1400">
        <f t="shared" ca="1" si="2"/>
        <v>90</v>
      </c>
      <c r="BQ14" s="1400">
        <f t="shared" ca="1" si="2"/>
        <v>210</v>
      </c>
      <c r="BR14" s="1400">
        <f t="shared" ca="1" si="2"/>
        <v>200</v>
      </c>
      <c r="BS14" s="1400">
        <f t="shared" ca="1" si="2"/>
        <v>120</v>
      </c>
      <c r="BT14" s="1400">
        <f t="shared" ca="1" si="2"/>
        <v>0</v>
      </c>
      <c r="BU14" s="1400">
        <f t="shared" ca="1" si="2"/>
        <v>0</v>
      </c>
      <c r="BV14" s="1400">
        <f t="shared" ca="1" si="2"/>
        <v>130</v>
      </c>
      <c r="BW14" s="1400">
        <f t="shared" ca="1" si="2"/>
        <v>200</v>
      </c>
      <c r="BX14" s="1401">
        <f t="shared" ca="1" si="2"/>
        <v>120</v>
      </c>
      <c r="BZ14" s="1399">
        <f t="shared" ca="1" si="5"/>
        <v>10</v>
      </c>
      <c r="CA14" s="1400">
        <f t="shared" si="6"/>
        <v>0</v>
      </c>
      <c r="CB14" s="1400">
        <f t="shared" ca="1" si="3"/>
        <v>0</v>
      </c>
      <c r="CC14" s="1400">
        <f t="shared" ca="1" si="3"/>
        <v>0</v>
      </c>
      <c r="CD14" s="1400">
        <f t="shared" ca="1" si="3"/>
        <v>0</v>
      </c>
      <c r="CE14" s="1400">
        <f t="shared" ca="1" si="3"/>
        <v>0</v>
      </c>
      <c r="CF14" s="1400">
        <f t="shared" ca="1" si="3"/>
        <v>0</v>
      </c>
      <c r="CG14" s="1400">
        <f t="shared" ca="1" si="3"/>
        <v>180</v>
      </c>
      <c r="CH14" s="1400">
        <f t="shared" ca="1" si="3"/>
        <v>60</v>
      </c>
      <c r="CI14" s="1400">
        <f t="shared" ca="1" si="3"/>
        <v>0</v>
      </c>
      <c r="CJ14" s="1400">
        <f t="shared" ca="1" si="3"/>
        <v>0</v>
      </c>
      <c r="CK14" s="1400">
        <f t="shared" ca="1" si="3"/>
        <v>160</v>
      </c>
      <c r="CL14" s="1400">
        <f t="shared" ca="1" si="3"/>
        <v>210</v>
      </c>
      <c r="CM14" s="1400">
        <f t="shared" ca="1" si="3"/>
        <v>150</v>
      </c>
      <c r="CN14" s="1400">
        <f t="shared" ca="1" si="3"/>
        <v>180</v>
      </c>
      <c r="CO14" s="1400">
        <f t="shared" ca="1" si="3"/>
        <v>0</v>
      </c>
      <c r="CP14" s="1400">
        <f t="shared" ca="1" si="3"/>
        <v>0</v>
      </c>
      <c r="CQ14" s="1400">
        <f t="shared" ca="1" si="4"/>
        <v>0</v>
      </c>
      <c r="CR14" s="1400">
        <f t="shared" ca="1" si="4"/>
        <v>210</v>
      </c>
      <c r="CS14" s="1400">
        <f t="shared" ca="1" si="4"/>
        <v>210</v>
      </c>
      <c r="CT14" s="1400">
        <f t="shared" ca="1" si="4"/>
        <v>140</v>
      </c>
      <c r="CU14" s="1400">
        <f t="shared" ca="1" si="4"/>
        <v>200</v>
      </c>
      <c r="CV14" s="1400">
        <f t="shared" ca="1" si="4"/>
        <v>30</v>
      </c>
      <c r="CW14" s="1400">
        <f t="shared" ca="1" si="4"/>
        <v>0</v>
      </c>
      <c r="CX14" s="1400">
        <f t="shared" ca="1" si="4"/>
        <v>90</v>
      </c>
      <c r="CY14" s="1400">
        <f t="shared" ca="1" si="4"/>
        <v>210</v>
      </c>
      <c r="CZ14" s="1400">
        <f t="shared" ca="1" si="4"/>
        <v>200</v>
      </c>
      <c r="DA14" s="1400">
        <f t="shared" ca="1" si="4"/>
        <v>120</v>
      </c>
      <c r="DB14" s="1400">
        <f t="shared" ca="1" si="4"/>
        <v>0</v>
      </c>
      <c r="DC14" s="1400">
        <f t="shared" ca="1" si="4"/>
        <v>0</v>
      </c>
      <c r="DD14" s="1400">
        <f t="shared" ca="1" si="4"/>
        <v>130</v>
      </c>
      <c r="DE14" s="1400">
        <f t="shared" ca="1" si="4"/>
        <v>200</v>
      </c>
      <c r="DF14" s="1401">
        <f t="shared" ca="1" si="4"/>
        <v>120</v>
      </c>
    </row>
    <row r="15" spans="2:116" ht="15">
      <c r="E15" s="1390" t="str">
        <f ca="1"/>
        <v>MLF良品計画</v>
      </c>
      <c r="F15" s="1391" t="str">
        <f ca="1"/>
        <v>MLF・ピポット</v>
      </c>
      <c r="G15" s="1391" t="str">
        <f ca="1"/>
        <v>$F$140:$AL$189</v>
      </c>
      <c r="H15" s="1391">
        <f ca="1"/>
        <v>11</v>
      </c>
      <c r="I15" s="1391" t="str">
        <f ca="1"/>
        <v>MLF</v>
      </c>
      <c r="J15" s="1391" t="str">
        <f ca="1"/>
        <v>良品計画</v>
      </c>
      <c r="K15" s="1391">
        <f ca="1"/>
        <v>590</v>
      </c>
      <c r="L15" s="1391">
        <f ca="1"/>
        <v>0</v>
      </c>
      <c r="M15" s="1391">
        <f ca="1"/>
        <v>0</v>
      </c>
      <c r="N15" s="1391">
        <f ca="1"/>
        <v>0</v>
      </c>
      <c r="O15" s="1391">
        <f ca="1"/>
        <v>0</v>
      </c>
      <c r="P15" s="1391">
        <f ca="1"/>
        <v>0</v>
      </c>
      <c r="Q15" s="1391">
        <f ca="1"/>
        <v>0</v>
      </c>
      <c r="R15" s="1391">
        <f ca="1"/>
        <v>0</v>
      </c>
      <c r="S15" s="1391">
        <f ca="1"/>
        <v>0</v>
      </c>
      <c r="T15" s="1391">
        <f ca="1"/>
        <v>0</v>
      </c>
      <c r="U15" s="1391">
        <f ca="1"/>
        <v>0</v>
      </c>
      <c r="V15" s="1391">
        <f ca="1"/>
        <v>0</v>
      </c>
      <c r="W15" s="1391">
        <f ca="1"/>
        <v>0</v>
      </c>
      <c r="X15" s="1391">
        <f ca="1"/>
        <v>0</v>
      </c>
      <c r="Y15" s="1391">
        <f ca="1"/>
        <v>0</v>
      </c>
      <c r="Z15" s="1391">
        <f ca="1"/>
        <v>0</v>
      </c>
      <c r="AA15" s="1391">
        <f ca="1"/>
        <v>0</v>
      </c>
      <c r="AB15" s="1391">
        <f ca="1"/>
        <v>0</v>
      </c>
      <c r="AC15" s="1391">
        <f ca="1"/>
        <v>0</v>
      </c>
      <c r="AD15" s="1391">
        <f ca="1"/>
        <v>0</v>
      </c>
      <c r="AE15" s="1391">
        <f ca="1"/>
        <v>0</v>
      </c>
      <c r="AF15" s="1391">
        <f ca="1"/>
        <v>0</v>
      </c>
      <c r="AG15" s="1391">
        <f ca="1"/>
        <v>0</v>
      </c>
      <c r="AH15" s="1391">
        <f ca="1"/>
        <v>200</v>
      </c>
      <c r="AI15" s="1391">
        <f ca="1"/>
        <v>200</v>
      </c>
      <c r="AJ15" s="1391">
        <f ca="1"/>
        <v>190</v>
      </c>
      <c r="AK15" s="1391">
        <f ca="1"/>
        <v>0</v>
      </c>
      <c r="AL15" s="1391">
        <f ca="1"/>
        <v>0</v>
      </c>
      <c r="AM15" s="1391">
        <f ca="1"/>
        <v>0</v>
      </c>
      <c r="AN15" s="1391">
        <f ca="1"/>
        <v>0</v>
      </c>
      <c r="AO15" s="1391">
        <f ca="1"/>
        <v>0</v>
      </c>
      <c r="AP15" s="1392">
        <f ca="1"/>
        <v>0</v>
      </c>
      <c r="AR15" s="1399">
        <f t="shared" ca="1" si="0"/>
        <v>11</v>
      </c>
      <c r="AS15" s="1400" t="str">
        <f t="shared" ca="1" si="0"/>
        <v>MLF</v>
      </c>
      <c r="AT15" s="1400">
        <f t="shared" ca="1" si="1"/>
        <v>0</v>
      </c>
      <c r="AU15" s="1400">
        <f t="shared" ca="1" si="1"/>
        <v>0</v>
      </c>
      <c r="AV15" s="1400">
        <f t="shared" ca="1" si="1"/>
        <v>0</v>
      </c>
      <c r="AW15" s="1400">
        <f t="shared" ca="1" si="1"/>
        <v>0</v>
      </c>
      <c r="AX15" s="1400">
        <f t="shared" ca="1" si="1"/>
        <v>0</v>
      </c>
      <c r="AY15" s="1400">
        <f t="shared" ca="1" si="1"/>
        <v>0</v>
      </c>
      <c r="AZ15" s="1400">
        <f t="shared" ca="1" si="1"/>
        <v>0</v>
      </c>
      <c r="BA15" s="1400">
        <f t="shared" ca="1" si="1"/>
        <v>0</v>
      </c>
      <c r="BB15" s="1400">
        <f t="shared" ca="1" si="1"/>
        <v>0</v>
      </c>
      <c r="BC15" s="1400">
        <f t="shared" ca="1" si="1"/>
        <v>0</v>
      </c>
      <c r="BD15" s="1400">
        <f t="shared" ca="1" si="1"/>
        <v>0</v>
      </c>
      <c r="BE15" s="1400">
        <f t="shared" ca="1" si="1"/>
        <v>0</v>
      </c>
      <c r="BF15" s="1400">
        <f t="shared" ca="1" si="1"/>
        <v>0</v>
      </c>
      <c r="BG15" s="1400">
        <f t="shared" ca="1" si="1"/>
        <v>0</v>
      </c>
      <c r="BH15" s="1400">
        <f t="shared" ca="1" si="1"/>
        <v>0</v>
      </c>
      <c r="BI15" s="1400">
        <f t="shared" ca="1" si="1"/>
        <v>0</v>
      </c>
      <c r="BJ15" s="1400">
        <f t="shared" ca="1" si="2"/>
        <v>0</v>
      </c>
      <c r="BK15" s="1400">
        <f t="shared" ca="1" si="2"/>
        <v>0</v>
      </c>
      <c r="BL15" s="1400">
        <f t="shared" ca="1" si="2"/>
        <v>0</v>
      </c>
      <c r="BM15" s="1400">
        <f t="shared" ca="1" si="2"/>
        <v>0</v>
      </c>
      <c r="BN15" s="1400">
        <f t="shared" ca="1" si="2"/>
        <v>0</v>
      </c>
      <c r="BO15" s="1400">
        <f t="shared" ca="1" si="2"/>
        <v>0</v>
      </c>
      <c r="BP15" s="1400">
        <f t="shared" ca="1" si="2"/>
        <v>200</v>
      </c>
      <c r="BQ15" s="1400">
        <f t="shared" ca="1" si="2"/>
        <v>200</v>
      </c>
      <c r="BR15" s="1400">
        <f t="shared" ca="1" si="2"/>
        <v>190</v>
      </c>
      <c r="BS15" s="1400">
        <f t="shared" ca="1" si="2"/>
        <v>0</v>
      </c>
      <c r="BT15" s="1400">
        <f t="shared" ca="1" si="2"/>
        <v>0</v>
      </c>
      <c r="BU15" s="1400">
        <f t="shared" ca="1" si="2"/>
        <v>0</v>
      </c>
      <c r="BV15" s="1400">
        <f t="shared" ca="1" si="2"/>
        <v>0</v>
      </c>
      <c r="BW15" s="1400">
        <f t="shared" ca="1" si="2"/>
        <v>0</v>
      </c>
      <c r="BX15" s="1401">
        <f t="shared" ca="1" si="2"/>
        <v>0</v>
      </c>
      <c r="BZ15" s="1399">
        <f t="shared" ca="1" si="5"/>
        <v>11</v>
      </c>
      <c r="CA15" s="1400">
        <f t="shared" si="6"/>
        <v>0</v>
      </c>
      <c r="CB15" s="1400">
        <f t="shared" ca="1" si="3"/>
        <v>0</v>
      </c>
      <c r="CC15" s="1400">
        <f t="shared" ca="1" si="3"/>
        <v>0</v>
      </c>
      <c r="CD15" s="1400">
        <f t="shared" ca="1" si="3"/>
        <v>0</v>
      </c>
      <c r="CE15" s="1400">
        <f t="shared" ca="1" si="3"/>
        <v>0</v>
      </c>
      <c r="CF15" s="1400">
        <f t="shared" ca="1" si="3"/>
        <v>0</v>
      </c>
      <c r="CG15" s="1400">
        <f t="shared" ca="1" si="3"/>
        <v>0</v>
      </c>
      <c r="CH15" s="1400">
        <f t="shared" ca="1" si="3"/>
        <v>0</v>
      </c>
      <c r="CI15" s="1400">
        <f t="shared" ca="1" si="3"/>
        <v>0</v>
      </c>
      <c r="CJ15" s="1400">
        <f t="shared" ca="1" si="3"/>
        <v>0</v>
      </c>
      <c r="CK15" s="1400">
        <f t="shared" ca="1" si="3"/>
        <v>0</v>
      </c>
      <c r="CL15" s="1400">
        <f t="shared" ca="1" si="3"/>
        <v>0</v>
      </c>
      <c r="CM15" s="1400">
        <f t="shared" ca="1" si="3"/>
        <v>0</v>
      </c>
      <c r="CN15" s="1400">
        <f t="shared" ca="1" si="3"/>
        <v>0</v>
      </c>
      <c r="CO15" s="1400">
        <f t="shared" ca="1" si="3"/>
        <v>0</v>
      </c>
      <c r="CP15" s="1400">
        <f t="shared" ca="1" si="3"/>
        <v>0</v>
      </c>
      <c r="CQ15" s="1400">
        <f t="shared" ca="1" si="4"/>
        <v>0</v>
      </c>
      <c r="CR15" s="1400">
        <f t="shared" ca="1" si="4"/>
        <v>0</v>
      </c>
      <c r="CS15" s="1400">
        <f t="shared" ca="1" si="4"/>
        <v>0</v>
      </c>
      <c r="CT15" s="1400">
        <f t="shared" ca="1" si="4"/>
        <v>0</v>
      </c>
      <c r="CU15" s="1400">
        <f t="shared" ca="1" si="4"/>
        <v>0</v>
      </c>
      <c r="CV15" s="1400">
        <f t="shared" ca="1" si="4"/>
        <v>0</v>
      </c>
      <c r="CW15" s="1400">
        <f t="shared" ca="1" si="4"/>
        <v>0</v>
      </c>
      <c r="CX15" s="1400">
        <f t="shared" ca="1" si="4"/>
        <v>200</v>
      </c>
      <c r="CY15" s="1400">
        <f t="shared" ca="1" si="4"/>
        <v>200</v>
      </c>
      <c r="CZ15" s="1400">
        <f t="shared" ca="1" si="4"/>
        <v>190</v>
      </c>
      <c r="DA15" s="1400">
        <f t="shared" ca="1" si="4"/>
        <v>0</v>
      </c>
      <c r="DB15" s="1400">
        <f t="shared" ca="1" si="4"/>
        <v>0</v>
      </c>
      <c r="DC15" s="1400">
        <f t="shared" ca="1" si="4"/>
        <v>0</v>
      </c>
      <c r="DD15" s="1400">
        <f t="shared" ca="1" si="4"/>
        <v>0</v>
      </c>
      <c r="DE15" s="1400">
        <f t="shared" ca="1" si="4"/>
        <v>0</v>
      </c>
      <c r="DF15" s="1401">
        <f t="shared" ca="1" si="4"/>
        <v>0</v>
      </c>
    </row>
    <row r="16" spans="2:116" ht="15">
      <c r="E16" s="1390" t="str">
        <f ca="1"/>
        <v>MFJ_PB良品計画</v>
      </c>
      <c r="F16" s="1391" t="str">
        <f ca="1"/>
        <v>MLF・ピポット</v>
      </c>
      <c r="G16" s="1391" t="str">
        <f ca="1"/>
        <v>$F$140:$AL$189</v>
      </c>
      <c r="H16" s="1391">
        <f ca="1"/>
        <v>12</v>
      </c>
      <c r="I16" s="1391" t="str">
        <f ca="1"/>
        <v>MFJ_PB</v>
      </c>
      <c r="J16" s="1391" t="str">
        <f ca="1"/>
        <v>良品計画</v>
      </c>
      <c r="K16" s="1391">
        <f ca="1"/>
        <v>1370</v>
      </c>
      <c r="L16" s="1391">
        <f ca="1"/>
        <v>0</v>
      </c>
      <c r="M16" s="1391">
        <f ca="1"/>
        <v>0</v>
      </c>
      <c r="N16" s="1391">
        <f ca="1"/>
        <v>0</v>
      </c>
      <c r="O16" s="1391">
        <f ca="1"/>
        <v>0</v>
      </c>
      <c r="P16" s="1391">
        <f ca="1"/>
        <v>0</v>
      </c>
      <c r="Q16" s="1391">
        <f ca="1"/>
        <v>0</v>
      </c>
      <c r="R16" s="1391">
        <f ca="1"/>
        <v>90</v>
      </c>
      <c r="S16" s="1391">
        <f ca="1"/>
        <v>160</v>
      </c>
      <c r="T16" s="1391">
        <f ca="1"/>
        <v>160</v>
      </c>
      <c r="U16" s="1391">
        <f ca="1"/>
        <v>0</v>
      </c>
      <c r="V16" s="1391">
        <f ca="1"/>
        <v>0</v>
      </c>
      <c r="W16" s="1391">
        <f ca="1"/>
        <v>0</v>
      </c>
      <c r="X16" s="1391">
        <f ca="1"/>
        <v>0</v>
      </c>
      <c r="Y16" s="1391">
        <f ca="1"/>
        <v>210</v>
      </c>
      <c r="Z16" s="1391">
        <f ca="1"/>
        <v>210</v>
      </c>
      <c r="AA16" s="1391">
        <f ca="1"/>
        <v>180</v>
      </c>
      <c r="AB16" s="1391">
        <f ca="1"/>
        <v>0</v>
      </c>
      <c r="AC16" s="1391">
        <f ca="1"/>
        <v>0</v>
      </c>
      <c r="AD16" s="1391">
        <f ca="1"/>
        <v>0</v>
      </c>
      <c r="AE16" s="1391">
        <f ca="1"/>
        <v>0</v>
      </c>
      <c r="AF16" s="1391">
        <f ca="1"/>
        <v>120</v>
      </c>
      <c r="AG16" s="1391">
        <f ca="1"/>
        <v>180</v>
      </c>
      <c r="AH16" s="1391">
        <f ca="1"/>
        <v>60</v>
      </c>
      <c r="AI16" s="1391">
        <f ca="1"/>
        <v>0</v>
      </c>
      <c r="AJ16" s="1391">
        <f ca="1"/>
        <v>0</v>
      </c>
      <c r="AK16" s="1391">
        <f ca="1"/>
        <v>0</v>
      </c>
      <c r="AL16" s="1391">
        <f ca="1"/>
        <v>0</v>
      </c>
      <c r="AM16" s="1391">
        <f ca="1"/>
        <v>0</v>
      </c>
      <c r="AN16" s="1391">
        <f ca="1"/>
        <v>0</v>
      </c>
      <c r="AO16" s="1391">
        <f ca="1"/>
        <v>0</v>
      </c>
      <c r="AP16" s="1392">
        <f ca="1"/>
        <v>0</v>
      </c>
      <c r="AR16" s="1399">
        <f t="shared" ca="1" si="0"/>
        <v>12</v>
      </c>
      <c r="AS16" s="1400" t="str">
        <f t="shared" ca="1" si="0"/>
        <v>MFJ_PB</v>
      </c>
      <c r="AT16" s="1400">
        <f t="shared" ca="1" si="1"/>
        <v>0</v>
      </c>
      <c r="AU16" s="1400">
        <f t="shared" ca="1" si="1"/>
        <v>0</v>
      </c>
      <c r="AV16" s="1400">
        <f t="shared" ca="1" si="1"/>
        <v>0</v>
      </c>
      <c r="AW16" s="1400">
        <f t="shared" ca="1" si="1"/>
        <v>0</v>
      </c>
      <c r="AX16" s="1400">
        <f t="shared" ca="1" si="1"/>
        <v>0</v>
      </c>
      <c r="AY16" s="1400">
        <f t="shared" ca="1" si="1"/>
        <v>0</v>
      </c>
      <c r="AZ16" s="1400">
        <f t="shared" ca="1" si="1"/>
        <v>90</v>
      </c>
      <c r="BA16" s="1400">
        <f t="shared" ca="1" si="1"/>
        <v>160</v>
      </c>
      <c r="BB16" s="1400">
        <f t="shared" ca="1" si="1"/>
        <v>160</v>
      </c>
      <c r="BC16" s="1400">
        <f t="shared" ca="1" si="1"/>
        <v>0</v>
      </c>
      <c r="BD16" s="1400">
        <f t="shared" ca="1" si="1"/>
        <v>0</v>
      </c>
      <c r="BE16" s="1400">
        <f t="shared" ca="1" si="1"/>
        <v>0</v>
      </c>
      <c r="BF16" s="1400">
        <f t="shared" ca="1" si="1"/>
        <v>0</v>
      </c>
      <c r="BG16" s="1400">
        <f t="shared" ca="1" si="1"/>
        <v>210</v>
      </c>
      <c r="BH16" s="1400">
        <f t="shared" ca="1" si="1"/>
        <v>210</v>
      </c>
      <c r="BI16" s="1400">
        <f t="shared" ca="1" si="1"/>
        <v>180</v>
      </c>
      <c r="BJ16" s="1400">
        <f t="shared" ca="1" si="2"/>
        <v>0</v>
      </c>
      <c r="BK16" s="1400">
        <f t="shared" ca="1" si="2"/>
        <v>0</v>
      </c>
      <c r="BL16" s="1400">
        <f t="shared" ca="1" si="2"/>
        <v>0</v>
      </c>
      <c r="BM16" s="1400">
        <f t="shared" ca="1" si="2"/>
        <v>0</v>
      </c>
      <c r="BN16" s="1400">
        <f t="shared" ca="1" si="2"/>
        <v>120</v>
      </c>
      <c r="BO16" s="1400">
        <f t="shared" ca="1" si="2"/>
        <v>180</v>
      </c>
      <c r="BP16" s="1400">
        <f t="shared" ca="1" si="2"/>
        <v>60</v>
      </c>
      <c r="BQ16" s="1400">
        <f t="shared" ca="1" si="2"/>
        <v>0</v>
      </c>
      <c r="BR16" s="1400">
        <f t="shared" ca="1" si="2"/>
        <v>0</v>
      </c>
      <c r="BS16" s="1400">
        <f t="shared" ca="1" si="2"/>
        <v>0</v>
      </c>
      <c r="BT16" s="1400">
        <f t="shared" ca="1" si="2"/>
        <v>0</v>
      </c>
      <c r="BU16" s="1400">
        <f t="shared" ca="1" si="2"/>
        <v>0</v>
      </c>
      <c r="BV16" s="1400">
        <f t="shared" ca="1" si="2"/>
        <v>0</v>
      </c>
      <c r="BW16" s="1400">
        <f t="shared" ca="1" si="2"/>
        <v>0</v>
      </c>
      <c r="BX16" s="1401">
        <f t="shared" ca="1" si="2"/>
        <v>0</v>
      </c>
      <c r="BZ16" s="1399">
        <f t="shared" ca="1" si="5"/>
        <v>12</v>
      </c>
      <c r="CA16" s="1400">
        <f t="shared" si="6"/>
        <v>0</v>
      </c>
      <c r="CB16" s="1400">
        <f t="shared" ca="1" si="3"/>
        <v>0</v>
      </c>
      <c r="CC16" s="1400">
        <f t="shared" ca="1" si="3"/>
        <v>0</v>
      </c>
      <c r="CD16" s="1400">
        <f t="shared" ca="1" si="3"/>
        <v>0</v>
      </c>
      <c r="CE16" s="1400">
        <f t="shared" ca="1" si="3"/>
        <v>0</v>
      </c>
      <c r="CF16" s="1400">
        <f t="shared" ca="1" si="3"/>
        <v>0</v>
      </c>
      <c r="CG16" s="1400">
        <f t="shared" ca="1" si="3"/>
        <v>0</v>
      </c>
      <c r="CH16" s="1400">
        <f t="shared" ca="1" si="3"/>
        <v>90</v>
      </c>
      <c r="CI16" s="1400">
        <f t="shared" ca="1" si="3"/>
        <v>160</v>
      </c>
      <c r="CJ16" s="1400">
        <f t="shared" ca="1" si="3"/>
        <v>160</v>
      </c>
      <c r="CK16" s="1400">
        <f t="shared" ca="1" si="3"/>
        <v>0</v>
      </c>
      <c r="CL16" s="1400">
        <f t="shared" ca="1" si="3"/>
        <v>0</v>
      </c>
      <c r="CM16" s="1400">
        <f t="shared" ca="1" si="3"/>
        <v>0</v>
      </c>
      <c r="CN16" s="1400">
        <f t="shared" ca="1" si="3"/>
        <v>0</v>
      </c>
      <c r="CO16" s="1400">
        <f t="shared" ca="1" si="3"/>
        <v>210</v>
      </c>
      <c r="CP16" s="1400">
        <f t="shared" ca="1" si="3"/>
        <v>210</v>
      </c>
      <c r="CQ16" s="1400">
        <f t="shared" ca="1" si="4"/>
        <v>180</v>
      </c>
      <c r="CR16" s="1400">
        <f t="shared" ca="1" si="4"/>
        <v>0</v>
      </c>
      <c r="CS16" s="1400">
        <f t="shared" ca="1" si="4"/>
        <v>0</v>
      </c>
      <c r="CT16" s="1400">
        <f t="shared" ca="1" si="4"/>
        <v>0</v>
      </c>
      <c r="CU16" s="1400">
        <f t="shared" ca="1" si="4"/>
        <v>0</v>
      </c>
      <c r="CV16" s="1400">
        <f t="shared" ca="1" si="4"/>
        <v>120</v>
      </c>
      <c r="CW16" s="1400">
        <f t="shared" ca="1" si="4"/>
        <v>180</v>
      </c>
      <c r="CX16" s="1400">
        <f t="shared" ca="1" si="4"/>
        <v>60</v>
      </c>
      <c r="CY16" s="1400">
        <f t="shared" ca="1" si="4"/>
        <v>0</v>
      </c>
      <c r="CZ16" s="1400">
        <f t="shared" ca="1" si="4"/>
        <v>0</v>
      </c>
      <c r="DA16" s="1400">
        <f t="shared" ca="1" si="4"/>
        <v>0</v>
      </c>
      <c r="DB16" s="1400">
        <f t="shared" ca="1" si="4"/>
        <v>0</v>
      </c>
      <c r="DC16" s="1400">
        <f t="shared" ca="1" si="4"/>
        <v>0</v>
      </c>
      <c r="DD16" s="1400">
        <f t="shared" ca="1" si="4"/>
        <v>0</v>
      </c>
      <c r="DE16" s="1400">
        <f t="shared" ca="1" si="4"/>
        <v>0</v>
      </c>
      <c r="DF16" s="1401">
        <f t="shared" ca="1" si="4"/>
        <v>0</v>
      </c>
    </row>
    <row r="17" spans="2:110" ht="15">
      <c r="E17" s="1390" t="str">
        <f ca="1"/>
        <v>MFL良品計画</v>
      </c>
      <c r="F17" s="1391" t="str">
        <f ca="1"/>
        <v>MLF・ピポット</v>
      </c>
      <c r="G17" s="1391" t="str">
        <f ca="1"/>
        <v>$F$140:$AL$189</v>
      </c>
      <c r="H17" s="1391">
        <f ca="1"/>
        <v>13</v>
      </c>
      <c r="I17" s="1391" t="str">
        <f ca="1"/>
        <v>MFL</v>
      </c>
      <c r="J17" s="1391" t="str">
        <f ca="1"/>
        <v>良品計画</v>
      </c>
      <c r="K17" s="1391">
        <f ca="1"/>
        <v>570</v>
      </c>
      <c r="L17" s="1391">
        <f ca="1"/>
        <v>0</v>
      </c>
      <c r="M17" s="1391">
        <f ca="1"/>
        <v>0</v>
      </c>
      <c r="N17" s="1391">
        <f ca="1"/>
        <v>0</v>
      </c>
      <c r="O17" s="1391">
        <f ca="1"/>
        <v>0</v>
      </c>
      <c r="P17" s="1391">
        <f ca="1"/>
        <v>0</v>
      </c>
      <c r="Q17" s="1391">
        <f ca="1"/>
        <v>180</v>
      </c>
      <c r="R17" s="1391">
        <f ca="1"/>
        <v>210</v>
      </c>
      <c r="S17" s="1391">
        <f ca="1"/>
        <v>180</v>
      </c>
      <c r="T17" s="1391">
        <f ca="1"/>
        <v>0</v>
      </c>
      <c r="U17" s="1391">
        <f ca="1"/>
        <v>0</v>
      </c>
      <c r="V17" s="1391">
        <f ca="1"/>
        <v>0</v>
      </c>
      <c r="W17" s="1391">
        <f ca="1"/>
        <v>0</v>
      </c>
      <c r="X17" s="1391">
        <f ca="1"/>
        <v>0</v>
      </c>
      <c r="Y17" s="1391">
        <f ca="1"/>
        <v>0</v>
      </c>
      <c r="Z17" s="1391">
        <f ca="1"/>
        <v>0</v>
      </c>
      <c r="AA17" s="1391">
        <f ca="1"/>
        <v>0</v>
      </c>
      <c r="AB17" s="1391">
        <f ca="1"/>
        <v>0</v>
      </c>
      <c r="AC17" s="1391">
        <f ca="1"/>
        <v>0</v>
      </c>
      <c r="AD17" s="1391">
        <f ca="1"/>
        <v>0</v>
      </c>
      <c r="AE17" s="1391">
        <f ca="1"/>
        <v>0</v>
      </c>
      <c r="AF17" s="1391">
        <f ca="1"/>
        <v>0</v>
      </c>
      <c r="AG17" s="1391">
        <f ca="1"/>
        <v>0</v>
      </c>
      <c r="AH17" s="1391">
        <f ca="1"/>
        <v>0</v>
      </c>
      <c r="AI17" s="1391">
        <f ca="1"/>
        <v>0</v>
      </c>
      <c r="AJ17" s="1391">
        <f ca="1"/>
        <v>0</v>
      </c>
      <c r="AK17" s="1391">
        <f ca="1"/>
        <v>0</v>
      </c>
      <c r="AL17" s="1391">
        <f ca="1"/>
        <v>0</v>
      </c>
      <c r="AM17" s="1391">
        <f ca="1"/>
        <v>0</v>
      </c>
      <c r="AN17" s="1391">
        <f ca="1"/>
        <v>0</v>
      </c>
      <c r="AO17" s="1391">
        <f ca="1"/>
        <v>0</v>
      </c>
      <c r="AP17" s="1392">
        <f ca="1"/>
        <v>0</v>
      </c>
      <c r="AR17" s="1399">
        <f t="shared" ca="1" si="0"/>
        <v>13</v>
      </c>
      <c r="AS17" s="1400" t="str">
        <f t="shared" ca="1" si="0"/>
        <v>MFL</v>
      </c>
      <c r="AT17" s="1400">
        <f t="shared" ca="1" si="1"/>
        <v>0</v>
      </c>
      <c r="AU17" s="1400">
        <f t="shared" ca="1" si="1"/>
        <v>0</v>
      </c>
      <c r="AV17" s="1400">
        <f t="shared" ca="1" si="1"/>
        <v>0</v>
      </c>
      <c r="AW17" s="1400">
        <f t="shared" ca="1" si="1"/>
        <v>0</v>
      </c>
      <c r="AX17" s="1400">
        <f t="shared" ca="1" si="1"/>
        <v>0</v>
      </c>
      <c r="AY17" s="1400">
        <f t="shared" ca="1" si="1"/>
        <v>180</v>
      </c>
      <c r="AZ17" s="1400">
        <f t="shared" ca="1" si="1"/>
        <v>210</v>
      </c>
      <c r="BA17" s="1400">
        <f t="shared" ca="1" si="1"/>
        <v>180</v>
      </c>
      <c r="BB17" s="1400">
        <f t="shared" ca="1" si="1"/>
        <v>0</v>
      </c>
      <c r="BC17" s="1400">
        <f t="shared" ca="1" si="1"/>
        <v>0</v>
      </c>
      <c r="BD17" s="1400">
        <f t="shared" ca="1" si="1"/>
        <v>0</v>
      </c>
      <c r="BE17" s="1400">
        <f t="shared" ca="1" si="1"/>
        <v>0</v>
      </c>
      <c r="BF17" s="1400">
        <f t="shared" ca="1" si="1"/>
        <v>0</v>
      </c>
      <c r="BG17" s="1400">
        <f t="shared" ca="1" si="1"/>
        <v>0</v>
      </c>
      <c r="BH17" s="1400">
        <f t="shared" ca="1" si="1"/>
        <v>0</v>
      </c>
      <c r="BI17" s="1400">
        <f t="shared" ca="1" si="1"/>
        <v>0</v>
      </c>
      <c r="BJ17" s="1400">
        <f t="shared" ca="1" si="2"/>
        <v>0</v>
      </c>
      <c r="BK17" s="1400">
        <f t="shared" ca="1" si="2"/>
        <v>0</v>
      </c>
      <c r="BL17" s="1400">
        <f t="shared" ca="1" si="2"/>
        <v>0</v>
      </c>
      <c r="BM17" s="1400">
        <f t="shared" ca="1" si="2"/>
        <v>0</v>
      </c>
      <c r="BN17" s="1400">
        <f t="shared" ca="1" si="2"/>
        <v>0</v>
      </c>
      <c r="BO17" s="1400">
        <f t="shared" ca="1" si="2"/>
        <v>0</v>
      </c>
      <c r="BP17" s="1400">
        <f t="shared" ca="1" si="2"/>
        <v>0</v>
      </c>
      <c r="BQ17" s="1400">
        <f t="shared" ca="1" si="2"/>
        <v>0</v>
      </c>
      <c r="BR17" s="1400">
        <f t="shared" ca="1" si="2"/>
        <v>0</v>
      </c>
      <c r="BS17" s="1400">
        <f t="shared" ca="1" si="2"/>
        <v>0</v>
      </c>
      <c r="BT17" s="1400">
        <f t="shared" ca="1" si="2"/>
        <v>0</v>
      </c>
      <c r="BU17" s="1400">
        <f t="shared" ca="1" si="2"/>
        <v>0</v>
      </c>
      <c r="BV17" s="1400">
        <f t="shared" ca="1" si="2"/>
        <v>0</v>
      </c>
      <c r="BW17" s="1400">
        <f t="shared" ca="1" si="2"/>
        <v>0</v>
      </c>
      <c r="BX17" s="1401">
        <f t="shared" ca="1" si="2"/>
        <v>0</v>
      </c>
      <c r="BZ17" s="1399">
        <f t="shared" ca="1" si="5"/>
        <v>13</v>
      </c>
      <c r="CA17" s="1400">
        <f t="shared" si="6"/>
        <v>0</v>
      </c>
      <c r="CB17" s="1400">
        <f t="shared" ca="1" si="3"/>
        <v>0</v>
      </c>
      <c r="CC17" s="1400">
        <f t="shared" ca="1" si="3"/>
        <v>0</v>
      </c>
      <c r="CD17" s="1400">
        <f t="shared" ca="1" si="3"/>
        <v>0</v>
      </c>
      <c r="CE17" s="1400">
        <f t="shared" ca="1" si="3"/>
        <v>0</v>
      </c>
      <c r="CF17" s="1400">
        <f t="shared" ca="1" si="3"/>
        <v>0</v>
      </c>
      <c r="CG17" s="1400">
        <f t="shared" ca="1" si="3"/>
        <v>180</v>
      </c>
      <c r="CH17" s="1400">
        <f t="shared" ca="1" si="3"/>
        <v>210</v>
      </c>
      <c r="CI17" s="1400">
        <f t="shared" ca="1" si="3"/>
        <v>180</v>
      </c>
      <c r="CJ17" s="1400">
        <f t="shared" ca="1" si="3"/>
        <v>0</v>
      </c>
      <c r="CK17" s="1400">
        <f t="shared" ca="1" si="3"/>
        <v>0</v>
      </c>
      <c r="CL17" s="1400">
        <f t="shared" ca="1" si="3"/>
        <v>0</v>
      </c>
      <c r="CM17" s="1400">
        <f t="shared" ca="1" si="3"/>
        <v>0</v>
      </c>
      <c r="CN17" s="1400">
        <f t="shared" ca="1" si="3"/>
        <v>0</v>
      </c>
      <c r="CO17" s="1400">
        <f t="shared" ca="1" si="3"/>
        <v>0</v>
      </c>
      <c r="CP17" s="1400">
        <f t="shared" ca="1" si="3"/>
        <v>0</v>
      </c>
      <c r="CQ17" s="1400">
        <f t="shared" ca="1" si="4"/>
        <v>0</v>
      </c>
      <c r="CR17" s="1400">
        <f t="shared" ca="1" si="4"/>
        <v>0</v>
      </c>
      <c r="CS17" s="1400">
        <f t="shared" ca="1" si="4"/>
        <v>0</v>
      </c>
      <c r="CT17" s="1400">
        <f t="shared" ca="1" si="4"/>
        <v>0</v>
      </c>
      <c r="CU17" s="1400">
        <f t="shared" ca="1" si="4"/>
        <v>0</v>
      </c>
      <c r="CV17" s="1400">
        <f t="shared" ca="1" si="4"/>
        <v>0</v>
      </c>
      <c r="CW17" s="1400">
        <f t="shared" ca="1" si="4"/>
        <v>0</v>
      </c>
      <c r="CX17" s="1400">
        <f t="shared" ca="1" si="4"/>
        <v>0</v>
      </c>
      <c r="CY17" s="1400">
        <f t="shared" ca="1" si="4"/>
        <v>0</v>
      </c>
      <c r="CZ17" s="1400">
        <f t="shared" ca="1" si="4"/>
        <v>0</v>
      </c>
      <c r="DA17" s="1400">
        <f t="shared" ca="1" si="4"/>
        <v>0</v>
      </c>
      <c r="DB17" s="1400">
        <f t="shared" ca="1" si="4"/>
        <v>0</v>
      </c>
      <c r="DC17" s="1400">
        <f t="shared" ca="1" si="4"/>
        <v>0</v>
      </c>
      <c r="DD17" s="1400">
        <f t="shared" ca="1" si="4"/>
        <v>0</v>
      </c>
      <c r="DE17" s="1400">
        <f t="shared" ca="1" si="4"/>
        <v>0</v>
      </c>
      <c r="DF17" s="1401">
        <f t="shared" ca="1" si="4"/>
        <v>0</v>
      </c>
    </row>
    <row r="18" spans="2:110" ht="15">
      <c r="E18" s="1390" t="str">
        <f ca="1"/>
        <v>MLM_HP良品計画</v>
      </c>
      <c r="F18" s="1391" t="str">
        <f ca="1"/>
        <v>MLM_HP・SWA</v>
      </c>
      <c r="G18" s="1391" t="str">
        <f ca="1"/>
        <v>$F$140:$AL$188</v>
      </c>
      <c r="H18" s="1391">
        <f ca="1"/>
        <v>14</v>
      </c>
      <c r="I18" s="1391" t="str">
        <f ca="1"/>
        <v>MLM_HP</v>
      </c>
      <c r="J18" s="1391" t="str">
        <f ca="1"/>
        <v>良品計画</v>
      </c>
      <c r="K18" s="1391">
        <f ca="1"/>
        <v>260</v>
      </c>
      <c r="L18" s="1391">
        <f ca="1"/>
        <v>0</v>
      </c>
      <c r="M18" s="1391">
        <f ca="1"/>
        <v>0</v>
      </c>
      <c r="N18" s="1391">
        <f ca="1"/>
        <v>0</v>
      </c>
      <c r="O18" s="1391">
        <f ca="1"/>
        <v>0</v>
      </c>
      <c r="P18" s="1391">
        <f ca="1"/>
        <v>0</v>
      </c>
      <c r="Q18" s="1391">
        <f ca="1"/>
        <v>0</v>
      </c>
      <c r="R18" s="1391">
        <f ca="1"/>
        <v>0</v>
      </c>
      <c r="S18" s="1391">
        <f ca="1"/>
        <v>0</v>
      </c>
      <c r="T18" s="1391">
        <f ca="1"/>
        <v>0</v>
      </c>
      <c r="U18" s="1391">
        <f ca="1"/>
        <v>0</v>
      </c>
      <c r="V18" s="1391">
        <f ca="1"/>
        <v>0</v>
      </c>
      <c r="W18" s="1391">
        <f ca="1"/>
        <v>0</v>
      </c>
      <c r="X18" s="1391">
        <f ca="1"/>
        <v>0</v>
      </c>
      <c r="Y18" s="1391">
        <f ca="1"/>
        <v>0</v>
      </c>
      <c r="Z18" s="1391">
        <f ca="1"/>
        <v>0</v>
      </c>
      <c r="AA18" s="1391">
        <f ca="1"/>
        <v>0</v>
      </c>
      <c r="AB18" s="1391">
        <f ca="1"/>
        <v>0</v>
      </c>
      <c r="AC18" s="1391">
        <f ca="1"/>
        <v>160</v>
      </c>
      <c r="AD18" s="1391">
        <f ca="1"/>
        <v>100</v>
      </c>
      <c r="AE18" s="1391">
        <f ca="1"/>
        <v>0</v>
      </c>
      <c r="AF18" s="1391">
        <f ca="1"/>
        <v>0</v>
      </c>
      <c r="AG18" s="1391">
        <f ca="1"/>
        <v>0</v>
      </c>
      <c r="AH18" s="1391">
        <f ca="1"/>
        <v>0</v>
      </c>
      <c r="AI18" s="1391">
        <f ca="1"/>
        <v>0</v>
      </c>
      <c r="AJ18" s="1391">
        <f ca="1"/>
        <v>0</v>
      </c>
      <c r="AK18" s="1391">
        <f ca="1"/>
        <v>0</v>
      </c>
      <c r="AL18" s="1391">
        <f ca="1"/>
        <v>0</v>
      </c>
      <c r="AM18" s="1391">
        <f ca="1"/>
        <v>0</v>
      </c>
      <c r="AN18" s="1391">
        <f ca="1"/>
        <v>0</v>
      </c>
      <c r="AO18" s="1391">
        <f ca="1"/>
        <v>0</v>
      </c>
      <c r="AP18" s="1392">
        <f ca="1"/>
        <v>0</v>
      </c>
      <c r="AR18" s="1399">
        <f t="shared" ca="1" si="0"/>
        <v>14</v>
      </c>
      <c r="AS18" s="1400" t="str">
        <f t="shared" ca="1" si="0"/>
        <v>MLM_HP</v>
      </c>
      <c r="AT18" s="1400">
        <f t="shared" ca="1" si="1"/>
        <v>0</v>
      </c>
      <c r="AU18" s="1400">
        <f t="shared" ca="1" si="1"/>
        <v>0</v>
      </c>
      <c r="AV18" s="1400">
        <f t="shared" ca="1" si="1"/>
        <v>0</v>
      </c>
      <c r="AW18" s="1400">
        <f t="shared" ca="1" si="1"/>
        <v>0</v>
      </c>
      <c r="AX18" s="1400">
        <f t="shared" ca="1" si="1"/>
        <v>0</v>
      </c>
      <c r="AY18" s="1400">
        <f t="shared" ca="1" si="1"/>
        <v>0</v>
      </c>
      <c r="AZ18" s="1400">
        <f t="shared" ca="1" si="1"/>
        <v>0</v>
      </c>
      <c r="BA18" s="1400">
        <f t="shared" ca="1" si="1"/>
        <v>0</v>
      </c>
      <c r="BB18" s="1400">
        <f t="shared" ca="1" si="1"/>
        <v>0</v>
      </c>
      <c r="BC18" s="1400">
        <f t="shared" ca="1" si="1"/>
        <v>0</v>
      </c>
      <c r="BD18" s="1400">
        <f t="shared" ca="1" si="1"/>
        <v>0</v>
      </c>
      <c r="BE18" s="1400">
        <f t="shared" ca="1" si="1"/>
        <v>0</v>
      </c>
      <c r="BF18" s="1400">
        <f t="shared" ca="1" si="1"/>
        <v>0</v>
      </c>
      <c r="BG18" s="1400">
        <f t="shared" ca="1" si="1"/>
        <v>0</v>
      </c>
      <c r="BH18" s="1400">
        <f t="shared" ca="1" si="1"/>
        <v>0</v>
      </c>
      <c r="BI18" s="1400">
        <f t="shared" ca="1" si="1"/>
        <v>0</v>
      </c>
      <c r="BJ18" s="1400">
        <f t="shared" ca="1" si="2"/>
        <v>0</v>
      </c>
      <c r="BK18" s="1400">
        <f t="shared" ca="1" si="2"/>
        <v>160</v>
      </c>
      <c r="BL18" s="1400">
        <f t="shared" ca="1" si="2"/>
        <v>100</v>
      </c>
      <c r="BM18" s="1400">
        <f t="shared" ca="1" si="2"/>
        <v>0</v>
      </c>
      <c r="BN18" s="1400">
        <f t="shared" ca="1" si="2"/>
        <v>0</v>
      </c>
      <c r="BO18" s="1400">
        <f t="shared" ca="1" si="2"/>
        <v>0</v>
      </c>
      <c r="BP18" s="1400">
        <f t="shared" ca="1" si="2"/>
        <v>0</v>
      </c>
      <c r="BQ18" s="1400">
        <f t="shared" ca="1" si="2"/>
        <v>0</v>
      </c>
      <c r="BR18" s="1400">
        <f t="shared" ca="1" si="2"/>
        <v>0</v>
      </c>
      <c r="BS18" s="1400">
        <f t="shared" ca="1" si="2"/>
        <v>0</v>
      </c>
      <c r="BT18" s="1400">
        <f t="shared" ca="1" si="2"/>
        <v>0</v>
      </c>
      <c r="BU18" s="1400">
        <f t="shared" ca="1" si="2"/>
        <v>0</v>
      </c>
      <c r="BV18" s="1400">
        <f t="shared" ca="1" si="2"/>
        <v>0</v>
      </c>
      <c r="BW18" s="1400">
        <f t="shared" ca="1" si="2"/>
        <v>0</v>
      </c>
      <c r="BX18" s="1401">
        <f t="shared" ca="1" si="2"/>
        <v>0</v>
      </c>
      <c r="BZ18" s="1399">
        <f t="shared" ca="1" si="5"/>
        <v>14</v>
      </c>
      <c r="CA18" s="1400">
        <f t="shared" si="6"/>
        <v>0</v>
      </c>
      <c r="CB18" s="1400">
        <f t="shared" ca="1" si="3"/>
        <v>0</v>
      </c>
      <c r="CC18" s="1400">
        <f t="shared" ca="1" si="3"/>
        <v>0</v>
      </c>
      <c r="CD18" s="1400">
        <f t="shared" ca="1" si="3"/>
        <v>0</v>
      </c>
      <c r="CE18" s="1400">
        <f t="shared" ca="1" si="3"/>
        <v>0</v>
      </c>
      <c r="CF18" s="1400">
        <f t="shared" ca="1" si="3"/>
        <v>0</v>
      </c>
      <c r="CG18" s="1400">
        <f t="shared" ca="1" si="3"/>
        <v>0</v>
      </c>
      <c r="CH18" s="1400">
        <f t="shared" ca="1" si="3"/>
        <v>0</v>
      </c>
      <c r="CI18" s="1400">
        <f t="shared" ca="1" si="3"/>
        <v>0</v>
      </c>
      <c r="CJ18" s="1400">
        <f t="shared" ca="1" si="3"/>
        <v>0</v>
      </c>
      <c r="CK18" s="1400">
        <f t="shared" ca="1" si="3"/>
        <v>0</v>
      </c>
      <c r="CL18" s="1400">
        <f t="shared" ca="1" si="3"/>
        <v>0</v>
      </c>
      <c r="CM18" s="1400">
        <f t="shared" ca="1" si="3"/>
        <v>0</v>
      </c>
      <c r="CN18" s="1400">
        <f t="shared" ca="1" si="3"/>
        <v>0</v>
      </c>
      <c r="CO18" s="1400">
        <f t="shared" ca="1" si="3"/>
        <v>0</v>
      </c>
      <c r="CP18" s="1400">
        <f t="shared" ca="1" si="3"/>
        <v>0</v>
      </c>
      <c r="CQ18" s="1400">
        <f t="shared" ca="1" si="4"/>
        <v>0</v>
      </c>
      <c r="CR18" s="1400">
        <f t="shared" ca="1" si="4"/>
        <v>0</v>
      </c>
      <c r="CS18" s="1400">
        <f t="shared" ca="1" si="4"/>
        <v>160</v>
      </c>
      <c r="CT18" s="1400">
        <f t="shared" ca="1" si="4"/>
        <v>100</v>
      </c>
      <c r="CU18" s="1400">
        <f t="shared" ca="1" si="4"/>
        <v>0</v>
      </c>
      <c r="CV18" s="1400">
        <f t="shared" ca="1" si="4"/>
        <v>0</v>
      </c>
      <c r="CW18" s="1400">
        <f t="shared" ca="1" si="4"/>
        <v>0</v>
      </c>
      <c r="CX18" s="1400">
        <f t="shared" ca="1" si="4"/>
        <v>0</v>
      </c>
      <c r="CY18" s="1400">
        <f t="shared" ca="1" si="4"/>
        <v>0</v>
      </c>
      <c r="CZ18" s="1400">
        <f t="shared" ca="1" si="4"/>
        <v>0</v>
      </c>
      <c r="DA18" s="1400">
        <f t="shared" ca="1" si="4"/>
        <v>0</v>
      </c>
      <c r="DB18" s="1400">
        <f t="shared" ca="1" si="4"/>
        <v>0</v>
      </c>
      <c r="DC18" s="1400">
        <f t="shared" ca="1" si="4"/>
        <v>0</v>
      </c>
      <c r="DD18" s="1400">
        <f t="shared" ca="1" si="4"/>
        <v>0</v>
      </c>
      <c r="DE18" s="1400">
        <f t="shared" ca="1" si="4"/>
        <v>0</v>
      </c>
      <c r="DF18" s="1401">
        <f t="shared" ca="1" si="4"/>
        <v>0</v>
      </c>
    </row>
    <row r="19" spans="2:110" ht="15">
      <c r="E19" s="1390" t="str">
        <f ca="1"/>
        <v>MLM_SWA良品計画</v>
      </c>
      <c r="F19" s="1391" t="str">
        <f ca="1"/>
        <v>MLM_HP・SWA</v>
      </c>
      <c r="G19" s="1391" t="str">
        <f ca="1"/>
        <v>$F$140:$AL$188</v>
      </c>
      <c r="H19" s="1391">
        <f ca="1"/>
        <v>15</v>
      </c>
      <c r="I19" s="1391" t="str">
        <f ca="1"/>
        <v>MLM_SWA</v>
      </c>
      <c r="J19" s="1391" t="str">
        <f ca="1"/>
        <v>良品計画</v>
      </c>
      <c r="K19" s="1391">
        <f ca="1"/>
        <v>410</v>
      </c>
      <c r="L19" s="1391">
        <f ca="1"/>
        <v>0</v>
      </c>
      <c r="M19" s="1391">
        <f ca="1"/>
        <v>0</v>
      </c>
      <c r="N19" s="1391">
        <f ca="1"/>
        <v>0</v>
      </c>
      <c r="O19" s="1391">
        <f ca="1"/>
        <v>0</v>
      </c>
      <c r="P19" s="1391">
        <f ca="1"/>
        <v>0</v>
      </c>
      <c r="Q19" s="1391">
        <f ca="1"/>
        <v>0</v>
      </c>
      <c r="R19" s="1391">
        <f ca="1"/>
        <v>0</v>
      </c>
      <c r="S19" s="1391">
        <f ca="1"/>
        <v>0</v>
      </c>
      <c r="T19" s="1391">
        <f ca="1"/>
        <v>90</v>
      </c>
      <c r="U19" s="1391">
        <f ca="1"/>
        <v>210</v>
      </c>
      <c r="V19" s="1391">
        <f ca="1"/>
        <v>110</v>
      </c>
      <c r="W19" s="1391">
        <f ca="1"/>
        <v>0</v>
      </c>
      <c r="X19" s="1391">
        <f ca="1"/>
        <v>0</v>
      </c>
      <c r="Y19" s="1391">
        <f ca="1"/>
        <v>0</v>
      </c>
      <c r="Z19" s="1391">
        <f ca="1"/>
        <v>0</v>
      </c>
      <c r="AA19" s="1391">
        <f ca="1"/>
        <v>0</v>
      </c>
      <c r="AB19" s="1391">
        <f ca="1"/>
        <v>0</v>
      </c>
      <c r="AC19" s="1391">
        <f ca="1"/>
        <v>0</v>
      </c>
      <c r="AD19" s="1391">
        <f ca="1"/>
        <v>0</v>
      </c>
      <c r="AE19" s="1391">
        <f ca="1"/>
        <v>0</v>
      </c>
      <c r="AF19" s="1391">
        <f ca="1"/>
        <v>0</v>
      </c>
      <c r="AG19" s="1391">
        <f ca="1"/>
        <v>0</v>
      </c>
      <c r="AH19" s="1391">
        <f ca="1"/>
        <v>0</v>
      </c>
      <c r="AI19" s="1391">
        <f ca="1"/>
        <v>0</v>
      </c>
      <c r="AJ19" s="1391">
        <f ca="1"/>
        <v>0</v>
      </c>
      <c r="AK19" s="1391">
        <f ca="1"/>
        <v>0</v>
      </c>
      <c r="AL19" s="1391">
        <f ca="1"/>
        <v>0</v>
      </c>
      <c r="AM19" s="1391">
        <f ca="1"/>
        <v>0</v>
      </c>
      <c r="AN19" s="1391">
        <f ca="1"/>
        <v>0</v>
      </c>
      <c r="AO19" s="1391">
        <f ca="1"/>
        <v>0</v>
      </c>
      <c r="AP19" s="1392">
        <f ca="1"/>
        <v>0</v>
      </c>
      <c r="AR19" s="1399">
        <f t="shared" ca="1" si="0"/>
        <v>15</v>
      </c>
      <c r="AS19" s="1400" t="str">
        <f t="shared" ca="1" si="0"/>
        <v>MLM_SWA</v>
      </c>
      <c r="AT19" s="1400">
        <f t="shared" ca="1" si="1"/>
        <v>0</v>
      </c>
      <c r="AU19" s="1400">
        <f t="shared" ca="1" si="1"/>
        <v>0</v>
      </c>
      <c r="AV19" s="1400">
        <f t="shared" ca="1" si="1"/>
        <v>0</v>
      </c>
      <c r="AW19" s="1400">
        <f t="shared" ca="1" si="1"/>
        <v>0</v>
      </c>
      <c r="AX19" s="1400">
        <f t="shared" ca="1" si="1"/>
        <v>0</v>
      </c>
      <c r="AY19" s="1400">
        <f t="shared" ca="1" si="1"/>
        <v>0</v>
      </c>
      <c r="AZ19" s="1400">
        <f t="shared" ca="1" si="1"/>
        <v>0</v>
      </c>
      <c r="BA19" s="1400">
        <f t="shared" ca="1" si="1"/>
        <v>0</v>
      </c>
      <c r="BB19" s="1400">
        <f t="shared" ca="1" si="1"/>
        <v>90</v>
      </c>
      <c r="BC19" s="1400">
        <f t="shared" ca="1" si="1"/>
        <v>210</v>
      </c>
      <c r="BD19" s="1400">
        <f t="shared" ca="1" si="1"/>
        <v>110</v>
      </c>
      <c r="BE19" s="1400">
        <f t="shared" ca="1" si="1"/>
        <v>0</v>
      </c>
      <c r="BF19" s="1400">
        <f t="shared" ca="1" si="1"/>
        <v>0</v>
      </c>
      <c r="BG19" s="1400">
        <f t="shared" ca="1" si="1"/>
        <v>0</v>
      </c>
      <c r="BH19" s="1400">
        <f t="shared" ca="1" si="1"/>
        <v>0</v>
      </c>
      <c r="BI19" s="1400">
        <f t="shared" ref="BI19:BX22" ca="1" si="7">AA19</f>
        <v>0</v>
      </c>
      <c r="BJ19" s="1400">
        <f t="shared" ca="1" si="2"/>
        <v>0</v>
      </c>
      <c r="BK19" s="1400">
        <f t="shared" ca="1" si="2"/>
        <v>0</v>
      </c>
      <c r="BL19" s="1400">
        <f t="shared" ca="1" si="2"/>
        <v>0</v>
      </c>
      <c r="BM19" s="1400">
        <f t="shared" ca="1" si="2"/>
        <v>0</v>
      </c>
      <c r="BN19" s="1400">
        <f t="shared" ca="1" si="2"/>
        <v>0</v>
      </c>
      <c r="BO19" s="1400">
        <f t="shared" ca="1" si="2"/>
        <v>0</v>
      </c>
      <c r="BP19" s="1400">
        <f t="shared" ca="1" si="2"/>
        <v>0</v>
      </c>
      <c r="BQ19" s="1400">
        <f t="shared" ca="1" si="2"/>
        <v>0</v>
      </c>
      <c r="BR19" s="1400">
        <f t="shared" ca="1" si="2"/>
        <v>0</v>
      </c>
      <c r="BS19" s="1400">
        <f t="shared" ca="1" si="2"/>
        <v>0</v>
      </c>
      <c r="BT19" s="1400">
        <f t="shared" ca="1" si="2"/>
        <v>0</v>
      </c>
      <c r="BU19" s="1400">
        <f t="shared" ca="1" si="2"/>
        <v>0</v>
      </c>
      <c r="BV19" s="1400">
        <f t="shared" ca="1" si="2"/>
        <v>0</v>
      </c>
      <c r="BW19" s="1400">
        <f t="shared" ca="1" si="2"/>
        <v>0</v>
      </c>
      <c r="BX19" s="1401">
        <f t="shared" ca="1" si="2"/>
        <v>0</v>
      </c>
      <c r="BZ19" s="1399">
        <f t="shared" ca="1" si="5"/>
        <v>15</v>
      </c>
      <c r="CA19" s="1400">
        <f t="shared" si="6"/>
        <v>0</v>
      </c>
      <c r="CB19" s="1400">
        <f t="shared" ca="1" si="3"/>
        <v>0</v>
      </c>
      <c r="CC19" s="1400">
        <f t="shared" ca="1" si="3"/>
        <v>0</v>
      </c>
      <c r="CD19" s="1400">
        <f t="shared" ca="1" si="3"/>
        <v>0</v>
      </c>
      <c r="CE19" s="1400">
        <f t="shared" ca="1" si="3"/>
        <v>0</v>
      </c>
      <c r="CF19" s="1400">
        <f t="shared" ca="1" si="3"/>
        <v>0</v>
      </c>
      <c r="CG19" s="1400">
        <f t="shared" ca="1" si="3"/>
        <v>0</v>
      </c>
      <c r="CH19" s="1400">
        <f t="shared" ca="1" si="3"/>
        <v>0</v>
      </c>
      <c r="CI19" s="1400">
        <f t="shared" ca="1" si="3"/>
        <v>0</v>
      </c>
      <c r="CJ19" s="1400">
        <f t="shared" ca="1" si="3"/>
        <v>90</v>
      </c>
      <c r="CK19" s="1400">
        <f t="shared" ca="1" si="3"/>
        <v>210</v>
      </c>
      <c r="CL19" s="1400">
        <f t="shared" ca="1" si="3"/>
        <v>110</v>
      </c>
      <c r="CM19" s="1400">
        <f t="shared" ca="1" si="3"/>
        <v>0</v>
      </c>
      <c r="CN19" s="1400">
        <f t="shared" ca="1" si="3"/>
        <v>0</v>
      </c>
      <c r="CO19" s="1400">
        <f t="shared" ca="1" si="3"/>
        <v>0</v>
      </c>
      <c r="CP19" s="1400">
        <f t="shared" ca="1" si="3"/>
        <v>0</v>
      </c>
      <c r="CQ19" s="1400">
        <f t="shared" ca="1" si="4"/>
        <v>0</v>
      </c>
      <c r="CR19" s="1400">
        <f t="shared" ca="1" si="4"/>
        <v>0</v>
      </c>
      <c r="CS19" s="1400">
        <f t="shared" ca="1" si="4"/>
        <v>0</v>
      </c>
      <c r="CT19" s="1400">
        <f t="shared" ca="1" si="4"/>
        <v>0</v>
      </c>
      <c r="CU19" s="1400">
        <f t="shared" ca="1" si="4"/>
        <v>0</v>
      </c>
      <c r="CV19" s="1400">
        <f t="shared" ca="1" si="4"/>
        <v>0</v>
      </c>
      <c r="CW19" s="1400">
        <f t="shared" ca="1" si="4"/>
        <v>0</v>
      </c>
      <c r="CX19" s="1400">
        <f t="shared" ca="1" si="4"/>
        <v>0</v>
      </c>
      <c r="CY19" s="1400">
        <f t="shared" ca="1" si="4"/>
        <v>0</v>
      </c>
      <c r="CZ19" s="1400">
        <f t="shared" ca="1" si="4"/>
        <v>0</v>
      </c>
      <c r="DA19" s="1400">
        <f t="shared" ca="1" si="4"/>
        <v>0</v>
      </c>
      <c r="DB19" s="1400">
        <f t="shared" ca="1" si="4"/>
        <v>0</v>
      </c>
      <c r="DC19" s="1400">
        <f t="shared" ca="1" si="4"/>
        <v>0</v>
      </c>
      <c r="DD19" s="1400">
        <f t="shared" ca="1" si="4"/>
        <v>0</v>
      </c>
      <c r="DE19" s="1400">
        <f t="shared" ca="1" si="4"/>
        <v>0</v>
      </c>
      <c r="DF19" s="1401">
        <f t="shared" ref="CR19:DF22" ca="1" si="8">BX19</f>
        <v>0</v>
      </c>
    </row>
    <row r="20" spans="2:110" ht="15">
      <c r="E20" s="1390" t="str">
        <f ca="1"/>
        <v>MKJ_SWA良品計画</v>
      </c>
      <c r="F20" s="1391" t="str">
        <f ca="1"/>
        <v>MKJ・MLC・MLL</v>
      </c>
      <c r="G20" s="1391" t="str">
        <f ca="1"/>
        <v>$F$253:$AL$282</v>
      </c>
      <c r="H20" s="1391">
        <f ca="1"/>
        <v>16</v>
      </c>
      <c r="I20" s="1391" t="str">
        <f ca="1"/>
        <v>MKJ_SWA</v>
      </c>
      <c r="J20" s="1391" t="str">
        <f ca="1"/>
        <v>良品計画</v>
      </c>
      <c r="K20" s="1391">
        <f ca="1"/>
        <v>0</v>
      </c>
      <c r="L20" s="1391">
        <f ca="1"/>
        <v>0</v>
      </c>
      <c r="M20" s="1391">
        <f ca="1"/>
        <v>0</v>
      </c>
      <c r="N20" s="1391">
        <f ca="1"/>
        <v>0</v>
      </c>
      <c r="O20" s="1391">
        <f ca="1"/>
        <v>0</v>
      </c>
      <c r="P20" s="1391">
        <f ca="1"/>
        <v>0</v>
      </c>
      <c r="Q20" s="1391">
        <f ca="1"/>
        <v>0</v>
      </c>
      <c r="R20" s="1391">
        <f ca="1"/>
        <v>0</v>
      </c>
      <c r="S20" s="1391">
        <f ca="1"/>
        <v>0</v>
      </c>
      <c r="T20" s="1391">
        <f ca="1"/>
        <v>0</v>
      </c>
      <c r="U20" s="1391">
        <f ca="1"/>
        <v>0</v>
      </c>
      <c r="V20" s="1391">
        <f ca="1"/>
        <v>0</v>
      </c>
      <c r="W20" s="1391">
        <f ca="1"/>
        <v>0</v>
      </c>
      <c r="X20" s="1391">
        <f ca="1"/>
        <v>0</v>
      </c>
      <c r="Y20" s="1391">
        <f ca="1"/>
        <v>0</v>
      </c>
      <c r="Z20" s="1391">
        <f ca="1"/>
        <v>0</v>
      </c>
      <c r="AA20" s="1391">
        <f ca="1"/>
        <v>0</v>
      </c>
      <c r="AB20" s="1391">
        <f ca="1"/>
        <v>0</v>
      </c>
      <c r="AC20" s="1391">
        <f ca="1"/>
        <v>0</v>
      </c>
      <c r="AD20" s="1391">
        <f ca="1"/>
        <v>0</v>
      </c>
      <c r="AE20" s="1391">
        <f ca="1"/>
        <v>0</v>
      </c>
      <c r="AF20" s="1391">
        <f ca="1"/>
        <v>0</v>
      </c>
      <c r="AG20" s="1391">
        <f ca="1"/>
        <v>0</v>
      </c>
      <c r="AH20" s="1391">
        <f ca="1"/>
        <v>0</v>
      </c>
      <c r="AI20" s="1391">
        <f ca="1"/>
        <v>0</v>
      </c>
      <c r="AJ20" s="1391">
        <f ca="1"/>
        <v>0</v>
      </c>
      <c r="AK20" s="1391">
        <f ca="1"/>
        <v>0</v>
      </c>
      <c r="AL20" s="1391">
        <f ca="1"/>
        <v>0</v>
      </c>
      <c r="AM20" s="1391">
        <f ca="1"/>
        <v>0</v>
      </c>
      <c r="AN20" s="1391">
        <f ca="1"/>
        <v>0</v>
      </c>
      <c r="AO20" s="1391">
        <f ca="1"/>
        <v>0</v>
      </c>
      <c r="AP20" s="1392">
        <f ca="1"/>
        <v>0</v>
      </c>
      <c r="AR20" s="1399">
        <f t="shared" ca="1" si="0"/>
        <v>16</v>
      </c>
      <c r="AS20" s="1400" t="str">
        <f t="shared" ca="1" si="0"/>
        <v>MKJ_SWA</v>
      </c>
      <c r="AT20" s="1400">
        <f t="shared" ref="AT20:BH22" ca="1" si="9">L20</f>
        <v>0</v>
      </c>
      <c r="AU20" s="1400">
        <f t="shared" ca="1" si="9"/>
        <v>0</v>
      </c>
      <c r="AV20" s="1400">
        <f t="shared" ca="1" si="9"/>
        <v>0</v>
      </c>
      <c r="AW20" s="1400">
        <f t="shared" ca="1" si="9"/>
        <v>0</v>
      </c>
      <c r="AX20" s="1400">
        <f t="shared" ca="1" si="9"/>
        <v>0</v>
      </c>
      <c r="AY20" s="1400">
        <f t="shared" ca="1" si="9"/>
        <v>0</v>
      </c>
      <c r="AZ20" s="1400">
        <f t="shared" ca="1" si="9"/>
        <v>0</v>
      </c>
      <c r="BA20" s="1400">
        <f t="shared" ca="1" si="9"/>
        <v>0</v>
      </c>
      <c r="BB20" s="1400">
        <f t="shared" ca="1" si="9"/>
        <v>0</v>
      </c>
      <c r="BC20" s="1400">
        <f t="shared" ca="1" si="9"/>
        <v>0</v>
      </c>
      <c r="BD20" s="1400">
        <f t="shared" ca="1" si="9"/>
        <v>0</v>
      </c>
      <c r="BE20" s="1400">
        <f t="shared" ca="1" si="9"/>
        <v>0</v>
      </c>
      <c r="BF20" s="1400">
        <f t="shared" ca="1" si="9"/>
        <v>0</v>
      </c>
      <c r="BG20" s="1400">
        <f t="shared" ca="1" si="9"/>
        <v>0</v>
      </c>
      <c r="BH20" s="1400">
        <f t="shared" ca="1" si="9"/>
        <v>0</v>
      </c>
      <c r="BI20" s="1400">
        <f t="shared" ca="1" si="7"/>
        <v>0</v>
      </c>
      <c r="BJ20" s="1400">
        <f t="shared" ca="1" si="2"/>
        <v>0</v>
      </c>
      <c r="BK20" s="1400">
        <f t="shared" ca="1" si="2"/>
        <v>0</v>
      </c>
      <c r="BL20" s="1400">
        <f t="shared" ca="1" si="2"/>
        <v>0</v>
      </c>
      <c r="BM20" s="1400">
        <f t="shared" ca="1" si="2"/>
        <v>0</v>
      </c>
      <c r="BN20" s="1400">
        <f t="shared" ca="1" si="2"/>
        <v>0</v>
      </c>
      <c r="BO20" s="1400">
        <f t="shared" ca="1" si="2"/>
        <v>0</v>
      </c>
      <c r="BP20" s="1400">
        <f t="shared" ca="1" si="2"/>
        <v>0</v>
      </c>
      <c r="BQ20" s="1400">
        <f t="shared" ca="1" si="2"/>
        <v>0</v>
      </c>
      <c r="BR20" s="1400">
        <f t="shared" ca="1" si="2"/>
        <v>0</v>
      </c>
      <c r="BS20" s="1400">
        <f t="shared" ca="1" si="2"/>
        <v>0</v>
      </c>
      <c r="BT20" s="1400">
        <f t="shared" ca="1" si="2"/>
        <v>0</v>
      </c>
      <c r="BU20" s="1400">
        <f t="shared" ca="1" si="2"/>
        <v>0</v>
      </c>
      <c r="BV20" s="1400">
        <f t="shared" ca="1" si="2"/>
        <v>0</v>
      </c>
      <c r="BW20" s="1400">
        <f t="shared" ca="1" si="2"/>
        <v>0</v>
      </c>
      <c r="BX20" s="1401">
        <f t="shared" ca="1" si="2"/>
        <v>0</v>
      </c>
      <c r="BZ20" s="1399">
        <f t="shared" ca="1" si="5"/>
        <v>16</v>
      </c>
      <c r="CA20" s="1400">
        <f t="shared" si="6"/>
        <v>0</v>
      </c>
      <c r="CB20" s="1400">
        <f t="shared" ref="CB20:CQ22" ca="1" si="10">AT20</f>
        <v>0</v>
      </c>
      <c r="CC20" s="1400">
        <f t="shared" ca="1" si="10"/>
        <v>0</v>
      </c>
      <c r="CD20" s="1400">
        <f t="shared" ca="1" si="10"/>
        <v>0</v>
      </c>
      <c r="CE20" s="1400">
        <f t="shared" ca="1" si="10"/>
        <v>0</v>
      </c>
      <c r="CF20" s="1400">
        <f t="shared" ca="1" si="10"/>
        <v>0</v>
      </c>
      <c r="CG20" s="1400">
        <f t="shared" ca="1" si="10"/>
        <v>0</v>
      </c>
      <c r="CH20" s="1400">
        <f t="shared" ca="1" si="10"/>
        <v>0</v>
      </c>
      <c r="CI20" s="1400">
        <f t="shared" ca="1" si="10"/>
        <v>0</v>
      </c>
      <c r="CJ20" s="1400">
        <f t="shared" ca="1" si="10"/>
        <v>0</v>
      </c>
      <c r="CK20" s="1400">
        <f t="shared" ca="1" si="10"/>
        <v>0</v>
      </c>
      <c r="CL20" s="1400">
        <f t="shared" ca="1" si="10"/>
        <v>0</v>
      </c>
      <c r="CM20" s="1400">
        <f t="shared" ca="1" si="10"/>
        <v>0</v>
      </c>
      <c r="CN20" s="1400">
        <f t="shared" ca="1" si="10"/>
        <v>0</v>
      </c>
      <c r="CO20" s="1400">
        <f t="shared" ca="1" si="10"/>
        <v>0</v>
      </c>
      <c r="CP20" s="1400">
        <f t="shared" ca="1" si="10"/>
        <v>0</v>
      </c>
      <c r="CQ20" s="1400">
        <f t="shared" ca="1" si="10"/>
        <v>0</v>
      </c>
      <c r="CR20" s="1400">
        <f t="shared" ca="1" si="8"/>
        <v>0</v>
      </c>
      <c r="CS20" s="1400">
        <f t="shared" ca="1" si="8"/>
        <v>0</v>
      </c>
      <c r="CT20" s="1400">
        <f t="shared" ca="1" si="8"/>
        <v>0</v>
      </c>
      <c r="CU20" s="1400">
        <f t="shared" ca="1" si="8"/>
        <v>0</v>
      </c>
      <c r="CV20" s="1400">
        <f t="shared" ca="1" si="8"/>
        <v>0</v>
      </c>
      <c r="CW20" s="1400">
        <f t="shared" ca="1" si="8"/>
        <v>0</v>
      </c>
      <c r="CX20" s="1400">
        <f t="shared" ca="1" si="8"/>
        <v>0</v>
      </c>
      <c r="CY20" s="1400">
        <f t="shared" ca="1" si="8"/>
        <v>0</v>
      </c>
      <c r="CZ20" s="1400">
        <f t="shared" ca="1" si="8"/>
        <v>0</v>
      </c>
      <c r="DA20" s="1400">
        <f t="shared" ca="1" si="8"/>
        <v>0</v>
      </c>
      <c r="DB20" s="1400">
        <f t="shared" ca="1" si="8"/>
        <v>0</v>
      </c>
      <c r="DC20" s="1400">
        <f t="shared" ca="1" si="8"/>
        <v>0</v>
      </c>
      <c r="DD20" s="1400">
        <f t="shared" ca="1" si="8"/>
        <v>0</v>
      </c>
      <c r="DE20" s="1400">
        <f t="shared" ca="1" si="8"/>
        <v>0</v>
      </c>
      <c r="DF20" s="1401">
        <f t="shared" ca="1" si="8"/>
        <v>0</v>
      </c>
    </row>
    <row r="21" spans="2:110" ht="15">
      <c r="E21" s="1390"/>
      <c r="F21" s="1391"/>
      <c r="G21" s="1391"/>
      <c r="H21" s="1391"/>
      <c r="I21" s="1391"/>
      <c r="J21" s="1391"/>
      <c r="K21" s="1391"/>
      <c r="L21" s="1391"/>
      <c r="M21" s="1391"/>
      <c r="N21" s="1391"/>
      <c r="O21" s="1391"/>
      <c r="P21" s="1391"/>
      <c r="Q21" s="1391"/>
      <c r="R21" s="1391"/>
      <c r="S21" s="1391"/>
      <c r="T21" s="1391"/>
      <c r="U21" s="1391"/>
      <c r="V21" s="1391"/>
      <c r="W21" s="1391"/>
      <c r="X21" s="1391"/>
      <c r="Y21" s="1391"/>
      <c r="Z21" s="1391"/>
      <c r="AA21" s="1391"/>
      <c r="AB21" s="1391"/>
      <c r="AC21" s="1391"/>
      <c r="AD21" s="1391"/>
      <c r="AE21" s="1391"/>
      <c r="AF21" s="1391"/>
      <c r="AG21" s="1391"/>
      <c r="AH21" s="1391"/>
      <c r="AI21" s="1391"/>
      <c r="AJ21" s="1391"/>
      <c r="AK21" s="1391"/>
      <c r="AL21" s="1391"/>
      <c r="AM21" s="1391"/>
      <c r="AN21" s="1391"/>
      <c r="AO21" s="1391"/>
      <c r="AP21" s="1392"/>
      <c r="AR21" s="1399">
        <f t="shared" si="0"/>
        <v>0</v>
      </c>
      <c r="AS21" s="1400">
        <f t="shared" si="0"/>
        <v>0</v>
      </c>
      <c r="AT21" s="1400">
        <f t="shared" si="9"/>
        <v>0</v>
      </c>
      <c r="AU21" s="1400">
        <f t="shared" si="9"/>
        <v>0</v>
      </c>
      <c r="AV21" s="1400">
        <f t="shared" si="9"/>
        <v>0</v>
      </c>
      <c r="AW21" s="1400">
        <f t="shared" si="9"/>
        <v>0</v>
      </c>
      <c r="AX21" s="1400">
        <f t="shared" si="9"/>
        <v>0</v>
      </c>
      <c r="AY21" s="1400">
        <f t="shared" si="9"/>
        <v>0</v>
      </c>
      <c r="AZ21" s="1400">
        <f t="shared" si="9"/>
        <v>0</v>
      </c>
      <c r="BA21" s="1400">
        <f t="shared" si="9"/>
        <v>0</v>
      </c>
      <c r="BB21" s="1400">
        <f t="shared" si="9"/>
        <v>0</v>
      </c>
      <c r="BC21" s="1400">
        <f t="shared" si="9"/>
        <v>0</v>
      </c>
      <c r="BD21" s="1400">
        <f t="shared" si="9"/>
        <v>0</v>
      </c>
      <c r="BE21" s="1400">
        <f t="shared" si="9"/>
        <v>0</v>
      </c>
      <c r="BF21" s="1400">
        <f t="shared" si="9"/>
        <v>0</v>
      </c>
      <c r="BG21" s="1400">
        <f t="shared" si="9"/>
        <v>0</v>
      </c>
      <c r="BH21" s="1400">
        <f t="shared" si="9"/>
        <v>0</v>
      </c>
      <c r="BI21" s="1400">
        <f t="shared" si="7"/>
        <v>0</v>
      </c>
      <c r="BJ21" s="1400">
        <f t="shared" si="7"/>
        <v>0</v>
      </c>
      <c r="BK21" s="1400">
        <f t="shared" si="7"/>
        <v>0</v>
      </c>
      <c r="BL21" s="1400">
        <f t="shared" si="7"/>
        <v>0</v>
      </c>
      <c r="BM21" s="1400">
        <f t="shared" si="7"/>
        <v>0</v>
      </c>
      <c r="BN21" s="1400">
        <f t="shared" si="7"/>
        <v>0</v>
      </c>
      <c r="BO21" s="1400">
        <f t="shared" si="7"/>
        <v>0</v>
      </c>
      <c r="BP21" s="1400">
        <f t="shared" si="7"/>
        <v>0</v>
      </c>
      <c r="BQ21" s="1400">
        <f t="shared" si="7"/>
        <v>0</v>
      </c>
      <c r="BR21" s="1400">
        <f t="shared" si="7"/>
        <v>0</v>
      </c>
      <c r="BS21" s="1400">
        <f t="shared" si="7"/>
        <v>0</v>
      </c>
      <c r="BT21" s="1400">
        <f t="shared" si="7"/>
        <v>0</v>
      </c>
      <c r="BU21" s="1400">
        <f t="shared" si="7"/>
        <v>0</v>
      </c>
      <c r="BV21" s="1400">
        <f t="shared" si="7"/>
        <v>0</v>
      </c>
      <c r="BW21" s="1400">
        <f t="shared" si="7"/>
        <v>0</v>
      </c>
      <c r="BX21" s="1401">
        <f t="shared" si="7"/>
        <v>0</v>
      </c>
      <c r="BZ21" s="1399">
        <f t="shared" si="5"/>
        <v>0</v>
      </c>
      <c r="CA21" s="1400">
        <f t="shared" si="6"/>
        <v>0</v>
      </c>
      <c r="CB21" s="1400">
        <f t="shared" si="10"/>
        <v>0</v>
      </c>
      <c r="CC21" s="1400">
        <f t="shared" si="10"/>
        <v>0</v>
      </c>
      <c r="CD21" s="1400">
        <f t="shared" si="10"/>
        <v>0</v>
      </c>
      <c r="CE21" s="1400">
        <f t="shared" si="10"/>
        <v>0</v>
      </c>
      <c r="CF21" s="1400">
        <f t="shared" si="10"/>
        <v>0</v>
      </c>
      <c r="CG21" s="1400">
        <f t="shared" si="10"/>
        <v>0</v>
      </c>
      <c r="CH21" s="1400">
        <f t="shared" si="10"/>
        <v>0</v>
      </c>
      <c r="CI21" s="1400">
        <f t="shared" si="10"/>
        <v>0</v>
      </c>
      <c r="CJ21" s="1400">
        <f t="shared" si="10"/>
        <v>0</v>
      </c>
      <c r="CK21" s="1400">
        <f t="shared" si="10"/>
        <v>0</v>
      </c>
      <c r="CL21" s="1400">
        <f t="shared" si="10"/>
        <v>0</v>
      </c>
      <c r="CM21" s="1400">
        <f t="shared" si="10"/>
        <v>0</v>
      </c>
      <c r="CN21" s="1400">
        <f t="shared" si="10"/>
        <v>0</v>
      </c>
      <c r="CO21" s="1400">
        <f t="shared" si="10"/>
        <v>0</v>
      </c>
      <c r="CP21" s="1400">
        <f t="shared" si="10"/>
        <v>0</v>
      </c>
      <c r="CQ21" s="1400">
        <f t="shared" si="10"/>
        <v>0</v>
      </c>
      <c r="CR21" s="1400">
        <f t="shared" si="8"/>
        <v>0</v>
      </c>
      <c r="CS21" s="1400">
        <f t="shared" si="8"/>
        <v>0</v>
      </c>
      <c r="CT21" s="1400">
        <f t="shared" si="8"/>
        <v>0</v>
      </c>
      <c r="CU21" s="1400">
        <f t="shared" si="8"/>
        <v>0</v>
      </c>
      <c r="CV21" s="1400">
        <f t="shared" si="8"/>
        <v>0</v>
      </c>
      <c r="CW21" s="1400">
        <f t="shared" si="8"/>
        <v>0</v>
      </c>
      <c r="CX21" s="1400">
        <f t="shared" si="8"/>
        <v>0</v>
      </c>
      <c r="CY21" s="1400">
        <f t="shared" si="8"/>
        <v>0</v>
      </c>
      <c r="CZ21" s="1400">
        <f t="shared" si="8"/>
        <v>0</v>
      </c>
      <c r="DA21" s="1400">
        <f t="shared" si="8"/>
        <v>0</v>
      </c>
      <c r="DB21" s="1400">
        <f t="shared" si="8"/>
        <v>0</v>
      </c>
      <c r="DC21" s="1400">
        <f t="shared" si="8"/>
        <v>0</v>
      </c>
      <c r="DD21" s="1400">
        <f t="shared" si="8"/>
        <v>0</v>
      </c>
      <c r="DE21" s="1400">
        <f t="shared" si="8"/>
        <v>0</v>
      </c>
      <c r="DF21" s="1401">
        <f t="shared" si="8"/>
        <v>0</v>
      </c>
    </row>
    <row r="22" spans="2:110" ht="15.6" thickBot="1">
      <c r="B22" t="s">
        <v>9</v>
      </c>
      <c r="E22" s="1393"/>
      <c r="F22" s="1394"/>
      <c r="G22" s="1394"/>
      <c r="H22" s="1394"/>
      <c r="I22" s="1394"/>
      <c r="J22" s="1394"/>
      <c r="K22" s="1394"/>
      <c r="L22" s="1394"/>
      <c r="M22" s="1394"/>
      <c r="N22" s="1394"/>
      <c r="O22" s="1394"/>
      <c r="P22" s="1394"/>
      <c r="Q22" s="1394"/>
      <c r="R22" s="1394"/>
      <c r="S22" s="1394"/>
      <c r="T22" s="1394"/>
      <c r="U22" s="1394"/>
      <c r="V22" s="1394"/>
      <c r="W22" s="1394"/>
      <c r="X22" s="1394"/>
      <c r="Y22" s="1394"/>
      <c r="Z22" s="1394"/>
      <c r="AA22" s="1394"/>
      <c r="AB22" s="1394"/>
      <c r="AC22" s="1394"/>
      <c r="AD22" s="1394"/>
      <c r="AE22" s="1394"/>
      <c r="AF22" s="1394"/>
      <c r="AG22" s="1394"/>
      <c r="AH22" s="1394"/>
      <c r="AI22" s="1394"/>
      <c r="AJ22" s="1394"/>
      <c r="AK22" s="1394"/>
      <c r="AL22" s="1394"/>
      <c r="AM22" s="1394"/>
      <c r="AN22" s="1394"/>
      <c r="AO22" s="1394"/>
      <c r="AP22" s="1395"/>
      <c r="AR22" s="1399">
        <f t="shared" si="0"/>
        <v>0</v>
      </c>
      <c r="AS22" s="1400">
        <f t="shared" si="0"/>
        <v>0</v>
      </c>
      <c r="AT22" s="1400">
        <f t="shared" si="9"/>
        <v>0</v>
      </c>
      <c r="AU22" s="1400">
        <f t="shared" si="9"/>
        <v>0</v>
      </c>
      <c r="AV22" s="1400">
        <f t="shared" si="9"/>
        <v>0</v>
      </c>
      <c r="AW22" s="1400">
        <f t="shared" si="9"/>
        <v>0</v>
      </c>
      <c r="AX22" s="1400">
        <f t="shared" si="9"/>
        <v>0</v>
      </c>
      <c r="AY22" s="1400">
        <f t="shared" si="9"/>
        <v>0</v>
      </c>
      <c r="AZ22" s="1400">
        <f t="shared" si="9"/>
        <v>0</v>
      </c>
      <c r="BA22" s="1400">
        <f t="shared" si="9"/>
        <v>0</v>
      </c>
      <c r="BB22" s="1400">
        <f t="shared" si="9"/>
        <v>0</v>
      </c>
      <c r="BC22" s="1400">
        <f t="shared" si="9"/>
        <v>0</v>
      </c>
      <c r="BD22" s="1400">
        <f t="shared" si="9"/>
        <v>0</v>
      </c>
      <c r="BE22" s="1400">
        <f t="shared" si="9"/>
        <v>0</v>
      </c>
      <c r="BF22" s="1400">
        <f t="shared" si="9"/>
        <v>0</v>
      </c>
      <c r="BG22" s="1400">
        <f t="shared" si="9"/>
        <v>0</v>
      </c>
      <c r="BH22" s="1400">
        <f t="shared" si="9"/>
        <v>0</v>
      </c>
      <c r="BI22" s="1400">
        <f t="shared" si="7"/>
        <v>0</v>
      </c>
      <c r="BJ22" s="1400">
        <f t="shared" si="7"/>
        <v>0</v>
      </c>
      <c r="BK22" s="1400">
        <f t="shared" si="7"/>
        <v>0</v>
      </c>
      <c r="BL22" s="1400">
        <f t="shared" si="7"/>
        <v>0</v>
      </c>
      <c r="BM22" s="1400">
        <f t="shared" si="7"/>
        <v>0</v>
      </c>
      <c r="BN22" s="1400">
        <f t="shared" si="7"/>
        <v>0</v>
      </c>
      <c r="BO22" s="1400">
        <f t="shared" si="7"/>
        <v>0</v>
      </c>
      <c r="BP22" s="1400">
        <f t="shared" si="7"/>
        <v>0</v>
      </c>
      <c r="BQ22" s="1400">
        <f t="shared" si="7"/>
        <v>0</v>
      </c>
      <c r="BR22" s="1400">
        <f t="shared" si="7"/>
        <v>0</v>
      </c>
      <c r="BS22" s="1400">
        <f t="shared" si="7"/>
        <v>0</v>
      </c>
      <c r="BT22" s="1400">
        <f t="shared" si="7"/>
        <v>0</v>
      </c>
      <c r="BU22" s="1400">
        <f t="shared" si="7"/>
        <v>0</v>
      </c>
      <c r="BV22" s="1400">
        <f t="shared" si="7"/>
        <v>0</v>
      </c>
      <c r="BW22" s="1400">
        <f t="shared" si="7"/>
        <v>0</v>
      </c>
      <c r="BX22" s="1401">
        <f t="shared" si="7"/>
        <v>0</v>
      </c>
      <c r="BZ22" s="1399">
        <f t="shared" si="5"/>
        <v>0</v>
      </c>
      <c r="CA22" s="1400">
        <f t="shared" si="6"/>
        <v>0</v>
      </c>
      <c r="CB22" s="1400">
        <f t="shared" si="10"/>
        <v>0</v>
      </c>
      <c r="CC22" s="1400">
        <f t="shared" si="10"/>
        <v>0</v>
      </c>
      <c r="CD22" s="1400">
        <f t="shared" si="10"/>
        <v>0</v>
      </c>
      <c r="CE22" s="1400">
        <f t="shared" si="10"/>
        <v>0</v>
      </c>
      <c r="CF22" s="1400">
        <f t="shared" si="10"/>
        <v>0</v>
      </c>
      <c r="CG22" s="1400">
        <f t="shared" si="10"/>
        <v>0</v>
      </c>
      <c r="CH22" s="1400">
        <f t="shared" si="10"/>
        <v>0</v>
      </c>
      <c r="CI22" s="1400">
        <f t="shared" si="10"/>
        <v>0</v>
      </c>
      <c r="CJ22" s="1400">
        <f t="shared" si="10"/>
        <v>0</v>
      </c>
      <c r="CK22" s="1400">
        <f t="shared" si="10"/>
        <v>0</v>
      </c>
      <c r="CL22" s="1400">
        <f t="shared" si="10"/>
        <v>0</v>
      </c>
      <c r="CM22" s="1400">
        <f t="shared" si="10"/>
        <v>0</v>
      </c>
      <c r="CN22" s="1400">
        <f t="shared" si="10"/>
        <v>0</v>
      </c>
      <c r="CO22" s="1400">
        <f t="shared" si="10"/>
        <v>0</v>
      </c>
      <c r="CP22" s="1400">
        <f t="shared" si="10"/>
        <v>0</v>
      </c>
      <c r="CQ22" s="1400">
        <f t="shared" si="10"/>
        <v>0</v>
      </c>
      <c r="CR22" s="1400">
        <f t="shared" si="8"/>
        <v>0</v>
      </c>
      <c r="CS22" s="1400">
        <f t="shared" si="8"/>
        <v>0</v>
      </c>
      <c r="CT22" s="1400">
        <f t="shared" si="8"/>
        <v>0</v>
      </c>
      <c r="CU22" s="1400">
        <f t="shared" si="8"/>
        <v>0</v>
      </c>
      <c r="CV22" s="1400">
        <f t="shared" si="8"/>
        <v>0</v>
      </c>
      <c r="CW22" s="1400">
        <f t="shared" si="8"/>
        <v>0</v>
      </c>
      <c r="CX22" s="1400">
        <f t="shared" si="8"/>
        <v>0</v>
      </c>
      <c r="CY22" s="1400">
        <f t="shared" si="8"/>
        <v>0</v>
      </c>
      <c r="CZ22" s="1400">
        <f t="shared" si="8"/>
        <v>0</v>
      </c>
      <c r="DA22" s="1400">
        <f t="shared" si="8"/>
        <v>0</v>
      </c>
      <c r="DB22" s="1400">
        <f t="shared" si="8"/>
        <v>0</v>
      </c>
      <c r="DC22" s="1400">
        <f t="shared" si="8"/>
        <v>0</v>
      </c>
      <c r="DD22" s="1400">
        <f t="shared" si="8"/>
        <v>0</v>
      </c>
      <c r="DE22" s="1400">
        <f t="shared" si="8"/>
        <v>0</v>
      </c>
      <c r="DF22" s="1401">
        <f t="shared" si="8"/>
        <v>0</v>
      </c>
    </row>
    <row r="23" spans="2:110" ht="15.6" thickBot="1">
      <c r="E23" s="1393"/>
      <c r="F23" s="1394"/>
      <c r="G23" s="1394"/>
      <c r="H23" s="1394"/>
      <c r="I23" s="1394"/>
      <c r="J23" s="1394"/>
      <c r="K23" s="1394"/>
      <c r="L23" s="1394"/>
      <c r="M23" s="1394"/>
      <c r="N23" s="1394"/>
      <c r="O23" s="1394"/>
      <c r="P23" s="1394"/>
      <c r="Q23" s="1394"/>
      <c r="R23" s="1394"/>
      <c r="S23" s="1394"/>
      <c r="T23" s="1394"/>
      <c r="U23" s="1394"/>
      <c r="V23" s="1394"/>
      <c r="W23" s="1394"/>
      <c r="X23" s="1394"/>
      <c r="Y23" s="1394"/>
      <c r="Z23" s="1394"/>
      <c r="AA23" s="1394"/>
      <c r="AB23" s="1394"/>
      <c r="AC23" s="1394"/>
      <c r="AD23" s="1394"/>
      <c r="AE23" s="1394"/>
      <c r="AF23" s="1394"/>
      <c r="AG23" s="1394"/>
      <c r="AH23" s="1394"/>
      <c r="AI23" s="1394"/>
      <c r="AJ23" s="1394"/>
      <c r="AK23" s="1394"/>
      <c r="AL23" s="1394"/>
      <c r="AM23" s="1394"/>
      <c r="AN23" s="1394"/>
      <c r="AO23" s="1394"/>
      <c r="AP23" s="1395"/>
      <c r="AR23" s="1402"/>
      <c r="AS23" s="1403" t="s">
        <v>10</v>
      </c>
      <c r="AT23" s="1403">
        <f ca="1">SUM(AT5:AT22)</f>
        <v>0</v>
      </c>
      <c r="AU23" s="1403">
        <f t="shared" ref="AU23:BX23" ca="1" si="11">SUM(AU5:AU22)</f>
        <v>0</v>
      </c>
      <c r="AV23" s="1403">
        <f t="shared" ca="1" si="11"/>
        <v>0</v>
      </c>
      <c r="AW23" s="1403">
        <f t="shared" ca="1" si="11"/>
        <v>0</v>
      </c>
      <c r="AX23" s="1403">
        <f t="shared" ca="1" si="11"/>
        <v>0</v>
      </c>
      <c r="AY23" s="1403">
        <f t="shared" ca="1" si="11"/>
        <v>600</v>
      </c>
      <c r="AZ23" s="1403">
        <f t="shared" ca="1" si="11"/>
        <v>630</v>
      </c>
      <c r="BA23" s="1403">
        <f t="shared" ca="1" si="11"/>
        <v>580</v>
      </c>
      <c r="BB23" s="1403">
        <f t="shared" ca="1" si="11"/>
        <v>490</v>
      </c>
      <c r="BC23" s="1403">
        <f t="shared" ca="1" si="11"/>
        <v>510</v>
      </c>
      <c r="BD23" s="1403">
        <f t="shared" ca="1" si="11"/>
        <v>540</v>
      </c>
      <c r="BE23" s="1403">
        <f t="shared" ca="1" si="11"/>
        <v>470</v>
      </c>
      <c r="BF23" s="1403">
        <f t="shared" ca="1" si="11"/>
        <v>600</v>
      </c>
      <c r="BG23" s="1403">
        <f t="shared" ca="1" si="11"/>
        <v>660</v>
      </c>
      <c r="BH23" s="1403">
        <f t="shared" ca="1" si="11"/>
        <v>580</v>
      </c>
      <c r="BI23" s="1403">
        <f t="shared" ca="1" si="11"/>
        <v>520</v>
      </c>
      <c r="BJ23" s="1403">
        <f t="shared" ca="1" si="11"/>
        <v>570</v>
      </c>
      <c r="BK23" s="1403">
        <f t="shared" ca="1" si="11"/>
        <v>550</v>
      </c>
      <c r="BL23" s="1403">
        <f t="shared" ca="1" si="11"/>
        <v>350</v>
      </c>
      <c r="BM23" s="1403">
        <f t="shared" ca="1" si="11"/>
        <v>570</v>
      </c>
      <c r="BN23" s="1403">
        <f t="shared" ca="1" si="11"/>
        <v>600</v>
      </c>
      <c r="BO23" s="1403">
        <f t="shared" ca="1" si="11"/>
        <v>610</v>
      </c>
      <c r="BP23" s="1403">
        <f t="shared" ca="1" si="11"/>
        <v>580</v>
      </c>
      <c r="BQ23" s="1403">
        <f t="shared" ca="1" si="11"/>
        <v>620</v>
      </c>
      <c r="BR23" s="1403">
        <f t="shared" ca="1" si="11"/>
        <v>540</v>
      </c>
      <c r="BS23" s="1403">
        <f t="shared" ca="1" si="11"/>
        <v>290</v>
      </c>
      <c r="BT23" s="1403">
        <f t="shared" ca="1" si="11"/>
        <v>490</v>
      </c>
      <c r="BU23" s="1403">
        <f t="shared" ca="1" si="11"/>
        <v>490</v>
      </c>
      <c r="BV23" s="1403">
        <f t="shared" ca="1" si="11"/>
        <v>610</v>
      </c>
      <c r="BW23" s="1403">
        <f t="shared" ca="1" si="11"/>
        <v>620</v>
      </c>
      <c r="BX23" s="1404">
        <f t="shared" ca="1" si="11"/>
        <v>340</v>
      </c>
      <c r="BZ23" s="1402">
        <f t="shared" si="5"/>
        <v>0</v>
      </c>
      <c r="CA23" s="1403" t="s">
        <v>10</v>
      </c>
      <c r="CB23" s="1403">
        <f ca="1">SUM(CB5:CB22)</f>
        <v>0</v>
      </c>
      <c r="CC23" s="1403">
        <f t="shared" ref="CC23:DF23" ca="1" si="12">SUM(CC5:CC22)</f>
        <v>0</v>
      </c>
      <c r="CD23" s="1403">
        <f t="shared" ca="1" si="12"/>
        <v>0</v>
      </c>
      <c r="CE23" s="1403">
        <f t="shared" ca="1" si="12"/>
        <v>0</v>
      </c>
      <c r="CF23" s="1403">
        <f t="shared" ca="1" si="12"/>
        <v>0</v>
      </c>
      <c r="CG23" s="1403">
        <f t="shared" ca="1" si="12"/>
        <v>600</v>
      </c>
      <c r="CH23" s="1403">
        <f t="shared" ca="1" si="12"/>
        <v>630</v>
      </c>
      <c r="CI23" s="1403">
        <f t="shared" ca="1" si="12"/>
        <v>580</v>
      </c>
      <c r="CJ23" s="1403">
        <f t="shared" ca="1" si="12"/>
        <v>490</v>
      </c>
      <c r="CK23" s="1403">
        <f t="shared" ca="1" si="12"/>
        <v>510</v>
      </c>
      <c r="CL23" s="1403">
        <f t="shared" ca="1" si="12"/>
        <v>540</v>
      </c>
      <c r="CM23" s="1403">
        <f t="shared" ca="1" si="12"/>
        <v>470</v>
      </c>
      <c r="CN23" s="1403">
        <f t="shared" ca="1" si="12"/>
        <v>600</v>
      </c>
      <c r="CO23" s="1403">
        <f t="shared" ca="1" si="12"/>
        <v>660</v>
      </c>
      <c r="CP23" s="1403">
        <f t="shared" ca="1" si="12"/>
        <v>580</v>
      </c>
      <c r="CQ23" s="1403">
        <f t="shared" ca="1" si="12"/>
        <v>520</v>
      </c>
      <c r="CR23" s="1403">
        <f t="shared" ca="1" si="12"/>
        <v>570</v>
      </c>
      <c r="CS23" s="1403">
        <f t="shared" ca="1" si="12"/>
        <v>550</v>
      </c>
      <c r="CT23" s="1403">
        <f t="shared" ca="1" si="12"/>
        <v>350</v>
      </c>
      <c r="CU23" s="1403">
        <f t="shared" ca="1" si="12"/>
        <v>570</v>
      </c>
      <c r="CV23" s="1403">
        <f t="shared" ca="1" si="12"/>
        <v>600</v>
      </c>
      <c r="CW23" s="1403">
        <f t="shared" ca="1" si="12"/>
        <v>610</v>
      </c>
      <c r="CX23" s="1403">
        <f t="shared" ca="1" si="12"/>
        <v>580</v>
      </c>
      <c r="CY23" s="1403">
        <f t="shared" ca="1" si="12"/>
        <v>620</v>
      </c>
      <c r="CZ23" s="1403">
        <f t="shared" ca="1" si="12"/>
        <v>540</v>
      </c>
      <c r="DA23" s="1403">
        <f t="shared" ca="1" si="12"/>
        <v>290</v>
      </c>
      <c r="DB23" s="1403">
        <f t="shared" ca="1" si="12"/>
        <v>490</v>
      </c>
      <c r="DC23" s="1403">
        <f t="shared" ca="1" si="12"/>
        <v>490</v>
      </c>
      <c r="DD23" s="1403">
        <f t="shared" ca="1" si="12"/>
        <v>610</v>
      </c>
      <c r="DE23" s="1403">
        <f t="shared" ca="1" si="12"/>
        <v>620</v>
      </c>
      <c r="DF23" s="1404">
        <f t="shared" ca="1" si="12"/>
        <v>340</v>
      </c>
    </row>
    <row r="24" spans="2:110" ht="15.6" thickBot="1">
      <c r="B24" t="s">
        <v>11</v>
      </c>
      <c r="AS24" t="s">
        <v>12</v>
      </c>
      <c r="AT24" s="1400">
        <f ca="1">SUM($AT23:AT23)</f>
        <v>0</v>
      </c>
      <c r="AU24" s="1400">
        <f ca="1">SUM($AT23:AU23)</f>
        <v>0</v>
      </c>
      <c r="AV24" s="1400">
        <f ca="1">SUM($AT23:AV23)</f>
        <v>0</v>
      </c>
      <c r="AW24" s="1400">
        <f ca="1">SUM($AT23:AW23)</f>
        <v>0</v>
      </c>
      <c r="AX24" s="1400">
        <f ca="1">SUM($AT23:AX23)</f>
        <v>0</v>
      </c>
      <c r="AY24" s="1400">
        <f ca="1">SUM($AT23:AY23)</f>
        <v>600</v>
      </c>
      <c r="AZ24" s="1400">
        <f ca="1">SUM($AT23:AZ23)</f>
        <v>1230</v>
      </c>
      <c r="BA24" s="1400">
        <f ca="1">SUM($AT23:BA23)</f>
        <v>1810</v>
      </c>
      <c r="BB24" s="1400">
        <f ca="1">SUM($AT23:BB23)</f>
        <v>2300</v>
      </c>
      <c r="BC24" s="1400">
        <f ca="1">SUM($AT23:BC23)</f>
        <v>2810</v>
      </c>
      <c r="BD24" s="1400">
        <f ca="1">SUM($AT23:BD23)</f>
        <v>3350</v>
      </c>
      <c r="BE24" s="1400">
        <f ca="1">SUM($AT23:BE23)</f>
        <v>3820</v>
      </c>
      <c r="BF24" s="1400">
        <f ca="1">SUM($AT23:BF23)</f>
        <v>4420</v>
      </c>
      <c r="BG24" s="1400">
        <f ca="1">SUM($AT23:BG23)</f>
        <v>5080</v>
      </c>
      <c r="BH24" s="1400">
        <f ca="1">SUM($AT23:BH23)</f>
        <v>5660</v>
      </c>
      <c r="BI24" s="1400">
        <f ca="1">SUM($AT23:BI23)</f>
        <v>6180</v>
      </c>
      <c r="BJ24" s="1400">
        <f ca="1">SUM($AT23:BJ23)</f>
        <v>6750</v>
      </c>
      <c r="BK24" s="1400">
        <f ca="1">SUM($AT23:BK23)</f>
        <v>7300</v>
      </c>
      <c r="BL24" s="1400">
        <f ca="1">SUM($AT23:BL23)</f>
        <v>7650</v>
      </c>
      <c r="BM24" s="1400">
        <f ca="1">SUM($AT23:BM23)</f>
        <v>8220</v>
      </c>
      <c r="BN24" s="1400">
        <f ca="1">SUM($AT23:BN23)</f>
        <v>8820</v>
      </c>
      <c r="BO24" s="1400">
        <f ca="1">SUM($AT23:BO23)</f>
        <v>9430</v>
      </c>
      <c r="BP24" s="1400">
        <f ca="1">SUM($AT23:BP23)</f>
        <v>10010</v>
      </c>
      <c r="BQ24" s="1400">
        <f ca="1">SUM($AT23:BQ23)</f>
        <v>10630</v>
      </c>
      <c r="BR24" s="1400">
        <f ca="1">SUM($AT23:BR23)</f>
        <v>11170</v>
      </c>
      <c r="BS24" s="1400">
        <f ca="1">SUM($AT23:BS23)</f>
        <v>11460</v>
      </c>
      <c r="BT24" s="1400">
        <f ca="1">SUM($AT23:BT23)</f>
        <v>11950</v>
      </c>
      <c r="BU24" s="1400">
        <f ca="1">SUM($AT23:BU23)</f>
        <v>12440</v>
      </c>
      <c r="BV24" s="1400">
        <f ca="1">SUM($AT23:BV23)</f>
        <v>13050</v>
      </c>
      <c r="BW24" s="1400">
        <f ca="1">SUM($AT23:BW23)</f>
        <v>13670</v>
      </c>
      <c r="BX24" s="1400">
        <f ca="1">SUM($AT23:BX23)</f>
        <v>14010</v>
      </c>
    </row>
    <row r="25" spans="2:110" ht="16.8" thickBot="1">
      <c r="E25" s="1385" t="s">
        <v>19</v>
      </c>
      <c r="F25" s="1386"/>
      <c r="G25" s="1386"/>
      <c r="H25" s="1386"/>
      <c r="I25" s="1386"/>
      <c r="J25" s="1386"/>
      <c r="K25" s="1386"/>
      <c r="L25" s="1386"/>
      <c r="M25" s="1386"/>
      <c r="N25" s="1386"/>
      <c r="O25" s="1386"/>
      <c r="P25" s="1386"/>
      <c r="Q25" s="1386"/>
      <c r="R25" s="1386"/>
      <c r="S25" s="1386"/>
      <c r="T25" s="1386"/>
      <c r="U25" s="1386"/>
      <c r="V25" s="1386"/>
      <c r="W25" s="1386"/>
      <c r="X25" s="1386"/>
      <c r="Y25" s="1386"/>
      <c r="Z25" s="1386"/>
      <c r="AA25" s="1386"/>
      <c r="AB25" s="1386"/>
      <c r="AC25" s="1386"/>
      <c r="AD25" s="1386"/>
      <c r="AE25" s="1386"/>
      <c r="AF25" s="1386"/>
      <c r="AG25" s="1386"/>
      <c r="AH25" s="1386"/>
      <c r="AI25" s="1386"/>
      <c r="AJ25" s="1386"/>
      <c r="AK25" s="1386"/>
      <c r="AL25" s="1386"/>
      <c r="AM25" s="1386"/>
      <c r="AN25" s="1386"/>
      <c r="AO25" s="1386"/>
      <c r="AP25" s="1387"/>
      <c r="AR25" s="1396" t="str">
        <f>E25</f>
        <v>良品実績</v>
      </c>
      <c r="AS25" s="1397"/>
      <c r="AT25" s="1397"/>
      <c r="AU25" s="1397"/>
      <c r="AV25" s="1397"/>
      <c r="AW25" s="1397"/>
      <c r="AX25" s="1397"/>
      <c r="AY25" s="1397"/>
      <c r="AZ25" s="1397"/>
      <c r="BA25" s="1397"/>
      <c r="BB25" s="1397"/>
      <c r="BC25" s="1397"/>
      <c r="BD25" s="1397"/>
      <c r="BE25" s="1397"/>
      <c r="BF25" s="1397"/>
      <c r="BG25" s="1397"/>
      <c r="BH25" s="1397"/>
      <c r="BI25" s="1397"/>
      <c r="BJ25" s="1397"/>
      <c r="BK25" s="1397"/>
      <c r="BL25" s="1397"/>
      <c r="BM25" s="1397"/>
      <c r="BN25" s="1397"/>
      <c r="BO25" s="1397"/>
      <c r="BP25" s="1397"/>
      <c r="BQ25" s="1397"/>
      <c r="BR25" s="1397"/>
      <c r="BS25" s="1397"/>
      <c r="BT25" s="1397"/>
      <c r="BU25" s="1397"/>
      <c r="BV25" s="1397"/>
      <c r="BW25" s="1397"/>
      <c r="BX25" s="1398"/>
    </row>
    <row r="26" spans="2:110" ht="15">
      <c r="E26" s="1389" t="str">
        <f>E4</f>
        <v>検索</v>
      </c>
      <c r="F26" s="1389" t="str">
        <f t="shared" ref="F26:AP26" si="13">F4</f>
        <v>機種・部品</v>
      </c>
      <c r="G26" s="1389" t="str">
        <f t="shared" si="13"/>
        <v>参照セル</v>
      </c>
      <c r="H26" s="1389" t="str">
        <f t="shared" si="13"/>
        <v>No.</v>
      </c>
      <c r="I26" s="1389" t="str">
        <f t="shared" si="13"/>
        <v>機種名</v>
      </c>
      <c r="J26" s="1389" t="str">
        <f t="shared" si="13"/>
        <v>項目</v>
      </c>
      <c r="K26" s="1389" t="str">
        <f t="shared" si="13"/>
        <v>合計</v>
      </c>
      <c r="L26" s="1389">
        <f t="shared" si="13"/>
        <v>1</v>
      </c>
      <c r="M26" s="1389">
        <f t="shared" si="13"/>
        <v>2</v>
      </c>
      <c r="N26" s="1389">
        <f t="shared" si="13"/>
        <v>3</v>
      </c>
      <c r="O26" s="1389">
        <f t="shared" si="13"/>
        <v>4</v>
      </c>
      <c r="P26" s="1389">
        <f t="shared" si="13"/>
        <v>5</v>
      </c>
      <c r="Q26" s="1389">
        <f t="shared" si="13"/>
        <v>6</v>
      </c>
      <c r="R26" s="1389">
        <f t="shared" si="13"/>
        <v>7</v>
      </c>
      <c r="S26" s="1389">
        <f t="shared" si="13"/>
        <v>8</v>
      </c>
      <c r="T26" s="1389">
        <f t="shared" si="13"/>
        <v>9</v>
      </c>
      <c r="U26" s="1389">
        <f t="shared" si="13"/>
        <v>10</v>
      </c>
      <c r="V26" s="1389">
        <f t="shared" si="13"/>
        <v>11</v>
      </c>
      <c r="W26" s="1389">
        <f t="shared" si="13"/>
        <v>12</v>
      </c>
      <c r="X26" s="1389">
        <f t="shared" si="13"/>
        <v>13</v>
      </c>
      <c r="Y26" s="1389">
        <f t="shared" si="13"/>
        <v>14</v>
      </c>
      <c r="Z26" s="1389">
        <f t="shared" si="13"/>
        <v>15</v>
      </c>
      <c r="AA26" s="1389">
        <f t="shared" si="13"/>
        <v>16</v>
      </c>
      <c r="AB26" s="1389">
        <f t="shared" si="13"/>
        <v>17</v>
      </c>
      <c r="AC26" s="1389">
        <f t="shared" si="13"/>
        <v>18</v>
      </c>
      <c r="AD26" s="1389">
        <f t="shared" si="13"/>
        <v>19</v>
      </c>
      <c r="AE26" s="1389">
        <f t="shared" si="13"/>
        <v>20</v>
      </c>
      <c r="AF26" s="1389">
        <f t="shared" si="13"/>
        <v>21</v>
      </c>
      <c r="AG26" s="1389">
        <f t="shared" si="13"/>
        <v>22</v>
      </c>
      <c r="AH26" s="1389">
        <f t="shared" si="13"/>
        <v>23</v>
      </c>
      <c r="AI26" s="1389">
        <f t="shared" si="13"/>
        <v>24</v>
      </c>
      <c r="AJ26" s="1389">
        <f t="shared" si="13"/>
        <v>25</v>
      </c>
      <c r="AK26" s="1389">
        <f t="shared" si="13"/>
        <v>26</v>
      </c>
      <c r="AL26" s="1389">
        <f t="shared" si="13"/>
        <v>27</v>
      </c>
      <c r="AM26" s="1389">
        <f t="shared" si="13"/>
        <v>28</v>
      </c>
      <c r="AN26" s="1389">
        <f t="shared" si="13"/>
        <v>29</v>
      </c>
      <c r="AO26" s="1389">
        <f t="shared" si="13"/>
        <v>30</v>
      </c>
      <c r="AP26" s="1389">
        <f t="shared" si="13"/>
        <v>31</v>
      </c>
      <c r="AR26" s="1399" t="str">
        <f t="shared" ref="AR26:AS44" si="14">H26</f>
        <v>No.</v>
      </c>
      <c r="AS26" s="1400" t="str">
        <f t="shared" si="14"/>
        <v>機種名</v>
      </c>
      <c r="AT26" s="1400">
        <f t="shared" ref="AT26:BI41" si="15">L26</f>
        <v>1</v>
      </c>
      <c r="AU26" s="1400">
        <f t="shared" si="15"/>
        <v>2</v>
      </c>
      <c r="AV26" s="1400">
        <f t="shared" si="15"/>
        <v>3</v>
      </c>
      <c r="AW26" s="1400">
        <f t="shared" si="15"/>
        <v>4</v>
      </c>
      <c r="AX26" s="1400">
        <f t="shared" si="15"/>
        <v>5</v>
      </c>
      <c r="AY26" s="1400">
        <f t="shared" si="15"/>
        <v>6</v>
      </c>
      <c r="AZ26" s="1400">
        <f t="shared" si="15"/>
        <v>7</v>
      </c>
      <c r="BA26" s="1400">
        <f t="shared" si="15"/>
        <v>8</v>
      </c>
      <c r="BB26" s="1400">
        <f t="shared" si="15"/>
        <v>9</v>
      </c>
      <c r="BC26" s="1400">
        <f t="shared" si="15"/>
        <v>10</v>
      </c>
      <c r="BD26" s="1400">
        <f t="shared" si="15"/>
        <v>11</v>
      </c>
      <c r="BE26" s="1400">
        <f t="shared" si="15"/>
        <v>12</v>
      </c>
      <c r="BF26" s="1400">
        <f t="shared" si="15"/>
        <v>13</v>
      </c>
      <c r="BG26" s="1400">
        <f t="shared" si="15"/>
        <v>14</v>
      </c>
      <c r="BH26" s="1400">
        <f t="shared" si="15"/>
        <v>15</v>
      </c>
      <c r="BI26" s="1400">
        <f t="shared" si="15"/>
        <v>16</v>
      </c>
      <c r="BJ26" s="1400">
        <f t="shared" ref="BJ26:BX42" si="16">AB26</f>
        <v>17</v>
      </c>
      <c r="BK26" s="1400">
        <f t="shared" si="16"/>
        <v>18</v>
      </c>
      <c r="BL26" s="1400">
        <f t="shared" si="16"/>
        <v>19</v>
      </c>
      <c r="BM26" s="1400">
        <f t="shared" si="16"/>
        <v>20</v>
      </c>
      <c r="BN26" s="1400">
        <f t="shared" si="16"/>
        <v>21</v>
      </c>
      <c r="BO26" s="1400">
        <f t="shared" si="16"/>
        <v>22</v>
      </c>
      <c r="BP26" s="1400">
        <f t="shared" si="16"/>
        <v>23</v>
      </c>
      <c r="BQ26" s="1400">
        <f t="shared" si="16"/>
        <v>24</v>
      </c>
      <c r="BR26" s="1400">
        <f t="shared" si="16"/>
        <v>25</v>
      </c>
      <c r="BS26" s="1400">
        <f t="shared" si="16"/>
        <v>26</v>
      </c>
      <c r="BT26" s="1400">
        <f t="shared" si="16"/>
        <v>27</v>
      </c>
      <c r="BU26" s="1400">
        <f t="shared" si="16"/>
        <v>28</v>
      </c>
      <c r="BV26" s="1400">
        <f t="shared" si="16"/>
        <v>29</v>
      </c>
      <c r="BW26" s="1400">
        <f t="shared" si="16"/>
        <v>30</v>
      </c>
      <c r="BX26" s="1401">
        <f t="shared" si="16"/>
        <v>31</v>
      </c>
    </row>
    <row r="27" spans="2:110" ht="15">
      <c r="B27" t="s">
        <v>14</v>
      </c>
      <c r="E27" s="1390" t="str" cm="1">
        <f t="array" aca="1" ref="E27:AP42" ca="1">_xlfn._xlws.FILTER(テーブル3[[#Data],[#Totals]],テーブル3[[#Data],[#Totals],[列4]]=$E$25,"")</f>
        <v>MKC_PB良品実績</v>
      </c>
      <c r="F27" s="1391" t="str">
        <f ca="1"/>
        <v>MKC①</v>
      </c>
      <c r="G27" s="1391" t="str">
        <f ca="1"/>
        <v>$F$162:$AL$191</v>
      </c>
      <c r="H27" s="1391">
        <f ca="1"/>
        <v>1</v>
      </c>
      <c r="I27" s="1391" t="str">
        <f ca="1"/>
        <v>MKC_PB</v>
      </c>
      <c r="J27" s="1391" t="str">
        <f ca="1"/>
        <v>良品実績</v>
      </c>
      <c r="K27" s="1391">
        <f ca="1"/>
        <v>791</v>
      </c>
      <c r="L27" s="1391">
        <f ca="1"/>
        <v>0</v>
      </c>
      <c r="M27" s="1391">
        <f ca="1"/>
        <v>0</v>
      </c>
      <c r="N27" s="1391">
        <f ca="1"/>
        <v>0</v>
      </c>
      <c r="O27" s="1391">
        <f ca="1"/>
        <v>0</v>
      </c>
      <c r="P27" s="1391">
        <f ca="1"/>
        <v>0</v>
      </c>
      <c r="Q27" s="1391">
        <f ca="1"/>
        <v>0</v>
      </c>
      <c r="R27" s="1391">
        <f ca="1"/>
        <v>0</v>
      </c>
      <c r="S27" s="1391">
        <f ca="1"/>
        <v>0</v>
      </c>
      <c r="T27" s="1391">
        <f ca="1"/>
        <v>0</v>
      </c>
      <c r="U27" s="1391">
        <f ca="1"/>
        <v>0</v>
      </c>
      <c r="V27" s="1391">
        <f ca="1"/>
        <v>0</v>
      </c>
      <c r="W27" s="1391">
        <f ca="1"/>
        <v>0</v>
      </c>
      <c r="X27" s="1391">
        <f ca="1"/>
        <v>0</v>
      </c>
      <c r="Y27" s="1391">
        <f ca="1"/>
        <v>0</v>
      </c>
      <c r="Z27" s="1391">
        <f ca="1"/>
        <v>0</v>
      </c>
      <c r="AA27" s="1391">
        <f ca="1"/>
        <v>32</v>
      </c>
      <c r="AB27" s="1391">
        <f ca="1"/>
        <v>176</v>
      </c>
      <c r="AC27" s="1391">
        <f ca="1"/>
        <v>170</v>
      </c>
      <c r="AD27" s="1391">
        <f ca="1"/>
        <v>67</v>
      </c>
      <c r="AE27" s="1391">
        <f ca="1"/>
        <v>-1</v>
      </c>
      <c r="AF27" s="1391">
        <f ca="1"/>
        <v>-23</v>
      </c>
      <c r="AG27" s="1391">
        <f ca="1"/>
        <v>0</v>
      </c>
      <c r="AH27" s="1391">
        <f ca="1"/>
        <v>0</v>
      </c>
      <c r="AI27" s="1391">
        <f ca="1"/>
        <v>0</v>
      </c>
      <c r="AJ27" s="1391">
        <f ca="1"/>
        <v>0</v>
      </c>
      <c r="AK27" s="1391">
        <f ca="1"/>
        <v>0</v>
      </c>
      <c r="AL27" s="1391">
        <f ca="1"/>
        <v>0</v>
      </c>
      <c r="AM27" s="1391">
        <f ca="1"/>
        <v>30</v>
      </c>
      <c r="AN27" s="1391">
        <f ca="1"/>
        <v>180</v>
      </c>
      <c r="AO27" s="1391">
        <f ca="1"/>
        <v>160</v>
      </c>
      <c r="AP27" s="1392">
        <f ca="1"/>
        <v>0</v>
      </c>
      <c r="AR27" s="1399">
        <f t="shared" ca="1" si="14"/>
        <v>1</v>
      </c>
      <c r="AS27" s="1400" t="str">
        <f t="shared" ca="1" si="14"/>
        <v>MKC_PB</v>
      </c>
      <c r="AT27" s="1400">
        <f t="shared" ca="1" si="15"/>
        <v>0</v>
      </c>
      <c r="AU27" s="1400">
        <f t="shared" ca="1" si="15"/>
        <v>0</v>
      </c>
      <c r="AV27" s="1400">
        <f t="shared" ca="1" si="15"/>
        <v>0</v>
      </c>
      <c r="AW27" s="1400">
        <f t="shared" ca="1" si="15"/>
        <v>0</v>
      </c>
      <c r="AX27" s="1400">
        <f t="shared" ca="1" si="15"/>
        <v>0</v>
      </c>
      <c r="AY27" s="1400">
        <f t="shared" ca="1" si="15"/>
        <v>0</v>
      </c>
      <c r="AZ27" s="1400">
        <f t="shared" ca="1" si="15"/>
        <v>0</v>
      </c>
      <c r="BA27" s="1400">
        <f t="shared" ca="1" si="15"/>
        <v>0</v>
      </c>
      <c r="BB27" s="1400">
        <f t="shared" ca="1" si="15"/>
        <v>0</v>
      </c>
      <c r="BC27" s="1400">
        <f t="shared" ca="1" si="15"/>
        <v>0</v>
      </c>
      <c r="BD27" s="1400">
        <f t="shared" ca="1" si="15"/>
        <v>0</v>
      </c>
      <c r="BE27" s="1400">
        <f t="shared" ca="1" si="15"/>
        <v>0</v>
      </c>
      <c r="BF27" s="1400">
        <f t="shared" ca="1" si="15"/>
        <v>0</v>
      </c>
      <c r="BG27" s="1400">
        <f t="shared" ca="1" si="15"/>
        <v>0</v>
      </c>
      <c r="BH27" s="1400">
        <f t="shared" ca="1" si="15"/>
        <v>0</v>
      </c>
      <c r="BI27" s="1400">
        <f t="shared" ca="1" si="15"/>
        <v>32</v>
      </c>
      <c r="BJ27" s="1400">
        <f t="shared" ca="1" si="16"/>
        <v>176</v>
      </c>
      <c r="BK27" s="1400">
        <f t="shared" ca="1" si="16"/>
        <v>170</v>
      </c>
      <c r="BL27" s="1400">
        <f t="shared" ca="1" si="16"/>
        <v>67</v>
      </c>
      <c r="BM27" s="1400">
        <f t="shared" ca="1" si="16"/>
        <v>-1</v>
      </c>
      <c r="BN27" s="1400">
        <f t="shared" ca="1" si="16"/>
        <v>-23</v>
      </c>
      <c r="BO27" s="1400">
        <f t="shared" ca="1" si="16"/>
        <v>0</v>
      </c>
      <c r="BP27" s="1400">
        <f t="shared" ca="1" si="16"/>
        <v>0</v>
      </c>
      <c r="BQ27" s="1400">
        <f t="shared" ca="1" si="16"/>
        <v>0</v>
      </c>
      <c r="BR27" s="1400">
        <f t="shared" ca="1" si="16"/>
        <v>0</v>
      </c>
      <c r="BS27" s="1400">
        <f t="shared" ca="1" si="16"/>
        <v>0</v>
      </c>
      <c r="BT27" s="1400">
        <f t="shared" ca="1" si="16"/>
        <v>0</v>
      </c>
      <c r="BU27" s="1400">
        <f t="shared" ca="1" si="16"/>
        <v>30</v>
      </c>
      <c r="BV27" s="1400">
        <f t="shared" ca="1" si="16"/>
        <v>180</v>
      </c>
      <c r="BW27" s="1400">
        <f t="shared" ca="1" si="16"/>
        <v>160</v>
      </c>
      <c r="BX27" s="1401">
        <f t="shared" ca="1" si="16"/>
        <v>0</v>
      </c>
    </row>
    <row r="28" spans="2:110" ht="15">
      <c r="E28" s="1390" t="str">
        <f ca="1"/>
        <v>MKC_FF良品実績</v>
      </c>
      <c r="F28" s="1391" t="str">
        <f ca="1"/>
        <v>MKC①</v>
      </c>
      <c r="G28" s="1391" t="str">
        <f ca="1"/>
        <v>$F$162:$AL$191</v>
      </c>
      <c r="H28" s="1391">
        <f ca="1"/>
        <v>2</v>
      </c>
      <c r="I28" s="1391" t="str">
        <f ca="1"/>
        <v>MKC_FF</v>
      </c>
      <c r="J28" s="1391" t="str">
        <f ca="1"/>
        <v>良品実績</v>
      </c>
      <c r="K28" s="1391">
        <f ca="1"/>
        <v>832</v>
      </c>
      <c r="L28" s="1391">
        <f ca="1"/>
        <v>0</v>
      </c>
      <c r="M28" s="1391">
        <f ca="1"/>
        <v>0</v>
      </c>
      <c r="N28" s="1391">
        <f ca="1"/>
        <v>0</v>
      </c>
      <c r="O28" s="1391">
        <f ca="1"/>
        <v>0</v>
      </c>
      <c r="P28" s="1391">
        <f ca="1"/>
        <v>0</v>
      </c>
      <c r="Q28" s="1391">
        <f ca="1"/>
        <v>0</v>
      </c>
      <c r="R28" s="1391">
        <f ca="1"/>
        <v>0</v>
      </c>
      <c r="S28" s="1391">
        <f ca="1"/>
        <v>0</v>
      </c>
      <c r="T28" s="1391">
        <f ca="1"/>
        <v>0</v>
      </c>
      <c r="U28" s="1391">
        <f ca="1"/>
        <v>0</v>
      </c>
      <c r="V28" s="1391">
        <f ca="1"/>
        <v>0</v>
      </c>
      <c r="W28" s="1391">
        <f ca="1"/>
        <v>0</v>
      </c>
      <c r="X28" s="1391">
        <f ca="1"/>
        <v>0</v>
      </c>
      <c r="Y28" s="1391">
        <f ca="1"/>
        <v>0</v>
      </c>
      <c r="Z28" s="1391">
        <f ca="1"/>
        <v>0</v>
      </c>
      <c r="AA28" s="1391">
        <f ca="1"/>
        <v>192</v>
      </c>
      <c r="AB28" s="1391">
        <f ca="1"/>
        <v>204</v>
      </c>
      <c r="AC28" s="1391">
        <f ca="1"/>
        <v>117</v>
      </c>
      <c r="AD28" s="1391">
        <f ca="1"/>
        <v>-1</v>
      </c>
      <c r="AE28" s="1391">
        <f ca="1"/>
        <v>0</v>
      </c>
      <c r="AF28" s="1391">
        <f ca="1"/>
        <v>0</v>
      </c>
      <c r="AG28" s="1391">
        <f ca="1"/>
        <v>0</v>
      </c>
      <c r="AH28" s="1391">
        <f ca="1"/>
        <v>0</v>
      </c>
      <c r="AI28" s="1391">
        <f ca="1"/>
        <v>210</v>
      </c>
      <c r="AJ28" s="1391">
        <f ca="1"/>
        <v>110</v>
      </c>
      <c r="AK28" s="1391">
        <f ca="1"/>
        <v>0</v>
      </c>
      <c r="AL28" s="1391">
        <f ca="1"/>
        <v>0</v>
      </c>
      <c r="AM28" s="1391">
        <f ca="1"/>
        <v>0</v>
      </c>
      <c r="AN28" s="1391">
        <f ca="1"/>
        <v>0</v>
      </c>
      <c r="AO28" s="1391">
        <f ca="1"/>
        <v>0</v>
      </c>
      <c r="AP28" s="1392">
        <f ca="1"/>
        <v>0</v>
      </c>
      <c r="AR28" s="1399">
        <f t="shared" ca="1" si="14"/>
        <v>2</v>
      </c>
      <c r="AS28" s="1400" t="str">
        <f t="shared" ca="1" si="14"/>
        <v>MKC_FF</v>
      </c>
      <c r="AT28" s="1400">
        <f t="shared" ca="1" si="15"/>
        <v>0</v>
      </c>
      <c r="AU28" s="1400">
        <f t="shared" ca="1" si="15"/>
        <v>0</v>
      </c>
      <c r="AV28" s="1400">
        <f t="shared" ca="1" si="15"/>
        <v>0</v>
      </c>
      <c r="AW28" s="1400">
        <f t="shared" ca="1" si="15"/>
        <v>0</v>
      </c>
      <c r="AX28" s="1400">
        <f t="shared" ca="1" si="15"/>
        <v>0</v>
      </c>
      <c r="AY28" s="1400">
        <f t="shared" ca="1" si="15"/>
        <v>0</v>
      </c>
      <c r="AZ28" s="1400">
        <f t="shared" ca="1" si="15"/>
        <v>0</v>
      </c>
      <c r="BA28" s="1400">
        <f t="shared" ca="1" si="15"/>
        <v>0</v>
      </c>
      <c r="BB28" s="1400">
        <f t="shared" ca="1" si="15"/>
        <v>0</v>
      </c>
      <c r="BC28" s="1400">
        <f t="shared" ca="1" si="15"/>
        <v>0</v>
      </c>
      <c r="BD28" s="1400">
        <f t="shared" ca="1" si="15"/>
        <v>0</v>
      </c>
      <c r="BE28" s="1400">
        <f t="shared" ca="1" si="15"/>
        <v>0</v>
      </c>
      <c r="BF28" s="1400">
        <f t="shared" ca="1" si="15"/>
        <v>0</v>
      </c>
      <c r="BG28" s="1400">
        <f t="shared" ca="1" si="15"/>
        <v>0</v>
      </c>
      <c r="BH28" s="1400">
        <f t="shared" ca="1" si="15"/>
        <v>0</v>
      </c>
      <c r="BI28" s="1400">
        <f t="shared" ca="1" si="15"/>
        <v>192</v>
      </c>
      <c r="BJ28" s="1400">
        <f t="shared" ca="1" si="16"/>
        <v>204</v>
      </c>
      <c r="BK28" s="1400">
        <f t="shared" ca="1" si="16"/>
        <v>117</v>
      </c>
      <c r="BL28" s="1400">
        <f t="shared" ca="1" si="16"/>
        <v>-1</v>
      </c>
      <c r="BM28" s="1400">
        <f t="shared" ca="1" si="16"/>
        <v>0</v>
      </c>
      <c r="BN28" s="1400">
        <f t="shared" ca="1" si="16"/>
        <v>0</v>
      </c>
      <c r="BO28" s="1400">
        <f t="shared" ca="1" si="16"/>
        <v>0</v>
      </c>
      <c r="BP28" s="1400">
        <f t="shared" ca="1" si="16"/>
        <v>0</v>
      </c>
      <c r="BQ28" s="1400">
        <f t="shared" ca="1" si="16"/>
        <v>210</v>
      </c>
      <c r="BR28" s="1400">
        <f t="shared" ca="1" si="16"/>
        <v>110</v>
      </c>
      <c r="BS28" s="1400">
        <f t="shared" ca="1" si="16"/>
        <v>0</v>
      </c>
      <c r="BT28" s="1400">
        <f t="shared" ca="1" si="16"/>
        <v>0</v>
      </c>
      <c r="BU28" s="1400">
        <f t="shared" ca="1" si="16"/>
        <v>0</v>
      </c>
      <c r="BV28" s="1400">
        <f t="shared" ca="1" si="16"/>
        <v>0</v>
      </c>
      <c r="BW28" s="1400">
        <f t="shared" ca="1" si="16"/>
        <v>0</v>
      </c>
      <c r="BX28" s="1401">
        <f t="shared" ca="1" si="16"/>
        <v>0</v>
      </c>
    </row>
    <row r="29" spans="2:110" ht="15">
      <c r="E29" s="1390" t="str">
        <f ca="1"/>
        <v>MKC_FL良品実績</v>
      </c>
      <c r="F29" s="1391" t="str">
        <f ca="1"/>
        <v>MKC①</v>
      </c>
      <c r="G29" s="1391" t="str">
        <f ca="1"/>
        <v>$F$162:$AL$191</v>
      </c>
      <c r="H29" s="1391">
        <f ca="1"/>
        <v>3</v>
      </c>
      <c r="I29" s="1391" t="str">
        <f ca="1"/>
        <v>MKC_FL</v>
      </c>
      <c r="J29" s="1391" t="str">
        <f ca="1"/>
        <v>良品実績</v>
      </c>
      <c r="K29" s="1391">
        <f ca="1"/>
        <v>1323</v>
      </c>
      <c r="L29" s="1391">
        <f ca="1"/>
        <v>0</v>
      </c>
      <c r="M29" s="1391">
        <f ca="1"/>
        <v>0</v>
      </c>
      <c r="N29" s="1391">
        <f ca="1"/>
        <v>0</v>
      </c>
      <c r="O29" s="1391">
        <f ca="1"/>
        <v>0</v>
      </c>
      <c r="P29" s="1391">
        <f ca="1"/>
        <v>0</v>
      </c>
      <c r="Q29" s="1391">
        <f ca="1"/>
        <v>0</v>
      </c>
      <c r="R29" s="1391">
        <f ca="1"/>
        <v>0</v>
      </c>
      <c r="S29" s="1391">
        <f ca="1"/>
        <v>0</v>
      </c>
      <c r="T29" s="1391">
        <f ca="1"/>
        <v>0</v>
      </c>
      <c r="U29" s="1391">
        <f ca="1"/>
        <v>0</v>
      </c>
      <c r="V29" s="1391">
        <f ca="1"/>
        <v>-1</v>
      </c>
      <c r="W29" s="1391">
        <f ca="1"/>
        <v>0</v>
      </c>
      <c r="X29" s="1391">
        <f ca="1"/>
        <v>35</v>
      </c>
      <c r="Y29" s="1391">
        <f ca="1"/>
        <v>176</v>
      </c>
      <c r="Z29" s="1391">
        <f ca="1"/>
        <v>141</v>
      </c>
      <c r="AA29" s="1391">
        <f ca="1"/>
        <v>99</v>
      </c>
      <c r="AB29" s="1391">
        <f ca="1"/>
        <v>-1</v>
      </c>
      <c r="AC29" s="1391">
        <f ca="1"/>
        <v>0</v>
      </c>
      <c r="AD29" s="1391">
        <f ca="1"/>
        <v>-1</v>
      </c>
      <c r="AE29" s="1391">
        <f ca="1"/>
        <v>164</v>
      </c>
      <c r="AF29" s="1391">
        <f ca="1"/>
        <v>191</v>
      </c>
      <c r="AG29" s="1391">
        <f ca="1"/>
        <v>160</v>
      </c>
      <c r="AH29" s="1391">
        <f ca="1"/>
        <v>0</v>
      </c>
      <c r="AI29" s="1391">
        <f ca="1"/>
        <v>0</v>
      </c>
      <c r="AJ29" s="1391">
        <f ca="1"/>
        <v>0</v>
      </c>
      <c r="AK29" s="1391">
        <f ca="1"/>
        <v>0</v>
      </c>
      <c r="AL29" s="1391">
        <f ca="1"/>
        <v>150</v>
      </c>
      <c r="AM29" s="1391">
        <f ca="1"/>
        <v>180</v>
      </c>
      <c r="AN29" s="1391">
        <f ca="1"/>
        <v>30</v>
      </c>
      <c r="AO29" s="1391">
        <f ca="1"/>
        <v>0</v>
      </c>
      <c r="AP29" s="1392">
        <f ca="1"/>
        <v>0</v>
      </c>
      <c r="AR29" s="1399">
        <f t="shared" ca="1" si="14"/>
        <v>3</v>
      </c>
      <c r="AS29" s="1400" t="str">
        <f t="shared" ca="1" si="14"/>
        <v>MKC_FL</v>
      </c>
      <c r="AT29" s="1400">
        <f t="shared" ca="1" si="15"/>
        <v>0</v>
      </c>
      <c r="AU29" s="1400">
        <f t="shared" ca="1" si="15"/>
        <v>0</v>
      </c>
      <c r="AV29" s="1400">
        <f t="shared" ca="1" si="15"/>
        <v>0</v>
      </c>
      <c r="AW29" s="1400">
        <f t="shared" ca="1" si="15"/>
        <v>0</v>
      </c>
      <c r="AX29" s="1400">
        <f t="shared" ca="1" si="15"/>
        <v>0</v>
      </c>
      <c r="AY29" s="1400">
        <f t="shared" ca="1" si="15"/>
        <v>0</v>
      </c>
      <c r="AZ29" s="1400">
        <f t="shared" ca="1" si="15"/>
        <v>0</v>
      </c>
      <c r="BA29" s="1400">
        <f t="shared" ca="1" si="15"/>
        <v>0</v>
      </c>
      <c r="BB29" s="1400">
        <f t="shared" ca="1" si="15"/>
        <v>0</v>
      </c>
      <c r="BC29" s="1400">
        <f t="shared" ca="1" si="15"/>
        <v>0</v>
      </c>
      <c r="BD29" s="1400">
        <f t="shared" ca="1" si="15"/>
        <v>-1</v>
      </c>
      <c r="BE29" s="1400">
        <f t="shared" ca="1" si="15"/>
        <v>0</v>
      </c>
      <c r="BF29" s="1400">
        <f t="shared" ca="1" si="15"/>
        <v>35</v>
      </c>
      <c r="BG29" s="1400">
        <f t="shared" ca="1" si="15"/>
        <v>176</v>
      </c>
      <c r="BH29" s="1400">
        <f t="shared" ca="1" si="15"/>
        <v>141</v>
      </c>
      <c r="BI29" s="1400">
        <f t="shared" ca="1" si="15"/>
        <v>99</v>
      </c>
      <c r="BJ29" s="1400">
        <f t="shared" ca="1" si="16"/>
        <v>-1</v>
      </c>
      <c r="BK29" s="1400">
        <f t="shared" ca="1" si="16"/>
        <v>0</v>
      </c>
      <c r="BL29" s="1400">
        <f t="shared" ca="1" si="16"/>
        <v>-1</v>
      </c>
      <c r="BM29" s="1400">
        <f t="shared" ca="1" si="16"/>
        <v>164</v>
      </c>
      <c r="BN29" s="1400">
        <f t="shared" ca="1" si="16"/>
        <v>191</v>
      </c>
      <c r="BO29" s="1400">
        <f t="shared" ca="1" si="16"/>
        <v>160</v>
      </c>
      <c r="BP29" s="1400">
        <f t="shared" ca="1" si="16"/>
        <v>0</v>
      </c>
      <c r="BQ29" s="1400">
        <f t="shared" ca="1" si="16"/>
        <v>0</v>
      </c>
      <c r="BR29" s="1400">
        <f t="shared" ca="1" si="16"/>
        <v>0</v>
      </c>
      <c r="BS29" s="1400">
        <f t="shared" ca="1" si="16"/>
        <v>0</v>
      </c>
      <c r="BT29" s="1400">
        <f t="shared" ca="1" si="16"/>
        <v>150</v>
      </c>
      <c r="BU29" s="1400">
        <f t="shared" ca="1" si="16"/>
        <v>180</v>
      </c>
      <c r="BV29" s="1400">
        <f t="shared" ca="1" si="16"/>
        <v>30</v>
      </c>
      <c r="BW29" s="1400">
        <f t="shared" ca="1" si="16"/>
        <v>0</v>
      </c>
      <c r="BX29" s="1401">
        <f t="shared" ca="1" si="16"/>
        <v>0</v>
      </c>
    </row>
    <row r="30" spans="2:110" ht="15">
      <c r="E30" s="1390" t="str">
        <f ca="1"/>
        <v>MKC_MPR良品実績</v>
      </c>
      <c r="F30" s="1391" t="str">
        <f ca="1"/>
        <v>MKC②</v>
      </c>
      <c r="G30" s="1391" t="str">
        <f ca="1"/>
        <v>$F$160:$AL$189</v>
      </c>
      <c r="H30" s="1391">
        <f ca="1"/>
        <v>4</v>
      </c>
      <c r="I30" s="1391" t="str">
        <f ca="1"/>
        <v>MKC_MPR</v>
      </c>
      <c r="J30" s="1391" t="str">
        <f ca="1"/>
        <v>良品実績</v>
      </c>
      <c r="K30" s="1391">
        <f ca="1"/>
        <v>-18</v>
      </c>
      <c r="L30" s="1391">
        <f ca="1"/>
        <v>0</v>
      </c>
      <c r="M30" s="1391">
        <f ca="1"/>
        <v>0</v>
      </c>
      <c r="N30" s="1391">
        <f ca="1"/>
        <v>0</v>
      </c>
      <c r="O30" s="1391">
        <f ca="1"/>
        <v>0</v>
      </c>
      <c r="P30" s="1391">
        <f ca="1"/>
        <v>0</v>
      </c>
      <c r="Q30" s="1391">
        <f ca="1"/>
        <v>0</v>
      </c>
      <c r="R30" s="1391">
        <f ca="1"/>
        <v>-10</v>
      </c>
      <c r="S30" s="1391">
        <f ca="1"/>
        <v>-4</v>
      </c>
      <c r="T30" s="1391">
        <f ca="1"/>
        <v>0</v>
      </c>
      <c r="U30" s="1391">
        <f ca="1"/>
        <v>0</v>
      </c>
      <c r="V30" s="1391">
        <f ca="1"/>
        <v>-1</v>
      </c>
      <c r="W30" s="1391">
        <f ca="1"/>
        <v>0</v>
      </c>
      <c r="X30" s="1391">
        <f ca="1"/>
        <v>-3</v>
      </c>
      <c r="Y30" s="1391">
        <f ca="1"/>
        <v>0</v>
      </c>
      <c r="Z30" s="1391">
        <f ca="1"/>
        <v>0</v>
      </c>
      <c r="AA30" s="1391">
        <f ca="1"/>
        <v>0</v>
      </c>
      <c r="AB30" s="1391">
        <f ca="1"/>
        <v>0</v>
      </c>
      <c r="AC30" s="1391">
        <f ca="1"/>
        <v>0</v>
      </c>
      <c r="AD30" s="1391">
        <f ca="1"/>
        <v>0</v>
      </c>
      <c r="AE30" s="1391">
        <f ca="1"/>
        <v>0</v>
      </c>
      <c r="AF30" s="1391">
        <f ca="1"/>
        <v>0</v>
      </c>
      <c r="AG30" s="1391">
        <f ca="1"/>
        <v>0</v>
      </c>
      <c r="AH30" s="1391">
        <f ca="1"/>
        <v>0</v>
      </c>
      <c r="AI30" s="1391">
        <f ca="1"/>
        <v>0</v>
      </c>
      <c r="AJ30" s="1391">
        <f ca="1"/>
        <v>0</v>
      </c>
      <c r="AK30" s="1391">
        <f ca="1"/>
        <v>0</v>
      </c>
      <c r="AL30" s="1391">
        <f ca="1"/>
        <v>0</v>
      </c>
      <c r="AM30" s="1391">
        <f ca="1"/>
        <v>0</v>
      </c>
      <c r="AN30" s="1391">
        <f ca="1"/>
        <v>0</v>
      </c>
      <c r="AO30" s="1391">
        <f ca="1"/>
        <v>0</v>
      </c>
      <c r="AP30" s="1392">
        <f ca="1"/>
        <v>0</v>
      </c>
      <c r="AR30" s="1399">
        <f t="shared" ca="1" si="14"/>
        <v>4</v>
      </c>
      <c r="AS30" s="1400" t="str">
        <f t="shared" ca="1" si="14"/>
        <v>MKC_MPR</v>
      </c>
      <c r="AT30" s="1400">
        <f t="shared" ca="1" si="15"/>
        <v>0</v>
      </c>
      <c r="AU30" s="1400">
        <f t="shared" ca="1" si="15"/>
        <v>0</v>
      </c>
      <c r="AV30" s="1400">
        <f t="shared" ca="1" si="15"/>
        <v>0</v>
      </c>
      <c r="AW30" s="1400">
        <f t="shared" ca="1" si="15"/>
        <v>0</v>
      </c>
      <c r="AX30" s="1400">
        <f t="shared" ca="1" si="15"/>
        <v>0</v>
      </c>
      <c r="AY30" s="1400">
        <f t="shared" ca="1" si="15"/>
        <v>0</v>
      </c>
      <c r="AZ30" s="1400">
        <f t="shared" ca="1" si="15"/>
        <v>-10</v>
      </c>
      <c r="BA30" s="1400">
        <f t="shared" ca="1" si="15"/>
        <v>-4</v>
      </c>
      <c r="BB30" s="1400">
        <f t="shared" ca="1" si="15"/>
        <v>0</v>
      </c>
      <c r="BC30" s="1400">
        <f t="shared" ca="1" si="15"/>
        <v>0</v>
      </c>
      <c r="BD30" s="1400">
        <f t="shared" ca="1" si="15"/>
        <v>-1</v>
      </c>
      <c r="BE30" s="1400">
        <f t="shared" ca="1" si="15"/>
        <v>0</v>
      </c>
      <c r="BF30" s="1400">
        <f t="shared" ca="1" si="15"/>
        <v>-3</v>
      </c>
      <c r="BG30" s="1400">
        <f t="shared" ca="1" si="15"/>
        <v>0</v>
      </c>
      <c r="BH30" s="1400">
        <f t="shared" ca="1" si="15"/>
        <v>0</v>
      </c>
      <c r="BI30" s="1400">
        <f t="shared" ca="1" si="15"/>
        <v>0</v>
      </c>
      <c r="BJ30" s="1400">
        <f t="shared" ca="1" si="16"/>
        <v>0</v>
      </c>
      <c r="BK30" s="1400">
        <f t="shared" ca="1" si="16"/>
        <v>0</v>
      </c>
      <c r="BL30" s="1400">
        <f t="shared" ca="1" si="16"/>
        <v>0</v>
      </c>
      <c r="BM30" s="1400">
        <f t="shared" ca="1" si="16"/>
        <v>0</v>
      </c>
      <c r="BN30" s="1400">
        <f t="shared" ca="1" si="16"/>
        <v>0</v>
      </c>
      <c r="BO30" s="1400">
        <f t="shared" ca="1" si="16"/>
        <v>0</v>
      </c>
      <c r="BP30" s="1400">
        <f t="shared" ca="1" si="16"/>
        <v>0</v>
      </c>
      <c r="BQ30" s="1400">
        <f t="shared" ca="1" si="16"/>
        <v>0</v>
      </c>
      <c r="BR30" s="1400">
        <f t="shared" ca="1" si="16"/>
        <v>0</v>
      </c>
      <c r="BS30" s="1400">
        <f t="shared" ca="1" si="16"/>
        <v>0</v>
      </c>
      <c r="BT30" s="1400">
        <f t="shared" ca="1" si="16"/>
        <v>0</v>
      </c>
      <c r="BU30" s="1400">
        <f t="shared" ca="1" si="16"/>
        <v>0</v>
      </c>
      <c r="BV30" s="1400">
        <f t="shared" ca="1" si="16"/>
        <v>0</v>
      </c>
      <c r="BW30" s="1400">
        <f t="shared" ca="1" si="16"/>
        <v>0</v>
      </c>
      <c r="BX30" s="1401">
        <f t="shared" ca="1" si="16"/>
        <v>0</v>
      </c>
    </row>
    <row r="31" spans="2:110" ht="15">
      <c r="E31" s="1390" t="str">
        <f ca="1"/>
        <v>MKC_MPL良品実績</v>
      </c>
      <c r="F31" s="1391" t="str">
        <f ca="1"/>
        <v>MKC②</v>
      </c>
      <c r="G31" s="1391" t="str">
        <f ca="1"/>
        <v>$F$160:$AL$189</v>
      </c>
      <c r="H31" s="1391">
        <f ca="1"/>
        <v>5</v>
      </c>
      <c r="I31" s="1391" t="str">
        <f ca="1"/>
        <v>MKC_MPL</v>
      </c>
      <c r="J31" s="1391" t="str">
        <f ca="1"/>
        <v>良品実績</v>
      </c>
      <c r="K31" s="1391">
        <f ca="1"/>
        <v>-30</v>
      </c>
      <c r="L31" s="1391">
        <f ca="1"/>
        <v>0</v>
      </c>
      <c r="M31" s="1391">
        <f ca="1"/>
        <v>0</v>
      </c>
      <c r="N31" s="1391">
        <f ca="1"/>
        <v>0</v>
      </c>
      <c r="O31" s="1391">
        <f ca="1"/>
        <v>0</v>
      </c>
      <c r="P31" s="1391">
        <f ca="1"/>
        <v>0</v>
      </c>
      <c r="Q31" s="1391">
        <f ca="1"/>
        <v>-2</v>
      </c>
      <c r="R31" s="1391">
        <f ca="1"/>
        <v>-9</v>
      </c>
      <c r="S31" s="1391">
        <f ca="1"/>
        <v>0</v>
      </c>
      <c r="T31" s="1391">
        <f ca="1"/>
        <v>0</v>
      </c>
      <c r="U31" s="1391">
        <f ca="1"/>
        <v>0</v>
      </c>
      <c r="V31" s="1391">
        <f ca="1"/>
        <v>0</v>
      </c>
      <c r="W31" s="1391">
        <f ca="1"/>
        <v>0</v>
      </c>
      <c r="X31" s="1391">
        <f ca="1"/>
        <v>-6</v>
      </c>
      <c r="Y31" s="1391">
        <f ca="1"/>
        <v>0</v>
      </c>
      <c r="Z31" s="1391">
        <f ca="1"/>
        <v>0</v>
      </c>
      <c r="AA31" s="1391">
        <f ca="1"/>
        <v>-12</v>
      </c>
      <c r="AB31" s="1391">
        <f ca="1"/>
        <v>0</v>
      </c>
      <c r="AC31" s="1391">
        <f ca="1"/>
        <v>-1</v>
      </c>
      <c r="AD31" s="1391">
        <f ca="1"/>
        <v>0</v>
      </c>
      <c r="AE31" s="1391">
        <f ca="1"/>
        <v>0</v>
      </c>
      <c r="AF31" s="1391">
        <f ca="1"/>
        <v>0</v>
      </c>
      <c r="AG31" s="1391">
        <f ca="1"/>
        <v>0</v>
      </c>
      <c r="AH31" s="1391">
        <f ca="1"/>
        <v>0</v>
      </c>
      <c r="AI31" s="1391">
        <f ca="1"/>
        <v>0</v>
      </c>
      <c r="AJ31" s="1391">
        <f ca="1"/>
        <v>0</v>
      </c>
      <c r="AK31" s="1391">
        <f ca="1"/>
        <v>0</v>
      </c>
      <c r="AL31" s="1391">
        <f ca="1"/>
        <v>0</v>
      </c>
      <c r="AM31" s="1391">
        <f ca="1"/>
        <v>0</v>
      </c>
      <c r="AN31" s="1391">
        <f ca="1"/>
        <v>0</v>
      </c>
      <c r="AO31" s="1391">
        <f ca="1"/>
        <v>0</v>
      </c>
      <c r="AP31" s="1392">
        <f ca="1"/>
        <v>0</v>
      </c>
      <c r="AR31" s="1399">
        <f t="shared" ca="1" si="14"/>
        <v>5</v>
      </c>
      <c r="AS31" s="1400" t="str">
        <f t="shared" ca="1" si="14"/>
        <v>MKC_MPL</v>
      </c>
      <c r="AT31" s="1400">
        <f t="shared" ca="1" si="15"/>
        <v>0</v>
      </c>
      <c r="AU31" s="1400">
        <f t="shared" ca="1" si="15"/>
        <v>0</v>
      </c>
      <c r="AV31" s="1400">
        <f t="shared" ca="1" si="15"/>
        <v>0</v>
      </c>
      <c r="AW31" s="1400">
        <f t="shared" ca="1" si="15"/>
        <v>0</v>
      </c>
      <c r="AX31" s="1400">
        <f t="shared" ca="1" si="15"/>
        <v>0</v>
      </c>
      <c r="AY31" s="1400">
        <f t="shared" ca="1" si="15"/>
        <v>-2</v>
      </c>
      <c r="AZ31" s="1400">
        <f t="shared" ca="1" si="15"/>
        <v>-9</v>
      </c>
      <c r="BA31" s="1400">
        <f t="shared" ca="1" si="15"/>
        <v>0</v>
      </c>
      <c r="BB31" s="1400">
        <f t="shared" ca="1" si="15"/>
        <v>0</v>
      </c>
      <c r="BC31" s="1400">
        <f t="shared" ca="1" si="15"/>
        <v>0</v>
      </c>
      <c r="BD31" s="1400">
        <f t="shared" ca="1" si="15"/>
        <v>0</v>
      </c>
      <c r="BE31" s="1400">
        <f t="shared" ca="1" si="15"/>
        <v>0</v>
      </c>
      <c r="BF31" s="1400">
        <f t="shared" ca="1" si="15"/>
        <v>-6</v>
      </c>
      <c r="BG31" s="1400">
        <f t="shared" ca="1" si="15"/>
        <v>0</v>
      </c>
      <c r="BH31" s="1400">
        <f t="shared" ca="1" si="15"/>
        <v>0</v>
      </c>
      <c r="BI31" s="1400">
        <f t="shared" ca="1" si="15"/>
        <v>-12</v>
      </c>
      <c r="BJ31" s="1400">
        <f t="shared" ca="1" si="16"/>
        <v>0</v>
      </c>
      <c r="BK31" s="1400">
        <f t="shared" ca="1" si="16"/>
        <v>-1</v>
      </c>
      <c r="BL31" s="1400">
        <f t="shared" ca="1" si="16"/>
        <v>0</v>
      </c>
      <c r="BM31" s="1400">
        <f t="shared" ca="1" si="16"/>
        <v>0</v>
      </c>
      <c r="BN31" s="1400">
        <f t="shared" ca="1" si="16"/>
        <v>0</v>
      </c>
      <c r="BO31" s="1400">
        <f t="shared" ca="1" si="16"/>
        <v>0</v>
      </c>
      <c r="BP31" s="1400">
        <f t="shared" ca="1" si="16"/>
        <v>0</v>
      </c>
      <c r="BQ31" s="1400">
        <f t="shared" ca="1" si="16"/>
        <v>0</v>
      </c>
      <c r="BR31" s="1400">
        <f t="shared" ca="1" si="16"/>
        <v>0</v>
      </c>
      <c r="BS31" s="1400">
        <f t="shared" ca="1" si="16"/>
        <v>0</v>
      </c>
      <c r="BT31" s="1400">
        <f t="shared" ca="1" si="16"/>
        <v>0</v>
      </c>
      <c r="BU31" s="1400">
        <f t="shared" ca="1" si="16"/>
        <v>0</v>
      </c>
      <c r="BV31" s="1400">
        <f t="shared" ca="1" si="16"/>
        <v>0</v>
      </c>
      <c r="BW31" s="1400">
        <f t="shared" ca="1" si="16"/>
        <v>0</v>
      </c>
      <c r="BX31" s="1401">
        <f t="shared" ca="1" si="16"/>
        <v>0</v>
      </c>
    </row>
    <row r="32" spans="2:110" ht="15">
      <c r="E32" s="1390" t="str">
        <f ca="1"/>
        <v>MKC_SWA良品実績</v>
      </c>
      <c r="F32" s="1391" t="str">
        <f ca="1"/>
        <v>MKC②</v>
      </c>
      <c r="G32" s="1391" t="str">
        <f ca="1"/>
        <v>$F$160:$AL$189</v>
      </c>
      <c r="H32" s="1391">
        <f ca="1"/>
        <v>6</v>
      </c>
      <c r="I32" s="1391" t="str">
        <f ca="1"/>
        <v>MKC_SWA</v>
      </c>
      <c r="J32" s="1391" t="str">
        <f ca="1"/>
        <v>良品実績</v>
      </c>
      <c r="K32" s="1391">
        <f ca="1"/>
        <v>791</v>
      </c>
      <c r="L32" s="1391">
        <f ca="1"/>
        <v>0</v>
      </c>
      <c r="M32" s="1391">
        <f ca="1"/>
        <v>0</v>
      </c>
      <c r="N32" s="1391">
        <f ca="1"/>
        <v>0</v>
      </c>
      <c r="O32" s="1391">
        <f ca="1"/>
        <v>0</v>
      </c>
      <c r="P32" s="1391">
        <f ca="1"/>
        <v>0</v>
      </c>
      <c r="Q32" s="1391">
        <f ca="1"/>
        <v>0</v>
      </c>
      <c r="R32" s="1391">
        <f ca="1"/>
        <v>0</v>
      </c>
      <c r="S32" s="1391">
        <f ca="1"/>
        <v>0</v>
      </c>
      <c r="T32" s="1391">
        <f ca="1"/>
        <v>114</v>
      </c>
      <c r="U32" s="1391">
        <f ca="1"/>
        <v>126</v>
      </c>
      <c r="V32" s="1391">
        <f ca="1"/>
        <v>51</v>
      </c>
      <c r="W32" s="1391">
        <f ca="1"/>
        <v>0</v>
      </c>
      <c r="X32" s="1391">
        <f ca="1"/>
        <v>0</v>
      </c>
      <c r="Y32" s="1391">
        <f ca="1"/>
        <v>0</v>
      </c>
      <c r="Z32" s="1391">
        <f ca="1"/>
        <v>0</v>
      </c>
      <c r="AA32" s="1391">
        <f ca="1"/>
        <v>0</v>
      </c>
      <c r="AB32" s="1391">
        <f ca="1"/>
        <v>0</v>
      </c>
      <c r="AC32" s="1391">
        <f ca="1"/>
        <v>0</v>
      </c>
      <c r="AD32" s="1391">
        <f ca="1"/>
        <v>0</v>
      </c>
      <c r="AE32" s="1391">
        <f ca="1"/>
        <v>0</v>
      </c>
      <c r="AF32" s="1391">
        <f ca="1"/>
        <v>0</v>
      </c>
      <c r="AG32" s="1391">
        <f ca="1"/>
        <v>0</v>
      </c>
      <c r="AH32" s="1391">
        <f ca="1"/>
        <v>0</v>
      </c>
      <c r="AI32" s="1391">
        <f ca="1"/>
        <v>0</v>
      </c>
      <c r="AJ32" s="1391">
        <f ca="1"/>
        <v>40</v>
      </c>
      <c r="AK32" s="1391">
        <f ca="1"/>
        <v>100</v>
      </c>
      <c r="AL32" s="1391">
        <f ca="1"/>
        <v>170</v>
      </c>
      <c r="AM32" s="1391">
        <f ca="1"/>
        <v>90</v>
      </c>
      <c r="AN32" s="1391">
        <f ca="1"/>
        <v>0</v>
      </c>
      <c r="AO32" s="1391">
        <f ca="1"/>
        <v>0</v>
      </c>
      <c r="AP32" s="1392">
        <f ca="1"/>
        <v>100</v>
      </c>
      <c r="AR32" s="1399">
        <f t="shared" ca="1" si="14"/>
        <v>6</v>
      </c>
      <c r="AS32" s="1400" t="str">
        <f t="shared" ca="1" si="14"/>
        <v>MKC_SWA</v>
      </c>
      <c r="AT32" s="1400">
        <f t="shared" ca="1" si="15"/>
        <v>0</v>
      </c>
      <c r="AU32" s="1400">
        <f t="shared" ca="1" si="15"/>
        <v>0</v>
      </c>
      <c r="AV32" s="1400">
        <f t="shared" ca="1" si="15"/>
        <v>0</v>
      </c>
      <c r="AW32" s="1400">
        <f t="shared" ca="1" si="15"/>
        <v>0</v>
      </c>
      <c r="AX32" s="1400">
        <f t="shared" ca="1" si="15"/>
        <v>0</v>
      </c>
      <c r="AY32" s="1400">
        <f t="shared" ca="1" si="15"/>
        <v>0</v>
      </c>
      <c r="AZ32" s="1400">
        <f t="shared" ca="1" si="15"/>
        <v>0</v>
      </c>
      <c r="BA32" s="1400">
        <f t="shared" ca="1" si="15"/>
        <v>0</v>
      </c>
      <c r="BB32" s="1400">
        <f t="shared" ca="1" si="15"/>
        <v>114</v>
      </c>
      <c r="BC32" s="1400">
        <f t="shared" ca="1" si="15"/>
        <v>126</v>
      </c>
      <c r="BD32" s="1400">
        <f t="shared" ca="1" si="15"/>
        <v>51</v>
      </c>
      <c r="BE32" s="1400">
        <f t="shared" ca="1" si="15"/>
        <v>0</v>
      </c>
      <c r="BF32" s="1400">
        <f t="shared" ca="1" si="15"/>
        <v>0</v>
      </c>
      <c r="BG32" s="1400">
        <f t="shared" ca="1" si="15"/>
        <v>0</v>
      </c>
      <c r="BH32" s="1400">
        <f t="shared" ca="1" si="15"/>
        <v>0</v>
      </c>
      <c r="BI32" s="1400">
        <f t="shared" ca="1" si="15"/>
        <v>0</v>
      </c>
      <c r="BJ32" s="1400">
        <f t="shared" ca="1" si="16"/>
        <v>0</v>
      </c>
      <c r="BK32" s="1400">
        <f t="shared" ca="1" si="16"/>
        <v>0</v>
      </c>
      <c r="BL32" s="1400">
        <f t="shared" ca="1" si="16"/>
        <v>0</v>
      </c>
      <c r="BM32" s="1400">
        <f t="shared" ca="1" si="16"/>
        <v>0</v>
      </c>
      <c r="BN32" s="1400">
        <f t="shared" ca="1" si="16"/>
        <v>0</v>
      </c>
      <c r="BO32" s="1400">
        <f t="shared" ca="1" si="16"/>
        <v>0</v>
      </c>
      <c r="BP32" s="1400">
        <f t="shared" ca="1" si="16"/>
        <v>0</v>
      </c>
      <c r="BQ32" s="1400">
        <f t="shared" ca="1" si="16"/>
        <v>0</v>
      </c>
      <c r="BR32" s="1400">
        <f t="shared" ca="1" si="16"/>
        <v>40</v>
      </c>
      <c r="BS32" s="1400">
        <f t="shared" ca="1" si="16"/>
        <v>100</v>
      </c>
      <c r="BT32" s="1400">
        <f t="shared" ca="1" si="16"/>
        <v>170</v>
      </c>
      <c r="BU32" s="1400">
        <f t="shared" ca="1" si="16"/>
        <v>90</v>
      </c>
      <c r="BV32" s="1400">
        <f t="shared" ca="1" si="16"/>
        <v>0</v>
      </c>
      <c r="BW32" s="1400">
        <f t="shared" ca="1" si="16"/>
        <v>0</v>
      </c>
      <c r="BX32" s="1401">
        <f t="shared" ca="1" si="16"/>
        <v>100</v>
      </c>
    </row>
    <row r="33" spans="5:76" ht="15">
      <c r="E33" s="1390" t="str">
        <f ca="1"/>
        <v>MKR_HP良品実績</v>
      </c>
      <c r="F33" s="1391" t="str">
        <f ca="1"/>
        <v>MKR</v>
      </c>
      <c r="G33" s="1391" t="str">
        <f ca="1"/>
        <v>$F$153:$AL$182</v>
      </c>
      <c r="H33" s="1391">
        <f ca="1"/>
        <v>7</v>
      </c>
      <c r="I33" s="1391" t="str">
        <f ca="1"/>
        <v>MKR_HP</v>
      </c>
      <c r="J33" s="1391" t="str">
        <f ca="1"/>
        <v>良品実績</v>
      </c>
      <c r="K33" s="1391">
        <f ca="1"/>
        <v>-3</v>
      </c>
      <c r="L33" s="1391">
        <f ca="1"/>
        <v>0</v>
      </c>
      <c r="M33" s="1391">
        <f ca="1"/>
        <v>0</v>
      </c>
      <c r="N33" s="1391">
        <f ca="1"/>
        <v>0</v>
      </c>
      <c r="O33" s="1391">
        <f ca="1"/>
        <v>0</v>
      </c>
      <c r="P33" s="1391">
        <f ca="1"/>
        <v>0</v>
      </c>
      <c r="Q33" s="1391">
        <f ca="1"/>
        <v>0</v>
      </c>
      <c r="R33" s="1391">
        <f ca="1"/>
        <v>0</v>
      </c>
      <c r="S33" s="1391">
        <f ca="1"/>
        <v>0</v>
      </c>
      <c r="T33" s="1391">
        <f ca="1"/>
        <v>0</v>
      </c>
      <c r="U33" s="1391">
        <f ca="1"/>
        <v>0</v>
      </c>
      <c r="V33" s="1391">
        <f ca="1"/>
        <v>0</v>
      </c>
      <c r="W33" s="1391">
        <f ca="1"/>
        <v>0</v>
      </c>
      <c r="X33" s="1391">
        <f ca="1"/>
        <v>0</v>
      </c>
      <c r="Y33" s="1391">
        <f ca="1"/>
        <v>0</v>
      </c>
      <c r="Z33" s="1391">
        <f ca="1"/>
        <v>-1</v>
      </c>
      <c r="AA33" s="1391">
        <f ca="1"/>
        <v>-1</v>
      </c>
      <c r="AB33" s="1391">
        <f ca="1"/>
        <v>0</v>
      </c>
      <c r="AC33" s="1391">
        <f ca="1"/>
        <v>0</v>
      </c>
      <c r="AD33" s="1391">
        <f ca="1"/>
        <v>0</v>
      </c>
      <c r="AE33" s="1391">
        <f ca="1"/>
        <v>0</v>
      </c>
      <c r="AF33" s="1391">
        <f ca="1"/>
        <v>-1</v>
      </c>
      <c r="AG33" s="1391">
        <f ca="1"/>
        <v>0</v>
      </c>
      <c r="AH33" s="1391">
        <f ca="1"/>
        <v>0</v>
      </c>
      <c r="AI33" s="1391">
        <f ca="1"/>
        <v>0</v>
      </c>
      <c r="AJ33" s="1391">
        <f ca="1"/>
        <v>0</v>
      </c>
      <c r="AK33" s="1391">
        <f ca="1"/>
        <v>0</v>
      </c>
      <c r="AL33" s="1391">
        <f ca="1"/>
        <v>0</v>
      </c>
      <c r="AM33" s="1391">
        <f ca="1"/>
        <v>0</v>
      </c>
      <c r="AN33" s="1391">
        <f ca="1"/>
        <v>0</v>
      </c>
      <c r="AO33" s="1391">
        <f ca="1"/>
        <v>0</v>
      </c>
      <c r="AP33" s="1392">
        <f ca="1"/>
        <v>0</v>
      </c>
      <c r="AR33" s="1399">
        <f t="shared" ca="1" si="14"/>
        <v>7</v>
      </c>
      <c r="AS33" s="1400" t="str">
        <f t="shared" ca="1" si="14"/>
        <v>MKR_HP</v>
      </c>
      <c r="AT33" s="1400">
        <f t="shared" ca="1" si="15"/>
        <v>0</v>
      </c>
      <c r="AU33" s="1400">
        <f t="shared" ca="1" si="15"/>
        <v>0</v>
      </c>
      <c r="AV33" s="1400">
        <f t="shared" ca="1" si="15"/>
        <v>0</v>
      </c>
      <c r="AW33" s="1400">
        <f t="shared" ca="1" si="15"/>
        <v>0</v>
      </c>
      <c r="AX33" s="1400">
        <f t="shared" ca="1" si="15"/>
        <v>0</v>
      </c>
      <c r="AY33" s="1400">
        <f t="shared" ca="1" si="15"/>
        <v>0</v>
      </c>
      <c r="AZ33" s="1400">
        <f t="shared" ca="1" si="15"/>
        <v>0</v>
      </c>
      <c r="BA33" s="1400">
        <f t="shared" ca="1" si="15"/>
        <v>0</v>
      </c>
      <c r="BB33" s="1400">
        <f t="shared" ca="1" si="15"/>
        <v>0</v>
      </c>
      <c r="BC33" s="1400">
        <f t="shared" ca="1" si="15"/>
        <v>0</v>
      </c>
      <c r="BD33" s="1400">
        <f t="shared" ca="1" si="15"/>
        <v>0</v>
      </c>
      <c r="BE33" s="1400">
        <f t="shared" ca="1" si="15"/>
        <v>0</v>
      </c>
      <c r="BF33" s="1400">
        <f t="shared" ca="1" si="15"/>
        <v>0</v>
      </c>
      <c r="BG33" s="1400">
        <f t="shared" ca="1" si="15"/>
        <v>0</v>
      </c>
      <c r="BH33" s="1400">
        <f t="shared" ca="1" si="15"/>
        <v>-1</v>
      </c>
      <c r="BI33" s="1400">
        <f t="shared" ca="1" si="15"/>
        <v>-1</v>
      </c>
      <c r="BJ33" s="1400">
        <f t="shared" ca="1" si="16"/>
        <v>0</v>
      </c>
      <c r="BK33" s="1400">
        <f t="shared" ca="1" si="16"/>
        <v>0</v>
      </c>
      <c r="BL33" s="1400">
        <f t="shared" ca="1" si="16"/>
        <v>0</v>
      </c>
      <c r="BM33" s="1400">
        <f t="shared" ca="1" si="16"/>
        <v>0</v>
      </c>
      <c r="BN33" s="1400">
        <f t="shared" ca="1" si="16"/>
        <v>-1</v>
      </c>
      <c r="BO33" s="1400">
        <f t="shared" ca="1" si="16"/>
        <v>0</v>
      </c>
      <c r="BP33" s="1400">
        <f t="shared" ca="1" si="16"/>
        <v>0</v>
      </c>
      <c r="BQ33" s="1400">
        <f t="shared" ca="1" si="16"/>
        <v>0</v>
      </c>
      <c r="BR33" s="1400">
        <f t="shared" ca="1" si="16"/>
        <v>0</v>
      </c>
      <c r="BS33" s="1400">
        <f t="shared" ca="1" si="16"/>
        <v>0</v>
      </c>
      <c r="BT33" s="1400">
        <f t="shared" ca="1" si="16"/>
        <v>0</v>
      </c>
      <c r="BU33" s="1400">
        <f t="shared" ca="1" si="16"/>
        <v>0</v>
      </c>
      <c r="BV33" s="1400">
        <f t="shared" ca="1" si="16"/>
        <v>0</v>
      </c>
      <c r="BW33" s="1400">
        <f t="shared" ca="1" si="16"/>
        <v>0</v>
      </c>
      <c r="BX33" s="1401">
        <f t="shared" ca="1" si="16"/>
        <v>0</v>
      </c>
    </row>
    <row r="34" spans="5:76" ht="15">
      <c r="E34" s="1390" t="str">
        <f ca="1"/>
        <v>MKR_PB良品実績</v>
      </c>
      <c r="F34" s="1391" t="str">
        <f ca="1"/>
        <v>MKR</v>
      </c>
      <c r="G34" s="1391" t="str">
        <f ca="1"/>
        <v>$F$153:$AL$182</v>
      </c>
      <c r="H34" s="1391">
        <f ca="1"/>
        <v>8</v>
      </c>
      <c r="I34" s="1391" t="str">
        <f ca="1"/>
        <v>MKR_PB</v>
      </c>
      <c r="J34" s="1391" t="str">
        <f ca="1"/>
        <v>良品実績</v>
      </c>
      <c r="K34" s="1391">
        <f ca="1"/>
        <v>521</v>
      </c>
      <c r="L34" s="1391">
        <f ca="1"/>
        <v>0</v>
      </c>
      <c r="M34" s="1391">
        <f ca="1"/>
        <v>0</v>
      </c>
      <c r="N34" s="1391">
        <f ca="1"/>
        <v>0</v>
      </c>
      <c r="O34" s="1391">
        <f ca="1"/>
        <v>0</v>
      </c>
      <c r="P34" s="1391">
        <f ca="1"/>
        <v>0</v>
      </c>
      <c r="Q34" s="1391">
        <f ca="1"/>
        <v>0</v>
      </c>
      <c r="R34" s="1391">
        <f ca="1"/>
        <v>0</v>
      </c>
      <c r="S34" s="1391">
        <f ca="1"/>
        <v>0</v>
      </c>
      <c r="T34" s="1391">
        <f ca="1"/>
        <v>0</v>
      </c>
      <c r="U34" s="1391">
        <f ca="1"/>
        <v>0</v>
      </c>
      <c r="V34" s="1391">
        <f ca="1"/>
        <v>39</v>
      </c>
      <c r="W34" s="1391">
        <f ca="1"/>
        <v>56</v>
      </c>
      <c r="X34" s="1391">
        <f ca="1"/>
        <v>86</v>
      </c>
      <c r="Y34" s="1391">
        <f ca="1"/>
        <v>-8</v>
      </c>
      <c r="Z34" s="1391">
        <f ca="1"/>
        <v>0</v>
      </c>
      <c r="AA34" s="1391">
        <f ca="1"/>
        <v>0</v>
      </c>
      <c r="AB34" s="1391">
        <f ca="1"/>
        <v>0</v>
      </c>
      <c r="AC34" s="1391">
        <f ca="1"/>
        <v>-2</v>
      </c>
      <c r="AD34" s="1391">
        <f ca="1"/>
        <v>0</v>
      </c>
      <c r="AE34" s="1391">
        <f ca="1"/>
        <v>0</v>
      </c>
      <c r="AF34" s="1391">
        <f ca="1"/>
        <v>0</v>
      </c>
      <c r="AG34" s="1391">
        <f ca="1"/>
        <v>0</v>
      </c>
      <c r="AH34" s="1391">
        <f ca="1"/>
        <v>0</v>
      </c>
      <c r="AI34" s="1391">
        <f ca="1"/>
        <v>0</v>
      </c>
      <c r="AJ34" s="1391">
        <f ca="1"/>
        <v>0</v>
      </c>
      <c r="AK34" s="1391">
        <f ca="1"/>
        <v>70</v>
      </c>
      <c r="AL34" s="1391">
        <f ca="1"/>
        <v>170</v>
      </c>
      <c r="AM34" s="1391">
        <f ca="1"/>
        <v>110</v>
      </c>
      <c r="AN34" s="1391">
        <f ca="1"/>
        <v>0</v>
      </c>
      <c r="AO34" s="1391">
        <f ca="1"/>
        <v>0</v>
      </c>
      <c r="AP34" s="1392">
        <f ca="1"/>
        <v>0</v>
      </c>
      <c r="AR34" s="1399">
        <f t="shared" ca="1" si="14"/>
        <v>8</v>
      </c>
      <c r="AS34" s="1400" t="str">
        <f t="shared" ca="1" si="14"/>
        <v>MKR_PB</v>
      </c>
      <c r="AT34" s="1400">
        <f t="shared" ca="1" si="15"/>
        <v>0</v>
      </c>
      <c r="AU34" s="1400">
        <f t="shared" ca="1" si="15"/>
        <v>0</v>
      </c>
      <c r="AV34" s="1400">
        <f t="shared" ca="1" si="15"/>
        <v>0</v>
      </c>
      <c r="AW34" s="1400">
        <f t="shared" ca="1" si="15"/>
        <v>0</v>
      </c>
      <c r="AX34" s="1400">
        <f t="shared" ca="1" si="15"/>
        <v>0</v>
      </c>
      <c r="AY34" s="1400">
        <f t="shared" ca="1" si="15"/>
        <v>0</v>
      </c>
      <c r="AZ34" s="1400">
        <f t="shared" ca="1" si="15"/>
        <v>0</v>
      </c>
      <c r="BA34" s="1400">
        <f t="shared" ca="1" si="15"/>
        <v>0</v>
      </c>
      <c r="BB34" s="1400">
        <f t="shared" ca="1" si="15"/>
        <v>0</v>
      </c>
      <c r="BC34" s="1400">
        <f t="shared" ca="1" si="15"/>
        <v>0</v>
      </c>
      <c r="BD34" s="1400">
        <f t="shared" ca="1" si="15"/>
        <v>39</v>
      </c>
      <c r="BE34" s="1400">
        <f t="shared" ca="1" si="15"/>
        <v>56</v>
      </c>
      <c r="BF34" s="1400">
        <f t="shared" ca="1" si="15"/>
        <v>86</v>
      </c>
      <c r="BG34" s="1400">
        <f t="shared" ca="1" si="15"/>
        <v>-8</v>
      </c>
      <c r="BH34" s="1400">
        <f t="shared" ca="1" si="15"/>
        <v>0</v>
      </c>
      <c r="BI34" s="1400">
        <f t="shared" ca="1" si="15"/>
        <v>0</v>
      </c>
      <c r="BJ34" s="1400">
        <f t="shared" ca="1" si="16"/>
        <v>0</v>
      </c>
      <c r="BK34" s="1400">
        <f t="shared" ca="1" si="16"/>
        <v>-2</v>
      </c>
      <c r="BL34" s="1400">
        <f t="shared" ca="1" si="16"/>
        <v>0</v>
      </c>
      <c r="BM34" s="1400">
        <f t="shared" ca="1" si="16"/>
        <v>0</v>
      </c>
      <c r="BN34" s="1400">
        <f t="shared" ca="1" si="16"/>
        <v>0</v>
      </c>
      <c r="BO34" s="1400">
        <f t="shared" ca="1" si="16"/>
        <v>0</v>
      </c>
      <c r="BP34" s="1400">
        <f t="shared" ca="1" si="16"/>
        <v>0</v>
      </c>
      <c r="BQ34" s="1400">
        <f t="shared" ca="1" si="16"/>
        <v>0</v>
      </c>
      <c r="BR34" s="1400">
        <f t="shared" ca="1" si="16"/>
        <v>0</v>
      </c>
      <c r="BS34" s="1400">
        <f t="shared" ca="1" si="16"/>
        <v>70</v>
      </c>
      <c r="BT34" s="1400">
        <f t="shared" ca="1" si="16"/>
        <v>170</v>
      </c>
      <c r="BU34" s="1400">
        <f t="shared" ca="1" si="16"/>
        <v>110</v>
      </c>
      <c r="BV34" s="1400">
        <f t="shared" ca="1" si="16"/>
        <v>0</v>
      </c>
      <c r="BW34" s="1400">
        <f t="shared" ca="1" si="16"/>
        <v>0</v>
      </c>
      <c r="BX34" s="1401">
        <f t="shared" ca="1" si="16"/>
        <v>0</v>
      </c>
    </row>
    <row r="35" spans="5:76" ht="15">
      <c r="E35" s="1390" t="str">
        <f ca="1"/>
        <v>MLC_RC良品実績</v>
      </c>
      <c r="F35" s="1391" t="str">
        <f ca="1"/>
        <v>MKJ・MLC・MLL</v>
      </c>
      <c r="G35" s="1391" t="str">
        <f ca="1"/>
        <v>$F$253:$AL$282</v>
      </c>
      <c r="H35" s="1391">
        <f ca="1"/>
        <v>9</v>
      </c>
      <c r="I35" s="1391" t="str">
        <f ca="1"/>
        <v>MLC_RC</v>
      </c>
      <c r="J35" s="1391" t="str">
        <f ca="1"/>
        <v>良品実績</v>
      </c>
      <c r="K35" s="1391">
        <f ca="1"/>
        <v>3533</v>
      </c>
      <c r="L35" s="1391">
        <f ca="1"/>
        <v>0</v>
      </c>
      <c r="M35" s="1391">
        <f ca="1"/>
        <v>0</v>
      </c>
      <c r="N35" s="1391">
        <f ca="1"/>
        <v>0</v>
      </c>
      <c r="O35" s="1391">
        <f ca="1"/>
        <v>0</v>
      </c>
      <c r="P35" s="1391">
        <f ca="1"/>
        <v>0</v>
      </c>
      <c r="Q35" s="1391">
        <f ca="1"/>
        <v>216</v>
      </c>
      <c r="R35" s="1391">
        <f ca="1"/>
        <v>306</v>
      </c>
      <c r="S35" s="1391">
        <f ca="1"/>
        <v>244</v>
      </c>
      <c r="T35" s="1391">
        <f ca="1"/>
        <v>106</v>
      </c>
      <c r="U35" s="1391">
        <f ca="1"/>
        <v>0</v>
      </c>
      <c r="V35" s="1391">
        <f ca="1"/>
        <v>0</v>
      </c>
      <c r="W35" s="1391">
        <f ca="1"/>
        <v>196</v>
      </c>
      <c r="X35" s="1391">
        <f ca="1"/>
        <v>290</v>
      </c>
      <c r="Y35" s="1391">
        <f ca="1"/>
        <v>309</v>
      </c>
      <c r="Z35" s="1391">
        <f ca="1"/>
        <v>109</v>
      </c>
      <c r="AA35" s="1391">
        <f ca="1"/>
        <v>0</v>
      </c>
      <c r="AB35" s="1391">
        <f ca="1"/>
        <v>0</v>
      </c>
      <c r="AC35" s="1391">
        <f ca="1"/>
        <v>0</v>
      </c>
      <c r="AD35" s="1391">
        <f ca="1"/>
        <v>-4</v>
      </c>
      <c r="AE35" s="1391">
        <f ca="1"/>
        <v>239</v>
      </c>
      <c r="AF35" s="1391">
        <f ca="1"/>
        <v>292</v>
      </c>
      <c r="AG35" s="1391">
        <f ca="1"/>
        <v>270</v>
      </c>
      <c r="AH35" s="1391">
        <f ca="1"/>
        <v>230</v>
      </c>
      <c r="AI35" s="1391">
        <f ca="1"/>
        <v>0</v>
      </c>
      <c r="AJ35" s="1391">
        <f ca="1"/>
        <v>0</v>
      </c>
      <c r="AK35" s="1391">
        <f ca="1"/>
        <v>0</v>
      </c>
      <c r="AL35" s="1391">
        <f ca="1"/>
        <v>0</v>
      </c>
      <c r="AM35" s="1391">
        <f ca="1"/>
        <v>80</v>
      </c>
      <c r="AN35" s="1391">
        <f ca="1"/>
        <v>270</v>
      </c>
      <c r="AO35" s="1391">
        <f ca="1"/>
        <v>260</v>
      </c>
      <c r="AP35" s="1392">
        <f ca="1"/>
        <v>120</v>
      </c>
      <c r="AR35" s="1399">
        <f t="shared" ca="1" si="14"/>
        <v>9</v>
      </c>
      <c r="AS35" s="1400" t="str">
        <f t="shared" ca="1" si="14"/>
        <v>MLC_RC</v>
      </c>
      <c r="AT35" s="1400">
        <f t="shared" ca="1" si="15"/>
        <v>0</v>
      </c>
      <c r="AU35" s="1400">
        <f t="shared" ca="1" si="15"/>
        <v>0</v>
      </c>
      <c r="AV35" s="1400">
        <f t="shared" ca="1" si="15"/>
        <v>0</v>
      </c>
      <c r="AW35" s="1400">
        <f t="shared" ca="1" si="15"/>
        <v>0</v>
      </c>
      <c r="AX35" s="1400">
        <f t="shared" ca="1" si="15"/>
        <v>0</v>
      </c>
      <c r="AY35" s="1400">
        <f t="shared" ca="1" si="15"/>
        <v>216</v>
      </c>
      <c r="AZ35" s="1400">
        <f t="shared" ca="1" si="15"/>
        <v>306</v>
      </c>
      <c r="BA35" s="1400">
        <f t="shared" ca="1" si="15"/>
        <v>244</v>
      </c>
      <c r="BB35" s="1400">
        <f t="shared" ca="1" si="15"/>
        <v>106</v>
      </c>
      <c r="BC35" s="1400">
        <f t="shared" ca="1" si="15"/>
        <v>0</v>
      </c>
      <c r="BD35" s="1400">
        <f t="shared" ca="1" si="15"/>
        <v>0</v>
      </c>
      <c r="BE35" s="1400">
        <f t="shared" ca="1" si="15"/>
        <v>196</v>
      </c>
      <c r="BF35" s="1400">
        <f t="shared" ca="1" si="15"/>
        <v>290</v>
      </c>
      <c r="BG35" s="1400">
        <f t="shared" ca="1" si="15"/>
        <v>309</v>
      </c>
      <c r="BH35" s="1400">
        <f t="shared" ca="1" si="15"/>
        <v>109</v>
      </c>
      <c r="BI35" s="1400">
        <f t="shared" ca="1" si="15"/>
        <v>0</v>
      </c>
      <c r="BJ35" s="1400">
        <f t="shared" ca="1" si="16"/>
        <v>0</v>
      </c>
      <c r="BK35" s="1400">
        <f t="shared" ca="1" si="16"/>
        <v>0</v>
      </c>
      <c r="BL35" s="1400">
        <f t="shared" ca="1" si="16"/>
        <v>-4</v>
      </c>
      <c r="BM35" s="1400">
        <f t="shared" ca="1" si="16"/>
        <v>239</v>
      </c>
      <c r="BN35" s="1400">
        <f t="shared" ca="1" si="16"/>
        <v>292</v>
      </c>
      <c r="BO35" s="1400">
        <f t="shared" ca="1" si="16"/>
        <v>270</v>
      </c>
      <c r="BP35" s="1400">
        <f t="shared" ca="1" si="16"/>
        <v>230</v>
      </c>
      <c r="BQ35" s="1400">
        <f t="shared" ca="1" si="16"/>
        <v>0</v>
      </c>
      <c r="BR35" s="1400">
        <f t="shared" ca="1" si="16"/>
        <v>0</v>
      </c>
      <c r="BS35" s="1400">
        <f t="shared" ca="1" si="16"/>
        <v>0</v>
      </c>
      <c r="BT35" s="1400">
        <f t="shared" ca="1" si="16"/>
        <v>0</v>
      </c>
      <c r="BU35" s="1400">
        <f t="shared" ca="1" si="16"/>
        <v>80</v>
      </c>
      <c r="BV35" s="1400">
        <f t="shared" ca="1" si="16"/>
        <v>270</v>
      </c>
      <c r="BW35" s="1400">
        <f t="shared" ca="1" si="16"/>
        <v>260</v>
      </c>
      <c r="BX35" s="1401">
        <f t="shared" ca="1" si="16"/>
        <v>120</v>
      </c>
    </row>
    <row r="36" spans="5:76" ht="15">
      <c r="E36" s="1390" t="str">
        <f ca="1"/>
        <v>MLT_SWA良品実績</v>
      </c>
      <c r="F36" s="1391" t="str">
        <f ca="1"/>
        <v>MKJ・MLC・MLL</v>
      </c>
      <c r="G36" s="1391" t="str">
        <f ca="1"/>
        <v>$F$253:$AL$282</v>
      </c>
      <c r="H36" s="1391">
        <f ca="1"/>
        <v>10</v>
      </c>
      <c r="I36" s="1391" t="str">
        <f ca="1"/>
        <v>MLT_SWA</v>
      </c>
      <c r="J36" s="1391" t="str">
        <f ca="1"/>
        <v>良品実績</v>
      </c>
      <c r="K36" s="1391">
        <f ca="1"/>
        <v>2690</v>
      </c>
      <c r="L36" s="1391">
        <f ca="1"/>
        <v>0</v>
      </c>
      <c r="M36" s="1391">
        <f ca="1"/>
        <v>0</v>
      </c>
      <c r="N36" s="1391">
        <f ca="1"/>
        <v>0</v>
      </c>
      <c r="O36" s="1391">
        <f ca="1"/>
        <v>0</v>
      </c>
      <c r="P36" s="1391">
        <f ca="1"/>
        <v>0</v>
      </c>
      <c r="Q36" s="1391">
        <f ca="1"/>
        <v>182</v>
      </c>
      <c r="R36" s="1391">
        <f ca="1"/>
        <v>54</v>
      </c>
      <c r="S36" s="1391">
        <f ca="1"/>
        <v>0</v>
      </c>
      <c r="T36" s="1391">
        <f ca="1"/>
        <v>-1</v>
      </c>
      <c r="U36" s="1391">
        <f ca="1"/>
        <v>152</v>
      </c>
      <c r="V36" s="1391">
        <f ca="1"/>
        <v>212</v>
      </c>
      <c r="W36" s="1391">
        <f ca="1"/>
        <v>127</v>
      </c>
      <c r="X36" s="1391">
        <f ca="1"/>
        <v>191</v>
      </c>
      <c r="Y36" s="1391">
        <f ca="1"/>
        <v>0</v>
      </c>
      <c r="Z36" s="1391">
        <f ca="1"/>
        <v>0</v>
      </c>
      <c r="AA36" s="1391">
        <f ca="1"/>
        <v>0</v>
      </c>
      <c r="AB36" s="1391">
        <f ca="1"/>
        <v>127</v>
      </c>
      <c r="AC36" s="1391">
        <f ca="1"/>
        <v>218</v>
      </c>
      <c r="AD36" s="1391">
        <f ca="1"/>
        <v>108</v>
      </c>
      <c r="AE36" s="1391">
        <f ca="1"/>
        <v>250</v>
      </c>
      <c r="AF36" s="1391">
        <f ca="1"/>
        <v>0</v>
      </c>
      <c r="AG36" s="1391">
        <f ca="1"/>
        <v>0</v>
      </c>
      <c r="AH36" s="1391">
        <f ca="1"/>
        <v>90</v>
      </c>
      <c r="AI36" s="1391">
        <f ca="1"/>
        <v>210</v>
      </c>
      <c r="AJ36" s="1391">
        <f ca="1"/>
        <v>200</v>
      </c>
      <c r="AK36" s="1391">
        <f ca="1"/>
        <v>120</v>
      </c>
      <c r="AL36" s="1391">
        <f ca="1"/>
        <v>0</v>
      </c>
      <c r="AM36" s="1391">
        <f ca="1"/>
        <v>0</v>
      </c>
      <c r="AN36" s="1391">
        <f ca="1"/>
        <v>130</v>
      </c>
      <c r="AO36" s="1391">
        <f ca="1"/>
        <v>200</v>
      </c>
      <c r="AP36" s="1392">
        <f ca="1"/>
        <v>120</v>
      </c>
      <c r="AR36" s="1399">
        <f t="shared" ca="1" si="14"/>
        <v>10</v>
      </c>
      <c r="AS36" s="1400" t="str">
        <f t="shared" ca="1" si="14"/>
        <v>MLT_SWA</v>
      </c>
      <c r="AT36" s="1400">
        <f t="shared" ca="1" si="15"/>
        <v>0</v>
      </c>
      <c r="AU36" s="1400">
        <f t="shared" ca="1" si="15"/>
        <v>0</v>
      </c>
      <c r="AV36" s="1400">
        <f t="shared" ca="1" si="15"/>
        <v>0</v>
      </c>
      <c r="AW36" s="1400">
        <f t="shared" ca="1" si="15"/>
        <v>0</v>
      </c>
      <c r="AX36" s="1400">
        <f t="shared" ca="1" si="15"/>
        <v>0</v>
      </c>
      <c r="AY36" s="1400">
        <f t="shared" ca="1" si="15"/>
        <v>182</v>
      </c>
      <c r="AZ36" s="1400">
        <f t="shared" ca="1" si="15"/>
        <v>54</v>
      </c>
      <c r="BA36" s="1400">
        <f t="shared" ca="1" si="15"/>
        <v>0</v>
      </c>
      <c r="BB36" s="1400">
        <f t="shared" ca="1" si="15"/>
        <v>-1</v>
      </c>
      <c r="BC36" s="1400">
        <f t="shared" ca="1" si="15"/>
        <v>152</v>
      </c>
      <c r="BD36" s="1400">
        <f t="shared" ca="1" si="15"/>
        <v>212</v>
      </c>
      <c r="BE36" s="1400">
        <f t="shared" ca="1" si="15"/>
        <v>127</v>
      </c>
      <c r="BF36" s="1400">
        <f t="shared" ca="1" si="15"/>
        <v>191</v>
      </c>
      <c r="BG36" s="1400">
        <f t="shared" ca="1" si="15"/>
        <v>0</v>
      </c>
      <c r="BH36" s="1400">
        <f t="shared" ca="1" si="15"/>
        <v>0</v>
      </c>
      <c r="BI36" s="1400">
        <f t="shared" ca="1" si="15"/>
        <v>0</v>
      </c>
      <c r="BJ36" s="1400">
        <f t="shared" ca="1" si="16"/>
        <v>127</v>
      </c>
      <c r="BK36" s="1400">
        <f t="shared" ca="1" si="16"/>
        <v>218</v>
      </c>
      <c r="BL36" s="1400">
        <f t="shared" ca="1" si="16"/>
        <v>108</v>
      </c>
      <c r="BM36" s="1400">
        <f t="shared" ca="1" si="16"/>
        <v>250</v>
      </c>
      <c r="BN36" s="1400">
        <f t="shared" ca="1" si="16"/>
        <v>0</v>
      </c>
      <c r="BO36" s="1400">
        <f t="shared" ca="1" si="16"/>
        <v>0</v>
      </c>
      <c r="BP36" s="1400">
        <f t="shared" ca="1" si="16"/>
        <v>90</v>
      </c>
      <c r="BQ36" s="1400">
        <f t="shared" ca="1" si="16"/>
        <v>210</v>
      </c>
      <c r="BR36" s="1400">
        <f t="shared" ca="1" si="16"/>
        <v>200</v>
      </c>
      <c r="BS36" s="1400">
        <f t="shared" ca="1" si="16"/>
        <v>120</v>
      </c>
      <c r="BT36" s="1400">
        <f t="shared" ca="1" si="16"/>
        <v>0</v>
      </c>
      <c r="BU36" s="1400">
        <f t="shared" ca="1" si="16"/>
        <v>0</v>
      </c>
      <c r="BV36" s="1400">
        <f t="shared" ca="1" si="16"/>
        <v>130</v>
      </c>
      <c r="BW36" s="1400">
        <f t="shared" ca="1" si="16"/>
        <v>200</v>
      </c>
      <c r="BX36" s="1401">
        <f t="shared" ca="1" si="16"/>
        <v>120</v>
      </c>
    </row>
    <row r="37" spans="5:76" ht="15">
      <c r="E37" s="1390" t="str">
        <f ca="1"/>
        <v>MLF良品実績</v>
      </c>
      <c r="F37" s="1391" t="str">
        <f ca="1"/>
        <v>MLF・ピポット</v>
      </c>
      <c r="G37" s="1391" t="str">
        <f ca="1"/>
        <v>$F$140:$AL$189</v>
      </c>
      <c r="H37" s="1391">
        <f ca="1"/>
        <v>11</v>
      </c>
      <c r="I37" s="1391" t="str">
        <f ca="1"/>
        <v>MLF</v>
      </c>
      <c r="J37" s="1391" t="str">
        <f ca="1"/>
        <v>良品実績</v>
      </c>
      <c r="K37" s="1391">
        <f ca="1"/>
        <v>589</v>
      </c>
      <c r="L37" s="1391">
        <f ca="1"/>
        <v>0</v>
      </c>
      <c r="M37" s="1391">
        <f ca="1"/>
        <v>0</v>
      </c>
      <c r="N37" s="1391">
        <f ca="1"/>
        <v>0</v>
      </c>
      <c r="O37" s="1391">
        <f ca="1"/>
        <v>0</v>
      </c>
      <c r="P37" s="1391">
        <f ca="1"/>
        <v>0</v>
      </c>
      <c r="Q37" s="1391">
        <f ca="1"/>
        <v>0</v>
      </c>
      <c r="R37" s="1391">
        <f ca="1"/>
        <v>0</v>
      </c>
      <c r="S37" s="1391">
        <f ca="1"/>
        <v>0</v>
      </c>
      <c r="T37" s="1391">
        <f ca="1"/>
        <v>0</v>
      </c>
      <c r="U37" s="1391">
        <f ca="1"/>
        <v>0</v>
      </c>
      <c r="V37" s="1391">
        <f ca="1"/>
        <v>-1</v>
      </c>
      <c r="W37" s="1391">
        <f ca="1"/>
        <v>0</v>
      </c>
      <c r="X37" s="1391">
        <f ca="1"/>
        <v>0</v>
      </c>
      <c r="Y37" s="1391">
        <f ca="1"/>
        <v>0</v>
      </c>
      <c r="Z37" s="1391">
        <f ca="1"/>
        <v>0</v>
      </c>
      <c r="AA37" s="1391">
        <f ca="1"/>
        <v>0</v>
      </c>
      <c r="AB37" s="1391">
        <f ca="1"/>
        <v>0</v>
      </c>
      <c r="AC37" s="1391">
        <f ca="1"/>
        <v>0</v>
      </c>
      <c r="AD37" s="1391">
        <f ca="1"/>
        <v>0</v>
      </c>
      <c r="AE37" s="1391">
        <f ca="1"/>
        <v>0</v>
      </c>
      <c r="AF37" s="1391">
        <f ca="1"/>
        <v>0</v>
      </c>
      <c r="AG37" s="1391">
        <f ca="1"/>
        <v>0</v>
      </c>
      <c r="AH37" s="1391">
        <f ca="1"/>
        <v>200</v>
      </c>
      <c r="AI37" s="1391">
        <f ca="1"/>
        <v>200</v>
      </c>
      <c r="AJ37" s="1391">
        <f ca="1"/>
        <v>190</v>
      </c>
      <c r="AK37" s="1391">
        <f ca="1"/>
        <v>0</v>
      </c>
      <c r="AL37" s="1391">
        <f ca="1"/>
        <v>0</v>
      </c>
      <c r="AM37" s="1391">
        <f ca="1"/>
        <v>0</v>
      </c>
      <c r="AN37" s="1391">
        <f ca="1"/>
        <v>0</v>
      </c>
      <c r="AO37" s="1391">
        <f ca="1"/>
        <v>0</v>
      </c>
      <c r="AP37" s="1392">
        <f ca="1"/>
        <v>0</v>
      </c>
      <c r="AR37" s="1399">
        <f t="shared" ca="1" si="14"/>
        <v>11</v>
      </c>
      <c r="AS37" s="1400" t="str">
        <f t="shared" ca="1" si="14"/>
        <v>MLF</v>
      </c>
      <c r="AT37" s="1400">
        <f t="shared" ca="1" si="15"/>
        <v>0</v>
      </c>
      <c r="AU37" s="1400">
        <f t="shared" ca="1" si="15"/>
        <v>0</v>
      </c>
      <c r="AV37" s="1400">
        <f t="shared" ca="1" si="15"/>
        <v>0</v>
      </c>
      <c r="AW37" s="1400">
        <f t="shared" ca="1" si="15"/>
        <v>0</v>
      </c>
      <c r="AX37" s="1400">
        <f t="shared" ca="1" si="15"/>
        <v>0</v>
      </c>
      <c r="AY37" s="1400">
        <f t="shared" ca="1" si="15"/>
        <v>0</v>
      </c>
      <c r="AZ37" s="1400">
        <f t="shared" ca="1" si="15"/>
        <v>0</v>
      </c>
      <c r="BA37" s="1400">
        <f t="shared" ca="1" si="15"/>
        <v>0</v>
      </c>
      <c r="BB37" s="1400">
        <f t="shared" ca="1" si="15"/>
        <v>0</v>
      </c>
      <c r="BC37" s="1400">
        <f t="shared" ca="1" si="15"/>
        <v>0</v>
      </c>
      <c r="BD37" s="1400">
        <f t="shared" ca="1" si="15"/>
        <v>-1</v>
      </c>
      <c r="BE37" s="1400">
        <f t="shared" ca="1" si="15"/>
        <v>0</v>
      </c>
      <c r="BF37" s="1400">
        <f t="shared" ca="1" si="15"/>
        <v>0</v>
      </c>
      <c r="BG37" s="1400">
        <f t="shared" ca="1" si="15"/>
        <v>0</v>
      </c>
      <c r="BH37" s="1400">
        <f t="shared" ca="1" si="15"/>
        <v>0</v>
      </c>
      <c r="BI37" s="1400">
        <f t="shared" ca="1" si="15"/>
        <v>0</v>
      </c>
      <c r="BJ37" s="1400">
        <f t="shared" ca="1" si="16"/>
        <v>0</v>
      </c>
      <c r="BK37" s="1400">
        <f t="shared" ca="1" si="16"/>
        <v>0</v>
      </c>
      <c r="BL37" s="1400">
        <f t="shared" ca="1" si="16"/>
        <v>0</v>
      </c>
      <c r="BM37" s="1400">
        <f t="shared" ca="1" si="16"/>
        <v>0</v>
      </c>
      <c r="BN37" s="1400">
        <f t="shared" ca="1" si="16"/>
        <v>0</v>
      </c>
      <c r="BO37" s="1400">
        <f t="shared" ca="1" si="16"/>
        <v>0</v>
      </c>
      <c r="BP37" s="1400">
        <f t="shared" ca="1" si="16"/>
        <v>200</v>
      </c>
      <c r="BQ37" s="1400">
        <f t="shared" ca="1" si="16"/>
        <v>200</v>
      </c>
      <c r="BR37" s="1400">
        <f t="shared" ca="1" si="16"/>
        <v>190</v>
      </c>
      <c r="BS37" s="1400">
        <f t="shared" ca="1" si="16"/>
        <v>0</v>
      </c>
      <c r="BT37" s="1400">
        <f t="shared" ca="1" si="16"/>
        <v>0</v>
      </c>
      <c r="BU37" s="1400">
        <f t="shared" ca="1" si="16"/>
        <v>0</v>
      </c>
      <c r="BV37" s="1400">
        <f t="shared" ca="1" si="16"/>
        <v>0</v>
      </c>
      <c r="BW37" s="1400">
        <f t="shared" ca="1" si="16"/>
        <v>0</v>
      </c>
      <c r="BX37" s="1401">
        <f t="shared" ca="1" si="16"/>
        <v>0</v>
      </c>
    </row>
    <row r="38" spans="5:76" ht="15">
      <c r="E38" s="1390" t="str">
        <f ca="1"/>
        <v>MFJ_PB良品実績</v>
      </c>
      <c r="F38" s="1391" t="str">
        <f ca="1"/>
        <v>MLF・ピポット</v>
      </c>
      <c r="G38" s="1391" t="str">
        <f ca="1"/>
        <v>$F$140:$AL$189</v>
      </c>
      <c r="H38" s="1391">
        <f ca="1"/>
        <v>12</v>
      </c>
      <c r="I38" s="1391" t="str">
        <f ca="1"/>
        <v>MFJ_PB</v>
      </c>
      <c r="J38" s="1391" t="str">
        <f ca="1"/>
        <v>良品実績</v>
      </c>
      <c r="K38" s="1391">
        <f ca="1"/>
        <v>738</v>
      </c>
      <c r="L38" s="1391">
        <f ca="1"/>
        <v>0</v>
      </c>
      <c r="M38" s="1391">
        <f ca="1"/>
        <v>0</v>
      </c>
      <c r="N38" s="1391">
        <f ca="1"/>
        <v>0</v>
      </c>
      <c r="O38" s="1391">
        <f ca="1"/>
        <v>0</v>
      </c>
      <c r="P38" s="1391">
        <f ca="1"/>
        <v>0</v>
      </c>
      <c r="Q38" s="1391">
        <f ca="1"/>
        <v>0</v>
      </c>
      <c r="R38" s="1391">
        <f ca="1"/>
        <v>104</v>
      </c>
      <c r="S38" s="1391">
        <f ca="1"/>
        <v>65</v>
      </c>
      <c r="T38" s="1391">
        <f ca="1"/>
        <v>134</v>
      </c>
      <c r="U38" s="1391">
        <f ca="1"/>
        <v>-9</v>
      </c>
      <c r="V38" s="1391">
        <f ca="1"/>
        <v>-107</v>
      </c>
      <c r="W38" s="1391">
        <f ca="1"/>
        <v>0</v>
      </c>
      <c r="X38" s="1391">
        <f ca="1"/>
        <v>0</v>
      </c>
      <c r="Y38" s="1391">
        <f ca="1"/>
        <v>141</v>
      </c>
      <c r="Z38" s="1391">
        <f ca="1"/>
        <v>137</v>
      </c>
      <c r="AA38" s="1391">
        <f ca="1"/>
        <v>121</v>
      </c>
      <c r="AB38" s="1391">
        <f ca="1"/>
        <v>-5</v>
      </c>
      <c r="AC38" s="1391">
        <f ca="1"/>
        <v>-122</v>
      </c>
      <c r="AD38" s="1391">
        <f ca="1"/>
        <v>0</v>
      </c>
      <c r="AE38" s="1391">
        <f ca="1"/>
        <v>0</v>
      </c>
      <c r="AF38" s="1391">
        <f ca="1"/>
        <v>39</v>
      </c>
      <c r="AG38" s="1391">
        <f ca="1"/>
        <v>180</v>
      </c>
      <c r="AH38" s="1391">
        <f ca="1"/>
        <v>60</v>
      </c>
      <c r="AI38" s="1391">
        <f ca="1"/>
        <v>0</v>
      </c>
      <c r="AJ38" s="1391">
        <f ca="1"/>
        <v>0</v>
      </c>
      <c r="AK38" s="1391">
        <f ca="1"/>
        <v>0</v>
      </c>
      <c r="AL38" s="1391">
        <f ca="1"/>
        <v>0</v>
      </c>
      <c r="AM38" s="1391">
        <f ca="1"/>
        <v>0</v>
      </c>
      <c r="AN38" s="1391">
        <f ca="1"/>
        <v>0</v>
      </c>
      <c r="AO38" s="1391">
        <f ca="1"/>
        <v>0</v>
      </c>
      <c r="AP38" s="1392">
        <f ca="1"/>
        <v>0</v>
      </c>
      <c r="AR38" s="1399">
        <f t="shared" ca="1" si="14"/>
        <v>12</v>
      </c>
      <c r="AS38" s="1400" t="str">
        <f t="shared" ca="1" si="14"/>
        <v>MFJ_PB</v>
      </c>
      <c r="AT38" s="1400">
        <f t="shared" ca="1" si="15"/>
        <v>0</v>
      </c>
      <c r="AU38" s="1400">
        <f t="shared" ca="1" si="15"/>
        <v>0</v>
      </c>
      <c r="AV38" s="1400">
        <f t="shared" ca="1" si="15"/>
        <v>0</v>
      </c>
      <c r="AW38" s="1400">
        <f t="shared" ca="1" si="15"/>
        <v>0</v>
      </c>
      <c r="AX38" s="1400">
        <f t="shared" ca="1" si="15"/>
        <v>0</v>
      </c>
      <c r="AY38" s="1400">
        <f t="shared" ca="1" si="15"/>
        <v>0</v>
      </c>
      <c r="AZ38" s="1400">
        <f t="shared" ca="1" si="15"/>
        <v>104</v>
      </c>
      <c r="BA38" s="1400">
        <f t="shared" ca="1" si="15"/>
        <v>65</v>
      </c>
      <c r="BB38" s="1400">
        <f t="shared" ca="1" si="15"/>
        <v>134</v>
      </c>
      <c r="BC38" s="1400">
        <f t="shared" ca="1" si="15"/>
        <v>-9</v>
      </c>
      <c r="BD38" s="1400">
        <f t="shared" ca="1" si="15"/>
        <v>-107</v>
      </c>
      <c r="BE38" s="1400">
        <f t="shared" ca="1" si="15"/>
        <v>0</v>
      </c>
      <c r="BF38" s="1400">
        <f t="shared" ca="1" si="15"/>
        <v>0</v>
      </c>
      <c r="BG38" s="1400">
        <f t="shared" ca="1" si="15"/>
        <v>141</v>
      </c>
      <c r="BH38" s="1400">
        <f t="shared" ca="1" si="15"/>
        <v>137</v>
      </c>
      <c r="BI38" s="1400">
        <f t="shared" ca="1" si="15"/>
        <v>121</v>
      </c>
      <c r="BJ38" s="1400">
        <f t="shared" ca="1" si="16"/>
        <v>-5</v>
      </c>
      <c r="BK38" s="1400">
        <f t="shared" ca="1" si="16"/>
        <v>-122</v>
      </c>
      <c r="BL38" s="1400">
        <f t="shared" ca="1" si="16"/>
        <v>0</v>
      </c>
      <c r="BM38" s="1400">
        <f t="shared" ca="1" si="16"/>
        <v>0</v>
      </c>
      <c r="BN38" s="1400">
        <f t="shared" ca="1" si="16"/>
        <v>39</v>
      </c>
      <c r="BO38" s="1400">
        <f t="shared" ca="1" si="16"/>
        <v>180</v>
      </c>
      <c r="BP38" s="1400">
        <f t="shared" ca="1" si="16"/>
        <v>60</v>
      </c>
      <c r="BQ38" s="1400">
        <f t="shared" ca="1" si="16"/>
        <v>0</v>
      </c>
      <c r="BR38" s="1400">
        <f t="shared" ca="1" si="16"/>
        <v>0</v>
      </c>
      <c r="BS38" s="1400">
        <f t="shared" ca="1" si="16"/>
        <v>0</v>
      </c>
      <c r="BT38" s="1400">
        <f t="shared" ca="1" si="16"/>
        <v>0</v>
      </c>
      <c r="BU38" s="1400">
        <f t="shared" ca="1" si="16"/>
        <v>0</v>
      </c>
      <c r="BV38" s="1400">
        <f t="shared" ca="1" si="16"/>
        <v>0</v>
      </c>
      <c r="BW38" s="1400">
        <f t="shared" ca="1" si="16"/>
        <v>0</v>
      </c>
      <c r="BX38" s="1401">
        <f t="shared" ca="1" si="16"/>
        <v>0</v>
      </c>
    </row>
    <row r="39" spans="5:76" ht="15">
      <c r="E39" s="1390" t="str">
        <f ca="1"/>
        <v>MFL良品実績</v>
      </c>
      <c r="F39" s="1391" t="str">
        <f ca="1"/>
        <v>MLF・ピポット</v>
      </c>
      <c r="G39" s="1391" t="str">
        <f ca="1"/>
        <v>$F$140:$AL$189</v>
      </c>
      <c r="H39" s="1391">
        <f ca="1"/>
        <v>13</v>
      </c>
      <c r="I39" s="1391" t="str">
        <f ca="1"/>
        <v>MFL</v>
      </c>
      <c r="J39" s="1391" t="str">
        <f ca="1"/>
        <v>良品実績</v>
      </c>
      <c r="K39" s="1391">
        <f ca="1"/>
        <v>515</v>
      </c>
      <c r="L39" s="1391">
        <f ca="1"/>
        <v>0</v>
      </c>
      <c r="M39" s="1391">
        <f ca="1"/>
        <v>0</v>
      </c>
      <c r="N39" s="1391">
        <f ca="1"/>
        <v>0</v>
      </c>
      <c r="O39" s="1391">
        <f ca="1"/>
        <v>0</v>
      </c>
      <c r="P39" s="1391">
        <f ca="1"/>
        <v>0</v>
      </c>
      <c r="Q39" s="1391">
        <f ca="1"/>
        <v>170</v>
      </c>
      <c r="R39" s="1391">
        <f ca="1"/>
        <v>210</v>
      </c>
      <c r="S39" s="1391">
        <f ca="1"/>
        <v>159</v>
      </c>
      <c r="T39" s="1391">
        <f ca="1"/>
        <v>-14</v>
      </c>
      <c r="U39" s="1391">
        <f ca="1"/>
        <v>-9</v>
      </c>
      <c r="V39" s="1391">
        <f ca="1"/>
        <v>0</v>
      </c>
      <c r="W39" s="1391">
        <f ca="1"/>
        <v>0</v>
      </c>
      <c r="X39" s="1391">
        <f ca="1"/>
        <v>0</v>
      </c>
      <c r="Y39" s="1391">
        <f ca="1"/>
        <v>0</v>
      </c>
      <c r="Z39" s="1391">
        <f ca="1"/>
        <v>-1</v>
      </c>
      <c r="AA39" s="1391">
        <f ca="1"/>
        <v>0</v>
      </c>
      <c r="AB39" s="1391">
        <f ca="1"/>
        <v>0</v>
      </c>
      <c r="AC39" s="1391">
        <f ca="1"/>
        <v>0</v>
      </c>
      <c r="AD39" s="1391">
        <f ca="1"/>
        <v>0</v>
      </c>
      <c r="AE39" s="1391">
        <f ca="1"/>
        <v>0</v>
      </c>
      <c r="AF39" s="1391">
        <f ca="1"/>
        <v>0</v>
      </c>
      <c r="AG39" s="1391">
        <f ca="1"/>
        <v>0</v>
      </c>
      <c r="AH39" s="1391">
        <f ca="1"/>
        <v>0</v>
      </c>
      <c r="AI39" s="1391">
        <f ca="1"/>
        <v>0</v>
      </c>
      <c r="AJ39" s="1391">
        <f ca="1"/>
        <v>0</v>
      </c>
      <c r="AK39" s="1391">
        <f ca="1"/>
        <v>0</v>
      </c>
      <c r="AL39" s="1391">
        <f ca="1"/>
        <v>0</v>
      </c>
      <c r="AM39" s="1391">
        <f ca="1"/>
        <v>0</v>
      </c>
      <c r="AN39" s="1391">
        <f ca="1"/>
        <v>0</v>
      </c>
      <c r="AO39" s="1391">
        <f ca="1"/>
        <v>0</v>
      </c>
      <c r="AP39" s="1392">
        <f ca="1"/>
        <v>0</v>
      </c>
      <c r="AR39" s="1399">
        <f t="shared" ca="1" si="14"/>
        <v>13</v>
      </c>
      <c r="AS39" s="1400" t="str">
        <f t="shared" ca="1" si="14"/>
        <v>MFL</v>
      </c>
      <c r="AT39" s="1400">
        <f t="shared" ca="1" si="15"/>
        <v>0</v>
      </c>
      <c r="AU39" s="1400">
        <f t="shared" ca="1" si="15"/>
        <v>0</v>
      </c>
      <c r="AV39" s="1400">
        <f t="shared" ca="1" si="15"/>
        <v>0</v>
      </c>
      <c r="AW39" s="1400">
        <f t="shared" ca="1" si="15"/>
        <v>0</v>
      </c>
      <c r="AX39" s="1400">
        <f t="shared" ca="1" si="15"/>
        <v>0</v>
      </c>
      <c r="AY39" s="1400">
        <f t="shared" ca="1" si="15"/>
        <v>170</v>
      </c>
      <c r="AZ39" s="1400">
        <f t="shared" ca="1" si="15"/>
        <v>210</v>
      </c>
      <c r="BA39" s="1400">
        <f t="shared" ca="1" si="15"/>
        <v>159</v>
      </c>
      <c r="BB39" s="1400">
        <f t="shared" ca="1" si="15"/>
        <v>-14</v>
      </c>
      <c r="BC39" s="1400">
        <f t="shared" ca="1" si="15"/>
        <v>-9</v>
      </c>
      <c r="BD39" s="1400">
        <f t="shared" ca="1" si="15"/>
        <v>0</v>
      </c>
      <c r="BE39" s="1400">
        <f t="shared" ca="1" si="15"/>
        <v>0</v>
      </c>
      <c r="BF39" s="1400">
        <f t="shared" ca="1" si="15"/>
        <v>0</v>
      </c>
      <c r="BG39" s="1400">
        <f t="shared" ca="1" si="15"/>
        <v>0</v>
      </c>
      <c r="BH39" s="1400">
        <f t="shared" ca="1" si="15"/>
        <v>-1</v>
      </c>
      <c r="BI39" s="1400">
        <f t="shared" ca="1" si="15"/>
        <v>0</v>
      </c>
      <c r="BJ39" s="1400">
        <f t="shared" ca="1" si="16"/>
        <v>0</v>
      </c>
      <c r="BK39" s="1400">
        <f t="shared" ca="1" si="16"/>
        <v>0</v>
      </c>
      <c r="BL39" s="1400">
        <f t="shared" ca="1" si="16"/>
        <v>0</v>
      </c>
      <c r="BM39" s="1400">
        <f t="shared" ca="1" si="16"/>
        <v>0</v>
      </c>
      <c r="BN39" s="1400">
        <f t="shared" ca="1" si="16"/>
        <v>0</v>
      </c>
      <c r="BO39" s="1400">
        <f t="shared" ca="1" si="16"/>
        <v>0</v>
      </c>
      <c r="BP39" s="1400">
        <f t="shared" ca="1" si="16"/>
        <v>0</v>
      </c>
      <c r="BQ39" s="1400">
        <f t="shared" ca="1" si="16"/>
        <v>0</v>
      </c>
      <c r="BR39" s="1400">
        <f t="shared" ca="1" si="16"/>
        <v>0</v>
      </c>
      <c r="BS39" s="1400">
        <f t="shared" ca="1" si="16"/>
        <v>0</v>
      </c>
      <c r="BT39" s="1400">
        <f t="shared" ca="1" si="16"/>
        <v>0</v>
      </c>
      <c r="BU39" s="1400">
        <f t="shared" ca="1" si="16"/>
        <v>0</v>
      </c>
      <c r="BV39" s="1400">
        <f t="shared" ca="1" si="16"/>
        <v>0</v>
      </c>
      <c r="BW39" s="1400">
        <f t="shared" ca="1" si="16"/>
        <v>0</v>
      </c>
      <c r="BX39" s="1401">
        <f t="shared" ca="1" si="16"/>
        <v>0</v>
      </c>
    </row>
    <row r="40" spans="5:76" ht="15">
      <c r="E40" s="1390" t="str">
        <f ca="1"/>
        <v>MLM_HP良品実績</v>
      </c>
      <c r="F40" s="1391" t="str">
        <f ca="1"/>
        <v>MLM_HP・SWA</v>
      </c>
      <c r="G40" s="1391" t="str">
        <f ca="1"/>
        <v>$F$140:$AL$188</v>
      </c>
      <c r="H40" s="1391">
        <f ca="1"/>
        <v>14</v>
      </c>
      <c r="I40" s="1391" t="str">
        <f ca="1"/>
        <v>MLM_HP</v>
      </c>
      <c r="J40" s="1391" t="str">
        <f ca="1"/>
        <v>良品実績</v>
      </c>
      <c r="K40" s="1391">
        <f ca="1"/>
        <v>159</v>
      </c>
      <c r="L40" s="1391">
        <f ca="1"/>
        <v>0</v>
      </c>
      <c r="M40" s="1391">
        <f ca="1"/>
        <v>0</v>
      </c>
      <c r="N40" s="1391">
        <f ca="1"/>
        <v>0</v>
      </c>
      <c r="O40" s="1391">
        <f ca="1"/>
        <v>0</v>
      </c>
      <c r="P40" s="1391">
        <f ca="1"/>
        <v>0</v>
      </c>
      <c r="Q40" s="1391">
        <f ca="1"/>
        <v>0</v>
      </c>
      <c r="R40" s="1391">
        <f ca="1"/>
        <v>0</v>
      </c>
      <c r="S40" s="1391">
        <f ca="1"/>
        <v>0</v>
      </c>
      <c r="T40" s="1391">
        <f ca="1"/>
        <v>0</v>
      </c>
      <c r="U40" s="1391">
        <f ca="1"/>
        <v>0</v>
      </c>
      <c r="V40" s="1391">
        <f ca="1"/>
        <v>0</v>
      </c>
      <c r="W40" s="1391">
        <f ca="1"/>
        <v>0</v>
      </c>
      <c r="X40" s="1391">
        <f ca="1"/>
        <v>0</v>
      </c>
      <c r="Y40" s="1391">
        <f ca="1"/>
        <v>0</v>
      </c>
      <c r="Z40" s="1391">
        <f ca="1"/>
        <v>0</v>
      </c>
      <c r="AA40" s="1391">
        <f ca="1"/>
        <v>0</v>
      </c>
      <c r="AB40" s="1391">
        <f ca="1"/>
        <v>0</v>
      </c>
      <c r="AC40" s="1391">
        <f ca="1"/>
        <v>41</v>
      </c>
      <c r="AD40" s="1391">
        <f ca="1"/>
        <v>120</v>
      </c>
      <c r="AE40" s="1391">
        <f ca="1"/>
        <v>-2</v>
      </c>
      <c r="AF40" s="1391">
        <f ca="1"/>
        <v>0</v>
      </c>
      <c r="AG40" s="1391">
        <f ca="1"/>
        <v>0</v>
      </c>
      <c r="AH40" s="1391">
        <f ca="1"/>
        <v>0</v>
      </c>
      <c r="AI40" s="1391">
        <f ca="1"/>
        <v>0</v>
      </c>
      <c r="AJ40" s="1391">
        <f ca="1"/>
        <v>0</v>
      </c>
      <c r="AK40" s="1391">
        <f ca="1"/>
        <v>0</v>
      </c>
      <c r="AL40" s="1391">
        <f ca="1"/>
        <v>0</v>
      </c>
      <c r="AM40" s="1391">
        <f ca="1"/>
        <v>0</v>
      </c>
      <c r="AN40" s="1391">
        <f ca="1"/>
        <v>0</v>
      </c>
      <c r="AO40" s="1391">
        <f ca="1"/>
        <v>0</v>
      </c>
      <c r="AP40" s="1392">
        <f ca="1"/>
        <v>0</v>
      </c>
      <c r="AR40" s="1399">
        <f t="shared" ca="1" si="14"/>
        <v>14</v>
      </c>
      <c r="AS40" s="1400" t="str">
        <f t="shared" ca="1" si="14"/>
        <v>MLM_HP</v>
      </c>
      <c r="AT40" s="1400">
        <f t="shared" ca="1" si="15"/>
        <v>0</v>
      </c>
      <c r="AU40" s="1400">
        <f t="shared" ca="1" si="15"/>
        <v>0</v>
      </c>
      <c r="AV40" s="1400">
        <f t="shared" ca="1" si="15"/>
        <v>0</v>
      </c>
      <c r="AW40" s="1400">
        <f t="shared" ca="1" si="15"/>
        <v>0</v>
      </c>
      <c r="AX40" s="1400">
        <f t="shared" ca="1" si="15"/>
        <v>0</v>
      </c>
      <c r="AY40" s="1400">
        <f t="shared" ca="1" si="15"/>
        <v>0</v>
      </c>
      <c r="AZ40" s="1400">
        <f t="shared" ca="1" si="15"/>
        <v>0</v>
      </c>
      <c r="BA40" s="1400">
        <f t="shared" ca="1" si="15"/>
        <v>0</v>
      </c>
      <c r="BB40" s="1400">
        <f t="shared" ca="1" si="15"/>
        <v>0</v>
      </c>
      <c r="BC40" s="1400">
        <f t="shared" ca="1" si="15"/>
        <v>0</v>
      </c>
      <c r="BD40" s="1400">
        <f t="shared" ca="1" si="15"/>
        <v>0</v>
      </c>
      <c r="BE40" s="1400">
        <f t="shared" ca="1" si="15"/>
        <v>0</v>
      </c>
      <c r="BF40" s="1400">
        <f t="shared" ca="1" si="15"/>
        <v>0</v>
      </c>
      <c r="BG40" s="1400">
        <f t="shared" ca="1" si="15"/>
        <v>0</v>
      </c>
      <c r="BH40" s="1400">
        <f t="shared" ca="1" si="15"/>
        <v>0</v>
      </c>
      <c r="BI40" s="1400">
        <f t="shared" ca="1" si="15"/>
        <v>0</v>
      </c>
      <c r="BJ40" s="1400">
        <f t="shared" ca="1" si="16"/>
        <v>0</v>
      </c>
      <c r="BK40" s="1400">
        <f t="shared" ca="1" si="16"/>
        <v>41</v>
      </c>
      <c r="BL40" s="1400">
        <f t="shared" ca="1" si="16"/>
        <v>120</v>
      </c>
      <c r="BM40" s="1400">
        <f t="shared" ca="1" si="16"/>
        <v>-2</v>
      </c>
      <c r="BN40" s="1400">
        <f t="shared" ca="1" si="16"/>
        <v>0</v>
      </c>
      <c r="BO40" s="1400">
        <f t="shared" ca="1" si="16"/>
        <v>0</v>
      </c>
      <c r="BP40" s="1400">
        <f t="shared" ca="1" si="16"/>
        <v>0</v>
      </c>
      <c r="BQ40" s="1400">
        <f t="shared" ca="1" si="16"/>
        <v>0</v>
      </c>
      <c r="BR40" s="1400">
        <f t="shared" ca="1" si="16"/>
        <v>0</v>
      </c>
      <c r="BS40" s="1400">
        <f t="shared" ca="1" si="16"/>
        <v>0</v>
      </c>
      <c r="BT40" s="1400">
        <f t="shared" ca="1" si="16"/>
        <v>0</v>
      </c>
      <c r="BU40" s="1400">
        <f t="shared" ca="1" si="16"/>
        <v>0</v>
      </c>
      <c r="BV40" s="1400">
        <f t="shared" ca="1" si="16"/>
        <v>0</v>
      </c>
      <c r="BW40" s="1400">
        <f t="shared" ca="1" si="16"/>
        <v>0</v>
      </c>
      <c r="BX40" s="1401">
        <f t="shared" ca="1" si="16"/>
        <v>0</v>
      </c>
    </row>
    <row r="41" spans="5:76" ht="15">
      <c r="E41" s="1390" t="str">
        <f ca="1"/>
        <v>MLM_SWA良品実績</v>
      </c>
      <c r="F41" s="1391" t="str">
        <f ca="1"/>
        <v>MLM_HP・SWA</v>
      </c>
      <c r="G41" s="1391" t="str">
        <f ca="1"/>
        <v>$F$140:$AL$188</v>
      </c>
      <c r="H41" s="1391">
        <f ca="1"/>
        <v>15</v>
      </c>
      <c r="I41" s="1391" t="str">
        <f ca="1"/>
        <v>MLM_SWA</v>
      </c>
      <c r="J41" s="1391" t="str">
        <f ca="1"/>
        <v>良品実績</v>
      </c>
      <c r="K41" s="1391">
        <f ca="1"/>
        <v>370</v>
      </c>
      <c r="L41" s="1391">
        <f ca="1"/>
        <v>0</v>
      </c>
      <c r="M41" s="1391">
        <f ca="1"/>
        <v>0</v>
      </c>
      <c r="N41" s="1391">
        <f ca="1"/>
        <v>0</v>
      </c>
      <c r="O41" s="1391">
        <f ca="1"/>
        <v>0</v>
      </c>
      <c r="P41" s="1391">
        <f ca="1"/>
        <v>0</v>
      </c>
      <c r="Q41" s="1391">
        <f ca="1"/>
        <v>0</v>
      </c>
      <c r="R41" s="1391">
        <f ca="1"/>
        <v>-1</v>
      </c>
      <c r="S41" s="1391">
        <f ca="1"/>
        <v>0</v>
      </c>
      <c r="T41" s="1391">
        <f ca="1"/>
        <v>85</v>
      </c>
      <c r="U41" s="1391">
        <f ca="1"/>
        <v>184</v>
      </c>
      <c r="V41" s="1391">
        <f ca="1"/>
        <v>118</v>
      </c>
      <c r="W41" s="1391">
        <f ca="1"/>
        <v>-16</v>
      </c>
      <c r="X41" s="1391">
        <f ca="1"/>
        <v>0</v>
      </c>
      <c r="Y41" s="1391">
        <f ca="1"/>
        <v>0</v>
      </c>
      <c r="Z41" s="1391">
        <f ca="1"/>
        <v>0</v>
      </c>
      <c r="AA41" s="1391">
        <f ca="1"/>
        <v>0</v>
      </c>
      <c r="AB41" s="1391">
        <f ca="1"/>
        <v>0</v>
      </c>
      <c r="AC41" s="1391">
        <f ca="1"/>
        <v>0</v>
      </c>
      <c r="AD41" s="1391">
        <f ca="1"/>
        <v>0</v>
      </c>
      <c r="AE41" s="1391">
        <f ca="1"/>
        <v>0</v>
      </c>
      <c r="AF41" s="1391">
        <f ca="1"/>
        <v>0</v>
      </c>
      <c r="AG41" s="1391">
        <f ca="1"/>
        <v>0</v>
      </c>
      <c r="AH41" s="1391">
        <f ca="1"/>
        <v>0</v>
      </c>
      <c r="AI41" s="1391">
        <f ca="1"/>
        <v>0</v>
      </c>
      <c r="AJ41" s="1391">
        <f ca="1"/>
        <v>0</v>
      </c>
      <c r="AK41" s="1391">
        <f ca="1"/>
        <v>0</v>
      </c>
      <c r="AL41" s="1391">
        <f ca="1"/>
        <v>0</v>
      </c>
      <c r="AM41" s="1391">
        <f ca="1"/>
        <v>0</v>
      </c>
      <c r="AN41" s="1391">
        <f ca="1"/>
        <v>0</v>
      </c>
      <c r="AO41" s="1391">
        <f ca="1"/>
        <v>0</v>
      </c>
      <c r="AP41" s="1392">
        <f ca="1"/>
        <v>0</v>
      </c>
      <c r="AR41" s="1399">
        <f t="shared" ca="1" si="14"/>
        <v>15</v>
      </c>
      <c r="AS41" s="1400" t="str">
        <f t="shared" ca="1" si="14"/>
        <v>MLM_SWA</v>
      </c>
      <c r="AT41" s="1400">
        <f t="shared" ca="1" si="15"/>
        <v>0</v>
      </c>
      <c r="AU41" s="1400">
        <f t="shared" ca="1" si="15"/>
        <v>0</v>
      </c>
      <c r="AV41" s="1400">
        <f t="shared" ca="1" si="15"/>
        <v>0</v>
      </c>
      <c r="AW41" s="1400">
        <f t="shared" ca="1" si="15"/>
        <v>0</v>
      </c>
      <c r="AX41" s="1400">
        <f t="shared" ca="1" si="15"/>
        <v>0</v>
      </c>
      <c r="AY41" s="1400">
        <f t="shared" ca="1" si="15"/>
        <v>0</v>
      </c>
      <c r="AZ41" s="1400">
        <f t="shared" ca="1" si="15"/>
        <v>-1</v>
      </c>
      <c r="BA41" s="1400">
        <f t="shared" ca="1" si="15"/>
        <v>0</v>
      </c>
      <c r="BB41" s="1400">
        <f t="shared" ca="1" si="15"/>
        <v>85</v>
      </c>
      <c r="BC41" s="1400">
        <f t="shared" ca="1" si="15"/>
        <v>184</v>
      </c>
      <c r="BD41" s="1400">
        <f t="shared" ca="1" si="15"/>
        <v>118</v>
      </c>
      <c r="BE41" s="1400">
        <f t="shared" ca="1" si="15"/>
        <v>-16</v>
      </c>
      <c r="BF41" s="1400">
        <f t="shared" ca="1" si="15"/>
        <v>0</v>
      </c>
      <c r="BG41" s="1400">
        <f t="shared" ca="1" si="15"/>
        <v>0</v>
      </c>
      <c r="BH41" s="1400">
        <f t="shared" ca="1" si="15"/>
        <v>0</v>
      </c>
      <c r="BI41" s="1400">
        <f t="shared" ref="BI41:BX44" ca="1" si="17">AA41</f>
        <v>0</v>
      </c>
      <c r="BJ41" s="1400">
        <f t="shared" ca="1" si="16"/>
        <v>0</v>
      </c>
      <c r="BK41" s="1400">
        <f t="shared" ca="1" si="16"/>
        <v>0</v>
      </c>
      <c r="BL41" s="1400">
        <f t="shared" ca="1" si="16"/>
        <v>0</v>
      </c>
      <c r="BM41" s="1400">
        <f t="shared" ca="1" si="16"/>
        <v>0</v>
      </c>
      <c r="BN41" s="1400">
        <f t="shared" ca="1" si="16"/>
        <v>0</v>
      </c>
      <c r="BO41" s="1400">
        <f t="shared" ca="1" si="16"/>
        <v>0</v>
      </c>
      <c r="BP41" s="1400">
        <f t="shared" ca="1" si="16"/>
        <v>0</v>
      </c>
      <c r="BQ41" s="1400">
        <f t="shared" ca="1" si="16"/>
        <v>0</v>
      </c>
      <c r="BR41" s="1400">
        <f t="shared" ca="1" si="16"/>
        <v>0</v>
      </c>
      <c r="BS41" s="1400">
        <f t="shared" ca="1" si="16"/>
        <v>0</v>
      </c>
      <c r="BT41" s="1400">
        <f t="shared" ca="1" si="16"/>
        <v>0</v>
      </c>
      <c r="BU41" s="1400">
        <f t="shared" ca="1" si="16"/>
        <v>0</v>
      </c>
      <c r="BV41" s="1400">
        <f t="shared" ca="1" si="16"/>
        <v>0</v>
      </c>
      <c r="BW41" s="1400">
        <f t="shared" ca="1" si="16"/>
        <v>0</v>
      </c>
      <c r="BX41" s="1401">
        <f t="shared" ca="1" si="16"/>
        <v>0</v>
      </c>
    </row>
    <row r="42" spans="5:76" ht="15">
      <c r="E42" s="1390" t="str">
        <f ca="1"/>
        <v>MKJ_SWA良品実績</v>
      </c>
      <c r="F42" s="1391" t="str">
        <f ca="1"/>
        <v>MKJ・MLC・MLL</v>
      </c>
      <c r="G42" s="1391" t="str">
        <f ca="1"/>
        <v>$F$253:$AL$282</v>
      </c>
      <c r="H42" s="1391">
        <f ca="1"/>
        <v>16</v>
      </c>
      <c r="I42" s="1391" t="str">
        <f ca="1"/>
        <v>MKJ_SWA</v>
      </c>
      <c r="J42" s="1391" t="str">
        <f ca="1"/>
        <v>良品実績</v>
      </c>
      <c r="K42" s="1391">
        <f ca="1"/>
        <v>0</v>
      </c>
      <c r="L42" s="1391">
        <f ca="1"/>
        <v>0</v>
      </c>
      <c r="M42" s="1391">
        <f ca="1"/>
        <v>0</v>
      </c>
      <c r="N42" s="1391">
        <f ca="1"/>
        <v>0</v>
      </c>
      <c r="O42" s="1391">
        <f ca="1"/>
        <v>0</v>
      </c>
      <c r="P42" s="1391">
        <f ca="1"/>
        <v>0</v>
      </c>
      <c r="Q42" s="1391">
        <f ca="1"/>
        <v>0</v>
      </c>
      <c r="R42" s="1391">
        <f ca="1"/>
        <v>0</v>
      </c>
      <c r="S42" s="1391">
        <f ca="1"/>
        <v>0</v>
      </c>
      <c r="T42" s="1391">
        <f ca="1"/>
        <v>0</v>
      </c>
      <c r="U42" s="1391">
        <f ca="1"/>
        <v>0</v>
      </c>
      <c r="V42" s="1391">
        <f ca="1"/>
        <v>0</v>
      </c>
      <c r="W42" s="1391">
        <f ca="1"/>
        <v>0</v>
      </c>
      <c r="X42" s="1391">
        <f ca="1"/>
        <v>0</v>
      </c>
      <c r="Y42" s="1391">
        <f ca="1"/>
        <v>0</v>
      </c>
      <c r="Z42" s="1391">
        <f ca="1"/>
        <v>0</v>
      </c>
      <c r="AA42" s="1391">
        <f ca="1"/>
        <v>0</v>
      </c>
      <c r="AB42" s="1391">
        <f ca="1"/>
        <v>0</v>
      </c>
      <c r="AC42" s="1391">
        <f ca="1"/>
        <v>0</v>
      </c>
      <c r="AD42" s="1391">
        <f ca="1"/>
        <v>0</v>
      </c>
      <c r="AE42" s="1391">
        <f ca="1"/>
        <v>0</v>
      </c>
      <c r="AF42" s="1391">
        <f ca="1"/>
        <v>0</v>
      </c>
      <c r="AG42" s="1391">
        <f ca="1"/>
        <v>0</v>
      </c>
      <c r="AH42" s="1391">
        <f ca="1"/>
        <v>0</v>
      </c>
      <c r="AI42" s="1391">
        <f ca="1"/>
        <v>0</v>
      </c>
      <c r="AJ42" s="1391">
        <f ca="1"/>
        <v>0</v>
      </c>
      <c r="AK42" s="1391">
        <f ca="1"/>
        <v>0</v>
      </c>
      <c r="AL42" s="1391">
        <f ca="1"/>
        <v>0</v>
      </c>
      <c r="AM42" s="1391">
        <f ca="1"/>
        <v>0</v>
      </c>
      <c r="AN42" s="1391">
        <f ca="1"/>
        <v>0</v>
      </c>
      <c r="AO42" s="1391">
        <f ca="1"/>
        <v>0</v>
      </c>
      <c r="AP42" s="1392">
        <f ca="1"/>
        <v>0</v>
      </c>
      <c r="AR42" s="1399">
        <f t="shared" ca="1" si="14"/>
        <v>16</v>
      </c>
      <c r="AS42" s="1400" t="str">
        <f t="shared" ca="1" si="14"/>
        <v>MKJ_SWA</v>
      </c>
      <c r="AT42" s="1400">
        <f t="shared" ref="AT42:BH44" ca="1" si="18">L42</f>
        <v>0</v>
      </c>
      <c r="AU42" s="1400">
        <f t="shared" ca="1" si="18"/>
        <v>0</v>
      </c>
      <c r="AV42" s="1400">
        <f t="shared" ca="1" si="18"/>
        <v>0</v>
      </c>
      <c r="AW42" s="1400">
        <f t="shared" ca="1" si="18"/>
        <v>0</v>
      </c>
      <c r="AX42" s="1400">
        <f t="shared" ca="1" si="18"/>
        <v>0</v>
      </c>
      <c r="AY42" s="1400">
        <f t="shared" ca="1" si="18"/>
        <v>0</v>
      </c>
      <c r="AZ42" s="1400">
        <f t="shared" ca="1" si="18"/>
        <v>0</v>
      </c>
      <c r="BA42" s="1400">
        <f t="shared" ca="1" si="18"/>
        <v>0</v>
      </c>
      <c r="BB42" s="1400">
        <f t="shared" ca="1" si="18"/>
        <v>0</v>
      </c>
      <c r="BC42" s="1400">
        <f t="shared" ca="1" si="18"/>
        <v>0</v>
      </c>
      <c r="BD42" s="1400">
        <f t="shared" ca="1" si="18"/>
        <v>0</v>
      </c>
      <c r="BE42" s="1400">
        <f t="shared" ca="1" si="18"/>
        <v>0</v>
      </c>
      <c r="BF42" s="1400">
        <f t="shared" ca="1" si="18"/>
        <v>0</v>
      </c>
      <c r="BG42" s="1400">
        <f t="shared" ca="1" si="18"/>
        <v>0</v>
      </c>
      <c r="BH42" s="1400">
        <f t="shared" ca="1" si="18"/>
        <v>0</v>
      </c>
      <c r="BI42" s="1400">
        <f t="shared" ca="1" si="17"/>
        <v>0</v>
      </c>
      <c r="BJ42" s="1400">
        <f t="shared" ca="1" si="16"/>
        <v>0</v>
      </c>
      <c r="BK42" s="1400">
        <f t="shared" ca="1" si="16"/>
        <v>0</v>
      </c>
      <c r="BL42" s="1400">
        <f t="shared" ca="1" si="16"/>
        <v>0</v>
      </c>
      <c r="BM42" s="1400">
        <f t="shared" ca="1" si="16"/>
        <v>0</v>
      </c>
      <c r="BN42" s="1400">
        <f t="shared" ca="1" si="16"/>
        <v>0</v>
      </c>
      <c r="BO42" s="1400">
        <f t="shared" ca="1" si="16"/>
        <v>0</v>
      </c>
      <c r="BP42" s="1400">
        <f t="shared" ca="1" si="16"/>
        <v>0</v>
      </c>
      <c r="BQ42" s="1400">
        <f t="shared" ca="1" si="16"/>
        <v>0</v>
      </c>
      <c r="BR42" s="1400">
        <f t="shared" ca="1" si="16"/>
        <v>0</v>
      </c>
      <c r="BS42" s="1400">
        <f t="shared" ca="1" si="16"/>
        <v>0</v>
      </c>
      <c r="BT42" s="1400">
        <f t="shared" ca="1" si="16"/>
        <v>0</v>
      </c>
      <c r="BU42" s="1400">
        <f t="shared" ca="1" si="16"/>
        <v>0</v>
      </c>
      <c r="BV42" s="1400">
        <f t="shared" ca="1" si="16"/>
        <v>0</v>
      </c>
      <c r="BW42" s="1400">
        <f t="shared" ca="1" si="16"/>
        <v>0</v>
      </c>
      <c r="BX42" s="1401">
        <f t="shared" ca="1" si="16"/>
        <v>0</v>
      </c>
    </row>
    <row r="43" spans="5:76" ht="15">
      <c r="E43" s="1390"/>
      <c r="F43" s="1391"/>
      <c r="G43" s="1391"/>
      <c r="H43" s="1391"/>
      <c r="I43" s="1391"/>
      <c r="J43" s="1391"/>
      <c r="K43" s="1391"/>
      <c r="L43" s="1391"/>
      <c r="M43" s="1391"/>
      <c r="N43" s="1391"/>
      <c r="O43" s="1391"/>
      <c r="P43" s="1391"/>
      <c r="Q43" s="1391"/>
      <c r="R43" s="1391"/>
      <c r="S43" s="1391"/>
      <c r="T43" s="1391"/>
      <c r="U43" s="1391"/>
      <c r="V43" s="1391"/>
      <c r="W43" s="1391"/>
      <c r="X43" s="1391"/>
      <c r="Y43" s="1391"/>
      <c r="Z43" s="1391"/>
      <c r="AA43" s="1391"/>
      <c r="AB43" s="1391"/>
      <c r="AC43" s="1391"/>
      <c r="AD43" s="1391"/>
      <c r="AE43" s="1391"/>
      <c r="AF43" s="1391"/>
      <c r="AG43" s="1391"/>
      <c r="AH43" s="1391"/>
      <c r="AI43" s="1391"/>
      <c r="AJ43" s="1391"/>
      <c r="AK43" s="1391"/>
      <c r="AL43" s="1391"/>
      <c r="AM43" s="1391"/>
      <c r="AN43" s="1391"/>
      <c r="AO43" s="1391"/>
      <c r="AP43" s="1392"/>
      <c r="AR43" s="1399">
        <f t="shared" si="14"/>
        <v>0</v>
      </c>
      <c r="AS43" s="1400">
        <f t="shared" si="14"/>
        <v>0</v>
      </c>
      <c r="AT43" s="1400">
        <f t="shared" si="18"/>
        <v>0</v>
      </c>
      <c r="AU43" s="1400">
        <f t="shared" si="18"/>
        <v>0</v>
      </c>
      <c r="AV43" s="1400">
        <f t="shared" si="18"/>
        <v>0</v>
      </c>
      <c r="AW43" s="1400">
        <f t="shared" si="18"/>
        <v>0</v>
      </c>
      <c r="AX43" s="1400">
        <f t="shared" si="18"/>
        <v>0</v>
      </c>
      <c r="AY43" s="1400">
        <f t="shared" si="18"/>
        <v>0</v>
      </c>
      <c r="AZ43" s="1400">
        <f t="shared" si="18"/>
        <v>0</v>
      </c>
      <c r="BA43" s="1400">
        <f t="shared" si="18"/>
        <v>0</v>
      </c>
      <c r="BB43" s="1400">
        <f t="shared" si="18"/>
        <v>0</v>
      </c>
      <c r="BC43" s="1400">
        <f t="shared" si="18"/>
        <v>0</v>
      </c>
      <c r="BD43" s="1400">
        <f t="shared" si="18"/>
        <v>0</v>
      </c>
      <c r="BE43" s="1400">
        <f t="shared" si="18"/>
        <v>0</v>
      </c>
      <c r="BF43" s="1400">
        <f t="shared" si="18"/>
        <v>0</v>
      </c>
      <c r="BG43" s="1400">
        <f t="shared" si="18"/>
        <v>0</v>
      </c>
      <c r="BH43" s="1400">
        <f t="shared" si="18"/>
        <v>0</v>
      </c>
      <c r="BI43" s="1400">
        <f t="shared" si="17"/>
        <v>0</v>
      </c>
      <c r="BJ43" s="1400">
        <f t="shared" si="17"/>
        <v>0</v>
      </c>
      <c r="BK43" s="1400">
        <f t="shared" si="17"/>
        <v>0</v>
      </c>
      <c r="BL43" s="1400">
        <f t="shared" si="17"/>
        <v>0</v>
      </c>
      <c r="BM43" s="1400">
        <f t="shared" si="17"/>
        <v>0</v>
      </c>
      <c r="BN43" s="1400">
        <f t="shared" si="17"/>
        <v>0</v>
      </c>
      <c r="BO43" s="1400">
        <f t="shared" si="17"/>
        <v>0</v>
      </c>
      <c r="BP43" s="1400">
        <f t="shared" si="17"/>
        <v>0</v>
      </c>
      <c r="BQ43" s="1400">
        <f t="shared" si="17"/>
        <v>0</v>
      </c>
      <c r="BR43" s="1400">
        <f t="shared" si="17"/>
        <v>0</v>
      </c>
      <c r="BS43" s="1400">
        <f t="shared" si="17"/>
        <v>0</v>
      </c>
      <c r="BT43" s="1400">
        <f t="shared" si="17"/>
        <v>0</v>
      </c>
      <c r="BU43" s="1400">
        <f t="shared" si="17"/>
        <v>0</v>
      </c>
      <c r="BV43" s="1400">
        <f t="shared" si="17"/>
        <v>0</v>
      </c>
      <c r="BW43" s="1400">
        <f t="shared" si="17"/>
        <v>0</v>
      </c>
      <c r="BX43" s="1401">
        <f t="shared" si="17"/>
        <v>0</v>
      </c>
    </row>
    <row r="44" spans="5:76" ht="15.6" thickBot="1">
      <c r="E44" s="1393"/>
      <c r="F44" s="1394"/>
      <c r="G44" s="1394"/>
      <c r="H44" s="1394"/>
      <c r="I44" s="1394"/>
      <c r="J44" s="1394"/>
      <c r="K44" s="1394"/>
      <c r="L44" s="1394"/>
      <c r="M44" s="1394"/>
      <c r="N44" s="1394"/>
      <c r="O44" s="1394"/>
      <c r="P44" s="1394"/>
      <c r="Q44" s="1394"/>
      <c r="R44" s="1394"/>
      <c r="S44" s="1394"/>
      <c r="T44" s="1394"/>
      <c r="U44" s="1394"/>
      <c r="V44" s="1394"/>
      <c r="W44" s="1394"/>
      <c r="X44" s="1394"/>
      <c r="Y44" s="1394"/>
      <c r="Z44" s="1394"/>
      <c r="AA44" s="1394"/>
      <c r="AB44" s="1394"/>
      <c r="AC44" s="1394"/>
      <c r="AD44" s="1394"/>
      <c r="AE44" s="1394"/>
      <c r="AF44" s="1394"/>
      <c r="AG44" s="1394"/>
      <c r="AH44" s="1394"/>
      <c r="AI44" s="1394"/>
      <c r="AJ44" s="1394"/>
      <c r="AK44" s="1394"/>
      <c r="AL44" s="1394"/>
      <c r="AM44" s="1394"/>
      <c r="AN44" s="1394"/>
      <c r="AO44" s="1394"/>
      <c r="AP44" s="1395"/>
      <c r="AR44" s="1399">
        <f t="shared" si="14"/>
        <v>0</v>
      </c>
      <c r="AS44" s="1400">
        <f t="shared" si="14"/>
        <v>0</v>
      </c>
      <c r="AT44" s="1400">
        <f t="shared" si="18"/>
        <v>0</v>
      </c>
      <c r="AU44" s="1400">
        <f t="shared" si="18"/>
        <v>0</v>
      </c>
      <c r="AV44" s="1400">
        <f t="shared" si="18"/>
        <v>0</v>
      </c>
      <c r="AW44" s="1400">
        <f t="shared" si="18"/>
        <v>0</v>
      </c>
      <c r="AX44" s="1400">
        <f t="shared" si="18"/>
        <v>0</v>
      </c>
      <c r="AY44" s="1400">
        <f t="shared" si="18"/>
        <v>0</v>
      </c>
      <c r="AZ44" s="1400">
        <f t="shared" si="18"/>
        <v>0</v>
      </c>
      <c r="BA44" s="1400">
        <f t="shared" si="18"/>
        <v>0</v>
      </c>
      <c r="BB44" s="1400">
        <f t="shared" si="18"/>
        <v>0</v>
      </c>
      <c r="BC44" s="1400">
        <f t="shared" si="18"/>
        <v>0</v>
      </c>
      <c r="BD44" s="1400">
        <f t="shared" si="18"/>
        <v>0</v>
      </c>
      <c r="BE44" s="1400">
        <f t="shared" si="18"/>
        <v>0</v>
      </c>
      <c r="BF44" s="1400">
        <f t="shared" si="18"/>
        <v>0</v>
      </c>
      <c r="BG44" s="1400">
        <f t="shared" si="18"/>
        <v>0</v>
      </c>
      <c r="BH44" s="1400">
        <f t="shared" si="18"/>
        <v>0</v>
      </c>
      <c r="BI44" s="1400">
        <f t="shared" si="17"/>
        <v>0</v>
      </c>
      <c r="BJ44" s="1400">
        <f t="shared" si="17"/>
        <v>0</v>
      </c>
      <c r="BK44" s="1400">
        <f t="shared" si="17"/>
        <v>0</v>
      </c>
      <c r="BL44" s="1400">
        <f t="shared" si="17"/>
        <v>0</v>
      </c>
      <c r="BM44" s="1400">
        <f t="shared" si="17"/>
        <v>0</v>
      </c>
      <c r="BN44" s="1400">
        <f t="shared" si="17"/>
        <v>0</v>
      </c>
      <c r="BO44" s="1400">
        <f t="shared" si="17"/>
        <v>0</v>
      </c>
      <c r="BP44" s="1400">
        <f t="shared" si="17"/>
        <v>0</v>
      </c>
      <c r="BQ44" s="1400">
        <f t="shared" si="17"/>
        <v>0</v>
      </c>
      <c r="BR44" s="1400">
        <f t="shared" si="17"/>
        <v>0</v>
      </c>
      <c r="BS44" s="1400">
        <f t="shared" si="17"/>
        <v>0</v>
      </c>
      <c r="BT44" s="1400">
        <f t="shared" si="17"/>
        <v>0</v>
      </c>
      <c r="BU44" s="1400">
        <f t="shared" si="17"/>
        <v>0</v>
      </c>
      <c r="BV44" s="1400">
        <f t="shared" si="17"/>
        <v>0</v>
      </c>
      <c r="BW44" s="1400">
        <f t="shared" si="17"/>
        <v>0</v>
      </c>
      <c r="BX44" s="1401">
        <f t="shared" si="17"/>
        <v>0</v>
      </c>
    </row>
    <row r="45" spans="5:76" ht="15.6" thickBot="1">
      <c r="E45" s="1393"/>
      <c r="F45" s="1394"/>
      <c r="G45" s="1394"/>
      <c r="H45" s="1394"/>
      <c r="I45" s="1394"/>
      <c r="J45" s="1394"/>
      <c r="K45" s="1394"/>
      <c r="L45" s="1394"/>
      <c r="M45" s="1394"/>
      <c r="N45" s="1394"/>
      <c r="O45" s="1394"/>
      <c r="P45" s="1394"/>
      <c r="Q45" s="1394"/>
      <c r="R45" s="1394"/>
      <c r="S45" s="1394"/>
      <c r="T45" s="1394"/>
      <c r="U45" s="1394"/>
      <c r="V45" s="1394"/>
      <c r="W45" s="1394"/>
      <c r="X45" s="1394"/>
      <c r="Y45" s="1394"/>
      <c r="Z45" s="1394"/>
      <c r="AA45" s="1394"/>
      <c r="AB45" s="1394"/>
      <c r="AC45" s="1394"/>
      <c r="AD45" s="1394"/>
      <c r="AE45" s="1394"/>
      <c r="AF45" s="1394"/>
      <c r="AG45" s="1394"/>
      <c r="AH45" s="1394"/>
      <c r="AI45" s="1394"/>
      <c r="AJ45" s="1394"/>
      <c r="AK45" s="1394"/>
      <c r="AL45" s="1394"/>
      <c r="AM45" s="1394"/>
      <c r="AN45" s="1394"/>
      <c r="AO45" s="1394"/>
      <c r="AP45" s="1395"/>
      <c r="AR45" s="1402"/>
      <c r="AS45" s="1403" t="s">
        <v>10</v>
      </c>
      <c r="AT45" s="1403">
        <f ca="1">SUM(AT27:AT44)</f>
        <v>0</v>
      </c>
      <c r="AU45" s="1403">
        <f t="shared" ref="AU45:BX45" ca="1" si="19">SUM(AU27:AU44)</f>
        <v>0</v>
      </c>
      <c r="AV45" s="1403">
        <f t="shared" ca="1" si="19"/>
        <v>0</v>
      </c>
      <c r="AW45" s="1403">
        <f t="shared" ca="1" si="19"/>
        <v>0</v>
      </c>
      <c r="AX45" s="1403">
        <f t="shared" ca="1" si="19"/>
        <v>0</v>
      </c>
      <c r="AY45" s="1403">
        <f t="shared" ca="1" si="19"/>
        <v>566</v>
      </c>
      <c r="AZ45" s="1403">
        <f t="shared" ca="1" si="19"/>
        <v>654</v>
      </c>
      <c r="BA45" s="1403">
        <f t="shared" ca="1" si="19"/>
        <v>464</v>
      </c>
      <c r="BB45" s="1403">
        <f t="shared" ca="1" si="19"/>
        <v>424</v>
      </c>
      <c r="BC45" s="1403">
        <f t="shared" ca="1" si="19"/>
        <v>444</v>
      </c>
      <c r="BD45" s="1403">
        <f t="shared" ca="1" si="19"/>
        <v>310</v>
      </c>
      <c r="BE45" s="1403">
        <f t="shared" ca="1" si="19"/>
        <v>363</v>
      </c>
      <c r="BF45" s="1403">
        <f t="shared" ca="1" si="19"/>
        <v>593</v>
      </c>
      <c r="BG45" s="1403">
        <f t="shared" ca="1" si="19"/>
        <v>618</v>
      </c>
      <c r="BH45" s="1403">
        <f t="shared" ca="1" si="19"/>
        <v>385</v>
      </c>
      <c r="BI45" s="1403">
        <f t="shared" ca="1" si="19"/>
        <v>431</v>
      </c>
      <c r="BJ45" s="1403">
        <f t="shared" ca="1" si="19"/>
        <v>501</v>
      </c>
      <c r="BK45" s="1403">
        <f t="shared" ca="1" si="19"/>
        <v>421</v>
      </c>
      <c r="BL45" s="1403">
        <f t="shared" ca="1" si="19"/>
        <v>289</v>
      </c>
      <c r="BM45" s="1403">
        <f t="shared" ca="1" si="19"/>
        <v>650</v>
      </c>
      <c r="BN45" s="1403">
        <f t="shared" ca="1" si="19"/>
        <v>498</v>
      </c>
      <c r="BO45" s="1403">
        <f t="shared" ca="1" si="19"/>
        <v>610</v>
      </c>
      <c r="BP45" s="1403">
        <f t="shared" ca="1" si="19"/>
        <v>580</v>
      </c>
      <c r="BQ45" s="1403">
        <f t="shared" ca="1" si="19"/>
        <v>620</v>
      </c>
      <c r="BR45" s="1403">
        <f t="shared" ca="1" si="19"/>
        <v>540</v>
      </c>
      <c r="BS45" s="1403">
        <f t="shared" ca="1" si="19"/>
        <v>290</v>
      </c>
      <c r="BT45" s="1403">
        <f t="shared" ca="1" si="19"/>
        <v>490</v>
      </c>
      <c r="BU45" s="1403">
        <f t="shared" ca="1" si="19"/>
        <v>490</v>
      </c>
      <c r="BV45" s="1403">
        <f t="shared" ca="1" si="19"/>
        <v>610</v>
      </c>
      <c r="BW45" s="1403">
        <f t="shared" ca="1" si="19"/>
        <v>620</v>
      </c>
      <c r="BX45" s="1404">
        <f t="shared" ca="1" si="19"/>
        <v>340</v>
      </c>
    </row>
    <row r="46" spans="5:76" ht="15.6" thickBot="1">
      <c r="AS46" t="s">
        <v>12</v>
      </c>
      <c r="AT46" s="1400">
        <f ca="1">SUM($AT45:AT45)</f>
        <v>0</v>
      </c>
      <c r="AU46" s="1400">
        <f ca="1">SUM($AT45:AU45)</f>
        <v>0</v>
      </c>
      <c r="AV46" s="1400">
        <f ca="1">SUM($AT45:AV45)</f>
        <v>0</v>
      </c>
      <c r="AW46" s="1400">
        <f ca="1">SUM($AT45:AW45)</f>
        <v>0</v>
      </c>
      <c r="AX46" s="1400">
        <f ca="1">SUM($AT45:AX45)</f>
        <v>0</v>
      </c>
      <c r="AY46" s="1400">
        <f ca="1">SUM($AT45:AY45)</f>
        <v>566</v>
      </c>
      <c r="AZ46" s="1400">
        <f ca="1">SUM($AT45:AZ45)</f>
        <v>1220</v>
      </c>
      <c r="BA46" s="1400">
        <f ca="1">SUM($AT45:BA45)</f>
        <v>1684</v>
      </c>
      <c r="BB46" s="1400">
        <f ca="1">SUM($AT45:BB45)</f>
        <v>2108</v>
      </c>
      <c r="BC46" s="1400">
        <f ca="1">SUM($AT45:BC45)</f>
        <v>2552</v>
      </c>
      <c r="BD46" s="1400">
        <f ca="1">SUM($AT45:BD45)</f>
        <v>2862</v>
      </c>
      <c r="BE46" s="1400">
        <f ca="1">SUM($AT45:BE45)</f>
        <v>3225</v>
      </c>
      <c r="BF46" s="1400">
        <f ca="1">SUM($AT45:BF45)</f>
        <v>3818</v>
      </c>
      <c r="BG46" s="1400">
        <f ca="1">SUM($AT45:BG45)</f>
        <v>4436</v>
      </c>
      <c r="BH46" s="1400">
        <f ca="1">SUM($AT45:BH45)</f>
        <v>4821</v>
      </c>
      <c r="BI46" s="1400">
        <f ca="1">SUM($AT45:BI45)</f>
        <v>5252</v>
      </c>
      <c r="BJ46" s="1400">
        <f ca="1">SUM($AT45:BJ45)</f>
        <v>5753</v>
      </c>
      <c r="BK46" s="1400">
        <f ca="1">SUM($AT45:BK45)</f>
        <v>6174</v>
      </c>
      <c r="BL46" s="1400">
        <f ca="1">SUM($AT45:BL45)</f>
        <v>6463</v>
      </c>
      <c r="BM46" s="1400">
        <f ca="1">SUM($AT45:BM45)</f>
        <v>7113</v>
      </c>
      <c r="BN46" s="1400">
        <f ca="1">SUM($AT45:BN45)</f>
        <v>7611</v>
      </c>
      <c r="BO46" s="1400">
        <f ca="1">SUM($AT45:BO45)</f>
        <v>8221</v>
      </c>
      <c r="BP46" s="1400">
        <f ca="1">SUM($AT45:BP45)</f>
        <v>8801</v>
      </c>
      <c r="BQ46" s="1400">
        <f ca="1">SUM($AT45:BQ45)</f>
        <v>9421</v>
      </c>
      <c r="BR46" s="1400">
        <f ca="1">SUM($AT45:BR45)</f>
        <v>9961</v>
      </c>
      <c r="BS46" s="1400">
        <f ca="1">SUM($AT45:BS45)</f>
        <v>10251</v>
      </c>
      <c r="BT46" s="1400">
        <f ca="1">SUM($AT45:BT45)</f>
        <v>10741</v>
      </c>
      <c r="BU46" s="1400">
        <f ca="1">SUM($AT45:BU45)</f>
        <v>11231</v>
      </c>
      <c r="BV46" s="1400">
        <f ca="1">SUM($AT45:BV45)</f>
        <v>11841</v>
      </c>
      <c r="BW46" s="1400">
        <f ca="1">SUM($AT45:BW45)</f>
        <v>12461</v>
      </c>
      <c r="BX46" s="1400">
        <f ca="1">SUM($AT45:BX45)</f>
        <v>12801</v>
      </c>
    </row>
    <row r="47" spans="5:76" ht="16.8" thickBot="1">
      <c r="E47" s="1385" t="s">
        <v>20</v>
      </c>
      <c r="F47" s="1386"/>
      <c r="G47" s="1386"/>
      <c r="H47" s="1386"/>
      <c r="I47" s="1386"/>
      <c r="J47" s="1386"/>
      <c r="K47" s="1386"/>
      <c r="L47" s="1386"/>
      <c r="M47" s="1386"/>
      <c r="N47" s="1386"/>
      <c r="O47" s="1386"/>
      <c r="P47" s="1386"/>
      <c r="Q47" s="1386"/>
      <c r="R47" s="1386"/>
      <c r="S47" s="1386"/>
      <c r="T47" s="1386"/>
      <c r="U47" s="1386"/>
      <c r="V47" s="1386"/>
      <c r="W47" s="1386"/>
      <c r="X47" s="1386"/>
      <c r="Y47" s="1386"/>
      <c r="Z47" s="1386"/>
      <c r="AA47" s="1386"/>
      <c r="AB47" s="1386"/>
      <c r="AC47" s="1386"/>
      <c r="AD47" s="1386"/>
      <c r="AE47" s="1386"/>
      <c r="AF47" s="1386"/>
      <c r="AG47" s="1386"/>
      <c r="AH47" s="1386"/>
      <c r="AI47" s="1386"/>
      <c r="AJ47" s="1386"/>
      <c r="AK47" s="1386"/>
      <c r="AL47" s="1386"/>
      <c r="AM47" s="1386"/>
      <c r="AN47" s="1386"/>
      <c r="AO47" s="1386"/>
      <c r="AP47" s="1387"/>
      <c r="AR47" s="1396" t="str">
        <f>E47</f>
        <v>鋳造差異</v>
      </c>
      <c r="AS47" s="1397"/>
      <c r="AT47" s="1397"/>
      <c r="AU47" s="1397"/>
      <c r="AV47" s="1397"/>
      <c r="AW47" s="1397"/>
      <c r="AX47" s="1397"/>
      <c r="AY47" s="1397"/>
      <c r="AZ47" s="1397"/>
      <c r="BA47" s="1397"/>
      <c r="BB47" s="1397"/>
      <c r="BC47" s="1397"/>
      <c r="BD47" s="1397"/>
      <c r="BE47" s="1397"/>
      <c r="BF47" s="1397"/>
      <c r="BG47" s="1397"/>
      <c r="BH47" s="1397"/>
      <c r="BI47" s="1397"/>
      <c r="BJ47" s="1397"/>
      <c r="BK47" s="1397"/>
      <c r="BL47" s="1397"/>
      <c r="BM47" s="1397"/>
      <c r="BN47" s="1397"/>
      <c r="BO47" s="1397"/>
      <c r="BP47" s="1397"/>
      <c r="BQ47" s="1397"/>
      <c r="BR47" s="1397"/>
      <c r="BS47" s="1397"/>
      <c r="BT47" s="1397"/>
      <c r="BU47" s="1397"/>
      <c r="BV47" s="1397"/>
      <c r="BW47" s="1397"/>
      <c r="BX47" s="1398"/>
    </row>
    <row r="48" spans="5:76" ht="15">
      <c r="E48" s="1389" t="str">
        <f>E26</f>
        <v>検索</v>
      </c>
      <c r="F48" s="1389" t="str">
        <f t="shared" ref="F48:AP48" si="20">F26</f>
        <v>機種・部品</v>
      </c>
      <c r="G48" s="1389" t="str">
        <f t="shared" si="20"/>
        <v>参照セル</v>
      </c>
      <c r="H48" s="1389" t="str">
        <f t="shared" si="20"/>
        <v>No.</v>
      </c>
      <c r="I48" s="1389" t="str">
        <f t="shared" si="20"/>
        <v>機種名</v>
      </c>
      <c r="J48" s="1389" t="str">
        <f t="shared" si="20"/>
        <v>項目</v>
      </c>
      <c r="K48" s="1389" t="str">
        <f t="shared" si="20"/>
        <v>合計</v>
      </c>
      <c r="L48" s="1389">
        <f t="shared" si="20"/>
        <v>1</v>
      </c>
      <c r="M48" s="1389">
        <f t="shared" si="20"/>
        <v>2</v>
      </c>
      <c r="N48" s="1389">
        <f t="shared" si="20"/>
        <v>3</v>
      </c>
      <c r="O48" s="1389">
        <f t="shared" si="20"/>
        <v>4</v>
      </c>
      <c r="P48" s="1389">
        <f t="shared" si="20"/>
        <v>5</v>
      </c>
      <c r="Q48" s="1389">
        <f t="shared" si="20"/>
        <v>6</v>
      </c>
      <c r="R48" s="1389">
        <f t="shared" si="20"/>
        <v>7</v>
      </c>
      <c r="S48" s="1389">
        <f t="shared" si="20"/>
        <v>8</v>
      </c>
      <c r="T48" s="1389">
        <f t="shared" si="20"/>
        <v>9</v>
      </c>
      <c r="U48" s="1389">
        <f t="shared" si="20"/>
        <v>10</v>
      </c>
      <c r="V48" s="1389">
        <f t="shared" si="20"/>
        <v>11</v>
      </c>
      <c r="W48" s="1389">
        <f t="shared" si="20"/>
        <v>12</v>
      </c>
      <c r="X48" s="1389">
        <f t="shared" si="20"/>
        <v>13</v>
      </c>
      <c r="Y48" s="1389">
        <f t="shared" si="20"/>
        <v>14</v>
      </c>
      <c r="Z48" s="1389">
        <f t="shared" si="20"/>
        <v>15</v>
      </c>
      <c r="AA48" s="1389">
        <f t="shared" si="20"/>
        <v>16</v>
      </c>
      <c r="AB48" s="1389">
        <f t="shared" si="20"/>
        <v>17</v>
      </c>
      <c r="AC48" s="1389">
        <f t="shared" si="20"/>
        <v>18</v>
      </c>
      <c r="AD48" s="1389">
        <f t="shared" si="20"/>
        <v>19</v>
      </c>
      <c r="AE48" s="1389">
        <f t="shared" si="20"/>
        <v>20</v>
      </c>
      <c r="AF48" s="1389">
        <f t="shared" si="20"/>
        <v>21</v>
      </c>
      <c r="AG48" s="1389">
        <f t="shared" si="20"/>
        <v>22</v>
      </c>
      <c r="AH48" s="1389">
        <f t="shared" si="20"/>
        <v>23</v>
      </c>
      <c r="AI48" s="1389">
        <f t="shared" si="20"/>
        <v>24</v>
      </c>
      <c r="AJ48" s="1389">
        <f t="shared" si="20"/>
        <v>25</v>
      </c>
      <c r="AK48" s="1389">
        <f t="shared" si="20"/>
        <v>26</v>
      </c>
      <c r="AL48" s="1389">
        <f t="shared" si="20"/>
        <v>27</v>
      </c>
      <c r="AM48" s="1389">
        <f t="shared" si="20"/>
        <v>28</v>
      </c>
      <c r="AN48" s="1389">
        <f t="shared" si="20"/>
        <v>29</v>
      </c>
      <c r="AO48" s="1389">
        <f t="shared" si="20"/>
        <v>30</v>
      </c>
      <c r="AP48" s="1389">
        <f t="shared" si="20"/>
        <v>31</v>
      </c>
      <c r="AR48" s="1399" t="str">
        <f t="shared" ref="AR48:AS66" si="21">H48</f>
        <v>No.</v>
      </c>
      <c r="AS48" s="1400" t="str">
        <f t="shared" si="21"/>
        <v>機種名</v>
      </c>
      <c r="AT48" s="1400">
        <f t="shared" ref="AT48:BI63" si="22">L48</f>
        <v>1</v>
      </c>
      <c r="AU48" s="1400">
        <f t="shared" si="22"/>
        <v>2</v>
      </c>
      <c r="AV48" s="1400">
        <f t="shared" si="22"/>
        <v>3</v>
      </c>
      <c r="AW48" s="1400">
        <f t="shared" si="22"/>
        <v>4</v>
      </c>
      <c r="AX48" s="1400">
        <f t="shared" si="22"/>
        <v>5</v>
      </c>
      <c r="AY48" s="1400">
        <f t="shared" si="22"/>
        <v>6</v>
      </c>
      <c r="AZ48" s="1400">
        <f t="shared" si="22"/>
        <v>7</v>
      </c>
      <c r="BA48" s="1400">
        <f t="shared" si="22"/>
        <v>8</v>
      </c>
      <c r="BB48" s="1400">
        <f t="shared" si="22"/>
        <v>9</v>
      </c>
      <c r="BC48" s="1400">
        <f t="shared" si="22"/>
        <v>10</v>
      </c>
      <c r="BD48" s="1400">
        <f t="shared" si="22"/>
        <v>11</v>
      </c>
      <c r="BE48" s="1400">
        <f t="shared" si="22"/>
        <v>12</v>
      </c>
      <c r="BF48" s="1400">
        <f t="shared" si="22"/>
        <v>13</v>
      </c>
      <c r="BG48" s="1400">
        <f t="shared" si="22"/>
        <v>14</v>
      </c>
      <c r="BH48" s="1400">
        <f t="shared" si="22"/>
        <v>15</v>
      </c>
      <c r="BI48" s="1400">
        <f t="shared" si="22"/>
        <v>16</v>
      </c>
      <c r="BJ48" s="1400">
        <f t="shared" ref="BJ48:BX64" si="23">AB48</f>
        <v>17</v>
      </c>
      <c r="BK48" s="1400">
        <f t="shared" si="23"/>
        <v>18</v>
      </c>
      <c r="BL48" s="1400">
        <f t="shared" si="23"/>
        <v>19</v>
      </c>
      <c r="BM48" s="1400">
        <f t="shared" si="23"/>
        <v>20</v>
      </c>
      <c r="BN48" s="1400">
        <f t="shared" si="23"/>
        <v>21</v>
      </c>
      <c r="BO48" s="1400">
        <f t="shared" si="23"/>
        <v>22</v>
      </c>
      <c r="BP48" s="1400">
        <f t="shared" si="23"/>
        <v>23</v>
      </c>
      <c r="BQ48" s="1400">
        <f t="shared" si="23"/>
        <v>24</v>
      </c>
      <c r="BR48" s="1400">
        <f t="shared" si="23"/>
        <v>25</v>
      </c>
      <c r="BS48" s="1400">
        <f t="shared" si="23"/>
        <v>26</v>
      </c>
      <c r="BT48" s="1400">
        <f t="shared" si="23"/>
        <v>27</v>
      </c>
      <c r="BU48" s="1400">
        <f t="shared" si="23"/>
        <v>28</v>
      </c>
      <c r="BV48" s="1400">
        <f t="shared" si="23"/>
        <v>29</v>
      </c>
      <c r="BW48" s="1400">
        <f t="shared" si="23"/>
        <v>30</v>
      </c>
      <c r="BX48" s="1401">
        <f t="shared" si="23"/>
        <v>31</v>
      </c>
    </row>
    <row r="49" spans="5:76" ht="15">
      <c r="E49" s="1390"/>
      <c r="F49" s="1391"/>
      <c r="G49" s="1391"/>
      <c r="H49" s="1391"/>
      <c r="I49" s="1391" t="str">
        <f ca="1">I5</f>
        <v>MKC_PB</v>
      </c>
      <c r="J49" s="1391"/>
      <c r="K49" s="1391"/>
      <c r="L49" s="1455">
        <f ca="1">L27-L5</f>
        <v>0</v>
      </c>
      <c r="M49" s="1455">
        <f t="shared" ref="M49:AP49" ca="1" si="24">M27-M5</f>
        <v>0</v>
      </c>
      <c r="N49" s="1455">
        <f t="shared" ca="1" si="24"/>
        <v>0</v>
      </c>
      <c r="O49" s="1455">
        <f t="shared" ca="1" si="24"/>
        <v>0</v>
      </c>
      <c r="P49" s="1455">
        <f t="shared" ca="1" si="24"/>
        <v>0</v>
      </c>
      <c r="Q49" s="1455">
        <f t="shared" ca="1" si="24"/>
        <v>0</v>
      </c>
      <c r="R49" s="1455">
        <f t="shared" ca="1" si="24"/>
        <v>0</v>
      </c>
      <c r="S49" s="1455">
        <f t="shared" ca="1" si="24"/>
        <v>0</v>
      </c>
      <c r="T49" s="1455">
        <f t="shared" ca="1" si="24"/>
        <v>0</v>
      </c>
      <c r="U49" s="1455">
        <f t="shared" ca="1" si="24"/>
        <v>0</v>
      </c>
      <c r="V49" s="1455">
        <f t="shared" ca="1" si="24"/>
        <v>0</v>
      </c>
      <c r="W49" s="1455">
        <f t="shared" ca="1" si="24"/>
        <v>0</v>
      </c>
      <c r="X49" s="1455">
        <f t="shared" ca="1" si="24"/>
        <v>0</v>
      </c>
      <c r="Y49" s="1455">
        <f t="shared" ca="1" si="24"/>
        <v>0</v>
      </c>
      <c r="Z49" s="1455">
        <f t="shared" ca="1" si="24"/>
        <v>0</v>
      </c>
      <c r="AA49" s="1455">
        <f t="shared" ca="1" si="24"/>
        <v>-28</v>
      </c>
      <c r="AB49" s="1455">
        <f t="shared" ca="1" si="24"/>
        <v>-4</v>
      </c>
      <c r="AC49" s="1455">
        <f t="shared" ca="1" si="24"/>
        <v>-10</v>
      </c>
      <c r="AD49" s="1455">
        <f t="shared" ca="1" si="24"/>
        <v>-43</v>
      </c>
      <c r="AE49" s="1455">
        <f t="shared" ca="1" si="24"/>
        <v>-31</v>
      </c>
      <c r="AF49" s="1455">
        <f t="shared" ca="1" si="24"/>
        <v>-23</v>
      </c>
      <c r="AG49" s="1455">
        <f t="shared" ca="1" si="24"/>
        <v>0</v>
      </c>
      <c r="AH49" s="1455">
        <f t="shared" ca="1" si="24"/>
        <v>0</v>
      </c>
      <c r="AI49" s="1455">
        <f t="shared" ca="1" si="24"/>
        <v>0</v>
      </c>
      <c r="AJ49" s="1455">
        <f t="shared" ca="1" si="24"/>
        <v>0</v>
      </c>
      <c r="AK49" s="1455">
        <f t="shared" ca="1" si="24"/>
        <v>0</v>
      </c>
      <c r="AL49" s="1455">
        <f t="shared" ca="1" si="24"/>
        <v>0</v>
      </c>
      <c r="AM49" s="1455">
        <f t="shared" ca="1" si="24"/>
        <v>0</v>
      </c>
      <c r="AN49" s="1455">
        <f t="shared" ca="1" si="24"/>
        <v>0</v>
      </c>
      <c r="AO49" s="1455">
        <f t="shared" ca="1" si="24"/>
        <v>0</v>
      </c>
      <c r="AP49" s="1456">
        <f t="shared" ca="1" si="24"/>
        <v>0</v>
      </c>
      <c r="AR49" s="1399">
        <f t="shared" si="21"/>
        <v>0</v>
      </c>
      <c r="AS49" s="1400" t="str">
        <f t="shared" ca="1" si="21"/>
        <v>MKC_PB</v>
      </c>
      <c r="AT49" s="1487">
        <f t="shared" ca="1" si="22"/>
        <v>0</v>
      </c>
      <c r="AU49" s="1487">
        <f t="shared" ca="1" si="22"/>
        <v>0</v>
      </c>
      <c r="AV49" s="1487">
        <f t="shared" ca="1" si="22"/>
        <v>0</v>
      </c>
      <c r="AW49" s="1487">
        <f t="shared" ca="1" si="22"/>
        <v>0</v>
      </c>
      <c r="AX49" s="1487">
        <f t="shared" ca="1" si="22"/>
        <v>0</v>
      </c>
      <c r="AY49" s="1487">
        <f t="shared" ca="1" si="22"/>
        <v>0</v>
      </c>
      <c r="AZ49" s="1487">
        <f t="shared" ca="1" si="22"/>
        <v>0</v>
      </c>
      <c r="BA49" s="1487">
        <f t="shared" ca="1" si="22"/>
        <v>0</v>
      </c>
      <c r="BB49" s="1487">
        <f t="shared" ca="1" si="22"/>
        <v>0</v>
      </c>
      <c r="BC49" s="1487">
        <f t="shared" ca="1" si="22"/>
        <v>0</v>
      </c>
      <c r="BD49" s="1487">
        <f t="shared" ca="1" si="22"/>
        <v>0</v>
      </c>
      <c r="BE49" s="1487">
        <f t="shared" ca="1" si="22"/>
        <v>0</v>
      </c>
      <c r="BF49" s="1487">
        <f t="shared" ca="1" si="22"/>
        <v>0</v>
      </c>
      <c r="BG49" s="1487">
        <f t="shared" ca="1" si="22"/>
        <v>0</v>
      </c>
      <c r="BH49" s="1487">
        <f t="shared" ca="1" si="22"/>
        <v>0</v>
      </c>
      <c r="BI49" s="1487">
        <f t="shared" ca="1" si="22"/>
        <v>-28</v>
      </c>
      <c r="BJ49" s="1487">
        <f t="shared" ca="1" si="23"/>
        <v>-4</v>
      </c>
      <c r="BK49" s="1487">
        <f t="shared" ca="1" si="23"/>
        <v>-10</v>
      </c>
      <c r="BL49" s="1487">
        <f t="shared" ca="1" si="23"/>
        <v>-43</v>
      </c>
      <c r="BM49" s="1487">
        <f t="shared" ca="1" si="23"/>
        <v>-31</v>
      </c>
      <c r="BN49" s="1487">
        <f t="shared" ca="1" si="23"/>
        <v>-23</v>
      </c>
      <c r="BO49" s="1487">
        <f t="shared" ca="1" si="23"/>
        <v>0</v>
      </c>
      <c r="BP49" s="1487">
        <f t="shared" ca="1" si="23"/>
        <v>0</v>
      </c>
      <c r="BQ49" s="1487">
        <f t="shared" ca="1" si="23"/>
        <v>0</v>
      </c>
      <c r="BR49" s="1487">
        <f t="shared" ca="1" si="23"/>
        <v>0</v>
      </c>
      <c r="BS49" s="1487">
        <f t="shared" ca="1" si="23"/>
        <v>0</v>
      </c>
      <c r="BT49" s="1487">
        <f t="shared" ca="1" si="23"/>
        <v>0</v>
      </c>
      <c r="BU49" s="1487">
        <f t="shared" ca="1" si="23"/>
        <v>0</v>
      </c>
      <c r="BV49" s="1487">
        <f t="shared" ca="1" si="23"/>
        <v>0</v>
      </c>
      <c r="BW49" s="1487">
        <f t="shared" ca="1" si="23"/>
        <v>0</v>
      </c>
      <c r="BX49" s="1406">
        <f t="shared" ca="1" si="23"/>
        <v>0</v>
      </c>
    </row>
    <row r="50" spans="5:76" ht="15">
      <c r="E50" s="1390"/>
      <c r="F50" s="1391"/>
      <c r="G50" s="1391"/>
      <c r="H50" s="1391"/>
      <c r="I50" s="1391" t="str">
        <f t="shared" ref="I50:I66" ca="1" si="25">I6</f>
        <v>MKC_FF</v>
      </c>
      <c r="J50" s="1391"/>
      <c r="K50" s="1391"/>
      <c r="L50" s="1455">
        <f t="shared" ref="L50:AP58" ca="1" si="26">L28-L6</f>
        <v>0</v>
      </c>
      <c r="M50" s="1455">
        <f t="shared" ca="1" si="26"/>
        <v>0</v>
      </c>
      <c r="N50" s="1455">
        <f t="shared" ca="1" si="26"/>
        <v>0</v>
      </c>
      <c r="O50" s="1455">
        <f t="shared" ca="1" si="26"/>
        <v>0</v>
      </c>
      <c r="P50" s="1455">
        <f t="shared" ca="1" si="26"/>
        <v>0</v>
      </c>
      <c r="Q50" s="1455">
        <f t="shared" ca="1" si="26"/>
        <v>0</v>
      </c>
      <c r="R50" s="1455">
        <f t="shared" ca="1" si="26"/>
        <v>0</v>
      </c>
      <c r="S50" s="1455">
        <f t="shared" ca="1" si="26"/>
        <v>0</v>
      </c>
      <c r="T50" s="1455">
        <f t="shared" ca="1" si="26"/>
        <v>0</v>
      </c>
      <c r="U50" s="1455">
        <f t="shared" ca="1" si="26"/>
        <v>0</v>
      </c>
      <c r="V50" s="1455">
        <f t="shared" ca="1" si="26"/>
        <v>0</v>
      </c>
      <c r="W50" s="1455">
        <f t="shared" ca="1" si="26"/>
        <v>0</v>
      </c>
      <c r="X50" s="1455">
        <f t="shared" ca="1" si="26"/>
        <v>0</v>
      </c>
      <c r="Y50" s="1455">
        <f t="shared" ca="1" si="26"/>
        <v>0</v>
      </c>
      <c r="Z50" s="1455">
        <f t="shared" ca="1" si="26"/>
        <v>-90</v>
      </c>
      <c r="AA50" s="1455">
        <f t="shared" ca="1" si="26"/>
        <v>12</v>
      </c>
      <c r="AB50" s="1455">
        <f t="shared" ca="1" si="26"/>
        <v>24</v>
      </c>
      <c r="AC50" s="1455">
        <f t="shared" ca="1" si="26"/>
        <v>117</v>
      </c>
      <c r="AD50" s="1455">
        <f t="shared" ca="1" si="26"/>
        <v>-1</v>
      </c>
      <c r="AE50" s="1455">
        <f t="shared" ca="1" si="26"/>
        <v>0</v>
      </c>
      <c r="AF50" s="1455">
        <f t="shared" ca="1" si="26"/>
        <v>0</v>
      </c>
      <c r="AG50" s="1455">
        <f t="shared" ca="1" si="26"/>
        <v>0</v>
      </c>
      <c r="AH50" s="1455">
        <f t="shared" ca="1" si="26"/>
        <v>0</v>
      </c>
      <c r="AI50" s="1455">
        <f t="shared" ca="1" si="26"/>
        <v>0</v>
      </c>
      <c r="AJ50" s="1455">
        <f t="shared" ca="1" si="26"/>
        <v>0</v>
      </c>
      <c r="AK50" s="1455">
        <f t="shared" ca="1" si="26"/>
        <v>0</v>
      </c>
      <c r="AL50" s="1455">
        <f t="shared" ca="1" si="26"/>
        <v>0</v>
      </c>
      <c r="AM50" s="1455">
        <f t="shared" ca="1" si="26"/>
        <v>0</v>
      </c>
      <c r="AN50" s="1455">
        <f t="shared" ca="1" si="26"/>
        <v>0</v>
      </c>
      <c r="AO50" s="1455">
        <f t="shared" ca="1" si="26"/>
        <v>0</v>
      </c>
      <c r="AP50" s="1456">
        <f t="shared" ca="1" si="26"/>
        <v>0</v>
      </c>
      <c r="AR50" s="1399">
        <f t="shared" si="21"/>
        <v>0</v>
      </c>
      <c r="AS50" s="1400" t="str">
        <f t="shared" ca="1" si="21"/>
        <v>MKC_FF</v>
      </c>
      <c r="AT50" s="1487">
        <f t="shared" ca="1" si="22"/>
        <v>0</v>
      </c>
      <c r="AU50" s="1487">
        <f t="shared" ca="1" si="22"/>
        <v>0</v>
      </c>
      <c r="AV50" s="1487">
        <f t="shared" ca="1" si="22"/>
        <v>0</v>
      </c>
      <c r="AW50" s="1487">
        <f t="shared" ca="1" si="22"/>
        <v>0</v>
      </c>
      <c r="AX50" s="1487">
        <f t="shared" ca="1" si="22"/>
        <v>0</v>
      </c>
      <c r="AY50" s="1487">
        <f t="shared" ca="1" si="22"/>
        <v>0</v>
      </c>
      <c r="AZ50" s="1487">
        <f t="shared" ca="1" si="22"/>
        <v>0</v>
      </c>
      <c r="BA50" s="1487">
        <f t="shared" ca="1" si="22"/>
        <v>0</v>
      </c>
      <c r="BB50" s="1487">
        <f t="shared" ca="1" si="22"/>
        <v>0</v>
      </c>
      <c r="BC50" s="1487">
        <f t="shared" ca="1" si="22"/>
        <v>0</v>
      </c>
      <c r="BD50" s="1487">
        <f t="shared" ca="1" si="22"/>
        <v>0</v>
      </c>
      <c r="BE50" s="1487">
        <f t="shared" ca="1" si="22"/>
        <v>0</v>
      </c>
      <c r="BF50" s="1487">
        <f t="shared" ca="1" si="22"/>
        <v>0</v>
      </c>
      <c r="BG50" s="1487">
        <f t="shared" ca="1" si="22"/>
        <v>0</v>
      </c>
      <c r="BH50" s="1487">
        <f t="shared" ca="1" si="22"/>
        <v>-90</v>
      </c>
      <c r="BI50" s="1487">
        <f t="shared" ca="1" si="22"/>
        <v>12</v>
      </c>
      <c r="BJ50" s="1487">
        <f t="shared" ca="1" si="23"/>
        <v>24</v>
      </c>
      <c r="BK50" s="1487">
        <f t="shared" ca="1" si="23"/>
        <v>117</v>
      </c>
      <c r="BL50" s="1487">
        <f t="shared" ca="1" si="23"/>
        <v>-1</v>
      </c>
      <c r="BM50" s="1487">
        <f t="shared" ca="1" si="23"/>
        <v>0</v>
      </c>
      <c r="BN50" s="1487">
        <f t="shared" ca="1" si="23"/>
        <v>0</v>
      </c>
      <c r="BO50" s="1487">
        <f t="shared" ca="1" si="23"/>
        <v>0</v>
      </c>
      <c r="BP50" s="1487">
        <f t="shared" ca="1" si="23"/>
        <v>0</v>
      </c>
      <c r="BQ50" s="1487">
        <f t="shared" ca="1" si="23"/>
        <v>0</v>
      </c>
      <c r="BR50" s="1487">
        <f t="shared" ca="1" si="23"/>
        <v>0</v>
      </c>
      <c r="BS50" s="1487">
        <f t="shared" ca="1" si="23"/>
        <v>0</v>
      </c>
      <c r="BT50" s="1487">
        <f t="shared" ca="1" si="23"/>
        <v>0</v>
      </c>
      <c r="BU50" s="1487">
        <f t="shared" ca="1" si="23"/>
        <v>0</v>
      </c>
      <c r="BV50" s="1487">
        <f t="shared" ca="1" si="23"/>
        <v>0</v>
      </c>
      <c r="BW50" s="1487">
        <f t="shared" ca="1" si="23"/>
        <v>0</v>
      </c>
      <c r="BX50" s="1406">
        <f t="shared" ca="1" si="23"/>
        <v>0</v>
      </c>
    </row>
    <row r="51" spans="5:76" ht="15">
      <c r="E51" s="1390"/>
      <c r="F51" s="1391"/>
      <c r="G51" s="1391"/>
      <c r="H51" s="1391"/>
      <c r="I51" s="1391" t="str">
        <f t="shared" ca="1" si="25"/>
        <v>MKC_FL</v>
      </c>
      <c r="J51" s="1391"/>
      <c r="K51" s="1391"/>
      <c r="L51" s="1455">
        <f t="shared" ca="1" si="26"/>
        <v>0</v>
      </c>
      <c r="M51" s="1455">
        <f t="shared" ca="1" si="26"/>
        <v>0</v>
      </c>
      <c r="N51" s="1455">
        <f t="shared" ca="1" si="26"/>
        <v>0</v>
      </c>
      <c r="O51" s="1455">
        <f t="shared" ca="1" si="26"/>
        <v>0</v>
      </c>
      <c r="P51" s="1455">
        <f t="shared" ca="1" si="26"/>
        <v>0</v>
      </c>
      <c r="Q51" s="1455">
        <f t="shared" ca="1" si="26"/>
        <v>0</v>
      </c>
      <c r="R51" s="1455">
        <f t="shared" ca="1" si="26"/>
        <v>0</v>
      </c>
      <c r="S51" s="1455">
        <f t="shared" ca="1" si="26"/>
        <v>0</v>
      </c>
      <c r="T51" s="1455">
        <f t="shared" ca="1" si="26"/>
        <v>0</v>
      </c>
      <c r="U51" s="1455">
        <f t="shared" ca="1" si="26"/>
        <v>0</v>
      </c>
      <c r="V51" s="1455">
        <f t="shared" ca="1" si="26"/>
        <v>-1</v>
      </c>
      <c r="W51" s="1455">
        <f t="shared" ca="1" si="26"/>
        <v>0</v>
      </c>
      <c r="X51" s="1455">
        <f t="shared" ca="1" si="26"/>
        <v>-15</v>
      </c>
      <c r="Y51" s="1455">
        <f t="shared" ca="1" si="26"/>
        <v>-4</v>
      </c>
      <c r="Z51" s="1455">
        <f t="shared" ca="1" si="26"/>
        <v>-39</v>
      </c>
      <c r="AA51" s="1455">
        <f t="shared" ca="1" si="26"/>
        <v>-1</v>
      </c>
      <c r="AB51" s="1455">
        <f t="shared" ca="1" si="26"/>
        <v>-1</v>
      </c>
      <c r="AC51" s="1455">
        <f t="shared" ca="1" si="26"/>
        <v>0</v>
      </c>
      <c r="AD51" s="1455">
        <f t="shared" ca="1" si="26"/>
        <v>-1</v>
      </c>
      <c r="AE51" s="1455">
        <f t="shared" ca="1" si="26"/>
        <v>34</v>
      </c>
      <c r="AF51" s="1455">
        <f t="shared" ca="1" si="26"/>
        <v>11</v>
      </c>
      <c r="AG51" s="1455">
        <f t="shared" ca="1" si="26"/>
        <v>0</v>
      </c>
      <c r="AH51" s="1455">
        <f t="shared" ca="1" si="26"/>
        <v>0</v>
      </c>
      <c r="AI51" s="1455">
        <f t="shared" ca="1" si="26"/>
        <v>0</v>
      </c>
      <c r="AJ51" s="1455">
        <f t="shared" ca="1" si="26"/>
        <v>0</v>
      </c>
      <c r="AK51" s="1455">
        <f t="shared" ca="1" si="26"/>
        <v>0</v>
      </c>
      <c r="AL51" s="1455">
        <f t="shared" ca="1" si="26"/>
        <v>0</v>
      </c>
      <c r="AM51" s="1455">
        <f t="shared" ca="1" si="26"/>
        <v>0</v>
      </c>
      <c r="AN51" s="1455">
        <f t="shared" ca="1" si="26"/>
        <v>0</v>
      </c>
      <c r="AO51" s="1455">
        <f t="shared" ca="1" si="26"/>
        <v>0</v>
      </c>
      <c r="AP51" s="1456">
        <f t="shared" ca="1" si="26"/>
        <v>0</v>
      </c>
      <c r="AR51" s="1399">
        <f t="shared" si="21"/>
        <v>0</v>
      </c>
      <c r="AS51" s="1400" t="str">
        <f t="shared" ca="1" si="21"/>
        <v>MKC_FL</v>
      </c>
      <c r="AT51" s="1487">
        <f t="shared" ca="1" si="22"/>
        <v>0</v>
      </c>
      <c r="AU51" s="1487">
        <f t="shared" ca="1" si="22"/>
        <v>0</v>
      </c>
      <c r="AV51" s="1487">
        <f t="shared" ca="1" si="22"/>
        <v>0</v>
      </c>
      <c r="AW51" s="1487">
        <f t="shared" ca="1" si="22"/>
        <v>0</v>
      </c>
      <c r="AX51" s="1487">
        <f t="shared" ca="1" si="22"/>
        <v>0</v>
      </c>
      <c r="AY51" s="1487">
        <f t="shared" ca="1" si="22"/>
        <v>0</v>
      </c>
      <c r="AZ51" s="1487">
        <f t="shared" ca="1" si="22"/>
        <v>0</v>
      </c>
      <c r="BA51" s="1487">
        <f t="shared" ca="1" si="22"/>
        <v>0</v>
      </c>
      <c r="BB51" s="1487">
        <f t="shared" ca="1" si="22"/>
        <v>0</v>
      </c>
      <c r="BC51" s="1487">
        <f t="shared" ca="1" si="22"/>
        <v>0</v>
      </c>
      <c r="BD51" s="1487">
        <f t="shared" ca="1" si="22"/>
        <v>-1</v>
      </c>
      <c r="BE51" s="1487">
        <f t="shared" ca="1" si="22"/>
        <v>0</v>
      </c>
      <c r="BF51" s="1487">
        <f t="shared" ca="1" si="22"/>
        <v>-15</v>
      </c>
      <c r="BG51" s="1487">
        <f t="shared" ca="1" si="22"/>
        <v>-4</v>
      </c>
      <c r="BH51" s="1487">
        <f t="shared" ca="1" si="22"/>
        <v>-39</v>
      </c>
      <c r="BI51" s="1487">
        <f t="shared" ca="1" si="22"/>
        <v>-1</v>
      </c>
      <c r="BJ51" s="1487">
        <f t="shared" ca="1" si="23"/>
        <v>-1</v>
      </c>
      <c r="BK51" s="1487">
        <f t="shared" ca="1" si="23"/>
        <v>0</v>
      </c>
      <c r="BL51" s="1487">
        <f t="shared" ca="1" si="23"/>
        <v>-1</v>
      </c>
      <c r="BM51" s="1487">
        <f t="shared" ca="1" si="23"/>
        <v>34</v>
      </c>
      <c r="BN51" s="1487">
        <f t="shared" ca="1" si="23"/>
        <v>11</v>
      </c>
      <c r="BO51" s="1487">
        <f t="shared" ca="1" si="23"/>
        <v>0</v>
      </c>
      <c r="BP51" s="1487">
        <f t="shared" ca="1" si="23"/>
        <v>0</v>
      </c>
      <c r="BQ51" s="1487">
        <f t="shared" ca="1" si="23"/>
        <v>0</v>
      </c>
      <c r="BR51" s="1487">
        <f t="shared" ca="1" si="23"/>
        <v>0</v>
      </c>
      <c r="BS51" s="1487">
        <f t="shared" ca="1" si="23"/>
        <v>0</v>
      </c>
      <c r="BT51" s="1487">
        <f t="shared" ca="1" si="23"/>
        <v>0</v>
      </c>
      <c r="BU51" s="1487">
        <f t="shared" ca="1" si="23"/>
        <v>0</v>
      </c>
      <c r="BV51" s="1487">
        <f t="shared" ca="1" si="23"/>
        <v>0</v>
      </c>
      <c r="BW51" s="1487">
        <f t="shared" ca="1" si="23"/>
        <v>0</v>
      </c>
      <c r="BX51" s="1406">
        <f t="shared" ca="1" si="23"/>
        <v>0</v>
      </c>
    </row>
    <row r="52" spans="5:76" ht="15">
      <c r="E52" s="1390"/>
      <c r="F52" s="1391"/>
      <c r="G52" s="1391"/>
      <c r="H52" s="1391"/>
      <c r="I52" s="1391" t="str">
        <f t="shared" ca="1" si="25"/>
        <v>MKC_MPR</v>
      </c>
      <c r="J52" s="1391"/>
      <c r="K52" s="1391"/>
      <c r="L52" s="1455">
        <f t="shared" ca="1" si="26"/>
        <v>0</v>
      </c>
      <c r="M52" s="1455">
        <f t="shared" ca="1" si="26"/>
        <v>0</v>
      </c>
      <c r="N52" s="1455">
        <f t="shared" ca="1" si="26"/>
        <v>0</v>
      </c>
      <c r="O52" s="1455">
        <f t="shared" ca="1" si="26"/>
        <v>0</v>
      </c>
      <c r="P52" s="1455">
        <f t="shared" ca="1" si="26"/>
        <v>0</v>
      </c>
      <c r="Q52" s="1455">
        <f t="shared" ca="1" si="26"/>
        <v>0</v>
      </c>
      <c r="R52" s="1455">
        <f t="shared" ca="1" si="26"/>
        <v>-10</v>
      </c>
      <c r="S52" s="1455">
        <f t="shared" ca="1" si="26"/>
        <v>-4</v>
      </c>
      <c r="T52" s="1455">
        <f t="shared" ca="1" si="26"/>
        <v>0</v>
      </c>
      <c r="U52" s="1455">
        <f t="shared" ca="1" si="26"/>
        <v>0</v>
      </c>
      <c r="V52" s="1455">
        <f t="shared" ca="1" si="26"/>
        <v>-1</v>
      </c>
      <c r="W52" s="1455">
        <f t="shared" ca="1" si="26"/>
        <v>0</v>
      </c>
      <c r="X52" s="1455">
        <f t="shared" ca="1" si="26"/>
        <v>-3</v>
      </c>
      <c r="Y52" s="1455">
        <f t="shared" ca="1" si="26"/>
        <v>0</v>
      </c>
      <c r="Z52" s="1455">
        <f t="shared" ca="1" si="26"/>
        <v>0</v>
      </c>
      <c r="AA52" s="1455">
        <f t="shared" ca="1" si="26"/>
        <v>0</v>
      </c>
      <c r="AB52" s="1455">
        <f t="shared" ca="1" si="26"/>
        <v>0</v>
      </c>
      <c r="AC52" s="1455">
        <f t="shared" ca="1" si="26"/>
        <v>0</v>
      </c>
      <c r="AD52" s="1455">
        <f t="shared" ca="1" si="26"/>
        <v>0</v>
      </c>
      <c r="AE52" s="1455">
        <f t="shared" ca="1" si="26"/>
        <v>0</v>
      </c>
      <c r="AF52" s="1455">
        <f t="shared" ca="1" si="26"/>
        <v>0</v>
      </c>
      <c r="AG52" s="1455">
        <f t="shared" ca="1" si="26"/>
        <v>0</v>
      </c>
      <c r="AH52" s="1455">
        <f t="shared" ca="1" si="26"/>
        <v>0</v>
      </c>
      <c r="AI52" s="1455">
        <f t="shared" ca="1" si="26"/>
        <v>0</v>
      </c>
      <c r="AJ52" s="1455">
        <f t="shared" ca="1" si="26"/>
        <v>0</v>
      </c>
      <c r="AK52" s="1455">
        <f t="shared" ca="1" si="26"/>
        <v>0</v>
      </c>
      <c r="AL52" s="1455">
        <f t="shared" ca="1" si="26"/>
        <v>0</v>
      </c>
      <c r="AM52" s="1455">
        <f t="shared" ca="1" si="26"/>
        <v>0</v>
      </c>
      <c r="AN52" s="1455">
        <f t="shared" ca="1" si="26"/>
        <v>0</v>
      </c>
      <c r="AO52" s="1455">
        <f t="shared" ca="1" si="26"/>
        <v>0</v>
      </c>
      <c r="AP52" s="1456">
        <f t="shared" ca="1" si="26"/>
        <v>0</v>
      </c>
      <c r="AR52" s="1399">
        <f t="shared" si="21"/>
        <v>0</v>
      </c>
      <c r="AS52" s="1400" t="str">
        <f t="shared" ca="1" si="21"/>
        <v>MKC_MPR</v>
      </c>
      <c r="AT52" s="1487">
        <f t="shared" ca="1" si="22"/>
        <v>0</v>
      </c>
      <c r="AU52" s="1487">
        <f t="shared" ca="1" si="22"/>
        <v>0</v>
      </c>
      <c r="AV52" s="1487">
        <f t="shared" ca="1" si="22"/>
        <v>0</v>
      </c>
      <c r="AW52" s="1487">
        <f t="shared" ca="1" si="22"/>
        <v>0</v>
      </c>
      <c r="AX52" s="1487">
        <f t="shared" ca="1" si="22"/>
        <v>0</v>
      </c>
      <c r="AY52" s="1487">
        <f t="shared" ca="1" si="22"/>
        <v>0</v>
      </c>
      <c r="AZ52" s="1487">
        <f t="shared" ca="1" si="22"/>
        <v>-10</v>
      </c>
      <c r="BA52" s="1487">
        <f t="shared" ca="1" si="22"/>
        <v>-4</v>
      </c>
      <c r="BB52" s="1487">
        <f t="shared" ca="1" si="22"/>
        <v>0</v>
      </c>
      <c r="BC52" s="1487">
        <f t="shared" ca="1" si="22"/>
        <v>0</v>
      </c>
      <c r="BD52" s="1487">
        <f t="shared" ca="1" si="22"/>
        <v>-1</v>
      </c>
      <c r="BE52" s="1487">
        <f t="shared" ca="1" si="22"/>
        <v>0</v>
      </c>
      <c r="BF52" s="1487">
        <f t="shared" ca="1" si="22"/>
        <v>-3</v>
      </c>
      <c r="BG52" s="1487">
        <f t="shared" ca="1" si="22"/>
        <v>0</v>
      </c>
      <c r="BH52" s="1487">
        <f t="shared" ca="1" si="22"/>
        <v>0</v>
      </c>
      <c r="BI52" s="1487">
        <f t="shared" ca="1" si="22"/>
        <v>0</v>
      </c>
      <c r="BJ52" s="1487">
        <f t="shared" ca="1" si="23"/>
        <v>0</v>
      </c>
      <c r="BK52" s="1487">
        <f t="shared" ca="1" si="23"/>
        <v>0</v>
      </c>
      <c r="BL52" s="1487">
        <f t="shared" ca="1" si="23"/>
        <v>0</v>
      </c>
      <c r="BM52" s="1487">
        <f t="shared" ca="1" si="23"/>
        <v>0</v>
      </c>
      <c r="BN52" s="1487">
        <f t="shared" ca="1" si="23"/>
        <v>0</v>
      </c>
      <c r="BO52" s="1487">
        <f t="shared" ca="1" si="23"/>
        <v>0</v>
      </c>
      <c r="BP52" s="1487">
        <f t="shared" ca="1" si="23"/>
        <v>0</v>
      </c>
      <c r="BQ52" s="1487">
        <f t="shared" ca="1" si="23"/>
        <v>0</v>
      </c>
      <c r="BR52" s="1487">
        <f t="shared" ca="1" si="23"/>
        <v>0</v>
      </c>
      <c r="BS52" s="1487">
        <f t="shared" ca="1" si="23"/>
        <v>0</v>
      </c>
      <c r="BT52" s="1487">
        <f t="shared" ca="1" si="23"/>
        <v>0</v>
      </c>
      <c r="BU52" s="1487">
        <f t="shared" ca="1" si="23"/>
        <v>0</v>
      </c>
      <c r="BV52" s="1487">
        <f t="shared" ca="1" si="23"/>
        <v>0</v>
      </c>
      <c r="BW52" s="1487">
        <f t="shared" ca="1" si="23"/>
        <v>0</v>
      </c>
      <c r="BX52" s="1406">
        <f t="shared" ca="1" si="23"/>
        <v>0</v>
      </c>
    </row>
    <row r="53" spans="5:76" ht="15">
      <c r="E53" s="1390"/>
      <c r="F53" s="1391"/>
      <c r="G53" s="1391"/>
      <c r="H53" s="1391"/>
      <c r="I53" s="1391" t="str">
        <f t="shared" ca="1" si="25"/>
        <v>MKC_MPL</v>
      </c>
      <c r="J53" s="1391"/>
      <c r="K53" s="1391"/>
      <c r="L53" s="1455">
        <f t="shared" ca="1" si="26"/>
        <v>0</v>
      </c>
      <c r="M53" s="1455">
        <f t="shared" ca="1" si="26"/>
        <v>0</v>
      </c>
      <c r="N53" s="1455">
        <f t="shared" ca="1" si="26"/>
        <v>0</v>
      </c>
      <c r="O53" s="1455">
        <f t="shared" ca="1" si="26"/>
        <v>0</v>
      </c>
      <c r="P53" s="1455">
        <f t="shared" ca="1" si="26"/>
        <v>0</v>
      </c>
      <c r="Q53" s="1455">
        <f t="shared" ca="1" si="26"/>
        <v>-2</v>
      </c>
      <c r="R53" s="1455">
        <f t="shared" ca="1" si="26"/>
        <v>-9</v>
      </c>
      <c r="S53" s="1455">
        <f t="shared" ca="1" si="26"/>
        <v>0</v>
      </c>
      <c r="T53" s="1455">
        <f t="shared" ca="1" si="26"/>
        <v>0</v>
      </c>
      <c r="U53" s="1455">
        <f t="shared" ca="1" si="26"/>
        <v>0</v>
      </c>
      <c r="V53" s="1455">
        <f t="shared" ca="1" si="26"/>
        <v>0</v>
      </c>
      <c r="W53" s="1455">
        <f t="shared" ca="1" si="26"/>
        <v>0</v>
      </c>
      <c r="X53" s="1455">
        <f t="shared" ca="1" si="26"/>
        <v>-6</v>
      </c>
      <c r="Y53" s="1455">
        <f t="shared" ca="1" si="26"/>
        <v>0</v>
      </c>
      <c r="Z53" s="1455">
        <f t="shared" ca="1" si="26"/>
        <v>0</v>
      </c>
      <c r="AA53" s="1455">
        <f t="shared" ca="1" si="26"/>
        <v>-12</v>
      </c>
      <c r="AB53" s="1455">
        <f t="shared" ca="1" si="26"/>
        <v>0</v>
      </c>
      <c r="AC53" s="1455">
        <f t="shared" ca="1" si="26"/>
        <v>-1</v>
      </c>
      <c r="AD53" s="1455">
        <f t="shared" ca="1" si="26"/>
        <v>0</v>
      </c>
      <c r="AE53" s="1455">
        <f t="shared" ca="1" si="26"/>
        <v>0</v>
      </c>
      <c r="AF53" s="1455">
        <f t="shared" ca="1" si="26"/>
        <v>0</v>
      </c>
      <c r="AG53" s="1455">
        <f t="shared" ca="1" si="26"/>
        <v>0</v>
      </c>
      <c r="AH53" s="1455">
        <f t="shared" ca="1" si="26"/>
        <v>0</v>
      </c>
      <c r="AI53" s="1455">
        <f t="shared" ca="1" si="26"/>
        <v>0</v>
      </c>
      <c r="AJ53" s="1455">
        <f t="shared" ca="1" si="26"/>
        <v>0</v>
      </c>
      <c r="AK53" s="1455">
        <f t="shared" ca="1" si="26"/>
        <v>0</v>
      </c>
      <c r="AL53" s="1455">
        <f t="shared" ca="1" si="26"/>
        <v>0</v>
      </c>
      <c r="AM53" s="1455">
        <f t="shared" ca="1" si="26"/>
        <v>0</v>
      </c>
      <c r="AN53" s="1455">
        <f t="shared" ca="1" si="26"/>
        <v>0</v>
      </c>
      <c r="AO53" s="1455">
        <f t="shared" ca="1" si="26"/>
        <v>0</v>
      </c>
      <c r="AP53" s="1456">
        <f t="shared" ca="1" si="26"/>
        <v>0</v>
      </c>
      <c r="AR53" s="1399">
        <f t="shared" si="21"/>
        <v>0</v>
      </c>
      <c r="AS53" s="1400" t="str">
        <f t="shared" ca="1" si="21"/>
        <v>MKC_MPL</v>
      </c>
      <c r="AT53" s="1487">
        <f t="shared" ca="1" si="22"/>
        <v>0</v>
      </c>
      <c r="AU53" s="1487">
        <f t="shared" ca="1" si="22"/>
        <v>0</v>
      </c>
      <c r="AV53" s="1487">
        <f t="shared" ca="1" si="22"/>
        <v>0</v>
      </c>
      <c r="AW53" s="1487">
        <f t="shared" ca="1" si="22"/>
        <v>0</v>
      </c>
      <c r="AX53" s="1487">
        <f t="shared" ca="1" si="22"/>
        <v>0</v>
      </c>
      <c r="AY53" s="1487">
        <f t="shared" ca="1" si="22"/>
        <v>-2</v>
      </c>
      <c r="AZ53" s="1487">
        <f t="shared" ca="1" si="22"/>
        <v>-9</v>
      </c>
      <c r="BA53" s="1487">
        <f t="shared" ca="1" si="22"/>
        <v>0</v>
      </c>
      <c r="BB53" s="1487">
        <f t="shared" ca="1" si="22"/>
        <v>0</v>
      </c>
      <c r="BC53" s="1487">
        <f t="shared" ca="1" si="22"/>
        <v>0</v>
      </c>
      <c r="BD53" s="1487">
        <f t="shared" ca="1" si="22"/>
        <v>0</v>
      </c>
      <c r="BE53" s="1487">
        <f t="shared" ca="1" si="22"/>
        <v>0</v>
      </c>
      <c r="BF53" s="1487">
        <f t="shared" ca="1" si="22"/>
        <v>-6</v>
      </c>
      <c r="BG53" s="1487">
        <f t="shared" ca="1" si="22"/>
        <v>0</v>
      </c>
      <c r="BH53" s="1487">
        <f t="shared" ca="1" si="22"/>
        <v>0</v>
      </c>
      <c r="BI53" s="1487">
        <f t="shared" ca="1" si="22"/>
        <v>-12</v>
      </c>
      <c r="BJ53" s="1487">
        <f t="shared" ca="1" si="23"/>
        <v>0</v>
      </c>
      <c r="BK53" s="1487">
        <f t="shared" ca="1" si="23"/>
        <v>-1</v>
      </c>
      <c r="BL53" s="1487">
        <f t="shared" ca="1" si="23"/>
        <v>0</v>
      </c>
      <c r="BM53" s="1487">
        <f t="shared" ca="1" si="23"/>
        <v>0</v>
      </c>
      <c r="BN53" s="1487">
        <f t="shared" ca="1" si="23"/>
        <v>0</v>
      </c>
      <c r="BO53" s="1487">
        <f t="shared" ca="1" si="23"/>
        <v>0</v>
      </c>
      <c r="BP53" s="1487">
        <f t="shared" ca="1" si="23"/>
        <v>0</v>
      </c>
      <c r="BQ53" s="1487">
        <f t="shared" ca="1" si="23"/>
        <v>0</v>
      </c>
      <c r="BR53" s="1487">
        <f t="shared" ca="1" si="23"/>
        <v>0</v>
      </c>
      <c r="BS53" s="1487">
        <f t="shared" ca="1" si="23"/>
        <v>0</v>
      </c>
      <c r="BT53" s="1487">
        <f t="shared" ca="1" si="23"/>
        <v>0</v>
      </c>
      <c r="BU53" s="1487">
        <f t="shared" ca="1" si="23"/>
        <v>0</v>
      </c>
      <c r="BV53" s="1487">
        <f t="shared" ca="1" si="23"/>
        <v>0</v>
      </c>
      <c r="BW53" s="1487">
        <f t="shared" ca="1" si="23"/>
        <v>0</v>
      </c>
      <c r="BX53" s="1406">
        <f t="shared" ca="1" si="23"/>
        <v>0</v>
      </c>
    </row>
    <row r="54" spans="5:76" ht="15">
      <c r="E54" s="1390"/>
      <c r="F54" s="1391"/>
      <c r="G54" s="1391"/>
      <c r="H54" s="1391"/>
      <c r="I54" s="1391" t="str">
        <f t="shared" ca="1" si="25"/>
        <v>MKC_SWA</v>
      </c>
      <c r="J54" s="1391"/>
      <c r="K54" s="1391"/>
      <c r="L54" s="1455">
        <f t="shared" ca="1" si="26"/>
        <v>0</v>
      </c>
      <c r="M54" s="1455">
        <f t="shared" ca="1" si="26"/>
        <v>0</v>
      </c>
      <c r="N54" s="1455">
        <f t="shared" ca="1" si="26"/>
        <v>0</v>
      </c>
      <c r="O54" s="1455">
        <f t="shared" ca="1" si="26"/>
        <v>0</v>
      </c>
      <c r="P54" s="1455">
        <f t="shared" ca="1" si="26"/>
        <v>0</v>
      </c>
      <c r="Q54" s="1455">
        <f t="shared" ca="1" si="26"/>
        <v>0</v>
      </c>
      <c r="R54" s="1455">
        <f t="shared" ca="1" si="26"/>
        <v>0</v>
      </c>
      <c r="S54" s="1455">
        <f t="shared" ca="1" si="26"/>
        <v>0</v>
      </c>
      <c r="T54" s="1455">
        <f t="shared" ca="1" si="26"/>
        <v>-26</v>
      </c>
      <c r="U54" s="1455">
        <f t="shared" ca="1" si="26"/>
        <v>-14</v>
      </c>
      <c r="V54" s="1455">
        <f t="shared" ca="1" si="26"/>
        <v>21</v>
      </c>
      <c r="W54" s="1455">
        <f t="shared" ca="1" si="26"/>
        <v>0</v>
      </c>
      <c r="X54" s="1455">
        <f t="shared" ca="1" si="26"/>
        <v>0</v>
      </c>
      <c r="Y54" s="1455">
        <f t="shared" ca="1" si="26"/>
        <v>0</v>
      </c>
      <c r="Z54" s="1455">
        <f t="shared" ca="1" si="26"/>
        <v>0</v>
      </c>
      <c r="AA54" s="1455">
        <f t="shared" ca="1" si="26"/>
        <v>0</v>
      </c>
      <c r="AB54" s="1455">
        <f t="shared" ca="1" si="26"/>
        <v>0</v>
      </c>
      <c r="AC54" s="1455">
        <f t="shared" ca="1" si="26"/>
        <v>0</v>
      </c>
      <c r="AD54" s="1455">
        <f t="shared" ca="1" si="26"/>
        <v>0</v>
      </c>
      <c r="AE54" s="1455">
        <f t="shared" ca="1" si="26"/>
        <v>0</v>
      </c>
      <c r="AF54" s="1455">
        <f t="shared" ca="1" si="26"/>
        <v>0</v>
      </c>
      <c r="AG54" s="1455">
        <f t="shared" ca="1" si="26"/>
        <v>0</v>
      </c>
      <c r="AH54" s="1455">
        <f t="shared" ca="1" si="26"/>
        <v>0</v>
      </c>
      <c r="AI54" s="1455">
        <f t="shared" ca="1" si="26"/>
        <v>0</v>
      </c>
      <c r="AJ54" s="1455">
        <f t="shared" ca="1" si="26"/>
        <v>0</v>
      </c>
      <c r="AK54" s="1455">
        <f t="shared" ca="1" si="26"/>
        <v>0</v>
      </c>
      <c r="AL54" s="1455">
        <f t="shared" ca="1" si="26"/>
        <v>0</v>
      </c>
      <c r="AM54" s="1455">
        <f t="shared" ca="1" si="26"/>
        <v>0</v>
      </c>
      <c r="AN54" s="1455">
        <f t="shared" ca="1" si="26"/>
        <v>0</v>
      </c>
      <c r="AO54" s="1455">
        <f t="shared" ca="1" si="26"/>
        <v>0</v>
      </c>
      <c r="AP54" s="1456">
        <f t="shared" ca="1" si="26"/>
        <v>0</v>
      </c>
      <c r="AR54" s="1399">
        <f t="shared" si="21"/>
        <v>0</v>
      </c>
      <c r="AS54" s="1400" t="str">
        <f t="shared" ca="1" si="21"/>
        <v>MKC_SWA</v>
      </c>
      <c r="AT54" s="1487">
        <f t="shared" ca="1" si="22"/>
        <v>0</v>
      </c>
      <c r="AU54" s="1487">
        <f t="shared" ca="1" si="22"/>
        <v>0</v>
      </c>
      <c r="AV54" s="1487">
        <f t="shared" ca="1" si="22"/>
        <v>0</v>
      </c>
      <c r="AW54" s="1487">
        <f t="shared" ca="1" si="22"/>
        <v>0</v>
      </c>
      <c r="AX54" s="1487">
        <f t="shared" ca="1" si="22"/>
        <v>0</v>
      </c>
      <c r="AY54" s="1487">
        <f t="shared" ca="1" si="22"/>
        <v>0</v>
      </c>
      <c r="AZ54" s="1487">
        <f t="shared" ca="1" si="22"/>
        <v>0</v>
      </c>
      <c r="BA54" s="1487">
        <f t="shared" ca="1" si="22"/>
        <v>0</v>
      </c>
      <c r="BB54" s="1487">
        <f t="shared" ca="1" si="22"/>
        <v>-26</v>
      </c>
      <c r="BC54" s="1487">
        <f t="shared" ca="1" si="22"/>
        <v>-14</v>
      </c>
      <c r="BD54" s="1487">
        <f t="shared" ca="1" si="22"/>
        <v>21</v>
      </c>
      <c r="BE54" s="1487">
        <f t="shared" ca="1" si="22"/>
        <v>0</v>
      </c>
      <c r="BF54" s="1487">
        <f t="shared" ca="1" si="22"/>
        <v>0</v>
      </c>
      <c r="BG54" s="1487">
        <f t="shared" ca="1" si="22"/>
        <v>0</v>
      </c>
      <c r="BH54" s="1487">
        <f t="shared" ca="1" si="22"/>
        <v>0</v>
      </c>
      <c r="BI54" s="1487">
        <f t="shared" ca="1" si="22"/>
        <v>0</v>
      </c>
      <c r="BJ54" s="1487">
        <f t="shared" ca="1" si="23"/>
        <v>0</v>
      </c>
      <c r="BK54" s="1487">
        <f t="shared" ca="1" si="23"/>
        <v>0</v>
      </c>
      <c r="BL54" s="1487">
        <f t="shared" ca="1" si="23"/>
        <v>0</v>
      </c>
      <c r="BM54" s="1487">
        <f t="shared" ca="1" si="23"/>
        <v>0</v>
      </c>
      <c r="BN54" s="1487">
        <f t="shared" ca="1" si="23"/>
        <v>0</v>
      </c>
      <c r="BO54" s="1487">
        <f t="shared" ca="1" si="23"/>
        <v>0</v>
      </c>
      <c r="BP54" s="1487">
        <f t="shared" ca="1" si="23"/>
        <v>0</v>
      </c>
      <c r="BQ54" s="1487">
        <f t="shared" ca="1" si="23"/>
        <v>0</v>
      </c>
      <c r="BR54" s="1487">
        <f t="shared" ca="1" si="23"/>
        <v>0</v>
      </c>
      <c r="BS54" s="1487">
        <f t="shared" ca="1" si="23"/>
        <v>0</v>
      </c>
      <c r="BT54" s="1487">
        <f t="shared" ca="1" si="23"/>
        <v>0</v>
      </c>
      <c r="BU54" s="1487">
        <f t="shared" ca="1" si="23"/>
        <v>0</v>
      </c>
      <c r="BV54" s="1487">
        <f t="shared" ca="1" si="23"/>
        <v>0</v>
      </c>
      <c r="BW54" s="1487">
        <f t="shared" ca="1" si="23"/>
        <v>0</v>
      </c>
      <c r="BX54" s="1406">
        <f t="shared" ca="1" si="23"/>
        <v>0</v>
      </c>
    </row>
    <row r="55" spans="5:76" ht="15">
      <c r="E55" s="1390"/>
      <c r="F55" s="1391"/>
      <c r="G55" s="1391"/>
      <c r="H55" s="1391"/>
      <c r="I55" s="1391" t="str">
        <f t="shared" ca="1" si="25"/>
        <v>MKR_HP</v>
      </c>
      <c r="J55" s="1391"/>
      <c r="K55" s="1391"/>
      <c r="L55" s="1455">
        <f t="shared" ca="1" si="26"/>
        <v>0</v>
      </c>
      <c r="M55" s="1455">
        <f t="shared" ca="1" si="26"/>
        <v>0</v>
      </c>
      <c r="N55" s="1455">
        <f t="shared" ca="1" si="26"/>
        <v>0</v>
      </c>
      <c r="O55" s="1455">
        <f t="shared" ca="1" si="26"/>
        <v>0</v>
      </c>
      <c r="P55" s="1455">
        <f t="shared" ca="1" si="26"/>
        <v>0</v>
      </c>
      <c r="Q55" s="1455">
        <f t="shared" ca="1" si="26"/>
        <v>0</v>
      </c>
      <c r="R55" s="1455">
        <f t="shared" ca="1" si="26"/>
        <v>0</v>
      </c>
      <c r="S55" s="1455">
        <f t="shared" ca="1" si="26"/>
        <v>0</v>
      </c>
      <c r="T55" s="1455">
        <f t="shared" ca="1" si="26"/>
        <v>0</v>
      </c>
      <c r="U55" s="1455">
        <f t="shared" ca="1" si="26"/>
        <v>0</v>
      </c>
      <c r="V55" s="1455">
        <f t="shared" ca="1" si="26"/>
        <v>0</v>
      </c>
      <c r="W55" s="1455">
        <f t="shared" ca="1" si="26"/>
        <v>0</v>
      </c>
      <c r="X55" s="1455">
        <f t="shared" ca="1" si="26"/>
        <v>0</v>
      </c>
      <c r="Y55" s="1455">
        <f t="shared" ca="1" si="26"/>
        <v>0</v>
      </c>
      <c r="Z55" s="1455">
        <f t="shared" ca="1" si="26"/>
        <v>-1</v>
      </c>
      <c r="AA55" s="1455">
        <f t="shared" ca="1" si="26"/>
        <v>-1</v>
      </c>
      <c r="AB55" s="1455">
        <f t="shared" ca="1" si="26"/>
        <v>0</v>
      </c>
      <c r="AC55" s="1455">
        <f t="shared" ca="1" si="26"/>
        <v>0</v>
      </c>
      <c r="AD55" s="1455">
        <f t="shared" ca="1" si="26"/>
        <v>0</v>
      </c>
      <c r="AE55" s="1455">
        <f t="shared" ca="1" si="26"/>
        <v>0</v>
      </c>
      <c r="AF55" s="1455">
        <f t="shared" ca="1" si="26"/>
        <v>-1</v>
      </c>
      <c r="AG55" s="1455">
        <f t="shared" ca="1" si="26"/>
        <v>0</v>
      </c>
      <c r="AH55" s="1455">
        <f t="shared" ca="1" si="26"/>
        <v>0</v>
      </c>
      <c r="AI55" s="1455">
        <f t="shared" ca="1" si="26"/>
        <v>0</v>
      </c>
      <c r="AJ55" s="1455">
        <f t="shared" ca="1" si="26"/>
        <v>0</v>
      </c>
      <c r="AK55" s="1455">
        <f t="shared" ca="1" si="26"/>
        <v>0</v>
      </c>
      <c r="AL55" s="1455">
        <f t="shared" ca="1" si="26"/>
        <v>0</v>
      </c>
      <c r="AM55" s="1455">
        <f t="shared" ca="1" si="26"/>
        <v>0</v>
      </c>
      <c r="AN55" s="1455">
        <f t="shared" ca="1" si="26"/>
        <v>0</v>
      </c>
      <c r="AO55" s="1455">
        <f t="shared" ca="1" si="26"/>
        <v>0</v>
      </c>
      <c r="AP55" s="1456">
        <f t="shared" ca="1" si="26"/>
        <v>0</v>
      </c>
      <c r="AR55" s="1399">
        <f t="shared" si="21"/>
        <v>0</v>
      </c>
      <c r="AS55" s="1400" t="str">
        <f t="shared" ca="1" si="21"/>
        <v>MKR_HP</v>
      </c>
      <c r="AT55" s="1487">
        <f t="shared" ca="1" si="22"/>
        <v>0</v>
      </c>
      <c r="AU55" s="1487">
        <f t="shared" ca="1" si="22"/>
        <v>0</v>
      </c>
      <c r="AV55" s="1487">
        <f t="shared" ca="1" si="22"/>
        <v>0</v>
      </c>
      <c r="AW55" s="1487">
        <f t="shared" ca="1" si="22"/>
        <v>0</v>
      </c>
      <c r="AX55" s="1487">
        <f t="shared" ca="1" si="22"/>
        <v>0</v>
      </c>
      <c r="AY55" s="1487">
        <f t="shared" ca="1" si="22"/>
        <v>0</v>
      </c>
      <c r="AZ55" s="1487">
        <f t="shared" ca="1" si="22"/>
        <v>0</v>
      </c>
      <c r="BA55" s="1487">
        <f t="shared" ca="1" si="22"/>
        <v>0</v>
      </c>
      <c r="BB55" s="1487">
        <f t="shared" ca="1" si="22"/>
        <v>0</v>
      </c>
      <c r="BC55" s="1487">
        <f t="shared" ca="1" si="22"/>
        <v>0</v>
      </c>
      <c r="BD55" s="1487">
        <f t="shared" ca="1" si="22"/>
        <v>0</v>
      </c>
      <c r="BE55" s="1487">
        <f t="shared" ca="1" si="22"/>
        <v>0</v>
      </c>
      <c r="BF55" s="1487">
        <f t="shared" ca="1" si="22"/>
        <v>0</v>
      </c>
      <c r="BG55" s="1487">
        <f t="shared" ca="1" si="22"/>
        <v>0</v>
      </c>
      <c r="BH55" s="1487">
        <f t="shared" ca="1" si="22"/>
        <v>-1</v>
      </c>
      <c r="BI55" s="1487">
        <f t="shared" ca="1" si="22"/>
        <v>-1</v>
      </c>
      <c r="BJ55" s="1487">
        <f t="shared" ca="1" si="23"/>
        <v>0</v>
      </c>
      <c r="BK55" s="1487">
        <f t="shared" ca="1" si="23"/>
        <v>0</v>
      </c>
      <c r="BL55" s="1487">
        <f t="shared" ca="1" si="23"/>
        <v>0</v>
      </c>
      <c r="BM55" s="1487">
        <f t="shared" ca="1" si="23"/>
        <v>0</v>
      </c>
      <c r="BN55" s="1487">
        <f t="shared" ca="1" si="23"/>
        <v>-1</v>
      </c>
      <c r="BO55" s="1487">
        <f t="shared" ca="1" si="23"/>
        <v>0</v>
      </c>
      <c r="BP55" s="1487">
        <f t="shared" ca="1" si="23"/>
        <v>0</v>
      </c>
      <c r="BQ55" s="1487">
        <f t="shared" ca="1" si="23"/>
        <v>0</v>
      </c>
      <c r="BR55" s="1487">
        <f t="shared" ca="1" si="23"/>
        <v>0</v>
      </c>
      <c r="BS55" s="1487">
        <f t="shared" ca="1" si="23"/>
        <v>0</v>
      </c>
      <c r="BT55" s="1487">
        <f t="shared" ca="1" si="23"/>
        <v>0</v>
      </c>
      <c r="BU55" s="1487">
        <f t="shared" ca="1" si="23"/>
        <v>0</v>
      </c>
      <c r="BV55" s="1487">
        <f t="shared" ca="1" si="23"/>
        <v>0</v>
      </c>
      <c r="BW55" s="1487">
        <f t="shared" ca="1" si="23"/>
        <v>0</v>
      </c>
      <c r="BX55" s="1406">
        <f t="shared" ca="1" si="23"/>
        <v>0</v>
      </c>
    </row>
    <row r="56" spans="5:76" ht="15">
      <c r="E56" s="1390"/>
      <c r="F56" s="1391"/>
      <c r="G56" s="1391"/>
      <c r="H56" s="1391"/>
      <c r="I56" s="1391" t="str">
        <f t="shared" ca="1" si="25"/>
        <v>MKR_PB</v>
      </c>
      <c r="J56" s="1391"/>
      <c r="K56" s="1391"/>
      <c r="L56" s="1455">
        <f t="shared" ca="1" si="26"/>
        <v>0</v>
      </c>
      <c r="M56" s="1455">
        <f t="shared" ca="1" si="26"/>
        <v>0</v>
      </c>
      <c r="N56" s="1455">
        <f t="shared" ca="1" si="26"/>
        <v>0</v>
      </c>
      <c r="O56" s="1455">
        <f t="shared" ca="1" si="26"/>
        <v>0</v>
      </c>
      <c r="P56" s="1455">
        <f t="shared" ca="1" si="26"/>
        <v>0</v>
      </c>
      <c r="Q56" s="1455">
        <f t="shared" ca="1" si="26"/>
        <v>0</v>
      </c>
      <c r="R56" s="1455">
        <f t="shared" ca="1" si="26"/>
        <v>0</v>
      </c>
      <c r="S56" s="1455">
        <f t="shared" ca="1" si="26"/>
        <v>0</v>
      </c>
      <c r="T56" s="1455">
        <f t="shared" ca="1" si="26"/>
        <v>0</v>
      </c>
      <c r="U56" s="1455">
        <f t="shared" ca="1" si="26"/>
        <v>0</v>
      </c>
      <c r="V56" s="1455">
        <f t="shared" ca="1" si="26"/>
        <v>-71</v>
      </c>
      <c r="W56" s="1455">
        <f t="shared" ca="1" si="26"/>
        <v>-74</v>
      </c>
      <c r="X56" s="1455">
        <f t="shared" ca="1" si="26"/>
        <v>-14</v>
      </c>
      <c r="Y56" s="1455">
        <f t="shared" ca="1" si="26"/>
        <v>-8</v>
      </c>
      <c r="Z56" s="1455">
        <f t="shared" ca="1" si="26"/>
        <v>0</v>
      </c>
      <c r="AA56" s="1455">
        <f t="shared" ca="1" si="26"/>
        <v>0</v>
      </c>
      <c r="AB56" s="1455">
        <f t="shared" ca="1" si="26"/>
        <v>0</v>
      </c>
      <c r="AC56" s="1455">
        <f t="shared" ca="1" si="26"/>
        <v>-2</v>
      </c>
      <c r="AD56" s="1455">
        <f t="shared" ca="1" si="26"/>
        <v>0</v>
      </c>
      <c r="AE56" s="1455">
        <f t="shared" ca="1" si="26"/>
        <v>0</v>
      </c>
      <c r="AF56" s="1455">
        <f t="shared" ca="1" si="26"/>
        <v>0</v>
      </c>
      <c r="AG56" s="1455">
        <f t="shared" ca="1" si="26"/>
        <v>0</v>
      </c>
      <c r="AH56" s="1455">
        <f t="shared" ca="1" si="26"/>
        <v>0</v>
      </c>
      <c r="AI56" s="1455">
        <f t="shared" ca="1" si="26"/>
        <v>0</v>
      </c>
      <c r="AJ56" s="1455">
        <f t="shared" ca="1" si="26"/>
        <v>0</v>
      </c>
      <c r="AK56" s="1455">
        <f t="shared" ca="1" si="26"/>
        <v>0</v>
      </c>
      <c r="AL56" s="1455">
        <f t="shared" ca="1" si="26"/>
        <v>0</v>
      </c>
      <c r="AM56" s="1455">
        <f t="shared" ca="1" si="26"/>
        <v>0</v>
      </c>
      <c r="AN56" s="1455">
        <f t="shared" ca="1" si="26"/>
        <v>0</v>
      </c>
      <c r="AO56" s="1455">
        <f t="shared" ca="1" si="26"/>
        <v>0</v>
      </c>
      <c r="AP56" s="1456">
        <f t="shared" ca="1" si="26"/>
        <v>0</v>
      </c>
      <c r="AR56" s="1399">
        <f t="shared" si="21"/>
        <v>0</v>
      </c>
      <c r="AS56" s="1400" t="str">
        <f t="shared" ca="1" si="21"/>
        <v>MKR_PB</v>
      </c>
      <c r="AT56" s="1487">
        <f t="shared" ca="1" si="22"/>
        <v>0</v>
      </c>
      <c r="AU56" s="1487">
        <f t="shared" ca="1" si="22"/>
        <v>0</v>
      </c>
      <c r="AV56" s="1487">
        <f t="shared" ca="1" si="22"/>
        <v>0</v>
      </c>
      <c r="AW56" s="1487">
        <f t="shared" ca="1" si="22"/>
        <v>0</v>
      </c>
      <c r="AX56" s="1487">
        <f t="shared" ca="1" si="22"/>
        <v>0</v>
      </c>
      <c r="AY56" s="1487">
        <f t="shared" ca="1" si="22"/>
        <v>0</v>
      </c>
      <c r="AZ56" s="1487">
        <f t="shared" ca="1" si="22"/>
        <v>0</v>
      </c>
      <c r="BA56" s="1487">
        <f t="shared" ca="1" si="22"/>
        <v>0</v>
      </c>
      <c r="BB56" s="1487">
        <f t="shared" ca="1" si="22"/>
        <v>0</v>
      </c>
      <c r="BC56" s="1487">
        <f t="shared" ca="1" si="22"/>
        <v>0</v>
      </c>
      <c r="BD56" s="1487">
        <f t="shared" ca="1" si="22"/>
        <v>-71</v>
      </c>
      <c r="BE56" s="1487">
        <f t="shared" ca="1" si="22"/>
        <v>-74</v>
      </c>
      <c r="BF56" s="1487">
        <f t="shared" ca="1" si="22"/>
        <v>-14</v>
      </c>
      <c r="BG56" s="1487">
        <f t="shared" ca="1" si="22"/>
        <v>-8</v>
      </c>
      <c r="BH56" s="1487">
        <f t="shared" ca="1" si="22"/>
        <v>0</v>
      </c>
      <c r="BI56" s="1487">
        <f t="shared" ca="1" si="22"/>
        <v>0</v>
      </c>
      <c r="BJ56" s="1487">
        <f t="shared" ca="1" si="23"/>
        <v>0</v>
      </c>
      <c r="BK56" s="1487">
        <f t="shared" ca="1" si="23"/>
        <v>-2</v>
      </c>
      <c r="BL56" s="1487">
        <f t="shared" ca="1" si="23"/>
        <v>0</v>
      </c>
      <c r="BM56" s="1487">
        <f t="shared" ca="1" si="23"/>
        <v>0</v>
      </c>
      <c r="BN56" s="1487">
        <f t="shared" ca="1" si="23"/>
        <v>0</v>
      </c>
      <c r="BO56" s="1487">
        <f t="shared" ca="1" si="23"/>
        <v>0</v>
      </c>
      <c r="BP56" s="1487">
        <f t="shared" ca="1" si="23"/>
        <v>0</v>
      </c>
      <c r="BQ56" s="1487">
        <f t="shared" ca="1" si="23"/>
        <v>0</v>
      </c>
      <c r="BR56" s="1487">
        <f t="shared" ca="1" si="23"/>
        <v>0</v>
      </c>
      <c r="BS56" s="1487">
        <f t="shared" ca="1" si="23"/>
        <v>0</v>
      </c>
      <c r="BT56" s="1487">
        <f t="shared" ca="1" si="23"/>
        <v>0</v>
      </c>
      <c r="BU56" s="1487">
        <f t="shared" ca="1" si="23"/>
        <v>0</v>
      </c>
      <c r="BV56" s="1487">
        <f t="shared" ca="1" si="23"/>
        <v>0</v>
      </c>
      <c r="BW56" s="1487">
        <f t="shared" ca="1" si="23"/>
        <v>0</v>
      </c>
      <c r="BX56" s="1406">
        <f t="shared" ca="1" si="23"/>
        <v>0</v>
      </c>
    </row>
    <row r="57" spans="5:76" ht="15">
      <c r="E57" s="1390"/>
      <c r="F57" s="1391"/>
      <c r="G57" s="1391"/>
      <c r="H57" s="1391"/>
      <c r="I57" s="1391" t="str">
        <f t="shared" ca="1" si="25"/>
        <v>MLC_RC</v>
      </c>
      <c r="J57" s="1391"/>
      <c r="K57" s="1391"/>
      <c r="L57" s="1455">
        <f t="shared" ca="1" si="26"/>
        <v>0</v>
      </c>
      <c r="M57" s="1455">
        <f t="shared" ca="1" si="26"/>
        <v>0</v>
      </c>
      <c r="N57" s="1455">
        <f t="shared" ca="1" si="26"/>
        <v>0</v>
      </c>
      <c r="O57" s="1455">
        <f t="shared" ca="1" si="26"/>
        <v>0</v>
      </c>
      <c r="P57" s="1455">
        <f t="shared" ca="1" si="26"/>
        <v>0</v>
      </c>
      <c r="Q57" s="1455">
        <f t="shared" ca="1" si="26"/>
        <v>-24</v>
      </c>
      <c r="R57" s="1455">
        <f ca="1">R35-R13</f>
        <v>36</v>
      </c>
      <c r="S57" s="1455">
        <f t="shared" ca="1" si="26"/>
        <v>4</v>
      </c>
      <c r="T57" s="1455">
        <f t="shared" ca="1" si="26"/>
        <v>6</v>
      </c>
      <c r="U57" s="1455">
        <f t="shared" ca="1" si="26"/>
        <v>0</v>
      </c>
      <c r="V57" s="1455">
        <f t="shared" ca="1" si="26"/>
        <v>-80</v>
      </c>
      <c r="W57" s="1455">
        <f t="shared" ca="1" si="26"/>
        <v>6</v>
      </c>
      <c r="X57" s="1455">
        <f t="shared" ca="1" si="26"/>
        <v>20</v>
      </c>
      <c r="Y57" s="1455">
        <f t="shared" ca="1" si="26"/>
        <v>39</v>
      </c>
      <c r="Z57" s="1455">
        <f t="shared" ca="1" si="26"/>
        <v>9</v>
      </c>
      <c r="AA57" s="1455">
        <f t="shared" ca="1" si="26"/>
        <v>0</v>
      </c>
      <c r="AB57" s="1455">
        <f t="shared" ca="1" si="26"/>
        <v>0</v>
      </c>
      <c r="AC57" s="1455">
        <f t="shared" ca="1" si="26"/>
        <v>0</v>
      </c>
      <c r="AD57" s="1455">
        <f t="shared" ca="1" si="26"/>
        <v>-4</v>
      </c>
      <c r="AE57" s="1455">
        <f t="shared" ca="1" si="26"/>
        <v>29</v>
      </c>
      <c r="AF57" s="1455">
        <f t="shared" ca="1" si="26"/>
        <v>22</v>
      </c>
      <c r="AG57" s="1455">
        <f t="shared" ca="1" si="26"/>
        <v>0</v>
      </c>
      <c r="AH57" s="1455">
        <f t="shared" ca="1" si="26"/>
        <v>0</v>
      </c>
      <c r="AI57" s="1455">
        <f t="shared" ca="1" si="26"/>
        <v>0</v>
      </c>
      <c r="AJ57" s="1455">
        <f t="shared" ca="1" si="26"/>
        <v>0</v>
      </c>
      <c r="AK57" s="1455">
        <f t="shared" ca="1" si="26"/>
        <v>0</v>
      </c>
      <c r="AL57" s="1455">
        <f t="shared" ca="1" si="26"/>
        <v>0</v>
      </c>
      <c r="AM57" s="1455">
        <f t="shared" ca="1" si="26"/>
        <v>0</v>
      </c>
      <c r="AN57" s="1455">
        <f t="shared" ca="1" si="26"/>
        <v>0</v>
      </c>
      <c r="AO57" s="1455">
        <f t="shared" ca="1" si="26"/>
        <v>0</v>
      </c>
      <c r="AP57" s="1456">
        <f t="shared" ca="1" si="26"/>
        <v>0</v>
      </c>
      <c r="AR57" s="1399">
        <f t="shared" si="21"/>
        <v>0</v>
      </c>
      <c r="AS57" s="1400" t="str">
        <f t="shared" ca="1" si="21"/>
        <v>MLC_RC</v>
      </c>
      <c r="AT57" s="1487">
        <f t="shared" ca="1" si="22"/>
        <v>0</v>
      </c>
      <c r="AU57" s="1487">
        <f t="shared" ca="1" si="22"/>
        <v>0</v>
      </c>
      <c r="AV57" s="1487">
        <f t="shared" ca="1" si="22"/>
        <v>0</v>
      </c>
      <c r="AW57" s="1487">
        <f t="shared" ca="1" si="22"/>
        <v>0</v>
      </c>
      <c r="AX57" s="1487">
        <f t="shared" ca="1" si="22"/>
        <v>0</v>
      </c>
      <c r="AY57" s="1487">
        <f t="shared" ca="1" si="22"/>
        <v>-24</v>
      </c>
      <c r="AZ57" s="1487">
        <f t="shared" ca="1" si="22"/>
        <v>36</v>
      </c>
      <c r="BA57" s="1487">
        <f t="shared" ca="1" si="22"/>
        <v>4</v>
      </c>
      <c r="BB57" s="1487">
        <f t="shared" ca="1" si="22"/>
        <v>6</v>
      </c>
      <c r="BC57" s="1487">
        <f t="shared" ca="1" si="22"/>
        <v>0</v>
      </c>
      <c r="BD57" s="1487">
        <f t="shared" ca="1" si="22"/>
        <v>-80</v>
      </c>
      <c r="BE57" s="1487">
        <f t="shared" ca="1" si="22"/>
        <v>6</v>
      </c>
      <c r="BF57" s="1487">
        <f t="shared" ca="1" si="22"/>
        <v>20</v>
      </c>
      <c r="BG57" s="1487">
        <f t="shared" ca="1" si="22"/>
        <v>39</v>
      </c>
      <c r="BH57" s="1487">
        <f t="shared" ca="1" si="22"/>
        <v>9</v>
      </c>
      <c r="BI57" s="1487">
        <f t="shared" ca="1" si="22"/>
        <v>0</v>
      </c>
      <c r="BJ57" s="1487">
        <f t="shared" ca="1" si="23"/>
        <v>0</v>
      </c>
      <c r="BK57" s="1487">
        <f t="shared" ca="1" si="23"/>
        <v>0</v>
      </c>
      <c r="BL57" s="1487">
        <f t="shared" ca="1" si="23"/>
        <v>-4</v>
      </c>
      <c r="BM57" s="1487">
        <f t="shared" ca="1" si="23"/>
        <v>29</v>
      </c>
      <c r="BN57" s="1487">
        <f t="shared" ca="1" si="23"/>
        <v>22</v>
      </c>
      <c r="BO57" s="1487">
        <f t="shared" ca="1" si="23"/>
        <v>0</v>
      </c>
      <c r="BP57" s="1487">
        <f t="shared" ca="1" si="23"/>
        <v>0</v>
      </c>
      <c r="BQ57" s="1487">
        <f t="shared" ca="1" si="23"/>
        <v>0</v>
      </c>
      <c r="BR57" s="1487">
        <f t="shared" ca="1" si="23"/>
        <v>0</v>
      </c>
      <c r="BS57" s="1487">
        <f t="shared" ca="1" si="23"/>
        <v>0</v>
      </c>
      <c r="BT57" s="1487">
        <f t="shared" ca="1" si="23"/>
        <v>0</v>
      </c>
      <c r="BU57" s="1487">
        <f t="shared" ca="1" si="23"/>
        <v>0</v>
      </c>
      <c r="BV57" s="1487">
        <f t="shared" ca="1" si="23"/>
        <v>0</v>
      </c>
      <c r="BW57" s="1487">
        <f t="shared" ca="1" si="23"/>
        <v>0</v>
      </c>
      <c r="BX57" s="1406">
        <f t="shared" ca="1" si="23"/>
        <v>0</v>
      </c>
    </row>
    <row r="58" spans="5:76" ht="15">
      <c r="E58" s="1390"/>
      <c r="F58" s="1391"/>
      <c r="G58" s="1391"/>
      <c r="H58" s="1391"/>
      <c r="I58" s="1391" t="str">
        <f t="shared" ca="1" si="25"/>
        <v>MLT_SWA</v>
      </c>
      <c r="J58" s="1391"/>
      <c r="K58" s="1391"/>
      <c r="L58" s="1455">
        <f t="shared" ca="1" si="26"/>
        <v>0</v>
      </c>
      <c r="M58" s="1455">
        <f t="shared" ca="1" si="26"/>
        <v>0</v>
      </c>
      <c r="N58" s="1455">
        <f t="shared" ca="1" si="26"/>
        <v>0</v>
      </c>
      <c r="O58" s="1455">
        <f t="shared" ca="1" si="26"/>
        <v>0</v>
      </c>
      <c r="P58" s="1455">
        <f t="shared" ca="1" si="26"/>
        <v>0</v>
      </c>
      <c r="Q58" s="1455">
        <f t="shared" ca="1" si="26"/>
        <v>2</v>
      </c>
      <c r="R58" s="1455">
        <f t="shared" ca="1" si="26"/>
        <v>-6</v>
      </c>
      <c r="S58" s="1455">
        <f t="shared" ca="1" si="26"/>
        <v>0</v>
      </c>
      <c r="T58" s="1455">
        <f t="shared" ref="T58:AP58" ca="1" si="27">T36-T14</f>
        <v>-1</v>
      </c>
      <c r="U58" s="1455">
        <f t="shared" ca="1" si="27"/>
        <v>-8</v>
      </c>
      <c r="V58" s="1455">
        <f t="shared" ca="1" si="27"/>
        <v>2</v>
      </c>
      <c r="W58" s="1455">
        <f t="shared" ca="1" si="27"/>
        <v>-23</v>
      </c>
      <c r="X58" s="1455">
        <f t="shared" ca="1" si="27"/>
        <v>11</v>
      </c>
      <c r="Y58" s="1455">
        <f t="shared" ca="1" si="27"/>
        <v>0</v>
      </c>
      <c r="Z58" s="1455">
        <f t="shared" ca="1" si="27"/>
        <v>0</v>
      </c>
      <c r="AA58" s="1455">
        <f t="shared" ca="1" si="27"/>
        <v>0</v>
      </c>
      <c r="AB58" s="1455">
        <f t="shared" ca="1" si="27"/>
        <v>-83</v>
      </c>
      <c r="AC58" s="1455">
        <f t="shared" ca="1" si="27"/>
        <v>8</v>
      </c>
      <c r="AD58" s="1455">
        <f t="shared" ca="1" si="27"/>
        <v>-32</v>
      </c>
      <c r="AE58" s="1455">
        <f t="shared" ca="1" si="27"/>
        <v>50</v>
      </c>
      <c r="AF58" s="1455">
        <f t="shared" ca="1" si="27"/>
        <v>-30</v>
      </c>
      <c r="AG58" s="1455">
        <f t="shared" ca="1" si="27"/>
        <v>0</v>
      </c>
      <c r="AH58" s="1455">
        <f t="shared" ca="1" si="27"/>
        <v>0</v>
      </c>
      <c r="AI58" s="1455">
        <f t="shared" ca="1" si="27"/>
        <v>0</v>
      </c>
      <c r="AJ58" s="1455">
        <f t="shared" ca="1" si="27"/>
        <v>0</v>
      </c>
      <c r="AK58" s="1455">
        <f t="shared" ca="1" si="27"/>
        <v>0</v>
      </c>
      <c r="AL58" s="1455">
        <f t="shared" ca="1" si="27"/>
        <v>0</v>
      </c>
      <c r="AM58" s="1455">
        <f t="shared" ca="1" si="27"/>
        <v>0</v>
      </c>
      <c r="AN58" s="1455">
        <f t="shared" ca="1" si="27"/>
        <v>0</v>
      </c>
      <c r="AO58" s="1455">
        <f t="shared" ca="1" si="27"/>
        <v>0</v>
      </c>
      <c r="AP58" s="1456">
        <f t="shared" ca="1" si="27"/>
        <v>0</v>
      </c>
      <c r="AR58" s="1399">
        <f t="shared" si="21"/>
        <v>0</v>
      </c>
      <c r="AS58" s="1400" t="str">
        <f t="shared" ca="1" si="21"/>
        <v>MLT_SWA</v>
      </c>
      <c r="AT58" s="1487">
        <f t="shared" ca="1" si="22"/>
        <v>0</v>
      </c>
      <c r="AU58" s="1487">
        <f t="shared" ca="1" si="22"/>
        <v>0</v>
      </c>
      <c r="AV58" s="1487">
        <f t="shared" ca="1" si="22"/>
        <v>0</v>
      </c>
      <c r="AW58" s="1487">
        <f t="shared" ca="1" si="22"/>
        <v>0</v>
      </c>
      <c r="AX58" s="1487">
        <f t="shared" ca="1" si="22"/>
        <v>0</v>
      </c>
      <c r="AY58" s="1487">
        <f t="shared" ca="1" si="22"/>
        <v>2</v>
      </c>
      <c r="AZ58" s="1487">
        <f t="shared" ca="1" si="22"/>
        <v>-6</v>
      </c>
      <c r="BA58" s="1487">
        <f t="shared" ca="1" si="22"/>
        <v>0</v>
      </c>
      <c r="BB58" s="1487">
        <f t="shared" ca="1" si="22"/>
        <v>-1</v>
      </c>
      <c r="BC58" s="1487">
        <f t="shared" ca="1" si="22"/>
        <v>-8</v>
      </c>
      <c r="BD58" s="1487">
        <f t="shared" ca="1" si="22"/>
        <v>2</v>
      </c>
      <c r="BE58" s="1487">
        <f t="shared" ca="1" si="22"/>
        <v>-23</v>
      </c>
      <c r="BF58" s="1487">
        <f t="shared" ca="1" si="22"/>
        <v>11</v>
      </c>
      <c r="BG58" s="1487">
        <f t="shared" ca="1" si="22"/>
        <v>0</v>
      </c>
      <c r="BH58" s="1487">
        <f t="shared" ca="1" si="22"/>
        <v>0</v>
      </c>
      <c r="BI58" s="1487">
        <f t="shared" ca="1" si="22"/>
        <v>0</v>
      </c>
      <c r="BJ58" s="1487">
        <f t="shared" ca="1" si="23"/>
        <v>-83</v>
      </c>
      <c r="BK58" s="1487">
        <f t="shared" ca="1" si="23"/>
        <v>8</v>
      </c>
      <c r="BL58" s="1487">
        <f t="shared" ca="1" si="23"/>
        <v>-32</v>
      </c>
      <c r="BM58" s="1487">
        <f t="shared" ca="1" si="23"/>
        <v>50</v>
      </c>
      <c r="BN58" s="1487">
        <f t="shared" ca="1" si="23"/>
        <v>-30</v>
      </c>
      <c r="BO58" s="1487">
        <f t="shared" ca="1" si="23"/>
        <v>0</v>
      </c>
      <c r="BP58" s="1487">
        <f t="shared" ca="1" si="23"/>
        <v>0</v>
      </c>
      <c r="BQ58" s="1487">
        <f t="shared" ca="1" si="23"/>
        <v>0</v>
      </c>
      <c r="BR58" s="1487">
        <f t="shared" ca="1" si="23"/>
        <v>0</v>
      </c>
      <c r="BS58" s="1487">
        <f t="shared" ca="1" si="23"/>
        <v>0</v>
      </c>
      <c r="BT58" s="1487">
        <f t="shared" ca="1" si="23"/>
        <v>0</v>
      </c>
      <c r="BU58" s="1487">
        <f t="shared" ca="1" si="23"/>
        <v>0</v>
      </c>
      <c r="BV58" s="1487">
        <f t="shared" ca="1" si="23"/>
        <v>0</v>
      </c>
      <c r="BW58" s="1487">
        <f t="shared" ca="1" si="23"/>
        <v>0</v>
      </c>
      <c r="BX58" s="1406">
        <f t="shared" ca="1" si="23"/>
        <v>0</v>
      </c>
    </row>
    <row r="59" spans="5:76" ht="15">
      <c r="E59" s="1390"/>
      <c r="F59" s="1391"/>
      <c r="G59" s="1391"/>
      <c r="H59" s="1391"/>
      <c r="I59" s="1391" t="str">
        <f t="shared" ca="1" si="25"/>
        <v>MLF</v>
      </c>
      <c r="J59" s="1391"/>
      <c r="K59" s="1391"/>
      <c r="L59" s="1455">
        <f t="shared" ref="L59:AP66" ca="1" si="28">L37-L15</f>
        <v>0</v>
      </c>
      <c r="M59" s="1455">
        <f t="shared" ca="1" si="28"/>
        <v>0</v>
      </c>
      <c r="N59" s="1455">
        <f t="shared" ca="1" si="28"/>
        <v>0</v>
      </c>
      <c r="O59" s="1455">
        <f t="shared" ca="1" si="28"/>
        <v>0</v>
      </c>
      <c r="P59" s="1455">
        <f t="shared" ca="1" si="28"/>
        <v>0</v>
      </c>
      <c r="Q59" s="1455">
        <f t="shared" ca="1" si="28"/>
        <v>0</v>
      </c>
      <c r="R59" s="1455">
        <f t="shared" ca="1" si="28"/>
        <v>0</v>
      </c>
      <c r="S59" s="1455">
        <f t="shared" ca="1" si="28"/>
        <v>0</v>
      </c>
      <c r="T59" s="1455">
        <f t="shared" ca="1" si="28"/>
        <v>0</v>
      </c>
      <c r="U59" s="1455">
        <f t="shared" ca="1" si="28"/>
        <v>0</v>
      </c>
      <c r="V59" s="1455">
        <f t="shared" ca="1" si="28"/>
        <v>-1</v>
      </c>
      <c r="W59" s="1455">
        <f t="shared" ca="1" si="28"/>
        <v>0</v>
      </c>
      <c r="X59" s="1455">
        <f t="shared" ca="1" si="28"/>
        <v>0</v>
      </c>
      <c r="Y59" s="1455">
        <f t="shared" ca="1" si="28"/>
        <v>0</v>
      </c>
      <c r="Z59" s="1455">
        <f t="shared" ca="1" si="28"/>
        <v>0</v>
      </c>
      <c r="AA59" s="1455">
        <f t="shared" ca="1" si="28"/>
        <v>0</v>
      </c>
      <c r="AB59" s="1455">
        <f t="shared" ca="1" si="28"/>
        <v>0</v>
      </c>
      <c r="AC59" s="1455">
        <f t="shared" ca="1" si="28"/>
        <v>0</v>
      </c>
      <c r="AD59" s="1455">
        <f t="shared" ca="1" si="28"/>
        <v>0</v>
      </c>
      <c r="AE59" s="1455">
        <f t="shared" ca="1" si="28"/>
        <v>0</v>
      </c>
      <c r="AF59" s="1455">
        <f t="shared" ca="1" si="28"/>
        <v>0</v>
      </c>
      <c r="AG59" s="1455">
        <f t="shared" ca="1" si="28"/>
        <v>0</v>
      </c>
      <c r="AH59" s="1455">
        <f t="shared" ca="1" si="28"/>
        <v>0</v>
      </c>
      <c r="AI59" s="1455">
        <f t="shared" ca="1" si="28"/>
        <v>0</v>
      </c>
      <c r="AJ59" s="1455">
        <f t="shared" ca="1" si="28"/>
        <v>0</v>
      </c>
      <c r="AK59" s="1455">
        <f t="shared" ca="1" si="28"/>
        <v>0</v>
      </c>
      <c r="AL59" s="1455">
        <f t="shared" ca="1" si="28"/>
        <v>0</v>
      </c>
      <c r="AM59" s="1455">
        <f t="shared" ca="1" si="28"/>
        <v>0</v>
      </c>
      <c r="AN59" s="1455">
        <f t="shared" ca="1" si="28"/>
        <v>0</v>
      </c>
      <c r="AO59" s="1455">
        <f t="shared" ca="1" si="28"/>
        <v>0</v>
      </c>
      <c r="AP59" s="1456">
        <f t="shared" ca="1" si="28"/>
        <v>0</v>
      </c>
      <c r="AR59" s="1399">
        <f t="shared" si="21"/>
        <v>0</v>
      </c>
      <c r="AS59" s="1400" t="str">
        <f t="shared" ca="1" si="21"/>
        <v>MLF</v>
      </c>
      <c r="AT59" s="1487">
        <f t="shared" ca="1" si="22"/>
        <v>0</v>
      </c>
      <c r="AU59" s="1487">
        <f t="shared" ca="1" si="22"/>
        <v>0</v>
      </c>
      <c r="AV59" s="1487">
        <f t="shared" ca="1" si="22"/>
        <v>0</v>
      </c>
      <c r="AW59" s="1487">
        <f t="shared" ca="1" si="22"/>
        <v>0</v>
      </c>
      <c r="AX59" s="1487">
        <f t="shared" ca="1" si="22"/>
        <v>0</v>
      </c>
      <c r="AY59" s="1487">
        <f t="shared" ca="1" si="22"/>
        <v>0</v>
      </c>
      <c r="AZ59" s="1487">
        <f t="shared" ca="1" si="22"/>
        <v>0</v>
      </c>
      <c r="BA59" s="1487">
        <f t="shared" ca="1" si="22"/>
        <v>0</v>
      </c>
      <c r="BB59" s="1487">
        <f t="shared" ca="1" si="22"/>
        <v>0</v>
      </c>
      <c r="BC59" s="1487">
        <f t="shared" ca="1" si="22"/>
        <v>0</v>
      </c>
      <c r="BD59" s="1487">
        <f t="shared" ca="1" si="22"/>
        <v>-1</v>
      </c>
      <c r="BE59" s="1487">
        <f t="shared" ca="1" si="22"/>
        <v>0</v>
      </c>
      <c r="BF59" s="1487">
        <f t="shared" ca="1" si="22"/>
        <v>0</v>
      </c>
      <c r="BG59" s="1487">
        <f t="shared" ca="1" si="22"/>
        <v>0</v>
      </c>
      <c r="BH59" s="1487">
        <f t="shared" ca="1" si="22"/>
        <v>0</v>
      </c>
      <c r="BI59" s="1487">
        <f t="shared" ca="1" si="22"/>
        <v>0</v>
      </c>
      <c r="BJ59" s="1487">
        <f t="shared" ca="1" si="23"/>
        <v>0</v>
      </c>
      <c r="BK59" s="1487">
        <f t="shared" ca="1" si="23"/>
        <v>0</v>
      </c>
      <c r="BL59" s="1487">
        <f t="shared" ca="1" si="23"/>
        <v>0</v>
      </c>
      <c r="BM59" s="1487">
        <f t="shared" ca="1" si="23"/>
        <v>0</v>
      </c>
      <c r="BN59" s="1487">
        <f t="shared" ca="1" si="23"/>
        <v>0</v>
      </c>
      <c r="BO59" s="1487">
        <f t="shared" ca="1" si="23"/>
        <v>0</v>
      </c>
      <c r="BP59" s="1487">
        <f t="shared" ca="1" si="23"/>
        <v>0</v>
      </c>
      <c r="BQ59" s="1487">
        <f t="shared" ca="1" si="23"/>
        <v>0</v>
      </c>
      <c r="BR59" s="1487">
        <f t="shared" ca="1" si="23"/>
        <v>0</v>
      </c>
      <c r="BS59" s="1487">
        <f t="shared" ca="1" si="23"/>
        <v>0</v>
      </c>
      <c r="BT59" s="1487">
        <f t="shared" ca="1" si="23"/>
        <v>0</v>
      </c>
      <c r="BU59" s="1487">
        <f t="shared" ca="1" si="23"/>
        <v>0</v>
      </c>
      <c r="BV59" s="1487">
        <f t="shared" ca="1" si="23"/>
        <v>0</v>
      </c>
      <c r="BW59" s="1487">
        <f t="shared" ca="1" si="23"/>
        <v>0</v>
      </c>
      <c r="BX59" s="1406">
        <f t="shared" ca="1" si="23"/>
        <v>0</v>
      </c>
    </row>
    <row r="60" spans="5:76" ht="15">
      <c r="E60" s="1390"/>
      <c r="F60" s="1391"/>
      <c r="G60" s="1391"/>
      <c r="H60" s="1391"/>
      <c r="I60" s="1391" t="str">
        <f t="shared" ca="1" si="25"/>
        <v>MFJ_PB</v>
      </c>
      <c r="J60" s="1391"/>
      <c r="K60" s="1391"/>
      <c r="L60" s="1455">
        <f t="shared" ca="1" si="28"/>
        <v>0</v>
      </c>
      <c r="M60" s="1455">
        <f t="shared" ca="1" si="28"/>
        <v>0</v>
      </c>
      <c r="N60" s="1455">
        <f t="shared" ca="1" si="28"/>
        <v>0</v>
      </c>
      <c r="O60" s="1455">
        <f t="shared" ca="1" si="28"/>
        <v>0</v>
      </c>
      <c r="P60" s="1455">
        <f t="shared" ca="1" si="28"/>
        <v>0</v>
      </c>
      <c r="Q60" s="1455">
        <f t="shared" ca="1" si="28"/>
        <v>0</v>
      </c>
      <c r="R60" s="1455">
        <f t="shared" ca="1" si="28"/>
        <v>14</v>
      </c>
      <c r="S60" s="1455">
        <f t="shared" ca="1" si="28"/>
        <v>-95</v>
      </c>
      <c r="T60" s="1455">
        <f t="shared" ca="1" si="28"/>
        <v>-26</v>
      </c>
      <c r="U60" s="1455">
        <f t="shared" ca="1" si="28"/>
        <v>-9</v>
      </c>
      <c r="V60" s="1455">
        <f ca="1">V38-V16</f>
        <v>-107</v>
      </c>
      <c r="W60" s="1455">
        <f t="shared" ca="1" si="28"/>
        <v>0</v>
      </c>
      <c r="X60" s="1455">
        <f t="shared" ca="1" si="28"/>
        <v>0</v>
      </c>
      <c r="Y60" s="1455">
        <f t="shared" ca="1" si="28"/>
        <v>-69</v>
      </c>
      <c r="Z60" s="1455">
        <f t="shared" ca="1" si="28"/>
        <v>-73</v>
      </c>
      <c r="AA60" s="1455">
        <f t="shared" ca="1" si="28"/>
        <v>-59</v>
      </c>
      <c r="AB60" s="1455">
        <f t="shared" ca="1" si="28"/>
        <v>-5</v>
      </c>
      <c r="AC60" s="1455">
        <f t="shared" ca="1" si="28"/>
        <v>-122</v>
      </c>
      <c r="AD60" s="1455">
        <f t="shared" ca="1" si="28"/>
        <v>0</v>
      </c>
      <c r="AE60" s="1455">
        <f t="shared" ca="1" si="28"/>
        <v>0</v>
      </c>
      <c r="AF60" s="1455">
        <f t="shared" ca="1" si="28"/>
        <v>-81</v>
      </c>
      <c r="AG60" s="1455">
        <f t="shared" ca="1" si="28"/>
        <v>0</v>
      </c>
      <c r="AH60" s="1455">
        <f t="shared" ca="1" si="28"/>
        <v>0</v>
      </c>
      <c r="AI60" s="1455">
        <f t="shared" ca="1" si="28"/>
        <v>0</v>
      </c>
      <c r="AJ60" s="1455">
        <f t="shared" ca="1" si="28"/>
        <v>0</v>
      </c>
      <c r="AK60" s="1455">
        <f t="shared" ca="1" si="28"/>
        <v>0</v>
      </c>
      <c r="AL60" s="1455">
        <f t="shared" ca="1" si="28"/>
        <v>0</v>
      </c>
      <c r="AM60" s="1455">
        <f t="shared" ca="1" si="28"/>
        <v>0</v>
      </c>
      <c r="AN60" s="1455">
        <f t="shared" ca="1" si="28"/>
        <v>0</v>
      </c>
      <c r="AO60" s="1455">
        <f t="shared" ca="1" si="28"/>
        <v>0</v>
      </c>
      <c r="AP60" s="1456">
        <f t="shared" ca="1" si="28"/>
        <v>0</v>
      </c>
      <c r="AR60" s="1399">
        <f t="shared" si="21"/>
        <v>0</v>
      </c>
      <c r="AS60" s="1400" t="str">
        <f t="shared" ca="1" si="21"/>
        <v>MFJ_PB</v>
      </c>
      <c r="AT60" s="1487">
        <f t="shared" ca="1" si="22"/>
        <v>0</v>
      </c>
      <c r="AU60" s="1487">
        <f t="shared" ca="1" si="22"/>
        <v>0</v>
      </c>
      <c r="AV60" s="1487">
        <f t="shared" ca="1" si="22"/>
        <v>0</v>
      </c>
      <c r="AW60" s="1487">
        <f t="shared" ca="1" si="22"/>
        <v>0</v>
      </c>
      <c r="AX60" s="1487">
        <f t="shared" ca="1" si="22"/>
        <v>0</v>
      </c>
      <c r="AY60" s="1487">
        <f t="shared" ca="1" si="22"/>
        <v>0</v>
      </c>
      <c r="AZ60" s="1487">
        <f t="shared" ca="1" si="22"/>
        <v>14</v>
      </c>
      <c r="BA60" s="1487">
        <f t="shared" ca="1" si="22"/>
        <v>-95</v>
      </c>
      <c r="BB60" s="1487">
        <f t="shared" ca="1" si="22"/>
        <v>-26</v>
      </c>
      <c r="BC60" s="1487">
        <f t="shared" ca="1" si="22"/>
        <v>-9</v>
      </c>
      <c r="BD60" s="1487">
        <f t="shared" ca="1" si="22"/>
        <v>-107</v>
      </c>
      <c r="BE60" s="1487">
        <f t="shared" ca="1" si="22"/>
        <v>0</v>
      </c>
      <c r="BF60" s="1487">
        <f t="shared" ca="1" si="22"/>
        <v>0</v>
      </c>
      <c r="BG60" s="1487">
        <f t="shared" ca="1" si="22"/>
        <v>-69</v>
      </c>
      <c r="BH60" s="1487">
        <f t="shared" ca="1" si="22"/>
        <v>-73</v>
      </c>
      <c r="BI60" s="1487">
        <f t="shared" ca="1" si="22"/>
        <v>-59</v>
      </c>
      <c r="BJ60" s="1487">
        <f t="shared" ca="1" si="23"/>
        <v>-5</v>
      </c>
      <c r="BK60" s="1487">
        <f t="shared" ca="1" si="23"/>
        <v>-122</v>
      </c>
      <c r="BL60" s="1487">
        <f t="shared" ca="1" si="23"/>
        <v>0</v>
      </c>
      <c r="BM60" s="1487">
        <f t="shared" ca="1" si="23"/>
        <v>0</v>
      </c>
      <c r="BN60" s="1487">
        <f t="shared" ca="1" si="23"/>
        <v>-81</v>
      </c>
      <c r="BO60" s="1487">
        <f t="shared" ca="1" si="23"/>
        <v>0</v>
      </c>
      <c r="BP60" s="1487">
        <f t="shared" ca="1" si="23"/>
        <v>0</v>
      </c>
      <c r="BQ60" s="1487">
        <f t="shared" ca="1" si="23"/>
        <v>0</v>
      </c>
      <c r="BR60" s="1487">
        <f t="shared" ca="1" si="23"/>
        <v>0</v>
      </c>
      <c r="BS60" s="1487">
        <f t="shared" ca="1" si="23"/>
        <v>0</v>
      </c>
      <c r="BT60" s="1487">
        <f t="shared" ca="1" si="23"/>
        <v>0</v>
      </c>
      <c r="BU60" s="1487">
        <f t="shared" ca="1" si="23"/>
        <v>0</v>
      </c>
      <c r="BV60" s="1487">
        <f t="shared" ca="1" si="23"/>
        <v>0</v>
      </c>
      <c r="BW60" s="1487">
        <f t="shared" ca="1" si="23"/>
        <v>0</v>
      </c>
      <c r="BX60" s="1406">
        <f t="shared" ca="1" si="23"/>
        <v>0</v>
      </c>
    </row>
    <row r="61" spans="5:76" ht="15">
      <c r="E61" s="1390"/>
      <c r="F61" s="1391"/>
      <c r="G61" s="1391"/>
      <c r="H61" s="1391"/>
      <c r="I61" s="1391" t="str">
        <f t="shared" ca="1" si="25"/>
        <v>MFL</v>
      </c>
      <c r="J61" s="1391"/>
      <c r="K61" s="1391"/>
      <c r="L61" s="1455">
        <f t="shared" ca="1" si="28"/>
        <v>0</v>
      </c>
      <c r="M61" s="1455">
        <f t="shared" ca="1" si="28"/>
        <v>0</v>
      </c>
      <c r="N61" s="1455">
        <f t="shared" ca="1" si="28"/>
        <v>0</v>
      </c>
      <c r="O61" s="1455">
        <f t="shared" ca="1" si="28"/>
        <v>0</v>
      </c>
      <c r="P61" s="1455">
        <f t="shared" ca="1" si="28"/>
        <v>0</v>
      </c>
      <c r="Q61" s="1455">
        <f t="shared" ca="1" si="28"/>
        <v>-10</v>
      </c>
      <c r="R61" s="1455">
        <f t="shared" ca="1" si="28"/>
        <v>0</v>
      </c>
      <c r="S61" s="1455">
        <f t="shared" ca="1" si="28"/>
        <v>-21</v>
      </c>
      <c r="T61" s="1455">
        <f t="shared" ca="1" si="28"/>
        <v>-14</v>
      </c>
      <c r="U61" s="1455">
        <f t="shared" ca="1" si="28"/>
        <v>-9</v>
      </c>
      <c r="V61" s="1455">
        <f t="shared" ca="1" si="28"/>
        <v>0</v>
      </c>
      <c r="W61" s="1455">
        <f t="shared" ca="1" si="28"/>
        <v>0</v>
      </c>
      <c r="X61" s="1455">
        <f t="shared" ca="1" si="28"/>
        <v>0</v>
      </c>
      <c r="Y61" s="1455">
        <f t="shared" ca="1" si="28"/>
        <v>0</v>
      </c>
      <c r="Z61" s="1455">
        <f t="shared" ca="1" si="28"/>
        <v>-1</v>
      </c>
      <c r="AA61" s="1455">
        <f t="shared" ca="1" si="28"/>
        <v>0</v>
      </c>
      <c r="AB61" s="1455">
        <f t="shared" ca="1" si="28"/>
        <v>0</v>
      </c>
      <c r="AC61" s="1455">
        <f t="shared" ca="1" si="28"/>
        <v>0</v>
      </c>
      <c r="AD61" s="1455">
        <f t="shared" ca="1" si="28"/>
        <v>0</v>
      </c>
      <c r="AE61" s="1455">
        <f t="shared" ca="1" si="28"/>
        <v>0</v>
      </c>
      <c r="AF61" s="1455">
        <f t="shared" ca="1" si="28"/>
        <v>0</v>
      </c>
      <c r="AG61" s="1455">
        <f t="shared" ca="1" si="28"/>
        <v>0</v>
      </c>
      <c r="AH61" s="1455">
        <f t="shared" ca="1" si="28"/>
        <v>0</v>
      </c>
      <c r="AI61" s="1455">
        <f t="shared" ca="1" si="28"/>
        <v>0</v>
      </c>
      <c r="AJ61" s="1455">
        <f t="shared" ca="1" si="28"/>
        <v>0</v>
      </c>
      <c r="AK61" s="1455">
        <f t="shared" ca="1" si="28"/>
        <v>0</v>
      </c>
      <c r="AL61" s="1455">
        <f t="shared" ca="1" si="28"/>
        <v>0</v>
      </c>
      <c r="AM61" s="1455">
        <f t="shared" ca="1" si="28"/>
        <v>0</v>
      </c>
      <c r="AN61" s="1455">
        <f t="shared" ca="1" si="28"/>
        <v>0</v>
      </c>
      <c r="AO61" s="1455">
        <f t="shared" ca="1" si="28"/>
        <v>0</v>
      </c>
      <c r="AP61" s="1456">
        <f t="shared" ca="1" si="28"/>
        <v>0</v>
      </c>
      <c r="AR61" s="1399">
        <f t="shared" si="21"/>
        <v>0</v>
      </c>
      <c r="AS61" s="1400" t="str">
        <f t="shared" ca="1" si="21"/>
        <v>MFL</v>
      </c>
      <c r="AT61" s="1487">
        <f t="shared" ca="1" si="22"/>
        <v>0</v>
      </c>
      <c r="AU61" s="1487">
        <f t="shared" ca="1" si="22"/>
        <v>0</v>
      </c>
      <c r="AV61" s="1487">
        <f t="shared" ca="1" si="22"/>
        <v>0</v>
      </c>
      <c r="AW61" s="1487">
        <f t="shared" ca="1" si="22"/>
        <v>0</v>
      </c>
      <c r="AX61" s="1487">
        <f t="shared" ca="1" si="22"/>
        <v>0</v>
      </c>
      <c r="AY61" s="1487">
        <f t="shared" ca="1" si="22"/>
        <v>-10</v>
      </c>
      <c r="AZ61" s="1487">
        <f t="shared" ca="1" si="22"/>
        <v>0</v>
      </c>
      <c r="BA61" s="1487">
        <f t="shared" ca="1" si="22"/>
        <v>-21</v>
      </c>
      <c r="BB61" s="1487">
        <f t="shared" ca="1" si="22"/>
        <v>-14</v>
      </c>
      <c r="BC61" s="1487">
        <f t="shared" ca="1" si="22"/>
        <v>-9</v>
      </c>
      <c r="BD61" s="1487">
        <f t="shared" ca="1" si="22"/>
        <v>0</v>
      </c>
      <c r="BE61" s="1487">
        <f t="shared" ca="1" si="22"/>
        <v>0</v>
      </c>
      <c r="BF61" s="1487">
        <f t="shared" ca="1" si="22"/>
        <v>0</v>
      </c>
      <c r="BG61" s="1487">
        <f t="shared" ca="1" si="22"/>
        <v>0</v>
      </c>
      <c r="BH61" s="1487">
        <f t="shared" ca="1" si="22"/>
        <v>-1</v>
      </c>
      <c r="BI61" s="1487">
        <f t="shared" ca="1" si="22"/>
        <v>0</v>
      </c>
      <c r="BJ61" s="1487">
        <f t="shared" ca="1" si="23"/>
        <v>0</v>
      </c>
      <c r="BK61" s="1487">
        <f t="shared" ca="1" si="23"/>
        <v>0</v>
      </c>
      <c r="BL61" s="1487">
        <f t="shared" ca="1" si="23"/>
        <v>0</v>
      </c>
      <c r="BM61" s="1487">
        <f t="shared" ca="1" si="23"/>
        <v>0</v>
      </c>
      <c r="BN61" s="1487">
        <f t="shared" ca="1" si="23"/>
        <v>0</v>
      </c>
      <c r="BO61" s="1487">
        <f t="shared" ca="1" si="23"/>
        <v>0</v>
      </c>
      <c r="BP61" s="1487">
        <f t="shared" ca="1" si="23"/>
        <v>0</v>
      </c>
      <c r="BQ61" s="1487">
        <f t="shared" ca="1" si="23"/>
        <v>0</v>
      </c>
      <c r="BR61" s="1487">
        <f t="shared" ca="1" si="23"/>
        <v>0</v>
      </c>
      <c r="BS61" s="1487">
        <f t="shared" ca="1" si="23"/>
        <v>0</v>
      </c>
      <c r="BT61" s="1487">
        <f t="shared" ca="1" si="23"/>
        <v>0</v>
      </c>
      <c r="BU61" s="1487">
        <f t="shared" ca="1" si="23"/>
        <v>0</v>
      </c>
      <c r="BV61" s="1487">
        <f t="shared" ca="1" si="23"/>
        <v>0</v>
      </c>
      <c r="BW61" s="1487">
        <f t="shared" ca="1" si="23"/>
        <v>0</v>
      </c>
      <c r="BX61" s="1406">
        <f t="shared" ca="1" si="23"/>
        <v>0</v>
      </c>
    </row>
    <row r="62" spans="5:76" ht="15">
      <c r="E62" s="1390"/>
      <c r="F62" s="1391"/>
      <c r="G62" s="1391"/>
      <c r="H62" s="1391"/>
      <c r="I62" s="1391" t="str">
        <f t="shared" ca="1" si="25"/>
        <v>MLM_HP</v>
      </c>
      <c r="J62" s="1391"/>
      <c r="K62" s="1391"/>
      <c r="L62" s="1455">
        <f t="shared" ca="1" si="28"/>
        <v>0</v>
      </c>
      <c r="M62" s="1455">
        <f t="shared" ca="1" si="28"/>
        <v>0</v>
      </c>
      <c r="N62" s="1455">
        <f t="shared" ca="1" si="28"/>
        <v>0</v>
      </c>
      <c r="O62" s="1455">
        <f t="shared" ca="1" si="28"/>
        <v>0</v>
      </c>
      <c r="P62" s="1455">
        <f t="shared" ca="1" si="28"/>
        <v>0</v>
      </c>
      <c r="Q62" s="1455">
        <f t="shared" ca="1" si="28"/>
        <v>0</v>
      </c>
      <c r="R62" s="1455">
        <f t="shared" ca="1" si="28"/>
        <v>0</v>
      </c>
      <c r="S62" s="1455">
        <f t="shared" ca="1" si="28"/>
        <v>0</v>
      </c>
      <c r="T62" s="1455">
        <f t="shared" ca="1" si="28"/>
        <v>0</v>
      </c>
      <c r="U62" s="1455">
        <f t="shared" ca="1" si="28"/>
        <v>0</v>
      </c>
      <c r="V62" s="1455">
        <f t="shared" ca="1" si="28"/>
        <v>0</v>
      </c>
      <c r="W62" s="1455">
        <f t="shared" ca="1" si="28"/>
        <v>0</v>
      </c>
      <c r="X62" s="1455">
        <f t="shared" ca="1" si="28"/>
        <v>0</v>
      </c>
      <c r="Y62" s="1455">
        <f t="shared" ca="1" si="28"/>
        <v>0</v>
      </c>
      <c r="Z62" s="1455">
        <f t="shared" ca="1" si="28"/>
        <v>0</v>
      </c>
      <c r="AA62" s="1455">
        <f t="shared" ca="1" si="28"/>
        <v>0</v>
      </c>
      <c r="AB62" s="1455">
        <f t="shared" ca="1" si="28"/>
        <v>0</v>
      </c>
      <c r="AC62" s="1455">
        <f t="shared" ca="1" si="28"/>
        <v>-119</v>
      </c>
      <c r="AD62" s="1455">
        <f t="shared" ca="1" si="28"/>
        <v>20</v>
      </c>
      <c r="AE62" s="1455">
        <f t="shared" ca="1" si="28"/>
        <v>-2</v>
      </c>
      <c r="AF62" s="1455">
        <f t="shared" ca="1" si="28"/>
        <v>0</v>
      </c>
      <c r="AG62" s="1455">
        <f t="shared" ca="1" si="28"/>
        <v>0</v>
      </c>
      <c r="AH62" s="1455">
        <f t="shared" ca="1" si="28"/>
        <v>0</v>
      </c>
      <c r="AI62" s="1455">
        <f t="shared" ca="1" si="28"/>
        <v>0</v>
      </c>
      <c r="AJ62" s="1455">
        <f t="shared" ca="1" si="28"/>
        <v>0</v>
      </c>
      <c r="AK62" s="1455">
        <f t="shared" ca="1" si="28"/>
        <v>0</v>
      </c>
      <c r="AL62" s="1455">
        <f t="shared" ca="1" si="28"/>
        <v>0</v>
      </c>
      <c r="AM62" s="1455">
        <f t="shared" ca="1" si="28"/>
        <v>0</v>
      </c>
      <c r="AN62" s="1455">
        <f t="shared" ca="1" si="28"/>
        <v>0</v>
      </c>
      <c r="AO62" s="1455">
        <f t="shared" ca="1" si="28"/>
        <v>0</v>
      </c>
      <c r="AP62" s="1456">
        <f t="shared" ca="1" si="28"/>
        <v>0</v>
      </c>
      <c r="AR62" s="1399">
        <f t="shared" si="21"/>
        <v>0</v>
      </c>
      <c r="AS62" s="1400" t="str">
        <f t="shared" ca="1" si="21"/>
        <v>MLM_HP</v>
      </c>
      <c r="AT62" s="1487">
        <f t="shared" ca="1" si="22"/>
        <v>0</v>
      </c>
      <c r="AU62" s="1487">
        <f t="shared" ca="1" si="22"/>
        <v>0</v>
      </c>
      <c r="AV62" s="1487">
        <f t="shared" ca="1" si="22"/>
        <v>0</v>
      </c>
      <c r="AW62" s="1487">
        <f t="shared" ca="1" si="22"/>
        <v>0</v>
      </c>
      <c r="AX62" s="1487">
        <f t="shared" ca="1" si="22"/>
        <v>0</v>
      </c>
      <c r="AY62" s="1487">
        <f t="shared" ca="1" si="22"/>
        <v>0</v>
      </c>
      <c r="AZ62" s="1487">
        <f t="shared" ca="1" si="22"/>
        <v>0</v>
      </c>
      <c r="BA62" s="1487">
        <f t="shared" ca="1" si="22"/>
        <v>0</v>
      </c>
      <c r="BB62" s="1487">
        <f t="shared" ca="1" si="22"/>
        <v>0</v>
      </c>
      <c r="BC62" s="1487">
        <f t="shared" ca="1" si="22"/>
        <v>0</v>
      </c>
      <c r="BD62" s="1487">
        <f t="shared" ca="1" si="22"/>
        <v>0</v>
      </c>
      <c r="BE62" s="1487">
        <f t="shared" ca="1" si="22"/>
        <v>0</v>
      </c>
      <c r="BF62" s="1487">
        <f t="shared" ca="1" si="22"/>
        <v>0</v>
      </c>
      <c r="BG62" s="1487">
        <f t="shared" ca="1" si="22"/>
        <v>0</v>
      </c>
      <c r="BH62" s="1487">
        <f t="shared" ca="1" si="22"/>
        <v>0</v>
      </c>
      <c r="BI62" s="1487">
        <f t="shared" ca="1" si="22"/>
        <v>0</v>
      </c>
      <c r="BJ62" s="1487">
        <f t="shared" ca="1" si="23"/>
        <v>0</v>
      </c>
      <c r="BK62" s="1487">
        <f t="shared" ca="1" si="23"/>
        <v>-119</v>
      </c>
      <c r="BL62" s="1487">
        <f t="shared" ca="1" si="23"/>
        <v>20</v>
      </c>
      <c r="BM62" s="1487">
        <f t="shared" ca="1" si="23"/>
        <v>-2</v>
      </c>
      <c r="BN62" s="1487">
        <f t="shared" ca="1" si="23"/>
        <v>0</v>
      </c>
      <c r="BO62" s="1487">
        <f t="shared" ca="1" si="23"/>
        <v>0</v>
      </c>
      <c r="BP62" s="1487">
        <f t="shared" ca="1" si="23"/>
        <v>0</v>
      </c>
      <c r="BQ62" s="1487">
        <f t="shared" ca="1" si="23"/>
        <v>0</v>
      </c>
      <c r="BR62" s="1487">
        <f t="shared" ca="1" si="23"/>
        <v>0</v>
      </c>
      <c r="BS62" s="1487">
        <f t="shared" ca="1" si="23"/>
        <v>0</v>
      </c>
      <c r="BT62" s="1487">
        <f t="shared" ca="1" si="23"/>
        <v>0</v>
      </c>
      <c r="BU62" s="1487">
        <f t="shared" ca="1" si="23"/>
        <v>0</v>
      </c>
      <c r="BV62" s="1487">
        <f t="shared" ca="1" si="23"/>
        <v>0</v>
      </c>
      <c r="BW62" s="1487">
        <f t="shared" ca="1" si="23"/>
        <v>0</v>
      </c>
      <c r="BX62" s="1406">
        <f t="shared" ca="1" si="23"/>
        <v>0</v>
      </c>
    </row>
    <row r="63" spans="5:76" ht="15">
      <c r="E63" s="1390"/>
      <c r="F63" s="1391"/>
      <c r="G63" s="1391"/>
      <c r="H63" s="1391"/>
      <c r="I63" s="1391" t="str">
        <f t="shared" ca="1" si="25"/>
        <v>MLM_SWA</v>
      </c>
      <c r="J63" s="1391"/>
      <c r="K63" s="1391"/>
      <c r="L63" s="1455">
        <f t="shared" ca="1" si="28"/>
        <v>0</v>
      </c>
      <c r="M63" s="1455">
        <f t="shared" ca="1" si="28"/>
        <v>0</v>
      </c>
      <c r="N63" s="1455">
        <f t="shared" ca="1" si="28"/>
        <v>0</v>
      </c>
      <c r="O63" s="1455">
        <f t="shared" ca="1" si="28"/>
        <v>0</v>
      </c>
      <c r="P63" s="1455">
        <f t="shared" ca="1" si="28"/>
        <v>0</v>
      </c>
      <c r="Q63" s="1455">
        <f t="shared" ca="1" si="28"/>
        <v>0</v>
      </c>
      <c r="R63" s="1455">
        <f t="shared" ca="1" si="28"/>
        <v>-1</v>
      </c>
      <c r="S63" s="1455">
        <f t="shared" ca="1" si="28"/>
        <v>0</v>
      </c>
      <c r="T63" s="1455">
        <f t="shared" ca="1" si="28"/>
        <v>-5</v>
      </c>
      <c r="U63" s="1455">
        <f t="shared" ca="1" si="28"/>
        <v>-26</v>
      </c>
      <c r="V63" s="1455">
        <f t="shared" ca="1" si="28"/>
        <v>8</v>
      </c>
      <c r="W63" s="1455">
        <f t="shared" ca="1" si="28"/>
        <v>-16</v>
      </c>
      <c r="X63" s="1455">
        <f t="shared" ca="1" si="28"/>
        <v>0</v>
      </c>
      <c r="Y63" s="1455">
        <f t="shared" ca="1" si="28"/>
        <v>0</v>
      </c>
      <c r="Z63" s="1455">
        <f t="shared" ca="1" si="28"/>
        <v>0</v>
      </c>
      <c r="AA63" s="1455">
        <f t="shared" ca="1" si="28"/>
        <v>0</v>
      </c>
      <c r="AB63" s="1455">
        <f t="shared" ca="1" si="28"/>
        <v>0</v>
      </c>
      <c r="AC63" s="1455">
        <f t="shared" ca="1" si="28"/>
        <v>0</v>
      </c>
      <c r="AD63" s="1455">
        <f t="shared" ca="1" si="28"/>
        <v>0</v>
      </c>
      <c r="AE63" s="1455">
        <f t="shared" ca="1" si="28"/>
        <v>0</v>
      </c>
      <c r="AF63" s="1455">
        <f t="shared" ca="1" si="28"/>
        <v>0</v>
      </c>
      <c r="AG63" s="1455">
        <f t="shared" ca="1" si="28"/>
        <v>0</v>
      </c>
      <c r="AH63" s="1455">
        <f t="shared" ca="1" si="28"/>
        <v>0</v>
      </c>
      <c r="AI63" s="1455">
        <f t="shared" ca="1" si="28"/>
        <v>0</v>
      </c>
      <c r="AJ63" s="1455">
        <f t="shared" ca="1" si="28"/>
        <v>0</v>
      </c>
      <c r="AK63" s="1455">
        <f t="shared" ca="1" si="28"/>
        <v>0</v>
      </c>
      <c r="AL63" s="1455">
        <f t="shared" ca="1" si="28"/>
        <v>0</v>
      </c>
      <c r="AM63" s="1455">
        <f t="shared" ca="1" si="28"/>
        <v>0</v>
      </c>
      <c r="AN63" s="1455">
        <f t="shared" ca="1" si="28"/>
        <v>0</v>
      </c>
      <c r="AO63" s="1455">
        <f t="shared" ca="1" si="28"/>
        <v>0</v>
      </c>
      <c r="AP63" s="1456">
        <f t="shared" ca="1" si="28"/>
        <v>0</v>
      </c>
      <c r="AR63" s="1399">
        <f t="shared" si="21"/>
        <v>0</v>
      </c>
      <c r="AS63" s="1400" t="str">
        <f t="shared" ca="1" si="21"/>
        <v>MLM_SWA</v>
      </c>
      <c r="AT63" s="1487">
        <f t="shared" ca="1" si="22"/>
        <v>0</v>
      </c>
      <c r="AU63" s="1487">
        <f t="shared" ca="1" si="22"/>
        <v>0</v>
      </c>
      <c r="AV63" s="1487">
        <f t="shared" ca="1" si="22"/>
        <v>0</v>
      </c>
      <c r="AW63" s="1487">
        <f t="shared" ca="1" si="22"/>
        <v>0</v>
      </c>
      <c r="AX63" s="1487">
        <f t="shared" ca="1" si="22"/>
        <v>0</v>
      </c>
      <c r="AY63" s="1487">
        <f t="shared" ca="1" si="22"/>
        <v>0</v>
      </c>
      <c r="AZ63" s="1487">
        <f t="shared" ca="1" si="22"/>
        <v>-1</v>
      </c>
      <c r="BA63" s="1487">
        <f t="shared" ca="1" si="22"/>
        <v>0</v>
      </c>
      <c r="BB63" s="1487">
        <f t="shared" ca="1" si="22"/>
        <v>-5</v>
      </c>
      <c r="BC63" s="1487">
        <f t="shared" ca="1" si="22"/>
        <v>-26</v>
      </c>
      <c r="BD63" s="1487">
        <f t="shared" ca="1" si="22"/>
        <v>8</v>
      </c>
      <c r="BE63" s="1487">
        <f t="shared" ca="1" si="22"/>
        <v>-16</v>
      </c>
      <c r="BF63" s="1487">
        <f t="shared" ca="1" si="22"/>
        <v>0</v>
      </c>
      <c r="BG63" s="1487">
        <f t="shared" ca="1" si="22"/>
        <v>0</v>
      </c>
      <c r="BH63" s="1487">
        <f t="shared" ca="1" si="22"/>
        <v>0</v>
      </c>
      <c r="BI63" s="1487">
        <f t="shared" ref="BI63:BX66" ca="1" si="29">AA63</f>
        <v>0</v>
      </c>
      <c r="BJ63" s="1487">
        <f t="shared" ca="1" si="23"/>
        <v>0</v>
      </c>
      <c r="BK63" s="1487">
        <f t="shared" ca="1" si="23"/>
        <v>0</v>
      </c>
      <c r="BL63" s="1487">
        <f t="shared" ca="1" si="23"/>
        <v>0</v>
      </c>
      <c r="BM63" s="1487">
        <f t="shared" ca="1" si="23"/>
        <v>0</v>
      </c>
      <c r="BN63" s="1487">
        <f t="shared" ca="1" si="23"/>
        <v>0</v>
      </c>
      <c r="BO63" s="1487">
        <f t="shared" ca="1" si="23"/>
        <v>0</v>
      </c>
      <c r="BP63" s="1487">
        <f t="shared" ca="1" si="23"/>
        <v>0</v>
      </c>
      <c r="BQ63" s="1487">
        <f t="shared" ca="1" si="23"/>
        <v>0</v>
      </c>
      <c r="BR63" s="1487">
        <f t="shared" ca="1" si="23"/>
        <v>0</v>
      </c>
      <c r="BS63" s="1487">
        <f t="shared" ca="1" si="23"/>
        <v>0</v>
      </c>
      <c r="BT63" s="1487">
        <f t="shared" ca="1" si="23"/>
        <v>0</v>
      </c>
      <c r="BU63" s="1487">
        <f t="shared" ca="1" si="23"/>
        <v>0</v>
      </c>
      <c r="BV63" s="1487">
        <f t="shared" ca="1" si="23"/>
        <v>0</v>
      </c>
      <c r="BW63" s="1487">
        <f t="shared" ca="1" si="23"/>
        <v>0</v>
      </c>
      <c r="BX63" s="1406">
        <f t="shared" ca="1" si="23"/>
        <v>0</v>
      </c>
    </row>
    <row r="64" spans="5:76" ht="15">
      <c r="E64" s="1390"/>
      <c r="F64" s="1391"/>
      <c r="G64" s="1391"/>
      <c r="H64" s="1391"/>
      <c r="I64" s="1391" t="str">
        <f t="shared" ca="1" si="25"/>
        <v>MKJ_SWA</v>
      </c>
      <c r="J64" s="1391"/>
      <c r="K64" s="1391"/>
      <c r="L64" s="1455">
        <f t="shared" ca="1" si="28"/>
        <v>0</v>
      </c>
      <c r="M64" s="1455">
        <f t="shared" ca="1" si="28"/>
        <v>0</v>
      </c>
      <c r="N64" s="1455">
        <f t="shared" ca="1" si="28"/>
        <v>0</v>
      </c>
      <c r="O64" s="1455">
        <f t="shared" ca="1" si="28"/>
        <v>0</v>
      </c>
      <c r="P64" s="1455">
        <f t="shared" ca="1" si="28"/>
        <v>0</v>
      </c>
      <c r="Q64" s="1455">
        <f t="shared" ca="1" si="28"/>
        <v>0</v>
      </c>
      <c r="R64" s="1455">
        <f t="shared" ca="1" si="28"/>
        <v>0</v>
      </c>
      <c r="S64" s="1455">
        <f t="shared" ca="1" si="28"/>
        <v>0</v>
      </c>
      <c r="T64" s="1455">
        <f t="shared" ca="1" si="28"/>
        <v>0</v>
      </c>
      <c r="U64" s="1455">
        <f t="shared" ca="1" si="28"/>
        <v>0</v>
      </c>
      <c r="V64" s="1455">
        <f t="shared" ca="1" si="28"/>
        <v>0</v>
      </c>
      <c r="W64" s="1455">
        <f t="shared" ca="1" si="28"/>
        <v>0</v>
      </c>
      <c r="X64" s="1455">
        <f t="shared" ca="1" si="28"/>
        <v>0</v>
      </c>
      <c r="Y64" s="1455">
        <f t="shared" ca="1" si="28"/>
        <v>0</v>
      </c>
      <c r="Z64" s="1455">
        <f t="shared" ca="1" si="28"/>
        <v>0</v>
      </c>
      <c r="AA64" s="1455">
        <f t="shared" ca="1" si="28"/>
        <v>0</v>
      </c>
      <c r="AB64" s="1455">
        <f t="shared" ca="1" si="28"/>
        <v>0</v>
      </c>
      <c r="AC64" s="1455">
        <f t="shared" ca="1" si="28"/>
        <v>0</v>
      </c>
      <c r="AD64" s="1455">
        <f t="shared" ca="1" si="28"/>
        <v>0</v>
      </c>
      <c r="AE64" s="1455">
        <f t="shared" ca="1" si="28"/>
        <v>0</v>
      </c>
      <c r="AF64" s="1455">
        <f t="shared" ca="1" si="28"/>
        <v>0</v>
      </c>
      <c r="AG64" s="1455">
        <f t="shared" ca="1" si="28"/>
        <v>0</v>
      </c>
      <c r="AH64" s="1455">
        <f t="shared" ca="1" si="28"/>
        <v>0</v>
      </c>
      <c r="AI64" s="1455">
        <f t="shared" ca="1" si="28"/>
        <v>0</v>
      </c>
      <c r="AJ64" s="1455">
        <f t="shared" ca="1" si="28"/>
        <v>0</v>
      </c>
      <c r="AK64" s="1455">
        <f t="shared" ca="1" si="28"/>
        <v>0</v>
      </c>
      <c r="AL64" s="1455">
        <f t="shared" ca="1" si="28"/>
        <v>0</v>
      </c>
      <c r="AM64" s="1455">
        <f t="shared" ca="1" si="28"/>
        <v>0</v>
      </c>
      <c r="AN64" s="1455">
        <f t="shared" ca="1" si="28"/>
        <v>0</v>
      </c>
      <c r="AO64" s="1455">
        <f t="shared" ca="1" si="28"/>
        <v>0</v>
      </c>
      <c r="AP64" s="1456">
        <f t="shared" ca="1" si="28"/>
        <v>0</v>
      </c>
      <c r="AR64" s="1399">
        <f t="shared" si="21"/>
        <v>0</v>
      </c>
      <c r="AS64" s="1400" t="str">
        <f t="shared" ca="1" si="21"/>
        <v>MKJ_SWA</v>
      </c>
      <c r="AT64" s="1487">
        <f t="shared" ref="AT64:BH66" ca="1" si="30">L64</f>
        <v>0</v>
      </c>
      <c r="AU64" s="1487">
        <f t="shared" ca="1" si="30"/>
        <v>0</v>
      </c>
      <c r="AV64" s="1487">
        <f t="shared" ca="1" si="30"/>
        <v>0</v>
      </c>
      <c r="AW64" s="1487">
        <f t="shared" ca="1" si="30"/>
        <v>0</v>
      </c>
      <c r="AX64" s="1487">
        <f t="shared" ca="1" si="30"/>
        <v>0</v>
      </c>
      <c r="AY64" s="1487">
        <f t="shared" ca="1" si="30"/>
        <v>0</v>
      </c>
      <c r="AZ64" s="1487">
        <f t="shared" ca="1" si="30"/>
        <v>0</v>
      </c>
      <c r="BA64" s="1487">
        <f t="shared" ca="1" si="30"/>
        <v>0</v>
      </c>
      <c r="BB64" s="1487">
        <f t="shared" ca="1" si="30"/>
        <v>0</v>
      </c>
      <c r="BC64" s="1487">
        <f t="shared" ca="1" si="30"/>
        <v>0</v>
      </c>
      <c r="BD64" s="1487">
        <f t="shared" ca="1" si="30"/>
        <v>0</v>
      </c>
      <c r="BE64" s="1487">
        <f t="shared" ca="1" si="30"/>
        <v>0</v>
      </c>
      <c r="BF64" s="1487">
        <f t="shared" ca="1" si="30"/>
        <v>0</v>
      </c>
      <c r="BG64" s="1487">
        <f t="shared" ca="1" si="30"/>
        <v>0</v>
      </c>
      <c r="BH64" s="1487">
        <f t="shared" ca="1" si="30"/>
        <v>0</v>
      </c>
      <c r="BI64" s="1487">
        <f t="shared" ca="1" si="29"/>
        <v>0</v>
      </c>
      <c r="BJ64" s="1487">
        <f t="shared" ca="1" si="23"/>
        <v>0</v>
      </c>
      <c r="BK64" s="1487">
        <f t="shared" ca="1" si="23"/>
        <v>0</v>
      </c>
      <c r="BL64" s="1487">
        <f t="shared" ca="1" si="23"/>
        <v>0</v>
      </c>
      <c r="BM64" s="1487">
        <f t="shared" ca="1" si="23"/>
        <v>0</v>
      </c>
      <c r="BN64" s="1487">
        <f t="shared" ca="1" si="23"/>
        <v>0</v>
      </c>
      <c r="BO64" s="1487">
        <f t="shared" ca="1" si="23"/>
        <v>0</v>
      </c>
      <c r="BP64" s="1487">
        <f t="shared" ca="1" si="23"/>
        <v>0</v>
      </c>
      <c r="BQ64" s="1487">
        <f t="shared" ca="1" si="23"/>
        <v>0</v>
      </c>
      <c r="BR64" s="1487">
        <f t="shared" ca="1" si="23"/>
        <v>0</v>
      </c>
      <c r="BS64" s="1487">
        <f t="shared" ca="1" si="23"/>
        <v>0</v>
      </c>
      <c r="BT64" s="1487">
        <f t="shared" ca="1" si="23"/>
        <v>0</v>
      </c>
      <c r="BU64" s="1487">
        <f t="shared" ca="1" si="23"/>
        <v>0</v>
      </c>
      <c r="BV64" s="1487">
        <f t="shared" ca="1" si="23"/>
        <v>0</v>
      </c>
      <c r="BW64" s="1487">
        <f t="shared" ca="1" si="23"/>
        <v>0</v>
      </c>
      <c r="BX64" s="1406">
        <f t="shared" ca="1" si="23"/>
        <v>0</v>
      </c>
    </row>
    <row r="65" spans="5:76" ht="15">
      <c r="E65" s="1390"/>
      <c r="F65" s="1391"/>
      <c r="G65" s="1391"/>
      <c r="H65" s="1391"/>
      <c r="I65" s="1391">
        <f>I21</f>
        <v>0</v>
      </c>
      <c r="J65" s="1391"/>
      <c r="K65" s="1391"/>
      <c r="L65" s="1455">
        <f t="shared" si="28"/>
        <v>0</v>
      </c>
      <c r="M65" s="1455">
        <f t="shared" si="28"/>
        <v>0</v>
      </c>
      <c r="N65" s="1455">
        <f t="shared" si="28"/>
        <v>0</v>
      </c>
      <c r="O65" s="1455">
        <f t="shared" si="28"/>
        <v>0</v>
      </c>
      <c r="P65" s="1455">
        <f t="shared" si="28"/>
        <v>0</v>
      </c>
      <c r="Q65" s="1455">
        <f t="shared" si="28"/>
        <v>0</v>
      </c>
      <c r="R65" s="1455">
        <f t="shared" si="28"/>
        <v>0</v>
      </c>
      <c r="S65" s="1455">
        <f t="shared" si="28"/>
        <v>0</v>
      </c>
      <c r="T65" s="1455">
        <f t="shared" si="28"/>
        <v>0</v>
      </c>
      <c r="U65" s="1455">
        <f t="shared" si="28"/>
        <v>0</v>
      </c>
      <c r="V65" s="1455">
        <f t="shared" si="28"/>
        <v>0</v>
      </c>
      <c r="W65" s="1455">
        <f t="shared" si="28"/>
        <v>0</v>
      </c>
      <c r="X65" s="1455">
        <f t="shared" si="28"/>
        <v>0</v>
      </c>
      <c r="Y65" s="1455">
        <f t="shared" si="28"/>
        <v>0</v>
      </c>
      <c r="Z65" s="1455">
        <f t="shared" si="28"/>
        <v>0</v>
      </c>
      <c r="AA65" s="1455">
        <f t="shared" si="28"/>
        <v>0</v>
      </c>
      <c r="AB65" s="1455">
        <f t="shared" si="28"/>
        <v>0</v>
      </c>
      <c r="AC65" s="1455">
        <f t="shared" si="28"/>
        <v>0</v>
      </c>
      <c r="AD65" s="1455">
        <f t="shared" si="28"/>
        <v>0</v>
      </c>
      <c r="AE65" s="1455">
        <f t="shared" si="28"/>
        <v>0</v>
      </c>
      <c r="AF65" s="1455">
        <f t="shared" si="28"/>
        <v>0</v>
      </c>
      <c r="AG65" s="1455">
        <f t="shared" si="28"/>
        <v>0</v>
      </c>
      <c r="AH65" s="1455">
        <f t="shared" si="28"/>
        <v>0</v>
      </c>
      <c r="AI65" s="1455">
        <f t="shared" si="28"/>
        <v>0</v>
      </c>
      <c r="AJ65" s="1455">
        <f t="shared" si="28"/>
        <v>0</v>
      </c>
      <c r="AK65" s="1455">
        <f t="shared" si="28"/>
        <v>0</v>
      </c>
      <c r="AL65" s="1455">
        <f t="shared" si="28"/>
        <v>0</v>
      </c>
      <c r="AM65" s="1455">
        <f t="shared" si="28"/>
        <v>0</v>
      </c>
      <c r="AN65" s="1455">
        <f t="shared" si="28"/>
        <v>0</v>
      </c>
      <c r="AO65" s="1455">
        <f t="shared" si="28"/>
        <v>0</v>
      </c>
      <c r="AP65" s="1456">
        <f t="shared" si="28"/>
        <v>0</v>
      </c>
      <c r="AR65" s="1399">
        <f t="shared" si="21"/>
        <v>0</v>
      </c>
      <c r="AS65" s="1400">
        <f t="shared" si="21"/>
        <v>0</v>
      </c>
      <c r="AT65" s="1487">
        <f t="shared" si="30"/>
        <v>0</v>
      </c>
      <c r="AU65" s="1487">
        <f t="shared" si="30"/>
        <v>0</v>
      </c>
      <c r="AV65" s="1487">
        <f t="shared" si="30"/>
        <v>0</v>
      </c>
      <c r="AW65" s="1487">
        <f t="shared" si="30"/>
        <v>0</v>
      </c>
      <c r="AX65" s="1487">
        <f t="shared" si="30"/>
        <v>0</v>
      </c>
      <c r="AY65" s="1487">
        <f t="shared" si="30"/>
        <v>0</v>
      </c>
      <c r="AZ65" s="1487">
        <f t="shared" si="30"/>
        <v>0</v>
      </c>
      <c r="BA65" s="1487">
        <f t="shared" si="30"/>
        <v>0</v>
      </c>
      <c r="BB65" s="1487">
        <f t="shared" si="30"/>
        <v>0</v>
      </c>
      <c r="BC65" s="1487">
        <f t="shared" si="30"/>
        <v>0</v>
      </c>
      <c r="BD65" s="1487">
        <f t="shared" si="30"/>
        <v>0</v>
      </c>
      <c r="BE65" s="1487">
        <f t="shared" si="30"/>
        <v>0</v>
      </c>
      <c r="BF65" s="1487">
        <f t="shared" si="30"/>
        <v>0</v>
      </c>
      <c r="BG65" s="1487">
        <f t="shared" si="30"/>
        <v>0</v>
      </c>
      <c r="BH65" s="1487">
        <f t="shared" si="30"/>
        <v>0</v>
      </c>
      <c r="BI65" s="1487">
        <f t="shared" si="29"/>
        <v>0</v>
      </c>
      <c r="BJ65" s="1487">
        <f t="shared" si="29"/>
        <v>0</v>
      </c>
      <c r="BK65" s="1487">
        <f t="shared" si="29"/>
        <v>0</v>
      </c>
      <c r="BL65" s="1487">
        <f t="shared" si="29"/>
        <v>0</v>
      </c>
      <c r="BM65" s="1487">
        <f t="shared" si="29"/>
        <v>0</v>
      </c>
      <c r="BN65" s="1487">
        <f t="shared" si="29"/>
        <v>0</v>
      </c>
      <c r="BO65" s="1487">
        <f t="shared" si="29"/>
        <v>0</v>
      </c>
      <c r="BP65" s="1487">
        <f t="shared" si="29"/>
        <v>0</v>
      </c>
      <c r="BQ65" s="1487">
        <f t="shared" si="29"/>
        <v>0</v>
      </c>
      <c r="BR65" s="1487">
        <f t="shared" si="29"/>
        <v>0</v>
      </c>
      <c r="BS65" s="1487">
        <f t="shared" si="29"/>
        <v>0</v>
      </c>
      <c r="BT65" s="1487">
        <f t="shared" si="29"/>
        <v>0</v>
      </c>
      <c r="BU65" s="1487">
        <f t="shared" si="29"/>
        <v>0</v>
      </c>
      <c r="BV65" s="1487">
        <f t="shared" si="29"/>
        <v>0</v>
      </c>
      <c r="BW65" s="1487">
        <f t="shared" si="29"/>
        <v>0</v>
      </c>
      <c r="BX65" s="1406">
        <f t="shared" si="29"/>
        <v>0</v>
      </c>
    </row>
    <row r="66" spans="5:76" ht="15.6" thickBot="1">
      <c r="E66" s="1393"/>
      <c r="F66" s="1394"/>
      <c r="G66" s="1394"/>
      <c r="H66" s="1394"/>
      <c r="I66" s="1394">
        <f t="shared" si="25"/>
        <v>0</v>
      </c>
      <c r="J66" s="1394"/>
      <c r="K66" s="1394"/>
      <c r="L66" s="1488">
        <f t="shared" si="28"/>
        <v>0</v>
      </c>
      <c r="M66" s="1488">
        <f t="shared" si="28"/>
        <v>0</v>
      </c>
      <c r="N66" s="1488">
        <f t="shared" si="28"/>
        <v>0</v>
      </c>
      <c r="O66" s="1488">
        <f t="shared" si="28"/>
        <v>0</v>
      </c>
      <c r="P66" s="1488">
        <f t="shared" si="28"/>
        <v>0</v>
      </c>
      <c r="Q66" s="1488">
        <f t="shared" si="28"/>
        <v>0</v>
      </c>
      <c r="R66" s="1488">
        <f t="shared" si="28"/>
        <v>0</v>
      </c>
      <c r="S66" s="1488">
        <f t="shared" si="28"/>
        <v>0</v>
      </c>
      <c r="T66" s="1488">
        <f t="shared" si="28"/>
        <v>0</v>
      </c>
      <c r="U66" s="1488">
        <f t="shared" si="28"/>
        <v>0</v>
      </c>
      <c r="V66" s="1488">
        <f t="shared" si="28"/>
        <v>0</v>
      </c>
      <c r="W66" s="1488">
        <f t="shared" si="28"/>
        <v>0</v>
      </c>
      <c r="X66" s="1488">
        <f t="shared" si="28"/>
        <v>0</v>
      </c>
      <c r="Y66" s="1488">
        <f t="shared" si="28"/>
        <v>0</v>
      </c>
      <c r="Z66" s="1488">
        <f t="shared" si="28"/>
        <v>0</v>
      </c>
      <c r="AA66" s="1488">
        <f t="shared" si="28"/>
        <v>0</v>
      </c>
      <c r="AB66" s="1488">
        <f t="shared" si="28"/>
        <v>0</v>
      </c>
      <c r="AC66" s="1488">
        <f t="shared" si="28"/>
        <v>0</v>
      </c>
      <c r="AD66" s="1488">
        <f t="shared" si="28"/>
        <v>0</v>
      </c>
      <c r="AE66" s="1488">
        <f t="shared" si="28"/>
        <v>0</v>
      </c>
      <c r="AF66" s="1488">
        <f t="shared" si="28"/>
        <v>0</v>
      </c>
      <c r="AG66" s="1488">
        <f t="shared" si="28"/>
        <v>0</v>
      </c>
      <c r="AH66" s="1488">
        <f t="shared" si="28"/>
        <v>0</v>
      </c>
      <c r="AI66" s="1488">
        <f t="shared" si="28"/>
        <v>0</v>
      </c>
      <c r="AJ66" s="1488">
        <f t="shared" si="28"/>
        <v>0</v>
      </c>
      <c r="AK66" s="1488">
        <f t="shared" si="28"/>
        <v>0</v>
      </c>
      <c r="AL66" s="1488">
        <f t="shared" si="28"/>
        <v>0</v>
      </c>
      <c r="AM66" s="1488">
        <f t="shared" si="28"/>
        <v>0</v>
      </c>
      <c r="AN66" s="1488">
        <f t="shared" si="28"/>
        <v>0</v>
      </c>
      <c r="AO66" s="1488">
        <f t="shared" si="28"/>
        <v>0</v>
      </c>
      <c r="AP66" s="1489">
        <f t="shared" si="28"/>
        <v>0</v>
      </c>
      <c r="AR66" s="1399">
        <f t="shared" si="21"/>
        <v>0</v>
      </c>
      <c r="AS66" s="1400">
        <f t="shared" si="21"/>
        <v>0</v>
      </c>
      <c r="AT66" s="1487">
        <f t="shared" si="30"/>
        <v>0</v>
      </c>
      <c r="AU66" s="1487">
        <f t="shared" si="30"/>
        <v>0</v>
      </c>
      <c r="AV66" s="1487">
        <f t="shared" si="30"/>
        <v>0</v>
      </c>
      <c r="AW66" s="1487">
        <f t="shared" si="30"/>
        <v>0</v>
      </c>
      <c r="AX66" s="1487">
        <f t="shared" si="30"/>
        <v>0</v>
      </c>
      <c r="AY66" s="1487">
        <f t="shared" si="30"/>
        <v>0</v>
      </c>
      <c r="AZ66" s="1487">
        <f t="shared" si="30"/>
        <v>0</v>
      </c>
      <c r="BA66" s="1487">
        <f t="shared" si="30"/>
        <v>0</v>
      </c>
      <c r="BB66" s="1487">
        <f t="shared" si="30"/>
        <v>0</v>
      </c>
      <c r="BC66" s="1487">
        <f t="shared" si="30"/>
        <v>0</v>
      </c>
      <c r="BD66" s="1487">
        <f t="shared" si="30"/>
        <v>0</v>
      </c>
      <c r="BE66" s="1487">
        <f t="shared" si="30"/>
        <v>0</v>
      </c>
      <c r="BF66" s="1487">
        <f t="shared" si="30"/>
        <v>0</v>
      </c>
      <c r="BG66" s="1487">
        <f t="shared" si="30"/>
        <v>0</v>
      </c>
      <c r="BH66" s="1487">
        <f t="shared" si="30"/>
        <v>0</v>
      </c>
      <c r="BI66" s="1487">
        <f t="shared" si="29"/>
        <v>0</v>
      </c>
      <c r="BJ66" s="1487">
        <f t="shared" si="29"/>
        <v>0</v>
      </c>
      <c r="BK66" s="1487">
        <f t="shared" si="29"/>
        <v>0</v>
      </c>
      <c r="BL66" s="1487">
        <f t="shared" si="29"/>
        <v>0</v>
      </c>
      <c r="BM66" s="1487">
        <f t="shared" si="29"/>
        <v>0</v>
      </c>
      <c r="BN66" s="1487">
        <f t="shared" si="29"/>
        <v>0</v>
      </c>
      <c r="BO66" s="1487">
        <f t="shared" si="29"/>
        <v>0</v>
      </c>
      <c r="BP66" s="1487">
        <f t="shared" si="29"/>
        <v>0</v>
      </c>
      <c r="BQ66" s="1487">
        <f t="shared" si="29"/>
        <v>0</v>
      </c>
      <c r="BR66" s="1487">
        <f t="shared" si="29"/>
        <v>0</v>
      </c>
      <c r="BS66" s="1487">
        <f t="shared" si="29"/>
        <v>0</v>
      </c>
      <c r="BT66" s="1487">
        <f t="shared" si="29"/>
        <v>0</v>
      </c>
      <c r="BU66" s="1487">
        <f t="shared" si="29"/>
        <v>0</v>
      </c>
      <c r="BV66" s="1487">
        <f t="shared" si="29"/>
        <v>0</v>
      </c>
      <c r="BW66" s="1487">
        <f t="shared" si="29"/>
        <v>0</v>
      </c>
      <c r="BX66" s="1406">
        <f t="shared" si="29"/>
        <v>0</v>
      </c>
    </row>
    <row r="67" spans="5:76" ht="15.6" thickBot="1">
      <c r="E67" s="1393"/>
      <c r="F67" s="1394"/>
      <c r="G67" s="1394"/>
      <c r="H67" s="1394"/>
      <c r="I67" s="1394"/>
      <c r="J67" s="1394"/>
      <c r="K67" s="1394"/>
      <c r="L67" s="1394"/>
      <c r="M67" s="1394"/>
      <c r="N67" s="1394"/>
      <c r="O67" s="1394"/>
      <c r="P67" s="1394"/>
      <c r="Q67" s="1394"/>
      <c r="R67" s="1394"/>
      <c r="S67" s="1394"/>
      <c r="T67" s="1394"/>
      <c r="U67" s="1394"/>
      <c r="V67" s="1394"/>
      <c r="W67" s="1394"/>
      <c r="X67" s="1394"/>
      <c r="Y67" s="1394"/>
      <c r="Z67" s="1394"/>
      <c r="AA67" s="1394"/>
      <c r="AB67" s="1394"/>
      <c r="AC67" s="1394"/>
      <c r="AD67" s="1394"/>
      <c r="AE67" s="1394"/>
      <c r="AF67" s="1394"/>
      <c r="AG67" s="1394"/>
      <c r="AH67" s="1394"/>
      <c r="AI67" s="1394"/>
      <c r="AJ67" s="1394"/>
      <c r="AK67" s="1394"/>
      <c r="AL67" s="1394"/>
      <c r="AM67" s="1394"/>
      <c r="AN67" s="1394"/>
      <c r="AO67" s="1394"/>
      <c r="AP67" s="1395"/>
      <c r="AR67" s="1402"/>
      <c r="AS67" s="1403" t="s">
        <v>10</v>
      </c>
      <c r="AT67" s="1407">
        <f ca="1">SUM(AT49:AT66)</f>
        <v>0</v>
      </c>
      <c r="AU67" s="1407">
        <f t="shared" ref="AU67:BX67" ca="1" si="31">SUM(AU49:AU66)</f>
        <v>0</v>
      </c>
      <c r="AV67" s="1407">
        <f t="shared" ca="1" si="31"/>
        <v>0</v>
      </c>
      <c r="AW67" s="1407">
        <f t="shared" ca="1" si="31"/>
        <v>0</v>
      </c>
      <c r="AX67" s="1407">
        <f t="shared" ca="1" si="31"/>
        <v>0</v>
      </c>
      <c r="AY67" s="1407">
        <f t="shared" ca="1" si="31"/>
        <v>-34</v>
      </c>
      <c r="AZ67" s="1407">
        <f t="shared" ca="1" si="31"/>
        <v>24</v>
      </c>
      <c r="BA67" s="1407">
        <f t="shared" ca="1" si="31"/>
        <v>-116</v>
      </c>
      <c r="BB67" s="1407">
        <f t="shared" ca="1" si="31"/>
        <v>-66</v>
      </c>
      <c r="BC67" s="1407">
        <f t="shared" ca="1" si="31"/>
        <v>-66</v>
      </c>
      <c r="BD67" s="1407">
        <f t="shared" ca="1" si="31"/>
        <v>-230</v>
      </c>
      <c r="BE67" s="1407">
        <f t="shared" ca="1" si="31"/>
        <v>-107</v>
      </c>
      <c r="BF67" s="1407">
        <f t="shared" ca="1" si="31"/>
        <v>-7</v>
      </c>
      <c r="BG67" s="1407">
        <f t="shared" ca="1" si="31"/>
        <v>-42</v>
      </c>
      <c r="BH67" s="1407">
        <f t="shared" ca="1" si="31"/>
        <v>-195</v>
      </c>
      <c r="BI67" s="1407">
        <f t="shared" ca="1" si="31"/>
        <v>-89</v>
      </c>
      <c r="BJ67" s="1407">
        <f t="shared" ca="1" si="31"/>
        <v>-69</v>
      </c>
      <c r="BK67" s="1407">
        <f t="shared" ca="1" si="31"/>
        <v>-129</v>
      </c>
      <c r="BL67" s="1407">
        <f t="shared" ca="1" si="31"/>
        <v>-61</v>
      </c>
      <c r="BM67" s="1407">
        <f t="shared" ca="1" si="31"/>
        <v>80</v>
      </c>
      <c r="BN67" s="1407">
        <f t="shared" ca="1" si="31"/>
        <v>-102</v>
      </c>
      <c r="BO67" s="1407">
        <f t="shared" ca="1" si="31"/>
        <v>0</v>
      </c>
      <c r="BP67" s="1407">
        <f t="shared" ca="1" si="31"/>
        <v>0</v>
      </c>
      <c r="BQ67" s="1407">
        <f t="shared" ca="1" si="31"/>
        <v>0</v>
      </c>
      <c r="BR67" s="1407">
        <f t="shared" ca="1" si="31"/>
        <v>0</v>
      </c>
      <c r="BS67" s="1407">
        <f t="shared" ca="1" si="31"/>
        <v>0</v>
      </c>
      <c r="BT67" s="1407">
        <f t="shared" ca="1" si="31"/>
        <v>0</v>
      </c>
      <c r="BU67" s="1407">
        <f t="shared" ca="1" si="31"/>
        <v>0</v>
      </c>
      <c r="BV67" s="1407">
        <f t="shared" ca="1" si="31"/>
        <v>0</v>
      </c>
      <c r="BW67" s="1407">
        <f t="shared" ca="1" si="31"/>
        <v>0</v>
      </c>
      <c r="BX67" s="1408">
        <f t="shared" ca="1" si="31"/>
        <v>0</v>
      </c>
    </row>
    <row r="68" spans="5:76" ht="15">
      <c r="AS68" t="s">
        <v>12</v>
      </c>
      <c r="AT68" s="1405">
        <f ca="1">SUM($AT67:AT67)</f>
        <v>0</v>
      </c>
      <c r="AU68" s="1405">
        <f ca="1">SUM($AT67:AU67)</f>
        <v>0</v>
      </c>
      <c r="AV68" s="1405">
        <f ca="1">SUM($AT67:AV67)</f>
        <v>0</v>
      </c>
      <c r="AW68" s="1405">
        <f ca="1">SUM($AT67:AW67)</f>
        <v>0</v>
      </c>
      <c r="AX68" s="1405">
        <f ca="1">SUM($AT67:AX67)</f>
        <v>0</v>
      </c>
      <c r="AY68" s="1405">
        <f ca="1">SUM($AT67:AY67)</f>
        <v>-34</v>
      </c>
      <c r="AZ68" s="1405">
        <f ca="1">SUM($AT67:AZ67)</f>
        <v>-10</v>
      </c>
      <c r="BA68" s="1405">
        <f ca="1">SUM($AT67:BA67)</f>
        <v>-126</v>
      </c>
      <c r="BB68" s="1405">
        <f ca="1">SUM($AT67:BB67)</f>
        <v>-192</v>
      </c>
      <c r="BC68" s="1405">
        <f ca="1">SUM($AT67:BC67)</f>
        <v>-258</v>
      </c>
      <c r="BD68" s="1405">
        <f ca="1">SUM($AT67:BD67)</f>
        <v>-488</v>
      </c>
      <c r="BE68" s="1405">
        <f ca="1">SUM($AT67:BE67)</f>
        <v>-595</v>
      </c>
      <c r="BF68" s="1405">
        <f ca="1">SUM($AT67:BF67)</f>
        <v>-602</v>
      </c>
      <c r="BG68" s="1405">
        <f ca="1">SUM($AT67:BG67)</f>
        <v>-644</v>
      </c>
      <c r="BH68" s="1405">
        <f ca="1">SUM($AT67:BH67)</f>
        <v>-839</v>
      </c>
      <c r="BI68" s="1405">
        <f ca="1">SUM($AT67:BI67)</f>
        <v>-928</v>
      </c>
      <c r="BJ68" s="1405">
        <f ca="1">SUM($AT67:BJ67)</f>
        <v>-997</v>
      </c>
      <c r="BK68" s="1405">
        <f ca="1">SUM($AT67:BK67)</f>
        <v>-1126</v>
      </c>
      <c r="BL68" s="1405">
        <f ca="1">SUM($AT67:BL67)</f>
        <v>-1187</v>
      </c>
      <c r="BM68" s="1405">
        <f ca="1">SUM($AT67:BM67)</f>
        <v>-1107</v>
      </c>
      <c r="BN68" s="1405">
        <f ca="1">SUM($AT67:BN67)</f>
        <v>-1209</v>
      </c>
      <c r="BO68" s="1405">
        <f ca="1">SUM($AT67:BO67)</f>
        <v>-1209</v>
      </c>
      <c r="BP68" s="1405">
        <f ca="1">SUM($AT67:BP67)</f>
        <v>-1209</v>
      </c>
      <c r="BQ68" s="1405">
        <f ca="1">SUM($AT67:BQ67)</f>
        <v>-1209</v>
      </c>
      <c r="BR68" s="1405">
        <f ca="1">SUM($AT67:BR67)</f>
        <v>-1209</v>
      </c>
      <c r="BS68" s="1405">
        <f ca="1">SUM($AT67:BS67)</f>
        <v>-1209</v>
      </c>
      <c r="BT68" s="1405">
        <f ca="1">SUM($AT67:BT67)</f>
        <v>-1209</v>
      </c>
      <c r="BU68" s="1405">
        <f ca="1">SUM($AT67:BU67)</f>
        <v>-1209</v>
      </c>
      <c r="BV68" s="1405">
        <f ca="1">SUM($AT67:BV67)</f>
        <v>-1209</v>
      </c>
      <c r="BW68" s="1405">
        <f ca="1">SUM($AT67:BW67)</f>
        <v>-1209</v>
      </c>
      <c r="BX68" s="1405">
        <f ca="1">SUM($AT67:BX67)</f>
        <v>-1209</v>
      </c>
    </row>
    <row r="69" spans="5:76">
      <c r="AS69" t="s">
        <v>21</v>
      </c>
      <c r="AT69" s="1375">
        <f t="shared" ref="AT69:BX69" ca="1" si="32">IFERROR(AT45/AT23,1)</f>
        <v>1</v>
      </c>
      <c r="AU69" s="1375">
        <f t="shared" ca="1" si="32"/>
        <v>1</v>
      </c>
      <c r="AV69" s="1375">
        <f t="shared" ca="1" si="32"/>
        <v>1</v>
      </c>
      <c r="AW69" s="1375">
        <f ca="1">IFERROR(AW45/AW23,1)</f>
        <v>1</v>
      </c>
      <c r="AX69" s="1375">
        <f t="shared" ca="1" si="32"/>
        <v>1</v>
      </c>
      <c r="AY69" s="1375">
        <f t="shared" ca="1" si="32"/>
        <v>0.94333333333333336</v>
      </c>
      <c r="AZ69" s="1375">
        <f t="shared" ca="1" si="32"/>
        <v>1.0380952380952382</v>
      </c>
      <c r="BA69" s="1375">
        <f t="shared" ca="1" si="32"/>
        <v>0.8</v>
      </c>
      <c r="BB69" s="1375">
        <f t="shared" ca="1" si="32"/>
        <v>0.86530612244897964</v>
      </c>
      <c r="BC69" s="1375">
        <f t="shared" ca="1" si="32"/>
        <v>0.87058823529411766</v>
      </c>
      <c r="BD69" s="1375">
        <f t="shared" ca="1" si="32"/>
        <v>0.57407407407407407</v>
      </c>
      <c r="BE69" s="1375">
        <f t="shared" ca="1" si="32"/>
        <v>0.77234042553191484</v>
      </c>
      <c r="BF69" s="1375">
        <f t="shared" ca="1" si="32"/>
        <v>0.98833333333333329</v>
      </c>
      <c r="BG69" s="1375">
        <f t="shared" ca="1" si="32"/>
        <v>0.9363636363636364</v>
      </c>
      <c r="BH69" s="1375">
        <f t="shared" ca="1" si="32"/>
        <v>0.66379310344827591</v>
      </c>
      <c r="BI69" s="1375">
        <f t="shared" ca="1" si="32"/>
        <v>0.8288461538461539</v>
      </c>
      <c r="BJ69" s="1375">
        <f t="shared" ca="1" si="32"/>
        <v>0.87894736842105259</v>
      </c>
      <c r="BK69" s="1375">
        <f t="shared" ca="1" si="32"/>
        <v>0.7654545454545455</v>
      </c>
      <c r="BL69" s="1375">
        <f t="shared" ca="1" si="32"/>
        <v>0.82571428571428573</v>
      </c>
      <c r="BM69" s="1375">
        <f t="shared" ca="1" si="32"/>
        <v>1.1403508771929824</v>
      </c>
      <c r="BN69" s="1375">
        <f t="shared" ca="1" si="32"/>
        <v>0.83</v>
      </c>
      <c r="BO69" s="1375">
        <f t="shared" ca="1" si="32"/>
        <v>1</v>
      </c>
      <c r="BP69" s="1375">
        <f t="shared" ca="1" si="32"/>
        <v>1</v>
      </c>
      <c r="BQ69" s="1375">
        <f t="shared" ca="1" si="32"/>
        <v>1</v>
      </c>
      <c r="BR69" s="1375">
        <f t="shared" ca="1" si="32"/>
        <v>1</v>
      </c>
      <c r="BS69" s="1375">
        <f t="shared" ca="1" si="32"/>
        <v>1</v>
      </c>
      <c r="BT69" s="1375">
        <f t="shared" ca="1" si="32"/>
        <v>1</v>
      </c>
      <c r="BU69" s="1375">
        <f t="shared" ca="1" si="32"/>
        <v>1</v>
      </c>
      <c r="BV69" s="1375">
        <f t="shared" ca="1" si="32"/>
        <v>1</v>
      </c>
      <c r="BW69" s="1375">
        <f t="shared" ca="1" si="32"/>
        <v>1</v>
      </c>
      <c r="BX69" s="1375">
        <f t="shared" ca="1" si="32"/>
        <v>1</v>
      </c>
    </row>
  </sheetData>
  <phoneticPr fontId="6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B2:S27"/>
  <sheetViews>
    <sheetView topLeftCell="B1" workbookViewId="0">
      <selection activeCell="C2" sqref="C2"/>
    </sheetView>
  </sheetViews>
  <sheetFormatPr defaultRowHeight="13.2"/>
  <cols>
    <col min="1" max="1" width="2.6640625" customWidth="1"/>
    <col min="2" max="2" width="13.6640625" customWidth="1"/>
    <col min="6" max="8" width="7.33203125" customWidth="1"/>
    <col min="9" max="9" width="9" bestFit="1" customWidth="1"/>
    <col min="11" max="11" width="13" customWidth="1"/>
    <col min="12" max="13" width="13.33203125" customWidth="1"/>
    <col min="15" max="15" width="8.6640625" customWidth="1"/>
    <col min="17" max="17" width="3.6640625" customWidth="1"/>
  </cols>
  <sheetData>
    <row r="2" spans="2:19">
      <c r="B2" t="s">
        <v>768</v>
      </c>
      <c r="C2" s="209" t="str">
        <f>+管理ﾌｫｰﾏｯﾄ!F1</f>
        <v>103期</v>
      </c>
      <c r="D2" s="1038"/>
      <c r="E2" s="1138" t="str">
        <f>MKC①!J3</f>
        <v>5</v>
      </c>
      <c r="F2" s="1026" t="s">
        <v>349</v>
      </c>
      <c r="G2" s="1026"/>
      <c r="H2" s="1026"/>
      <c r="J2" t="s">
        <v>769</v>
      </c>
      <c r="L2" s="49" t="s">
        <v>770</v>
      </c>
      <c r="M2" s="49" t="s">
        <v>771</v>
      </c>
      <c r="O2" t="s">
        <v>772</v>
      </c>
      <c r="R2" t="s">
        <v>772</v>
      </c>
    </row>
    <row r="3" spans="2:19">
      <c r="G3" s="1072" t="s">
        <v>773</v>
      </c>
      <c r="J3" s="1025">
        <f>+管理ﾌｫｰﾏｯﾄ!G2</f>
        <v>20</v>
      </c>
      <c r="L3" s="1027">
        <f>930*60</f>
        <v>55800</v>
      </c>
      <c r="M3" s="1039">
        <f>480*60</f>
        <v>28800</v>
      </c>
      <c r="S3" s="1072" t="s">
        <v>773</v>
      </c>
    </row>
    <row r="4" spans="2:19">
      <c r="B4" s="50"/>
      <c r="C4" s="1028" t="s">
        <v>774</v>
      </c>
      <c r="D4" s="1028" t="s">
        <v>775</v>
      </c>
      <c r="E4" s="1028" t="s">
        <v>776</v>
      </c>
      <c r="F4" s="1028" t="s">
        <v>777</v>
      </c>
      <c r="G4" s="1028" t="s">
        <v>762</v>
      </c>
      <c r="H4" s="1028" t="s">
        <v>778</v>
      </c>
      <c r="I4" s="50" t="s">
        <v>779</v>
      </c>
      <c r="J4" s="1028" t="s">
        <v>780</v>
      </c>
      <c r="K4" s="1028" t="s">
        <v>781</v>
      </c>
      <c r="L4" s="1028" t="s">
        <v>782</v>
      </c>
      <c r="M4" s="1028" t="s">
        <v>783</v>
      </c>
      <c r="O4" s="1028" t="s">
        <v>23</v>
      </c>
      <c r="P4" s="206">
        <v>930</v>
      </c>
      <c r="R4" s="1028" t="s">
        <v>23</v>
      </c>
      <c r="S4" s="1040">
        <v>480</v>
      </c>
    </row>
    <row r="5" spans="2:19">
      <c r="B5" s="50" t="s">
        <v>370</v>
      </c>
      <c r="C5" s="50">
        <v>2</v>
      </c>
      <c r="D5" s="50">
        <v>100</v>
      </c>
      <c r="E5" s="50">
        <v>25</v>
      </c>
      <c r="F5" s="1029">
        <f>(D5+E5)/C5</f>
        <v>62.5</v>
      </c>
      <c r="G5" s="1030">
        <f>+$S$16</f>
        <v>0.77083333333333337</v>
      </c>
      <c r="H5" s="1029">
        <f>+F5/G5</f>
        <v>81.081081081081081</v>
      </c>
      <c r="I5" s="193">
        <f>管理ﾌｫｰﾏｯﾄ!G5</f>
        <v>1120</v>
      </c>
      <c r="J5" s="193">
        <f t="shared" ref="J5:J24" si="0">ROUNDUP(I5/J$3,0)</f>
        <v>56</v>
      </c>
      <c r="K5" s="201">
        <f>+H5*J5</f>
        <v>4540.5405405405409</v>
      </c>
      <c r="L5" s="1031">
        <f>$K5/L$3</f>
        <v>8.1371694274920081E-2</v>
      </c>
      <c r="M5" s="1031">
        <f>$K5/M$3</f>
        <v>0.15765765765765766</v>
      </c>
      <c r="O5" s="50" t="s">
        <v>784</v>
      </c>
      <c r="P5" s="201">
        <v>-10</v>
      </c>
      <c r="R5" s="50" t="s">
        <v>752</v>
      </c>
      <c r="S5" s="201">
        <v>-15</v>
      </c>
    </row>
    <row r="6" spans="2:19">
      <c r="B6" s="50" t="s">
        <v>178</v>
      </c>
      <c r="C6" s="50">
        <v>2</v>
      </c>
      <c r="D6" s="50">
        <v>100</v>
      </c>
      <c r="E6" s="50">
        <v>25</v>
      </c>
      <c r="F6" s="1029">
        <f t="shared" ref="F6:F26" si="1">(D6+E6)/C6</f>
        <v>62.5</v>
      </c>
      <c r="G6" s="1030">
        <f t="shared" ref="G6:G26" si="2">+$S$16</f>
        <v>0.77083333333333337</v>
      </c>
      <c r="H6" s="1029">
        <f t="shared" ref="H6:H26" si="3">+F6/G6</f>
        <v>81.081081081081081</v>
      </c>
      <c r="I6" s="193">
        <f>管理ﾌｫｰﾏｯﾄ!G6</f>
        <v>400</v>
      </c>
      <c r="J6" s="193">
        <f t="shared" si="0"/>
        <v>20</v>
      </c>
      <c r="K6" s="201">
        <f t="shared" ref="K6:K24" si="4">+H6*J6</f>
        <v>1621.6216216216217</v>
      </c>
      <c r="L6" s="1031">
        <f t="shared" ref="L6:M25" si="5">$K6/L$3</f>
        <v>2.9061319383900028E-2</v>
      </c>
      <c r="M6" s="1031">
        <f>$K6/M$3</f>
        <v>5.6306306306306307E-2</v>
      </c>
      <c r="O6" s="50" t="s">
        <v>785</v>
      </c>
      <c r="P6" s="201">
        <v>-20</v>
      </c>
      <c r="R6" s="50" t="s">
        <v>732</v>
      </c>
      <c r="S6" s="201">
        <v>-15</v>
      </c>
    </row>
    <row r="7" spans="2:19">
      <c r="B7" s="50" t="s">
        <v>371</v>
      </c>
      <c r="C7" s="50">
        <v>2</v>
      </c>
      <c r="D7" s="50">
        <v>100</v>
      </c>
      <c r="E7" s="50">
        <v>25</v>
      </c>
      <c r="F7" s="1029">
        <f t="shared" si="1"/>
        <v>62.5</v>
      </c>
      <c r="G7" s="1030">
        <f t="shared" si="2"/>
        <v>0.77083333333333337</v>
      </c>
      <c r="H7" s="1029">
        <f t="shared" si="3"/>
        <v>81.081081081081081</v>
      </c>
      <c r="I7" s="193">
        <f>管理ﾌｫｰﾏｯﾄ!G7</f>
        <v>0</v>
      </c>
      <c r="J7" s="193">
        <f t="shared" si="0"/>
        <v>0</v>
      </c>
      <c r="K7" s="201">
        <f t="shared" si="4"/>
        <v>0</v>
      </c>
      <c r="L7" s="1031">
        <f t="shared" si="5"/>
        <v>0</v>
      </c>
      <c r="M7" s="1031">
        <f>$K7/M$3</f>
        <v>0</v>
      </c>
      <c r="O7" s="50" t="s">
        <v>785</v>
      </c>
      <c r="P7" s="201">
        <v>-20</v>
      </c>
      <c r="R7" s="50" t="s">
        <v>734</v>
      </c>
      <c r="S7" s="201">
        <v>-20</v>
      </c>
    </row>
    <row r="8" spans="2:19">
      <c r="B8" s="50" t="s">
        <v>786</v>
      </c>
      <c r="C8" s="50">
        <v>2</v>
      </c>
      <c r="D8" s="50">
        <v>100</v>
      </c>
      <c r="E8" s="50">
        <v>25</v>
      </c>
      <c r="F8" s="1029">
        <f t="shared" si="1"/>
        <v>62.5</v>
      </c>
      <c r="G8" s="1030">
        <f t="shared" si="2"/>
        <v>0.77083333333333337</v>
      </c>
      <c r="H8" s="1029">
        <f t="shared" si="3"/>
        <v>81.081081081081081</v>
      </c>
      <c r="I8" s="193">
        <f>管理ﾌｫｰﾏｯﾄ!G8</f>
        <v>0</v>
      </c>
      <c r="J8" s="193">
        <f t="shared" si="0"/>
        <v>0</v>
      </c>
      <c r="K8" s="201">
        <f t="shared" si="4"/>
        <v>0</v>
      </c>
      <c r="L8" s="1031">
        <f t="shared" si="5"/>
        <v>0</v>
      </c>
      <c r="M8" s="1031">
        <f>$K8/M$3</f>
        <v>0</v>
      </c>
      <c r="O8" s="50" t="s">
        <v>787</v>
      </c>
      <c r="P8" s="1032">
        <v>-15</v>
      </c>
      <c r="R8" s="50" t="s">
        <v>734</v>
      </c>
      <c r="S8" s="1032">
        <v>-20</v>
      </c>
    </row>
    <row r="9" spans="2:19">
      <c r="B9" s="50" t="s">
        <v>788</v>
      </c>
      <c r="C9" s="50">
        <v>2</v>
      </c>
      <c r="D9" s="50">
        <v>100</v>
      </c>
      <c r="E9" s="1109">
        <f>25+30</f>
        <v>55</v>
      </c>
      <c r="F9" s="1029">
        <f t="shared" si="1"/>
        <v>77.5</v>
      </c>
      <c r="G9" s="1030">
        <f t="shared" si="2"/>
        <v>0.77083333333333337</v>
      </c>
      <c r="H9" s="1029">
        <f t="shared" si="3"/>
        <v>100.54054054054053</v>
      </c>
      <c r="I9" s="193">
        <f>管理ﾌｫｰﾏｯﾄ!G36</f>
        <v>500</v>
      </c>
      <c r="J9" s="193">
        <f t="shared" si="0"/>
        <v>25</v>
      </c>
      <c r="K9" s="201">
        <f t="shared" si="4"/>
        <v>2513.5135135135133</v>
      </c>
      <c r="L9" s="1031">
        <f t="shared" si="5"/>
        <v>4.5045045045045043E-2</v>
      </c>
      <c r="M9" s="1031">
        <f>$K9/M$3</f>
        <v>8.7274774774774772E-2</v>
      </c>
      <c r="O9" s="50" t="s">
        <v>789</v>
      </c>
      <c r="P9" s="1032">
        <v>-5</v>
      </c>
      <c r="Q9" s="49"/>
      <c r="R9" s="50" t="s">
        <v>755</v>
      </c>
      <c r="S9" s="1032">
        <v>-30</v>
      </c>
    </row>
    <row r="10" spans="2:19">
      <c r="B10" s="50" t="s">
        <v>790</v>
      </c>
      <c r="C10" s="50">
        <v>2</v>
      </c>
      <c r="D10" s="50">
        <v>80</v>
      </c>
      <c r="E10" s="1109">
        <f>25+30</f>
        <v>55</v>
      </c>
      <c r="F10" s="1029">
        <f t="shared" si="1"/>
        <v>67.5</v>
      </c>
      <c r="G10" s="1030">
        <f t="shared" si="2"/>
        <v>0.77083333333333337</v>
      </c>
      <c r="H10" s="1029">
        <f t="shared" si="3"/>
        <v>87.567567567567565</v>
      </c>
      <c r="I10" s="193">
        <f>+I9</f>
        <v>500</v>
      </c>
      <c r="J10" s="193">
        <f t="shared" si="0"/>
        <v>25</v>
      </c>
      <c r="K10" s="201">
        <f t="shared" si="4"/>
        <v>2189.1891891891892</v>
      </c>
      <c r="L10" s="1031">
        <f t="shared" si="5"/>
        <v>3.9232781168265042E-2</v>
      </c>
      <c r="M10" s="1031">
        <f t="shared" si="5"/>
        <v>7.6013513513513514E-2</v>
      </c>
      <c r="O10" s="50" t="s">
        <v>785</v>
      </c>
      <c r="P10" s="1032">
        <v>-20</v>
      </c>
      <c r="Q10" s="49"/>
      <c r="R10" s="50" t="s">
        <v>736</v>
      </c>
      <c r="S10" s="1032">
        <v>-5</v>
      </c>
    </row>
    <row r="11" spans="2:19">
      <c r="B11" s="50" t="s">
        <v>791</v>
      </c>
      <c r="C11" s="50">
        <v>2</v>
      </c>
      <c r="D11" s="50">
        <v>100</v>
      </c>
      <c r="E11" s="50">
        <v>25</v>
      </c>
      <c r="F11" s="1029">
        <f t="shared" si="1"/>
        <v>62.5</v>
      </c>
      <c r="G11" s="1030">
        <f t="shared" si="2"/>
        <v>0.77083333333333337</v>
      </c>
      <c r="H11" s="1029">
        <f t="shared" si="3"/>
        <v>81.081081081081081</v>
      </c>
      <c r="I11" s="193">
        <f>管理ﾌｫｰﾏｯﾄ!G37</f>
        <v>1050</v>
      </c>
      <c r="J11" s="193">
        <f t="shared" si="0"/>
        <v>53</v>
      </c>
      <c r="K11" s="201">
        <f t="shared" si="4"/>
        <v>4297.2972972972975</v>
      </c>
      <c r="L11" s="1031">
        <f t="shared" si="5"/>
        <v>7.7012496367335079E-2</v>
      </c>
      <c r="M11" s="1031">
        <f t="shared" si="5"/>
        <v>0.14921171171171171</v>
      </c>
      <c r="O11" s="50" t="s">
        <v>785</v>
      </c>
      <c r="P11" s="1032">
        <v>-20</v>
      </c>
      <c r="R11" s="50" t="s">
        <v>757</v>
      </c>
      <c r="S11" s="1032">
        <v>-5</v>
      </c>
    </row>
    <row r="12" spans="2:19">
      <c r="B12" s="50" t="s">
        <v>792</v>
      </c>
      <c r="C12" s="50">
        <v>2</v>
      </c>
      <c r="D12" s="50">
        <v>80</v>
      </c>
      <c r="E12" s="50">
        <v>25</v>
      </c>
      <c r="F12" s="1029">
        <f t="shared" si="1"/>
        <v>52.5</v>
      </c>
      <c r="G12" s="1030">
        <f t="shared" si="2"/>
        <v>0.77083333333333337</v>
      </c>
      <c r="H12" s="1029">
        <f t="shared" si="3"/>
        <v>68.108108108108098</v>
      </c>
      <c r="I12" s="193">
        <f>+I11</f>
        <v>1050</v>
      </c>
      <c r="J12" s="193">
        <f t="shared" si="0"/>
        <v>53</v>
      </c>
      <c r="K12" s="201">
        <f t="shared" si="4"/>
        <v>3609.7297297297291</v>
      </c>
      <c r="L12" s="1031">
        <f t="shared" si="5"/>
        <v>6.4690496948561452E-2</v>
      </c>
      <c r="M12" s="1031">
        <f t="shared" si="5"/>
        <v>0.12533783783783781</v>
      </c>
      <c r="O12" s="50" t="s">
        <v>787</v>
      </c>
      <c r="P12" s="1032">
        <v>-30</v>
      </c>
      <c r="R12" s="50"/>
      <c r="S12" s="1032"/>
    </row>
    <row r="13" spans="2:19">
      <c r="B13" s="50" t="s">
        <v>793</v>
      </c>
      <c r="C13" s="50">
        <v>2</v>
      </c>
      <c r="D13" s="50">
        <v>100</v>
      </c>
      <c r="E13" s="50">
        <v>25</v>
      </c>
      <c r="F13" s="1029">
        <f t="shared" si="1"/>
        <v>62.5</v>
      </c>
      <c r="G13" s="1030">
        <f t="shared" si="2"/>
        <v>0.77083333333333337</v>
      </c>
      <c r="H13" s="1029">
        <f t="shared" si="3"/>
        <v>81.081081081081081</v>
      </c>
      <c r="I13" s="193">
        <f>管理ﾌｫｰﾏｯﾄ!G35</f>
        <v>1350</v>
      </c>
      <c r="J13" s="193">
        <f t="shared" si="0"/>
        <v>68</v>
      </c>
      <c r="K13" s="201">
        <f t="shared" si="4"/>
        <v>5513.5135135135133</v>
      </c>
      <c r="L13" s="1031">
        <f t="shared" si="5"/>
        <v>9.8808485905260091E-2</v>
      </c>
      <c r="M13" s="1031">
        <f t="shared" si="5"/>
        <v>0.19144144144144143</v>
      </c>
      <c r="O13" s="50" t="s">
        <v>736</v>
      </c>
      <c r="P13" s="1032">
        <v>-10</v>
      </c>
      <c r="R13" s="50"/>
      <c r="S13" s="1032"/>
    </row>
    <row r="14" spans="2:19">
      <c r="B14" s="50" t="s">
        <v>794</v>
      </c>
      <c r="C14" s="50">
        <v>2</v>
      </c>
      <c r="D14" s="50">
        <v>80</v>
      </c>
      <c r="E14" s="50">
        <v>25</v>
      </c>
      <c r="F14" s="1029">
        <f t="shared" si="1"/>
        <v>52.5</v>
      </c>
      <c r="G14" s="1030">
        <f t="shared" si="2"/>
        <v>0.77083333333333337</v>
      </c>
      <c r="H14" s="1029">
        <f t="shared" si="3"/>
        <v>68.108108108108098</v>
      </c>
      <c r="I14" s="193">
        <f>+I13</f>
        <v>1350</v>
      </c>
      <c r="J14" s="193">
        <f t="shared" si="0"/>
        <v>68</v>
      </c>
      <c r="K14" s="201">
        <f t="shared" si="4"/>
        <v>4631.3513513513508</v>
      </c>
      <c r="L14" s="1031">
        <f t="shared" si="5"/>
        <v>8.2999128160418476E-2</v>
      </c>
      <c r="M14" s="1031">
        <f t="shared" si="5"/>
        <v>0.16081081081081078</v>
      </c>
      <c r="O14" s="50"/>
      <c r="P14" s="201"/>
      <c r="R14" s="50"/>
      <c r="S14" s="201"/>
    </row>
    <row r="15" spans="2:19">
      <c r="B15" s="50" t="s">
        <v>795</v>
      </c>
      <c r="C15" s="50">
        <v>6</v>
      </c>
      <c r="D15" s="50">
        <v>100</v>
      </c>
      <c r="E15" s="50">
        <v>25</v>
      </c>
      <c r="F15" s="1029">
        <f t="shared" si="1"/>
        <v>20.833333333333332</v>
      </c>
      <c r="G15" s="1030">
        <f t="shared" si="2"/>
        <v>0.77083333333333337</v>
      </c>
      <c r="H15" s="1029">
        <f t="shared" si="3"/>
        <v>27.027027027027025</v>
      </c>
      <c r="I15" s="193">
        <f>管理ﾌｫｰﾏｯﾄ!G33</f>
        <v>0</v>
      </c>
      <c r="J15" s="193">
        <f t="shared" si="0"/>
        <v>0</v>
      </c>
      <c r="K15" s="201">
        <f t="shared" si="4"/>
        <v>0</v>
      </c>
      <c r="L15" s="1031">
        <f t="shared" si="5"/>
        <v>0</v>
      </c>
      <c r="M15" s="1031">
        <f t="shared" si="5"/>
        <v>0</v>
      </c>
      <c r="O15" s="50" t="s">
        <v>737</v>
      </c>
      <c r="P15" s="194">
        <f>SUM(P4:P14)</f>
        <v>780</v>
      </c>
      <c r="R15" s="50" t="s">
        <v>737</v>
      </c>
      <c r="S15" s="194">
        <f>SUM(S4:S14)</f>
        <v>370</v>
      </c>
    </row>
    <row r="16" spans="2:19">
      <c r="B16" s="50" t="s">
        <v>796</v>
      </c>
      <c r="C16" s="50">
        <v>6</v>
      </c>
      <c r="D16" s="50">
        <v>100</v>
      </c>
      <c r="E16" s="50">
        <v>25</v>
      </c>
      <c r="F16" s="1029">
        <f t="shared" si="1"/>
        <v>20.833333333333332</v>
      </c>
      <c r="G16" s="1030">
        <f t="shared" si="2"/>
        <v>0.77083333333333337</v>
      </c>
      <c r="H16" s="1029">
        <f t="shared" si="3"/>
        <v>27.027027027027025</v>
      </c>
      <c r="I16" s="193">
        <f>管理ﾌｫｰﾏｯﾄ!G34</f>
        <v>0</v>
      </c>
      <c r="J16" s="193">
        <f t="shared" si="0"/>
        <v>0</v>
      </c>
      <c r="K16" s="201">
        <f t="shared" si="4"/>
        <v>0</v>
      </c>
      <c r="L16" s="1031">
        <f t="shared" si="5"/>
        <v>0</v>
      </c>
      <c r="M16" s="1031">
        <f t="shared" si="5"/>
        <v>0</v>
      </c>
      <c r="O16" s="50" t="s">
        <v>762</v>
      </c>
      <c r="P16" s="1030">
        <f>+P15/P4</f>
        <v>0.83870967741935487</v>
      </c>
      <c r="R16" s="50" t="s">
        <v>762</v>
      </c>
      <c r="S16" s="1030">
        <f>+S15/S4</f>
        <v>0.77083333333333337</v>
      </c>
    </row>
    <row r="17" spans="2:18">
      <c r="B17" s="50" t="s">
        <v>296</v>
      </c>
      <c r="C17" s="50">
        <v>2</v>
      </c>
      <c r="D17" s="50">
        <v>120</v>
      </c>
      <c r="E17" s="50">
        <v>25</v>
      </c>
      <c r="F17" s="1029">
        <f t="shared" si="1"/>
        <v>72.5</v>
      </c>
      <c r="G17" s="1030">
        <f t="shared" si="2"/>
        <v>0.77083333333333337</v>
      </c>
      <c r="H17" s="1029">
        <f t="shared" si="3"/>
        <v>94.054054054054049</v>
      </c>
      <c r="I17" s="193">
        <f>管理ﾌｫｰﾏｯﾄ!G38</f>
        <v>950</v>
      </c>
      <c r="J17" s="193">
        <f t="shared" si="0"/>
        <v>48</v>
      </c>
      <c r="K17" s="201">
        <f t="shared" si="4"/>
        <v>4514.5945945945941</v>
      </c>
      <c r="L17" s="1031">
        <f t="shared" si="5"/>
        <v>8.0906713164777669E-2</v>
      </c>
      <c r="M17" s="1031">
        <f t="shared" si="5"/>
        <v>0.15675675675675674</v>
      </c>
      <c r="R17" s="1041"/>
    </row>
    <row r="18" spans="2:18">
      <c r="B18" s="50" t="s">
        <v>797</v>
      </c>
      <c r="C18" s="50">
        <v>2</v>
      </c>
      <c r="D18" s="50">
        <v>150</v>
      </c>
      <c r="E18" s="50">
        <v>25</v>
      </c>
      <c r="F18" s="1029">
        <f t="shared" si="1"/>
        <v>87.5</v>
      </c>
      <c r="G18" s="1030">
        <f t="shared" si="2"/>
        <v>0.77083333333333337</v>
      </c>
      <c r="H18" s="1029">
        <f t="shared" si="3"/>
        <v>113.5135135135135</v>
      </c>
      <c r="I18" s="193">
        <f>管理ﾌｫｰﾏｯﾄ!G39</f>
        <v>0</v>
      </c>
      <c r="J18" s="193">
        <f t="shared" si="0"/>
        <v>0</v>
      </c>
      <c r="K18" s="201">
        <f t="shared" si="4"/>
        <v>0</v>
      </c>
      <c r="L18" s="1031">
        <f t="shared" si="5"/>
        <v>0</v>
      </c>
      <c r="M18" s="1031">
        <f t="shared" si="5"/>
        <v>0</v>
      </c>
    </row>
    <row r="19" spans="2:18">
      <c r="B19" s="513" t="s">
        <v>798</v>
      </c>
      <c r="C19" s="513">
        <v>2</v>
      </c>
      <c r="D19" s="513">
        <v>0</v>
      </c>
      <c r="E19" s="513"/>
      <c r="F19" s="1033">
        <f t="shared" si="1"/>
        <v>0</v>
      </c>
      <c r="G19" s="1030">
        <f t="shared" si="2"/>
        <v>0.77083333333333337</v>
      </c>
      <c r="H19" s="1033">
        <f t="shared" si="3"/>
        <v>0</v>
      </c>
      <c r="I19" s="193">
        <f>管理ﾌｫｰﾏｯﾄ!G40</f>
        <v>0</v>
      </c>
      <c r="J19" s="514">
        <f t="shared" si="0"/>
        <v>0</v>
      </c>
      <c r="K19" s="1034">
        <f t="shared" si="4"/>
        <v>0</v>
      </c>
      <c r="L19" s="1042">
        <f t="shared" si="5"/>
        <v>0</v>
      </c>
      <c r="M19" s="1042">
        <f t="shared" si="5"/>
        <v>0</v>
      </c>
    </row>
    <row r="20" spans="2:18">
      <c r="B20" s="513" t="s">
        <v>483</v>
      </c>
      <c r="C20" s="513">
        <v>2</v>
      </c>
      <c r="D20" s="513">
        <v>0</v>
      </c>
      <c r="E20" s="513">
        <v>25</v>
      </c>
      <c r="F20" s="1033">
        <f t="shared" si="1"/>
        <v>12.5</v>
      </c>
      <c r="G20" s="1030">
        <f t="shared" si="2"/>
        <v>0.77083333333333337</v>
      </c>
      <c r="H20" s="1033">
        <f t="shared" si="3"/>
        <v>16.216216216216214</v>
      </c>
      <c r="I20" s="193">
        <f>管理ﾌｫｰﾏｯﾄ!G41</f>
        <v>0</v>
      </c>
      <c r="J20" s="514">
        <f t="shared" si="0"/>
        <v>0</v>
      </c>
      <c r="K20" s="1034">
        <f t="shared" si="4"/>
        <v>0</v>
      </c>
      <c r="L20" s="1042">
        <f t="shared" si="5"/>
        <v>0</v>
      </c>
      <c r="M20" s="1042">
        <f t="shared" si="5"/>
        <v>0</v>
      </c>
    </row>
    <row r="21" spans="2:18">
      <c r="B21" s="1069" t="s">
        <v>799</v>
      </c>
      <c r="C21" s="1069">
        <v>6</v>
      </c>
      <c r="D21" s="1069">
        <v>80</v>
      </c>
      <c r="E21" s="1069">
        <v>25</v>
      </c>
      <c r="F21" s="1070">
        <f t="shared" si="1"/>
        <v>17.5</v>
      </c>
      <c r="G21" s="1030">
        <f t="shared" si="2"/>
        <v>0.77083333333333337</v>
      </c>
      <c r="H21" s="1070">
        <f t="shared" si="3"/>
        <v>22.702702702702702</v>
      </c>
      <c r="I21" s="193">
        <f>+管理ﾌｫｰﾏｯﾄ!G41</f>
        <v>0</v>
      </c>
      <c r="J21" s="193">
        <f t="shared" si="0"/>
        <v>0</v>
      </c>
      <c r="K21" s="1032">
        <f t="shared" si="4"/>
        <v>0</v>
      </c>
      <c r="L21" s="1068">
        <f t="shared" si="5"/>
        <v>0</v>
      </c>
      <c r="M21" s="1068">
        <f t="shared" si="5"/>
        <v>0</v>
      </c>
    </row>
    <row r="22" spans="2:18">
      <c r="B22" s="1069" t="s">
        <v>800</v>
      </c>
      <c r="C22" s="1069">
        <v>6</v>
      </c>
      <c r="D22" s="1069">
        <v>80</v>
      </c>
      <c r="E22" s="1069">
        <v>25</v>
      </c>
      <c r="F22" s="1070">
        <f t="shared" si="1"/>
        <v>17.5</v>
      </c>
      <c r="G22" s="1030">
        <f t="shared" si="2"/>
        <v>0.77083333333333337</v>
      </c>
      <c r="H22" s="1070">
        <f t="shared" si="3"/>
        <v>22.702702702702702</v>
      </c>
      <c r="I22" s="193">
        <f>+管理ﾌｫｰﾏｯﾄ!G41</f>
        <v>0</v>
      </c>
      <c r="J22" s="193">
        <f t="shared" si="0"/>
        <v>0</v>
      </c>
      <c r="K22" s="1032">
        <f t="shared" si="4"/>
        <v>0</v>
      </c>
      <c r="L22" s="1068">
        <f t="shared" si="5"/>
        <v>0</v>
      </c>
      <c r="M22" s="1068">
        <f t="shared" si="5"/>
        <v>0</v>
      </c>
    </row>
    <row r="23" spans="2:18">
      <c r="B23" s="1069" t="s">
        <v>801</v>
      </c>
      <c r="C23" s="1069">
        <v>2</v>
      </c>
      <c r="D23" s="1069">
        <v>90</v>
      </c>
      <c r="E23" s="1071">
        <f>25+90</f>
        <v>115</v>
      </c>
      <c r="F23" s="1070">
        <f t="shared" si="1"/>
        <v>102.5</v>
      </c>
      <c r="G23" s="1030">
        <f t="shared" si="2"/>
        <v>0.77083333333333337</v>
      </c>
      <c r="H23" s="1070">
        <f t="shared" si="3"/>
        <v>132.97297297297297</v>
      </c>
      <c r="I23" s="193">
        <f>+管理ﾌｫｰﾏｯﾄ!G42</f>
        <v>500</v>
      </c>
      <c r="J23" s="193">
        <f t="shared" si="0"/>
        <v>25</v>
      </c>
      <c r="K23" s="1032">
        <f t="shared" si="4"/>
        <v>3324.3243243243242</v>
      </c>
      <c r="L23" s="1068">
        <f t="shared" si="5"/>
        <v>5.9575704736995055E-2</v>
      </c>
      <c r="M23" s="1068">
        <f t="shared" si="5"/>
        <v>0.11542792792792793</v>
      </c>
    </row>
    <row r="24" spans="2:18">
      <c r="B24" s="1069" t="s">
        <v>802</v>
      </c>
      <c r="C24" s="1069">
        <v>2</v>
      </c>
      <c r="D24" s="1069">
        <v>90</v>
      </c>
      <c r="E24" s="1071">
        <f>25+90</f>
        <v>115</v>
      </c>
      <c r="F24" s="1070">
        <f t="shared" si="1"/>
        <v>102.5</v>
      </c>
      <c r="G24" s="1030">
        <f t="shared" si="2"/>
        <v>0.77083333333333337</v>
      </c>
      <c r="H24" s="1070">
        <f t="shared" si="3"/>
        <v>132.97297297297297</v>
      </c>
      <c r="I24" s="193">
        <f>+管理ﾌｫｰﾏｯﾄ!G42</f>
        <v>500</v>
      </c>
      <c r="J24" s="193">
        <f t="shared" si="0"/>
        <v>25</v>
      </c>
      <c r="K24" s="1032">
        <f t="shared" si="4"/>
        <v>3324.3243243243242</v>
      </c>
      <c r="L24" s="1068">
        <f t="shared" si="5"/>
        <v>5.9575704736995055E-2</v>
      </c>
      <c r="M24" s="1068">
        <f t="shared" si="5"/>
        <v>0.11542792792792793</v>
      </c>
    </row>
    <row r="25" spans="2:18">
      <c r="B25" s="1069" t="s">
        <v>803</v>
      </c>
      <c r="C25" s="1069">
        <v>2</v>
      </c>
      <c r="D25" s="1069">
        <v>90</v>
      </c>
      <c r="E25" s="1071">
        <f>25+90</f>
        <v>115</v>
      </c>
      <c r="F25" s="1070">
        <f>(D25+E25)/C25</f>
        <v>102.5</v>
      </c>
      <c r="G25" s="1030">
        <f t="shared" si="2"/>
        <v>0.77083333333333337</v>
      </c>
      <c r="H25" s="1070">
        <f>+F25/G25</f>
        <v>132.97297297297297</v>
      </c>
      <c r="I25" s="193">
        <f>+管理ﾌｫｰﾏｯﾄ!G42</f>
        <v>500</v>
      </c>
      <c r="J25" s="193">
        <f>ROUNDUP(I25/J$3,0)</f>
        <v>25</v>
      </c>
      <c r="K25" s="1032">
        <f>+H25*J25</f>
        <v>3324.3243243243242</v>
      </c>
      <c r="L25" s="1068">
        <f t="shared" si="5"/>
        <v>5.9575704736995055E-2</v>
      </c>
      <c r="M25" s="1068">
        <f t="shared" si="5"/>
        <v>0.11542792792792793</v>
      </c>
    </row>
    <row r="26" spans="2:18">
      <c r="B26" s="1028"/>
      <c r="C26" s="50">
        <v>2</v>
      </c>
      <c r="D26" s="50">
        <v>0</v>
      </c>
      <c r="E26" s="50">
        <v>25</v>
      </c>
      <c r="F26" s="50">
        <f t="shared" si="1"/>
        <v>12.5</v>
      </c>
      <c r="G26" s="1030">
        <f t="shared" si="2"/>
        <v>0.77083333333333337</v>
      </c>
      <c r="H26" s="50">
        <f t="shared" si="3"/>
        <v>16.216216216216214</v>
      </c>
      <c r="I26" s="193">
        <f>SUM(I5:I25)</f>
        <v>9770</v>
      </c>
      <c r="J26" s="193">
        <f>SUM(J5:J25)</f>
        <v>491</v>
      </c>
      <c r="K26" s="193">
        <f>SUM(K5:K25)</f>
        <v>43404.324324324334</v>
      </c>
      <c r="L26" s="1035">
        <f>$K26/L$3</f>
        <v>0.77785527462946835</v>
      </c>
      <c r="M26" s="1035">
        <f>$K26/M$3</f>
        <v>1.5070945945945948</v>
      </c>
    </row>
    <row r="27" spans="2:18">
      <c r="B27" t="s">
        <v>804</v>
      </c>
      <c r="J27" s="192">
        <f>SUM(J9:J26)</f>
        <v>906</v>
      </c>
      <c r="K27" s="1067">
        <f>SUM(K9:K26)</f>
        <v>80646.486486486494</v>
      </c>
      <c r="L27" s="1036">
        <f>SUM(L5:L26)</f>
        <v>1.5557105492589365</v>
      </c>
      <c r="M27" s="1036">
        <f>SUM(M5:M26)</f>
        <v>3.0141891891891897</v>
      </c>
      <c r="N27" s="1037"/>
    </row>
  </sheetData>
  <phoneticPr fontId="6"/>
  <pageMargins left="1" right="1" top="1" bottom="1" header="0.5" footer="0.5"/>
  <pageSetup paperSize="9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99FF"/>
  </sheetPr>
  <dimension ref="A2:R64"/>
  <sheetViews>
    <sheetView topLeftCell="A3" zoomScale="85" zoomScaleNormal="85" workbookViewId="0">
      <selection activeCell="Q37" sqref="Q37"/>
    </sheetView>
  </sheetViews>
  <sheetFormatPr defaultRowHeight="13.2"/>
  <cols>
    <col min="1" max="1" width="3.6640625" customWidth="1"/>
    <col min="2" max="2" width="26.6640625" bestFit="1" customWidth="1"/>
    <col min="6" max="6" width="9.33203125" bestFit="1" customWidth="1"/>
    <col min="7" max="10" width="12.44140625" bestFit="1" customWidth="1"/>
    <col min="11" max="11" width="1.33203125" customWidth="1"/>
    <col min="12" max="12" width="11.6640625" style="1043" bestFit="1" customWidth="1"/>
    <col min="13" max="13" width="9.33203125" bestFit="1" customWidth="1"/>
    <col min="14" max="14" width="9.6640625" customWidth="1"/>
    <col min="15" max="18" width="8.33203125" customWidth="1"/>
    <col min="19" max="19" width="4.6640625" customWidth="1"/>
  </cols>
  <sheetData>
    <row r="2" spans="1:18">
      <c r="B2" t="s">
        <v>805</v>
      </c>
      <c r="C2" s="789">
        <f>管理ﾌｫｰﾏｯﾄ!F2</f>
        <v>5</v>
      </c>
      <c r="J2" s="211" t="e">
        <f>+#REF!</f>
        <v>#REF!</v>
      </c>
    </row>
    <row r="3" spans="1:18">
      <c r="B3" s="198"/>
      <c r="C3" s="196" t="s">
        <v>806</v>
      </c>
      <c r="D3" s="198"/>
      <c r="E3" s="198"/>
      <c r="F3" s="199" t="s">
        <v>807</v>
      </c>
      <c r="G3" s="199" t="s">
        <v>807</v>
      </c>
      <c r="H3" s="199" t="s">
        <v>807</v>
      </c>
      <c r="I3" s="199" t="s">
        <v>807</v>
      </c>
      <c r="J3" s="198"/>
    </row>
    <row r="4" spans="1:18">
      <c r="B4" s="200"/>
      <c r="C4" s="197" t="s">
        <v>808</v>
      </c>
      <c r="D4" s="195" t="s">
        <v>809</v>
      </c>
      <c r="E4" s="195" t="s">
        <v>810</v>
      </c>
      <c r="F4" s="195" t="s">
        <v>811</v>
      </c>
      <c r="G4" s="203" t="s">
        <v>812</v>
      </c>
      <c r="H4" s="203" t="s">
        <v>813</v>
      </c>
      <c r="I4" s="203" t="s">
        <v>814</v>
      </c>
      <c r="J4" s="203" t="s">
        <v>815</v>
      </c>
    </row>
    <row r="5" spans="1:18">
      <c r="A5" s="49">
        <v>1</v>
      </c>
      <c r="B5" s="50" t="s">
        <v>816</v>
      </c>
      <c r="C5" s="1277">
        <f>+管理ﾌｫｰﾏｯﾄ!G5</f>
        <v>1120</v>
      </c>
      <c r="D5" s="193">
        <f>+MLF・ピポット!AM72</f>
        <v>768</v>
      </c>
      <c r="E5" s="193">
        <f>+MLF・ピポット!AM73</f>
        <v>675</v>
      </c>
      <c r="F5" s="1017">
        <v>1892</v>
      </c>
      <c r="G5" s="201">
        <f>+$F5*C5/1000</f>
        <v>2119.04</v>
      </c>
      <c r="H5" s="201">
        <f>+$F5*D5/1000</f>
        <v>1453.056</v>
      </c>
      <c r="I5" s="201">
        <f t="shared" ref="H5:I21" si="0">+$F5*E5/1000</f>
        <v>1277.0999999999999</v>
      </c>
      <c r="J5" s="194">
        <f>+H5-I5</f>
        <v>175.95600000000013</v>
      </c>
    </row>
    <row r="6" spans="1:18">
      <c r="A6" s="49">
        <v>2</v>
      </c>
      <c r="B6" s="50" t="s">
        <v>817</v>
      </c>
      <c r="C6" s="1277">
        <f>管理ﾌｫｰﾏｯﾄ!G5</f>
        <v>1120</v>
      </c>
      <c r="D6" s="193">
        <f>MLF・ピポット!AM64</f>
        <v>384</v>
      </c>
      <c r="E6" s="193">
        <f>MLF・ピポット!AM65</f>
        <v>0</v>
      </c>
      <c r="F6" s="1017">
        <v>2430</v>
      </c>
      <c r="G6" s="201">
        <f>+$F6*C6/1000</f>
        <v>2721.6</v>
      </c>
      <c r="H6" s="201">
        <f>+$F6*D6/1000</f>
        <v>933.12</v>
      </c>
      <c r="I6" s="201">
        <f>+$F6*E6/1000</f>
        <v>0</v>
      </c>
      <c r="J6" s="194">
        <f>+H6-I6</f>
        <v>933.12</v>
      </c>
    </row>
    <row r="7" spans="1:18">
      <c r="A7" s="49">
        <v>2</v>
      </c>
      <c r="B7" s="50" t="s">
        <v>818</v>
      </c>
      <c r="C7" s="1277">
        <f>管理ﾌｫｰﾏｯﾄ!G5</f>
        <v>1120</v>
      </c>
      <c r="D7" s="193">
        <f>+MLF・ピポット!AM107</f>
        <v>840</v>
      </c>
      <c r="E7" s="193">
        <f>+MLF・ピポット!AM108</f>
        <v>880</v>
      </c>
      <c r="F7" s="1017">
        <v>1692</v>
      </c>
      <c r="G7" s="201">
        <f t="shared" ref="G7:I43" si="1">+$F7*C7/1000</f>
        <v>1895.04</v>
      </c>
      <c r="H7" s="201">
        <f t="shared" si="0"/>
        <v>1421.28</v>
      </c>
      <c r="I7" s="201">
        <f t="shared" si="0"/>
        <v>1488.96</v>
      </c>
      <c r="J7" s="194">
        <f t="shared" ref="J7:J48" si="2">+H7-I7</f>
        <v>-67.680000000000064</v>
      </c>
    </row>
    <row r="8" spans="1:18">
      <c r="A8" s="49">
        <v>3</v>
      </c>
      <c r="B8" s="1279" t="s">
        <v>819</v>
      </c>
      <c r="C8" s="1280">
        <f>+管理ﾌｫｰﾏｯﾄ!G7</f>
        <v>0</v>
      </c>
      <c r="D8" s="1280">
        <f>+MGE!AM16</f>
        <v>0</v>
      </c>
      <c r="E8" s="1280">
        <f>+MGE!AM17</f>
        <v>0</v>
      </c>
      <c r="F8" s="1281">
        <v>2650</v>
      </c>
      <c r="G8" s="1282">
        <f t="shared" si="1"/>
        <v>0</v>
      </c>
      <c r="H8" s="1282">
        <f t="shared" si="0"/>
        <v>0</v>
      </c>
      <c r="I8" s="1282">
        <f t="shared" si="0"/>
        <v>0</v>
      </c>
      <c r="J8" s="1282">
        <f t="shared" si="2"/>
        <v>0</v>
      </c>
    </row>
    <row r="9" spans="1:18">
      <c r="A9" s="49">
        <v>4</v>
      </c>
      <c r="B9" s="1279" t="s">
        <v>820</v>
      </c>
      <c r="C9" s="1280">
        <f>+管理ﾌｫｰﾏｯﾄ!G8</f>
        <v>0</v>
      </c>
      <c r="D9" s="1280">
        <f>+MLM_HP・SWA!AM121</f>
        <v>0</v>
      </c>
      <c r="E9" s="1280">
        <f>+MLM_HP・SWA!AM122</f>
        <v>0</v>
      </c>
      <c r="F9" s="1281">
        <v>610</v>
      </c>
      <c r="G9" s="1282">
        <f t="shared" si="1"/>
        <v>0</v>
      </c>
      <c r="H9" s="1282">
        <f>+$F9*D9/1000</f>
        <v>0</v>
      </c>
      <c r="I9" s="1282">
        <f t="shared" si="0"/>
        <v>0</v>
      </c>
      <c r="J9" s="1282">
        <f t="shared" si="2"/>
        <v>0</v>
      </c>
    </row>
    <row r="10" spans="1:18">
      <c r="A10" s="49">
        <v>5</v>
      </c>
      <c r="B10" s="1279" t="s">
        <v>821</v>
      </c>
      <c r="C10" s="1280">
        <f>+管理ﾌｫｰﾏｯﾄ!G9</f>
        <v>0</v>
      </c>
      <c r="D10" s="1279"/>
      <c r="E10" s="1279"/>
      <c r="F10" s="1281">
        <v>223</v>
      </c>
      <c r="G10" s="1282">
        <f t="shared" si="1"/>
        <v>0</v>
      </c>
      <c r="H10" s="1282">
        <f t="shared" si="0"/>
        <v>0</v>
      </c>
      <c r="I10" s="1282">
        <f t="shared" si="0"/>
        <v>0</v>
      </c>
      <c r="J10" s="1282">
        <f t="shared" si="2"/>
        <v>0</v>
      </c>
    </row>
    <row r="11" spans="1:18">
      <c r="A11" s="49">
        <v>6</v>
      </c>
      <c r="B11" s="1279" t="s">
        <v>822</v>
      </c>
      <c r="C11" s="1280">
        <f>+管理ﾌｫｰﾏｯﾄ!G10</f>
        <v>0</v>
      </c>
      <c r="D11" s="1280">
        <f>+MLM_HP・SWA!AM16</f>
        <v>0</v>
      </c>
      <c r="E11" s="1280">
        <f>+MLM_HP・SWA!AM17</f>
        <v>0</v>
      </c>
      <c r="F11" s="1281">
        <v>329</v>
      </c>
      <c r="G11" s="1282">
        <f t="shared" si="1"/>
        <v>0</v>
      </c>
      <c r="H11" s="1282">
        <f t="shared" si="0"/>
        <v>0</v>
      </c>
      <c r="I11" s="1282">
        <f t="shared" si="0"/>
        <v>0</v>
      </c>
      <c r="J11" s="1282">
        <f t="shared" si="2"/>
        <v>0</v>
      </c>
      <c r="M11" t="s">
        <v>823</v>
      </c>
      <c r="N11" t="s">
        <v>7</v>
      </c>
      <c r="O11" s="790"/>
      <c r="P11" s="790"/>
      <c r="Q11" s="790"/>
      <c r="R11" s="790"/>
    </row>
    <row r="12" spans="1:18">
      <c r="A12" s="49">
        <v>7</v>
      </c>
      <c r="B12" s="1279" t="s">
        <v>824</v>
      </c>
      <c r="C12" s="1280">
        <f>+管理ﾌｫｰﾏｯﾄ!G11</f>
        <v>0</v>
      </c>
      <c r="D12" s="1280">
        <f>+MLM_HP・SWA!AM51</f>
        <v>374</v>
      </c>
      <c r="E12" s="1280">
        <f>+MLM_HP・SWA!AM52</f>
        <v>330</v>
      </c>
      <c r="F12" s="1281">
        <v>729</v>
      </c>
      <c r="G12" s="1282">
        <f t="shared" si="1"/>
        <v>0</v>
      </c>
      <c r="H12" s="1282">
        <f t="shared" si="0"/>
        <v>272.64600000000002</v>
      </c>
      <c r="I12" s="1282">
        <f t="shared" si="0"/>
        <v>240.57</v>
      </c>
      <c r="J12" s="1282">
        <f t="shared" si="2"/>
        <v>32.076000000000022</v>
      </c>
      <c r="L12" s="1043" t="s">
        <v>825</v>
      </c>
      <c r="M12" s="192">
        <f>H10+H11+H12+H13+H38+H39+H43+H45+H7+H32+H6</f>
        <v>9341.3379999999997</v>
      </c>
      <c r="N12" s="192">
        <f>I10+I11+I12+I13+I38+I39+I43+I45+I7+I6+I32</f>
        <v>8858.8760000000002</v>
      </c>
    </row>
    <row r="13" spans="1:18">
      <c r="A13" s="49">
        <v>8</v>
      </c>
      <c r="B13" s="1279" t="s">
        <v>826</v>
      </c>
      <c r="C13" s="1280">
        <f>+管理ﾌｫｰﾏｯﾄ!G12</f>
        <v>0</v>
      </c>
      <c r="D13" s="1280">
        <f>+MLM_HP・SWA!AM86</f>
        <v>0</v>
      </c>
      <c r="E13" s="1280">
        <f>+MLM_HP・SWA!AM87</f>
        <v>0</v>
      </c>
      <c r="F13" s="1281">
        <v>724</v>
      </c>
      <c r="G13" s="1282">
        <f t="shared" si="1"/>
        <v>0</v>
      </c>
      <c r="H13" s="1282">
        <f t="shared" si="0"/>
        <v>0</v>
      </c>
      <c r="I13" s="1282">
        <f t="shared" si="0"/>
        <v>0</v>
      </c>
      <c r="J13" s="1282">
        <f t="shared" si="2"/>
        <v>0</v>
      </c>
      <c r="L13" s="1043" t="s">
        <v>827</v>
      </c>
      <c r="M13" s="192">
        <f>H8+H36+H40+H37+H44+H5+H34+H35</f>
        <v>4614.6361799999995</v>
      </c>
      <c r="N13" s="192">
        <f>I8+I36+I40+I37+I44+I34+I35+I5</f>
        <v>4404.7880800000003</v>
      </c>
    </row>
    <row r="14" spans="1:18" hidden="1">
      <c r="A14" s="49">
        <v>9</v>
      </c>
      <c r="B14" s="50" t="s">
        <v>828</v>
      </c>
      <c r="C14" s="1278">
        <v>0</v>
      </c>
      <c r="D14" s="50"/>
      <c r="E14" s="50"/>
      <c r="F14" s="1017">
        <v>0</v>
      </c>
      <c r="G14" s="201">
        <f t="shared" si="1"/>
        <v>0</v>
      </c>
      <c r="H14" s="201">
        <f t="shared" si="0"/>
        <v>0</v>
      </c>
      <c r="I14" s="201">
        <f t="shared" si="0"/>
        <v>0</v>
      </c>
      <c r="J14" s="194">
        <f t="shared" si="2"/>
        <v>0</v>
      </c>
    </row>
    <row r="15" spans="1:18" hidden="1">
      <c r="A15" s="49">
        <v>10</v>
      </c>
      <c r="B15" s="50" t="s">
        <v>829</v>
      </c>
      <c r="C15" s="1278">
        <v>0</v>
      </c>
      <c r="D15" s="50"/>
      <c r="E15" s="50"/>
      <c r="F15" s="1017">
        <v>0</v>
      </c>
      <c r="G15" s="201">
        <f t="shared" si="1"/>
        <v>0</v>
      </c>
      <c r="H15" s="201">
        <f t="shared" si="0"/>
        <v>0</v>
      </c>
      <c r="I15" s="201">
        <f t="shared" si="0"/>
        <v>0</v>
      </c>
      <c r="J15" s="194">
        <f t="shared" si="2"/>
        <v>0</v>
      </c>
    </row>
    <row r="16" spans="1:18" hidden="1">
      <c r="A16" s="49">
        <v>11</v>
      </c>
      <c r="B16" s="50" t="s">
        <v>830</v>
      </c>
      <c r="C16" s="1278">
        <v>0</v>
      </c>
      <c r="D16" s="50"/>
      <c r="E16" s="50"/>
      <c r="F16" s="1017">
        <v>0</v>
      </c>
      <c r="G16" s="201">
        <f t="shared" si="1"/>
        <v>0</v>
      </c>
      <c r="H16" s="201">
        <f t="shared" si="0"/>
        <v>0</v>
      </c>
      <c r="I16" s="201">
        <f t="shared" si="0"/>
        <v>0</v>
      </c>
      <c r="J16" s="194">
        <f t="shared" si="2"/>
        <v>0</v>
      </c>
    </row>
    <row r="17" spans="1:14" hidden="1">
      <c r="A17" s="49">
        <v>12</v>
      </c>
      <c r="B17" s="50" t="s">
        <v>831</v>
      </c>
      <c r="C17" s="1278">
        <v>0</v>
      </c>
      <c r="D17" s="50"/>
      <c r="E17" s="50"/>
      <c r="F17" s="1017">
        <v>0</v>
      </c>
      <c r="G17" s="201">
        <f t="shared" si="1"/>
        <v>0</v>
      </c>
      <c r="H17" s="201">
        <f t="shared" si="0"/>
        <v>0</v>
      </c>
      <c r="I17" s="201">
        <f t="shared" si="0"/>
        <v>0</v>
      </c>
      <c r="J17" s="194">
        <f t="shared" si="2"/>
        <v>0</v>
      </c>
    </row>
    <row r="18" spans="1:14" hidden="1">
      <c r="A18" s="49">
        <v>13</v>
      </c>
      <c r="B18" s="50" t="s">
        <v>832</v>
      </c>
      <c r="C18" s="1278">
        <v>0</v>
      </c>
      <c r="D18" s="50"/>
      <c r="E18" s="50"/>
      <c r="F18" s="1017">
        <v>0</v>
      </c>
      <c r="G18" s="201">
        <f t="shared" si="1"/>
        <v>0</v>
      </c>
      <c r="H18" s="201">
        <f t="shared" si="0"/>
        <v>0</v>
      </c>
      <c r="I18" s="201">
        <f t="shared" si="0"/>
        <v>0</v>
      </c>
      <c r="J18" s="194">
        <f t="shared" si="2"/>
        <v>0</v>
      </c>
    </row>
    <row r="19" spans="1:14" hidden="1">
      <c r="A19" s="49">
        <v>14</v>
      </c>
      <c r="B19" s="50" t="s">
        <v>833</v>
      </c>
      <c r="C19" s="1278">
        <v>0</v>
      </c>
      <c r="D19" s="50"/>
      <c r="E19" s="50"/>
      <c r="F19" s="1017">
        <v>0</v>
      </c>
      <c r="G19" s="201">
        <f t="shared" si="1"/>
        <v>0</v>
      </c>
      <c r="H19" s="201">
        <f t="shared" si="0"/>
        <v>0</v>
      </c>
      <c r="I19" s="201">
        <f t="shared" si="0"/>
        <v>0</v>
      </c>
      <c r="J19" s="194">
        <f t="shared" si="2"/>
        <v>0</v>
      </c>
    </row>
    <row r="20" spans="1:14" hidden="1">
      <c r="A20" s="49">
        <v>15</v>
      </c>
      <c r="B20" s="50" t="s">
        <v>834</v>
      </c>
      <c r="C20" s="1278">
        <v>0</v>
      </c>
      <c r="D20" s="50"/>
      <c r="E20" s="50"/>
      <c r="F20" s="1017">
        <v>0</v>
      </c>
      <c r="G20" s="201">
        <f t="shared" si="1"/>
        <v>0</v>
      </c>
      <c r="H20" s="201">
        <f t="shared" si="0"/>
        <v>0</v>
      </c>
      <c r="I20" s="201">
        <f t="shared" si="0"/>
        <v>0</v>
      </c>
      <c r="J20" s="194">
        <f t="shared" si="2"/>
        <v>0</v>
      </c>
    </row>
    <row r="21" spans="1:14" hidden="1">
      <c r="A21" s="49">
        <v>16</v>
      </c>
      <c r="B21" s="50" t="s">
        <v>835</v>
      </c>
      <c r="C21" s="1278">
        <v>0</v>
      </c>
      <c r="D21" s="50"/>
      <c r="E21" s="50"/>
      <c r="F21" s="1017">
        <v>0</v>
      </c>
      <c r="G21" s="201">
        <f t="shared" si="1"/>
        <v>0</v>
      </c>
      <c r="H21" s="201">
        <f t="shared" si="0"/>
        <v>0</v>
      </c>
      <c r="I21" s="201">
        <f t="shared" si="0"/>
        <v>0</v>
      </c>
      <c r="J21" s="194">
        <f t="shared" si="2"/>
        <v>0</v>
      </c>
    </row>
    <row r="22" spans="1:14" hidden="1">
      <c r="A22" s="49">
        <v>17</v>
      </c>
      <c r="B22" s="50" t="s">
        <v>836</v>
      </c>
      <c r="C22" s="1278">
        <v>0</v>
      </c>
      <c r="D22" s="50"/>
      <c r="E22" s="50"/>
      <c r="F22" s="1017">
        <v>0</v>
      </c>
      <c r="G22" s="201">
        <f t="shared" si="1"/>
        <v>0</v>
      </c>
      <c r="H22" s="201">
        <f t="shared" si="1"/>
        <v>0</v>
      </c>
      <c r="I22" s="201">
        <f t="shared" si="1"/>
        <v>0</v>
      </c>
      <c r="J22" s="194">
        <f t="shared" si="2"/>
        <v>0</v>
      </c>
    </row>
    <row r="23" spans="1:14" hidden="1">
      <c r="A23" s="49">
        <v>18</v>
      </c>
      <c r="B23" s="50" t="s">
        <v>837</v>
      </c>
      <c r="C23" s="1278">
        <v>0</v>
      </c>
      <c r="D23" s="50"/>
      <c r="E23" s="50"/>
      <c r="F23" s="1017">
        <v>0</v>
      </c>
      <c r="G23" s="201">
        <f t="shared" si="1"/>
        <v>0</v>
      </c>
      <c r="H23" s="201">
        <f t="shared" si="1"/>
        <v>0</v>
      </c>
      <c r="I23" s="201">
        <f t="shared" si="1"/>
        <v>0</v>
      </c>
      <c r="J23" s="194">
        <f t="shared" si="2"/>
        <v>0</v>
      </c>
    </row>
    <row r="24" spans="1:14" hidden="1">
      <c r="A24" s="49">
        <v>19</v>
      </c>
      <c r="B24" s="50" t="s">
        <v>838</v>
      </c>
      <c r="C24" s="1278">
        <v>0</v>
      </c>
      <c r="D24" s="50"/>
      <c r="E24" s="50"/>
      <c r="F24" s="1017">
        <v>0</v>
      </c>
      <c r="G24" s="201">
        <f t="shared" si="1"/>
        <v>0</v>
      </c>
      <c r="H24" s="201">
        <f t="shared" si="1"/>
        <v>0</v>
      </c>
      <c r="I24" s="201">
        <f t="shared" si="1"/>
        <v>0</v>
      </c>
      <c r="J24" s="194">
        <f t="shared" si="2"/>
        <v>0</v>
      </c>
    </row>
    <row r="25" spans="1:14" hidden="1">
      <c r="A25" s="49">
        <v>20</v>
      </c>
      <c r="B25" s="50" t="s">
        <v>839</v>
      </c>
      <c r="C25" s="1278">
        <v>0</v>
      </c>
      <c r="D25" s="50"/>
      <c r="E25" s="50"/>
      <c r="F25" s="1017">
        <v>0</v>
      </c>
      <c r="G25" s="201">
        <f t="shared" si="1"/>
        <v>0</v>
      </c>
      <c r="H25" s="201">
        <f t="shared" si="1"/>
        <v>0</v>
      </c>
      <c r="I25" s="201">
        <f t="shared" si="1"/>
        <v>0</v>
      </c>
      <c r="J25" s="194">
        <f t="shared" si="2"/>
        <v>0</v>
      </c>
    </row>
    <row r="26" spans="1:14" hidden="1">
      <c r="A26" s="49">
        <v>21</v>
      </c>
      <c r="B26" s="50" t="s">
        <v>840</v>
      </c>
      <c r="C26" s="1278">
        <v>0</v>
      </c>
      <c r="D26" s="50"/>
      <c r="E26" s="50"/>
      <c r="F26" s="1017">
        <v>0</v>
      </c>
      <c r="G26" s="201">
        <f t="shared" si="1"/>
        <v>0</v>
      </c>
      <c r="H26" s="201">
        <f t="shared" si="1"/>
        <v>0</v>
      </c>
      <c r="I26" s="201">
        <f t="shared" si="1"/>
        <v>0</v>
      </c>
      <c r="J26" s="194">
        <f t="shared" si="2"/>
        <v>0</v>
      </c>
    </row>
    <row r="27" spans="1:14" hidden="1">
      <c r="A27" s="49">
        <v>22</v>
      </c>
      <c r="B27" s="50" t="s">
        <v>841</v>
      </c>
      <c r="C27" s="1278">
        <v>0</v>
      </c>
      <c r="D27" s="50"/>
      <c r="E27" s="50"/>
      <c r="F27" s="1017">
        <v>0</v>
      </c>
      <c r="G27" s="201">
        <f t="shared" si="1"/>
        <v>0</v>
      </c>
      <c r="H27" s="201">
        <f t="shared" si="1"/>
        <v>0</v>
      </c>
      <c r="I27" s="201">
        <f t="shared" si="1"/>
        <v>0</v>
      </c>
      <c r="J27" s="194">
        <f t="shared" si="2"/>
        <v>0</v>
      </c>
    </row>
    <row r="28" spans="1:14" hidden="1">
      <c r="A28" s="49">
        <v>23</v>
      </c>
      <c r="B28" s="50" t="s">
        <v>842</v>
      </c>
      <c r="C28" s="1278">
        <v>0</v>
      </c>
      <c r="D28" s="50"/>
      <c r="E28" s="50"/>
      <c r="F28" s="1017">
        <v>0</v>
      </c>
      <c r="G28" s="201">
        <f t="shared" si="1"/>
        <v>0</v>
      </c>
      <c r="H28" s="201">
        <f t="shared" si="1"/>
        <v>0</v>
      </c>
      <c r="I28" s="201">
        <f t="shared" si="1"/>
        <v>0</v>
      </c>
      <c r="J28" s="194">
        <f t="shared" si="2"/>
        <v>0</v>
      </c>
    </row>
    <row r="29" spans="1:14" hidden="1">
      <c r="A29" s="49">
        <v>24</v>
      </c>
      <c r="B29" s="50" t="s">
        <v>843</v>
      </c>
      <c r="C29" s="1278">
        <v>0</v>
      </c>
      <c r="D29" s="50"/>
      <c r="E29" s="50"/>
      <c r="F29" s="1017">
        <v>0</v>
      </c>
      <c r="G29" s="201">
        <f t="shared" si="1"/>
        <v>0</v>
      </c>
      <c r="H29" s="201">
        <f t="shared" si="1"/>
        <v>0</v>
      </c>
      <c r="I29" s="201">
        <f t="shared" si="1"/>
        <v>0</v>
      </c>
      <c r="J29" s="194">
        <f t="shared" si="2"/>
        <v>0</v>
      </c>
    </row>
    <row r="30" spans="1:14" hidden="1">
      <c r="A30" s="49">
        <v>25</v>
      </c>
      <c r="B30" s="50" t="s">
        <v>844</v>
      </c>
      <c r="C30" s="1278">
        <v>0</v>
      </c>
      <c r="D30" s="50"/>
      <c r="E30" s="50"/>
      <c r="F30" s="1017">
        <v>0</v>
      </c>
      <c r="G30" s="201">
        <f t="shared" si="1"/>
        <v>0</v>
      </c>
      <c r="H30" s="201">
        <f t="shared" si="1"/>
        <v>0</v>
      </c>
      <c r="I30" s="201">
        <f t="shared" si="1"/>
        <v>0</v>
      </c>
      <c r="J30" s="194">
        <f t="shared" si="2"/>
        <v>0</v>
      </c>
    </row>
    <row r="31" spans="1:14" hidden="1">
      <c r="A31" s="49">
        <v>26</v>
      </c>
      <c r="B31" s="50" t="s">
        <v>845</v>
      </c>
      <c r="C31" s="1278">
        <v>0</v>
      </c>
      <c r="D31" s="50"/>
      <c r="E31" s="50"/>
      <c r="F31" s="1017">
        <v>0</v>
      </c>
      <c r="G31" s="201">
        <f t="shared" si="1"/>
        <v>0</v>
      </c>
      <c r="H31" s="201">
        <f t="shared" si="1"/>
        <v>0</v>
      </c>
      <c r="I31" s="201">
        <f t="shared" si="1"/>
        <v>0</v>
      </c>
      <c r="J31" s="194">
        <f t="shared" si="2"/>
        <v>0</v>
      </c>
    </row>
    <row r="32" spans="1:14">
      <c r="A32" s="49">
        <v>27</v>
      </c>
      <c r="B32" s="50" t="s">
        <v>846</v>
      </c>
      <c r="C32" s="1278">
        <v>0</v>
      </c>
      <c r="D32" s="193">
        <f>MKJ・MLC・MLL!AM70</f>
        <v>1920</v>
      </c>
      <c r="E32" s="193">
        <f>MKJ・MLC・MLL!AM71</f>
        <v>2198</v>
      </c>
      <c r="F32" s="1017">
        <v>1617</v>
      </c>
      <c r="G32" s="201">
        <f t="shared" si="1"/>
        <v>0</v>
      </c>
      <c r="H32" s="201">
        <f t="shared" si="1"/>
        <v>3104.64</v>
      </c>
      <c r="I32" s="201">
        <f t="shared" si="1"/>
        <v>3554.1660000000002</v>
      </c>
      <c r="J32" s="194">
        <f t="shared" si="2"/>
        <v>-449.52600000000029</v>
      </c>
      <c r="L32" s="1043" t="s">
        <v>847</v>
      </c>
      <c r="M32" s="192">
        <f>H33+H41+H46+H48+H47+H49+H50</f>
        <v>4819.8930399999999</v>
      </c>
      <c r="N32" s="192">
        <f>I33+I41+I46+I48+I47+I49+I50</f>
        <v>3929.6663999999996</v>
      </c>
    </row>
    <row r="33" spans="1:14">
      <c r="A33" s="49">
        <v>28</v>
      </c>
      <c r="B33" s="50" t="s">
        <v>527</v>
      </c>
      <c r="C33" s="1278">
        <v>0</v>
      </c>
      <c r="D33" s="193">
        <f>MKJ・MLC・MLL!AM78</f>
        <v>2838</v>
      </c>
      <c r="E33" s="193">
        <f>MKJ・MLC・MLL!AM79</f>
        <v>2230</v>
      </c>
      <c r="F33" s="1017">
        <v>1096.8</v>
      </c>
      <c r="G33" s="201">
        <f t="shared" si="1"/>
        <v>0</v>
      </c>
      <c r="H33" s="201">
        <f t="shared" si="1"/>
        <v>3112.7183999999997</v>
      </c>
      <c r="I33" s="201">
        <f>+$F33*E33/1000</f>
        <v>2445.864</v>
      </c>
      <c r="J33" s="194">
        <f t="shared" si="2"/>
        <v>666.85439999999971</v>
      </c>
      <c r="L33" s="1043" t="s">
        <v>127</v>
      </c>
      <c r="M33" s="192">
        <f>SUM(M12:M32)</f>
        <v>18775.86722</v>
      </c>
      <c r="N33" s="192">
        <f>SUM(N9:N32)</f>
        <v>17193.330480000001</v>
      </c>
    </row>
    <row r="34" spans="1:14">
      <c r="A34" s="49">
        <v>30</v>
      </c>
      <c r="B34" s="50" t="s">
        <v>848</v>
      </c>
      <c r="C34" s="1277">
        <f>+管理ﾌｫｰﾏｯﾄ!G33</f>
        <v>0</v>
      </c>
      <c r="D34" s="193">
        <f>+MKC②!AM22</f>
        <v>648</v>
      </c>
      <c r="E34" s="193">
        <f>+MKC②!AM23</f>
        <v>648</v>
      </c>
      <c r="F34" s="1017">
        <v>677.6</v>
      </c>
      <c r="G34" s="201">
        <f t="shared" si="1"/>
        <v>0</v>
      </c>
      <c r="H34" s="201">
        <f t="shared" si="1"/>
        <v>439.08479999999997</v>
      </c>
      <c r="I34" s="201">
        <f t="shared" si="1"/>
        <v>439.08479999999997</v>
      </c>
      <c r="J34" s="194">
        <f t="shared" si="2"/>
        <v>0</v>
      </c>
      <c r="M34" s="192"/>
      <c r="N34" s="192"/>
    </row>
    <row r="35" spans="1:14">
      <c r="A35" s="49">
        <v>31</v>
      </c>
      <c r="B35" s="50" t="s">
        <v>849</v>
      </c>
      <c r="C35" s="1277">
        <f>+管理ﾌｫｰﾏｯﾄ!G34</f>
        <v>0</v>
      </c>
      <c r="D35" s="193">
        <f>+MKC②!AM63</f>
        <v>648</v>
      </c>
      <c r="E35" s="193">
        <f>+MKC②!AM64</f>
        <v>649</v>
      </c>
      <c r="F35" s="1017">
        <v>616</v>
      </c>
      <c r="G35" s="201">
        <f t="shared" si="1"/>
        <v>0</v>
      </c>
      <c r="H35" s="201">
        <f t="shared" si="1"/>
        <v>399.16800000000001</v>
      </c>
      <c r="I35" s="201">
        <f t="shared" si="1"/>
        <v>399.78399999999999</v>
      </c>
      <c r="J35" s="194">
        <f t="shared" si="2"/>
        <v>-0.61599999999998545</v>
      </c>
      <c r="M35" s="192" t="s">
        <v>850</v>
      </c>
      <c r="N35" s="192">
        <v>19025</v>
      </c>
    </row>
    <row r="36" spans="1:14">
      <c r="A36" s="49">
        <v>29</v>
      </c>
      <c r="B36" s="50" t="s">
        <v>851</v>
      </c>
      <c r="C36" s="1277">
        <f>+管理ﾌｫｰﾏｯﾄ!G35</f>
        <v>1350</v>
      </c>
      <c r="D36" s="193">
        <f>+MKC①!AM99</f>
        <v>702</v>
      </c>
      <c r="E36" s="193">
        <f>+MKC①!AM100</f>
        <v>632</v>
      </c>
      <c r="F36" s="1017">
        <v>2062.39</v>
      </c>
      <c r="G36" s="201">
        <f>+$F36*C36/1000</f>
        <v>2784.2265000000002</v>
      </c>
      <c r="H36" s="201">
        <f>+$F36*D36/1000</f>
        <v>1447.7977799999999</v>
      </c>
      <c r="I36" s="201">
        <f>+$F36*E36/1000</f>
        <v>1303.43048</v>
      </c>
      <c r="J36" s="194">
        <f t="shared" si="2"/>
        <v>144.36729999999989</v>
      </c>
      <c r="M36" t="s">
        <v>8</v>
      </c>
      <c r="N36" s="192">
        <f>N35-N33</f>
        <v>1831.6695199999995</v>
      </c>
    </row>
    <row r="37" spans="1:14">
      <c r="A37" s="49">
        <v>32</v>
      </c>
      <c r="B37" s="50" t="s">
        <v>852</v>
      </c>
      <c r="C37" s="1277">
        <f>+管理ﾌｫｰﾏｯﾄ!G36</f>
        <v>500</v>
      </c>
      <c r="D37" s="193">
        <f>+MKC①!AM24</f>
        <v>480</v>
      </c>
      <c r="E37" s="193">
        <f>+MKC①!AM25</f>
        <v>504</v>
      </c>
      <c r="F37" s="1017">
        <v>1144</v>
      </c>
      <c r="G37" s="201">
        <f t="shared" si="1"/>
        <v>572</v>
      </c>
      <c r="H37" s="201">
        <f t="shared" si="1"/>
        <v>549.12</v>
      </c>
      <c r="I37" s="201">
        <f t="shared" si="1"/>
        <v>576.57600000000002</v>
      </c>
      <c r="J37" s="194">
        <f t="shared" si="2"/>
        <v>-27.456000000000017</v>
      </c>
    </row>
    <row r="38" spans="1:14">
      <c r="A38" s="49">
        <v>32</v>
      </c>
      <c r="B38" s="50" t="s">
        <v>853</v>
      </c>
      <c r="C38" s="1277">
        <f>+管理ﾌｫｰﾏｯﾄ!G36</f>
        <v>500</v>
      </c>
      <c r="D38" s="193">
        <f>+MKC①!AM16</f>
        <v>468</v>
      </c>
      <c r="E38" s="193">
        <f>+MKC①!AM17</f>
        <v>504</v>
      </c>
      <c r="F38" s="1017">
        <v>2289</v>
      </c>
      <c r="G38" s="201">
        <f t="shared" si="1"/>
        <v>1144.5</v>
      </c>
      <c r="H38" s="201">
        <f t="shared" si="1"/>
        <v>1071.252</v>
      </c>
      <c r="I38" s="201">
        <f t="shared" si="1"/>
        <v>1153.6559999999999</v>
      </c>
      <c r="J38" s="194">
        <f t="shared" si="2"/>
        <v>-82.403999999999996</v>
      </c>
    </row>
    <row r="39" spans="1:14">
      <c r="A39" s="49">
        <v>33</v>
      </c>
      <c r="B39" s="50" t="s">
        <v>854</v>
      </c>
      <c r="C39" s="1277">
        <f>+管理ﾌｫｰﾏｯﾄ!G37</f>
        <v>1050</v>
      </c>
      <c r="D39" s="193">
        <f>+MKC①!AM56</f>
        <v>1280</v>
      </c>
      <c r="E39" s="193">
        <f>+MKC①!AM57</f>
        <v>1216</v>
      </c>
      <c r="F39" s="1017">
        <v>1649</v>
      </c>
      <c r="G39" s="201">
        <f t="shared" si="1"/>
        <v>1731.45</v>
      </c>
      <c r="H39" s="201">
        <f t="shared" si="1"/>
        <v>2110.7199999999998</v>
      </c>
      <c r="I39" s="201">
        <f t="shared" si="1"/>
        <v>2005.184</v>
      </c>
      <c r="J39" s="194">
        <f t="shared" si="2"/>
        <v>105.53599999999983</v>
      </c>
    </row>
    <row r="40" spans="1:14">
      <c r="A40" s="49">
        <v>34</v>
      </c>
      <c r="B40" s="50" t="s">
        <v>855</v>
      </c>
      <c r="C40" s="1277">
        <f>+管理ﾌｫｰﾏｯﾄ!G38</f>
        <v>950</v>
      </c>
      <c r="D40" s="193">
        <f>+MKC②!AM98</f>
        <v>384</v>
      </c>
      <c r="E40" s="193">
        <f>+MKC②!AM99</f>
        <v>479</v>
      </c>
      <c r="F40" s="1017">
        <v>730.4</v>
      </c>
      <c r="G40" s="201">
        <f t="shared" si="1"/>
        <v>693.88</v>
      </c>
      <c r="H40" s="201">
        <f t="shared" si="1"/>
        <v>280.47359999999998</v>
      </c>
      <c r="I40" s="201">
        <f t="shared" si="1"/>
        <v>349.86159999999995</v>
      </c>
      <c r="J40" s="194">
        <f t="shared" si="2"/>
        <v>-69.387999999999977</v>
      </c>
    </row>
    <row r="41" spans="1:14">
      <c r="A41" s="49">
        <v>35</v>
      </c>
      <c r="B41" s="1279" t="s">
        <v>856</v>
      </c>
      <c r="C41" s="1280">
        <f>+管理ﾌｫｰﾏｯﾄ!G39</f>
        <v>0</v>
      </c>
      <c r="D41" s="1280">
        <f>+MKJ・MLC・MLL!AM20</f>
        <v>0</v>
      </c>
      <c r="E41" s="1280">
        <f>+MKJ・MLC・MLL!AM21</f>
        <v>0</v>
      </c>
      <c r="F41" s="1281">
        <v>980</v>
      </c>
      <c r="G41" s="1282">
        <f t="shared" si="1"/>
        <v>0</v>
      </c>
      <c r="H41" s="1282">
        <f t="shared" si="1"/>
        <v>0</v>
      </c>
      <c r="I41" s="1282">
        <f t="shared" si="1"/>
        <v>0</v>
      </c>
      <c r="J41" s="1282">
        <f t="shared" si="2"/>
        <v>0</v>
      </c>
    </row>
    <row r="42" spans="1:14">
      <c r="A42" s="49">
        <v>35</v>
      </c>
      <c r="B42" s="1279" t="s">
        <v>857</v>
      </c>
      <c r="C42" s="1280"/>
      <c r="D42" s="1280"/>
      <c r="E42" s="1280"/>
      <c r="F42" s="1281">
        <v>1100</v>
      </c>
      <c r="G42" s="1282">
        <f t="shared" si="1"/>
        <v>0</v>
      </c>
      <c r="H42" s="1282">
        <f t="shared" si="1"/>
        <v>0</v>
      </c>
      <c r="I42" s="1282">
        <f t="shared" si="1"/>
        <v>0</v>
      </c>
      <c r="J42" s="1282">
        <f t="shared" si="2"/>
        <v>0</v>
      </c>
    </row>
    <row r="43" spans="1:14">
      <c r="A43" s="49">
        <v>36</v>
      </c>
      <c r="B43" s="50" t="s">
        <v>858</v>
      </c>
      <c r="C43" s="512">
        <f>+管理ﾌｫｰﾏｯﾄ!G40</f>
        <v>0</v>
      </c>
      <c r="D43" s="193"/>
      <c r="E43" s="193"/>
      <c r="F43" s="1017">
        <v>929</v>
      </c>
      <c r="G43" s="201">
        <f t="shared" si="1"/>
        <v>0</v>
      </c>
      <c r="H43" s="201">
        <f t="shared" ref="H43:H50" si="3">+$F43*D43/1000</f>
        <v>0</v>
      </c>
      <c r="I43" s="201">
        <f t="shared" si="1"/>
        <v>0</v>
      </c>
      <c r="J43" s="194">
        <f t="shared" si="2"/>
        <v>0</v>
      </c>
    </row>
    <row r="44" spans="1:14">
      <c r="A44" s="49"/>
      <c r="B44" s="50" t="s">
        <v>859</v>
      </c>
      <c r="C44" s="512">
        <f>管理ﾌｫｰﾏｯﾄ!G41</f>
        <v>0</v>
      </c>
      <c r="D44" s="193">
        <f>MKR!AM16</f>
        <v>60</v>
      </c>
      <c r="E44" s="193">
        <f>MKR!AM17</f>
        <v>77</v>
      </c>
      <c r="F44" s="1017">
        <v>765.6</v>
      </c>
      <c r="G44" s="201">
        <f>+$F44*C44/1000</f>
        <v>0</v>
      </c>
      <c r="H44" s="201">
        <f t="shared" si="3"/>
        <v>45.936</v>
      </c>
      <c r="I44" s="201">
        <f t="shared" ref="I44:I50" si="4">+$F44*E44/1000</f>
        <v>58.951200000000007</v>
      </c>
      <c r="J44" s="194">
        <f t="shared" si="2"/>
        <v>-13.015200000000007</v>
      </c>
    </row>
    <row r="45" spans="1:14">
      <c r="B45" s="50" t="s">
        <v>860</v>
      </c>
      <c r="C45" s="512">
        <f>管理ﾌｫｰﾏｯﾄ!G42</f>
        <v>500</v>
      </c>
      <c r="D45" s="193">
        <f>MKR!AM56</f>
        <v>264</v>
      </c>
      <c r="E45" s="193">
        <f>MKR!AM57</f>
        <v>257</v>
      </c>
      <c r="F45" s="1017">
        <v>1620</v>
      </c>
      <c r="G45" s="201">
        <f t="shared" ref="G45:G50" si="5">+$F45*C45/1000</f>
        <v>810</v>
      </c>
      <c r="H45" s="201">
        <f t="shared" si="3"/>
        <v>427.68</v>
      </c>
      <c r="I45" s="201">
        <f t="shared" si="4"/>
        <v>416.34</v>
      </c>
      <c r="J45" s="194">
        <f t="shared" si="2"/>
        <v>11.340000000000032</v>
      </c>
    </row>
    <row r="46" spans="1:14">
      <c r="B46" s="50" t="s">
        <v>486</v>
      </c>
      <c r="C46" s="512">
        <f>管理ﾌｫｰﾏｯﾄ!G43</f>
        <v>0</v>
      </c>
      <c r="D46" s="193">
        <f>MLF・ピポット!AM29</f>
        <v>340</v>
      </c>
      <c r="E46" s="193">
        <f>MLF・ピポット!AM30</f>
        <v>340</v>
      </c>
      <c r="F46" s="1017">
        <v>1151.0999999999999</v>
      </c>
      <c r="G46" s="201">
        <f t="shared" si="5"/>
        <v>0</v>
      </c>
      <c r="H46" s="201">
        <f t="shared" si="3"/>
        <v>391.37399999999997</v>
      </c>
      <c r="I46" s="201">
        <f t="shared" si="4"/>
        <v>391.37399999999997</v>
      </c>
      <c r="J46" s="194">
        <f>+H46-I46</f>
        <v>0</v>
      </c>
    </row>
    <row r="47" spans="1:14">
      <c r="B47" s="50" t="s">
        <v>746</v>
      </c>
      <c r="C47" s="512">
        <f>管理ﾌｫｰﾏｯﾄ!G46</f>
        <v>2640</v>
      </c>
      <c r="D47" s="193">
        <f>MKJ・MLC・MLL!AM168+MKJ・MLC・MLL!AM214</f>
        <v>1980</v>
      </c>
      <c r="E47" s="193">
        <f>MKJ・MLC・MLL!AM169+MKJ・MLC・MLL!AM215</f>
        <v>1633</v>
      </c>
      <c r="F47" s="1017">
        <v>601.20000000000005</v>
      </c>
      <c r="G47" s="201">
        <f t="shared" si="5"/>
        <v>1587.1680000000001</v>
      </c>
      <c r="H47" s="201">
        <f>+$F47*D47/1000</f>
        <v>1190.376</v>
      </c>
      <c r="I47" s="201">
        <f t="shared" si="4"/>
        <v>981.75960000000009</v>
      </c>
      <c r="J47" s="194">
        <f>+H47-I47</f>
        <v>208.61639999999989</v>
      </c>
    </row>
    <row r="48" spans="1:14">
      <c r="B48" s="50" t="s">
        <v>861</v>
      </c>
      <c r="C48" s="194">
        <f>管理ﾌｫｰﾏｯﾄ!G46</f>
        <v>2640</v>
      </c>
      <c r="D48" s="194">
        <f>MKJ・MLC・MLL!AM122</f>
        <v>0</v>
      </c>
      <c r="E48" s="194">
        <f>MKJ・MLC・MLL!AM123</f>
        <v>0</v>
      </c>
      <c r="F48" s="1017">
        <v>510</v>
      </c>
      <c r="G48" s="194">
        <f t="shared" si="5"/>
        <v>1346.4</v>
      </c>
      <c r="H48" s="202">
        <f t="shared" si="3"/>
        <v>0</v>
      </c>
      <c r="I48" s="202">
        <f t="shared" si="4"/>
        <v>0</v>
      </c>
      <c r="J48" s="194">
        <f t="shared" si="2"/>
        <v>0</v>
      </c>
    </row>
    <row r="49" spans="2:12">
      <c r="B49" s="50" t="s">
        <v>314</v>
      </c>
      <c r="C49" s="194">
        <f>管理ﾌｫｰﾏｯﾄ!G47</f>
        <v>200</v>
      </c>
      <c r="D49" s="194">
        <f>MLM_HP・SWA!AM16</f>
        <v>0</v>
      </c>
      <c r="E49" s="194">
        <f>MLM_HP・SWA!AM17</f>
        <v>0</v>
      </c>
      <c r="F49" s="1017">
        <v>450.05</v>
      </c>
      <c r="G49" s="194">
        <f t="shared" si="5"/>
        <v>90.01</v>
      </c>
      <c r="H49" s="202">
        <f t="shared" si="3"/>
        <v>0</v>
      </c>
      <c r="I49" s="202">
        <f t="shared" si="4"/>
        <v>0</v>
      </c>
      <c r="J49" s="194">
        <f>+H49-I49</f>
        <v>0</v>
      </c>
    </row>
    <row r="50" spans="2:12">
      <c r="B50" s="50" t="s">
        <v>315</v>
      </c>
      <c r="C50" s="194">
        <f>管理ﾌｫｰﾏｯﾄ!G48</f>
        <v>250</v>
      </c>
      <c r="D50" s="194">
        <f>MLM_HP・SWA!AM51</f>
        <v>374</v>
      </c>
      <c r="E50" s="194">
        <f>MLM_HP・SWA!AM52</f>
        <v>330</v>
      </c>
      <c r="F50" s="1017">
        <v>335.36</v>
      </c>
      <c r="G50" s="194">
        <f t="shared" si="5"/>
        <v>83.84</v>
      </c>
      <c r="H50" s="202">
        <f t="shared" si="3"/>
        <v>125.42464</v>
      </c>
      <c r="I50" s="202">
        <f t="shared" si="4"/>
        <v>110.6688</v>
      </c>
      <c r="J50" s="194">
        <f>+H50-I50</f>
        <v>14.755839999999992</v>
      </c>
    </row>
    <row r="51" spans="2:12">
      <c r="B51" s="50" t="s">
        <v>316</v>
      </c>
      <c r="C51" s="194">
        <f t="shared" ref="C51:I51" si="6">SUM(C5:C48)</f>
        <v>13490</v>
      </c>
      <c r="D51" s="194">
        <f t="shared" si="6"/>
        <v>14378</v>
      </c>
      <c r="E51" s="194">
        <f t="shared" si="6"/>
        <v>13252</v>
      </c>
      <c r="F51" s="1017">
        <v>29890.89</v>
      </c>
      <c r="G51" s="194">
        <f t="shared" si="6"/>
        <v>17405.304499999998</v>
      </c>
      <c r="H51" s="202">
        <f t="shared" si="6"/>
        <v>18650.442580000003</v>
      </c>
      <c r="I51" s="202">
        <f t="shared" si="6"/>
        <v>17082.661679999997</v>
      </c>
      <c r="J51" s="194">
        <f>+H51-I51</f>
        <v>1567.7809000000052</v>
      </c>
    </row>
    <row r="52" spans="2:12">
      <c r="B52" t="s">
        <v>8</v>
      </c>
      <c r="D52" s="192">
        <f>+D51-C51</f>
        <v>888</v>
      </c>
      <c r="G52" s="1249" t="s">
        <v>8</v>
      </c>
      <c r="H52" s="204">
        <f>+G51-H51</f>
        <v>-1245.1380800000043</v>
      </c>
      <c r="I52" s="194">
        <f>+G48-I48</f>
        <v>1346.4</v>
      </c>
      <c r="J52" s="194"/>
    </row>
    <row r="53" spans="2:12">
      <c r="B53" s="50" t="s">
        <v>862</v>
      </c>
      <c r="C53" s="493">
        <f>+管理ﾌｫｰﾏｯﾄ!AF49</f>
        <v>18503.7</v>
      </c>
      <c r="D53" s="205"/>
      <c r="E53" s="741"/>
      <c r="F53" s="742" t="s">
        <v>863</v>
      </c>
      <c r="G53" s="206" t="e">
        <f>C53*C55/C56</f>
        <v>#DIV/0!</v>
      </c>
      <c r="H53" s="202" t="e">
        <f>+G53-H48</f>
        <v>#DIV/0!</v>
      </c>
      <c r="I53" s="202" t="e">
        <f>+G53-I48</f>
        <v>#DIV/0!</v>
      </c>
    </row>
    <row r="54" spans="2:12" ht="13.8" thickBot="1">
      <c r="F54" s="793">
        <f>+C53*0.85</f>
        <v>15728.145</v>
      </c>
      <c r="G54" s="192" t="e">
        <f>+C53-G53</f>
        <v>#DIV/0!</v>
      </c>
    </row>
    <row r="55" spans="2:12">
      <c r="B55" s="1053" t="s">
        <v>864</v>
      </c>
      <c r="C55" s="1054"/>
      <c r="F55" s="205"/>
      <c r="G55" s="494" t="s">
        <v>865</v>
      </c>
      <c r="H55" s="492">
        <v>50</v>
      </c>
      <c r="I55" s="492">
        <v>0</v>
      </c>
    </row>
    <row r="56" spans="2:12" ht="13.8" thickBot="1">
      <c r="B56" s="1055" t="s">
        <v>866</v>
      </c>
      <c r="C56" s="1056"/>
      <c r="F56" s="205"/>
      <c r="G56" s="494" t="s">
        <v>867</v>
      </c>
      <c r="H56" s="492"/>
      <c r="I56" s="492"/>
    </row>
    <row r="57" spans="2:12">
      <c r="F57" s="205"/>
      <c r="G57" s="494" t="s">
        <v>868</v>
      </c>
      <c r="H57" s="492">
        <v>0</v>
      </c>
      <c r="I57" s="492">
        <v>0</v>
      </c>
    </row>
    <row r="58" spans="2:12">
      <c r="F58" s="205"/>
      <c r="G58" s="495" t="s">
        <v>316</v>
      </c>
      <c r="H58" s="194">
        <f>SUM(H55:H57)</f>
        <v>50</v>
      </c>
      <c r="I58" s="194">
        <f>SUM(I55:I57)</f>
        <v>0</v>
      </c>
      <c r="L58" s="1044">
        <f>L52+I58</f>
        <v>0</v>
      </c>
    </row>
    <row r="59" spans="2:12">
      <c r="F59" s="205"/>
      <c r="G59" s="494" t="s">
        <v>869</v>
      </c>
      <c r="H59" s="496" t="e">
        <f>+H53-H58</f>
        <v>#DIV/0!</v>
      </c>
      <c r="I59" s="496" t="e">
        <f>+I53-I58</f>
        <v>#DIV/0!</v>
      </c>
      <c r="L59" s="1044" t="e">
        <f>G53-L58</f>
        <v>#DIV/0!</v>
      </c>
    </row>
    <row r="60" spans="2:12">
      <c r="H60" s="92"/>
      <c r="I60" s="92"/>
    </row>
    <row r="61" spans="2:12">
      <c r="F61" s="205"/>
      <c r="G61" s="494" t="s">
        <v>870</v>
      </c>
      <c r="H61" s="492">
        <f>+C53*0.15</f>
        <v>2775.5549999999998</v>
      </c>
      <c r="I61" s="492"/>
    </row>
    <row r="62" spans="2:12">
      <c r="H62" s="92"/>
      <c r="I62" s="92"/>
    </row>
    <row r="63" spans="2:12">
      <c r="F63" s="205"/>
      <c r="G63" s="494" t="s">
        <v>871</v>
      </c>
      <c r="H63" s="201">
        <f>+H48+H58+H61</f>
        <v>2825.5549999999998</v>
      </c>
      <c r="I63" s="201">
        <f>+I48+I58+I61</f>
        <v>0</v>
      </c>
    </row>
    <row r="64" spans="2:12">
      <c r="F64" s="205"/>
      <c r="G64" s="495" t="s">
        <v>869</v>
      </c>
      <c r="H64" s="497">
        <f>+C53-H63</f>
        <v>15678.145</v>
      </c>
      <c r="I64" s="497">
        <f>+C53-I63</f>
        <v>18503.7</v>
      </c>
    </row>
  </sheetData>
  <phoneticPr fontId="6"/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CFFFF"/>
    <pageSetUpPr autoPageBreaks="0" fitToPage="1"/>
  </sheetPr>
  <dimension ref="B1:AZ73"/>
  <sheetViews>
    <sheetView view="pageBreakPreview" zoomScale="70" zoomScaleNormal="55" zoomScaleSheetLayoutView="70" workbookViewId="0">
      <pane xSplit="5" ySplit="8" topLeftCell="F15" activePane="bottomRight" state="frozen"/>
      <selection pane="topRight" activeCell="F1" sqref="F1"/>
      <selection pane="bottomLeft" activeCell="A9" sqref="A9"/>
      <selection pane="bottomRight" activeCell="F8" sqref="F8"/>
    </sheetView>
  </sheetViews>
  <sheetFormatPr defaultRowHeight="18.600000000000001"/>
  <cols>
    <col min="1" max="1" width="4.44140625" style="550" customWidth="1"/>
    <col min="2" max="2" width="7.6640625" style="550" customWidth="1"/>
    <col min="3" max="3" width="13.33203125" style="518" customWidth="1"/>
    <col min="4" max="4" width="10.6640625" style="518" customWidth="1"/>
    <col min="5" max="5" width="6.6640625" style="518" customWidth="1"/>
    <col min="6" max="36" width="5.33203125" style="518" customWidth="1"/>
    <col min="37" max="37" width="7.6640625" style="550" customWidth="1"/>
    <col min="38" max="38" width="7.6640625" style="550" bestFit="1" customWidth="1"/>
    <col min="39" max="39" width="7.6640625" style="694" customWidth="1"/>
    <col min="40" max="40" width="2.6640625" style="550" customWidth="1"/>
    <col min="41" max="41" width="11.33203125" style="550" customWidth="1"/>
    <col min="42" max="42" width="12.6640625" style="550" bestFit="1" customWidth="1"/>
    <col min="43" max="43" width="12.6640625" style="560" bestFit="1" customWidth="1"/>
    <col min="44" max="44" width="5.6640625" style="550" customWidth="1"/>
    <col min="45" max="45" width="20.33203125" style="550" bestFit="1" customWidth="1"/>
    <col min="46" max="47" width="7.6640625" style="550" bestFit="1" customWidth="1"/>
    <col min="48" max="51" width="5.6640625" style="550" customWidth="1"/>
    <col min="52" max="258" width="9" style="550"/>
    <col min="259" max="259" width="4" style="550" customWidth="1"/>
    <col min="260" max="260" width="9" style="550"/>
    <col min="261" max="261" width="20" style="550" customWidth="1"/>
    <col min="262" max="262" width="18.33203125" style="550" bestFit="1" customWidth="1"/>
    <col min="263" max="293" width="5.33203125" style="550" customWidth="1"/>
    <col min="294" max="294" width="8" style="550" customWidth="1"/>
    <col min="295" max="295" width="9.6640625" style="550" bestFit="1" customWidth="1"/>
    <col min="296" max="296" width="0" style="550" hidden="1" customWidth="1"/>
    <col min="297" max="297" width="10.33203125" style="550" customWidth="1"/>
    <col min="298" max="298" width="9.33203125" style="550" customWidth="1"/>
    <col min="299" max="514" width="9" style="550"/>
    <col min="515" max="515" width="4" style="550" customWidth="1"/>
    <col min="516" max="516" width="9" style="550"/>
    <col min="517" max="517" width="20" style="550" customWidth="1"/>
    <col min="518" max="518" width="18.33203125" style="550" bestFit="1" customWidth="1"/>
    <col min="519" max="549" width="5.33203125" style="550" customWidth="1"/>
    <col min="550" max="550" width="8" style="550" customWidth="1"/>
    <col min="551" max="551" width="9.6640625" style="550" bestFit="1" customWidth="1"/>
    <col min="552" max="552" width="0" style="550" hidden="1" customWidth="1"/>
    <col min="553" max="553" width="10.33203125" style="550" customWidth="1"/>
    <col min="554" max="554" width="9.33203125" style="550" customWidth="1"/>
    <col min="555" max="770" width="9" style="550"/>
    <col min="771" max="771" width="4" style="550" customWidth="1"/>
    <col min="772" max="772" width="9" style="550"/>
    <col min="773" max="773" width="20" style="550" customWidth="1"/>
    <col min="774" max="774" width="18.33203125" style="550" bestFit="1" customWidth="1"/>
    <col min="775" max="805" width="5.33203125" style="550" customWidth="1"/>
    <col min="806" max="806" width="8" style="550" customWidth="1"/>
    <col min="807" max="807" width="9.6640625" style="550" bestFit="1" customWidth="1"/>
    <col min="808" max="808" width="0" style="550" hidden="1" customWidth="1"/>
    <col min="809" max="809" width="10.33203125" style="550" customWidth="1"/>
    <col min="810" max="810" width="9.33203125" style="550" customWidth="1"/>
    <col min="811" max="1026" width="9" style="550"/>
    <col min="1027" max="1027" width="4" style="550" customWidth="1"/>
    <col min="1028" max="1028" width="9" style="550"/>
    <col min="1029" max="1029" width="20" style="550" customWidth="1"/>
    <col min="1030" max="1030" width="18.33203125" style="550" bestFit="1" customWidth="1"/>
    <col min="1031" max="1061" width="5.33203125" style="550" customWidth="1"/>
    <col min="1062" max="1062" width="8" style="550" customWidth="1"/>
    <col min="1063" max="1063" width="9.6640625" style="550" bestFit="1" customWidth="1"/>
    <col min="1064" max="1064" width="0" style="550" hidden="1" customWidth="1"/>
    <col min="1065" max="1065" width="10.33203125" style="550" customWidth="1"/>
    <col min="1066" max="1066" width="9.33203125" style="550" customWidth="1"/>
    <col min="1067" max="1282" width="9" style="550"/>
    <col min="1283" max="1283" width="4" style="550" customWidth="1"/>
    <col min="1284" max="1284" width="9" style="550"/>
    <col min="1285" max="1285" width="20" style="550" customWidth="1"/>
    <col min="1286" max="1286" width="18.33203125" style="550" bestFit="1" customWidth="1"/>
    <col min="1287" max="1317" width="5.33203125" style="550" customWidth="1"/>
    <col min="1318" max="1318" width="8" style="550" customWidth="1"/>
    <col min="1319" max="1319" width="9.6640625" style="550" bestFit="1" customWidth="1"/>
    <col min="1320" max="1320" width="0" style="550" hidden="1" customWidth="1"/>
    <col min="1321" max="1321" width="10.33203125" style="550" customWidth="1"/>
    <col min="1322" max="1322" width="9.33203125" style="550" customWidth="1"/>
    <col min="1323" max="1538" width="9" style="550"/>
    <col min="1539" max="1539" width="4" style="550" customWidth="1"/>
    <col min="1540" max="1540" width="9" style="550"/>
    <col min="1541" max="1541" width="20" style="550" customWidth="1"/>
    <col min="1542" max="1542" width="18.33203125" style="550" bestFit="1" customWidth="1"/>
    <col min="1543" max="1573" width="5.33203125" style="550" customWidth="1"/>
    <col min="1574" max="1574" width="8" style="550" customWidth="1"/>
    <col min="1575" max="1575" width="9.6640625" style="550" bestFit="1" customWidth="1"/>
    <col min="1576" max="1576" width="0" style="550" hidden="1" customWidth="1"/>
    <col min="1577" max="1577" width="10.33203125" style="550" customWidth="1"/>
    <col min="1578" max="1578" width="9.33203125" style="550" customWidth="1"/>
    <col min="1579" max="1794" width="9" style="550"/>
    <col min="1795" max="1795" width="4" style="550" customWidth="1"/>
    <col min="1796" max="1796" width="9" style="550"/>
    <col min="1797" max="1797" width="20" style="550" customWidth="1"/>
    <col min="1798" max="1798" width="18.33203125" style="550" bestFit="1" customWidth="1"/>
    <col min="1799" max="1829" width="5.33203125" style="550" customWidth="1"/>
    <col min="1830" max="1830" width="8" style="550" customWidth="1"/>
    <col min="1831" max="1831" width="9.6640625" style="550" bestFit="1" customWidth="1"/>
    <col min="1832" max="1832" width="0" style="550" hidden="1" customWidth="1"/>
    <col min="1833" max="1833" width="10.33203125" style="550" customWidth="1"/>
    <col min="1834" max="1834" width="9.33203125" style="550" customWidth="1"/>
    <col min="1835" max="2050" width="9" style="550"/>
    <col min="2051" max="2051" width="4" style="550" customWidth="1"/>
    <col min="2052" max="2052" width="9" style="550"/>
    <col min="2053" max="2053" width="20" style="550" customWidth="1"/>
    <col min="2054" max="2054" width="18.33203125" style="550" bestFit="1" customWidth="1"/>
    <col min="2055" max="2085" width="5.33203125" style="550" customWidth="1"/>
    <col min="2086" max="2086" width="8" style="550" customWidth="1"/>
    <col min="2087" max="2087" width="9.6640625" style="550" bestFit="1" customWidth="1"/>
    <col min="2088" max="2088" width="0" style="550" hidden="1" customWidth="1"/>
    <col min="2089" max="2089" width="10.33203125" style="550" customWidth="1"/>
    <col min="2090" max="2090" width="9.33203125" style="550" customWidth="1"/>
    <col min="2091" max="2306" width="9" style="550"/>
    <col min="2307" max="2307" width="4" style="550" customWidth="1"/>
    <col min="2308" max="2308" width="9" style="550"/>
    <col min="2309" max="2309" width="20" style="550" customWidth="1"/>
    <col min="2310" max="2310" width="18.33203125" style="550" bestFit="1" customWidth="1"/>
    <col min="2311" max="2341" width="5.33203125" style="550" customWidth="1"/>
    <col min="2342" max="2342" width="8" style="550" customWidth="1"/>
    <col min="2343" max="2343" width="9.6640625" style="550" bestFit="1" customWidth="1"/>
    <col min="2344" max="2344" width="0" style="550" hidden="1" customWidth="1"/>
    <col min="2345" max="2345" width="10.33203125" style="550" customWidth="1"/>
    <col min="2346" max="2346" width="9.33203125" style="550" customWidth="1"/>
    <col min="2347" max="2562" width="9" style="550"/>
    <col min="2563" max="2563" width="4" style="550" customWidth="1"/>
    <col min="2564" max="2564" width="9" style="550"/>
    <col min="2565" max="2565" width="20" style="550" customWidth="1"/>
    <col min="2566" max="2566" width="18.33203125" style="550" bestFit="1" customWidth="1"/>
    <col min="2567" max="2597" width="5.33203125" style="550" customWidth="1"/>
    <col min="2598" max="2598" width="8" style="550" customWidth="1"/>
    <col min="2599" max="2599" width="9.6640625" style="550" bestFit="1" customWidth="1"/>
    <col min="2600" max="2600" width="0" style="550" hidden="1" customWidth="1"/>
    <col min="2601" max="2601" width="10.33203125" style="550" customWidth="1"/>
    <col min="2602" max="2602" width="9.33203125" style="550" customWidth="1"/>
    <col min="2603" max="2818" width="9" style="550"/>
    <col min="2819" max="2819" width="4" style="550" customWidth="1"/>
    <col min="2820" max="2820" width="9" style="550"/>
    <col min="2821" max="2821" width="20" style="550" customWidth="1"/>
    <col min="2822" max="2822" width="18.33203125" style="550" bestFit="1" customWidth="1"/>
    <col min="2823" max="2853" width="5.33203125" style="550" customWidth="1"/>
    <col min="2854" max="2854" width="8" style="550" customWidth="1"/>
    <col min="2855" max="2855" width="9.6640625" style="550" bestFit="1" customWidth="1"/>
    <col min="2856" max="2856" width="0" style="550" hidden="1" customWidth="1"/>
    <col min="2857" max="2857" width="10.33203125" style="550" customWidth="1"/>
    <col min="2858" max="2858" width="9.33203125" style="550" customWidth="1"/>
    <col min="2859" max="3074" width="9" style="550"/>
    <col min="3075" max="3075" width="4" style="550" customWidth="1"/>
    <col min="3076" max="3076" width="9" style="550"/>
    <col min="3077" max="3077" width="20" style="550" customWidth="1"/>
    <col min="3078" max="3078" width="18.33203125" style="550" bestFit="1" customWidth="1"/>
    <col min="3079" max="3109" width="5.33203125" style="550" customWidth="1"/>
    <col min="3110" max="3110" width="8" style="550" customWidth="1"/>
    <col min="3111" max="3111" width="9.6640625" style="550" bestFit="1" customWidth="1"/>
    <col min="3112" max="3112" width="0" style="550" hidden="1" customWidth="1"/>
    <col min="3113" max="3113" width="10.33203125" style="550" customWidth="1"/>
    <col min="3114" max="3114" width="9.33203125" style="550" customWidth="1"/>
    <col min="3115" max="3330" width="9" style="550"/>
    <col min="3331" max="3331" width="4" style="550" customWidth="1"/>
    <col min="3332" max="3332" width="9" style="550"/>
    <col min="3333" max="3333" width="20" style="550" customWidth="1"/>
    <col min="3334" max="3334" width="18.33203125" style="550" bestFit="1" customWidth="1"/>
    <col min="3335" max="3365" width="5.33203125" style="550" customWidth="1"/>
    <col min="3366" max="3366" width="8" style="550" customWidth="1"/>
    <col min="3367" max="3367" width="9.6640625" style="550" bestFit="1" customWidth="1"/>
    <col min="3368" max="3368" width="0" style="550" hidden="1" customWidth="1"/>
    <col min="3369" max="3369" width="10.33203125" style="550" customWidth="1"/>
    <col min="3370" max="3370" width="9.33203125" style="550" customWidth="1"/>
    <col min="3371" max="3586" width="9" style="550"/>
    <col min="3587" max="3587" width="4" style="550" customWidth="1"/>
    <col min="3588" max="3588" width="9" style="550"/>
    <col min="3589" max="3589" width="20" style="550" customWidth="1"/>
    <col min="3590" max="3590" width="18.33203125" style="550" bestFit="1" customWidth="1"/>
    <col min="3591" max="3621" width="5.33203125" style="550" customWidth="1"/>
    <col min="3622" max="3622" width="8" style="550" customWidth="1"/>
    <col min="3623" max="3623" width="9.6640625" style="550" bestFit="1" customWidth="1"/>
    <col min="3624" max="3624" width="0" style="550" hidden="1" customWidth="1"/>
    <col min="3625" max="3625" width="10.33203125" style="550" customWidth="1"/>
    <col min="3626" max="3626" width="9.33203125" style="550" customWidth="1"/>
    <col min="3627" max="3842" width="9" style="550"/>
    <col min="3843" max="3843" width="4" style="550" customWidth="1"/>
    <col min="3844" max="3844" width="9" style="550"/>
    <col min="3845" max="3845" width="20" style="550" customWidth="1"/>
    <col min="3846" max="3846" width="18.33203125" style="550" bestFit="1" customWidth="1"/>
    <col min="3847" max="3877" width="5.33203125" style="550" customWidth="1"/>
    <col min="3878" max="3878" width="8" style="550" customWidth="1"/>
    <col min="3879" max="3879" width="9.6640625" style="550" bestFit="1" customWidth="1"/>
    <col min="3880" max="3880" width="0" style="550" hidden="1" customWidth="1"/>
    <col min="3881" max="3881" width="10.33203125" style="550" customWidth="1"/>
    <col min="3882" max="3882" width="9.33203125" style="550" customWidth="1"/>
    <col min="3883" max="4098" width="9" style="550"/>
    <col min="4099" max="4099" width="4" style="550" customWidth="1"/>
    <col min="4100" max="4100" width="9" style="550"/>
    <col min="4101" max="4101" width="20" style="550" customWidth="1"/>
    <col min="4102" max="4102" width="18.33203125" style="550" bestFit="1" customWidth="1"/>
    <col min="4103" max="4133" width="5.33203125" style="550" customWidth="1"/>
    <col min="4134" max="4134" width="8" style="550" customWidth="1"/>
    <col min="4135" max="4135" width="9.6640625" style="550" bestFit="1" customWidth="1"/>
    <col min="4136" max="4136" width="0" style="550" hidden="1" customWidth="1"/>
    <col min="4137" max="4137" width="10.33203125" style="550" customWidth="1"/>
    <col min="4138" max="4138" width="9.33203125" style="550" customWidth="1"/>
    <col min="4139" max="4354" width="9" style="550"/>
    <col min="4355" max="4355" width="4" style="550" customWidth="1"/>
    <col min="4356" max="4356" width="9" style="550"/>
    <col min="4357" max="4357" width="20" style="550" customWidth="1"/>
    <col min="4358" max="4358" width="18.33203125" style="550" bestFit="1" customWidth="1"/>
    <col min="4359" max="4389" width="5.33203125" style="550" customWidth="1"/>
    <col min="4390" max="4390" width="8" style="550" customWidth="1"/>
    <col min="4391" max="4391" width="9.6640625" style="550" bestFit="1" customWidth="1"/>
    <col min="4392" max="4392" width="0" style="550" hidden="1" customWidth="1"/>
    <col min="4393" max="4393" width="10.33203125" style="550" customWidth="1"/>
    <col min="4394" max="4394" width="9.33203125" style="550" customWidth="1"/>
    <col min="4395" max="4610" width="9" style="550"/>
    <col min="4611" max="4611" width="4" style="550" customWidth="1"/>
    <col min="4612" max="4612" width="9" style="550"/>
    <col min="4613" max="4613" width="20" style="550" customWidth="1"/>
    <col min="4614" max="4614" width="18.33203125" style="550" bestFit="1" customWidth="1"/>
    <col min="4615" max="4645" width="5.33203125" style="550" customWidth="1"/>
    <col min="4646" max="4646" width="8" style="550" customWidth="1"/>
    <col min="4647" max="4647" width="9.6640625" style="550" bestFit="1" customWidth="1"/>
    <col min="4648" max="4648" width="0" style="550" hidden="1" customWidth="1"/>
    <col min="4649" max="4649" width="10.33203125" style="550" customWidth="1"/>
    <col min="4650" max="4650" width="9.33203125" style="550" customWidth="1"/>
    <col min="4651" max="4866" width="9" style="550"/>
    <col min="4867" max="4867" width="4" style="550" customWidth="1"/>
    <col min="4868" max="4868" width="9" style="550"/>
    <col min="4869" max="4869" width="20" style="550" customWidth="1"/>
    <col min="4870" max="4870" width="18.33203125" style="550" bestFit="1" customWidth="1"/>
    <col min="4871" max="4901" width="5.33203125" style="550" customWidth="1"/>
    <col min="4902" max="4902" width="8" style="550" customWidth="1"/>
    <col min="4903" max="4903" width="9.6640625" style="550" bestFit="1" customWidth="1"/>
    <col min="4904" max="4904" width="0" style="550" hidden="1" customWidth="1"/>
    <col min="4905" max="4905" width="10.33203125" style="550" customWidth="1"/>
    <col min="4906" max="4906" width="9.33203125" style="550" customWidth="1"/>
    <col min="4907" max="5122" width="9" style="550"/>
    <col min="5123" max="5123" width="4" style="550" customWidth="1"/>
    <col min="5124" max="5124" width="9" style="550"/>
    <col min="5125" max="5125" width="20" style="550" customWidth="1"/>
    <col min="5126" max="5126" width="18.33203125" style="550" bestFit="1" customWidth="1"/>
    <col min="5127" max="5157" width="5.33203125" style="550" customWidth="1"/>
    <col min="5158" max="5158" width="8" style="550" customWidth="1"/>
    <col min="5159" max="5159" width="9.6640625" style="550" bestFit="1" customWidth="1"/>
    <col min="5160" max="5160" width="0" style="550" hidden="1" customWidth="1"/>
    <col min="5161" max="5161" width="10.33203125" style="550" customWidth="1"/>
    <col min="5162" max="5162" width="9.33203125" style="550" customWidth="1"/>
    <col min="5163" max="5378" width="9" style="550"/>
    <col min="5379" max="5379" width="4" style="550" customWidth="1"/>
    <col min="5380" max="5380" width="9" style="550"/>
    <col min="5381" max="5381" width="20" style="550" customWidth="1"/>
    <col min="5382" max="5382" width="18.33203125" style="550" bestFit="1" customWidth="1"/>
    <col min="5383" max="5413" width="5.33203125" style="550" customWidth="1"/>
    <col min="5414" max="5414" width="8" style="550" customWidth="1"/>
    <col min="5415" max="5415" width="9.6640625" style="550" bestFit="1" customWidth="1"/>
    <col min="5416" max="5416" width="0" style="550" hidden="1" customWidth="1"/>
    <col min="5417" max="5417" width="10.33203125" style="550" customWidth="1"/>
    <col min="5418" max="5418" width="9.33203125" style="550" customWidth="1"/>
    <col min="5419" max="5634" width="9" style="550"/>
    <col min="5635" max="5635" width="4" style="550" customWidth="1"/>
    <col min="5636" max="5636" width="9" style="550"/>
    <col min="5637" max="5637" width="20" style="550" customWidth="1"/>
    <col min="5638" max="5638" width="18.33203125" style="550" bestFit="1" customWidth="1"/>
    <col min="5639" max="5669" width="5.33203125" style="550" customWidth="1"/>
    <col min="5670" max="5670" width="8" style="550" customWidth="1"/>
    <col min="5671" max="5671" width="9.6640625" style="550" bestFit="1" customWidth="1"/>
    <col min="5672" max="5672" width="0" style="550" hidden="1" customWidth="1"/>
    <col min="5673" max="5673" width="10.33203125" style="550" customWidth="1"/>
    <col min="5674" max="5674" width="9.33203125" style="550" customWidth="1"/>
    <col min="5675" max="5890" width="9" style="550"/>
    <col min="5891" max="5891" width="4" style="550" customWidth="1"/>
    <col min="5892" max="5892" width="9" style="550"/>
    <col min="5893" max="5893" width="20" style="550" customWidth="1"/>
    <col min="5894" max="5894" width="18.33203125" style="550" bestFit="1" customWidth="1"/>
    <col min="5895" max="5925" width="5.33203125" style="550" customWidth="1"/>
    <col min="5926" max="5926" width="8" style="550" customWidth="1"/>
    <col min="5927" max="5927" width="9.6640625" style="550" bestFit="1" customWidth="1"/>
    <col min="5928" max="5928" width="0" style="550" hidden="1" customWidth="1"/>
    <col min="5929" max="5929" width="10.33203125" style="550" customWidth="1"/>
    <col min="5930" max="5930" width="9.33203125" style="550" customWidth="1"/>
    <col min="5931" max="6146" width="9" style="550"/>
    <col min="6147" max="6147" width="4" style="550" customWidth="1"/>
    <col min="6148" max="6148" width="9" style="550"/>
    <col min="6149" max="6149" width="20" style="550" customWidth="1"/>
    <col min="6150" max="6150" width="18.33203125" style="550" bestFit="1" customWidth="1"/>
    <col min="6151" max="6181" width="5.33203125" style="550" customWidth="1"/>
    <col min="6182" max="6182" width="8" style="550" customWidth="1"/>
    <col min="6183" max="6183" width="9.6640625" style="550" bestFit="1" customWidth="1"/>
    <col min="6184" max="6184" width="0" style="550" hidden="1" customWidth="1"/>
    <col min="6185" max="6185" width="10.33203125" style="550" customWidth="1"/>
    <col min="6186" max="6186" width="9.33203125" style="550" customWidth="1"/>
    <col min="6187" max="6402" width="9" style="550"/>
    <col min="6403" max="6403" width="4" style="550" customWidth="1"/>
    <col min="6404" max="6404" width="9" style="550"/>
    <col min="6405" max="6405" width="20" style="550" customWidth="1"/>
    <col min="6406" max="6406" width="18.33203125" style="550" bestFit="1" customWidth="1"/>
    <col min="6407" max="6437" width="5.33203125" style="550" customWidth="1"/>
    <col min="6438" max="6438" width="8" style="550" customWidth="1"/>
    <col min="6439" max="6439" width="9.6640625" style="550" bestFit="1" customWidth="1"/>
    <col min="6440" max="6440" width="0" style="550" hidden="1" customWidth="1"/>
    <col min="6441" max="6441" width="10.33203125" style="550" customWidth="1"/>
    <col min="6442" max="6442" width="9.33203125" style="550" customWidth="1"/>
    <col min="6443" max="6658" width="9" style="550"/>
    <col min="6659" max="6659" width="4" style="550" customWidth="1"/>
    <col min="6660" max="6660" width="9" style="550"/>
    <col min="6661" max="6661" width="20" style="550" customWidth="1"/>
    <col min="6662" max="6662" width="18.33203125" style="550" bestFit="1" customWidth="1"/>
    <col min="6663" max="6693" width="5.33203125" style="550" customWidth="1"/>
    <col min="6694" max="6694" width="8" style="550" customWidth="1"/>
    <col min="6695" max="6695" width="9.6640625" style="550" bestFit="1" customWidth="1"/>
    <col min="6696" max="6696" width="0" style="550" hidden="1" customWidth="1"/>
    <col min="6697" max="6697" width="10.33203125" style="550" customWidth="1"/>
    <col min="6698" max="6698" width="9.33203125" style="550" customWidth="1"/>
    <col min="6699" max="6914" width="9" style="550"/>
    <col min="6915" max="6915" width="4" style="550" customWidth="1"/>
    <col min="6916" max="6916" width="9" style="550"/>
    <col min="6917" max="6917" width="20" style="550" customWidth="1"/>
    <col min="6918" max="6918" width="18.33203125" style="550" bestFit="1" customWidth="1"/>
    <col min="6919" max="6949" width="5.33203125" style="550" customWidth="1"/>
    <col min="6950" max="6950" width="8" style="550" customWidth="1"/>
    <col min="6951" max="6951" width="9.6640625" style="550" bestFit="1" customWidth="1"/>
    <col min="6952" max="6952" width="0" style="550" hidden="1" customWidth="1"/>
    <col min="6953" max="6953" width="10.33203125" style="550" customWidth="1"/>
    <col min="6954" max="6954" width="9.33203125" style="550" customWidth="1"/>
    <col min="6955" max="7170" width="9" style="550"/>
    <col min="7171" max="7171" width="4" style="550" customWidth="1"/>
    <col min="7172" max="7172" width="9" style="550"/>
    <col min="7173" max="7173" width="20" style="550" customWidth="1"/>
    <col min="7174" max="7174" width="18.33203125" style="550" bestFit="1" customWidth="1"/>
    <col min="7175" max="7205" width="5.33203125" style="550" customWidth="1"/>
    <col min="7206" max="7206" width="8" style="550" customWidth="1"/>
    <col min="7207" max="7207" width="9.6640625" style="550" bestFit="1" customWidth="1"/>
    <col min="7208" max="7208" width="0" style="550" hidden="1" customWidth="1"/>
    <col min="7209" max="7209" width="10.33203125" style="550" customWidth="1"/>
    <col min="7210" max="7210" width="9.33203125" style="550" customWidth="1"/>
    <col min="7211" max="7426" width="9" style="550"/>
    <col min="7427" max="7427" width="4" style="550" customWidth="1"/>
    <col min="7428" max="7428" width="9" style="550"/>
    <col min="7429" max="7429" width="20" style="550" customWidth="1"/>
    <col min="7430" max="7430" width="18.33203125" style="550" bestFit="1" customWidth="1"/>
    <col min="7431" max="7461" width="5.33203125" style="550" customWidth="1"/>
    <col min="7462" max="7462" width="8" style="550" customWidth="1"/>
    <col min="7463" max="7463" width="9.6640625" style="550" bestFit="1" customWidth="1"/>
    <col min="7464" max="7464" width="0" style="550" hidden="1" customWidth="1"/>
    <col min="7465" max="7465" width="10.33203125" style="550" customWidth="1"/>
    <col min="7466" max="7466" width="9.33203125" style="550" customWidth="1"/>
    <col min="7467" max="7682" width="9" style="550"/>
    <col min="7683" max="7683" width="4" style="550" customWidth="1"/>
    <col min="7684" max="7684" width="9" style="550"/>
    <col min="7685" max="7685" width="20" style="550" customWidth="1"/>
    <col min="7686" max="7686" width="18.33203125" style="550" bestFit="1" customWidth="1"/>
    <col min="7687" max="7717" width="5.33203125" style="550" customWidth="1"/>
    <col min="7718" max="7718" width="8" style="550" customWidth="1"/>
    <col min="7719" max="7719" width="9.6640625" style="550" bestFit="1" customWidth="1"/>
    <col min="7720" max="7720" width="0" style="550" hidden="1" customWidth="1"/>
    <col min="7721" max="7721" width="10.33203125" style="550" customWidth="1"/>
    <col min="7722" max="7722" width="9.33203125" style="550" customWidth="1"/>
    <col min="7723" max="7938" width="9" style="550"/>
    <col min="7939" max="7939" width="4" style="550" customWidth="1"/>
    <col min="7940" max="7940" width="9" style="550"/>
    <col min="7941" max="7941" width="20" style="550" customWidth="1"/>
    <col min="7942" max="7942" width="18.33203125" style="550" bestFit="1" customWidth="1"/>
    <col min="7943" max="7973" width="5.33203125" style="550" customWidth="1"/>
    <col min="7974" max="7974" width="8" style="550" customWidth="1"/>
    <col min="7975" max="7975" width="9.6640625" style="550" bestFit="1" customWidth="1"/>
    <col min="7976" max="7976" width="0" style="550" hidden="1" customWidth="1"/>
    <col min="7977" max="7977" width="10.33203125" style="550" customWidth="1"/>
    <col min="7978" max="7978" width="9.33203125" style="550" customWidth="1"/>
    <col min="7979" max="8194" width="9" style="550"/>
    <col min="8195" max="8195" width="4" style="550" customWidth="1"/>
    <col min="8196" max="8196" width="9" style="550"/>
    <col min="8197" max="8197" width="20" style="550" customWidth="1"/>
    <col min="8198" max="8198" width="18.33203125" style="550" bestFit="1" customWidth="1"/>
    <col min="8199" max="8229" width="5.33203125" style="550" customWidth="1"/>
    <col min="8230" max="8230" width="8" style="550" customWidth="1"/>
    <col min="8231" max="8231" width="9.6640625" style="550" bestFit="1" customWidth="1"/>
    <col min="8232" max="8232" width="0" style="550" hidden="1" customWidth="1"/>
    <col min="8233" max="8233" width="10.33203125" style="550" customWidth="1"/>
    <col min="8234" max="8234" width="9.33203125" style="550" customWidth="1"/>
    <col min="8235" max="8450" width="9" style="550"/>
    <col min="8451" max="8451" width="4" style="550" customWidth="1"/>
    <col min="8452" max="8452" width="9" style="550"/>
    <col min="8453" max="8453" width="20" style="550" customWidth="1"/>
    <col min="8454" max="8454" width="18.33203125" style="550" bestFit="1" customWidth="1"/>
    <col min="8455" max="8485" width="5.33203125" style="550" customWidth="1"/>
    <col min="8486" max="8486" width="8" style="550" customWidth="1"/>
    <col min="8487" max="8487" width="9.6640625" style="550" bestFit="1" customWidth="1"/>
    <col min="8488" max="8488" width="0" style="550" hidden="1" customWidth="1"/>
    <col min="8489" max="8489" width="10.33203125" style="550" customWidth="1"/>
    <col min="8490" max="8490" width="9.33203125" style="550" customWidth="1"/>
    <col min="8491" max="8706" width="9" style="550"/>
    <col min="8707" max="8707" width="4" style="550" customWidth="1"/>
    <col min="8708" max="8708" width="9" style="550"/>
    <col min="8709" max="8709" width="20" style="550" customWidth="1"/>
    <col min="8710" max="8710" width="18.33203125" style="550" bestFit="1" customWidth="1"/>
    <col min="8711" max="8741" width="5.33203125" style="550" customWidth="1"/>
    <col min="8742" max="8742" width="8" style="550" customWidth="1"/>
    <col min="8743" max="8743" width="9.6640625" style="550" bestFit="1" customWidth="1"/>
    <col min="8744" max="8744" width="0" style="550" hidden="1" customWidth="1"/>
    <col min="8745" max="8745" width="10.33203125" style="550" customWidth="1"/>
    <col min="8746" max="8746" width="9.33203125" style="550" customWidth="1"/>
    <col min="8747" max="8962" width="9" style="550"/>
    <col min="8963" max="8963" width="4" style="550" customWidth="1"/>
    <col min="8964" max="8964" width="9" style="550"/>
    <col min="8965" max="8965" width="20" style="550" customWidth="1"/>
    <col min="8966" max="8966" width="18.33203125" style="550" bestFit="1" customWidth="1"/>
    <col min="8967" max="8997" width="5.33203125" style="550" customWidth="1"/>
    <col min="8998" max="8998" width="8" style="550" customWidth="1"/>
    <col min="8999" max="8999" width="9.6640625" style="550" bestFit="1" customWidth="1"/>
    <col min="9000" max="9000" width="0" style="550" hidden="1" customWidth="1"/>
    <col min="9001" max="9001" width="10.33203125" style="550" customWidth="1"/>
    <col min="9002" max="9002" width="9.33203125" style="550" customWidth="1"/>
    <col min="9003" max="9218" width="9" style="550"/>
    <col min="9219" max="9219" width="4" style="550" customWidth="1"/>
    <col min="9220" max="9220" width="9" style="550"/>
    <col min="9221" max="9221" width="20" style="550" customWidth="1"/>
    <col min="9222" max="9222" width="18.33203125" style="550" bestFit="1" customWidth="1"/>
    <col min="9223" max="9253" width="5.33203125" style="550" customWidth="1"/>
    <col min="9254" max="9254" width="8" style="550" customWidth="1"/>
    <col min="9255" max="9255" width="9.6640625" style="550" bestFit="1" customWidth="1"/>
    <col min="9256" max="9256" width="0" style="550" hidden="1" customWidth="1"/>
    <col min="9257" max="9257" width="10.33203125" style="550" customWidth="1"/>
    <col min="9258" max="9258" width="9.33203125" style="550" customWidth="1"/>
    <col min="9259" max="9474" width="9" style="550"/>
    <col min="9475" max="9475" width="4" style="550" customWidth="1"/>
    <col min="9476" max="9476" width="9" style="550"/>
    <col min="9477" max="9477" width="20" style="550" customWidth="1"/>
    <col min="9478" max="9478" width="18.33203125" style="550" bestFit="1" customWidth="1"/>
    <col min="9479" max="9509" width="5.33203125" style="550" customWidth="1"/>
    <col min="9510" max="9510" width="8" style="550" customWidth="1"/>
    <col min="9511" max="9511" width="9.6640625" style="550" bestFit="1" customWidth="1"/>
    <col min="9512" max="9512" width="0" style="550" hidden="1" customWidth="1"/>
    <col min="9513" max="9513" width="10.33203125" style="550" customWidth="1"/>
    <col min="9514" max="9514" width="9.33203125" style="550" customWidth="1"/>
    <col min="9515" max="9730" width="9" style="550"/>
    <col min="9731" max="9731" width="4" style="550" customWidth="1"/>
    <col min="9732" max="9732" width="9" style="550"/>
    <col min="9733" max="9733" width="20" style="550" customWidth="1"/>
    <col min="9734" max="9734" width="18.33203125" style="550" bestFit="1" customWidth="1"/>
    <col min="9735" max="9765" width="5.33203125" style="550" customWidth="1"/>
    <col min="9766" max="9766" width="8" style="550" customWidth="1"/>
    <col min="9767" max="9767" width="9.6640625" style="550" bestFit="1" customWidth="1"/>
    <col min="9768" max="9768" width="0" style="550" hidden="1" customWidth="1"/>
    <col min="9769" max="9769" width="10.33203125" style="550" customWidth="1"/>
    <col min="9770" max="9770" width="9.33203125" style="550" customWidth="1"/>
    <col min="9771" max="9986" width="9" style="550"/>
    <col min="9987" max="9987" width="4" style="550" customWidth="1"/>
    <col min="9988" max="9988" width="9" style="550"/>
    <col min="9989" max="9989" width="20" style="550" customWidth="1"/>
    <col min="9990" max="9990" width="18.33203125" style="550" bestFit="1" customWidth="1"/>
    <col min="9991" max="10021" width="5.33203125" style="550" customWidth="1"/>
    <col min="10022" max="10022" width="8" style="550" customWidth="1"/>
    <col min="10023" max="10023" width="9.6640625" style="550" bestFit="1" customWidth="1"/>
    <col min="10024" max="10024" width="0" style="550" hidden="1" customWidth="1"/>
    <col min="10025" max="10025" width="10.33203125" style="550" customWidth="1"/>
    <col min="10026" max="10026" width="9.33203125" style="550" customWidth="1"/>
    <col min="10027" max="10242" width="9" style="550"/>
    <col min="10243" max="10243" width="4" style="550" customWidth="1"/>
    <col min="10244" max="10244" width="9" style="550"/>
    <col min="10245" max="10245" width="20" style="550" customWidth="1"/>
    <col min="10246" max="10246" width="18.33203125" style="550" bestFit="1" customWidth="1"/>
    <col min="10247" max="10277" width="5.33203125" style="550" customWidth="1"/>
    <col min="10278" max="10278" width="8" style="550" customWidth="1"/>
    <col min="10279" max="10279" width="9.6640625" style="550" bestFit="1" customWidth="1"/>
    <col min="10280" max="10280" width="0" style="550" hidden="1" customWidth="1"/>
    <col min="10281" max="10281" width="10.33203125" style="550" customWidth="1"/>
    <col min="10282" max="10282" width="9.33203125" style="550" customWidth="1"/>
    <col min="10283" max="10498" width="9" style="550"/>
    <col min="10499" max="10499" width="4" style="550" customWidth="1"/>
    <col min="10500" max="10500" width="9" style="550"/>
    <col min="10501" max="10501" width="20" style="550" customWidth="1"/>
    <col min="10502" max="10502" width="18.33203125" style="550" bestFit="1" customWidth="1"/>
    <col min="10503" max="10533" width="5.33203125" style="550" customWidth="1"/>
    <col min="10534" max="10534" width="8" style="550" customWidth="1"/>
    <col min="10535" max="10535" width="9.6640625" style="550" bestFit="1" customWidth="1"/>
    <col min="10536" max="10536" width="0" style="550" hidden="1" customWidth="1"/>
    <col min="10537" max="10537" width="10.33203125" style="550" customWidth="1"/>
    <col min="10538" max="10538" width="9.33203125" style="550" customWidth="1"/>
    <col min="10539" max="10754" width="9" style="550"/>
    <col min="10755" max="10755" width="4" style="550" customWidth="1"/>
    <col min="10756" max="10756" width="9" style="550"/>
    <col min="10757" max="10757" width="20" style="550" customWidth="1"/>
    <col min="10758" max="10758" width="18.33203125" style="550" bestFit="1" customWidth="1"/>
    <col min="10759" max="10789" width="5.33203125" style="550" customWidth="1"/>
    <col min="10790" max="10790" width="8" style="550" customWidth="1"/>
    <col min="10791" max="10791" width="9.6640625" style="550" bestFit="1" customWidth="1"/>
    <col min="10792" max="10792" width="0" style="550" hidden="1" customWidth="1"/>
    <col min="10793" max="10793" width="10.33203125" style="550" customWidth="1"/>
    <col min="10794" max="10794" width="9.33203125" style="550" customWidth="1"/>
    <col min="10795" max="11010" width="9" style="550"/>
    <col min="11011" max="11011" width="4" style="550" customWidth="1"/>
    <col min="11012" max="11012" width="9" style="550"/>
    <col min="11013" max="11013" width="20" style="550" customWidth="1"/>
    <col min="11014" max="11014" width="18.33203125" style="550" bestFit="1" customWidth="1"/>
    <col min="11015" max="11045" width="5.33203125" style="550" customWidth="1"/>
    <col min="11046" max="11046" width="8" style="550" customWidth="1"/>
    <col min="11047" max="11047" width="9.6640625" style="550" bestFit="1" customWidth="1"/>
    <col min="11048" max="11048" width="0" style="550" hidden="1" customWidth="1"/>
    <col min="11049" max="11049" width="10.33203125" style="550" customWidth="1"/>
    <col min="11050" max="11050" width="9.33203125" style="550" customWidth="1"/>
    <col min="11051" max="11266" width="9" style="550"/>
    <col min="11267" max="11267" width="4" style="550" customWidth="1"/>
    <col min="11268" max="11268" width="9" style="550"/>
    <col min="11269" max="11269" width="20" style="550" customWidth="1"/>
    <col min="11270" max="11270" width="18.33203125" style="550" bestFit="1" customWidth="1"/>
    <col min="11271" max="11301" width="5.33203125" style="550" customWidth="1"/>
    <col min="11302" max="11302" width="8" style="550" customWidth="1"/>
    <col min="11303" max="11303" width="9.6640625" style="550" bestFit="1" customWidth="1"/>
    <col min="11304" max="11304" width="0" style="550" hidden="1" customWidth="1"/>
    <col min="11305" max="11305" width="10.33203125" style="550" customWidth="1"/>
    <col min="11306" max="11306" width="9.33203125" style="550" customWidth="1"/>
    <col min="11307" max="11522" width="9" style="550"/>
    <col min="11523" max="11523" width="4" style="550" customWidth="1"/>
    <col min="11524" max="11524" width="9" style="550"/>
    <col min="11525" max="11525" width="20" style="550" customWidth="1"/>
    <col min="11526" max="11526" width="18.33203125" style="550" bestFit="1" customWidth="1"/>
    <col min="11527" max="11557" width="5.33203125" style="550" customWidth="1"/>
    <col min="11558" max="11558" width="8" style="550" customWidth="1"/>
    <col min="11559" max="11559" width="9.6640625" style="550" bestFit="1" customWidth="1"/>
    <col min="11560" max="11560" width="0" style="550" hidden="1" customWidth="1"/>
    <col min="11561" max="11561" width="10.33203125" style="550" customWidth="1"/>
    <col min="11562" max="11562" width="9.33203125" style="550" customWidth="1"/>
    <col min="11563" max="11778" width="9" style="550"/>
    <col min="11779" max="11779" width="4" style="550" customWidth="1"/>
    <col min="11780" max="11780" width="9" style="550"/>
    <col min="11781" max="11781" width="20" style="550" customWidth="1"/>
    <col min="11782" max="11782" width="18.33203125" style="550" bestFit="1" customWidth="1"/>
    <col min="11783" max="11813" width="5.33203125" style="550" customWidth="1"/>
    <col min="11814" max="11814" width="8" style="550" customWidth="1"/>
    <col min="11815" max="11815" width="9.6640625" style="550" bestFit="1" customWidth="1"/>
    <col min="11816" max="11816" width="0" style="550" hidden="1" customWidth="1"/>
    <col min="11817" max="11817" width="10.33203125" style="550" customWidth="1"/>
    <col min="11818" max="11818" width="9.33203125" style="550" customWidth="1"/>
    <col min="11819" max="12034" width="9" style="550"/>
    <col min="12035" max="12035" width="4" style="550" customWidth="1"/>
    <col min="12036" max="12036" width="9" style="550"/>
    <col min="12037" max="12037" width="20" style="550" customWidth="1"/>
    <col min="12038" max="12038" width="18.33203125" style="550" bestFit="1" customWidth="1"/>
    <col min="12039" max="12069" width="5.33203125" style="550" customWidth="1"/>
    <col min="12070" max="12070" width="8" style="550" customWidth="1"/>
    <col min="12071" max="12071" width="9.6640625" style="550" bestFit="1" customWidth="1"/>
    <col min="12072" max="12072" width="0" style="550" hidden="1" customWidth="1"/>
    <col min="12073" max="12073" width="10.33203125" style="550" customWidth="1"/>
    <col min="12074" max="12074" width="9.33203125" style="550" customWidth="1"/>
    <col min="12075" max="12290" width="9" style="550"/>
    <col min="12291" max="12291" width="4" style="550" customWidth="1"/>
    <col min="12292" max="12292" width="9" style="550"/>
    <col min="12293" max="12293" width="20" style="550" customWidth="1"/>
    <col min="12294" max="12294" width="18.33203125" style="550" bestFit="1" customWidth="1"/>
    <col min="12295" max="12325" width="5.33203125" style="550" customWidth="1"/>
    <col min="12326" max="12326" width="8" style="550" customWidth="1"/>
    <col min="12327" max="12327" width="9.6640625" style="550" bestFit="1" customWidth="1"/>
    <col min="12328" max="12328" width="0" style="550" hidden="1" customWidth="1"/>
    <col min="12329" max="12329" width="10.33203125" style="550" customWidth="1"/>
    <col min="12330" max="12330" width="9.33203125" style="550" customWidth="1"/>
    <col min="12331" max="12546" width="9" style="550"/>
    <col min="12547" max="12547" width="4" style="550" customWidth="1"/>
    <col min="12548" max="12548" width="9" style="550"/>
    <col min="12549" max="12549" width="20" style="550" customWidth="1"/>
    <col min="12550" max="12550" width="18.33203125" style="550" bestFit="1" customWidth="1"/>
    <col min="12551" max="12581" width="5.33203125" style="550" customWidth="1"/>
    <col min="12582" max="12582" width="8" style="550" customWidth="1"/>
    <col min="12583" max="12583" width="9.6640625" style="550" bestFit="1" customWidth="1"/>
    <col min="12584" max="12584" width="0" style="550" hidden="1" customWidth="1"/>
    <col min="12585" max="12585" width="10.33203125" style="550" customWidth="1"/>
    <col min="12586" max="12586" width="9.33203125" style="550" customWidth="1"/>
    <col min="12587" max="12802" width="9" style="550"/>
    <col min="12803" max="12803" width="4" style="550" customWidth="1"/>
    <col min="12804" max="12804" width="9" style="550"/>
    <col min="12805" max="12805" width="20" style="550" customWidth="1"/>
    <col min="12806" max="12806" width="18.33203125" style="550" bestFit="1" customWidth="1"/>
    <col min="12807" max="12837" width="5.33203125" style="550" customWidth="1"/>
    <col min="12838" max="12838" width="8" style="550" customWidth="1"/>
    <col min="12839" max="12839" width="9.6640625" style="550" bestFit="1" customWidth="1"/>
    <col min="12840" max="12840" width="0" style="550" hidden="1" customWidth="1"/>
    <col min="12841" max="12841" width="10.33203125" style="550" customWidth="1"/>
    <col min="12842" max="12842" width="9.33203125" style="550" customWidth="1"/>
    <col min="12843" max="13058" width="9" style="550"/>
    <col min="13059" max="13059" width="4" style="550" customWidth="1"/>
    <col min="13060" max="13060" width="9" style="550"/>
    <col min="13061" max="13061" width="20" style="550" customWidth="1"/>
    <col min="13062" max="13062" width="18.33203125" style="550" bestFit="1" customWidth="1"/>
    <col min="13063" max="13093" width="5.33203125" style="550" customWidth="1"/>
    <col min="13094" max="13094" width="8" style="550" customWidth="1"/>
    <col min="13095" max="13095" width="9.6640625" style="550" bestFit="1" customWidth="1"/>
    <col min="13096" max="13096" width="0" style="550" hidden="1" customWidth="1"/>
    <col min="13097" max="13097" width="10.33203125" style="550" customWidth="1"/>
    <col min="13098" max="13098" width="9.33203125" style="550" customWidth="1"/>
    <col min="13099" max="13314" width="9" style="550"/>
    <col min="13315" max="13315" width="4" style="550" customWidth="1"/>
    <col min="13316" max="13316" width="9" style="550"/>
    <col min="13317" max="13317" width="20" style="550" customWidth="1"/>
    <col min="13318" max="13318" width="18.33203125" style="550" bestFit="1" customWidth="1"/>
    <col min="13319" max="13349" width="5.33203125" style="550" customWidth="1"/>
    <col min="13350" max="13350" width="8" style="550" customWidth="1"/>
    <col min="13351" max="13351" width="9.6640625" style="550" bestFit="1" customWidth="1"/>
    <col min="13352" max="13352" width="0" style="550" hidden="1" customWidth="1"/>
    <col min="13353" max="13353" width="10.33203125" style="550" customWidth="1"/>
    <col min="13354" max="13354" width="9.33203125" style="550" customWidth="1"/>
    <col min="13355" max="13570" width="9" style="550"/>
    <col min="13571" max="13571" width="4" style="550" customWidth="1"/>
    <col min="13572" max="13572" width="9" style="550"/>
    <col min="13573" max="13573" width="20" style="550" customWidth="1"/>
    <col min="13574" max="13574" width="18.33203125" style="550" bestFit="1" customWidth="1"/>
    <col min="13575" max="13605" width="5.33203125" style="550" customWidth="1"/>
    <col min="13606" max="13606" width="8" style="550" customWidth="1"/>
    <col min="13607" max="13607" width="9.6640625" style="550" bestFit="1" customWidth="1"/>
    <col min="13608" max="13608" width="0" style="550" hidden="1" customWidth="1"/>
    <col min="13609" max="13609" width="10.33203125" style="550" customWidth="1"/>
    <col min="13610" max="13610" width="9.33203125" style="550" customWidth="1"/>
    <col min="13611" max="13826" width="9" style="550"/>
    <col min="13827" max="13827" width="4" style="550" customWidth="1"/>
    <col min="13828" max="13828" width="9" style="550"/>
    <col min="13829" max="13829" width="20" style="550" customWidth="1"/>
    <col min="13830" max="13830" width="18.33203125" style="550" bestFit="1" customWidth="1"/>
    <col min="13831" max="13861" width="5.33203125" style="550" customWidth="1"/>
    <col min="13862" max="13862" width="8" style="550" customWidth="1"/>
    <col min="13863" max="13863" width="9.6640625" style="550" bestFit="1" customWidth="1"/>
    <col min="13864" max="13864" width="0" style="550" hidden="1" customWidth="1"/>
    <col min="13865" max="13865" width="10.33203125" style="550" customWidth="1"/>
    <col min="13866" max="13866" width="9.33203125" style="550" customWidth="1"/>
    <col min="13867" max="14082" width="9" style="550"/>
    <col min="14083" max="14083" width="4" style="550" customWidth="1"/>
    <col min="14084" max="14084" width="9" style="550"/>
    <col min="14085" max="14085" width="20" style="550" customWidth="1"/>
    <col min="14086" max="14086" width="18.33203125" style="550" bestFit="1" customWidth="1"/>
    <col min="14087" max="14117" width="5.33203125" style="550" customWidth="1"/>
    <col min="14118" max="14118" width="8" style="550" customWidth="1"/>
    <col min="14119" max="14119" width="9.6640625" style="550" bestFit="1" customWidth="1"/>
    <col min="14120" max="14120" width="0" style="550" hidden="1" customWidth="1"/>
    <col min="14121" max="14121" width="10.33203125" style="550" customWidth="1"/>
    <col min="14122" max="14122" width="9.33203125" style="550" customWidth="1"/>
    <col min="14123" max="14338" width="9" style="550"/>
    <col min="14339" max="14339" width="4" style="550" customWidth="1"/>
    <col min="14340" max="14340" width="9" style="550"/>
    <col min="14341" max="14341" width="20" style="550" customWidth="1"/>
    <col min="14342" max="14342" width="18.33203125" style="550" bestFit="1" customWidth="1"/>
    <col min="14343" max="14373" width="5.33203125" style="550" customWidth="1"/>
    <col min="14374" max="14374" width="8" style="550" customWidth="1"/>
    <col min="14375" max="14375" width="9.6640625" style="550" bestFit="1" customWidth="1"/>
    <col min="14376" max="14376" width="0" style="550" hidden="1" customWidth="1"/>
    <col min="14377" max="14377" width="10.33203125" style="550" customWidth="1"/>
    <col min="14378" max="14378" width="9.33203125" style="550" customWidth="1"/>
    <col min="14379" max="14594" width="9" style="550"/>
    <col min="14595" max="14595" width="4" style="550" customWidth="1"/>
    <col min="14596" max="14596" width="9" style="550"/>
    <col min="14597" max="14597" width="20" style="550" customWidth="1"/>
    <col min="14598" max="14598" width="18.33203125" style="550" bestFit="1" customWidth="1"/>
    <col min="14599" max="14629" width="5.33203125" style="550" customWidth="1"/>
    <col min="14630" max="14630" width="8" style="550" customWidth="1"/>
    <col min="14631" max="14631" width="9.6640625" style="550" bestFit="1" customWidth="1"/>
    <col min="14632" max="14632" width="0" style="550" hidden="1" customWidth="1"/>
    <col min="14633" max="14633" width="10.33203125" style="550" customWidth="1"/>
    <col min="14634" max="14634" width="9.33203125" style="550" customWidth="1"/>
    <col min="14635" max="14850" width="9" style="550"/>
    <col min="14851" max="14851" width="4" style="550" customWidth="1"/>
    <col min="14852" max="14852" width="9" style="550"/>
    <col min="14853" max="14853" width="20" style="550" customWidth="1"/>
    <col min="14854" max="14854" width="18.33203125" style="550" bestFit="1" customWidth="1"/>
    <col min="14855" max="14885" width="5.33203125" style="550" customWidth="1"/>
    <col min="14886" max="14886" width="8" style="550" customWidth="1"/>
    <col min="14887" max="14887" width="9.6640625" style="550" bestFit="1" customWidth="1"/>
    <col min="14888" max="14888" width="0" style="550" hidden="1" customWidth="1"/>
    <col min="14889" max="14889" width="10.33203125" style="550" customWidth="1"/>
    <col min="14890" max="14890" width="9.33203125" style="550" customWidth="1"/>
    <col min="14891" max="15106" width="9" style="550"/>
    <col min="15107" max="15107" width="4" style="550" customWidth="1"/>
    <col min="15108" max="15108" width="9" style="550"/>
    <col min="15109" max="15109" width="20" style="550" customWidth="1"/>
    <col min="15110" max="15110" width="18.33203125" style="550" bestFit="1" customWidth="1"/>
    <col min="15111" max="15141" width="5.33203125" style="550" customWidth="1"/>
    <col min="15142" max="15142" width="8" style="550" customWidth="1"/>
    <col min="15143" max="15143" width="9.6640625" style="550" bestFit="1" customWidth="1"/>
    <col min="15144" max="15144" width="0" style="550" hidden="1" customWidth="1"/>
    <col min="15145" max="15145" width="10.33203125" style="550" customWidth="1"/>
    <col min="15146" max="15146" width="9.33203125" style="550" customWidth="1"/>
    <col min="15147" max="15362" width="9" style="550"/>
    <col min="15363" max="15363" width="4" style="550" customWidth="1"/>
    <col min="15364" max="15364" width="9" style="550"/>
    <col min="15365" max="15365" width="20" style="550" customWidth="1"/>
    <col min="15366" max="15366" width="18.33203125" style="550" bestFit="1" customWidth="1"/>
    <col min="15367" max="15397" width="5.33203125" style="550" customWidth="1"/>
    <col min="15398" max="15398" width="8" style="550" customWidth="1"/>
    <col min="15399" max="15399" width="9.6640625" style="550" bestFit="1" customWidth="1"/>
    <col min="15400" max="15400" width="0" style="550" hidden="1" customWidth="1"/>
    <col min="15401" max="15401" width="10.33203125" style="550" customWidth="1"/>
    <col min="15402" max="15402" width="9.33203125" style="550" customWidth="1"/>
    <col min="15403" max="15618" width="9" style="550"/>
    <col min="15619" max="15619" width="4" style="550" customWidth="1"/>
    <col min="15620" max="15620" width="9" style="550"/>
    <col min="15621" max="15621" width="20" style="550" customWidth="1"/>
    <col min="15622" max="15622" width="18.33203125" style="550" bestFit="1" customWidth="1"/>
    <col min="15623" max="15653" width="5.33203125" style="550" customWidth="1"/>
    <col min="15654" max="15654" width="8" style="550" customWidth="1"/>
    <col min="15655" max="15655" width="9.6640625" style="550" bestFit="1" customWidth="1"/>
    <col min="15656" max="15656" width="0" style="550" hidden="1" customWidth="1"/>
    <col min="15657" max="15657" width="10.33203125" style="550" customWidth="1"/>
    <col min="15658" max="15658" width="9.33203125" style="550" customWidth="1"/>
    <col min="15659" max="15874" width="9" style="550"/>
    <col min="15875" max="15875" width="4" style="550" customWidth="1"/>
    <col min="15876" max="15876" width="9" style="550"/>
    <col min="15877" max="15877" width="20" style="550" customWidth="1"/>
    <col min="15878" max="15878" width="18.33203125" style="550" bestFit="1" customWidth="1"/>
    <col min="15879" max="15909" width="5.33203125" style="550" customWidth="1"/>
    <col min="15910" max="15910" width="8" style="550" customWidth="1"/>
    <col min="15911" max="15911" width="9.6640625" style="550" bestFit="1" customWidth="1"/>
    <col min="15912" max="15912" width="0" style="550" hidden="1" customWidth="1"/>
    <col min="15913" max="15913" width="10.33203125" style="550" customWidth="1"/>
    <col min="15914" max="15914" width="9.33203125" style="550" customWidth="1"/>
    <col min="15915" max="16130" width="9" style="550"/>
    <col min="16131" max="16131" width="4" style="550" customWidth="1"/>
    <col min="16132" max="16132" width="9" style="550"/>
    <col min="16133" max="16133" width="20" style="550" customWidth="1"/>
    <col min="16134" max="16134" width="18.33203125" style="550" bestFit="1" customWidth="1"/>
    <col min="16135" max="16165" width="5.33203125" style="550" customWidth="1"/>
    <col min="16166" max="16166" width="8" style="550" customWidth="1"/>
    <col min="16167" max="16167" width="9.6640625" style="550" bestFit="1" customWidth="1"/>
    <col min="16168" max="16168" width="0" style="550" hidden="1" customWidth="1"/>
    <col min="16169" max="16169" width="10.33203125" style="550" customWidth="1"/>
    <col min="16170" max="16170" width="9.33203125" style="550" customWidth="1"/>
    <col min="16171" max="16384" width="9" style="550"/>
  </cols>
  <sheetData>
    <row r="1" spans="2:52">
      <c r="AC1" s="2271" t="s">
        <v>872</v>
      </c>
      <c r="AD1" s="2272"/>
      <c r="AE1" s="2271" t="s">
        <v>873</v>
      </c>
      <c r="AF1" s="2273"/>
      <c r="AG1" s="2273"/>
      <c r="AH1" s="2273"/>
      <c r="AI1" s="2272"/>
      <c r="AJ1" s="2271" t="s">
        <v>874</v>
      </c>
      <c r="AK1" s="2272"/>
    </row>
    <row r="2" spans="2:52" ht="18" customHeight="1">
      <c r="F2" s="2266" t="s">
        <v>875</v>
      </c>
      <c r="G2" s="2266"/>
      <c r="H2" s="1130" t="str">
        <f>MKC①!J3</f>
        <v>5</v>
      </c>
      <c r="I2" s="517" t="s">
        <v>876</v>
      </c>
      <c r="P2" s="519"/>
      <c r="S2" s="520" t="s">
        <v>877</v>
      </c>
      <c r="T2" s="519"/>
      <c r="U2" s="519"/>
      <c r="V2" s="2267" t="s">
        <v>878</v>
      </c>
      <c r="W2" s="2268"/>
      <c r="X2" s="2267" t="s">
        <v>879</v>
      </c>
      <c r="Y2" s="2268"/>
      <c r="Z2" s="2269" t="s">
        <v>880</v>
      </c>
      <c r="AA2" s="2270"/>
      <c r="AC2" s="2271"/>
      <c r="AD2" s="2272"/>
      <c r="AE2" s="2271"/>
      <c r="AF2" s="2273"/>
      <c r="AG2" s="2273"/>
      <c r="AH2" s="2273"/>
      <c r="AI2" s="2272"/>
      <c r="AJ2" s="2274"/>
      <c r="AK2" s="2275"/>
      <c r="AL2" s="695"/>
      <c r="AM2" s="696"/>
      <c r="AO2" s="523" t="s">
        <v>881</v>
      </c>
      <c r="AP2" s="697">
        <f>AP11+AP20+AP29+AP38+AP47+AP56+AP65</f>
        <v>6169146.5</v>
      </c>
    </row>
    <row r="3" spans="2:52" ht="18" customHeight="1">
      <c r="B3" s="698"/>
      <c r="C3" s="699"/>
      <c r="G3" s="526"/>
      <c r="H3" s="527"/>
      <c r="I3" s="527"/>
      <c r="J3" s="527"/>
      <c r="K3" s="527"/>
      <c r="L3" s="527"/>
      <c r="P3" s="519"/>
      <c r="S3" s="528" t="s">
        <v>882</v>
      </c>
      <c r="T3" s="519"/>
      <c r="U3" s="519"/>
      <c r="V3" s="2276" t="s">
        <v>355</v>
      </c>
      <c r="W3" s="2277"/>
      <c r="X3" s="2276" t="s">
        <v>356</v>
      </c>
      <c r="Y3" s="2277"/>
      <c r="Z3" s="2282" t="s">
        <v>356</v>
      </c>
      <c r="AA3" s="2283"/>
      <c r="AC3" s="2271"/>
      <c r="AD3" s="2272"/>
      <c r="AE3" s="2271"/>
      <c r="AF3" s="2273"/>
      <c r="AG3" s="2273"/>
      <c r="AH3" s="2273"/>
      <c r="AI3" s="2272"/>
      <c r="AJ3" s="2274"/>
      <c r="AK3" s="2275"/>
      <c r="AL3" s="700"/>
      <c r="AM3" s="700"/>
      <c r="AO3" s="529" t="s">
        <v>883</v>
      </c>
      <c r="AP3" s="697">
        <f>AP66+AP57+AP48+AP39+AP30+AP21+AP12</f>
        <v>4614636.18</v>
      </c>
      <c r="AT3" s="2291" t="s">
        <v>878</v>
      </c>
      <c r="AU3" s="2291"/>
      <c r="AV3" s="2291" t="s">
        <v>879</v>
      </c>
      <c r="AW3" s="2291"/>
      <c r="AX3" s="2291" t="s">
        <v>880</v>
      </c>
      <c r="AY3" s="2291"/>
    </row>
    <row r="4" spans="2:52" ht="18" customHeight="1">
      <c r="B4" s="698" t="s">
        <v>884</v>
      </c>
      <c r="C4" s="699"/>
      <c r="G4" s="526"/>
      <c r="H4" s="527"/>
      <c r="I4" s="531"/>
      <c r="J4" s="531"/>
      <c r="K4" s="531"/>
      <c r="L4" s="531"/>
      <c r="P4" s="519"/>
      <c r="S4" s="528" t="s">
        <v>885</v>
      </c>
      <c r="T4" s="519"/>
      <c r="U4" s="519"/>
      <c r="V4" s="2278"/>
      <c r="W4" s="2279"/>
      <c r="X4" s="2278"/>
      <c r="Y4" s="2279"/>
      <c r="Z4" s="2284"/>
      <c r="AA4" s="2285"/>
      <c r="AC4" s="2271"/>
      <c r="AD4" s="2272"/>
      <c r="AE4" s="2271"/>
      <c r="AF4" s="2273"/>
      <c r="AG4" s="2273"/>
      <c r="AH4" s="2273"/>
      <c r="AI4" s="2272"/>
      <c r="AJ4" s="2274"/>
      <c r="AK4" s="2275"/>
      <c r="AL4" s="700"/>
      <c r="AM4" s="700"/>
      <c r="AO4" s="529" t="s">
        <v>886</v>
      </c>
      <c r="AP4" s="697">
        <f>AP67+AP58+AP49+AP40+AP31+AP22+AP13</f>
        <v>4614636.18</v>
      </c>
      <c r="AQ4" s="701" t="e">
        <f>+AP4-#REF!</f>
        <v>#REF!</v>
      </c>
      <c r="AT4" s="2292"/>
      <c r="AU4" s="2293"/>
      <c r="AV4" s="2292"/>
      <c r="AW4" s="2293"/>
      <c r="AX4" s="2292" t="s">
        <v>887</v>
      </c>
      <c r="AY4" s="2293"/>
    </row>
    <row r="5" spans="2:52" ht="18" customHeight="1" thickBot="1">
      <c r="D5" s="702"/>
      <c r="E5" s="702"/>
      <c r="T5" s="533"/>
      <c r="U5" s="533"/>
      <c r="V5" s="2280"/>
      <c r="W5" s="2281"/>
      <c r="X5" s="2280"/>
      <c r="Y5" s="2281"/>
      <c r="Z5" s="2286"/>
      <c r="AA5" s="2287"/>
      <c r="AC5" s="2296" t="s">
        <v>880</v>
      </c>
      <c r="AD5" s="2297"/>
      <c r="AE5" s="2288"/>
      <c r="AF5" s="2289"/>
      <c r="AG5" s="2289"/>
      <c r="AH5" s="2289"/>
      <c r="AI5" s="2290"/>
      <c r="AJ5" s="2298">
        <f ca="1">TODAY()</f>
        <v>46164</v>
      </c>
      <c r="AK5" s="2299"/>
      <c r="AL5" s="700"/>
      <c r="AM5" s="700"/>
      <c r="AO5" s="529" t="s">
        <v>888</v>
      </c>
      <c r="AP5" s="697">
        <f>AP68+AP59+AP50+AP41+AP32+AP23+AP14</f>
        <v>0</v>
      </c>
      <c r="AT5" s="2294"/>
      <c r="AU5" s="2295"/>
      <c r="AV5" s="2294"/>
      <c r="AW5" s="2295"/>
      <c r="AX5" s="2294"/>
      <c r="AY5" s="2295"/>
    </row>
    <row r="6" spans="2:52" ht="18" customHeight="1">
      <c r="B6" s="2318" t="s">
        <v>1</v>
      </c>
      <c r="C6" s="2306" t="s">
        <v>889</v>
      </c>
      <c r="D6" s="2323" t="s">
        <v>890</v>
      </c>
      <c r="E6" s="2324"/>
      <c r="F6" s="2329" t="str">
        <f>+H2</f>
        <v>5</v>
      </c>
      <c r="G6" s="2330"/>
      <c r="H6" s="2330"/>
      <c r="I6" s="2330"/>
      <c r="J6" s="2330"/>
      <c r="K6" s="2330"/>
      <c r="L6" s="2330"/>
      <c r="M6" s="2330"/>
      <c r="N6" s="2330"/>
      <c r="O6" s="2330"/>
      <c r="P6" s="2330"/>
      <c r="Q6" s="2330"/>
      <c r="R6" s="2330"/>
      <c r="S6" s="2330"/>
      <c r="T6" s="2330"/>
      <c r="U6" s="2330"/>
      <c r="V6" s="2330"/>
      <c r="W6" s="2330"/>
      <c r="X6" s="2330"/>
      <c r="Y6" s="2330"/>
      <c r="Z6" s="2330"/>
      <c r="AA6" s="2330"/>
      <c r="AB6" s="2330"/>
      <c r="AC6" s="2330"/>
      <c r="AD6" s="2330"/>
      <c r="AE6" s="2330"/>
      <c r="AF6" s="2330"/>
      <c r="AG6" s="2330"/>
      <c r="AH6" s="2330"/>
      <c r="AI6" s="2330"/>
      <c r="AJ6" s="2331"/>
      <c r="AK6" s="703" t="s">
        <v>891</v>
      </c>
      <c r="AL6" s="704" t="s">
        <v>892</v>
      </c>
      <c r="AM6" s="705" t="s">
        <v>893</v>
      </c>
      <c r="AO6" s="529" t="s">
        <v>894</v>
      </c>
      <c r="AP6" s="662">
        <f>+AP2-AP4</f>
        <v>1554510.3200000003</v>
      </c>
      <c r="AT6" s="2291" t="s">
        <v>878</v>
      </c>
      <c r="AU6" s="2291"/>
      <c r="AV6" s="2291" t="s">
        <v>879</v>
      </c>
      <c r="AW6" s="2291"/>
      <c r="AX6" s="2291" t="s">
        <v>880</v>
      </c>
      <c r="AY6" s="2291"/>
    </row>
    <row r="7" spans="2:52" ht="18" customHeight="1">
      <c r="B7" s="2319"/>
      <c r="C7" s="2321"/>
      <c r="D7" s="2325"/>
      <c r="E7" s="2326"/>
      <c r="F7" s="743">
        <f>DATE(2026,H2,1)</f>
        <v>46143</v>
      </c>
      <c r="G7" s="743">
        <f>F7+1</f>
        <v>46144</v>
      </c>
      <c r="H7" s="743">
        <f t="shared" ref="H7:AJ7" si="0">G7+1</f>
        <v>46145</v>
      </c>
      <c r="I7" s="743">
        <f t="shared" si="0"/>
        <v>46146</v>
      </c>
      <c r="J7" s="743">
        <f t="shared" si="0"/>
        <v>46147</v>
      </c>
      <c r="K7" s="743">
        <f t="shared" si="0"/>
        <v>46148</v>
      </c>
      <c r="L7" s="743">
        <f t="shared" si="0"/>
        <v>46149</v>
      </c>
      <c r="M7" s="743">
        <f t="shared" si="0"/>
        <v>46150</v>
      </c>
      <c r="N7" s="743">
        <f t="shared" si="0"/>
        <v>46151</v>
      </c>
      <c r="O7" s="743">
        <f t="shared" si="0"/>
        <v>46152</v>
      </c>
      <c r="P7" s="743">
        <f t="shared" si="0"/>
        <v>46153</v>
      </c>
      <c r="Q7" s="743">
        <f t="shared" si="0"/>
        <v>46154</v>
      </c>
      <c r="R7" s="743">
        <f t="shared" si="0"/>
        <v>46155</v>
      </c>
      <c r="S7" s="743">
        <f t="shared" si="0"/>
        <v>46156</v>
      </c>
      <c r="T7" s="743">
        <f t="shared" si="0"/>
        <v>46157</v>
      </c>
      <c r="U7" s="743">
        <f t="shared" si="0"/>
        <v>46158</v>
      </c>
      <c r="V7" s="743">
        <f t="shared" si="0"/>
        <v>46159</v>
      </c>
      <c r="W7" s="743">
        <f t="shared" si="0"/>
        <v>46160</v>
      </c>
      <c r="X7" s="743">
        <f t="shared" si="0"/>
        <v>46161</v>
      </c>
      <c r="Y7" s="743">
        <f t="shared" si="0"/>
        <v>46162</v>
      </c>
      <c r="Z7" s="743">
        <f t="shared" si="0"/>
        <v>46163</v>
      </c>
      <c r="AA7" s="743">
        <f t="shared" si="0"/>
        <v>46164</v>
      </c>
      <c r="AB7" s="743">
        <f t="shared" si="0"/>
        <v>46165</v>
      </c>
      <c r="AC7" s="743">
        <f t="shared" si="0"/>
        <v>46166</v>
      </c>
      <c r="AD7" s="743">
        <f t="shared" si="0"/>
        <v>46167</v>
      </c>
      <c r="AE7" s="743">
        <f t="shared" si="0"/>
        <v>46168</v>
      </c>
      <c r="AF7" s="743">
        <f t="shared" si="0"/>
        <v>46169</v>
      </c>
      <c r="AG7" s="743">
        <f t="shared" si="0"/>
        <v>46170</v>
      </c>
      <c r="AH7" s="743">
        <f t="shared" si="0"/>
        <v>46171</v>
      </c>
      <c r="AI7" s="743">
        <f t="shared" si="0"/>
        <v>46172</v>
      </c>
      <c r="AJ7" s="743">
        <f t="shared" si="0"/>
        <v>46173</v>
      </c>
      <c r="AK7" s="706" t="s">
        <v>127</v>
      </c>
      <c r="AL7" s="707" t="s">
        <v>895</v>
      </c>
      <c r="AM7" s="708" t="s">
        <v>896</v>
      </c>
      <c r="AO7" s="542" t="s">
        <v>897</v>
      </c>
      <c r="AP7" s="662">
        <f>+AP3-AP4</f>
        <v>0</v>
      </c>
      <c r="AT7" s="2292" t="s">
        <v>898</v>
      </c>
      <c r="AU7" s="2293"/>
      <c r="AV7" s="2292" t="s">
        <v>899</v>
      </c>
      <c r="AW7" s="2293"/>
      <c r="AX7" s="2292" t="s">
        <v>887</v>
      </c>
      <c r="AY7" s="2293"/>
    </row>
    <row r="8" spans="2:52" ht="18" customHeight="1" thickBot="1">
      <c r="B8" s="2320"/>
      <c r="C8" s="2322"/>
      <c r="D8" s="2327"/>
      <c r="E8" s="2328"/>
      <c r="F8" s="744">
        <f t="shared" ref="F8:AJ8" si="1">+F7</f>
        <v>46143</v>
      </c>
      <c r="G8" s="744">
        <f t="shared" si="1"/>
        <v>46144</v>
      </c>
      <c r="H8" s="744">
        <f t="shared" si="1"/>
        <v>46145</v>
      </c>
      <c r="I8" s="744">
        <f t="shared" si="1"/>
        <v>46146</v>
      </c>
      <c r="J8" s="744">
        <f t="shared" si="1"/>
        <v>46147</v>
      </c>
      <c r="K8" s="744">
        <f t="shared" si="1"/>
        <v>46148</v>
      </c>
      <c r="L8" s="744">
        <f t="shared" si="1"/>
        <v>46149</v>
      </c>
      <c r="M8" s="744">
        <f t="shared" si="1"/>
        <v>46150</v>
      </c>
      <c r="N8" s="744">
        <f t="shared" si="1"/>
        <v>46151</v>
      </c>
      <c r="O8" s="744">
        <f t="shared" si="1"/>
        <v>46152</v>
      </c>
      <c r="P8" s="744">
        <f t="shared" si="1"/>
        <v>46153</v>
      </c>
      <c r="Q8" s="744">
        <f t="shared" si="1"/>
        <v>46154</v>
      </c>
      <c r="R8" s="744">
        <f t="shared" si="1"/>
        <v>46155</v>
      </c>
      <c r="S8" s="744">
        <f t="shared" si="1"/>
        <v>46156</v>
      </c>
      <c r="T8" s="744">
        <f t="shared" si="1"/>
        <v>46157</v>
      </c>
      <c r="U8" s="744">
        <f t="shared" si="1"/>
        <v>46158</v>
      </c>
      <c r="V8" s="744">
        <f t="shared" si="1"/>
        <v>46159</v>
      </c>
      <c r="W8" s="744">
        <f t="shared" si="1"/>
        <v>46160</v>
      </c>
      <c r="X8" s="744">
        <f t="shared" si="1"/>
        <v>46161</v>
      </c>
      <c r="Y8" s="744">
        <f t="shared" si="1"/>
        <v>46162</v>
      </c>
      <c r="Z8" s="744">
        <f t="shared" si="1"/>
        <v>46163</v>
      </c>
      <c r="AA8" s="744">
        <f t="shared" si="1"/>
        <v>46164</v>
      </c>
      <c r="AB8" s="744">
        <f t="shared" si="1"/>
        <v>46165</v>
      </c>
      <c r="AC8" s="744">
        <f t="shared" si="1"/>
        <v>46166</v>
      </c>
      <c r="AD8" s="744">
        <f t="shared" si="1"/>
        <v>46167</v>
      </c>
      <c r="AE8" s="744">
        <f t="shared" si="1"/>
        <v>46168</v>
      </c>
      <c r="AF8" s="744">
        <f t="shared" si="1"/>
        <v>46169</v>
      </c>
      <c r="AG8" s="744">
        <f t="shared" si="1"/>
        <v>46170</v>
      </c>
      <c r="AH8" s="744">
        <f t="shared" si="1"/>
        <v>46171</v>
      </c>
      <c r="AI8" s="744">
        <f t="shared" si="1"/>
        <v>46172</v>
      </c>
      <c r="AJ8" s="744">
        <f t="shared" si="1"/>
        <v>46173</v>
      </c>
      <c r="AK8" s="709"/>
      <c r="AL8" s="710"/>
      <c r="AM8" s="711"/>
      <c r="AT8" s="2294"/>
      <c r="AU8" s="2295"/>
      <c r="AV8" s="2294"/>
      <c r="AW8" s="2295"/>
      <c r="AX8" s="2294"/>
      <c r="AY8" s="2295"/>
    </row>
    <row r="9" spans="2:52" ht="18.75" customHeight="1">
      <c r="B9" s="2303" t="s">
        <v>900</v>
      </c>
      <c r="C9" s="2306" t="s">
        <v>901</v>
      </c>
      <c r="D9" s="2308" t="s">
        <v>902</v>
      </c>
      <c r="E9" s="864" t="s">
        <v>895</v>
      </c>
      <c r="F9" s="824">
        <f>MKR!H20</f>
        <v>0</v>
      </c>
      <c r="G9" s="824">
        <f>MKR!I20</f>
        <v>0</v>
      </c>
      <c r="H9" s="824">
        <f>MKR!J20</f>
        <v>0</v>
      </c>
      <c r="I9" s="824">
        <f>MKR!K20</f>
        <v>0</v>
      </c>
      <c r="J9" s="824">
        <f>MKR!L20</f>
        <v>0</v>
      </c>
      <c r="K9" s="824">
        <f>MKR!M20</f>
        <v>0</v>
      </c>
      <c r="L9" s="824">
        <f>MKR!N20</f>
        <v>0</v>
      </c>
      <c r="M9" s="824">
        <f>MKR!O20</f>
        <v>0</v>
      </c>
      <c r="N9" s="824">
        <f>MKR!P20</f>
        <v>0</v>
      </c>
      <c r="O9" s="824">
        <f>MKR!Q20</f>
        <v>0</v>
      </c>
      <c r="P9" s="824">
        <f>MKR!R20</f>
        <v>0</v>
      </c>
      <c r="Q9" s="824">
        <f>MKR!S20</f>
        <v>0</v>
      </c>
      <c r="R9" s="824">
        <f>MKR!T20</f>
        <v>0</v>
      </c>
      <c r="S9" s="824">
        <f>MKR!U20</f>
        <v>0</v>
      </c>
      <c r="T9" s="824">
        <f>MKR!V20</f>
        <v>0</v>
      </c>
      <c r="U9" s="824">
        <f>MKR!W20</f>
        <v>0</v>
      </c>
      <c r="V9" s="824">
        <f>MKR!X20</f>
        <v>0</v>
      </c>
      <c r="W9" s="824">
        <f>MKR!Y20</f>
        <v>0</v>
      </c>
      <c r="X9" s="824">
        <f>MKR!Z20</f>
        <v>0</v>
      </c>
      <c r="Y9" s="824">
        <f>MKR!AA20</f>
        <v>0</v>
      </c>
      <c r="Z9" s="824">
        <f>MKR!AB20</f>
        <v>0</v>
      </c>
      <c r="AA9" s="824">
        <f>MKR!AC20</f>
        <v>0</v>
      </c>
      <c r="AB9" s="824">
        <f>MKR!AD20</f>
        <v>0</v>
      </c>
      <c r="AC9" s="824">
        <f>MKR!AE20</f>
        <v>0</v>
      </c>
      <c r="AD9" s="824">
        <f>MKR!AF20</f>
        <v>0</v>
      </c>
      <c r="AE9" s="824">
        <f>MKR!AG20</f>
        <v>0</v>
      </c>
      <c r="AF9" s="824">
        <f>MKR!AH20</f>
        <v>0</v>
      </c>
      <c r="AG9" s="824">
        <f>MKR!AI20</f>
        <v>0</v>
      </c>
      <c r="AH9" s="824">
        <f>MKR!AJ20</f>
        <v>0</v>
      </c>
      <c r="AI9" s="824">
        <f>MKR!AK20</f>
        <v>0</v>
      </c>
      <c r="AJ9" s="824">
        <f>MKR!AL20</f>
        <v>0</v>
      </c>
      <c r="AK9" s="712">
        <f>SUM(F9:AJ9)</f>
        <v>0</v>
      </c>
      <c r="AL9" s="548"/>
      <c r="AM9" s="549"/>
      <c r="AO9" s="713" t="s">
        <v>359</v>
      </c>
      <c r="AP9" s="713" t="s">
        <v>903</v>
      </c>
      <c r="AQ9" s="713" t="s">
        <v>425</v>
      </c>
    </row>
    <row r="10" spans="2:52" ht="18.75" customHeight="1">
      <c r="B10" s="2304"/>
      <c r="C10" s="2307"/>
      <c r="D10" s="2309"/>
      <c r="E10" s="860" t="s">
        <v>904</v>
      </c>
      <c r="F10" s="844"/>
      <c r="G10" s="844"/>
      <c r="H10" s="844"/>
      <c r="I10" s="844"/>
      <c r="J10" s="844"/>
      <c r="K10" s="844"/>
      <c r="L10" s="844"/>
      <c r="M10" s="844"/>
      <c r="N10" s="844"/>
      <c r="O10" s="844"/>
      <c r="P10" s="844"/>
      <c r="Q10" s="844"/>
      <c r="R10" s="844"/>
      <c r="S10" s="844"/>
      <c r="T10" s="844"/>
      <c r="U10" s="844"/>
      <c r="V10" s="844"/>
      <c r="W10" s="844"/>
      <c r="X10" s="844"/>
      <c r="Y10" s="844"/>
      <c r="Z10" s="844"/>
      <c r="AA10" s="844"/>
      <c r="AB10" s="844"/>
      <c r="AC10" s="844"/>
      <c r="AD10" s="844"/>
      <c r="AE10" s="844"/>
      <c r="AF10" s="844"/>
      <c r="AG10" s="844"/>
      <c r="AH10" s="844"/>
      <c r="AI10" s="844"/>
      <c r="AJ10" s="844"/>
      <c r="AK10" s="861">
        <f>SUM(F10:AJ10)</f>
        <v>0</v>
      </c>
      <c r="AL10" s="553"/>
      <c r="AM10" s="554"/>
      <c r="AO10" s="714">
        <f>委託作業費!F44</f>
        <v>765.6</v>
      </c>
      <c r="AQ10" s="525"/>
      <c r="AT10" s="550" t="s">
        <v>905</v>
      </c>
      <c r="AU10" s="550" t="s">
        <v>906</v>
      </c>
    </row>
    <row r="11" spans="2:52" ht="18.75" customHeight="1">
      <c r="B11" s="2304"/>
      <c r="C11" s="2310" t="s">
        <v>907</v>
      </c>
      <c r="D11" s="2312" t="s">
        <v>908</v>
      </c>
      <c r="E11" s="865" t="s">
        <v>895</v>
      </c>
      <c r="F11" s="857">
        <f>MKR!H16</f>
        <v>0</v>
      </c>
      <c r="G11" s="857">
        <f>MKR!I16</f>
        <v>0</v>
      </c>
      <c r="H11" s="857">
        <f>MKR!J16</f>
        <v>0</v>
      </c>
      <c r="I11" s="857">
        <f>MKR!K16</f>
        <v>0</v>
      </c>
      <c r="J11" s="857">
        <f>MKR!L16</f>
        <v>0</v>
      </c>
      <c r="K11" s="857">
        <f>MKR!M16</f>
        <v>0</v>
      </c>
      <c r="L11" s="857">
        <f>MKR!N16</f>
        <v>0</v>
      </c>
      <c r="M11" s="857">
        <f>MKR!O16</f>
        <v>60</v>
      </c>
      <c r="N11" s="857">
        <f>MKR!P16</f>
        <v>0</v>
      </c>
      <c r="O11" s="857">
        <f>MKR!Q16</f>
        <v>0</v>
      </c>
      <c r="P11" s="857">
        <f>MKR!R16</f>
        <v>0</v>
      </c>
      <c r="Q11" s="857">
        <f>MKR!S16</f>
        <v>0</v>
      </c>
      <c r="R11" s="857">
        <f>MKR!T16</f>
        <v>0</v>
      </c>
      <c r="S11" s="857">
        <f>MKR!U16</f>
        <v>0</v>
      </c>
      <c r="T11" s="857">
        <f>MKR!V16</f>
        <v>0</v>
      </c>
      <c r="U11" s="857">
        <f>MKR!W16</f>
        <v>0</v>
      </c>
      <c r="V11" s="857">
        <f>MKR!X16</f>
        <v>0</v>
      </c>
      <c r="W11" s="857">
        <f>MKR!Y16</f>
        <v>0</v>
      </c>
      <c r="X11" s="857">
        <f>MKR!Z16</f>
        <v>0</v>
      </c>
      <c r="Y11" s="857">
        <f>MKR!AA16</f>
        <v>0</v>
      </c>
      <c r="Z11" s="857">
        <f>MKR!AB16</f>
        <v>0</v>
      </c>
      <c r="AA11" s="857">
        <f>MKR!AC16</f>
        <v>0</v>
      </c>
      <c r="AB11" s="857">
        <f>MKR!AD16</f>
        <v>0</v>
      </c>
      <c r="AC11" s="857">
        <f>MKR!AE16</f>
        <v>0</v>
      </c>
      <c r="AD11" s="857">
        <f>MKR!AF16</f>
        <v>0</v>
      </c>
      <c r="AE11" s="857">
        <f>MKR!AG16</f>
        <v>0</v>
      </c>
      <c r="AF11" s="857">
        <f>MKR!AH16</f>
        <v>0</v>
      </c>
      <c r="AG11" s="857">
        <f>MKR!AI16</f>
        <v>0</v>
      </c>
      <c r="AH11" s="857">
        <f>MKR!AJ16</f>
        <v>0</v>
      </c>
      <c r="AI11" s="857">
        <f>MKR!AK16</f>
        <v>0</v>
      </c>
      <c r="AJ11" s="857">
        <f>MKR!AL16</f>
        <v>0</v>
      </c>
      <c r="AK11" s="715">
        <f>SUM(F11:AJ11)</f>
        <v>60</v>
      </c>
      <c r="AL11" s="874">
        <f>管理ﾌｫｰﾏｯﾄ!G41</f>
        <v>0</v>
      </c>
      <c r="AM11" s="554"/>
      <c r="AO11" s="523" t="s">
        <v>881</v>
      </c>
      <c r="AP11" s="558">
        <f>+AO10*AL11</f>
        <v>0</v>
      </c>
      <c r="AQ11" s="559"/>
      <c r="AS11" s="550" t="s">
        <v>225</v>
      </c>
      <c r="AT11" s="550">
        <v>0</v>
      </c>
      <c r="AU11" s="550">
        <v>400</v>
      </c>
      <c r="AW11" s="550" t="s">
        <v>909</v>
      </c>
    </row>
    <row r="12" spans="2:52" ht="18.75" customHeight="1">
      <c r="B12" s="2304"/>
      <c r="C12" s="2311"/>
      <c r="D12" s="2309"/>
      <c r="E12" s="860" t="s">
        <v>904</v>
      </c>
      <c r="F12" s="862"/>
      <c r="G12" s="862"/>
      <c r="H12" s="862"/>
      <c r="I12" s="862"/>
      <c r="J12" s="862"/>
      <c r="K12" s="862"/>
      <c r="L12" s="862"/>
      <c r="M12" s="862"/>
      <c r="N12" s="862"/>
      <c r="O12" s="862"/>
      <c r="P12" s="862"/>
      <c r="Q12" s="862"/>
      <c r="R12" s="862"/>
      <c r="S12" s="862"/>
      <c r="T12" s="862"/>
      <c r="U12" s="862"/>
      <c r="V12" s="862"/>
      <c r="W12" s="862"/>
      <c r="X12" s="862"/>
      <c r="Y12" s="862"/>
      <c r="Z12" s="862"/>
      <c r="AA12" s="862"/>
      <c r="AB12" s="862"/>
      <c r="AC12" s="862"/>
      <c r="AD12" s="862"/>
      <c r="AE12" s="862"/>
      <c r="AF12" s="862"/>
      <c r="AG12" s="862"/>
      <c r="AH12" s="862"/>
      <c r="AI12" s="862"/>
      <c r="AJ12" s="862"/>
      <c r="AK12" s="861">
        <f>SUM(F12:AJ12)</f>
        <v>0</v>
      </c>
      <c r="AL12" s="716"/>
      <c r="AM12" s="554"/>
      <c r="AO12" s="529" t="s">
        <v>883</v>
      </c>
      <c r="AP12" s="558">
        <f>+AO10*AK11</f>
        <v>45936</v>
      </c>
      <c r="AS12" s="550" t="s">
        <v>189</v>
      </c>
      <c r="AT12" s="550">
        <v>0</v>
      </c>
      <c r="AU12" s="550">
        <v>0</v>
      </c>
      <c r="AW12" s="550" t="s">
        <v>818</v>
      </c>
    </row>
    <row r="13" spans="2:52" ht="18.75" customHeight="1">
      <c r="B13" s="2304"/>
      <c r="C13" s="2313" t="s">
        <v>910</v>
      </c>
      <c r="D13" s="2314"/>
      <c r="E13" s="2314"/>
      <c r="F13" s="856"/>
      <c r="G13" s="856"/>
      <c r="H13" s="856"/>
      <c r="I13" s="856"/>
      <c r="J13" s="856"/>
      <c r="K13" s="856"/>
      <c r="L13" s="856"/>
      <c r="M13" s="856"/>
      <c r="N13" s="856"/>
      <c r="O13" s="856"/>
      <c r="P13" s="856"/>
      <c r="Q13" s="856"/>
      <c r="R13" s="856"/>
      <c r="S13" s="856"/>
      <c r="T13" s="856"/>
      <c r="U13" s="856"/>
      <c r="V13" s="856"/>
      <c r="W13" s="856"/>
      <c r="X13" s="856"/>
      <c r="Y13" s="856"/>
      <c r="Z13" s="856"/>
      <c r="AA13" s="856"/>
      <c r="AB13" s="856"/>
      <c r="AC13" s="856"/>
      <c r="AD13" s="856"/>
      <c r="AE13" s="856"/>
      <c r="AF13" s="856"/>
      <c r="AG13" s="856"/>
      <c r="AH13" s="856"/>
      <c r="AI13" s="856"/>
      <c r="AJ13" s="856"/>
      <c r="AK13" s="717">
        <f>SUM(F13:AJ13)</f>
        <v>0</v>
      </c>
      <c r="AL13" s="716"/>
      <c r="AM13" s="554"/>
      <c r="AO13" s="529" t="s">
        <v>886</v>
      </c>
      <c r="AP13" s="558">
        <f>+AO10*AK11</f>
        <v>45936</v>
      </c>
      <c r="AQ13" s="559">
        <f>+AP11-AP13</f>
        <v>-45936</v>
      </c>
      <c r="AS13" s="550" t="s">
        <v>230</v>
      </c>
      <c r="AT13" s="550">
        <v>0</v>
      </c>
      <c r="AU13" s="550">
        <v>0</v>
      </c>
      <c r="AW13" s="550" t="s">
        <v>819</v>
      </c>
    </row>
    <row r="14" spans="2:52" ht="18.75" customHeight="1">
      <c r="B14" s="2304"/>
      <c r="C14" s="2315" t="s">
        <v>653</v>
      </c>
      <c r="D14" s="2316"/>
      <c r="E14" s="853"/>
      <c r="F14" s="828"/>
      <c r="G14" s="828"/>
      <c r="H14" s="828"/>
      <c r="I14" s="828"/>
      <c r="J14" s="828"/>
      <c r="K14" s="828"/>
      <c r="L14" s="828"/>
      <c r="M14" s="828"/>
      <c r="N14" s="828"/>
      <c r="O14" s="828"/>
      <c r="P14" s="828"/>
      <c r="Q14" s="828"/>
      <c r="R14" s="828"/>
      <c r="S14" s="828"/>
      <c r="T14" s="828"/>
      <c r="U14" s="828"/>
      <c r="V14" s="828"/>
      <c r="W14" s="828"/>
      <c r="X14" s="828"/>
      <c r="Y14" s="828"/>
      <c r="Z14" s="828"/>
      <c r="AA14" s="828"/>
      <c r="AB14" s="828"/>
      <c r="AC14" s="828"/>
      <c r="AD14" s="828"/>
      <c r="AE14" s="828"/>
      <c r="AF14" s="828"/>
      <c r="AG14" s="828"/>
      <c r="AH14" s="828"/>
      <c r="AI14" s="828"/>
      <c r="AJ14" s="828"/>
      <c r="AK14" s="718"/>
      <c r="AL14" s="523"/>
      <c r="AM14" s="554"/>
      <c r="AO14" s="529" t="s">
        <v>888</v>
      </c>
      <c r="AP14" s="558">
        <f>+AO10*AK12</f>
        <v>0</v>
      </c>
      <c r="AQ14" s="559">
        <f>+AP11-AP14</f>
        <v>0</v>
      </c>
      <c r="AS14" s="550" t="s">
        <v>232</v>
      </c>
      <c r="AT14" s="550">
        <v>0</v>
      </c>
      <c r="AU14" s="550">
        <v>0</v>
      </c>
      <c r="AW14" s="550" t="s">
        <v>820</v>
      </c>
    </row>
    <row r="15" spans="2:52" s="563" customFormat="1" ht="18.75" customHeight="1">
      <c r="B15" s="2304"/>
      <c r="C15" s="2317" t="s">
        <v>911</v>
      </c>
      <c r="D15" s="2317"/>
      <c r="E15" s="865" t="s">
        <v>895</v>
      </c>
      <c r="F15" s="858">
        <f>+D16+F9-F11</f>
        <v>77</v>
      </c>
      <c r="G15" s="858">
        <f>F15+G9-G11</f>
        <v>77</v>
      </c>
      <c r="H15" s="858">
        <f t="shared" ref="H15:AJ15" si="2">G15+H9-H11</f>
        <v>77</v>
      </c>
      <c r="I15" s="858">
        <f t="shared" si="2"/>
        <v>77</v>
      </c>
      <c r="J15" s="858">
        <f t="shared" si="2"/>
        <v>77</v>
      </c>
      <c r="K15" s="858">
        <f t="shared" si="2"/>
        <v>77</v>
      </c>
      <c r="L15" s="858">
        <f t="shared" si="2"/>
        <v>77</v>
      </c>
      <c r="M15" s="858">
        <f t="shared" si="2"/>
        <v>17</v>
      </c>
      <c r="N15" s="858">
        <f t="shared" si="2"/>
        <v>17</v>
      </c>
      <c r="O15" s="858">
        <f t="shared" si="2"/>
        <v>17</v>
      </c>
      <c r="P15" s="858">
        <f t="shared" si="2"/>
        <v>17</v>
      </c>
      <c r="Q15" s="858">
        <f t="shared" si="2"/>
        <v>17</v>
      </c>
      <c r="R15" s="858">
        <f t="shared" si="2"/>
        <v>17</v>
      </c>
      <c r="S15" s="858">
        <f t="shared" si="2"/>
        <v>17</v>
      </c>
      <c r="T15" s="858">
        <f t="shared" si="2"/>
        <v>17</v>
      </c>
      <c r="U15" s="858">
        <f t="shared" si="2"/>
        <v>17</v>
      </c>
      <c r="V15" s="858">
        <f t="shared" si="2"/>
        <v>17</v>
      </c>
      <c r="W15" s="858">
        <f t="shared" si="2"/>
        <v>17</v>
      </c>
      <c r="X15" s="858">
        <f t="shared" si="2"/>
        <v>17</v>
      </c>
      <c r="Y15" s="858">
        <f t="shared" si="2"/>
        <v>17</v>
      </c>
      <c r="Z15" s="858">
        <f t="shared" si="2"/>
        <v>17</v>
      </c>
      <c r="AA15" s="858">
        <f t="shared" si="2"/>
        <v>17</v>
      </c>
      <c r="AB15" s="858">
        <f t="shared" si="2"/>
        <v>17</v>
      </c>
      <c r="AC15" s="858">
        <f t="shared" si="2"/>
        <v>17</v>
      </c>
      <c r="AD15" s="858">
        <f t="shared" si="2"/>
        <v>17</v>
      </c>
      <c r="AE15" s="858">
        <f t="shared" si="2"/>
        <v>17</v>
      </c>
      <c r="AF15" s="858">
        <f t="shared" si="2"/>
        <v>17</v>
      </c>
      <c r="AG15" s="858">
        <f t="shared" si="2"/>
        <v>17</v>
      </c>
      <c r="AH15" s="858">
        <f t="shared" si="2"/>
        <v>17</v>
      </c>
      <c r="AI15" s="858">
        <f t="shared" si="2"/>
        <v>17</v>
      </c>
      <c r="AJ15" s="858">
        <f t="shared" si="2"/>
        <v>17</v>
      </c>
      <c r="AK15" s="858">
        <f>+AJ15</f>
        <v>17</v>
      </c>
      <c r="AL15" s="553"/>
      <c r="AM15" s="554"/>
      <c r="AQ15" s="525"/>
      <c r="AS15" s="563" t="s">
        <v>234</v>
      </c>
      <c r="AT15" s="563">
        <v>0</v>
      </c>
      <c r="AU15" s="563">
        <v>0</v>
      </c>
      <c r="AW15" s="2300" t="s">
        <v>821</v>
      </c>
      <c r="AX15" s="2300"/>
      <c r="AY15" s="2300"/>
      <c r="AZ15" s="2300"/>
    </row>
    <row r="16" spans="2:52" s="563" customFormat="1" ht="18.75" customHeight="1">
      <c r="B16" s="2304"/>
      <c r="C16" s="719"/>
      <c r="D16" s="739">
        <f>MKR!G23</f>
        <v>77</v>
      </c>
      <c r="E16" s="860" t="s">
        <v>904</v>
      </c>
      <c r="F16" s="863"/>
      <c r="G16" s="863"/>
      <c r="H16" s="863"/>
      <c r="I16" s="863"/>
      <c r="J16" s="863"/>
      <c r="K16" s="863"/>
      <c r="L16" s="863"/>
      <c r="M16" s="863"/>
      <c r="N16" s="863"/>
      <c r="O16" s="863"/>
      <c r="P16" s="863"/>
      <c r="Q16" s="863"/>
      <c r="R16" s="863"/>
      <c r="S16" s="863"/>
      <c r="T16" s="863"/>
      <c r="U16" s="863"/>
      <c r="V16" s="863"/>
      <c r="W16" s="863"/>
      <c r="X16" s="863"/>
      <c r="Y16" s="863"/>
      <c r="Z16" s="863"/>
      <c r="AA16" s="863"/>
      <c r="AB16" s="863"/>
      <c r="AC16" s="863"/>
      <c r="AD16" s="863"/>
      <c r="AE16" s="863"/>
      <c r="AF16" s="863"/>
      <c r="AG16" s="863"/>
      <c r="AH16" s="863"/>
      <c r="AI16" s="863"/>
      <c r="AJ16" s="863"/>
      <c r="AK16" s="863">
        <f>+AJ16</f>
        <v>0</v>
      </c>
      <c r="AL16" s="586"/>
      <c r="AM16" s="582"/>
      <c r="AQ16" s="525"/>
      <c r="AS16" s="563" t="s">
        <v>236</v>
      </c>
      <c r="AT16" s="563">
        <v>0</v>
      </c>
      <c r="AU16" s="563">
        <v>700</v>
      </c>
      <c r="AW16" s="2300" t="s">
        <v>822</v>
      </c>
      <c r="AX16" s="2300"/>
      <c r="AY16" s="2300"/>
      <c r="AZ16" s="2300"/>
    </row>
    <row r="17" spans="2:52" ht="18.75" customHeight="1" thickBot="1">
      <c r="B17" s="2305"/>
      <c r="C17" s="2301" t="s">
        <v>912</v>
      </c>
      <c r="D17" s="2302"/>
      <c r="E17" s="854"/>
      <c r="F17" s="752"/>
      <c r="G17" s="752"/>
      <c r="H17" s="752"/>
      <c r="I17" s="752"/>
      <c r="J17" s="752"/>
      <c r="K17" s="752"/>
      <c r="L17" s="752"/>
      <c r="M17" s="752"/>
      <c r="N17" s="752"/>
      <c r="O17" s="752"/>
      <c r="P17" s="752"/>
      <c r="Q17" s="752"/>
      <c r="R17" s="752"/>
      <c r="S17" s="752"/>
      <c r="T17" s="752"/>
      <c r="U17" s="752"/>
      <c r="V17" s="752"/>
      <c r="W17" s="752"/>
      <c r="X17" s="752"/>
      <c r="Y17" s="752"/>
      <c r="Z17" s="752"/>
      <c r="AA17" s="752"/>
      <c r="AB17" s="752"/>
      <c r="AC17" s="752"/>
      <c r="AD17" s="752"/>
      <c r="AE17" s="752"/>
      <c r="AF17" s="752"/>
      <c r="AG17" s="752"/>
      <c r="AH17" s="752"/>
      <c r="AI17" s="752"/>
      <c r="AJ17" s="752"/>
      <c r="AK17" s="570">
        <f t="shared" ref="AK17:AK22" si="3">SUM(F17:AJ17)</f>
        <v>0</v>
      </c>
      <c r="AL17" s="721"/>
      <c r="AM17" s="722"/>
      <c r="AO17" s="723"/>
      <c r="AS17" s="550" t="s">
        <v>240</v>
      </c>
      <c r="AT17" s="550">
        <v>0</v>
      </c>
      <c r="AU17" s="550">
        <v>0</v>
      </c>
      <c r="AW17" s="550" t="s">
        <v>826</v>
      </c>
    </row>
    <row r="18" spans="2:52" ht="18.75" customHeight="1">
      <c r="B18" s="2303" t="s">
        <v>913</v>
      </c>
      <c r="C18" s="2306" t="s">
        <v>901</v>
      </c>
      <c r="D18" s="2308" t="s">
        <v>902</v>
      </c>
      <c r="E18" s="864" t="s">
        <v>895</v>
      </c>
      <c r="F18" s="824">
        <f>+MKC①!H103</f>
        <v>0</v>
      </c>
      <c r="G18" s="824">
        <f>+MKC①!I103</f>
        <v>0</v>
      </c>
      <c r="H18" s="824">
        <f>+MKC①!J103</f>
        <v>0</v>
      </c>
      <c r="I18" s="824">
        <f>+MKC①!K103</f>
        <v>0</v>
      </c>
      <c r="J18" s="824">
        <f>+MKC①!L103</f>
        <v>0</v>
      </c>
      <c r="K18" s="824">
        <f>+MKC①!M103</f>
        <v>18</v>
      </c>
      <c r="L18" s="824">
        <f>+MKC①!N103</f>
        <v>0</v>
      </c>
      <c r="M18" s="824">
        <f>+MKC①!O103</f>
        <v>0</v>
      </c>
      <c r="N18" s="824">
        <f>+MKC①!P103</f>
        <v>0</v>
      </c>
      <c r="O18" s="824">
        <f>+MKC①!Q103</f>
        <v>0</v>
      </c>
      <c r="P18" s="824">
        <f>+MKC①!R103</f>
        <v>0</v>
      </c>
      <c r="Q18" s="824">
        <f>+MKC①!S103</f>
        <v>0</v>
      </c>
      <c r="R18" s="824">
        <f>+MKC①!T103</f>
        <v>0</v>
      </c>
      <c r="S18" s="824">
        <f>+MKC①!U103</f>
        <v>0</v>
      </c>
      <c r="T18" s="824">
        <f>+MKC①!V103</f>
        <v>72</v>
      </c>
      <c r="U18" s="824">
        <f>+MKC①!W103</f>
        <v>0</v>
      </c>
      <c r="V18" s="824">
        <f>+MKC①!X103</f>
        <v>0</v>
      </c>
      <c r="W18" s="824">
        <f>+MKC①!Y103</f>
        <v>90</v>
      </c>
      <c r="X18" s="824">
        <f>+MKC①!Z103</f>
        <v>90</v>
      </c>
      <c r="Y18" s="824">
        <f>+MKC①!AA103</f>
        <v>90</v>
      </c>
      <c r="Z18" s="824">
        <f>+MKC①!AB103</f>
        <v>90</v>
      </c>
      <c r="AA18" s="824">
        <f>+MKC①!AC103</f>
        <v>90</v>
      </c>
      <c r="AB18" s="824">
        <f>+MKC①!AD103</f>
        <v>0</v>
      </c>
      <c r="AC18" s="824">
        <f>+MKC①!AE103</f>
        <v>0</v>
      </c>
      <c r="AD18" s="824">
        <f>+MKC①!AF103</f>
        <v>90</v>
      </c>
      <c r="AE18" s="824">
        <f>+MKC①!AG103</f>
        <v>90</v>
      </c>
      <c r="AF18" s="824">
        <f>+MKC①!AH103</f>
        <v>90</v>
      </c>
      <c r="AG18" s="824">
        <f>+MKC①!AI103</f>
        <v>0</v>
      </c>
      <c r="AH18" s="824">
        <f>+MKC①!AJ103</f>
        <v>0</v>
      </c>
      <c r="AI18" s="824">
        <f>+MKC①!AK103</f>
        <v>0</v>
      </c>
      <c r="AJ18" s="824">
        <f>+MKC①!AL103</f>
        <v>0</v>
      </c>
      <c r="AK18" s="712">
        <f t="shared" si="3"/>
        <v>810</v>
      </c>
      <c r="AL18" s="548"/>
      <c r="AM18" s="549"/>
      <c r="AO18" s="713" t="s">
        <v>359</v>
      </c>
      <c r="AP18" s="713" t="s">
        <v>903</v>
      </c>
      <c r="AQ18" s="713" t="s">
        <v>425</v>
      </c>
    </row>
    <row r="19" spans="2:52" ht="18.75" customHeight="1">
      <c r="B19" s="2304"/>
      <c r="C19" s="2307"/>
      <c r="D19" s="2309"/>
      <c r="E19" s="860" t="s">
        <v>904</v>
      </c>
      <c r="F19" s="844"/>
      <c r="G19" s="844"/>
      <c r="H19" s="844"/>
      <c r="I19" s="844"/>
      <c r="J19" s="844"/>
      <c r="K19" s="844"/>
      <c r="L19" s="844"/>
      <c r="M19" s="844"/>
      <c r="N19" s="844"/>
      <c r="O19" s="844"/>
      <c r="P19" s="844"/>
      <c r="Q19" s="844"/>
      <c r="R19" s="844"/>
      <c r="S19" s="844"/>
      <c r="T19" s="844"/>
      <c r="U19" s="844"/>
      <c r="V19" s="844"/>
      <c r="W19" s="844"/>
      <c r="X19" s="844"/>
      <c r="Y19" s="844"/>
      <c r="Z19" s="844"/>
      <c r="AA19" s="844"/>
      <c r="AB19" s="844"/>
      <c r="AC19" s="844"/>
      <c r="AD19" s="844"/>
      <c r="AE19" s="844"/>
      <c r="AF19" s="844"/>
      <c r="AG19" s="844"/>
      <c r="AH19" s="844"/>
      <c r="AI19" s="844"/>
      <c r="AJ19" s="844"/>
      <c r="AK19" s="861">
        <f t="shared" si="3"/>
        <v>0</v>
      </c>
      <c r="AL19" s="553"/>
      <c r="AM19" s="554"/>
      <c r="AO19" s="714">
        <f>委託作業費!F36</f>
        <v>2062.39</v>
      </c>
      <c r="AQ19" s="525"/>
      <c r="AT19" s="550" t="s">
        <v>905</v>
      </c>
      <c r="AU19" s="550" t="s">
        <v>906</v>
      </c>
    </row>
    <row r="20" spans="2:52" ht="18.75" customHeight="1">
      <c r="B20" s="2304"/>
      <c r="C20" s="2310" t="s">
        <v>907</v>
      </c>
      <c r="D20" s="2312" t="s">
        <v>908</v>
      </c>
      <c r="E20" s="865" t="s">
        <v>895</v>
      </c>
      <c r="F20" s="857">
        <f>+MKC①!H99</f>
        <v>0</v>
      </c>
      <c r="G20" s="857">
        <f>+MKC①!I99</f>
        <v>0</v>
      </c>
      <c r="H20" s="857">
        <f>+MKC①!J99</f>
        <v>0</v>
      </c>
      <c r="I20" s="857">
        <f>+MKC①!K99</f>
        <v>0</v>
      </c>
      <c r="J20" s="857">
        <f>+MKC①!L99</f>
        <v>0</v>
      </c>
      <c r="K20" s="857">
        <f>+MKC①!M99</f>
        <v>54</v>
      </c>
      <c r="L20" s="857">
        <f>+MKC①!N99</f>
        <v>54</v>
      </c>
      <c r="M20" s="857">
        <f>+MKC①!O99</f>
        <v>54</v>
      </c>
      <c r="N20" s="857">
        <f>+MKC①!P99</f>
        <v>0</v>
      </c>
      <c r="O20" s="857">
        <f>+MKC①!Q99</f>
        <v>0</v>
      </c>
      <c r="P20" s="857">
        <f>+MKC①!R99</f>
        <v>36</v>
      </c>
      <c r="Q20" s="857">
        <f>+MKC①!S99</f>
        <v>0</v>
      </c>
      <c r="R20" s="857">
        <f>+MKC①!T99</f>
        <v>0</v>
      </c>
      <c r="S20" s="857">
        <f>+MKC①!U99</f>
        <v>0</v>
      </c>
      <c r="T20" s="857">
        <f>+MKC①!V99</f>
        <v>0</v>
      </c>
      <c r="U20" s="857">
        <f>+MKC①!W99</f>
        <v>0</v>
      </c>
      <c r="V20" s="857">
        <f>+MKC①!X99</f>
        <v>0</v>
      </c>
      <c r="W20" s="857">
        <f>+MKC①!Y99</f>
        <v>54</v>
      </c>
      <c r="X20" s="857">
        <f>+MKC①!Z99</f>
        <v>72</v>
      </c>
      <c r="Y20" s="857">
        <f>+MKC①!AA99</f>
        <v>54</v>
      </c>
      <c r="Z20" s="857">
        <f>+MKC①!AB99</f>
        <v>72</v>
      </c>
      <c r="AA20" s="857">
        <f>+MKC①!AC99</f>
        <v>54</v>
      </c>
      <c r="AB20" s="857">
        <f>+MKC①!AD99</f>
        <v>0</v>
      </c>
      <c r="AC20" s="857">
        <f>+MKC①!AE99</f>
        <v>0</v>
      </c>
      <c r="AD20" s="857">
        <f>+MKC①!AF99</f>
        <v>72</v>
      </c>
      <c r="AE20" s="857">
        <f>+MKC①!AG99</f>
        <v>54</v>
      </c>
      <c r="AF20" s="857">
        <f>+MKC①!AH99</f>
        <v>72</v>
      </c>
      <c r="AG20" s="857">
        <f>+MKC①!AI99</f>
        <v>0</v>
      </c>
      <c r="AH20" s="857">
        <f>+MKC①!AJ99</f>
        <v>0</v>
      </c>
      <c r="AI20" s="857">
        <f>+MKC①!AK99</f>
        <v>0</v>
      </c>
      <c r="AJ20" s="857">
        <f>+MKC①!AL99</f>
        <v>0</v>
      </c>
      <c r="AK20" s="715">
        <f t="shared" si="3"/>
        <v>702</v>
      </c>
      <c r="AL20" s="874">
        <f>管理ﾌｫｰﾏｯﾄ!G35</f>
        <v>1350</v>
      </c>
      <c r="AM20" s="554"/>
      <c r="AO20" s="523" t="s">
        <v>881</v>
      </c>
      <c r="AP20" s="558">
        <f>+AO19*AL20</f>
        <v>2784226.5</v>
      </c>
      <c r="AQ20" s="559"/>
      <c r="AS20" s="550" t="s">
        <v>225</v>
      </c>
      <c r="AT20" s="550">
        <v>0</v>
      </c>
      <c r="AU20" s="550">
        <v>400</v>
      </c>
      <c r="AW20" s="550" t="s">
        <v>909</v>
      </c>
    </row>
    <row r="21" spans="2:52" ht="18.75" customHeight="1">
      <c r="B21" s="2304"/>
      <c r="C21" s="2311"/>
      <c r="D21" s="2309"/>
      <c r="E21" s="860" t="s">
        <v>904</v>
      </c>
      <c r="F21" s="862"/>
      <c r="G21" s="862"/>
      <c r="H21" s="862"/>
      <c r="I21" s="862"/>
      <c r="J21" s="862"/>
      <c r="K21" s="862"/>
      <c r="L21" s="862"/>
      <c r="M21" s="862"/>
      <c r="N21" s="862"/>
      <c r="O21" s="862"/>
      <c r="P21" s="862"/>
      <c r="Q21" s="862"/>
      <c r="R21" s="862"/>
      <c r="S21" s="862"/>
      <c r="T21" s="862"/>
      <c r="U21" s="862"/>
      <c r="V21" s="862"/>
      <c r="W21" s="862"/>
      <c r="X21" s="862"/>
      <c r="Y21" s="862"/>
      <c r="Z21" s="862"/>
      <c r="AA21" s="862"/>
      <c r="AB21" s="862"/>
      <c r="AC21" s="862"/>
      <c r="AD21" s="862"/>
      <c r="AE21" s="862"/>
      <c r="AF21" s="862"/>
      <c r="AG21" s="862"/>
      <c r="AH21" s="862"/>
      <c r="AI21" s="862"/>
      <c r="AJ21" s="862"/>
      <c r="AK21" s="861">
        <f t="shared" si="3"/>
        <v>0</v>
      </c>
      <c r="AL21" s="716"/>
      <c r="AM21" s="554"/>
      <c r="AO21" s="529" t="s">
        <v>883</v>
      </c>
      <c r="AP21" s="558">
        <f>+AO19*AK20</f>
        <v>1447797.7799999998</v>
      </c>
      <c r="AS21" s="550" t="s">
        <v>189</v>
      </c>
      <c r="AT21" s="550">
        <v>0</v>
      </c>
      <c r="AU21" s="550">
        <v>0</v>
      </c>
      <c r="AW21" s="550" t="s">
        <v>818</v>
      </c>
    </row>
    <row r="22" spans="2:52" ht="18.75" customHeight="1">
      <c r="B22" s="2304"/>
      <c r="C22" s="2313" t="s">
        <v>910</v>
      </c>
      <c r="D22" s="2314"/>
      <c r="E22" s="2314"/>
      <c r="F22" s="856"/>
      <c r="G22" s="856"/>
      <c r="H22" s="856"/>
      <c r="I22" s="856"/>
      <c r="J22" s="856"/>
      <c r="K22" s="856"/>
      <c r="L22" s="856"/>
      <c r="M22" s="856"/>
      <c r="N22" s="856"/>
      <c r="O22" s="856"/>
      <c r="P22" s="856"/>
      <c r="Q22" s="856"/>
      <c r="R22" s="856"/>
      <c r="S22" s="856"/>
      <c r="T22" s="856"/>
      <c r="U22" s="856"/>
      <c r="V22" s="856"/>
      <c r="W22" s="856"/>
      <c r="X22" s="856"/>
      <c r="Y22" s="856"/>
      <c r="Z22" s="856"/>
      <c r="AA22" s="856"/>
      <c r="AB22" s="856"/>
      <c r="AC22" s="856"/>
      <c r="AD22" s="856"/>
      <c r="AE22" s="856"/>
      <c r="AF22" s="856"/>
      <c r="AG22" s="856"/>
      <c r="AH22" s="856"/>
      <c r="AI22" s="856"/>
      <c r="AJ22" s="856"/>
      <c r="AK22" s="717">
        <f t="shared" si="3"/>
        <v>0</v>
      </c>
      <c r="AL22" s="716"/>
      <c r="AM22" s="554"/>
      <c r="AO22" s="529" t="s">
        <v>886</v>
      </c>
      <c r="AP22" s="558">
        <f>+AO19*AK20</f>
        <v>1447797.7799999998</v>
      </c>
      <c r="AQ22" s="559">
        <f>+AP20-AP22</f>
        <v>1336428.7200000002</v>
      </c>
      <c r="AS22" s="550" t="s">
        <v>230</v>
      </c>
      <c r="AT22" s="550">
        <v>0</v>
      </c>
      <c r="AU22" s="550">
        <v>0</v>
      </c>
      <c r="AW22" s="550" t="s">
        <v>819</v>
      </c>
    </row>
    <row r="23" spans="2:52" ht="18.75" customHeight="1">
      <c r="B23" s="2304"/>
      <c r="C23" s="2315" t="s">
        <v>653</v>
      </c>
      <c r="D23" s="2316"/>
      <c r="E23" s="853"/>
      <c r="F23" s="828"/>
      <c r="G23" s="828"/>
      <c r="H23" s="828"/>
      <c r="I23" s="828"/>
      <c r="J23" s="828"/>
      <c r="K23" s="828"/>
      <c r="L23" s="828"/>
      <c r="M23" s="828"/>
      <c r="N23" s="828"/>
      <c r="O23" s="828"/>
      <c r="P23" s="828"/>
      <c r="Q23" s="828"/>
      <c r="R23" s="828"/>
      <c r="S23" s="828"/>
      <c r="T23" s="828"/>
      <c r="U23" s="828"/>
      <c r="V23" s="828"/>
      <c r="W23" s="828"/>
      <c r="X23" s="828"/>
      <c r="Y23" s="828"/>
      <c r="Z23" s="828"/>
      <c r="AA23" s="828"/>
      <c r="AB23" s="828"/>
      <c r="AC23" s="828"/>
      <c r="AD23" s="828"/>
      <c r="AE23" s="828"/>
      <c r="AF23" s="828"/>
      <c r="AG23" s="828"/>
      <c r="AH23" s="828"/>
      <c r="AI23" s="828"/>
      <c r="AJ23" s="828"/>
      <c r="AK23" s="718"/>
      <c r="AL23" s="523"/>
      <c r="AM23" s="554"/>
      <c r="AO23" s="529" t="s">
        <v>888</v>
      </c>
      <c r="AP23" s="558">
        <f>+AO19*AK21</f>
        <v>0</v>
      </c>
      <c r="AQ23" s="559">
        <f>+AP20-AP23</f>
        <v>2784226.5</v>
      </c>
      <c r="AS23" s="550" t="s">
        <v>232</v>
      </c>
      <c r="AT23" s="550">
        <v>0</v>
      </c>
      <c r="AU23" s="550">
        <v>0</v>
      </c>
      <c r="AW23" s="550" t="s">
        <v>820</v>
      </c>
    </row>
    <row r="24" spans="2:52" s="563" customFormat="1" ht="18.75" customHeight="1">
      <c r="B24" s="2304"/>
      <c r="C24" s="2317" t="s">
        <v>911</v>
      </c>
      <c r="D24" s="2317"/>
      <c r="E24" s="865" t="s">
        <v>895</v>
      </c>
      <c r="F24" s="858">
        <f>+D25+F18-F20</f>
        <v>201</v>
      </c>
      <c r="G24" s="858">
        <f>F24+G18-G20</f>
        <v>201</v>
      </c>
      <c r="H24" s="858">
        <f t="shared" ref="H24:AJ24" si="4">G24+H18-H20</f>
        <v>201</v>
      </c>
      <c r="I24" s="858">
        <f t="shared" si="4"/>
        <v>201</v>
      </c>
      <c r="J24" s="858">
        <f t="shared" si="4"/>
        <v>201</v>
      </c>
      <c r="K24" s="858">
        <f t="shared" si="4"/>
        <v>165</v>
      </c>
      <c r="L24" s="858">
        <f t="shared" si="4"/>
        <v>111</v>
      </c>
      <c r="M24" s="858">
        <f t="shared" si="4"/>
        <v>57</v>
      </c>
      <c r="N24" s="858">
        <f t="shared" si="4"/>
        <v>57</v>
      </c>
      <c r="O24" s="858">
        <f t="shared" si="4"/>
        <v>57</v>
      </c>
      <c r="P24" s="858">
        <f t="shared" si="4"/>
        <v>21</v>
      </c>
      <c r="Q24" s="858">
        <f t="shared" si="4"/>
        <v>21</v>
      </c>
      <c r="R24" s="858">
        <f t="shared" si="4"/>
        <v>21</v>
      </c>
      <c r="S24" s="858">
        <f t="shared" si="4"/>
        <v>21</v>
      </c>
      <c r="T24" s="858">
        <f t="shared" si="4"/>
        <v>93</v>
      </c>
      <c r="U24" s="858">
        <f t="shared" si="4"/>
        <v>93</v>
      </c>
      <c r="V24" s="858">
        <f t="shared" si="4"/>
        <v>93</v>
      </c>
      <c r="W24" s="858">
        <f t="shared" si="4"/>
        <v>129</v>
      </c>
      <c r="X24" s="858">
        <f t="shared" si="4"/>
        <v>147</v>
      </c>
      <c r="Y24" s="858">
        <f t="shared" si="4"/>
        <v>183</v>
      </c>
      <c r="Z24" s="858">
        <f t="shared" si="4"/>
        <v>201</v>
      </c>
      <c r="AA24" s="858">
        <f t="shared" si="4"/>
        <v>237</v>
      </c>
      <c r="AB24" s="858">
        <f t="shared" si="4"/>
        <v>237</v>
      </c>
      <c r="AC24" s="858">
        <f t="shared" si="4"/>
        <v>237</v>
      </c>
      <c r="AD24" s="858">
        <f t="shared" si="4"/>
        <v>255</v>
      </c>
      <c r="AE24" s="858">
        <f t="shared" si="4"/>
        <v>291</v>
      </c>
      <c r="AF24" s="858">
        <f t="shared" si="4"/>
        <v>309</v>
      </c>
      <c r="AG24" s="858">
        <f t="shared" si="4"/>
        <v>309</v>
      </c>
      <c r="AH24" s="858">
        <f t="shared" si="4"/>
        <v>309</v>
      </c>
      <c r="AI24" s="858">
        <f t="shared" si="4"/>
        <v>309</v>
      </c>
      <c r="AJ24" s="858">
        <f t="shared" si="4"/>
        <v>309</v>
      </c>
      <c r="AK24" s="858">
        <f>+AJ24</f>
        <v>309</v>
      </c>
      <c r="AL24" s="553"/>
      <c r="AM24" s="554"/>
      <c r="AQ24" s="525"/>
      <c r="AS24" s="563" t="s">
        <v>234</v>
      </c>
      <c r="AT24" s="563">
        <v>0</v>
      </c>
      <c r="AU24" s="563">
        <v>0</v>
      </c>
      <c r="AW24" s="2300" t="s">
        <v>821</v>
      </c>
      <c r="AX24" s="2300"/>
      <c r="AY24" s="2300"/>
      <c r="AZ24" s="2300"/>
    </row>
    <row r="25" spans="2:52" s="563" customFormat="1" ht="18.75" customHeight="1">
      <c r="B25" s="2304"/>
      <c r="C25" s="719"/>
      <c r="D25" s="739">
        <f>+在庫管理!F15</f>
        <v>201</v>
      </c>
      <c r="E25" s="860" t="s">
        <v>904</v>
      </c>
      <c r="F25" s="863"/>
      <c r="G25" s="863"/>
      <c r="H25" s="863"/>
      <c r="I25" s="863"/>
      <c r="J25" s="863"/>
      <c r="K25" s="863"/>
      <c r="L25" s="863"/>
      <c r="M25" s="863"/>
      <c r="N25" s="863"/>
      <c r="O25" s="863"/>
      <c r="P25" s="863"/>
      <c r="Q25" s="863"/>
      <c r="R25" s="863"/>
      <c r="S25" s="863"/>
      <c r="T25" s="863"/>
      <c r="U25" s="863"/>
      <c r="V25" s="863"/>
      <c r="W25" s="863"/>
      <c r="X25" s="863"/>
      <c r="Y25" s="863"/>
      <c r="Z25" s="863"/>
      <c r="AA25" s="863"/>
      <c r="AB25" s="863"/>
      <c r="AC25" s="863"/>
      <c r="AD25" s="863"/>
      <c r="AE25" s="863"/>
      <c r="AF25" s="863"/>
      <c r="AG25" s="863"/>
      <c r="AH25" s="863"/>
      <c r="AI25" s="863"/>
      <c r="AJ25" s="863"/>
      <c r="AK25" s="863">
        <f>+AJ25</f>
        <v>0</v>
      </c>
      <c r="AL25" s="586"/>
      <c r="AM25" s="582"/>
      <c r="AQ25" s="525"/>
      <c r="AS25" s="563" t="s">
        <v>236</v>
      </c>
      <c r="AT25" s="563">
        <v>0</v>
      </c>
      <c r="AU25" s="563">
        <v>700</v>
      </c>
      <c r="AW25" s="2300" t="s">
        <v>822</v>
      </c>
      <c r="AX25" s="2300"/>
      <c r="AY25" s="2300"/>
      <c r="AZ25" s="2300"/>
    </row>
    <row r="26" spans="2:52" ht="18.75" customHeight="1" thickBot="1">
      <c r="B26" s="2305"/>
      <c r="C26" s="2301" t="s">
        <v>912</v>
      </c>
      <c r="D26" s="2302"/>
      <c r="E26" s="854"/>
      <c r="F26" s="752"/>
      <c r="G26" s="752"/>
      <c r="H26" s="752"/>
      <c r="I26" s="752"/>
      <c r="J26" s="752"/>
      <c r="K26" s="752"/>
      <c r="L26" s="752"/>
      <c r="M26" s="752"/>
      <c r="N26" s="752"/>
      <c r="O26" s="752"/>
      <c r="P26" s="752"/>
      <c r="Q26" s="752"/>
      <c r="R26" s="752"/>
      <c r="S26" s="752"/>
      <c r="T26" s="752"/>
      <c r="U26" s="752"/>
      <c r="V26" s="752"/>
      <c r="W26" s="752"/>
      <c r="X26" s="752"/>
      <c r="Y26" s="752"/>
      <c r="Z26" s="752"/>
      <c r="AA26" s="752"/>
      <c r="AB26" s="752"/>
      <c r="AC26" s="752"/>
      <c r="AD26" s="752"/>
      <c r="AE26" s="752"/>
      <c r="AF26" s="752"/>
      <c r="AG26" s="752"/>
      <c r="AH26" s="752"/>
      <c r="AI26" s="752"/>
      <c r="AJ26" s="752"/>
      <c r="AK26" s="570">
        <f t="shared" ref="AK26:AK31" si="5">SUM(F26:AJ26)</f>
        <v>0</v>
      </c>
      <c r="AL26" s="721"/>
      <c r="AM26" s="722"/>
      <c r="AO26" s="723"/>
      <c r="AS26" s="550" t="s">
        <v>240</v>
      </c>
      <c r="AT26" s="550">
        <v>0</v>
      </c>
      <c r="AU26" s="550">
        <v>0</v>
      </c>
      <c r="AW26" s="550" t="s">
        <v>826</v>
      </c>
    </row>
    <row r="27" spans="2:52" ht="18.75" customHeight="1">
      <c r="B27" s="2303" t="s">
        <v>914</v>
      </c>
      <c r="C27" s="2306" t="s">
        <v>901</v>
      </c>
      <c r="D27" s="2308" t="s">
        <v>902</v>
      </c>
      <c r="E27" s="864" t="s">
        <v>895</v>
      </c>
      <c r="F27" s="824">
        <f>+MKC②!H102</f>
        <v>0</v>
      </c>
      <c r="G27" s="824">
        <f>+MKC②!I102</f>
        <v>0</v>
      </c>
      <c r="H27" s="824">
        <f>+MKC②!J102</f>
        <v>0</v>
      </c>
      <c r="I27" s="824">
        <f>+MKC②!K102</f>
        <v>0</v>
      </c>
      <c r="J27" s="824">
        <f>+MKC②!L102</f>
        <v>0</v>
      </c>
      <c r="K27" s="824">
        <f>+MKC②!M102</f>
        <v>0</v>
      </c>
      <c r="L27" s="824">
        <f>+MKC②!N102</f>
        <v>0</v>
      </c>
      <c r="M27" s="824">
        <f>+MKC②!O102</f>
        <v>0</v>
      </c>
      <c r="N27" s="824">
        <f>+MKC②!P102</f>
        <v>0</v>
      </c>
      <c r="O27" s="824">
        <f>+MKC②!Q102</f>
        <v>0</v>
      </c>
      <c r="P27" s="824">
        <f>+MKC②!R102</f>
        <v>72</v>
      </c>
      <c r="Q27" s="824">
        <f>+MKC②!S102</f>
        <v>72</v>
      </c>
      <c r="R27" s="824">
        <f>+MKC②!T102</f>
        <v>72</v>
      </c>
      <c r="S27" s="824">
        <f>+MKC②!U102</f>
        <v>0</v>
      </c>
      <c r="T27" s="824">
        <f>+MKC②!V102</f>
        <v>0</v>
      </c>
      <c r="U27" s="824">
        <f>+MKC②!W102</f>
        <v>0</v>
      </c>
      <c r="V27" s="824">
        <f>+MKC②!X102</f>
        <v>0</v>
      </c>
      <c r="W27" s="824">
        <f>+MKC②!Y102</f>
        <v>0</v>
      </c>
      <c r="X27" s="824">
        <f>+MKC②!Z102</f>
        <v>0</v>
      </c>
      <c r="Y27" s="824">
        <f>+MKC②!AA102</f>
        <v>0</v>
      </c>
      <c r="Z27" s="824">
        <f>+MKC②!AB102</f>
        <v>0</v>
      </c>
      <c r="AA27" s="824">
        <f>+MKC②!AC102</f>
        <v>0</v>
      </c>
      <c r="AB27" s="824">
        <f>+MKC②!AD102</f>
        <v>0</v>
      </c>
      <c r="AC27" s="824">
        <f>+MKC②!AE102</f>
        <v>0</v>
      </c>
      <c r="AD27" s="824">
        <f>+MKC②!AF102</f>
        <v>0</v>
      </c>
      <c r="AE27" s="824">
        <f>+MKC②!AG102</f>
        <v>0</v>
      </c>
      <c r="AF27" s="824">
        <f>+MKC②!AH102</f>
        <v>72</v>
      </c>
      <c r="AG27" s="824">
        <f>+MKC②!AI102</f>
        <v>72</v>
      </c>
      <c r="AH27" s="824">
        <f>+MKC②!AJ102</f>
        <v>0</v>
      </c>
      <c r="AI27" s="824">
        <f>+MKC②!AK102</f>
        <v>0</v>
      </c>
      <c r="AJ27" s="824">
        <f>+MKC②!AL102</f>
        <v>0</v>
      </c>
      <c r="AK27" s="724">
        <f t="shared" si="5"/>
        <v>360</v>
      </c>
      <c r="AL27" s="548"/>
      <c r="AM27" s="549"/>
      <c r="AN27" s="522"/>
      <c r="AO27" s="529" t="s">
        <v>915</v>
      </c>
      <c r="AP27" s="529" t="s">
        <v>916</v>
      </c>
      <c r="AQ27" s="543" t="s">
        <v>425</v>
      </c>
      <c r="AS27" s="550" t="s">
        <v>242</v>
      </c>
      <c r="AT27" s="550">
        <v>0</v>
      </c>
      <c r="AU27" s="550">
        <v>0</v>
      </c>
      <c r="AW27" s="550" t="s">
        <v>828</v>
      </c>
    </row>
    <row r="28" spans="2:52" ht="18.75" customHeight="1">
      <c r="B28" s="2304"/>
      <c r="C28" s="2307"/>
      <c r="D28" s="2309"/>
      <c r="E28" s="860" t="s">
        <v>904</v>
      </c>
      <c r="F28" s="844"/>
      <c r="G28" s="844"/>
      <c r="H28" s="844"/>
      <c r="I28" s="844"/>
      <c r="J28" s="844"/>
      <c r="K28" s="844"/>
      <c r="L28" s="844"/>
      <c r="M28" s="844"/>
      <c r="N28" s="844"/>
      <c r="O28" s="844"/>
      <c r="P28" s="844"/>
      <c r="Q28" s="844"/>
      <c r="R28" s="844"/>
      <c r="S28" s="844"/>
      <c r="T28" s="844"/>
      <c r="U28" s="844"/>
      <c r="V28" s="844"/>
      <c r="W28" s="844"/>
      <c r="X28" s="844"/>
      <c r="Y28" s="844"/>
      <c r="Z28" s="844"/>
      <c r="AA28" s="844"/>
      <c r="AB28" s="844"/>
      <c r="AC28" s="844"/>
      <c r="AD28" s="844"/>
      <c r="AE28" s="844"/>
      <c r="AF28" s="844"/>
      <c r="AG28" s="844"/>
      <c r="AH28" s="844"/>
      <c r="AI28" s="844"/>
      <c r="AJ28" s="844"/>
      <c r="AK28" s="574">
        <f t="shared" si="5"/>
        <v>0</v>
      </c>
      <c r="AL28" s="553"/>
      <c r="AM28" s="554"/>
      <c r="AN28" s="522"/>
      <c r="AO28" s="555">
        <f>委託作業費!F40</f>
        <v>730.4</v>
      </c>
      <c r="AP28" s="525"/>
      <c r="AQ28" s="525"/>
      <c r="AS28" s="550" t="s">
        <v>244</v>
      </c>
      <c r="AT28" s="550">
        <v>0</v>
      </c>
      <c r="AU28" s="550">
        <v>0</v>
      </c>
      <c r="AW28" s="550" t="s">
        <v>829</v>
      </c>
    </row>
    <row r="29" spans="2:52" ht="18.75" customHeight="1">
      <c r="B29" s="2304"/>
      <c r="C29" s="2310" t="s">
        <v>907</v>
      </c>
      <c r="D29" s="2312" t="s">
        <v>908</v>
      </c>
      <c r="E29" s="865" t="s">
        <v>895</v>
      </c>
      <c r="F29" s="826">
        <f>+MKC②!H98</f>
        <v>0</v>
      </c>
      <c r="G29" s="826">
        <f>+MKC②!I98</f>
        <v>0</v>
      </c>
      <c r="H29" s="826">
        <f>+MKC②!J98</f>
        <v>0</v>
      </c>
      <c r="I29" s="826">
        <f>+MKC②!K98</f>
        <v>0</v>
      </c>
      <c r="J29" s="826">
        <f>+MKC②!L98</f>
        <v>0</v>
      </c>
      <c r="K29" s="826">
        <f>+MKC②!M98</f>
        <v>48</v>
      </c>
      <c r="L29" s="826">
        <f>+MKC②!N98</f>
        <v>48</v>
      </c>
      <c r="M29" s="826">
        <f>+MKC②!O98</f>
        <v>0</v>
      </c>
      <c r="N29" s="826">
        <f>+MKC②!P98</f>
        <v>0</v>
      </c>
      <c r="O29" s="826">
        <f>+MKC②!Q98</f>
        <v>0</v>
      </c>
      <c r="P29" s="826">
        <f>+MKC②!R98</f>
        <v>0</v>
      </c>
      <c r="Q29" s="826">
        <f>+MKC②!S98</f>
        <v>48</v>
      </c>
      <c r="R29" s="826">
        <f>+MKC②!T98</f>
        <v>48</v>
      </c>
      <c r="S29" s="826">
        <f>+MKC②!U98</f>
        <v>48</v>
      </c>
      <c r="T29" s="826">
        <f>+MKC②!V98</f>
        <v>48</v>
      </c>
      <c r="U29" s="826">
        <f>+MKC②!W98</f>
        <v>0</v>
      </c>
      <c r="V29" s="826">
        <f>+MKC②!X98</f>
        <v>0</v>
      </c>
      <c r="W29" s="826">
        <f>+MKC②!Y98</f>
        <v>0</v>
      </c>
      <c r="X29" s="826">
        <f>+MKC②!Z98</f>
        <v>0</v>
      </c>
      <c r="Y29" s="826">
        <f>+MKC②!AA98</f>
        <v>0</v>
      </c>
      <c r="Z29" s="826">
        <f>+MKC②!AB98</f>
        <v>0</v>
      </c>
      <c r="AA29" s="826">
        <f>+MKC②!AC98</f>
        <v>0</v>
      </c>
      <c r="AB29" s="826">
        <f>+MKC②!AD98</f>
        <v>0</v>
      </c>
      <c r="AC29" s="826">
        <f>+MKC②!AE98</f>
        <v>0</v>
      </c>
      <c r="AD29" s="826">
        <f>+MKC②!AF98</f>
        <v>0</v>
      </c>
      <c r="AE29" s="826">
        <f>+MKC②!AG98</f>
        <v>48</v>
      </c>
      <c r="AF29" s="826">
        <f>+MKC②!AH98</f>
        <v>48</v>
      </c>
      <c r="AG29" s="826">
        <f>+MKC②!AI98</f>
        <v>0</v>
      </c>
      <c r="AH29" s="826">
        <f>+MKC②!AJ98</f>
        <v>0</v>
      </c>
      <c r="AI29" s="826">
        <f>+MKC②!AK98</f>
        <v>0</v>
      </c>
      <c r="AJ29" s="826">
        <f>+MKC②!AL98</f>
        <v>0</v>
      </c>
      <c r="AK29" s="725">
        <f t="shared" si="5"/>
        <v>384</v>
      </c>
      <c r="AL29" s="874">
        <f>管理ﾌｫｰﾏｯﾄ!G38</f>
        <v>950</v>
      </c>
      <c r="AM29" s="554"/>
      <c r="AN29" s="522"/>
      <c r="AO29" s="523" t="s">
        <v>881</v>
      </c>
      <c r="AP29" s="558">
        <f>+AO28*AL29</f>
        <v>693880</v>
      </c>
      <c r="AQ29" s="559"/>
      <c r="AS29" s="550" t="s">
        <v>246</v>
      </c>
      <c r="AT29" s="550">
        <v>0</v>
      </c>
      <c r="AU29" s="550">
        <v>0</v>
      </c>
      <c r="AW29" s="550" t="s">
        <v>830</v>
      </c>
    </row>
    <row r="30" spans="2:52" ht="18.75" customHeight="1">
      <c r="B30" s="2304"/>
      <c r="C30" s="2311"/>
      <c r="D30" s="2309"/>
      <c r="E30" s="860" t="s">
        <v>904</v>
      </c>
      <c r="F30" s="845"/>
      <c r="G30" s="845"/>
      <c r="H30" s="845"/>
      <c r="I30" s="845"/>
      <c r="J30" s="845"/>
      <c r="K30" s="845"/>
      <c r="L30" s="845"/>
      <c r="M30" s="845"/>
      <c r="N30" s="845"/>
      <c r="O30" s="845"/>
      <c r="P30" s="845"/>
      <c r="Q30" s="845"/>
      <c r="R30" s="845"/>
      <c r="S30" s="845"/>
      <c r="T30" s="845"/>
      <c r="U30" s="845"/>
      <c r="V30" s="845"/>
      <c r="W30" s="845"/>
      <c r="X30" s="845"/>
      <c r="Y30" s="845"/>
      <c r="Z30" s="845"/>
      <c r="AA30" s="845"/>
      <c r="AB30" s="845"/>
      <c r="AC30" s="845"/>
      <c r="AD30" s="845"/>
      <c r="AE30" s="845"/>
      <c r="AF30" s="845"/>
      <c r="AG30" s="845"/>
      <c r="AH30" s="845"/>
      <c r="AI30" s="845"/>
      <c r="AJ30" s="845"/>
      <c r="AK30" s="574">
        <f t="shared" si="5"/>
        <v>0</v>
      </c>
      <c r="AL30" s="553"/>
      <c r="AM30" s="554"/>
      <c r="AN30" s="522"/>
      <c r="AO30" s="529" t="s">
        <v>883</v>
      </c>
      <c r="AP30" s="558">
        <f>+AO28*AK29</f>
        <v>280473.59999999998</v>
      </c>
      <c r="AS30" s="550" t="s">
        <v>248</v>
      </c>
      <c r="AT30" s="550">
        <v>0</v>
      </c>
      <c r="AU30" s="550">
        <v>0</v>
      </c>
      <c r="AW30" s="550" t="s">
        <v>831</v>
      </c>
    </row>
    <row r="31" spans="2:52" ht="18.75" customHeight="1">
      <c r="B31" s="2304"/>
      <c r="C31" s="2313" t="s">
        <v>910</v>
      </c>
      <c r="D31" s="2314"/>
      <c r="E31" s="2314"/>
      <c r="F31" s="856"/>
      <c r="G31" s="856"/>
      <c r="H31" s="856"/>
      <c r="I31" s="856"/>
      <c r="J31" s="856"/>
      <c r="K31" s="856"/>
      <c r="L31" s="856"/>
      <c r="M31" s="856"/>
      <c r="N31" s="856"/>
      <c r="O31" s="856"/>
      <c r="P31" s="856"/>
      <c r="Q31" s="856"/>
      <c r="R31" s="856"/>
      <c r="S31" s="856"/>
      <c r="T31" s="856"/>
      <c r="U31" s="856"/>
      <c r="V31" s="856"/>
      <c r="W31" s="856"/>
      <c r="X31" s="856"/>
      <c r="Y31" s="856"/>
      <c r="Z31" s="856"/>
      <c r="AA31" s="856"/>
      <c r="AB31" s="856"/>
      <c r="AC31" s="856"/>
      <c r="AD31" s="856"/>
      <c r="AE31" s="856"/>
      <c r="AF31" s="856"/>
      <c r="AG31" s="856"/>
      <c r="AH31" s="856"/>
      <c r="AI31" s="856"/>
      <c r="AJ31" s="856"/>
      <c r="AK31" s="717">
        <f t="shared" si="5"/>
        <v>0</v>
      </c>
      <c r="AL31" s="581"/>
      <c r="AM31" s="582"/>
      <c r="AN31" s="522"/>
      <c r="AO31" s="529" t="s">
        <v>886</v>
      </c>
      <c r="AP31" s="558">
        <f>+AO28*AK29</f>
        <v>280473.59999999998</v>
      </c>
      <c r="AQ31" s="559">
        <f>+AP29-AP31</f>
        <v>413406.4</v>
      </c>
      <c r="AS31" s="550" t="s">
        <v>250</v>
      </c>
      <c r="AT31" s="550">
        <v>0</v>
      </c>
      <c r="AU31" s="550">
        <v>0</v>
      </c>
      <c r="AW31" s="550" t="s">
        <v>832</v>
      </c>
    </row>
    <row r="32" spans="2:52" ht="18.75" customHeight="1">
      <c r="B32" s="2304"/>
      <c r="C32" s="2315" t="s">
        <v>653</v>
      </c>
      <c r="D32" s="2316"/>
      <c r="E32" s="853"/>
      <c r="F32" s="828"/>
      <c r="G32" s="828"/>
      <c r="H32" s="828"/>
      <c r="I32" s="828"/>
      <c r="J32" s="828"/>
      <c r="K32" s="828"/>
      <c r="L32" s="828"/>
      <c r="M32" s="828"/>
      <c r="N32" s="828"/>
      <c r="O32" s="828"/>
      <c r="P32" s="828"/>
      <c r="Q32" s="828"/>
      <c r="R32" s="828"/>
      <c r="S32" s="828"/>
      <c r="T32" s="828"/>
      <c r="U32" s="828"/>
      <c r="V32" s="828"/>
      <c r="W32" s="828"/>
      <c r="X32" s="828"/>
      <c r="Y32" s="828"/>
      <c r="Z32" s="828"/>
      <c r="AA32" s="828"/>
      <c r="AB32" s="828"/>
      <c r="AC32" s="828"/>
      <c r="AD32" s="828"/>
      <c r="AE32" s="828"/>
      <c r="AF32" s="828"/>
      <c r="AG32" s="828"/>
      <c r="AH32" s="828"/>
      <c r="AI32" s="828"/>
      <c r="AJ32" s="828"/>
      <c r="AK32" s="718"/>
      <c r="AL32" s="553"/>
      <c r="AM32" s="554"/>
      <c r="AN32" s="522"/>
      <c r="AO32" s="529" t="s">
        <v>888</v>
      </c>
      <c r="AP32" s="558">
        <f>+AO28*AK30</f>
        <v>0</v>
      </c>
      <c r="AQ32" s="559">
        <f>+AP29-AP32</f>
        <v>693880</v>
      </c>
      <c r="AS32" s="550" t="s">
        <v>252</v>
      </c>
      <c r="AT32" s="550">
        <v>0</v>
      </c>
      <c r="AU32" s="550">
        <v>0</v>
      </c>
      <c r="AW32" s="550" t="s">
        <v>833</v>
      </c>
    </row>
    <row r="33" spans="2:52" ht="18.75" customHeight="1">
      <c r="B33" s="2304"/>
      <c r="C33" s="2317" t="s">
        <v>911</v>
      </c>
      <c r="D33" s="2317"/>
      <c r="E33" s="865" t="s">
        <v>895</v>
      </c>
      <c r="F33" s="858">
        <f>+D34+F27-F29</f>
        <v>96</v>
      </c>
      <c r="G33" s="858">
        <f>F33+G27-G29</f>
        <v>96</v>
      </c>
      <c r="H33" s="858">
        <f t="shared" ref="H33:AJ33" si="6">G33+H27-H29</f>
        <v>96</v>
      </c>
      <c r="I33" s="858">
        <f t="shared" si="6"/>
        <v>96</v>
      </c>
      <c r="J33" s="858">
        <f t="shared" si="6"/>
        <v>96</v>
      </c>
      <c r="K33" s="858">
        <f t="shared" si="6"/>
        <v>48</v>
      </c>
      <c r="L33" s="858">
        <f t="shared" si="6"/>
        <v>0</v>
      </c>
      <c r="M33" s="858">
        <f t="shared" si="6"/>
        <v>0</v>
      </c>
      <c r="N33" s="858">
        <f t="shared" si="6"/>
        <v>0</v>
      </c>
      <c r="O33" s="858">
        <f t="shared" si="6"/>
        <v>0</v>
      </c>
      <c r="P33" s="858">
        <f t="shared" si="6"/>
        <v>72</v>
      </c>
      <c r="Q33" s="858">
        <f t="shared" si="6"/>
        <v>96</v>
      </c>
      <c r="R33" s="858">
        <f t="shared" si="6"/>
        <v>120</v>
      </c>
      <c r="S33" s="858">
        <f t="shared" si="6"/>
        <v>72</v>
      </c>
      <c r="T33" s="858">
        <f t="shared" si="6"/>
        <v>24</v>
      </c>
      <c r="U33" s="858">
        <f t="shared" si="6"/>
        <v>24</v>
      </c>
      <c r="V33" s="858">
        <f t="shared" si="6"/>
        <v>24</v>
      </c>
      <c r="W33" s="858">
        <f t="shared" si="6"/>
        <v>24</v>
      </c>
      <c r="X33" s="858">
        <f t="shared" si="6"/>
        <v>24</v>
      </c>
      <c r="Y33" s="858">
        <f t="shared" si="6"/>
        <v>24</v>
      </c>
      <c r="Z33" s="858">
        <f t="shared" si="6"/>
        <v>24</v>
      </c>
      <c r="AA33" s="858">
        <f t="shared" si="6"/>
        <v>24</v>
      </c>
      <c r="AB33" s="858">
        <f t="shared" si="6"/>
        <v>24</v>
      </c>
      <c r="AC33" s="858">
        <f t="shared" si="6"/>
        <v>24</v>
      </c>
      <c r="AD33" s="858">
        <f t="shared" si="6"/>
        <v>24</v>
      </c>
      <c r="AE33" s="858">
        <f t="shared" si="6"/>
        <v>-24</v>
      </c>
      <c r="AF33" s="858">
        <f t="shared" si="6"/>
        <v>0</v>
      </c>
      <c r="AG33" s="858">
        <f t="shared" si="6"/>
        <v>72</v>
      </c>
      <c r="AH33" s="858">
        <f t="shared" si="6"/>
        <v>72</v>
      </c>
      <c r="AI33" s="858">
        <f t="shared" si="6"/>
        <v>72</v>
      </c>
      <c r="AJ33" s="858">
        <f t="shared" si="6"/>
        <v>72</v>
      </c>
      <c r="AK33" s="858">
        <f>+AJ33</f>
        <v>72</v>
      </c>
      <c r="AL33" s="553"/>
      <c r="AM33" s="554"/>
      <c r="AN33" s="522"/>
      <c r="AO33" s="565"/>
      <c r="AP33" s="525"/>
      <c r="AQ33" s="559"/>
      <c r="AS33" s="563" t="s">
        <v>254</v>
      </c>
      <c r="AT33" s="563">
        <v>0</v>
      </c>
      <c r="AU33" s="563">
        <v>0</v>
      </c>
      <c r="AW33" s="550" t="s">
        <v>834</v>
      </c>
    </row>
    <row r="34" spans="2:52" ht="18.75" customHeight="1">
      <c r="B34" s="2304"/>
      <c r="C34" s="719"/>
      <c r="D34" s="739">
        <f>+在庫管理!F18</f>
        <v>96</v>
      </c>
      <c r="E34" s="860" t="s">
        <v>904</v>
      </c>
      <c r="F34" s="863"/>
      <c r="G34" s="863"/>
      <c r="H34" s="863"/>
      <c r="I34" s="863"/>
      <c r="J34" s="863"/>
      <c r="K34" s="863"/>
      <c r="L34" s="863"/>
      <c r="M34" s="863"/>
      <c r="N34" s="863"/>
      <c r="O34" s="863"/>
      <c r="P34" s="863"/>
      <c r="Q34" s="863"/>
      <c r="R34" s="863"/>
      <c r="S34" s="863"/>
      <c r="T34" s="863"/>
      <c r="U34" s="863"/>
      <c r="V34" s="863"/>
      <c r="W34" s="863"/>
      <c r="X34" s="863"/>
      <c r="Y34" s="863"/>
      <c r="Z34" s="863"/>
      <c r="AA34" s="863"/>
      <c r="AB34" s="863"/>
      <c r="AC34" s="863"/>
      <c r="AD34" s="863"/>
      <c r="AE34" s="863"/>
      <c r="AF34" s="863"/>
      <c r="AG34" s="863"/>
      <c r="AH34" s="863"/>
      <c r="AI34" s="863"/>
      <c r="AJ34" s="863"/>
      <c r="AK34" s="863">
        <f>+AJ34</f>
        <v>0</v>
      </c>
      <c r="AL34" s="586"/>
      <c r="AM34" s="582"/>
      <c r="AN34" s="522"/>
      <c r="AO34" s="525"/>
      <c r="AP34" s="525"/>
      <c r="AQ34" s="525"/>
      <c r="AS34" s="563" t="s">
        <v>256</v>
      </c>
      <c r="AT34" s="563">
        <v>0</v>
      </c>
      <c r="AU34" s="563">
        <v>0</v>
      </c>
      <c r="AW34" s="550" t="s">
        <v>835</v>
      </c>
    </row>
    <row r="35" spans="2:52" ht="18.75" customHeight="1" thickBot="1">
      <c r="B35" s="2305"/>
      <c r="C35" s="2301" t="s">
        <v>912</v>
      </c>
      <c r="D35" s="2302"/>
      <c r="E35" s="854"/>
      <c r="F35" s="752"/>
      <c r="G35" s="752"/>
      <c r="H35" s="752"/>
      <c r="I35" s="752"/>
      <c r="J35" s="752"/>
      <c r="K35" s="752"/>
      <c r="L35" s="752"/>
      <c r="M35" s="752"/>
      <c r="N35" s="752"/>
      <c r="O35" s="752"/>
      <c r="P35" s="752"/>
      <c r="Q35" s="752"/>
      <c r="R35" s="752"/>
      <c r="S35" s="752"/>
      <c r="T35" s="752"/>
      <c r="U35" s="752"/>
      <c r="V35" s="752"/>
      <c r="W35" s="752"/>
      <c r="X35" s="752"/>
      <c r="Y35" s="752"/>
      <c r="Z35" s="752"/>
      <c r="AA35" s="752"/>
      <c r="AB35" s="752"/>
      <c r="AC35" s="752"/>
      <c r="AD35" s="752"/>
      <c r="AE35" s="752"/>
      <c r="AF35" s="752"/>
      <c r="AG35" s="752"/>
      <c r="AH35" s="752"/>
      <c r="AI35" s="752"/>
      <c r="AJ35" s="752"/>
      <c r="AK35" s="570">
        <f t="shared" ref="AK35:AK40" si="7">SUM(F35:AJ35)</f>
        <v>0</v>
      </c>
      <c r="AL35" s="721"/>
      <c r="AM35" s="722"/>
      <c r="AO35" s="723"/>
      <c r="AS35" s="550" t="s">
        <v>260</v>
      </c>
      <c r="AT35" s="550">
        <v>0</v>
      </c>
      <c r="AU35" s="550">
        <v>0</v>
      </c>
      <c r="AW35" s="550" t="s">
        <v>837</v>
      </c>
    </row>
    <row r="36" spans="2:52" ht="18.75" customHeight="1">
      <c r="B36" s="2303" t="s">
        <v>917</v>
      </c>
      <c r="C36" s="2306" t="s">
        <v>901</v>
      </c>
      <c r="D36" s="2308" t="s">
        <v>902</v>
      </c>
      <c r="E36" s="864" t="s">
        <v>895</v>
      </c>
      <c r="F36" s="754">
        <f>+MKC①!H26</f>
        <v>0</v>
      </c>
      <c r="G36" s="754">
        <f>+MKC①!I26</f>
        <v>0</v>
      </c>
      <c r="H36" s="754">
        <f>+MKC①!J26</f>
        <v>0</v>
      </c>
      <c r="I36" s="754">
        <f>+MKC①!K26</f>
        <v>0</v>
      </c>
      <c r="J36" s="754">
        <f>+MKC①!L26</f>
        <v>0</v>
      </c>
      <c r="K36" s="754">
        <f>+MKC①!M26</f>
        <v>0</v>
      </c>
      <c r="L36" s="754">
        <f>+MKC①!N26</f>
        <v>0</v>
      </c>
      <c r="M36" s="754">
        <f>+MKC①!O26</f>
        <v>0</v>
      </c>
      <c r="N36" s="754">
        <f>+MKC①!P26</f>
        <v>0</v>
      </c>
      <c r="O36" s="754">
        <f>+MKC①!Q26</f>
        <v>0</v>
      </c>
      <c r="P36" s="754">
        <f>+MKC①!R26</f>
        <v>0</v>
      </c>
      <c r="Q36" s="754">
        <f>+MKC①!S26</f>
        <v>0</v>
      </c>
      <c r="R36" s="754">
        <f>+MKC①!T26</f>
        <v>0</v>
      </c>
      <c r="S36" s="754">
        <f>+MKC①!U26</f>
        <v>0</v>
      </c>
      <c r="T36" s="754">
        <f>+MKC①!V26</f>
        <v>0</v>
      </c>
      <c r="U36" s="754">
        <f>+MKC①!W26</f>
        <v>0</v>
      </c>
      <c r="V36" s="754">
        <f>+MKC①!X26</f>
        <v>0</v>
      </c>
      <c r="W36" s="754">
        <f>+MKC①!Y26</f>
        <v>60</v>
      </c>
      <c r="X36" s="754">
        <f>+MKC①!Z26</f>
        <v>60</v>
      </c>
      <c r="Y36" s="754">
        <f>+MKC①!AA26</f>
        <v>60</v>
      </c>
      <c r="Z36" s="754">
        <f>+MKC①!AB26</f>
        <v>60</v>
      </c>
      <c r="AA36" s="754">
        <f>+MKC①!AC26</f>
        <v>60</v>
      </c>
      <c r="AB36" s="754">
        <f>+MKC①!AD26</f>
        <v>0</v>
      </c>
      <c r="AC36" s="754">
        <f>+MKC①!AE26</f>
        <v>0</v>
      </c>
      <c r="AD36" s="754">
        <f>+MKC①!AF26</f>
        <v>0</v>
      </c>
      <c r="AE36" s="754">
        <f>+MKC①!AG26</f>
        <v>0</v>
      </c>
      <c r="AF36" s="754">
        <f>+MKC①!AH26</f>
        <v>0</v>
      </c>
      <c r="AG36" s="754">
        <f>+MKC①!AI26</f>
        <v>0</v>
      </c>
      <c r="AH36" s="754">
        <f>+MKC①!AJ26</f>
        <v>0</v>
      </c>
      <c r="AI36" s="754">
        <f>+MKC①!AK26</f>
        <v>0</v>
      </c>
      <c r="AJ36" s="754">
        <f>+MKC①!AL26</f>
        <v>0</v>
      </c>
      <c r="AK36" s="712">
        <f t="shared" si="7"/>
        <v>300</v>
      </c>
      <c r="AL36" s="548"/>
      <c r="AM36" s="549"/>
      <c r="AO36" s="713" t="s">
        <v>359</v>
      </c>
      <c r="AP36" s="713" t="s">
        <v>903</v>
      </c>
      <c r="AQ36" s="713" t="s">
        <v>425</v>
      </c>
      <c r="AS36" s="550" t="s">
        <v>262</v>
      </c>
      <c r="AT36" s="550">
        <v>0</v>
      </c>
      <c r="AU36" s="550">
        <v>0</v>
      </c>
      <c r="AW36" s="550" t="s">
        <v>838</v>
      </c>
    </row>
    <row r="37" spans="2:52" ht="18.75" customHeight="1">
      <c r="B37" s="2304"/>
      <c r="C37" s="2307"/>
      <c r="D37" s="2309"/>
      <c r="E37" s="860" t="s">
        <v>904</v>
      </c>
      <c r="F37" s="862"/>
      <c r="G37" s="862"/>
      <c r="H37" s="862"/>
      <c r="I37" s="862"/>
      <c r="J37" s="862"/>
      <c r="K37" s="862"/>
      <c r="L37" s="862"/>
      <c r="M37" s="862"/>
      <c r="N37" s="862"/>
      <c r="O37" s="862"/>
      <c r="P37" s="862"/>
      <c r="Q37" s="862"/>
      <c r="R37" s="862"/>
      <c r="S37" s="862"/>
      <c r="T37" s="862"/>
      <c r="U37" s="862"/>
      <c r="V37" s="862"/>
      <c r="W37" s="862"/>
      <c r="X37" s="862"/>
      <c r="Y37" s="862"/>
      <c r="Z37" s="862"/>
      <c r="AA37" s="862"/>
      <c r="AB37" s="862"/>
      <c r="AC37" s="862"/>
      <c r="AD37" s="862"/>
      <c r="AE37" s="862"/>
      <c r="AF37" s="862"/>
      <c r="AG37" s="862"/>
      <c r="AH37" s="862"/>
      <c r="AI37" s="862"/>
      <c r="AJ37" s="862"/>
      <c r="AK37" s="861">
        <f t="shared" si="7"/>
        <v>0</v>
      </c>
      <c r="AL37" s="553"/>
      <c r="AM37" s="554"/>
      <c r="AO37" s="555">
        <f>委託作業費!F37</f>
        <v>1144</v>
      </c>
      <c r="AQ37" s="525"/>
      <c r="AS37" s="550" t="s">
        <v>264</v>
      </c>
      <c r="AT37" s="550">
        <v>0</v>
      </c>
      <c r="AU37" s="550">
        <v>0</v>
      </c>
      <c r="AW37" s="550" t="s">
        <v>839</v>
      </c>
    </row>
    <row r="38" spans="2:52" ht="18.75" customHeight="1">
      <c r="B38" s="2304"/>
      <c r="C38" s="2310" t="s">
        <v>129</v>
      </c>
      <c r="D38" s="2312" t="s">
        <v>908</v>
      </c>
      <c r="E38" s="865" t="s">
        <v>895</v>
      </c>
      <c r="F38" s="857">
        <f>+MKC①!H24</f>
        <v>0</v>
      </c>
      <c r="G38" s="857">
        <f>+MKC①!I24</f>
        <v>0</v>
      </c>
      <c r="H38" s="857">
        <f>+MKC①!J24</f>
        <v>0</v>
      </c>
      <c r="I38" s="857">
        <f>+MKC①!K24</f>
        <v>0</v>
      </c>
      <c r="J38" s="857">
        <f>+MKC①!L24</f>
        <v>0</v>
      </c>
      <c r="K38" s="857">
        <f>+MKC①!M24</f>
        <v>0</v>
      </c>
      <c r="L38" s="857">
        <f>+MKC①!N24</f>
        <v>0</v>
      </c>
      <c r="M38" s="857">
        <f>+MKC①!O24</f>
        <v>60</v>
      </c>
      <c r="N38" s="857">
        <f>+MKC①!P24</f>
        <v>0</v>
      </c>
      <c r="O38" s="857">
        <f>+MKC①!Q24</f>
        <v>0</v>
      </c>
      <c r="P38" s="857">
        <f>+MKC①!R24</f>
        <v>60</v>
      </c>
      <c r="Q38" s="857">
        <f>+MKC①!S24</f>
        <v>60</v>
      </c>
      <c r="R38" s="857">
        <f>+MKC①!T24</f>
        <v>0</v>
      </c>
      <c r="S38" s="857">
        <f>+MKC①!U24</f>
        <v>0</v>
      </c>
      <c r="T38" s="857">
        <f>+MKC①!V24</f>
        <v>0</v>
      </c>
      <c r="U38" s="857">
        <f>+MKC①!W24</f>
        <v>0</v>
      </c>
      <c r="V38" s="857">
        <f>+MKC①!X24</f>
        <v>0</v>
      </c>
      <c r="W38" s="857">
        <f>+MKC①!Y24</f>
        <v>0</v>
      </c>
      <c r="X38" s="857">
        <f>+MKC①!Z24</f>
        <v>0</v>
      </c>
      <c r="Y38" s="857">
        <f>+MKC①!AA24</f>
        <v>60</v>
      </c>
      <c r="Z38" s="857">
        <f>+MKC①!AB24</f>
        <v>60</v>
      </c>
      <c r="AA38" s="857">
        <f>+MKC①!AC24</f>
        <v>60</v>
      </c>
      <c r="AB38" s="857">
        <f>+MKC①!AD24</f>
        <v>0</v>
      </c>
      <c r="AC38" s="857">
        <f>+MKC①!AE24</f>
        <v>0</v>
      </c>
      <c r="AD38" s="857">
        <f>+MKC①!AF24</f>
        <v>60</v>
      </c>
      <c r="AE38" s="857">
        <f>+MKC①!AG24</f>
        <v>60</v>
      </c>
      <c r="AF38" s="857">
        <f>+MKC①!AH24</f>
        <v>0</v>
      </c>
      <c r="AG38" s="857">
        <f>+MKC①!AI24</f>
        <v>0</v>
      </c>
      <c r="AH38" s="857">
        <f>+MKC①!AJ24</f>
        <v>0</v>
      </c>
      <c r="AI38" s="857">
        <f>+MKC①!AK24</f>
        <v>0</v>
      </c>
      <c r="AJ38" s="857">
        <f>+MKC①!AL24</f>
        <v>0</v>
      </c>
      <c r="AK38" s="715">
        <f t="shared" si="7"/>
        <v>480</v>
      </c>
      <c r="AL38" s="874">
        <f>管理ﾌｫｰﾏｯﾄ!G36</f>
        <v>500</v>
      </c>
      <c r="AM38" s="554"/>
      <c r="AO38" s="523" t="s">
        <v>881</v>
      </c>
      <c r="AP38" s="558">
        <f>+AO37*AL38</f>
        <v>572000</v>
      </c>
      <c r="AQ38" s="559"/>
      <c r="AS38" s="550" t="s">
        <v>266</v>
      </c>
      <c r="AT38" s="550">
        <v>0</v>
      </c>
      <c r="AU38" s="550">
        <v>0</v>
      </c>
      <c r="AW38" s="550" t="s">
        <v>840</v>
      </c>
    </row>
    <row r="39" spans="2:52" ht="18.75" customHeight="1">
      <c r="B39" s="2304"/>
      <c r="C39" s="2311"/>
      <c r="D39" s="2309"/>
      <c r="E39" s="860" t="s">
        <v>904</v>
      </c>
      <c r="F39" s="862"/>
      <c r="G39" s="862"/>
      <c r="H39" s="862"/>
      <c r="I39" s="862"/>
      <c r="J39" s="862"/>
      <c r="K39" s="862"/>
      <c r="L39" s="862"/>
      <c r="M39" s="862"/>
      <c r="N39" s="862"/>
      <c r="O39" s="862"/>
      <c r="P39" s="862"/>
      <c r="Q39" s="862"/>
      <c r="R39" s="862"/>
      <c r="S39" s="862"/>
      <c r="T39" s="862"/>
      <c r="U39" s="862"/>
      <c r="V39" s="862"/>
      <c r="W39" s="862"/>
      <c r="X39" s="862"/>
      <c r="Y39" s="862"/>
      <c r="Z39" s="862"/>
      <c r="AA39" s="862"/>
      <c r="AB39" s="862"/>
      <c r="AC39" s="862"/>
      <c r="AD39" s="862"/>
      <c r="AE39" s="862"/>
      <c r="AF39" s="862"/>
      <c r="AG39" s="862"/>
      <c r="AH39" s="862"/>
      <c r="AI39" s="862"/>
      <c r="AJ39" s="862"/>
      <c r="AK39" s="861">
        <f t="shared" si="7"/>
        <v>0</v>
      </c>
      <c r="AL39" s="716"/>
      <c r="AM39" s="554"/>
      <c r="AO39" s="529" t="s">
        <v>883</v>
      </c>
      <c r="AP39" s="558">
        <f>+AO37*AK38</f>
        <v>549120</v>
      </c>
      <c r="AS39" s="550" t="s">
        <v>268</v>
      </c>
      <c r="AT39" s="550">
        <v>0</v>
      </c>
      <c r="AU39" s="550">
        <v>0</v>
      </c>
      <c r="AW39" s="550" t="s">
        <v>841</v>
      </c>
    </row>
    <row r="40" spans="2:52" ht="18.75" customHeight="1">
      <c r="B40" s="2304"/>
      <c r="C40" s="2313" t="s">
        <v>910</v>
      </c>
      <c r="D40" s="2314"/>
      <c r="E40" s="2314"/>
      <c r="F40" s="856"/>
      <c r="G40" s="856"/>
      <c r="H40" s="856"/>
      <c r="I40" s="856"/>
      <c r="J40" s="856"/>
      <c r="K40" s="856"/>
      <c r="L40" s="856"/>
      <c r="M40" s="856"/>
      <c r="N40" s="856"/>
      <c r="O40" s="856"/>
      <c r="P40" s="856"/>
      <c r="Q40" s="856"/>
      <c r="R40" s="856"/>
      <c r="S40" s="856"/>
      <c r="T40" s="856"/>
      <c r="U40" s="856"/>
      <c r="V40" s="856"/>
      <c r="W40" s="856"/>
      <c r="X40" s="856"/>
      <c r="Y40" s="856"/>
      <c r="Z40" s="856"/>
      <c r="AA40" s="856"/>
      <c r="AB40" s="856"/>
      <c r="AC40" s="856"/>
      <c r="AD40" s="856"/>
      <c r="AE40" s="856"/>
      <c r="AF40" s="856"/>
      <c r="AG40" s="856"/>
      <c r="AH40" s="856"/>
      <c r="AI40" s="856"/>
      <c r="AJ40" s="856"/>
      <c r="AK40" s="717">
        <f t="shared" si="7"/>
        <v>0</v>
      </c>
      <c r="AL40" s="716"/>
      <c r="AM40" s="554"/>
      <c r="AO40" s="529" t="s">
        <v>886</v>
      </c>
      <c r="AP40" s="558">
        <f>+AO37*AK38</f>
        <v>549120</v>
      </c>
      <c r="AQ40" s="559">
        <f>+AP38-AP40</f>
        <v>22880</v>
      </c>
      <c r="AS40" s="550" t="s">
        <v>918</v>
      </c>
      <c r="AT40" s="550">
        <v>0</v>
      </c>
      <c r="AU40" s="550">
        <v>0</v>
      </c>
      <c r="AW40" s="550" t="s">
        <v>842</v>
      </c>
    </row>
    <row r="41" spans="2:52" ht="18.75" customHeight="1">
      <c r="B41" s="2304"/>
      <c r="C41" s="2332" t="s">
        <v>919</v>
      </c>
      <c r="D41" s="2333"/>
      <c r="E41" s="855"/>
      <c r="F41" s="828"/>
      <c r="G41" s="674"/>
      <c r="H41" s="674"/>
      <c r="I41" s="674"/>
      <c r="J41" s="674"/>
      <c r="K41" s="674"/>
      <c r="L41" s="674"/>
      <c r="M41" s="674"/>
      <c r="N41" s="674"/>
      <c r="O41" s="674"/>
      <c r="P41" s="674"/>
      <c r="Q41" s="674"/>
      <c r="R41" s="674"/>
      <c r="S41" s="674"/>
      <c r="T41" s="674"/>
      <c r="U41" s="674"/>
      <c r="V41" s="674"/>
      <c r="W41" s="674"/>
      <c r="X41" s="674"/>
      <c r="Y41" s="674"/>
      <c r="Z41" s="674"/>
      <c r="AA41" s="674"/>
      <c r="AB41" s="674"/>
      <c r="AC41" s="674"/>
      <c r="AD41" s="674"/>
      <c r="AE41" s="674"/>
      <c r="AF41" s="674"/>
      <c r="AG41" s="674"/>
      <c r="AH41" s="674"/>
      <c r="AI41" s="674"/>
      <c r="AJ41" s="674"/>
      <c r="AK41" s="718"/>
      <c r="AL41" s="523"/>
      <c r="AM41" s="554"/>
      <c r="AO41" s="529" t="s">
        <v>888</v>
      </c>
      <c r="AP41" s="558">
        <f>+AO37*AK39</f>
        <v>0</v>
      </c>
      <c r="AQ41" s="559">
        <f>+AP38-AP41</f>
        <v>572000</v>
      </c>
      <c r="AS41" s="550" t="s">
        <v>271</v>
      </c>
      <c r="AT41" s="550">
        <v>0</v>
      </c>
      <c r="AU41" s="550">
        <v>0</v>
      </c>
      <c r="AW41" s="550" t="s">
        <v>843</v>
      </c>
    </row>
    <row r="42" spans="2:52" s="563" customFormat="1" ht="18.75" customHeight="1">
      <c r="B42" s="2304"/>
      <c r="C42" s="2317" t="s">
        <v>911</v>
      </c>
      <c r="D42" s="2317"/>
      <c r="E42" s="865" t="s">
        <v>895</v>
      </c>
      <c r="F42" s="858">
        <f>+D43+F36-F38</f>
        <v>228</v>
      </c>
      <c r="G42" s="858">
        <f>F42+G36-G38</f>
        <v>228</v>
      </c>
      <c r="H42" s="858">
        <f t="shared" ref="H42:AJ42" si="8">G42+H36-H38</f>
        <v>228</v>
      </c>
      <c r="I42" s="858">
        <f t="shared" si="8"/>
        <v>228</v>
      </c>
      <c r="J42" s="858">
        <f t="shared" si="8"/>
        <v>228</v>
      </c>
      <c r="K42" s="858">
        <f t="shared" si="8"/>
        <v>228</v>
      </c>
      <c r="L42" s="858">
        <f t="shared" si="8"/>
        <v>228</v>
      </c>
      <c r="M42" s="858">
        <f t="shared" si="8"/>
        <v>168</v>
      </c>
      <c r="N42" s="858">
        <f t="shared" si="8"/>
        <v>168</v>
      </c>
      <c r="O42" s="858">
        <f t="shared" si="8"/>
        <v>168</v>
      </c>
      <c r="P42" s="858">
        <f t="shared" si="8"/>
        <v>108</v>
      </c>
      <c r="Q42" s="858">
        <f t="shared" si="8"/>
        <v>48</v>
      </c>
      <c r="R42" s="858">
        <f t="shared" si="8"/>
        <v>48</v>
      </c>
      <c r="S42" s="858">
        <f t="shared" si="8"/>
        <v>48</v>
      </c>
      <c r="T42" s="858">
        <f t="shared" si="8"/>
        <v>48</v>
      </c>
      <c r="U42" s="858">
        <f t="shared" si="8"/>
        <v>48</v>
      </c>
      <c r="V42" s="858">
        <f t="shared" si="8"/>
        <v>48</v>
      </c>
      <c r="W42" s="858">
        <f t="shared" si="8"/>
        <v>108</v>
      </c>
      <c r="X42" s="858">
        <f t="shared" si="8"/>
        <v>168</v>
      </c>
      <c r="Y42" s="858">
        <f t="shared" si="8"/>
        <v>168</v>
      </c>
      <c r="Z42" s="858">
        <f t="shared" si="8"/>
        <v>168</v>
      </c>
      <c r="AA42" s="858">
        <f t="shared" si="8"/>
        <v>168</v>
      </c>
      <c r="AB42" s="858">
        <f t="shared" si="8"/>
        <v>168</v>
      </c>
      <c r="AC42" s="858">
        <f t="shared" si="8"/>
        <v>168</v>
      </c>
      <c r="AD42" s="858">
        <f t="shared" si="8"/>
        <v>108</v>
      </c>
      <c r="AE42" s="858">
        <f t="shared" si="8"/>
        <v>48</v>
      </c>
      <c r="AF42" s="858">
        <f t="shared" si="8"/>
        <v>48</v>
      </c>
      <c r="AG42" s="858">
        <f t="shared" si="8"/>
        <v>48</v>
      </c>
      <c r="AH42" s="858">
        <f t="shared" si="8"/>
        <v>48</v>
      </c>
      <c r="AI42" s="858">
        <f t="shared" si="8"/>
        <v>48</v>
      </c>
      <c r="AJ42" s="858">
        <f t="shared" si="8"/>
        <v>48</v>
      </c>
      <c r="AK42" s="858">
        <f>+AJ42</f>
        <v>48</v>
      </c>
      <c r="AL42" s="553"/>
      <c r="AM42" s="554"/>
      <c r="AQ42" s="525"/>
      <c r="AS42" s="563" t="s">
        <v>273</v>
      </c>
      <c r="AT42" s="563">
        <v>0</v>
      </c>
      <c r="AU42" s="563">
        <v>0</v>
      </c>
      <c r="AW42" s="2300" t="s">
        <v>844</v>
      </c>
      <c r="AX42" s="2300"/>
      <c r="AY42" s="2300"/>
      <c r="AZ42" s="2300"/>
    </row>
    <row r="43" spans="2:52" s="563" customFormat="1" ht="18.75" customHeight="1">
      <c r="B43" s="2304"/>
      <c r="C43" s="719"/>
      <c r="D43" s="739">
        <f>+在庫管理!F16</f>
        <v>228</v>
      </c>
      <c r="E43" s="860" t="s">
        <v>904</v>
      </c>
      <c r="F43" s="863"/>
      <c r="G43" s="863"/>
      <c r="H43" s="863"/>
      <c r="I43" s="863"/>
      <c r="J43" s="863"/>
      <c r="K43" s="863"/>
      <c r="L43" s="863"/>
      <c r="M43" s="863"/>
      <c r="N43" s="863"/>
      <c r="O43" s="863"/>
      <c r="P43" s="863"/>
      <c r="Q43" s="863"/>
      <c r="R43" s="863"/>
      <c r="S43" s="863"/>
      <c r="T43" s="863"/>
      <c r="U43" s="863"/>
      <c r="V43" s="863"/>
      <c r="W43" s="863"/>
      <c r="X43" s="863"/>
      <c r="Y43" s="863"/>
      <c r="Z43" s="863"/>
      <c r="AA43" s="863"/>
      <c r="AB43" s="863"/>
      <c r="AC43" s="863"/>
      <c r="AD43" s="863"/>
      <c r="AE43" s="863"/>
      <c r="AF43" s="863"/>
      <c r="AG43" s="863"/>
      <c r="AH43" s="863"/>
      <c r="AI43" s="863"/>
      <c r="AJ43" s="863"/>
      <c r="AK43" s="863">
        <f>+AJ43</f>
        <v>0</v>
      </c>
      <c r="AL43" s="586"/>
      <c r="AM43" s="582"/>
      <c r="AQ43" s="525"/>
      <c r="AS43" s="563" t="s">
        <v>275</v>
      </c>
      <c r="AT43" s="563">
        <v>0</v>
      </c>
      <c r="AU43" s="563">
        <v>0</v>
      </c>
      <c r="AW43" s="2300" t="s">
        <v>845</v>
      </c>
      <c r="AX43" s="2300"/>
      <c r="AY43" s="2300"/>
      <c r="AZ43" s="2300"/>
    </row>
    <row r="44" spans="2:52" ht="18.75" customHeight="1" thickBot="1">
      <c r="B44" s="2305"/>
      <c r="C44" s="2301" t="s">
        <v>912</v>
      </c>
      <c r="D44" s="2302"/>
      <c r="E44" s="854"/>
      <c r="F44" s="859"/>
      <c r="G44" s="859"/>
      <c r="H44" s="859"/>
      <c r="I44" s="859"/>
      <c r="J44" s="859"/>
      <c r="K44" s="859"/>
      <c r="L44" s="859"/>
      <c r="M44" s="859"/>
      <c r="N44" s="859"/>
      <c r="O44" s="859"/>
      <c r="P44" s="859"/>
      <c r="Q44" s="859"/>
      <c r="R44" s="859"/>
      <c r="S44" s="859"/>
      <c r="T44" s="859"/>
      <c r="U44" s="859"/>
      <c r="V44" s="859"/>
      <c r="W44" s="859"/>
      <c r="X44" s="859"/>
      <c r="Y44" s="859"/>
      <c r="Z44" s="859"/>
      <c r="AA44" s="859"/>
      <c r="AB44" s="859"/>
      <c r="AC44" s="859"/>
      <c r="AD44" s="859"/>
      <c r="AE44" s="859"/>
      <c r="AF44" s="859"/>
      <c r="AG44" s="859"/>
      <c r="AH44" s="859"/>
      <c r="AI44" s="859"/>
      <c r="AJ44" s="859"/>
      <c r="AK44" s="570">
        <f>SUM(F44:AJ44)</f>
        <v>0</v>
      </c>
      <c r="AL44" s="721"/>
      <c r="AM44" s="722"/>
      <c r="AO44" s="723"/>
      <c r="AS44" s="550" t="s">
        <v>279</v>
      </c>
      <c r="AT44" s="550">
        <v>0</v>
      </c>
      <c r="AU44" s="550">
        <v>0</v>
      </c>
      <c r="AW44" s="550" t="s">
        <v>920</v>
      </c>
    </row>
    <row r="45" spans="2:52" s="661" customFormat="1" ht="19.5" customHeight="1">
      <c r="B45" s="2334" t="s">
        <v>921</v>
      </c>
      <c r="C45" s="2337" t="s">
        <v>922</v>
      </c>
      <c r="D45" s="2339" t="s">
        <v>923</v>
      </c>
      <c r="E45" s="664" t="s">
        <v>895</v>
      </c>
      <c r="F45" s="754">
        <f>MKC②!H26</f>
        <v>0</v>
      </c>
      <c r="G45" s="754">
        <f>MKC②!I26</f>
        <v>0</v>
      </c>
      <c r="H45" s="754">
        <f>MKC②!J26</f>
        <v>0</v>
      </c>
      <c r="I45" s="754">
        <f>MKC②!K26</f>
        <v>0</v>
      </c>
      <c r="J45" s="754">
        <f>MKC②!L26</f>
        <v>0</v>
      </c>
      <c r="K45" s="754">
        <f>MKC②!M26</f>
        <v>108</v>
      </c>
      <c r="L45" s="754">
        <f>MKC②!N26</f>
        <v>0</v>
      </c>
      <c r="M45" s="754">
        <f>MKC②!O26</f>
        <v>108</v>
      </c>
      <c r="N45" s="754">
        <f>MKC②!P26</f>
        <v>0</v>
      </c>
      <c r="O45" s="754">
        <f>MKC②!Q26</f>
        <v>0</v>
      </c>
      <c r="P45" s="754">
        <f>MKC②!R26</f>
        <v>0</v>
      </c>
      <c r="Q45" s="754">
        <f>MKC②!S26</f>
        <v>108</v>
      </c>
      <c r="R45" s="754">
        <f>MKC②!T26</f>
        <v>0</v>
      </c>
      <c r="S45" s="754">
        <f>MKC②!U26</f>
        <v>108</v>
      </c>
      <c r="T45" s="754">
        <f>MKC②!V26</f>
        <v>0</v>
      </c>
      <c r="U45" s="754">
        <f>MKC②!W26</f>
        <v>0</v>
      </c>
      <c r="V45" s="754">
        <f>MKC②!X26</f>
        <v>0</v>
      </c>
      <c r="W45" s="754">
        <f>MKC②!Y26</f>
        <v>108</v>
      </c>
      <c r="X45" s="754">
        <f>MKC②!Z26</f>
        <v>0</v>
      </c>
      <c r="Y45" s="754">
        <f>MKC②!AA26</f>
        <v>108</v>
      </c>
      <c r="Z45" s="754">
        <f>MKC②!AB26</f>
        <v>0</v>
      </c>
      <c r="AA45" s="754">
        <f>MKC②!AC26</f>
        <v>108</v>
      </c>
      <c r="AB45" s="754">
        <f>MKC②!AD26</f>
        <v>0</v>
      </c>
      <c r="AC45" s="754">
        <f>MKC②!AE26</f>
        <v>0</v>
      </c>
      <c r="AD45" s="754">
        <f>MKC②!AF26</f>
        <v>0</v>
      </c>
      <c r="AE45" s="754">
        <f>MKC②!AG26</f>
        <v>108</v>
      </c>
      <c r="AF45" s="754">
        <f>MKC②!AH26</f>
        <v>0</v>
      </c>
      <c r="AG45" s="754">
        <f>MKC②!AI26</f>
        <v>0</v>
      </c>
      <c r="AH45" s="754">
        <f>MKC②!AJ26</f>
        <v>0</v>
      </c>
      <c r="AI45" s="754">
        <f>MKC②!AK26</f>
        <v>0</v>
      </c>
      <c r="AJ45" s="754">
        <f>MKC②!AL26</f>
        <v>0</v>
      </c>
      <c r="AK45" s="745">
        <f>SUM(F45:AJ45)</f>
        <v>864</v>
      </c>
      <c r="AL45" s="665"/>
      <c r="AM45" s="666"/>
      <c r="AN45" s="667"/>
      <c r="AO45" s="529" t="s">
        <v>915</v>
      </c>
      <c r="AP45" s="529" t="s">
        <v>916</v>
      </c>
      <c r="AQ45" s="543" t="s">
        <v>425</v>
      </c>
      <c r="AS45" s="525" t="s">
        <v>262</v>
      </c>
      <c r="AT45" s="525">
        <v>0</v>
      </c>
      <c r="AU45" s="525">
        <v>0</v>
      </c>
    </row>
    <row r="46" spans="2:52" s="661" customFormat="1" ht="19.5" customHeight="1">
      <c r="B46" s="2335"/>
      <c r="C46" s="2338"/>
      <c r="D46" s="2340"/>
      <c r="E46" s="669" t="s">
        <v>904</v>
      </c>
      <c r="F46" s="746"/>
      <c r="G46" s="746"/>
      <c r="H46" s="746"/>
      <c r="I46" s="746"/>
      <c r="J46" s="746"/>
      <c r="K46" s="746"/>
      <c r="L46" s="746"/>
      <c r="M46" s="746"/>
      <c r="N46" s="746"/>
      <c r="O46" s="746"/>
      <c r="P46" s="746"/>
      <c r="Q46" s="746"/>
      <c r="R46" s="746"/>
      <c r="S46" s="746"/>
      <c r="T46" s="746"/>
      <c r="U46" s="746"/>
      <c r="V46" s="746"/>
      <c r="W46" s="746"/>
      <c r="X46" s="746"/>
      <c r="Y46" s="746"/>
      <c r="Z46" s="746"/>
      <c r="AA46" s="746"/>
      <c r="AB46" s="746"/>
      <c r="AC46" s="746"/>
      <c r="AD46" s="746"/>
      <c r="AE46" s="746"/>
      <c r="AF46" s="746"/>
      <c r="AG46" s="746"/>
      <c r="AH46" s="746"/>
      <c r="AI46" s="746"/>
      <c r="AJ46" s="746"/>
      <c r="AK46" s="747">
        <f>SUM(F46:AJ46)</f>
        <v>0</v>
      </c>
      <c r="AL46" s="670"/>
      <c r="AM46" s="671"/>
      <c r="AN46" s="667"/>
      <c r="AO46" s="689">
        <f>委託作業費!F34</f>
        <v>677.6</v>
      </c>
      <c r="AP46" s="543"/>
      <c r="AQ46" s="543"/>
      <c r="AS46" s="525" t="s">
        <v>264</v>
      </c>
      <c r="AT46" s="525">
        <v>0</v>
      </c>
      <c r="AU46" s="525">
        <v>0</v>
      </c>
    </row>
    <row r="47" spans="2:52" s="661" customFormat="1" ht="19.5" customHeight="1">
      <c r="B47" s="2335"/>
      <c r="C47" s="2341" t="s">
        <v>924</v>
      </c>
      <c r="D47" s="2340" t="s">
        <v>925</v>
      </c>
      <c r="E47" s="672" t="s">
        <v>895</v>
      </c>
      <c r="F47" s="755">
        <f>MKC②!H22</f>
        <v>0</v>
      </c>
      <c r="G47" s="755">
        <f>MKC②!I22</f>
        <v>0</v>
      </c>
      <c r="H47" s="755">
        <f>MKC②!J22</f>
        <v>0</v>
      </c>
      <c r="I47" s="755">
        <f>MKC②!K22</f>
        <v>0</v>
      </c>
      <c r="J47" s="755">
        <f>MKC②!L22</f>
        <v>0</v>
      </c>
      <c r="K47" s="755">
        <f>MKC②!M22</f>
        <v>0</v>
      </c>
      <c r="L47" s="755">
        <f>MKC②!N22</f>
        <v>0</v>
      </c>
      <c r="M47" s="755">
        <f>MKC②!O22</f>
        <v>0</v>
      </c>
      <c r="N47" s="755">
        <f>MKC②!P22</f>
        <v>0</v>
      </c>
      <c r="O47" s="755">
        <f>MKC②!Q22</f>
        <v>0</v>
      </c>
      <c r="P47" s="755">
        <f>MKC②!R22</f>
        <v>108</v>
      </c>
      <c r="Q47" s="755">
        <f>MKC②!S22</f>
        <v>0</v>
      </c>
      <c r="R47" s="755">
        <f>MKC②!T22</f>
        <v>108</v>
      </c>
      <c r="S47" s="755">
        <f>MKC②!U22</f>
        <v>0</v>
      </c>
      <c r="T47" s="755">
        <f>MKC②!V22</f>
        <v>108</v>
      </c>
      <c r="U47" s="755">
        <f>MKC②!W22</f>
        <v>0</v>
      </c>
      <c r="V47" s="755">
        <f>MKC②!X22</f>
        <v>0</v>
      </c>
      <c r="W47" s="755">
        <f>MKC②!Y22</f>
        <v>0</v>
      </c>
      <c r="X47" s="755">
        <f>MKC②!Z22</f>
        <v>108</v>
      </c>
      <c r="Y47" s="755">
        <f>MKC②!AA22</f>
        <v>0</v>
      </c>
      <c r="Z47" s="755">
        <f>MKC②!AB22</f>
        <v>108</v>
      </c>
      <c r="AA47" s="755">
        <f>MKC②!AC22</f>
        <v>0</v>
      </c>
      <c r="AB47" s="755">
        <f>MKC②!AD22</f>
        <v>0</v>
      </c>
      <c r="AC47" s="755">
        <f>MKC②!AE22</f>
        <v>0</v>
      </c>
      <c r="AD47" s="755">
        <f>MKC②!AF22</f>
        <v>108</v>
      </c>
      <c r="AE47" s="755">
        <f>MKC②!AG22</f>
        <v>0</v>
      </c>
      <c r="AF47" s="755">
        <f>MKC②!AH22</f>
        <v>0</v>
      </c>
      <c r="AG47" s="755">
        <f>MKC②!AI22</f>
        <v>0</v>
      </c>
      <c r="AH47" s="755">
        <f>MKC②!AJ22</f>
        <v>0</v>
      </c>
      <c r="AI47" s="755">
        <f>MKC②!AK22</f>
        <v>0</v>
      </c>
      <c r="AJ47" s="755">
        <f>MKC②!AL22</f>
        <v>0</v>
      </c>
      <c r="AK47" s="602">
        <f>SUM(F47:AJ47)</f>
        <v>648</v>
      </c>
      <c r="AL47" s="871">
        <f>管理ﾌｫｰﾏｯﾄ!G33</f>
        <v>0</v>
      </c>
      <c r="AM47" s="679"/>
      <c r="AN47" s="667"/>
      <c r="AO47" s="690" t="s">
        <v>881</v>
      </c>
      <c r="AP47" s="558">
        <f>+AO46*AL47</f>
        <v>0</v>
      </c>
      <c r="AQ47" s="559"/>
      <c r="AS47" s="525" t="s">
        <v>266</v>
      </c>
      <c r="AT47" s="525">
        <v>0</v>
      </c>
      <c r="AU47" s="525">
        <v>0</v>
      </c>
    </row>
    <row r="48" spans="2:52" s="661" customFormat="1" ht="19.5" customHeight="1">
      <c r="B48" s="2335"/>
      <c r="C48" s="2338"/>
      <c r="D48" s="2340"/>
      <c r="E48" s="669" t="s">
        <v>904</v>
      </c>
      <c r="F48" s="746"/>
      <c r="G48" s="746"/>
      <c r="H48" s="746"/>
      <c r="I48" s="746"/>
      <c r="J48" s="746"/>
      <c r="K48" s="746"/>
      <c r="L48" s="746"/>
      <c r="M48" s="746"/>
      <c r="N48" s="746"/>
      <c r="O48" s="746"/>
      <c r="P48" s="746"/>
      <c r="Q48" s="746"/>
      <c r="R48" s="746"/>
      <c r="S48" s="746"/>
      <c r="T48" s="746"/>
      <c r="U48" s="746"/>
      <c r="V48" s="746"/>
      <c r="W48" s="746"/>
      <c r="X48" s="746"/>
      <c r="Y48" s="746"/>
      <c r="Z48" s="746"/>
      <c r="AA48" s="746"/>
      <c r="AB48" s="746"/>
      <c r="AC48" s="746"/>
      <c r="AD48" s="746"/>
      <c r="AE48" s="746"/>
      <c r="AF48" s="746"/>
      <c r="AG48" s="746"/>
      <c r="AH48" s="746"/>
      <c r="AI48" s="746"/>
      <c r="AJ48" s="746"/>
      <c r="AK48" s="747">
        <f>SUM(F48:AJ48)</f>
        <v>0</v>
      </c>
      <c r="AL48" s="670"/>
      <c r="AM48" s="671"/>
      <c r="AN48" s="667"/>
      <c r="AO48" s="690" t="s">
        <v>883</v>
      </c>
      <c r="AP48" s="558">
        <f>+AO46*AK47</f>
        <v>439084.79999999999</v>
      </c>
      <c r="AQ48" s="543"/>
      <c r="AS48" s="525" t="s">
        <v>268</v>
      </c>
      <c r="AT48" s="525">
        <v>0</v>
      </c>
      <c r="AU48" s="525">
        <v>0</v>
      </c>
    </row>
    <row r="49" spans="2:47" s="661" customFormat="1" ht="19.5" customHeight="1">
      <c r="B49" s="2335"/>
      <c r="C49" s="2342" t="s">
        <v>926</v>
      </c>
      <c r="D49" s="2343"/>
      <c r="E49" s="613"/>
      <c r="F49" s="674"/>
      <c r="G49" s="674"/>
      <c r="H49" s="674"/>
      <c r="I49" s="674"/>
      <c r="J49" s="674"/>
      <c r="K49" s="674"/>
      <c r="L49" s="674"/>
      <c r="M49" s="674"/>
      <c r="N49" s="674"/>
      <c r="O49" s="674"/>
      <c r="P49" s="674"/>
      <c r="Q49" s="674"/>
      <c r="R49" s="674"/>
      <c r="S49" s="674"/>
      <c r="T49" s="674"/>
      <c r="U49" s="674"/>
      <c r="V49" s="674"/>
      <c r="W49" s="674"/>
      <c r="X49" s="674"/>
      <c r="Y49" s="674"/>
      <c r="Z49" s="674"/>
      <c r="AA49" s="674"/>
      <c r="AB49" s="674"/>
      <c r="AC49" s="674"/>
      <c r="AD49" s="674"/>
      <c r="AE49" s="674"/>
      <c r="AF49" s="674"/>
      <c r="AG49" s="674"/>
      <c r="AH49" s="674"/>
      <c r="AI49" s="674"/>
      <c r="AJ49" s="674"/>
      <c r="AK49" s="598"/>
      <c r="AL49" s="639"/>
      <c r="AM49" s="676"/>
      <c r="AN49" s="663"/>
      <c r="AO49" s="690" t="s">
        <v>886</v>
      </c>
      <c r="AP49" s="558">
        <f>+AO46*AK47</f>
        <v>439084.79999999999</v>
      </c>
      <c r="AQ49" s="559">
        <f>+AP49-AP47</f>
        <v>439084.79999999999</v>
      </c>
      <c r="AS49" s="525" t="s">
        <v>918</v>
      </c>
      <c r="AT49" s="525">
        <v>0</v>
      </c>
      <c r="AU49" s="525">
        <v>0</v>
      </c>
    </row>
    <row r="50" spans="2:47" s="661" customFormat="1" ht="19.5" customHeight="1">
      <c r="B50" s="2335"/>
      <c r="C50" s="2344" t="s">
        <v>910</v>
      </c>
      <c r="D50" s="2345"/>
      <c r="E50" s="2346"/>
      <c r="F50" s="749"/>
      <c r="G50" s="749"/>
      <c r="H50" s="749"/>
      <c r="I50" s="749"/>
      <c r="J50" s="749"/>
      <c r="K50" s="749"/>
      <c r="L50" s="749"/>
      <c r="M50" s="749"/>
      <c r="N50" s="749"/>
      <c r="O50" s="749"/>
      <c r="P50" s="749"/>
      <c r="Q50" s="749"/>
      <c r="R50" s="749"/>
      <c r="S50" s="749"/>
      <c r="T50" s="749"/>
      <c r="U50" s="749"/>
      <c r="V50" s="749"/>
      <c r="W50" s="749"/>
      <c r="X50" s="749"/>
      <c r="Y50" s="749"/>
      <c r="Z50" s="749"/>
      <c r="AA50" s="749"/>
      <c r="AB50" s="749"/>
      <c r="AC50" s="749"/>
      <c r="AD50" s="749"/>
      <c r="AE50" s="749"/>
      <c r="AF50" s="749"/>
      <c r="AG50" s="749"/>
      <c r="AH50" s="749"/>
      <c r="AI50" s="749"/>
      <c r="AJ50" s="749"/>
      <c r="AK50" s="750">
        <f>SUM(F50:AJ50)</f>
        <v>0</v>
      </c>
      <c r="AL50" s="677"/>
      <c r="AM50" s="678"/>
      <c r="AN50" s="667"/>
      <c r="AO50" s="690" t="s">
        <v>888</v>
      </c>
      <c r="AP50" s="558">
        <f>+AO46*AK48</f>
        <v>0</v>
      </c>
      <c r="AQ50" s="559">
        <f>+AP50-AP47</f>
        <v>0</v>
      </c>
      <c r="AS50" s="525" t="s">
        <v>271</v>
      </c>
      <c r="AT50" s="525">
        <v>0</v>
      </c>
      <c r="AU50" s="525">
        <v>0</v>
      </c>
    </row>
    <row r="51" spans="2:47" s="661" customFormat="1" ht="19.5" customHeight="1">
      <c r="B51" s="2335"/>
      <c r="C51" s="2347" t="s">
        <v>927</v>
      </c>
      <c r="D51" s="2347"/>
      <c r="E51" s="672" t="s">
        <v>895</v>
      </c>
      <c r="F51" s="748">
        <f>+D52+F45-F47</f>
        <v>0</v>
      </c>
      <c r="G51" s="748">
        <f>F51+G45-G47</f>
        <v>0</v>
      </c>
      <c r="H51" s="748">
        <f t="shared" ref="H51:AJ51" si="9">G51+H45-H47</f>
        <v>0</v>
      </c>
      <c r="I51" s="748">
        <f t="shared" si="9"/>
        <v>0</v>
      </c>
      <c r="J51" s="748">
        <f t="shared" si="9"/>
        <v>0</v>
      </c>
      <c r="K51" s="748">
        <f t="shared" si="9"/>
        <v>108</v>
      </c>
      <c r="L51" s="748">
        <f t="shared" si="9"/>
        <v>108</v>
      </c>
      <c r="M51" s="748">
        <f t="shared" si="9"/>
        <v>216</v>
      </c>
      <c r="N51" s="748">
        <f t="shared" si="9"/>
        <v>216</v>
      </c>
      <c r="O51" s="748">
        <f t="shared" si="9"/>
        <v>216</v>
      </c>
      <c r="P51" s="748">
        <f t="shared" si="9"/>
        <v>108</v>
      </c>
      <c r="Q51" s="748">
        <f t="shared" si="9"/>
        <v>216</v>
      </c>
      <c r="R51" s="748">
        <f t="shared" si="9"/>
        <v>108</v>
      </c>
      <c r="S51" s="748">
        <f t="shared" si="9"/>
        <v>216</v>
      </c>
      <c r="T51" s="748">
        <f t="shared" si="9"/>
        <v>108</v>
      </c>
      <c r="U51" s="748">
        <f t="shared" si="9"/>
        <v>108</v>
      </c>
      <c r="V51" s="748">
        <f t="shared" si="9"/>
        <v>108</v>
      </c>
      <c r="W51" s="748">
        <f t="shared" si="9"/>
        <v>216</v>
      </c>
      <c r="X51" s="748">
        <f t="shared" si="9"/>
        <v>108</v>
      </c>
      <c r="Y51" s="748">
        <f t="shared" si="9"/>
        <v>216</v>
      </c>
      <c r="Z51" s="748">
        <f t="shared" si="9"/>
        <v>108</v>
      </c>
      <c r="AA51" s="748">
        <f t="shared" si="9"/>
        <v>216</v>
      </c>
      <c r="AB51" s="748">
        <f t="shared" si="9"/>
        <v>216</v>
      </c>
      <c r="AC51" s="748">
        <f t="shared" si="9"/>
        <v>216</v>
      </c>
      <c r="AD51" s="748">
        <f>AC51+AD45-AD47</f>
        <v>108</v>
      </c>
      <c r="AE51" s="748">
        <f>AD51+AE45-AE47</f>
        <v>216</v>
      </c>
      <c r="AF51" s="748">
        <f t="shared" si="9"/>
        <v>216</v>
      </c>
      <c r="AG51" s="748">
        <f t="shared" si="9"/>
        <v>216</v>
      </c>
      <c r="AH51" s="748">
        <f t="shared" si="9"/>
        <v>216</v>
      </c>
      <c r="AI51" s="748">
        <f t="shared" si="9"/>
        <v>216</v>
      </c>
      <c r="AJ51" s="748">
        <f t="shared" si="9"/>
        <v>216</v>
      </c>
      <c r="AK51" s="602"/>
      <c r="AL51" s="673"/>
      <c r="AM51" s="679"/>
      <c r="AN51" s="667"/>
      <c r="AO51" s="680"/>
      <c r="AP51" s="543"/>
      <c r="AQ51" s="681"/>
      <c r="AS51" s="525" t="s">
        <v>273</v>
      </c>
      <c r="AT51" s="525">
        <v>0</v>
      </c>
      <c r="AU51" s="525">
        <v>0</v>
      </c>
    </row>
    <row r="52" spans="2:47" s="525" customFormat="1" ht="19.5" customHeight="1">
      <c r="B52" s="2335"/>
      <c r="C52" s="682"/>
      <c r="D52" s="740">
        <f>+在庫管理!H35</f>
        <v>0</v>
      </c>
      <c r="E52" s="669" t="s">
        <v>904</v>
      </c>
      <c r="F52" s="751"/>
      <c r="G52" s="746"/>
      <c r="H52" s="746"/>
      <c r="I52" s="746"/>
      <c r="J52" s="746"/>
      <c r="K52" s="746"/>
      <c r="L52" s="746"/>
      <c r="M52" s="746"/>
      <c r="N52" s="746"/>
      <c r="O52" s="746"/>
      <c r="P52" s="746"/>
      <c r="Q52" s="746"/>
      <c r="R52" s="746"/>
      <c r="S52" s="746"/>
      <c r="T52" s="746"/>
      <c r="U52" s="746"/>
      <c r="V52" s="746"/>
      <c r="W52" s="746"/>
      <c r="X52" s="746"/>
      <c r="Y52" s="746"/>
      <c r="Z52" s="746"/>
      <c r="AA52" s="746"/>
      <c r="AB52" s="746"/>
      <c r="AC52" s="746"/>
      <c r="AD52" s="746"/>
      <c r="AE52" s="746"/>
      <c r="AF52" s="746"/>
      <c r="AG52" s="746"/>
      <c r="AH52" s="746"/>
      <c r="AI52" s="746"/>
      <c r="AJ52" s="746"/>
      <c r="AK52" s="747"/>
      <c r="AL52" s="670"/>
      <c r="AM52" s="671"/>
      <c r="AN52" s="667"/>
      <c r="AO52" s="680"/>
      <c r="AP52" s="543"/>
      <c r="AQ52" s="543"/>
      <c r="AS52" s="525" t="s">
        <v>275</v>
      </c>
      <c r="AT52" s="525">
        <v>0</v>
      </c>
      <c r="AU52" s="525">
        <v>0</v>
      </c>
    </row>
    <row r="53" spans="2:47" s="661" customFormat="1" ht="19.5" customHeight="1" thickBot="1">
      <c r="B53" s="2336"/>
      <c r="C53" s="2301" t="s">
        <v>928</v>
      </c>
      <c r="D53" s="2302"/>
      <c r="E53" s="683"/>
      <c r="F53" s="752"/>
      <c r="G53" s="752"/>
      <c r="H53" s="752"/>
      <c r="I53" s="752"/>
      <c r="J53" s="752"/>
      <c r="K53" s="752"/>
      <c r="L53" s="752"/>
      <c r="M53" s="752"/>
      <c r="N53" s="752"/>
      <c r="O53" s="752"/>
      <c r="P53" s="752"/>
      <c r="Q53" s="752"/>
      <c r="R53" s="752"/>
      <c r="S53" s="752"/>
      <c r="T53" s="752"/>
      <c r="U53" s="752"/>
      <c r="V53" s="752"/>
      <c r="W53" s="752"/>
      <c r="X53" s="752"/>
      <c r="Y53" s="752"/>
      <c r="Z53" s="752"/>
      <c r="AA53" s="752"/>
      <c r="AB53" s="752"/>
      <c r="AC53" s="752"/>
      <c r="AD53" s="752"/>
      <c r="AE53" s="752"/>
      <c r="AF53" s="752"/>
      <c r="AG53" s="752"/>
      <c r="AH53" s="752"/>
      <c r="AI53" s="752"/>
      <c r="AJ53" s="752"/>
      <c r="AK53" s="570">
        <f>SUM(F53:AJ53)</f>
        <v>0</v>
      </c>
      <c r="AL53" s="685"/>
      <c r="AM53" s="686"/>
      <c r="AN53" s="663"/>
      <c r="AO53" s="680"/>
      <c r="AP53" s="543"/>
      <c r="AQ53" s="687"/>
      <c r="AS53" s="525" t="s">
        <v>277</v>
      </c>
      <c r="AT53" s="525">
        <v>0</v>
      </c>
      <c r="AU53" s="525">
        <v>0</v>
      </c>
    </row>
    <row r="54" spans="2:47" s="661" customFormat="1" ht="19.5" customHeight="1">
      <c r="B54" s="2334" t="s">
        <v>929</v>
      </c>
      <c r="C54" s="2337" t="s">
        <v>922</v>
      </c>
      <c r="D54" s="2339" t="s">
        <v>923</v>
      </c>
      <c r="E54" s="664" t="s">
        <v>895</v>
      </c>
      <c r="F54" s="754">
        <f>MKC②!H67</f>
        <v>0</v>
      </c>
      <c r="G54" s="754">
        <f>MKC②!I67</f>
        <v>0</v>
      </c>
      <c r="H54" s="754">
        <f>MKC②!J67</f>
        <v>0</v>
      </c>
      <c r="I54" s="754">
        <f>MKC②!K67</f>
        <v>0</v>
      </c>
      <c r="J54" s="754">
        <f>MKC②!L67</f>
        <v>0</v>
      </c>
      <c r="K54" s="754">
        <f>MKC②!M67</f>
        <v>108</v>
      </c>
      <c r="L54" s="754">
        <f>MKC②!N67</f>
        <v>0</v>
      </c>
      <c r="M54" s="754">
        <f>MKC②!O67</f>
        <v>108</v>
      </c>
      <c r="N54" s="754">
        <f>MKC②!P67</f>
        <v>0</v>
      </c>
      <c r="O54" s="754">
        <f>MKC②!Q67</f>
        <v>0</v>
      </c>
      <c r="P54" s="754">
        <f>MKC②!R67</f>
        <v>0</v>
      </c>
      <c r="Q54" s="754">
        <f>MKC②!S67</f>
        <v>108</v>
      </c>
      <c r="R54" s="754">
        <f>MKC②!T67</f>
        <v>0</v>
      </c>
      <c r="S54" s="754">
        <f>MKC②!U67</f>
        <v>108</v>
      </c>
      <c r="T54" s="754">
        <f>MKC②!V67</f>
        <v>0</v>
      </c>
      <c r="U54" s="754">
        <f>MKC②!W67</f>
        <v>0</v>
      </c>
      <c r="V54" s="754">
        <f>MKC②!X67</f>
        <v>0</v>
      </c>
      <c r="W54" s="754">
        <f>MKC②!Y67</f>
        <v>108</v>
      </c>
      <c r="X54" s="754">
        <f>MKC②!Z67</f>
        <v>0</v>
      </c>
      <c r="Y54" s="754">
        <f>MKC②!AA67</f>
        <v>108</v>
      </c>
      <c r="Z54" s="754">
        <f>MKC②!AB67</f>
        <v>0</v>
      </c>
      <c r="AA54" s="754">
        <f>MKC②!AC67</f>
        <v>108</v>
      </c>
      <c r="AB54" s="754">
        <f>MKC②!AD67</f>
        <v>0</v>
      </c>
      <c r="AC54" s="754">
        <f>MKC②!AE67</f>
        <v>0</v>
      </c>
      <c r="AD54" s="754">
        <f>MKC②!AF67</f>
        <v>0</v>
      </c>
      <c r="AE54" s="754">
        <f>MKC②!AG67</f>
        <v>108</v>
      </c>
      <c r="AF54" s="754">
        <f>MKC②!AH67</f>
        <v>0</v>
      </c>
      <c r="AG54" s="754">
        <f>MKC②!AI67</f>
        <v>0</v>
      </c>
      <c r="AH54" s="754">
        <f>MKC②!AJ67</f>
        <v>0</v>
      </c>
      <c r="AI54" s="754">
        <f>MKC②!AK67</f>
        <v>0</v>
      </c>
      <c r="AJ54" s="754">
        <f>MKC②!AL67</f>
        <v>0</v>
      </c>
      <c r="AK54" s="745">
        <f>SUM(F54:AJ54)</f>
        <v>864</v>
      </c>
      <c r="AL54" s="665"/>
      <c r="AM54" s="666"/>
      <c r="AN54" s="667"/>
      <c r="AO54" s="529" t="s">
        <v>915</v>
      </c>
      <c r="AP54" s="529" t="s">
        <v>916</v>
      </c>
      <c r="AQ54" s="543" t="s">
        <v>425</v>
      </c>
      <c r="AS54" s="525" t="s">
        <v>279</v>
      </c>
      <c r="AT54" s="525">
        <v>0</v>
      </c>
      <c r="AU54" s="525">
        <v>0</v>
      </c>
    </row>
    <row r="55" spans="2:47" s="661" customFormat="1" ht="19.5" customHeight="1">
      <c r="B55" s="2335"/>
      <c r="C55" s="2338"/>
      <c r="D55" s="2340"/>
      <c r="E55" s="669" t="s">
        <v>904</v>
      </c>
      <c r="F55" s="746"/>
      <c r="G55" s="746"/>
      <c r="H55" s="746"/>
      <c r="I55" s="746"/>
      <c r="J55" s="746"/>
      <c r="K55" s="746"/>
      <c r="L55" s="746"/>
      <c r="M55" s="746"/>
      <c r="N55" s="746"/>
      <c r="O55" s="746"/>
      <c r="P55" s="746"/>
      <c r="Q55" s="746"/>
      <c r="R55" s="746"/>
      <c r="S55" s="746"/>
      <c r="T55" s="746"/>
      <c r="U55" s="746"/>
      <c r="V55" s="746"/>
      <c r="W55" s="746"/>
      <c r="X55" s="746"/>
      <c r="Y55" s="746"/>
      <c r="Z55" s="746"/>
      <c r="AA55" s="746"/>
      <c r="AB55" s="746"/>
      <c r="AC55" s="746"/>
      <c r="AD55" s="746"/>
      <c r="AE55" s="746"/>
      <c r="AF55" s="746"/>
      <c r="AG55" s="746"/>
      <c r="AH55" s="746"/>
      <c r="AI55" s="746"/>
      <c r="AJ55" s="746"/>
      <c r="AK55" s="747">
        <f>SUM(F55:AJ55)</f>
        <v>0</v>
      </c>
      <c r="AL55" s="670"/>
      <c r="AM55" s="671"/>
      <c r="AN55" s="667"/>
      <c r="AO55" s="689">
        <f>委託作業費!F35</f>
        <v>616</v>
      </c>
      <c r="AP55" s="543"/>
      <c r="AQ55" s="543"/>
      <c r="AS55" s="525" t="s">
        <v>930</v>
      </c>
      <c r="AT55" s="525">
        <v>2600</v>
      </c>
      <c r="AU55" s="525">
        <v>1800</v>
      </c>
    </row>
    <row r="56" spans="2:47" s="661" customFormat="1" ht="19.5" customHeight="1">
      <c r="B56" s="2335"/>
      <c r="C56" s="2341" t="s">
        <v>924</v>
      </c>
      <c r="D56" s="2340" t="s">
        <v>925</v>
      </c>
      <c r="E56" s="672" t="s">
        <v>895</v>
      </c>
      <c r="F56" s="755">
        <f>MKC②!H63</f>
        <v>0</v>
      </c>
      <c r="G56" s="755">
        <f>MKC②!I63</f>
        <v>0</v>
      </c>
      <c r="H56" s="755">
        <f>MKC②!J63</f>
        <v>0</v>
      </c>
      <c r="I56" s="755">
        <f>MKC②!K63</f>
        <v>0</v>
      </c>
      <c r="J56" s="755">
        <f>MKC②!L63</f>
        <v>0</v>
      </c>
      <c r="K56" s="755">
        <f>MKC②!M63</f>
        <v>0</v>
      </c>
      <c r="L56" s="755">
        <f>MKC②!N63</f>
        <v>0</v>
      </c>
      <c r="M56" s="755">
        <f>MKC②!O63</f>
        <v>0</v>
      </c>
      <c r="N56" s="755">
        <f>MKC②!P63</f>
        <v>0</v>
      </c>
      <c r="O56" s="755">
        <f>MKC②!Q63</f>
        <v>0</v>
      </c>
      <c r="P56" s="755">
        <f>MKC②!R63</f>
        <v>108</v>
      </c>
      <c r="Q56" s="755">
        <f>MKC②!S63</f>
        <v>0</v>
      </c>
      <c r="R56" s="755">
        <f>MKC②!T63</f>
        <v>108</v>
      </c>
      <c r="S56" s="755">
        <f>MKC②!U63</f>
        <v>0</v>
      </c>
      <c r="T56" s="755">
        <f>MKC②!V63</f>
        <v>108</v>
      </c>
      <c r="U56" s="755">
        <f>MKC②!W63</f>
        <v>0</v>
      </c>
      <c r="V56" s="755">
        <f>MKC②!X63</f>
        <v>0</v>
      </c>
      <c r="W56" s="755">
        <f>MKC②!Y63</f>
        <v>0</v>
      </c>
      <c r="X56" s="755">
        <f>MKC②!Z63</f>
        <v>108</v>
      </c>
      <c r="Y56" s="755">
        <f>MKC②!AA63</f>
        <v>0</v>
      </c>
      <c r="Z56" s="755">
        <f>MKC②!AB63</f>
        <v>108</v>
      </c>
      <c r="AA56" s="755">
        <f>MKC②!AC63</f>
        <v>0</v>
      </c>
      <c r="AB56" s="755">
        <f>MKC②!AD63</f>
        <v>0</v>
      </c>
      <c r="AC56" s="755">
        <f>MKC②!AE63</f>
        <v>0</v>
      </c>
      <c r="AD56" s="755">
        <f>MKC②!AF63</f>
        <v>108</v>
      </c>
      <c r="AE56" s="755">
        <f>MKC②!AG63</f>
        <v>0</v>
      </c>
      <c r="AF56" s="755">
        <f>MKC②!AH63</f>
        <v>0</v>
      </c>
      <c r="AG56" s="755">
        <f>MKC②!AI63</f>
        <v>0</v>
      </c>
      <c r="AH56" s="755">
        <f>MKC②!AJ63</f>
        <v>0</v>
      </c>
      <c r="AI56" s="755">
        <f>MKC②!AK63</f>
        <v>0</v>
      </c>
      <c r="AJ56" s="755">
        <f>MKC②!AL63</f>
        <v>0</v>
      </c>
      <c r="AK56" s="602">
        <f>SUM(F56:AJ56)</f>
        <v>648</v>
      </c>
      <c r="AL56" s="873">
        <f>管理ﾌｫｰﾏｯﾄ!G34</f>
        <v>0</v>
      </c>
      <c r="AM56" s="872"/>
      <c r="AN56" s="663"/>
      <c r="AO56" s="690" t="s">
        <v>881</v>
      </c>
      <c r="AP56" s="558">
        <f>+AO55*AL56</f>
        <v>0</v>
      </c>
      <c r="AQ56" s="559"/>
      <c r="AS56" s="525" t="s">
        <v>931</v>
      </c>
      <c r="AT56" s="668">
        <v>2600</v>
      </c>
      <c r="AU56" s="668">
        <v>2000</v>
      </c>
    </row>
    <row r="57" spans="2:47" s="661" customFormat="1" ht="19.5" customHeight="1">
      <c r="B57" s="2335"/>
      <c r="C57" s="2338"/>
      <c r="D57" s="2340"/>
      <c r="E57" s="669" t="s">
        <v>904</v>
      </c>
      <c r="F57" s="746"/>
      <c r="G57" s="746"/>
      <c r="H57" s="746"/>
      <c r="I57" s="746"/>
      <c r="J57" s="746"/>
      <c r="K57" s="746"/>
      <c r="L57" s="746"/>
      <c r="M57" s="746"/>
      <c r="N57" s="746"/>
      <c r="O57" s="746"/>
      <c r="P57" s="746"/>
      <c r="Q57" s="746"/>
      <c r="R57" s="746"/>
      <c r="S57" s="746"/>
      <c r="T57" s="746"/>
      <c r="U57" s="746"/>
      <c r="V57" s="746"/>
      <c r="W57" s="746"/>
      <c r="X57" s="746"/>
      <c r="Y57" s="746"/>
      <c r="Z57" s="746"/>
      <c r="AA57" s="746"/>
      <c r="AB57" s="746"/>
      <c r="AC57" s="746"/>
      <c r="AD57" s="746"/>
      <c r="AE57" s="746"/>
      <c r="AF57" s="746"/>
      <c r="AG57" s="746"/>
      <c r="AH57" s="746"/>
      <c r="AI57" s="746"/>
      <c r="AJ57" s="746"/>
      <c r="AK57" s="747">
        <f>SUM(F57:AJ57)</f>
        <v>0</v>
      </c>
      <c r="AL57" s="670"/>
      <c r="AM57" s="671"/>
      <c r="AN57" s="667"/>
      <c r="AO57" s="690" t="s">
        <v>883</v>
      </c>
      <c r="AP57" s="558">
        <f>+AO55*AK56</f>
        <v>399168</v>
      </c>
      <c r="AQ57" s="543"/>
      <c r="AS57" s="525" t="s">
        <v>932</v>
      </c>
      <c r="AT57" s="668">
        <v>2600</v>
      </c>
      <c r="AU57" s="668">
        <v>2000</v>
      </c>
    </row>
    <row r="58" spans="2:47" s="661" customFormat="1" ht="19.5" customHeight="1">
      <c r="B58" s="2335"/>
      <c r="C58" s="2342" t="s">
        <v>926</v>
      </c>
      <c r="D58" s="2343"/>
      <c r="E58" s="613"/>
      <c r="F58" s="674"/>
      <c r="G58" s="674"/>
      <c r="H58" s="674"/>
      <c r="I58" s="674"/>
      <c r="J58" s="674"/>
      <c r="K58" s="674"/>
      <c r="L58" s="674"/>
      <c r="M58" s="674"/>
      <c r="N58" s="674"/>
      <c r="O58" s="674"/>
      <c r="P58" s="674"/>
      <c r="Q58" s="674"/>
      <c r="R58" s="674"/>
      <c r="S58" s="674"/>
      <c r="T58" s="674"/>
      <c r="U58" s="674"/>
      <c r="V58" s="674"/>
      <c r="W58" s="674"/>
      <c r="X58" s="674"/>
      <c r="Y58" s="674"/>
      <c r="Z58" s="674"/>
      <c r="AA58" s="674"/>
      <c r="AB58" s="674"/>
      <c r="AC58" s="674"/>
      <c r="AD58" s="674"/>
      <c r="AE58" s="674"/>
      <c r="AF58" s="674"/>
      <c r="AG58" s="674"/>
      <c r="AH58" s="674"/>
      <c r="AI58" s="674"/>
      <c r="AJ58" s="674"/>
      <c r="AK58" s="598"/>
      <c r="AL58" s="639"/>
      <c r="AM58" s="676"/>
      <c r="AN58" s="663"/>
      <c r="AO58" s="690" t="s">
        <v>886</v>
      </c>
      <c r="AP58" s="558">
        <f>+AO55*AK56</f>
        <v>399168</v>
      </c>
      <c r="AQ58" s="559">
        <f>+AP58-AP56</f>
        <v>399168</v>
      </c>
      <c r="AS58" s="525" t="s">
        <v>933</v>
      </c>
      <c r="AT58" s="525">
        <v>2700</v>
      </c>
      <c r="AU58" s="525">
        <v>2000</v>
      </c>
    </row>
    <row r="59" spans="2:47" s="661" customFormat="1" ht="19.5" customHeight="1">
      <c r="B59" s="2335"/>
      <c r="C59" s="2344" t="s">
        <v>910</v>
      </c>
      <c r="D59" s="2345"/>
      <c r="E59" s="2346"/>
      <c r="F59" s="749"/>
      <c r="G59" s="749"/>
      <c r="H59" s="749"/>
      <c r="I59" s="749"/>
      <c r="J59" s="749"/>
      <c r="K59" s="749"/>
      <c r="L59" s="749"/>
      <c r="M59" s="749"/>
      <c r="N59" s="749"/>
      <c r="O59" s="749"/>
      <c r="P59" s="749"/>
      <c r="Q59" s="749"/>
      <c r="R59" s="749"/>
      <c r="S59" s="749"/>
      <c r="T59" s="749"/>
      <c r="U59" s="749"/>
      <c r="V59" s="749"/>
      <c r="W59" s="749"/>
      <c r="X59" s="749"/>
      <c r="Y59" s="749"/>
      <c r="Z59" s="749"/>
      <c r="AA59" s="749"/>
      <c r="AB59" s="749"/>
      <c r="AC59" s="749"/>
      <c r="AD59" s="749"/>
      <c r="AE59" s="749"/>
      <c r="AF59" s="749"/>
      <c r="AG59" s="749"/>
      <c r="AH59" s="749"/>
      <c r="AI59" s="749"/>
      <c r="AJ59" s="749"/>
      <c r="AK59" s="750">
        <f>SUM(F59:AJ59)</f>
        <v>0</v>
      </c>
      <c r="AL59" s="677"/>
      <c r="AM59" s="678"/>
      <c r="AN59" s="667"/>
      <c r="AO59" s="690" t="s">
        <v>888</v>
      </c>
      <c r="AP59" s="558">
        <f>+AO55*AK57</f>
        <v>0</v>
      </c>
      <c r="AQ59" s="559">
        <f>+AP59-AP56</f>
        <v>0</v>
      </c>
      <c r="AS59" s="525" t="s">
        <v>934</v>
      </c>
      <c r="AT59" s="525">
        <v>2500</v>
      </c>
      <c r="AU59" s="525">
        <v>1700</v>
      </c>
    </row>
    <row r="60" spans="2:47" s="661" customFormat="1" ht="19.5" customHeight="1">
      <c r="B60" s="2335"/>
      <c r="C60" s="2347" t="s">
        <v>927</v>
      </c>
      <c r="D60" s="2347"/>
      <c r="E60" s="672" t="s">
        <v>895</v>
      </c>
      <c r="F60" s="748">
        <f>+D61+F54-F56</f>
        <v>0</v>
      </c>
      <c r="G60" s="748">
        <f>F60+G54-G56</f>
        <v>0</v>
      </c>
      <c r="H60" s="748">
        <f t="shared" ref="H60:AJ60" si="10">G60+H54-H56</f>
        <v>0</v>
      </c>
      <c r="I60" s="748">
        <f t="shared" si="10"/>
        <v>0</v>
      </c>
      <c r="J60" s="748">
        <f t="shared" si="10"/>
        <v>0</v>
      </c>
      <c r="K60" s="748">
        <f t="shared" si="10"/>
        <v>108</v>
      </c>
      <c r="L60" s="748">
        <f t="shared" si="10"/>
        <v>108</v>
      </c>
      <c r="M60" s="748">
        <f t="shared" si="10"/>
        <v>216</v>
      </c>
      <c r="N60" s="748">
        <f t="shared" si="10"/>
        <v>216</v>
      </c>
      <c r="O60" s="748">
        <f t="shared" si="10"/>
        <v>216</v>
      </c>
      <c r="P60" s="748">
        <f t="shared" si="10"/>
        <v>108</v>
      </c>
      <c r="Q60" s="748">
        <f t="shared" si="10"/>
        <v>216</v>
      </c>
      <c r="R60" s="748">
        <f t="shared" si="10"/>
        <v>108</v>
      </c>
      <c r="S60" s="748">
        <f t="shared" si="10"/>
        <v>216</v>
      </c>
      <c r="T60" s="748">
        <f t="shared" si="10"/>
        <v>108</v>
      </c>
      <c r="U60" s="748">
        <f t="shared" si="10"/>
        <v>108</v>
      </c>
      <c r="V60" s="748">
        <f t="shared" si="10"/>
        <v>108</v>
      </c>
      <c r="W60" s="748">
        <f t="shared" si="10"/>
        <v>216</v>
      </c>
      <c r="X60" s="748">
        <f t="shared" si="10"/>
        <v>108</v>
      </c>
      <c r="Y60" s="748">
        <f t="shared" si="10"/>
        <v>216</v>
      </c>
      <c r="Z60" s="748">
        <f t="shared" si="10"/>
        <v>108</v>
      </c>
      <c r="AA60" s="748">
        <f t="shared" si="10"/>
        <v>216</v>
      </c>
      <c r="AB60" s="748">
        <f t="shared" si="10"/>
        <v>216</v>
      </c>
      <c r="AC60" s="748">
        <f t="shared" si="10"/>
        <v>216</v>
      </c>
      <c r="AD60" s="748">
        <f t="shared" si="10"/>
        <v>108</v>
      </c>
      <c r="AE60" s="748">
        <f t="shared" si="10"/>
        <v>216</v>
      </c>
      <c r="AF60" s="748">
        <f t="shared" si="10"/>
        <v>216</v>
      </c>
      <c r="AG60" s="748">
        <f t="shared" si="10"/>
        <v>216</v>
      </c>
      <c r="AH60" s="748">
        <f t="shared" si="10"/>
        <v>216</v>
      </c>
      <c r="AI60" s="748">
        <f t="shared" si="10"/>
        <v>216</v>
      </c>
      <c r="AJ60" s="748">
        <f t="shared" si="10"/>
        <v>216</v>
      </c>
      <c r="AK60" s="602"/>
      <c r="AL60" s="673"/>
      <c r="AM60" s="679"/>
      <c r="AN60" s="667"/>
      <c r="AO60" s="680"/>
      <c r="AP60" s="543"/>
      <c r="AQ60" s="681"/>
      <c r="AS60" s="525" t="s">
        <v>935</v>
      </c>
      <c r="AT60" s="525">
        <v>2600</v>
      </c>
      <c r="AU60" s="525">
        <v>1800</v>
      </c>
    </row>
    <row r="61" spans="2:47" s="525" customFormat="1" ht="19.5" customHeight="1">
      <c r="B61" s="2335"/>
      <c r="C61" s="682"/>
      <c r="D61" s="740">
        <f>+在庫管理!H36</f>
        <v>0</v>
      </c>
      <c r="E61" s="669" t="s">
        <v>904</v>
      </c>
      <c r="F61" s="751"/>
      <c r="G61" s="746"/>
      <c r="H61" s="746"/>
      <c r="I61" s="746"/>
      <c r="J61" s="746"/>
      <c r="K61" s="746"/>
      <c r="L61" s="746"/>
      <c r="M61" s="746"/>
      <c r="N61" s="746"/>
      <c r="O61" s="746"/>
      <c r="P61" s="746"/>
      <c r="Q61" s="746"/>
      <c r="R61" s="746"/>
      <c r="S61" s="746"/>
      <c r="T61" s="746"/>
      <c r="U61" s="746"/>
      <c r="V61" s="746"/>
      <c r="W61" s="746"/>
      <c r="X61" s="746"/>
      <c r="Y61" s="746"/>
      <c r="Z61" s="746"/>
      <c r="AA61" s="746"/>
      <c r="AB61" s="746"/>
      <c r="AC61" s="746"/>
      <c r="AD61" s="746"/>
      <c r="AE61" s="746"/>
      <c r="AF61" s="746"/>
      <c r="AG61" s="746"/>
      <c r="AH61" s="746"/>
      <c r="AI61" s="746"/>
      <c r="AJ61" s="746"/>
      <c r="AK61" s="747"/>
      <c r="AL61" s="670"/>
      <c r="AM61" s="671"/>
      <c r="AN61" s="667"/>
      <c r="AO61" s="680"/>
      <c r="AP61" s="543"/>
      <c r="AQ61" s="543"/>
      <c r="AS61" s="525" t="s">
        <v>936</v>
      </c>
      <c r="AT61" s="525">
        <v>2000</v>
      </c>
      <c r="AU61" s="525">
        <v>1400</v>
      </c>
    </row>
    <row r="62" spans="2:47" s="661" customFormat="1" ht="20.100000000000001" customHeight="1" thickBot="1">
      <c r="B62" s="2336"/>
      <c r="C62" s="2301" t="s">
        <v>928</v>
      </c>
      <c r="D62" s="2302"/>
      <c r="E62" s="683"/>
      <c r="F62" s="752"/>
      <c r="G62" s="752"/>
      <c r="H62" s="752"/>
      <c r="I62" s="752"/>
      <c r="J62" s="752"/>
      <c r="K62" s="752"/>
      <c r="L62" s="752"/>
      <c r="M62" s="752"/>
      <c r="N62" s="752"/>
      <c r="O62" s="752"/>
      <c r="P62" s="752"/>
      <c r="Q62" s="752"/>
      <c r="R62" s="752"/>
      <c r="S62" s="752"/>
      <c r="T62" s="752"/>
      <c r="U62" s="752"/>
      <c r="V62" s="752"/>
      <c r="W62" s="752"/>
      <c r="X62" s="752"/>
      <c r="Y62" s="752"/>
      <c r="Z62" s="752"/>
      <c r="AA62" s="752"/>
      <c r="AB62" s="752"/>
      <c r="AC62" s="752"/>
      <c r="AD62" s="752"/>
      <c r="AE62" s="752"/>
      <c r="AF62" s="752"/>
      <c r="AG62" s="752"/>
      <c r="AH62" s="752"/>
      <c r="AI62" s="752"/>
      <c r="AJ62" s="752"/>
      <c r="AK62" s="570">
        <f>SUM(F62:AJ62)</f>
        <v>0</v>
      </c>
      <c r="AL62" s="685"/>
      <c r="AM62" s="686"/>
      <c r="AN62" s="663"/>
      <c r="AO62" s="680"/>
      <c r="AP62" s="543"/>
      <c r="AQ62" s="687"/>
      <c r="AS62" s="525" t="s">
        <v>937</v>
      </c>
      <c r="AT62" s="525">
        <v>0</v>
      </c>
      <c r="AU62" s="525">
        <v>0</v>
      </c>
    </row>
    <row r="63" spans="2:47" s="661" customFormat="1" ht="20.100000000000001" customHeight="1">
      <c r="B63" s="2334" t="s">
        <v>938</v>
      </c>
      <c r="C63" s="2337" t="s">
        <v>922</v>
      </c>
      <c r="D63" s="2339" t="s">
        <v>923</v>
      </c>
      <c r="E63" s="664" t="s">
        <v>895</v>
      </c>
      <c r="F63" s="754">
        <f>MLF・ピポット!H76</f>
        <v>0</v>
      </c>
      <c r="G63" s="754">
        <f>MLF・ピポット!I76</f>
        <v>0</v>
      </c>
      <c r="H63" s="754">
        <f>MLF・ピポット!J76</f>
        <v>0</v>
      </c>
      <c r="I63" s="754">
        <f>MLF・ピポット!K76</f>
        <v>0</v>
      </c>
      <c r="J63" s="754">
        <f>MLF・ピポット!L76</f>
        <v>0</v>
      </c>
      <c r="K63" s="754">
        <f>MLF・ピポット!M76</f>
        <v>48</v>
      </c>
      <c r="L63" s="754">
        <f>MLF・ピポット!N76</f>
        <v>48</v>
      </c>
      <c r="M63" s="754">
        <f>MLF・ピポット!O76</f>
        <v>48</v>
      </c>
      <c r="N63" s="754">
        <f>MLF・ピポット!P76</f>
        <v>0</v>
      </c>
      <c r="O63" s="754">
        <f>MLF・ピポット!Q76</f>
        <v>0</v>
      </c>
      <c r="P63" s="754">
        <f>MLF・ピポット!R76</f>
        <v>48</v>
      </c>
      <c r="Q63" s="754">
        <f>MLF・ピポット!S76</f>
        <v>48</v>
      </c>
      <c r="R63" s="754">
        <f>MLF・ピポット!T76</f>
        <v>48</v>
      </c>
      <c r="S63" s="754">
        <f>MLF・ピポット!U76</f>
        <v>48</v>
      </c>
      <c r="T63" s="754">
        <f>MLF・ピポット!V76</f>
        <v>48</v>
      </c>
      <c r="U63" s="754">
        <f>MLF・ピポット!W76</f>
        <v>0</v>
      </c>
      <c r="V63" s="754">
        <f>MLF・ピポット!X76</f>
        <v>0</v>
      </c>
      <c r="W63" s="754">
        <f>MLF・ピポット!Y76</f>
        <v>48</v>
      </c>
      <c r="X63" s="754">
        <f>MLF・ピポット!Z76</f>
        <v>48</v>
      </c>
      <c r="Y63" s="754">
        <f>MLF・ピポット!AA76</f>
        <v>48</v>
      </c>
      <c r="Z63" s="754">
        <f>MLF・ピポット!AB76</f>
        <v>48</v>
      </c>
      <c r="AA63" s="754">
        <f>MLF・ピポット!AC76</f>
        <v>48</v>
      </c>
      <c r="AB63" s="754">
        <f>MLF・ピポット!AD76</f>
        <v>0</v>
      </c>
      <c r="AC63" s="754">
        <f>MLF・ピポット!AE76</f>
        <v>0</v>
      </c>
      <c r="AD63" s="754">
        <f>MLF・ピポット!AF76</f>
        <v>48</v>
      </c>
      <c r="AE63" s="754">
        <f>MLF・ピポット!AG76</f>
        <v>0</v>
      </c>
      <c r="AF63" s="754">
        <f>MLF・ピポット!AH76</f>
        <v>0</v>
      </c>
      <c r="AG63" s="754">
        <f>MLF・ピポット!AI76</f>
        <v>0</v>
      </c>
      <c r="AH63" s="754">
        <f>MLF・ピポット!AJ76</f>
        <v>0</v>
      </c>
      <c r="AI63" s="754">
        <f>MLF・ピポット!AK76</f>
        <v>0</v>
      </c>
      <c r="AJ63" s="754">
        <f>MLF・ピポット!AL76</f>
        <v>0</v>
      </c>
      <c r="AK63" s="745">
        <f>SUM(F63:AJ63)</f>
        <v>672</v>
      </c>
      <c r="AL63" s="665"/>
      <c r="AM63" s="666"/>
      <c r="AN63" s="691"/>
      <c r="AO63" s="529" t="s">
        <v>915</v>
      </c>
      <c r="AP63" s="529" t="s">
        <v>916</v>
      </c>
      <c r="AQ63" s="543" t="s">
        <v>425</v>
      </c>
      <c r="AS63" s="525"/>
      <c r="AT63" s="525"/>
      <c r="AU63" s="525"/>
    </row>
    <row r="64" spans="2:47" s="661" customFormat="1" ht="20.100000000000001" customHeight="1">
      <c r="B64" s="2335"/>
      <c r="C64" s="2338"/>
      <c r="D64" s="2340"/>
      <c r="E64" s="669" t="s">
        <v>904</v>
      </c>
      <c r="F64" s="746"/>
      <c r="G64" s="746"/>
      <c r="H64" s="746"/>
      <c r="I64" s="746"/>
      <c r="J64" s="746"/>
      <c r="K64" s="746"/>
      <c r="L64" s="746"/>
      <c r="M64" s="746"/>
      <c r="N64" s="746"/>
      <c r="O64" s="746"/>
      <c r="P64" s="746"/>
      <c r="Q64" s="746"/>
      <c r="R64" s="746"/>
      <c r="S64" s="746"/>
      <c r="T64" s="746"/>
      <c r="U64" s="746"/>
      <c r="V64" s="746"/>
      <c r="W64" s="746"/>
      <c r="X64" s="746"/>
      <c r="Y64" s="746"/>
      <c r="Z64" s="746"/>
      <c r="AA64" s="746"/>
      <c r="AB64" s="746"/>
      <c r="AC64" s="746"/>
      <c r="AD64" s="746"/>
      <c r="AE64" s="746"/>
      <c r="AF64" s="746"/>
      <c r="AG64" s="746"/>
      <c r="AH64" s="746"/>
      <c r="AI64" s="746"/>
      <c r="AJ64" s="746"/>
      <c r="AK64" s="747">
        <f>SUM(F64:AJ64)</f>
        <v>0</v>
      </c>
      <c r="AL64" s="670"/>
      <c r="AM64" s="671"/>
      <c r="AN64" s="667"/>
      <c r="AO64" s="688">
        <f>委託作業費!F5</f>
        <v>1892</v>
      </c>
      <c r="AP64" s="543"/>
      <c r="AQ64" s="543"/>
      <c r="AS64" s="525"/>
      <c r="AT64" s="525"/>
      <c r="AU64" s="525"/>
    </row>
    <row r="65" spans="2:47" s="661" customFormat="1" ht="20.100000000000001" customHeight="1">
      <c r="B65" s="2335"/>
      <c r="C65" s="2341" t="s">
        <v>924</v>
      </c>
      <c r="D65" s="2340" t="s">
        <v>925</v>
      </c>
      <c r="E65" s="672" t="s">
        <v>895</v>
      </c>
      <c r="F65" s="755">
        <f>MLF・ピポット!H72</f>
        <v>0</v>
      </c>
      <c r="G65" s="755">
        <f>MLF・ピポット!I72</f>
        <v>0</v>
      </c>
      <c r="H65" s="755">
        <f>MLF・ピポット!J72</f>
        <v>0</v>
      </c>
      <c r="I65" s="755">
        <f>MLF・ピポット!K72</f>
        <v>0</v>
      </c>
      <c r="J65" s="755">
        <f>MLF・ピポット!L72</f>
        <v>0</v>
      </c>
      <c r="K65" s="755">
        <f>MLF・ピポット!M72</f>
        <v>48</v>
      </c>
      <c r="L65" s="755">
        <f>MLF・ピポット!N72</f>
        <v>48</v>
      </c>
      <c r="M65" s="755">
        <f>MLF・ピポット!O72</f>
        <v>48</v>
      </c>
      <c r="N65" s="755">
        <f>MLF・ピポット!P72</f>
        <v>0</v>
      </c>
      <c r="O65" s="755">
        <f>MLF・ピポット!Q72</f>
        <v>0</v>
      </c>
      <c r="P65" s="755">
        <f>MLF・ピポット!R72</f>
        <v>48</v>
      </c>
      <c r="Q65" s="755">
        <f>MLF・ピポット!S72</f>
        <v>48</v>
      </c>
      <c r="R65" s="755">
        <f>MLF・ピポット!T72</f>
        <v>48</v>
      </c>
      <c r="S65" s="755">
        <f>MLF・ピポット!U72</f>
        <v>48</v>
      </c>
      <c r="T65" s="755">
        <f>MLF・ピポット!V72</f>
        <v>48</v>
      </c>
      <c r="U65" s="755">
        <f>MLF・ピポット!W72</f>
        <v>0</v>
      </c>
      <c r="V65" s="755">
        <f>MLF・ピポット!X72</f>
        <v>0</v>
      </c>
      <c r="W65" s="755">
        <f>MLF・ピポット!Y72</f>
        <v>48</v>
      </c>
      <c r="X65" s="755">
        <f>MLF・ピポット!Z72</f>
        <v>48</v>
      </c>
      <c r="Y65" s="755">
        <f>MLF・ピポット!AA72</f>
        <v>48</v>
      </c>
      <c r="Z65" s="755">
        <f>MLF・ピポット!AB72</f>
        <v>48</v>
      </c>
      <c r="AA65" s="755">
        <f>MLF・ピポット!AC72</f>
        <v>48</v>
      </c>
      <c r="AB65" s="755">
        <f>MLF・ピポット!AD72</f>
        <v>0</v>
      </c>
      <c r="AC65" s="755">
        <f>MLF・ピポット!AE72</f>
        <v>0</v>
      </c>
      <c r="AD65" s="755">
        <f>MLF・ピポット!AF72</f>
        <v>48</v>
      </c>
      <c r="AE65" s="755">
        <f>MLF・ピポット!AG72</f>
        <v>48</v>
      </c>
      <c r="AF65" s="755">
        <f>MLF・ピポット!AH72</f>
        <v>48</v>
      </c>
      <c r="AG65" s="755">
        <f>MLF・ピポット!AI72</f>
        <v>0</v>
      </c>
      <c r="AH65" s="755">
        <f>MLF・ピポット!AJ72</f>
        <v>0</v>
      </c>
      <c r="AI65" s="755">
        <f>MLF・ピポット!AK72</f>
        <v>0</v>
      </c>
      <c r="AJ65" s="755">
        <f>MLF・ピポット!AL72</f>
        <v>0</v>
      </c>
      <c r="AK65" s="602">
        <f>SUM(F65:AJ65)</f>
        <v>768</v>
      </c>
      <c r="AL65" s="873">
        <f>管理ﾌｫｰﾏｯﾄ!G5</f>
        <v>1120</v>
      </c>
      <c r="AM65" s="872"/>
      <c r="AN65" s="692"/>
      <c r="AO65" s="690" t="s">
        <v>881</v>
      </c>
      <c r="AP65" s="558">
        <f>+AO64*AL65</f>
        <v>2119040</v>
      </c>
      <c r="AQ65" s="559"/>
      <c r="AS65" s="525"/>
      <c r="AT65" s="525"/>
      <c r="AU65" s="525"/>
    </row>
    <row r="66" spans="2:47" s="661" customFormat="1" ht="20.100000000000001" customHeight="1">
      <c r="B66" s="2335"/>
      <c r="C66" s="2338"/>
      <c r="D66" s="2340"/>
      <c r="E66" s="669" t="s">
        <v>904</v>
      </c>
      <c r="F66" s="746"/>
      <c r="G66" s="746"/>
      <c r="H66" s="746"/>
      <c r="I66" s="746"/>
      <c r="J66" s="746"/>
      <c r="K66" s="746"/>
      <c r="L66" s="746"/>
      <c r="M66" s="746"/>
      <c r="N66" s="746"/>
      <c r="O66" s="746"/>
      <c r="P66" s="746"/>
      <c r="Q66" s="746"/>
      <c r="R66" s="746"/>
      <c r="S66" s="746"/>
      <c r="T66" s="746"/>
      <c r="U66" s="746"/>
      <c r="V66" s="746"/>
      <c r="W66" s="746"/>
      <c r="X66" s="746"/>
      <c r="Y66" s="746"/>
      <c r="Z66" s="746"/>
      <c r="AA66" s="746"/>
      <c r="AB66" s="746"/>
      <c r="AC66" s="746"/>
      <c r="AD66" s="746"/>
      <c r="AE66" s="746"/>
      <c r="AF66" s="746"/>
      <c r="AG66" s="746"/>
      <c r="AH66" s="746"/>
      <c r="AI66" s="746"/>
      <c r="AJ66" s="746"/>
      <c r="AK66" s="747">
        <f>SUM(F66:AJ66)</f>
        <v>0</v>
      </c>
      <c r="AL66" s="670"/>
      <c r="AM66" s="671"/>
      <c r="AN66" s="667"/>
      <c r="AO66" s="690" t="s">
        <v>883</v>
      </c>
      <c r="AP66" s="558">
        <f>+AO64*AK65</f>
        <v>1453056</v>
      </c>
      <c r="AQ66" s="543"/>
      <c r="AS66" s="525"/>
      <c r="AT66" s="525"/>
      <c r="AU66" s="525"/>
    </row>
    <row r="67" spans="2:47" s="661" customFormat="1" ht="20.100000000000001" customHeight="1">
      <c r="B67" s="2335"/>
      <c r="C67" s="2342" t="s">
        <v>926</v>
      </c>
      <c r="D67" s="2343"/>
      <c r="E67" s="613"/>
      <c r="F67" s="674"/>
      <c r="G67" s="674"/>
      <c r="H67" s="674"/>
      <c r="I67" s="674"/>
      <c r="J67" s="674"/>
      <c r="K67" s="674"/>
      <c r="L67" s="674"/>
      <c r="M67" s="674"/>
      <c r="N67" s="674"/>
      <c r="O67" s="674"/>
      <c r="P67" s="674"/>
      <c r="Q67" s="674"/>
      <c r="R67" s="674"/>
      <c r="S67" s="674"/>
      <c r="T67" s="674"/>
      <c r="U67" s="674"/>
      <c r="V67" s="674"/>
      <c r="W67" s="674"/>
      <c r="X67" s="674"/>
      <c r="Y67" s="674"/>
      <c r="Z67" s="674"/>
      <c r="AA67" s="674"/>
      <c r="AB67" s="674"/>
      <c r="AC67" s="674"/>
      <c r="AD67" s="674"/>
      <c r="AE67" s="674"/>
      <c r="AF67" s="674"/>
      <c r="AG67" s="674"/>
      <c r="AH67" s="674"/>
      <c r="AI67" s="674"/>
      <c r="AJ67" s="674"/>
      <c r="AK67" s="598"/>
      <c r="AL67" s="639"/>
      <c r="AM67" s="676"/>
      <c r="AN67" s="667"/>
      <c r="AO67" s="690" t="s">
        <v>886</v>
      </c>
      <c r="AP67" s="558">
        <f>+AO64*AK65</f>
        <v>1453056</v>
      </c>
      <c r="AQ67" s="559">
        <f>+AP67-AP65</f>
        <v>-665984</v>
      </c>
      <c r="AS67" s="525"/>
      <c r="AT67" s="525"/>
      <c r="AU67" s="525"/>
    </row>
    <row r="68" spans="2:47" s="525" customFormat="1" ht="20.100000000000001" customHeight="1">
      <c r="B68" s="2335"/>
      <c r="C68" s="2344" t="s">
        <v>910</v>
      </c>
      <c r="D68" s="2345"/>
      <c r="E68" s="2346"/>
      <c r="F68" s="749"/>
      <c r="G68" s="749"/>
      <c r="H68" s="749"/>
      <c r="I68" s="749"/>
      <c r="J68" s="749"/>
      <c r="K68" s="749"/>
      <c r="L68" s="749"/>
      <c r="M68" s="749"/>
      <c r="N68" s="749"/>
      <c r="O68" s="749"/>
      <c r="P68" s="749"/>
      <c r="Q68" s="749"/>
      <c r="R68" s="749"/>
      <c r="S68" s="749"/>
      <c r="T68" s="749"/>
      <c r="U68" s="749"/>
      <c r="V68" s="749"/>
      <c r="W68" s="749"/>
      <c r="X68" s="749"/>
      <c r="Y68" s="749"/>
      <c r="Z68" s="749"/>
      <c r="AA68" s="749"/>
      <c r="AB68" s="749"/>
      <c r="AC68" s="749"/>
      <c r="AD68" s="749"/>
      <c r="AE68" s="749"/>
      <c r="AF68" s="749"/>
      <c r="AG68" s="749"/>
      <c r="AH68" s="749"/>
      <c r="AI68" s="749"/>
      <c r="AJ68" s="749"/>
      <c r="AK68" s="750">
        <f>SUM(F68:AJ68)</f>
        <v>0</v>
      </c>
      <c r="AL68" s="677"/>
      <c r="AM68" s="678"/>
      <c r="AN68" s="638"/>
      <c r="AO68" s="690" t="s">
        <v>888</v>
      </c>
      <c r="AP68" s="558">
        <f>+AO64*AK66</f>
        <v>0</v>
      </c>
      <c r="AQ68" s="559">
        <f>+AP68-AP65</f>
        <v>-2119040</v>
      </c>
    </row>
    <row r="69" spans="2:47" s="661" customFormat="1" ht="20.100000000000001" customHeight="1">
      <c r="B69" s="2335"/>
      <c r="C69" s="2347" t="s">
        <v>927</v>
      </c>
      <c r="D69" s="2347"/>
      <c r="E69" s="672" t="s">
        <v>895</v>
      </c>
      <c r="F69" s="748">
        <f>+D70+F63-F65</f>
        <v>0</v>
      </c>
      <c r="G69" s="748">
        <f>F69+G63-G65</f>
        <v>0</v>
      </c>
      <c r="H69" s="748">
        <f t="shared" ref="H69:AJ69" si="11">G69+H63-H65</f>
        <v>0</v>
      </c>
      <c r="I69" s="748">
        <f t="shared" si="11"/>
        <v>0</v>
      </c>
      <c r="J69" s="748">
        <f t="shared" si="11"/>
        <v>0</v>
      </c>
      <c r="K69" s="748">
        <f t="shared" si="11"/>
        <v>0</v>
      </c>
      <c r="L69" s="748">
        <f t="shared" si="11"/>
        <v>0</v>
      </c>
      <c r="M69" s="748">
        <f t="shared" si="11"/>
        <v>0</v>
      </c>
      <c r="N69" s="748">
        <f t="shared" si="11"/>
        <v>0</v>
      </c>
      <c r="O69" s="748">
        <f t="shared" si="11"/>
        <v>0</v>
      </c>
      <c r="P69" s="748">
        <f t="shared" si="11"/>
        <v>0</v>
      </c>
      <c r="Q69" s="748">
        <f t="shared" si="11"/>
        <v>0</v>
      </c>
      <c r="R69" s="748">
        <f t="shared" si="11"/>
        <v>0</v>
      </c>
      <c r="S69" s="748">
        <f t="shared" si="11"/>
        <v>0</v>
      </c>
      <c r="T69" s="748">
        <f t="shared" si="11"/>
        <v>0</v>
      </c>
      <c r="U69" s="748">
        <f t="shared" si="11"/>
        <v>0</v>
      </c>
      <c r="V69" s="748">
        <f t="shared" si="11"/>
        <v>0</v>
      </c>
      <c r="W69" s="748">
        <f t="shared" si="11"/>
        <v>0</v>
      </c>
      <c r="X69" s="748">
        <f t="shared" si="11"/>
        <v>0</v>
      </c>
      <c r="Y69" s="748">
        <f t="shared" si="11"/>
        <v>0</v>
      </c>
      <c r="Z69" s="748">
        <f t="shared" si="11"/>
        <v>0</v>
      </c>
      <c r="AA69" s="748">
        <f t="shared" si="11"/>
        <v>0</v>
      </c>
      <c r="AB69" s="748">
        <f t="shared" si="11"/>
        <v>0</v>
      </c>
      <c r="AC69" s="748">
        <f t="shared" si="11"/>
        <v>0</v>
      </c>
      <c r="AD69" s="748">
        <f t="shared" si="11"/>
        <v>0</v>
      </c>
      <c r="AE69" s="748">
        <f t="shared" si="11"/>
        <v>-48</v>
      </c>
      <c r="AF69" s="748">
        <f t="shared" si="11"/>
        <v>-96</v>
      </c>
      <c r="AG69" s="748">
        <f t="shared" si="11"/>
        <v>-96</v>
      </c>
      <c r="AH69" s="748">
        <f t="shared" si="11"/>
        <v>-96</v>
      </c>
      <c r="AI69" s="748">
        <f t="shared" si="11"/>
        <v>-96</v>
      </c>
      <c r="AJ69" s="748">
        <f t="shared" si="11"/>
        <v>-96</v>
      </c>
      <c r="AK69" s="602"/>
      <c r="AL69" s="673"/>
      <c r="AM69" s="679"/>
      <c r="AN69" s="663"/>
      <c r="AO69" s="680"/>
      <c r="AP69" s="543"/>
      <c r="AQ69" s="693"/>
      <c r="AS69" s="525"/>
      <c r="AT69" s="525"/>
      <c r="AU69" s="525"/>
    </row>
    <row r="70" spans="2:47" s="661" customFormat="1" ht="20.100000000000001" customHeight="1">
      <c r="B70" s="2335"/>
      <c r="C70" s="682"/>
      <c r="D70" s="740">
        <f>+在庫管理!H45</f>
        <v>0</v>
      </c>
      <c r="E70" s="669" t="s">
        <v>904</v>
      </c>
      <c r="F70" s="751"/>
      <c r="G70" s="746"/>
      <c r="H70" s="746"/>
      <c r="I70" s="746"/>
      <c r="J70" s="746"/>
      <c r="K70" s="746"/>
      <c r="L70" s="746"/>
      <c r="M70" s="746"/>
      <c r="N70" s="746"/>
      <c r="O70" s="746"/>
      <c r="P70" s="746"/>
      <c r="Q70" s="746"/>
      <c r="R70" s="746"/>
      <c r="S70" s="746"/>
      <c r="T70" s="746"/>
      <c r="U70" s="746"/>
      <c r="V70" s="746"/>
      <c r="W70" s="746"/>
      <c r="X70" s="746"/>
      <c r="Y70" s="746"/>
      <c r="Z70" s="746"/>
      <c r="AA70" s="746"/>
      <c r="AB70" s="746"/>
      <c r="AC70" s="746"/>
      <c r="AD70" s="746"/>
      <c r="AE70" s="746"/>
      <c r="AF70" s="746"/>
      <c r="AG70" s="746"/>
      <c r="AH70" s="746"/>
      <c r="AI70" s="746"/>
      <c r="AJ70" s="746"/>
      <c r="AK70" s="747"/>
      <c r="AL70" s="670"/>
      <c r="AM70" s="671"/>
      <c r="AN70" s="691"/>
      <c r="AO70" s="680"/>
      <c r="AP70" s="543"/>
      <c r="AQ70" s="543" t="s">
        <v>425</v>
      </c>
      <c r="AS70" s="525"/>
      <c r="AT70" s="525"/>
      <c r="AU70" s="525"/>
    </row>
    <row r="71" spans="2:47" s="661" customFormat="1" ht="20.100000000000001" customHeight="1" thickBot="1">
      <c r="B71" s="2336"/>
      <c r="C71" s="2301" t="s">
        <v>928</v>
      </c>
      <c r="D71" s="2302"/>
      <c r="E71" s="683"/>
      <c r="F71" s="752"/>
      <c r="G71" s="752"/>
      <c r="H71" s="752"/>
      <c r="I71" s="752"/>
      <c r="J71" s="752"/>
      <c r="K71" s="752"/>
      <c r="L71" s="752"/>
      <c r="M71" s="752"/>
      <c r="N71" s="752"/>
      <c r="O71" s="752"/>
      <c r="P71" s="752"/>
      <c r="Q71" s="752"/>
      <c r="R71" s="752"/>
      <c r="S71" s="752"/>
      <c r="T71" s="752"/>
      <c r="U71" s="752"/>
      <c r="V71" s="752"/>
      <c r="W71" s="752"/>
      <c r="X71" s="752"/>
      <c r="Y71" s="752"/>
      <c r="Z71" s="752"/>
      <c r="AA71" s="752"/>
      <c r="AB71" s="752"/>
      <c r="AC71" s="752"/>
      <c r="AD71" s="752"/>
      <c r="AE71" s="752"/>
      <c r="AF71" s="752"/>
      <c r="AG71" s="752"/>
      <c r="AH71" s="752"/>
      <c r="AI71" s="752"/>
      <c r="AJ71" s="752"/>
      <c r="AK71" s="570">
        <f>SUM(F71:AJ71)</f>
        <v>0</v>
      </c>
      <c r="AL71" s="685"/>
      <c r="AM71" s="686"/>
      <c r="AN71" s="667"/>
      <c r="AO71" s="680"/>
      <c r="AP71" s="543"/>
      <c r="AQ71" s="543"/>
      <c r="AS71" s="525"/>
      <c r="AT71" s="525"/>
      <c r="AU71" s="525"/>
    </row>
    <row r="72" spans="2:47">
      <c r="J72" s="518">
        <v>80</v>
      </c>
      <c r="N72" s="518">
        <v>80</v>
      </c>
      <c r="S72" s="518">
        <v>80</v>
      </c>
      <c r="Y72" s="518">
        <v>80</v>
      </c>
      <c r="AC72" s="518">
        <v>80</v>
      </c>
    </row>
    <row r="73" spans="2:47">
      <c r="C73" s="550"/>
    </row>
  </sheetData>
  <protectedRanges>
    <protectedRange sqref="F7" name="範囲2_1_1_1_3_1_1_1"/>
    <protectedRange sqref="G7:AJ7 F8:AJ8" name="範囲2_2_1_1_3_1_1_1"/>
  </protectedRanges>
  <mergeCells count="107">
    <mergeCell ref="B63:B71"/>
    <mergeCell ref="C63:C64"/>
    <mergeCell ref="D63:D64"/>
    <mergeCell ref="C65:C66"/>
    <mergeCell ref="D65:D66"/>
    <mergeCell ref="C67:D67"/>
    <mergeCell ref="C68:E68"/>
    <mergeCell ref="C69:D69"/>
    <mergeCell ref="C71:D71"/>
    <mergeCell ref="B54:B62"/>
    <mergeCell ref="C54:C55"/>
    <mergeCell ref="D54:D55"/>
    <mergeCell ref="C56:C57"/>
    <mergeCell ref="D56:D57"/>
    <mergeCell ref="C58:D58"/>
    <mergeCell ref="C59:E59"/>
    <mergeCell ref="C60:D60"/>
    <mergeCell ref="C62:D62"/>
    <mergeCell ref="B45:B53"/>
    <mergeCell ref="C45:C46"/>
    <mergeCell ref="D45:D46"/>
    <mergeCell ref="C47:C48"/>
    <mergeCell ref="D47:D48"/>
    <mergeCell ref="C49:D49"/>
    <mergeCell ref="C50:E50"/>
    <mergeCell ref="C51:D51"/>
    <mergeCell ref="C53:D53"/>
    <mergeCell ref="D9:D10"/>
    <mergeCell ref="C11:C12"/>
    <mergeCell ref="D11:D12"/>
    <mergeCell ref="C13:E13"/>
    <mergeCell ref="C14:D14"/>
    <mergeCell ref="C15:D15"/>
    <mergeCell ref="AW43:AZ43"/>
    <mergeCell ref="AW24:AZ24"/>
    <mergeCell ref="AW25:AZ25"/>
    <mergeCell ref="AW42:AZ42"/>
    <mergeCell ref="C44:D44"/>
    <mergeCell ref="B36:B44"/>
    <mergeCell ref="C36:C37"/>
    <mergeCell ref="D36:D37"/>
    <mergeCell ref="C38:C39"/>
    <mergeCell ref="D38:D39"/>
    <mergeCell ref="C40:E40"/>
    <mergeCell ref="B27:B35"/>
    <mergeCell ref="C27:C28"/>
    <mergeCell ref="D27:D28"/>
    <mergeCell ref="C29:C30"/>
    <mergeCell ref="D29:D30"/>
    <mergeCell ref="C31:E31"/>
    <mergeCell ref="C32:D32"/>
    <mergeCell ref="C33:D33"/>
    <mergeCell ref="C35:D35"/>
    <mergeCell ref="C41:D41"/>
    <mergeCell ref="C42:D42"/>
    <mergeCell ref="AX6:AY6"/>
    <mergeCell ref="AT7:AU8"/>
    <mergeCell ref="AV7:AW8"/>
    <mergeCell ref="AX7:AY8"/>
    <mergeCell ref="AV6:AW6"/>
    <mergeCell ref="AW15:AZ15"/>
    <mergeCell ref="AW16:AZ16"/>
    <mergeCell ref="C17:D17"/>
    <mergeCell ref="B18:B26"/>
    <mergeCell ref="C18:C19"/>
    <mergeCell ref="D18:D19"/>
    <mergeCell ref="C20:C21"/>
    <mergeCell ref="D20:D21"/>
    <mergeCell ref="C22:E22"/>
    <mergeCell ref="C26:D26"/>
    <mergeCell ref="C23:D23"/>
    <mergeCell ref="C24:D24"/>
    <mergeCell ref="B6:B8"/>
    <mergeCell ref="C6:C8"/>
    <mergeCell ref="D6:E8"/>
    <mergeCell ref="F6:AJ6"/>
    <mergeCell ref="AT6:AU6"/>
    <mergeCell ref="B9:B17"/>
    <mergeCell ref="C9:C10"/>
    <mergeCell ref="AC1:AD1"/>
    <mergeCell ref="AE1:AI1"/>
    <mergeCell ref="AJ1:AK1"/>
    <mergeCell ref="AT3:AU3"/>
    <mergeCell ref="AV3:AW3"/>
    <mergeCell ref="AX3:AY3"/>
    <mergeCell ref="AC4:AD4"/>
    <mergeCell ref="AE4:AI4"/>
    <mergeCell ref="AJ4:AK4"/>
    <mergeCell ref="AT4:AU5"/>
    <mergeCell ref="AV4:AW5"/>
    <mergeCell ref="AX4:AY5"/>
    <mergeCell ref="AC5:AD5"/>
    <mergeCell ref="AJ3:AK3"/>
    <mergeCell ref="AJ5:AK5"/>
    <mergeCell ref="F2:G2"/>
    <mergeCell ref="V2:W2"/>
    <mergeCell ref="X2:Y2"/>
    <mergeCell ref="Z2:AA2"/>
    <mergeCell ref="AC2:AD2"/>
    <mergeCell ref="AE2:AI2"/>
    <mergeCell ref="AJ2:AK2"/>
    <mergeCell ref="V3:W5"/>
    <mergeCell ref="X3:Y5"/>
    <mergeCell ref="Z3:AA5"/>
    <mergeCell ref="AC3:AD3"/>
    <mergeCell ref="AE3:AI3"/>
    <mergeCell ref="AE5:AI5"/>
  </mergeCells>
  <phoneticPr fontId="6"/>
  <conditionalFormatting sqref="F7:AJ71">
    <cfRule type="expression" dxfId="32" priority="1">
      <formula>WEEKDAY(F$7)=7</formula>
    </cfRule>
    <cfRule type="expression" dxfId="31" priority="2">
      <formula>WEEKDAY(F$7)=1</formula>
    </cfRule>
  </conditionalFormatting>
  <printOptions horizontalCentered="1"/>
  <pageMargins left="0" right="0" top="0.78740157480314965" bottom="0" header="0" footer="0"/>
  <pageSetup paperSize="8" scale="59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99"/>
    <pageSetUpPr autoPageBreaks="0" fitToPage="1"/>
  </sheetPr>
  <dimension ref="B1:AV257"/>
  <sheetViews>
    <sheetView view="pageBreakPreview" zoomScale="70" zoomScaleNormal="40" zoomScaleSheetLayoutView="70" workbookViewId="0">
      <pane xSplit="8" ySplit="7" topLeftCell="I8" activePane="bottomRight" state="frozen"/>
      <selection pane="topRight" activeCell="I1" sqref="I1"/>
      <selection pane="bottomLeft" activeCell="A7" sqref="A7"/>
      <selection pane="bottomRight" activeCell="I7" sqref="I7"/>
    </sheetView>
  </sheetViews>
  <sheetFormatPr defaultRowHeight="18.600000000000001"/>
  <cols>
    <col min="1" max="1" width="5" style="515" customWidth="1"/>
    <col min="2" max="2" width="3.44140625" style="515" hidden="1" customWidth="1"/>
    <col min="3" max="3" width="7.6640625" style="516" hidden="1" customWidth="1"/>
    <col min="4" max="4" width="7.6640625" style="515" hidden="1" customWidth="1"/>
    <col min="5" max="5" width="14.6640625" style="515" customWidth="1"/>
    <col min="6" max="7" width="12.6640625" style="515" customWidth="1"/>
    <col min="8" max="8" width="7.6640625" style="515" customWidth="1"/>
    <col min="9" max="39" width="5.33203125" style="515" customWidth="1"/>
    <col min="40" max="40" width="8" style="648" customWidth="1"/>
    <col min="41" max="41" width="6" style="522" bestFit="1" customWidth="1"/>
    <col min="42" max="42" width="7.33203125" style="649" bestFit="1" customWidth="1"/>
    <col min="43" max="43" width="2.6640625" style="522" customWidth="1"/>
    <col min="44" max="44" width="11.33203125" style="550" customWidth="1"/>
    <col min="45" max="45" width="12.6640625" style="550" bestFit="1" customWidth="1"/>
    <col min="46" max="46" width="12.6640625" style="525" customWidth="1"/>
    <col min="47" max="47" width="15.6640625" style="525" bestFit="1" customWidth="1"/>
    <col min="48" max="48" width="13.6640625" style="525" bestFit="1" customWidth="1"/>
    <col min="49" max="50" width="9" style="515" customWidth="1"/>
    <col min="51" max="253" width="9" style="515"/>
    <col min="254" max="254" width="4" style="515" customWidth="1"/>
    <col min="255" max="255" width="9" style="515"/>
    <col min="256" max="256" width="20" style="515" customWidth="1"/>
    <col min="257" max="257" width="18.33203125" style="515" bestFit="1" customWidth="1"/>
    <col min="258" max="258" width="6.33203125" style="515" customWidth="1"/>
    <col min="259" max="288" width="5.33203125" style="515" customWidth="1"/>
    <col min="289" max="289" width="8" style="515" customWidth="1"/>
    <col min="290" max="290" width="9.6640625" style="515" bestFit="1" customWidth="1"/>
    <col min="291" max="291" width="0" style="515" hidden="1" customWidth="1"/>
    <col min="292" max="292" width="10.33203125" style="515" customWidth="1"/>
    <col min="293" max="293" width="9.33203125" style="515" customWidth="1"/>
    <col min="294" max="509" width="9" style="515"/>
    <col min="510" max="510" width="4" style="515" customWidth="1"/>
    <col min="511" max="511" width="9" style="515"/>
    <col min="512" max="512" width="20" style="515" customWidth="1"/>
    <col min="513" max="513" width="18.33203125" style="515" bestFit="1" customWidth="1"/>
    <col min="514" max="514" width="6.33203125" style="515" customWidth="1"/>
    <col min="515" max="544" width="5.33203125" style="515" customWidth="1"/>
    <col min="545" max="545" width="8" style="515" customWidth="1"/>
    <col min="546" max="546" width="9.6640625" style="515" bestFit="1" customWidth="1"/>
    <col min="547" max="547" width="0" style="515" hidden="1" customWidth="1"/>
    <col min="548" max="548" width="10.33203125" style="515" customWidth="1"/>
    <col min="549" max="549" width="9.33203125" style="515" customWidth="1"/>
    <col min="550" max="765" width="9" style="515"/>
    <col min="766" max="766" width="4" style="515" customWidth="1"/>
    <col min="767" max="767" width="9" style="515"/>
    <col min="768" max="768" width="20" style="515" customWidth="1"/>
    <col min="769" max="769" width="18.33203125" style="515" bestFit="1" customWidth="1"/>
    <col min="770" max="770" width="6.33203125" style="515" customWidth="1"/>
    <col min="771" max="800" width="5.33203125" style="515" customWidth="1"/>
    <col min="801" max="801" width="8" style="515" customWidth="1"/>
    <col min="802" max="802" width="9.6640625" style="515" bestFit="1" customWidth="1"/>
    <col min="803" max="803" width="0" style="515" hidden="1" customWidth="1"/>
    <col min="804" max="804" width="10.33203125" style="515" customWidth="1"/>
    <col min="805" max="805" width="9.33203125" style="515" customWidth="1"/>
    <col min="806" max="1021" width="9" style="515"/>
    <col min="1022" max="1022" width="4" style="515" customWidth="1"/>
    <col min="1023" max="1023" width="9" style="515"/>
    <col min="1024" max="1024" width="20" style="515" customWidth="1"/>
    <col min="1025" max="1025" width="18.33203125" style="515" bestFit="1" customWidth="1"/>
    <col min="1026" max="1026" width="6.33203125" style="515" customWidth="1"/>
    <col min="1027" max="1056" width="5.33203125" style="515" customWidth="1"/>
    <col min="1057" max="1057" width="8" style="515" customWidth="1"/>
    <col min="1058" max="1058" width="9.6640625" style="515" bestFit="1" customWidth="1"/>
    <col min="1059" max="1059" width="0" style="515" hidden="1" customWidth="1"/>
    <col min="1060" max="1060" width="10.33203125" style="515" customWidth="1"/>
    <col min="1061" max="1061" width="9.33203125" style="515" customWidth="1"/>
    <col min="1062" max="1277" width="9" style="515"/>
    <col min="1278" max="1278" width="4" style="515" customWidth="1"/>
    <col min="1279" max="1279" width="9" style="515"/>
    <col min="1280" max="1280" width="20" style="515" customWidth="1"/>
    <col min="1281" max="1281" width="18.33203125" style="515" bestFit="1" customWidth="1"/>
    <col min="1282" max="1282" width="6.33203125" style="515" customWidth="1"/>
    <col min="1283" max="1312" width="5.33203125" style="515" customWidth="1"/>
    <col min="1313" max="1313" width="8" style="515" customWidth="1"/>
    <col min="1314" max="1314" width="9.6640625" style="515" bestFit="1" customWidth="1"/>
    <col min="1315" max="1315" width="0" style="515" hidden="1" customWidth="1"/>
    <col min="1316" max="1316" width="10.33203125" style="515" customWidth="1"/>
    <col min="1317" max="1317" width="9.33203125" style="515" customWidth="1"/>
    <col min="1318" max="1533" width="9" style="515"/>
    <col min="1534" max="1534" width="4" style="515" customWidth="1"/>
    <col min="1535" max="1535" width="9" style="515"/>
    <col min="1536" max="1536" width="20" style="515" customWidth="1"/>
    <col min="1537" max="1537" width="18.33203125" style="515" bestFit="1" customWidth="1"/>
    <col min="1538" max="1538" width="6.33203125" style="515" customWidth="1"/>
    <col min="1539" max="1568" width="5.33203125" style="515" customWidth="1"/>
    <col min="1569" max="1569" width="8" style="515" customWidth="1"/>
    <col min="1570" max="1570" width="9.6640625" style="515" bestFit="1" customWidth="1"/>
    <col min="1571" max="1571" width="0" style="515" hidden="1" customWidth="1"/>
    <col min="1572" max="1572" width="10.33203125" style="515" customWidth="1"/>
    <col min="1573" max="1573" width="9.33203125" style="515" customWidth="1"/>
    <col min="1574" max="1789" width="9" style="515"/>
    <col min="1790" max="1790" width="4" style="515" customWidth="1"/>
    <col min="1791" max="1791" width="9" style="515"/>
    <col min="1792" max="1792" width="20" style="515" customWidth="1"/>
    <col min="1793" max="1793" width="18.33203125" style="515" bestFit="1" customWidth="1"/>
    <col min="1794" max="1794" width="6.33203125" style="515" customWidth="1"/>
    <col min="1795" max="1824" width="5.33203125" style="515" customWidth="1"/>
    <col min="1825" max="1825" width="8" style="515" customWidth="1"/>
    <col min="1826" max="1826" width="9.6640625" style="515" bestFit="1" customWidth="1"/>
    <col min="1827" max="1827" width="0" style="515" hidden="1" customWidth="1"/>
    <col min="1828" max="1828" width="10.33203125" style="515" customWidth="1"/>
    <col min="1829" max="1829" width="9.33203125" style="515" customWidth="1"/>
    <col min="1830" max="2045" width="9" style="515"/>
    <col min="2046" max="2046" width="4" style="515" customWidth="1"/>
    <col min="2047" max="2047" width="9" style="515"/>
    <col min="2048" max="2048" width="20" style="515" customWidth="1"/>
    <col min="2049" max="2049" width="18.33203125" style="515" bestFit="1" customWidth="1"/>
    <col min="2050" max="2050" width="6.33203125" style="515" customWidth="1"/>
    <col min="2051" max="2080" width="5.33203125" style="515" customWidth="1"/>
    <col min="2081" max="2081" width="8" style="515" customWidth="1"/>
    <col min="2082" max="2082" width="9.6640625" style="515" bestFit="1" customWidth="1"/>
    <col min="2083" max="2083" width="0" style="515" hidden="1" customWidth="1"/>
    <col min="2084" max="2084" width="10.33203125" style="515" customWidth="1"/>
    <col min="2085" max="2085" width="9.33203125" style="515" customWidth="1"/>
    <col min="2086" max="2301" width="9" style="515"/>
    <col min="2302" max="2302" width="4" style="515" customWidth="1"/>
    <col min="2303" max="2303" width="9" style="515"/>
    <col min="2304" max="2304" width="20" style="515" customWidth="1"/>
    <col min="2305" max="2305" width="18.33203125" style="515" bestFit="1" customWidth="1"/>
    <col min="2306" max="2306" width="6.33203125" style="515" customWidth="1"/>
    <col min="2307" max="2336" width="5.33203125" style="515" customWidth="1"/>
    <col min="2337" max="2337" width="8" style="515" customWidth="1"/>
    <col min="2338" max="2338" width="9.6640625" style="515" bestFit="1" customWidth="1"/>
    <col min="2339" max="2339" width="0" style="515" hidden="1" customWidth="1"/>
    <col min="2340" max="2340" width="10.33203125" style="515" customWidth="1"/>
    <col min="2341" max="2341" width="9.33203125" style="515" customWidth="1"/>
    <col min="2342" max="2557" width="9" style="515"/>
    <col min="2558" max="2558" width="4" style="515" customWidth="1"/>
    <col min="2559" max="2559" width="9" style="515"/>
    <col min="2560" max="2560" width="20" style="515" customWidth="1"/>
    <col min="2561" max="2561" width="18.33203125" style="515" bestFit="1" customWidth="1"/>
    <col min="2562" max="2562" width="6.33203125" style="515" customWidth="1"/>
    <col min="2563" max="2592" width="5.33203125" style="515" customWidth="1"/>
    <col min="2593" max="2593" width="8" style="515" customWidth="1"/>
    <col min="2594" max="2594" width="9.6640625" style="515" bestFit="1" customWidth="1"/>
    <col min="2595" max="2595" width="0" style="515" hidden="1" customWidth="1"/>
    <col min="2596" max="2596" width="10.33203125" style="515" customWidth="1"/>
    <col min="2597" max="2597" width="9.33203125" style="515" customWidth="1"/>
    <col min="2598" max="2813" width="9" style="515"/>
    <col min="2814" max="2814" width="4" style="515" customWidth="1"/>
    <col min="2815" max="2815" width="9" style="515"/>
    <col min="2816" max="2816" width="20" style="515" customWidth="1"/>
    <col min="2817" max="2817" width="18.33203125" style="515" bestFit="1" customWidth="1"/>
    <col min="2818" max="2818" width="6.33203125" style="515" customWidth="1"/>
    <col min="2819" max="2848" width="5.33203125" style="515" customWidth="1"/>
    <col min="2849" max="2849" width="8" style="515" customWidth="1"/>
    <col min="2850" max="2850" width="9.6640625" style="515" bestFit="1" customWidth="1"/>
    <col min="2851" max="2851" width="0" style="515" hidden="1" customWidth="1"/>
    <col min="2852" max="2852" width="10.33203125" style="515" customWidth="1"/>
    <col min="2853" max="2853" width="9.33203125" style="515" customWidth="1"/>
    <col min="2854" max="3069" width="9" style="515"/>
    <col min="3070" max="3070" width="4" style="515" customWidth="1"/>
    <col min="3071" max="3071" width="9" style="515"/>
    <col min="3072" max="3072" width="20" style="515" customWidth="1"/>
    <col min="3073" max="3073" width="18.33203125" style="515" bestFit="1" customWidth="1"/>
    <col min="3074" max="3074" width="6.33203125" style="515" customWidth="1"/>
    <col min="3075" max="3104" width="5.33203125" style="515" customWidth="1"/>
    <col min="3105" max="3105" width="8" style="515" customWidth="1"/>
    <col min="3106" max="3106" width="9.6640625" style="515" bestFit="1" customWidth="1"/>
    <col min="3107" max="3107" width="0" style="515" hidden="1" customWidth="1"/>
    <col min="3108" max="3108" width="10.33203125" style="515" customWidth="1"/>
    <col min="3109" max="3109" width="9.33203125" style="515" customWidth="1"/>
    <col min="3110" max="3325" width="9" style="515"/>
    <col min="3326" max="3326" width="4" style="515" customWidth="1"/>
    <col min="3327" max="3327" width="9" style="515"/>
    <col min="3328" max="3328" width="20" style="515" customWidth="1"/>
    <col min="3329" max="3329" width="18.33203125" style="515" bestFit="1" customWidth="1"/>
    <col min="3330" max="3330" width="6.33203125" style="515" customWidth="1"/>
    <col min="3331" max="3360" width="5.33203125" style="515" customWidth="1"/>
    <col min="3361" max="3361" width="8" style="515" customWidth="1"/>
    <col min="3362" max="3362" width="9.6640625" style="515" bestFit="1" customWidth="1"/>
    <col min="3363" max="3363" width="0" style="515" hidden="1" customWidth="1"/>
    <col min="3364" max="3364" width="10.33203125" style="515" customWidth="1"/>
    <col min="3365" max="3365" width="9.33203125" style="515" customWidth="1"/>
    <col min="3366" max="3581" width="9" style="515"/>
    <col min="3582" max="3582" width="4" style="515" customWidth="1"/>
    <col min="3583" max="3583" width="9" style="515"/>
    <col min="3584" max="3584" width="20" style="515" customWidth="1"/>
    <col min="3585" max="3585" width="18.33203125" style="515" bestFit="1" customWidth="1"/>
    <col min="3586" max="3586" width="6.33203125" style="515" customWidth="1"/>
    <col min="3587" max="3616" width="5.33203125" style="515" customWidth="1"/>
    <col min="3617" max="3617" width="8" style="515" customWidth="1"/>
    <col min="3618" max="3618" width="9.6640625" style="515" bestFit="1" customWidth="1"/>
    <col min="3619" max="3619" width="0" style="515" hidden="1" customWidth="1"/>
    <col min="3620" max="3620" width="10.33203125" style="515" customWidth="1"/>
    <col min="3621" max="3621" width="9.33203125" style="515" customWidth="1"/>
    <col min="3622" max="3837" width="9" style="515"/>
    <col min="3838" max="3838" width="4" style="515" customWidth="1"/>
    <col min="3839" max="3839" width="9" style="515"/>
    <col min="3840" max="3840" width="20" style="515" customWidth="1"/>
    <col min="3841" max="3841" width="18.33203125" style="515" bestFit="1" customWidth="1"/>
    <col min="3842" max="3842" width="6.33203125" style="515" customWidth="1"/>
    <col min="3843" max="3872" width="5.33203125" style="515" customWidth="1"/>
    <col min="3873" max="3873" width="8" style="515" customWidth="1"/>
    <col min="3874" max="3874" width="9.6640625" style="515" bestFit="1" customWidth="1"/>
    <col min="3875" max="3875" width="0" style="515" hidden="1" customWidth="1"/>
    <col min="3876" max="3876" width="10.33203125" style="515" customWidth="1"/>
    <col min="3877" max="3877" width="9.33203125" style="515" customWidth="1"/>
    <col min="3878" max="4093" width="9" style="515"/>
    <col min="4094" max="4094" width="4" style="515" customWidth="1"/>
    <col min="4095" max="4095" width="9" style="515"/>
    <col min="4096" max="4096" width="20" style="515" customWidth="1"/>
    <col min="4097" max="4097" width="18.33203125" style="515" bestFit="1" customWidth="1"/>
    <col min="4098" max="4098" width="6.33203125" style="515" customWidth="1"/>
    <col min="4099" max="4128" width="5.33203125" style="515" customWidth="1"/>
    <col min="4129" max="4129" width="8" style="515" customWidth="1"/>
    <col min="4130" max="4130" width="9.6640625" style="515" bestFit="1" customWidth="1"/>
    <col min="4131" max="4131" width="0" style="515" hidden="1" customWidth="1"/>
    <col min="4132" max="4132" width="10.33203125" style="515" customWidth="1"/>
    <col min="4133" max="4133" width="9.33203125" style="515" customWidth="1"/>
    <col min="4134" max="4349" width="9" style="515"/>
    <col min="4350" max="4350" width="4" style="515" customWidth="1"/>
    <col min="4351" max="4351" width="9" style="515"/>
    <col min="4352" max="4352" width="20" style="515" customWidth="1"/>
    <col min="4353" max="4353" width="18.33203125" style="515" bestFit="1" customWidth="1"/>
    <col min="4354" max="4354" width="6.33203125" style="515" customWidth="1"/>
    <col min="4355" max="4384" width="5.33203125" style="515" customWidth="1"/>
    <col min="4385" max="4385" width="8" style="515" customWidth="1"/>
    <col min="4386" max="4386" width="9.6640625" style="515" bestFit="1" customWidth="1"/>
    <col min="4387" max="4387" width="0" style="515" hidden="1" customWidth="1"/>
    <col min="4388" max="4388" width="10.33203125" style="515" customWidth="1"/>
    <col min="4389" max="4389" width="9.33203125" style="515" customWidth="1"/>
    <col min="4390" max="4605" width="9" style="515"/>
    <col min="4606" max="4606" width="4" style="515" customWidth="1"/>
    <col min="4607" max="4607" width="9" style="515"/>
    <col min="4608" max="4608" width="20" style="515" customWidth="1"/>
    <col min="4609" max="4609" width="18.33203125" style="515" bestFit="1" customWidth="1"/>
    <col min="4610" max="4610" width="6.33203125" style="515" customWidth="1"/>
    <col min="4611" max="4640" width="5.33203125" style="515" customWidth="1"/>
    <col min="4641" max="4641" width="8" style="515" customWidth="1"/>
    <col min="4642" max="4642" width="9.6640625" style="515" bestFit="1" customWidth="1"/>
    <col min="4643" max="4643" width="0" style="515" hidden="1" customWidth="1"/>
    <col min="4644" max="4644" width="10.33203125" style="515" customWidth="1"/>
    <col min="4645" max="4645" width="9.33203125" style="515" customWidth="1"/>
    <col min="4646" max="4861" width="9" style="515"/>
    <col min="4862" max="4862" width="4" style="515" customWidth="1"/>
    <col min="4863" max="4863" width="9" style="515"/>
    <col min="4864" max="4864" width="20" style="515" customWidth="1"/>
    <col min="4865" max="4865" width="18.33203125" style="515" bestFit="1" customWidth="1"/>
    <col min="4866" max="4866" width="6.33203125" style="515" customWidth="1"/>
    <col min="4867" max="4896" width="5.33203125" style="515" customWidth="1"/>
    <col min="4897" max="4897" width="8" style="515" customWidth="1"/>
    <col min="4898" max="4898" width="9.6640625" style="515" bestFit="1" customWidth="1"/>
    <col min="4899" max="4899" width="0" style="515" hidden="1" customWidth="1"/>
    <col min="4900" max="4900" width="10.33203125" style="515" customWidth="1"/>
    <col min="4901" max="4901" width="9.33203125" style="515" customWidth="1"/>
    <col min="4902" max="5117" width="9" style="515"/>
    <col min="5118" max="5118" width="4" style="515" customWidth="1"/>
    <col min="5119" max="5119" width="9" style="515"/>
    <col min="5120" max="5120" width="20" style="515" customWidth="1"/>
    <col min="5121" max="5121" width="18.33203125" style="515" bestFit="1" customWidth="1"/>
    <col min="5122" max="5122" width="6.33203125" style="515" customWidth="1"/>
    <col min="5123" max="5152" width="5.33203125" style="515" customWidth="1"/>
    <col min="5153" max="5153" width="8" style="515" customWidth="1"/>
    <col min="5154" max="5154" width="9.6640625" style="515" bestFit="1" customWidth="1"/>
    <col min="5155" max="5155" width="0" style="515" hidden="1" customWidth="1"/>
    <col min="5156" max="5156" width="10.33203125" style="515" customWidth="1"/>
    <col min="5157" max="5157" width="9.33203125" style="515" customWidth="1"/>
    <col min="5158" max="5373" width="9" style="515"/>
    <col min="5374" max="5374" width="4" style="515" customWidth="1"/>
    <col min="5375" max="5375" width="9" style="515"/>
    <col min="5376" max="5376" width="20" style="515" customWidth="1"/>
    <col min="5377" max="5377" width="18.33203125" style="515" bestFit="1" customWidth="1"/>
    <col min="5378" max="5378" width="6.33203125" style="515" customWidth="1"/>
    <col min="5379" max="5408" width="5.33203125" style="515" customWidth="1"/>
    <col min="5409" max="5409" width="8" style="515" customWidth="1"/>
    <col min="5410" max="5410" width="9.6640625" style="515" bestFit="1" customWidth="1"/>
    <col min="5411" max="5411" width="0" style="515" hidden="1" customWidth="1"/>
    <col min="5412" max="5412" width="10.33203125" style="515" customWidth="1"/>
    <col min="5413" max="5413" width="9.33203125" style="515" customWidth="1"/>
    <col min="5414" max="5629" width="9" style="515"/>
    <col min="5630" max="5630" width="4" style="515" customWidth="1"/>
    <col min="5631" max="5631" width="9" style="515"/>
    <col min="5632" max="5632" width="20" style="515" customWidth="1"/>
    <col min="5633" max="5633" width="18.33203125" style="515" bestFit="1" customWidth="1"/>
    <col min="5634" max="5634" width="6.33203125" style="515" customWidth="1"/>
    <col min="5635" max="5664" width="5.33203125" style="515" customWidth="1"/>
    <col min="5665" max="5665" width="8" style="515" customWidth="1"/>
    <col min="5666" max="5666" width="9.6640625" style="515" bestFit="1" customWidth="1"/>
    <col min="5667" max="5667" width="0" style="515" hidden="1" customWidth="1"/>
    <col min="5668" max="5668" width="10.33203125" style="515" customWidth="1"/>
    <col min="5669" max="5669" width="9.33203125" style="515" customWidth="1"/>
    <col min="5670" max="5885" width="9" style="515"/>
    <col min="5886" max="5886" width="4" style="515" customWidth="1"/>
    <col min="5887" max="5887" width="9" style="515"/>
    <col min="5888" max="5888" width="20" style="515" customWidth="1"/>
    <col min="5889" max="5889" width="18.33203125" style="515" bestFit="1" customWidth="1"/>
    <col min="5890" max="5890" width="6.33203125" style="515" customWidth="1"/>
    <col min="5891" max="5920" width="5.33203125" style="515" customWidth="1"/>
    <col min="5921" max="5921" width="8" style="515" customWidth="1"/>
    <col min="5922" max="5922" width="9.6640625" style="515" bestFit="1" customWidth="1"/>
    <col min="5923" max="5923" width="0" style="515" hidden="1" customWidth="1"/>
    <col min="5924" max="5924" width="10.33203125" style="515" customWidth="1"/>
    <col min="5925" max="5925" width="9.33203125" style="515" customWidth="1"/>
    <col min="5926" max="6141" width="9" style="515"/>
    <col min="6142" max="6142" width="4" style="515" customWidth="1"/>
    <col min="6143" max="6143" width="9" style="515"/>
    <col min="6144" max="6144" width="20" style="515" customWidth="1"/>
    <col min="6145" max="6145" width="18.33203125" style="515" bestFit="1" customWidth="1"/>
    <col min="6146" max="6146" width="6.33203125" style="515" customWidth="1"/>
    <col min="6147" max="6176" width="5.33203125" style="515" customWidth="1"/>
    <col min="6177" max="6177" width="8" style="515" customWidth="1"/>
    <col min="6178" max="6178" width="9.6640625" style="515" bestFit="1" customWidth="1"/>
    <col min="6179" max="6179" width="0" style="515" hidden="1" customWidth="1"/>
    <col min="6180" max="6180" width="10.33203125" style="515" customWidth="1"/>
    <col min="6181" max="6181" width="9.33203125" style="515" customWidth="1"/>
    <col min="6182" max="6397" width="9" style="515"/>
    <col min="6398" max="6398" width="4" style="515" customWidth="1"/>
    <col min="6399" max="6399" width="9" style="515"/>
    <col min="6400" max="6400" width="20" style="515" customWidth="1"/>
    <col min="6401" max="6401" width="18.33203125" style="515" bestFit="1" customWidth="1"/>
    <col min="6402" max="6402" width="6.33203125" style="515" customWidth="1"/>
    <col min="6403" max="6432" width="5.33203125" style="515" customWidth="1"/>
    <col min="6433" max="6433" width="8" style="515" customWidth="1"/>
    <col min="6434" max="6434" width="9.6640625" style="515" bestFit="1" customWidth="1"/>
    <col min="6435" max="6435" width="0" style="515" hidden="1" customWidth="1"/>
    <col min="6436" max="6436" width="10.33203125" style="515" customWidth="1"/>
    <col min="6437" max="6437" width="9.33203125" style="515" customWidth="1"/>
    <col min="6438" max="6653" width="9" style="515"/>
    <col min="6654" max="6654" width="4" style="515" customWidth="1"/>
    <col min="6655" max="6655" width="9" style="515"/>
    <col min="6656" max="6656" width="20" style="515" customWidth="1"/>
    <col min="6657" max="6657" width="18.33203125" style="515" bestFit="1" customWidth="1"/>
    <col min="6658" max="6658" width="6.33203125" style="515" customWidth="1"/>
    <col min="6659" max="6688" width="5.33203125" style="515" customWidth="1"/>
    <col min="6689" max="6689" width="8" style="515" customWidth="1"/>
    <col min="6690" max="6690" width="9.6640625" style="515" bestFit="1" customWidth="1"/>
    <col min="6691" max="6691" width="0" style="515" hidden="1" customWidth="1"/>
    <col min="6692" max="6692" width="10.33203125" style="515" customWidth="1"/>
    <col min="6693" max="6693" width="9.33203125" style="515" customWidth="1"/>
    <col min="6694" max="6909" width="9" style="515"/>
    <col min="6910" max="6910" width="4" style="515" customWidth="1"/>
    <col min="6911" max="6911" width="9" style="515"/>
    <col min="6912" max="6912" width="20" style="515" customWidth="1"/>
    <col min="6913" max="6913" width="18.33203125" style="515" bestFit="1" customWidth="1"/>
    <col min="6914" max="6914" width="6.33203125" style="515" customWidth="1"/>
    <col min="6915" max="6944" width="5.33203125" style="515" customWidth="1"/>
    <col min="6945" max="6945" width="8" style="515" customWidth="1"/>
    <col min="6946" max="6946" width="9.6640625" style="515" bestFit="1" customWidth="1"/>
    <col min="6947" max="6947" width="0" style="515" hidden="1" customWidth="1"/>
    <col min="6948" max="6948" width="10.33203125" style="515" customWidth="1"/>
    <col min="6949" max="6949" width="9.33203125" style="515" customWidth="1"/>
    <col min="6950" max="7165" width="9" style="515"/>
    <col min="7166" max="7166" width="4" style="515" customWidth="1"/>
    <col min="7167" max="7167" width="9" style="515"/>
    <col min="7168" max="7168" width="20" style="515" customWidth="1"/>
    <col min="7169" max="7169" width="18.33203125" style="515" bestFit="1" customWidth="1"/>
    <col min="7170" max="7170" width="6.33203125" style="515" customWidth="1"/>
    <col min="7171" max="7200" width="5.33203125" style="515" customWidth="1"/>
    <col min="7201" max="7201" width="8" style="515" customWidth="1"/>
    <col min="7202" max="7202" width="9.6640625" style="515" bestFit="1" customWidth="1"/>
    <col min="7203" max="7203" width="0" style="515" hidden="1" customWidth="1"/>
    <col min="7204" max="7204" width="10.33203125" style="515" customWidth="1"/>
    <col min="7205" max="7205" width="9.33203125" style="515" customWidth="1"/>
    <col min="7206" max="7421" width="9" style="515"/>
    <col min="7422" max="7422" width="4" style="515" customWidth="1"/>
    <col min="7423" max="7423" width="9" style="515"/>
    <col min="7424" max="7424" width="20" style="515" customWidth="1"/>
    <col min="7425" max="7425" width="18.33203125" style="515" bestFit="1" customWidth="1"/>
    <col min="7426" max="7426" width="6.33203125" style="515" customWidth="1"/>
    <col min="7427" max="7456" width="5.33203125" style="515" customWidth="1"/>
    <col min="7457" max="7457" width="8" style="515" customWidth="1"/>
    <col min="7458" max="7458" width="9.6640625" style="515" bestFit="1" customWidth="1"/>
    <col min="7459" max="7459" width="0" style="515" hidden="1" customWidth="1"/>
    <col min="7460" max="7460" width="10.33203125" style="515" customWidth="1"/>
    <col min="7461" max="7461" width="9.33203125" style="515" customWidth="1"/>
    <col min="7462" max="7677" width="9" style="515"/>
    <col min="7678" max="7678" width="4" style="515" customWidth="1"/>
    <col min="7679" max="7679" width="9" style="515"/>
    <col min="7680" max="7680" width="20" style="515" customWidth="1"/>
    <col min="7681" max="7681" width="18.33203125" style="515" bestFit="1" customWidth="1"/>
    <col min="7682" max="7682" width="6.33203125" style="515" customWidth="1"/>
    <col min="7683" max="7712" width="5.33203125" style="515" customWidth="1"/>
    <col min="7713" max="7713" width="8" style="515" customWidth="1"/>
    <col min="7714" max="7714" width="9.6640625" style="515" bestFit="1" customWidth="1"/>
    <col min="7715" max="7715" width="0" style="515" hidden="1" customWidth="1"/>
    <col min="7716" max="7716" width="10.33203125" style="515" customWidth="1"/>
    <col min="7717" max="7717" width="9.33203125" style="515" customWidth="1"/>
    <col min="7718" max="7933" width="9" style="515"/>
    <col min="7934" max="7934" width="4" style="515" customWidth="1"/>
    <col min="7935" max="7935" width="9" style="515"/>
    <col min="7936" max="7936" width="20" style="515" customWidth="1"/>
    <col min="7937" max="7937" width="18.33203125" style="515" bestFit="1" customWidth="1"/>
    <col min="7938" max="7938" width="6.33203125" style="515" customWidth="1"/>
    <col min="7939" max="7968" width="5.33203125" style="515" customWidth="1"/>
    <col min="7969" max="7969" width="8" style="515" customWidth="1"/>
    <col min="7970" max="7970" width="9.6640625" style="515" bestFit="1" customWidth="1"/>
    <col min="7971" max="7971" width="0" style="515" hidden="1" customWidth="1"/>
    <col min="7972" max="7972" width="10.33203125" style="515" customWidth="1"/>
    <col min="7973" max="7973" width="9.33203125" style="515" customWidth="1"/>
    <col min="7974" max="8189" width="9" style="515"/>
    <col min="8190" max="8190" width="4" style="515" customWidth="1"/>
    <col min="8191" max="8191" width="9" style="515"/>
    <col min="8192" max="8192" width="20" style="515" customWidth="1"/>
    <col min="8193" max="8193" width="18.33203125" style="515" bestFit="1" customWidth="1"/>
    <col min="8194" max="8194" width="6.33203125" style="515" customWidth="1"/>
    <col min="8195" max="8224" width="5.33203125" style="515" customWidth="1"/>
    <col min="8225" max="8225" width="8" style="515" customWidth="1"/>
    <col min="8226" max="8226" width="9.6640625" style="515" bestFit="1" customWidth="1"/>
    <col min="8227" max="8227" width="0" style="515" hidden="1" customWidth="1"/>
    <col min="8228" max="8228" width="10.33203125" style="515" customWidth="1"/>
    <col min="8229" max="8229" width="9.33203125" style="515" customWidth="1"/>
    <col min="8230" max="8445" width="9" style="515"/>
    <col min="8446" max="8446" width="4" style="515" customWidth="1"/>
    <col min="8447" max="8447" width="9" style="515"/>
    <col min="8448" max="8448" width="20" style="515" customWidth="1"/>
    <col min="8449" max="8449" width="18.33203125" style="515" bestFit="1" customWidth="1"/>
    <col min="8450" max="8450" width="6.33203125" style="515" customWidth="1"/>
    <col min="8451" max="8480" width="5.33203125" style="515" customWidth="1"/>
    <col min="8481" max="8481" width="8" style="515" customWidth="1"/>
    <col min="8482" max="8482" width="9.6640625" style="515" bestFit="1" customWidth="1"/>
    <col min="8483" max="8483" width="0" style="515" hidden="1" customWidth="1"/>
    <col min="8484" max="8484" width="10.33203125" style="515" customWidth="1"/>
    <col min="8485" max="8485" width="9.33203125" style="515" customWidth="1"/>
    <col min="8486" max="8701" width="9" style="515"/>
    <col min="8702" max="8702" width="4" style="515" customWidth="1"/>
    <col min="8703" max="8703" width="9" style="515"/>
    <col min="8704" max="8704" width="20" style="515" customWidth="1"/>
    <col min="8705" max="8705" width="18.33203125" style="515" bestFit="1" customWidth="1"/>
    <col min="8706" max="8706" width="6.33203125" style="515" customWidth="1"/>
    <col min="8707" max="8736" width="5.33203125" style="515" customWidth="1"/>
    <col min="8737" max="8737" width="8" style="515" customWidth="1"/>
    <col min="8738" max="8738" width="9.6640625" style="515" bestFit="1" customWidth="1"/>
    <col min="8739" max="8739" width="0" style="515" hidden="1" customWidth="1"/>
    <col min="8740" max="8740" width="10.33203125" style="515" customWidth="1"/>
    <col min="8741" max="8741" width="9.33203125" style="515" customWidth="1"/>
    <col min="8742" max="8957" width="9" style="515"/>
    <col min="8958" max="8958" width="4" style="515" customWidth="1"/>
    <col min="8959" max="8959" width="9" style="515"/>
    <col min="8960" max="8960" width="20" style="515" customWidth="1"/>
    <col min="8961" max="8961" width="18.33203125" style="515" bestFit="1" customWidth="1"/>
    <col min="8962" max="8962" width="6.33203125" style="515" customWidth="1"/>
    <col min="8963" max="8992" width="5.33203125" style="515" customWidth="1"/>
    <col min="8993" max="8993" width="8" style="515" customWidth="1"/>
    <col min="8994" max="8994" width="9.6640625" style="515" bestFit="1" customWidth="1"/>
    <col min="8995" max="8995" width="0" style="515" hidden="1" customWidth="1"/>
    <col min="8996" max="8996" width="10.33203125" style="515" customWidth="1"/>
    <col min="8997" max="8997" width="9.33203125" style="515" customWidth="1"/>
    <col min="8998" max="9213" width="9" style="515"/>
    <col min="9214" max="9214" width="4" style="515" customWidth="1"/>
    <col min="9215" max="9215" width="9" style="515"/>
    <col min="9216" max="9216" width="20" style="515" customWidth="1"/>
    <col min="9217" max="9217" width="18.33203125" style="515" bestFit="1" customWidth="1"/>
    <col min="9218" max="9218" width="6.33203125" style="515" customWidth="1"/>
    <col min="9219" max="9248" width="5.33203125" style="515" customWidth="1"/>
    <col min="9249" max="9249" width="8" style="515" customWidth="1"/>
    <col min="9250" max="9250" width="9.6640625" style="515" bestFit="1" customWidth="1"/>
    <col min="9251" max="9251" width="0" style="515" hidden="1" customWidth="1"/>
    <col min="9252" max="9252" width="10.33203125" style="515" customWidth="1"/>
    <col min="9253" max="9253" width="9.33203125" style="515" customWidth="1"/>
    <col min="9254" max="9469" width="9" style="515"/>
    <col min="9470" max="9470" width="4" style="515" customWidth="1"/>
    <col min="9471" max="9471" width="9" style="515"/>
    <col min="9472" max="9472" width="20" style="515" customWidth="1"/>
    <col min="9473" max="9473" width="18.33203125" style="515" bestFit="1" customWidth="1"/>
    <col min="9474" max="9474" width="6.33203125" style="515" customWidth="1"/>
    <col min="9475" max="9504" width="5.33203125" style="515" customWidth="1"/>
    <col min="9505" max="9505" width="8" style="515" customWidth="1"/>
    <col min="9506" max="9506" width="9.6640625" style="515" bestFit="1" customWidth="1"/>
    <col min="9507" max="9507" width="0" style="515" hidden="1" customWidth="1"/>
    <col min="9508" max="9508" width="10.33203125" style="515" customWidth="1"/>
    <col min="9509" max="9509" width="9.33203125" style="515" customWidth="1"/>
    <col min="9510" max="9725" width="9" style="515"/>
    <col min="9726" max="9726" width="4" style="515" customWidth="1"/>
    <col min="9727" max="9727" width="9" style="515"/>
    <col min="9728" max="9728" width="20" style="515" customWidth="1"/>
    <col min="9729" max="9729" width="18.33203125" style="515" bestFit="1" customWidth="1"/>
    <col min="9730" max="9730" width="6.33203125" style="515" customWidth="1"/>
    <col min="9731" max="9760" width="5.33203125" style="515" customWidth="1"/>
    <col min="9761" max="9761" width="8" style="515" customWidth="1"/>
    <col min="9762" max="9762" width="9.6640625" style="515" bestFit="1" customWidth="1"/>
    <col min="9763" max="9763" width="0" style="515" hidden="1" customWidth="1"/>
    <col min="9764" max="9764" width="10.33203125" style="515" customWidth="1"/>
    <col min="9765" max="9765" width="9.33203125" style="515" customWidth="1"/>
    <col min="9766" max="9981" width="9" style="515"/>
    <col min="9982" max="9982" width="4" style="515" customWidth="1"/>
    <col min="9983" max="9983" width="9" style="515"/>
    <col min="9984" max="9984" width="20" style="515" customWidth="1"/>
    <col min="9985" max="9985" width="18.33203125" style="515" bestFit="1" customWidth="1"/>
    <col min="9986" max="9986" width="6.33203125" style="515" customWidth="1"/>
    <col min="9987" max="10016" width="5.33203125" style="515" customWidth="1"/>
    <col min="10017" max="10017" width="8" style="515" customWidth="1"/>
    <col min="10018" max="10018" width="9.6640625" style="515" bestFit="1" customWidth="1"/>
    <col min="10019" max="10019" width="0" style="515" hidden="1" customWidth="1"/>
    <col min="10020" max="10020" width="10.33203125" style="515" customWidth="1"/>
    <col min="10021" max="10021" width="9.33203125" style="515" customWidth="1"/>
    <col min="10022" max="10237" width="9" style="515"/>
    <col min="10238" max="10238" width="4" style="515" customWidth="1"/>
    <col min="10239" max="10239" width="9" style="515"/>
    <col min="10240" max="10240" width="20" style="515" customWidth="1"/>
    <col min="10241" max="10241" width="18.33203125" style="515" bestFit="1" customWidth="1"/>
    <col min="10242" max="10242" width="6.33203125" style="515" customWidth="1"/>
    <col min="10243" max="10272" width="5.33203125" style="515" customWidth="1"/>
    <col min="10273" max="10273" width="8" style="515" customWidth="1"/>
    <col min="10274" max="10274" width="9.6640625" style="515" bestFit="1" customWidth="1"/>
    <col min="10275" max="10275" width="0" style="515" hidden="1" customWidth="1"/>
    <col min="10276" max="10276" width="10.33203125" style="515" customWidth="1"/>
    <col min="10277" max="10277" width="9.33203125" style="515" customWidth="1"/>
    <col min="10278" max="10493" width="9" style="515"/>
    <col min="10494" max="10494" width="4" style="515" customWidth="1"/>
    <col min="10495" max="10495" width="9" style="515"/>
    <col min="10496" max="10496" width="20" style="515" customWidth="1"/>
    <col min="10497" max="10497" width="18.33203125" style="515" bestFit="1" customWidth="1"/>
    <col min="10498" max="10498" width="6.33203125" style="515" customWidth="1"/>
    <col min="10499" max="10528" width="5.33203125" style="515" customWidth="1"/>
    <col min="10529" max="10529" width="8" style="515" customWidth="1"/>
    <col min="10530" max="10530" width="9.6640625" style="515" bestFit="1" customWidth="1"/>
    <col min="10531" max="10531" width="0" style="515" hidden="1" customWidth="1"/>
    <col min="10532" max="10532" width="10.33203125" style="515" customWidth="1"/>
    <col min="10533" max="10533" width="9.33203125" style="515" customWidth="1"/>
    <col min="10534" max="10749" width="9" style="515"/>
    <col min="10750" max="10750" width="4" style="515" customWidth="1"/>
    <col min="10751" max="10751" width="9" style="515"/>
    <col min="10752" max="10752" width="20" style="515" customWidth="1"/>
    <col min="10753" max="10753" width="18.33203125" style="515" bestFit="1" customWidth="1"/>
    <col min="10754" max="10754" width="6.33203125" style="515" customWidth="1"/>
    <col min="10755" max="10784" width="5.33203125" style="515" customWidth="1"/>
    <col min="10785" max="10785" width="8" style="515" customWidth="1"/>
    <col min="10786" max="10786" width="9.6640625" style="515" bestFit="1" customWidth="1"/>
    <col min="10787" max="10787" width="0" style="515" hidden="1" customWidth="1"/>
    <col min="10788" max="10788" width="10.33203125" style="515" customWidth="1"/>
    <col min="10789" max="10789" width="9.33203125" style="515" customWidth="1"/>
    <col min="10790" max="11005" width="9" style="515"/>
    <col min="11006" max="11006" width="4" style="515" customWidth="1"/>
    <col min="11007" max="11007" width="9" style="515"/>
    <col min="11008" max="11008" width="20" style="515" customWidth="1"/>
    <col min="11009" max="11009" width="18.33203125" style="515" bestFit="1" customWidth="1"/>
    <col min="11010" max="11010" width="6.33203125" style="515" customWidth="1"/>
    <col min="11011" max="11040" width="5.33203125" style="515" customWidth="1"/>
    <col min="11041" max="11041" width="8" style="515" customWidth="1"/>
    <col min="11042" max="11042" width="9.6640625" style="515" bestFit="1" customWidth="1"/>
    <col min="11043" max="11043" width="0" style="515" hidden="1" customWidth="1"/>
    <col min="11044" max="11044" width="10.33203125" style="515" customWidth="1"/>
    <col min="11045" max="11045" width="9.33203125" style="515" customWidth="1"/>
    <col min="11046" max="11261" width="9" style="515"/>
    <col min="11262" max="11262" width="4" style="515" customWidth="1"/>
    <col min="11263" max="11263" width="9" style="515"/>
    <col min="11264" max="11264" width="20" style="515" customWidth="1"/>
    <col min="11265" max="11265" width="18.33203125" style="515" bestFit="1" customWidth="1"/>
    <col min="11266" max="11266" width="6.33203125" style="515" customWidth="1"/>
    <col min="11267" max="11296" width="5.33203125" style="515" customWidth="1"/>
    <col min="11297" max="11297" width="8" style="515" customWidth="1"/>
    <col min="11298" max="11298" width="9.6640625" style="515" bestFit="1" customWidth="1"/>
    <col min="11299" max="11299" width="0" style="515" hidden="1" customWidth="1"/>
    <col min="11300" max="11300" width="10.33203125" style="515" customWidth="1"/>
    <col min="11301" max="11301" width="9.33203125" style="515" customWidth="1"/>
    <col min="11302" max="11517" width="9" style="515"/>
    <col min="11518" max="11518" width="4" style="515" customWidth="1"/>
    <col min="11519" max="11519" width="9" style="515"/>
    <col min="11520" max="11520" width="20" style="515" customWidth="1"/>
    <col min="11521" max="11521" width="18.33203125" style="515" bestFit="1" customWidth="1"/>
    <col min="11522" max="11522" width="6.33203125" style="515" customWidth="1"/>
    <col min="11523" max="11552" width="5.33203125" style="515" customWidth="1"/>
    <col min="11553" max="11553" width="8" style="515" customWidth="1"/>
    <col min="11554" max="11554" width="9.6640625" style="515" bestFit="1" customWidth="1"/>
    <col min="11555" max="11555" width="0" style="515" hidden="1" customWidth="1"/>
    <col min="11556" max="11556" width="10.33203125" style="515" customWidth="1"/>
    <col min="11557" max="11557" width="9.33203125" style="515" customWidth="1"/>
    <col min="11558" max="11773" width="9" style="515"/>
    <col min="11774" max="11774" width="4" style="515" customWidth="1"/>
    <col min="11775" max="11775" width="9" style="515"/>
    <col min="11776" max="11776" width="20" style="515" customWidth="1"/>
    <col min="11777" max="11777" width="18.33203125" style="515" bestFit="1" customWidth="1"/>
    <col min="11778" max="11778" width="6.33203125" style="515" customWidth="1"/>
    <col min="11779" max="11808" width="5.33203125" style="515" customWidth="1"/>
    <col min="11809" max="11809" width="8" style="515" customWidth="1"/>
    <col min="11810" max="11810" width="9.6640625" style="515" bestFit="1" customWidth="1"/>
    <col min="11811" max="11811" width="0" style="515" hidden="1" customWidth="1"/>
    <col min="11812" max="11812" width="10.33203125" style="515" customWidth="1"/>
    <col min="11813" max="11813" width="9.33203125" style="515" customWidth="1"/>
    <col min="11814" max="12029" width="9" style="515"/>
    <col min="12030" max="12030" width="4" style="515" customWidth="1"/>
    <col min="12031" max="12031" width="9" style="515"/>
    <col min="12032" max="12032" width="20" style="515" customWidth="1"/>
    <col min="12033" max="12033" width="18.33203125" style="515" bestFit="1" customWidth="1"/>
    <col min="12034" max="12034" width="6.33203125" style="515" customWidth="1"/>
    <col min="12035" max="12064" width="5.33203125" style="515" customWidth="1"/>
    <col min="12065" max="12065" width="8" style="515" customWidth="1"/>
    <col min="12066" max="12066" width="9.6640625" style="515" bestFit="1" customWidth="1"/>
    <col min="12067" max="12067" width="0" style="515" hidden="1" customWidth="1"/>
    <col min="12068" max="12068" width="10.33203125" style="515" customWidth="1"/>
    <col min="12069" max="12069" width="9.33203125" style="515" customWidth="1"/>
    <col min="12070" max="12285" width="9" style="515"/>
    <col min="12286" max="12286" width="4" style="515" customWidth="1"/>
    <col min="12287" max="12287" width="9" style="515"/>
    <col min="12288" max="12288" width="20" style="515" customWidth="1"/>
    <col min="12289" max="12289" width="18.33203125" style="515" bestFit="1" customWidth="1"/>
    <col min="12290" max="12290" width="6.33203125" style="515" customWidth="1"/>
    <col min="12291" max="12320" width="5.33203125" style="515" customWidth="1"/>
    <col min="12321" max="12321" width="8" style="515" customWidth="1"/>
    <col min="12322" max="12322" width="9.6640625" style="515" bestFit="1" customWidth="1"/>
    <col min="12323" max="12323" width="0" style="515" hidden="1" customWidth="1"/>
    <col min="12324" max="12324" width="10.33203125" style="515" customWidth="1"/>
    <col min="12325" max="12325" width="9.33203125" style="515" customWidth="1"/>
    <col min="12326" max="12541" width="9" style="515"/>
    <col min="12542" max="12542" width="4" style="515" customWidth="1"/>
    <col min="12543" max="12543" width="9" style="515"/>
    <col min="12544" max="12544" width="20" style="515" customWidth="1"/>
    <col min="12545" max="12545" width="18.33203125" style="515" bestFit="1" customWidth="1"/>
    <col min="12546" max="12546" width="6.33203125" style="515" customWidth="1"/>
    <col min="12547" max="12576" width="5.33203125" style="515" customWidth="1"/>
    <col min="12577" max="12577" width="8" style="515" customWidth="1"/>
    <col min="12578" max="12578" width="9.6640625" style="515" bestFit="1" customWidth="1"/>
    <col min="12579" max="12579" width="0" style="515" hidden="1" customWidth="1"/>
    <col min="12580" max="12580" width="10.33203125" style="515" customWidth="1"/>
    <col min="12581" max="12581" width="9.33203125" style="515" customWidth="1"/>
    <col min="12582" max="12797" width="9" style="515"/>
    <col min="12798" max="12798" width="4" style="515" customWidth="1"/>
    <col min="12799" max="12799" width="9" style="515"/>
    <col min="12800" max="12800" width="20" style="515" customWidth="1"/>
    <col min="12801" max="12801" width="18.33203125" style="515" bestFit="1" customWidth="1"/>
    <col min="12802" max="12802" width="6.33203125" style="515" customWidth="1"/>
    <col min="12803" max="12832" width="5.33203125" style="515" customWidth="1"/>
    <col min="12833" max="12833" width="8" style="515" customWidth="1"/>
    <col min="12834" max="12834" width="9.6640625" style="515" bestFit="1" customWidth="1"/>
    <col min="12835" max="12835" width="0" style="515" hidden="1" customWidth="1"/>
    <col min="12836" max="12836" width="10.33203125" style="515" customWidth="1"/>
    <col min="12837" max="12837" width="9.33203125" style="515" customWidth="1"/>
    <col min="12838" max="13053" width="9" style="515"/>
    <col min="13054" max="13054" width="4" style="515" customWidth="1"/>
    <col min="13055" max="13055" width="9" style="515"/>
    <col min="13056" max="13056" width="20" style="515" customWidth="1"/>
    <col min="13057" max="13057" width="18.33203125" style="515" bestFit="1" customWidth="1"/>
    <col min="13058" max="13058" width="6.33203125" style="515" customWidth="1"/>
    <col min="13059" max="13088" width="5.33203125" style="515" customWidth="1"/>
    <col min="13089" max="13089" width="8" style="515" customWidth="1"/>
    <col min="13090" max="13090" width="9.6640625" style="515" bestFit="1" customWidth="1"/>
    <col min="13091" max="13091" width="0" style="515" hidden="1" customWidth="1"/>
    <col min="13092" max="13092" width="10.33203125" style="515" customWidth="1"/>
    <col min="13093" max="13093" width="9.33203125" style="515" customWidth="1"/>
    <col min="13094" max="13309" width="9" style="515"/>
    <col min="13310" max="13310" width="4" style="515" customWidth="1"/>
    <col min="13311" max="13311" width="9" style="515"/>
    <col min="13312" max="13312" width="20" style="515" customWidth="1"/>
    <col min="13313" max="13313" width="18.33203125" style="515" bestFit="1" customWidth="1"/>
    <col min="13314" max="13314" width="6.33203125" style="515" customWidth="1"/>
    <col min="13315" max="13344" width="5.33203125" style="515" customWidth="1"/>
    <col min="13345" max="13345" width="8" style="515" customWidth="1"/>
    <col min="13346" max="13346" width="9.6640625" style="515" bestFit="1" customWidth="1"/>
    <col min="13347" max="13347" width="0" style="515" hidden="1" customWidth="1"/>
    <col min="13348" max="13348" width="10.33203125" style="515" customWidth="1"/>
    <col min="13349" max="13349" width="9.33203125" style="515" customWidth="1"/>
    <col min="13350" max="13565" width="9" style="515"/>
    <col min="13566" max="13566" width="4" style="515" customWidth="1"/>
    <col min="13567" max="13567" width="9" style="515"/>
    <col min="13568" max="13568" width="20" style="515" customWidth="1"/>
    <col min="13569" max="13569" width="18.33203125" style="515" bestFit="1" customWidth="1"/>
    <col min="13570" max="13570" width="6.33203125" style="515" customWidth="1"/>
    <col min="13571" max="13600" width="5.33203125" style="515" customWidth="1"/>
    <col min="13601" max="13601" width="8" style="515" customWidth="1"/>
    <col min="13602" max="13602" width="9.6640625" style="515" bestFit="1" customWidth="1"/>
    <col min="13603" max="13603" width="0" style="515" hidden="1" customWidth="1"/>
    <col min="13604" max="13604" width="10.33203125" style="515" customWidth="1"/>
    <col min="13605" max="13605" width="9.33203125" style="515" customWidth="1"/>
    <col min="13606" max="13821" width="9" style="515"/>
    <col min="13822" max="13822" width="4" style="515" customWidth="1"/>
    <col min="13823" max="13823" width="9" style="515"/>
    <col min="13824" max="13824" width="20" style="515" customWidth="1"/>
    <col min="13825" max="13825" width="18.33203125" style="515" bestFit="1" customWidth="1"/>
    <col min="13826" max="13826" width="6.33203125" style="515" customWidth="1"/>
    <col min="13827" max="13856" width="5.33203125" style="515" customWidth="1"/>
    <col min="13857" max="13857" width="8" style="515" customWidth="1"/>
    <col min="13858" max="13858" width="9.6640625" style="515" bestFit="1" customWidth="1"/>
    <col min="13859" max="13859" width="0" style="515" hidden="1" customWidth="1"/>
    <col min="13860" max="13860" width="10.33203125" style="515" customWidth="1"/>
    <col min="13861" max="13861" width="9.33203125" style="515" customWidth="1"/>
    <col min="13862" max="14077" width="9" style="515"/>
    <col min="14078" max="14078" width="4" style="515" customWidth="1"/>
    <col min="14079" max="14079" width="9" style="515"/>
    <col min="14080" max="14080" width="20" style="515" customWidth="1"/>
    <col min="14081" max="14081" width="18.33203125" style="515" bestFit="1" customWidth="1"/>
    <col min="14082" max="14082" width="6.33203125" style="515" customWidth="1"/>
    <col min="14083" max="14112" width="5.33203125" style="515" customWidth="1"/>
    <col min="14113" max="14113" width="8" style="515" customWidth="1"/>
    <col min="14114" max="14114" width="9.6640625" style="515" bestFit="1" customWidth="1"/>
    <col min="14115" max="14115" width="0" style="515" hidden="1" customWidth="1"/>
    <col min="14116" max="14116" width="10.33203125" style="515" customWidth="1"/>
    <col min="14117" max="14117" width="9.33203125" style="515" customWidth="1"/>
    <col min="14118" max="14333" width="9" style="515"/>
    <col min="14334" max="14334" width="4" style="515" customWidth="1"/>
    <col min="14335" max="14335" width="9" style="515"/>
    <col min="14336" max="14336" width="20" style="515" customWidth="1"/>
    <col min="14337" max="14337" width="18.33203125" style="515" bestFit="1" customWidth="1"/>
    <col min="14338" max="14338" width="6.33203125" style="515" customWidth="1"/>
    <col min="14339" max="14368" width="5.33203125" style="515" customWidth="1"/>
    <col min="14369" max="14369" width="8" style="515" customWidth="1"/>
    <col min="14370" max="14370" width="9.6640625" style="515" bestFit="1" customWidth="1"/>
    <col min="14371" max="14371" width="0" style="515" hidden="1" customWidth="1"/>
    <col min="14372" max="14372" width="10.33203125" style="515" customWidth="1"/>
    <col min="14373" max="14373" width="9.33203125" style="515" customWidth="1"/>
    <col min="14374" max="14589" width="9" style="515"/>
    <col min="14590" max="14590" width="4" style="515" customWidth="1"/>
    <col min="14591" max="14591" width="9" style="515"/>
    <col min="14592" max="14592" width="20" style="515" customWidth="1"/>
    <col min="14593" max="14593" width="18.33203125" style="515" bestFit="1" customWidth="1"/>
    <col min="14594" max="14594" width="6.33203125" style="515" customWidth="1"/>
    <col min="14595" max="14624" width="5.33203125" style="515" customWidth="1"/>
    <col min="14625" max="14625" width="8" style="515" customWidth="1"/>
    <col min="14626" max="14626" width="9.6640625" style="515" bestFit="1" customWidth="1"/>
    <col min="14627" max="14627" width="0" style="515" hidden="1" customWidth="1"/>
    <col min="14628" max="14628" width="10.33203125" style="515" customWidth="1"/>
    <col min="14629" max="14629" width="9.33203125" style="515" customWidth="1"/>
    <col min="14630" max="14845" width="9" style="515"/>
    <col min="14846" max="14846" width="4" style="515" customWidth="1"/>
    <col min="14847" max="14847" width="9" style="515"/>
    <col min="14848" max="14848" width="20" style="515" customWidth="1"/>
    <col min="14849" max="14849" width="18.33203125" style="515" bestFit="1" customWidth="1"/>
    <col min="14850" max="14850" width="6.33203125" style="515" customWidth="1"/>
    <col min="14851" max="14880" width="5.33203125" style="515" customWidth="1"/>
    <col min="14881" max="14881" width="8" style="515" customWidth="1"/>
    <col min="14882" max="14882" width="9.6640625" style="515" bestFit="1" customWidth="1"/>
    <col min="14883" max="14883" width="0" style="515" hidden="1" customWidth="1"/>
    <col min="14884" max="14884" width="10.33203125" style="515" customWidth="1"/>
    <col min="14885" max="14885" width="9.33203125" style="515" customWidth="1"/>
    <col min="14886" max="15101" width="9" style="515"/>
    <col min="15102" max="15102" width="4" style="515" customWidth="1"/>
    <col min="15103" max="15103" width="9" style="515"/>
    <col min="15104" max="15104" width="20" style="515" customWidth="1"/>
    <col min="15105" max="15105" width="18.33203125" style="515" bestFit="1" customWidth="1"/>
    <col min="15106" max="15106" width="6.33203125" style="515" customWidth="1"/>
    <col min="15107" max="15136" width="5.33203125" style="515" customWidth="1"/>
    <col min="15137" max="15137" width="8" style="515" customWidth="1"/>
    <col min="15138" max="15138" width="9.6640625" style="515" bestFit="1" customWidth="1"/>
    <col min="15139" max="15139" width="0" style="515" hidden="1" customWidth="1"/>
    <col min="15140" max="15140" width="10.33203125" style="515" customWidth="1"/>
    <col min="15141" max="15141" width="9.33203125" style="515" customWidth="1"/>
    <col min="15142" max="15357" width="9" style="515"/>
    <col min="15358" max="15358" width="4" style="515" customWidth="1"/>
    <col min="15359" max="15359" width="9" style="515"/>
    <col min="15360" max="15360" width="20" style="515" customWidth="1"/>
    <col min="15361" max="15361" width="18.33203125" style="515" bestFit="1" customWidth="1"/>
    <col min="15362" max="15362" width="6.33203125" style="515" customWidth="1"/>
    <col min="15363" max="15392" width="5.33203125" style="515" customWidth="1"/>
    <col min="15393" max="15393" width="8" style="515" customWidth="1"/>
    <col min="15394" max="15394" width="9.6640625" style="515" bestFit="1" customWidth="1"/>
    <col min="15395" max="15395" width="0" style="515" hidden="1" customWidth="1"/>
    <col min="15396" max="15396" width="10.33203125" style="515" customWidth="1"/>
    <col min="15397" max="15397" width="9.33203125" style="515" customWidth="1"/>
    <col min="15398" max="15613" width="9" style="515"/>
    <col min="15614" max="15614" width="4" style="515" customWidth="1"/>
    <col min="15615" max="15615" width="9" style="515"/>
    <col min="15616" max="15616" width="20" style="515" customWidth="1"/>
    <col min="15617" max="15617" width="18.33203125" style="515" bestFit="1" customWidth="1"/>
    <col min="15618" max="15618" width="6.33203125" style="515" customWidth="1"/>
    <col min="15619" max="15648" width="5.33203125" style="515" customWidth="1"/>
    <col min="15649" max="15649" width="8" style="515" customWidth="1"/>
    <col min="15650" max="15650" width="9.6640625" style="515" bestFit="1" customWidth="1"/>
    <col min="15651" max="15651" width="0" style="515" hidden="1" customWidth="1"/>
    <col min="15652" max="15652" width="10.33203125" style="515" customWidth="1"/>
    <col min="15653" max="15653" width="9.33203125" style="515" customWidth="1"/>
    <col min="15654" max="15869" width="9" style="515"/>
    <col min="15870" max="15870" width="4" style="515" customWidth="1"/>
    <col min="15871" max="15871" width="9" style="515"/>
    <col min="15872" max="15872" width="20" style="515" customWidth="1"/>
    <col min="15873" max="15873" width="18.33203125" style="515" bestFit="1" customWidth="1"/>
    <col min="15874" max="15874" width="6.33203125" style="515" customWidth="1"/>
    <col min="15875" max="15904" width="5.33203125" style="515" customWidth="1"/>
    <col min="15905" max="15905" width="8" style="515" customWidth="1"/>
    <col min="15906" max="15906" width="9.6640625" style="515" bestFit="1" customWidth="1"/>
    <col min="15907" max="15907" width="0" style="515" hidden="1" customWidth="1"/>
    <col min="15908" max="15908" width="10.33203125" style="515" customWidth="1"/>
    <col min="15909" max="15909" width="9.33203125" style="515" customWidth="1"/>
    <col min="15910" max="16125" width="9" style="515"/>
    <col min="16126" max="16126" width="4" style="515" customWidth="1"/>
    <col min="16127" max="16127" width="9" style="515"/>
    <col min="16128" max="16128" width="20" style="515" customWidth="1"/>
    <col min="16129" max="16129" width="18.33203125" style="515" bestFit="1" customWidth="1"/>
    <col min="16130" max="16130" width="6.33203125" style="515" customWidth="1"/>
    <col min="16131" max="16160" width="5.33203125" style="515" customWidth="1"/>
    <col min="16161" max="16161" width="8" style="515" customWidth="1"/>
    <col min="16162" max="16162" width="9.6640625" style="515" bestFit="1" customWidth="1"/>
    <col min="16163" max="16163" width="0" style="515" hidden="1" customWidth="1"/>
    <col min="16164" max="16164" width="10.33203125" style="515" customWidth="1"/>
    <col min="16165" max="16165" width="9.33203125" style="515" customWidth="1"/>
    <col min="16166" max="16377" width="9" style="515"/>
    <col min="16378" max="16384" width="9" style="515" customWidth="1"/>
  </cols>
  <sheetData>
    <row r="1" spans="4:48" ht="18" customHeight="1">
      <c r="I1" s="2266" t="s">
        <v>875</v>
      </c>
      <c r="J1" s="2266"/>
      <c r="K1" s="1130" t="str">
        <f>MKC①!J3</f>
        <v>5</v>
      </c>
      <c r="L1" s="517" t="s">
        <v>939</v>
      </c>
      <c r="M1" s="518"/>
      <c r="N1" s="518"/>
      <c r="O1" s="518"/>
      <c r="P1" s="518"/>
      <c r="Q1" s="518"/>
      <c r="R1" s="518"/>
      <c r="S1" s="519"/>
      <c r="T1" s="518"/>
      <c r="U1" s="518"/>
      <c r="V1" s="520" t="s">
        <v>877</v>
      </c>
      <c r="W1" s="519"/>
      <c r="X1" s="519"/>
      <c r="Y1" s="2267" t="s">
        <v>878</v>
      </c>
      <c r="Z1" s="2268"/>
      <c r="AA1" s="2267" t="s">
        <v>879</v>
      </c>
      <c r="AB1" s="2268"/>
      <c r="AC1" s="2269" t="s">
        <v>880</v>
      </c>
      <c r="AD1" s="2270"/>
      <c r="AE1" s="518"/>
      <c r="AF1" s="2271" t="s">
        <v>940</v>
      </c>
      <c r="AG1" s="2272"/>
      <c r="AH1" s="2271" t="s">
        <v>873</v>
      </c>
      <c r="AI1" s="2273"/>
      <c r="AJ1" s="2273"/>
      <c r="AK1" s="2273"/>
      <c r="AL1" s="2272"/>
      <c r="AM1" s="2348" t="s">
        <v>941</v>
      </c>
      <c r="AN1" s="2349"/>
      <c r="AO1" s="521"/>
      <c r="AP1" s="521"/>
      <c r="AT1" s="523"/>
      <c r="AU1" s="524"/>
    </row>
    <row r="2" spans="4:48" ht="18" customHeight="1">
      <c r="F2" s="515" t="s">
        <v>875</v>
      </c>
      <c r="I2" s="518"/>
      <c r="J2" s="526"/>
      <c r="K2" s="527"/>
      <c r="L2" s="527"/>
      <c r="M2" s="527"/>
      <c r="N2" s="527"/>
      <c r="O2" s="527"/>
      <c r="P2" s="518"/>
      <c r="Q2" s="518"/>
      <c r="R2" s="518"/>
      <c r="S2" s="519"/>
      <c r="T2" s="518"/>
      <c r="U2" s="518"/>
      <c r="V2" s="528" t="s">
        <v>882</v>
      </c>
      <c r="W2" s="519"/>
      <c r="X2" s="519"/>
      <c r="Y2" s="2276" t="s">
        <v>355</v>
      </c>
      <c r="Z2" s="2277"/>
      <c r="AA2" s="2276" t="s">
        <v>356</v>
      </c>
      <c r="AB2" s="2277"/>
      <c r="AC2" s="2282" t="s">
        <v>356</v>
      </c>
      <c r="AD2" s="2283"/>
      <c r="AE2" s="518"/>
      <c r="AF2" s="2271"/>
      <c r="AG2" s="2272"/>
      <c r="AH2" s="2271"/>
      <c r="AI2" s="2273"/>
      <c r="AJ2" s="2273"/>
      <c r="AK2" s="2273"/>
      <c r="AL2" s="2272"/>
      <c r="AM2" s="2274"/>
      <c r="AN2" s="2275"/>
      <c r="AO2" s="521"/>
      <c r="AP2" s="521"/>
      <c r="AR2" s="523" t="s">
        <v>881</v>
      </c>
      <c r="AS2" s="697">
        <f>AS10+AS18+AS28+AS34+AS42+AS58+AS66+AS98</f>
        <v>1748058.04</v>
      </c>
      <c r="AT2" s="529"/>
      <c r="AU2" s="524"/>
    </row>
    <row r="3" spans="4:48" ht="18" customHeight="1">
      <c r="E3" s="530"/>
      <c r="F3" s="2354" t="s">
        <v>942</v>
      </c>
      <c r="G3" s="2354"/>
      <c r="H3" s="2354"/>
      <c r="I3" s="518"/>
      <c r="J3" s="526"/>
      <c r="K3" s="527"/>
      <c r="L3" s="531"/>
      <c r="M3" s="531"/>
      <c r="N3" s="531"/>
      <c r="O3" s="531"/>
      <c r="P3" s="518"/>
      <c r="Q3" s="518"/>
      <c r="R3" s="518"/>
      <c r="S3" s="519"/>
      <c r="T3" s="518"/>
      <c r="U3" s="518"/>
      <c r="V3" s="528" t="s">
        <v>885</v>
      </c>
      <c r="W3" s="519"/>
      <c r="X3" s="519"/>
      <c r="Y3" s="2278"/>
      <c r="Z3" s="2279"/>
      <c r="AA3" s="2278"/>
      <c r="AB3" s="2279"/>
      <c r="AC3" s="2284"/>
      <c r="AD3" s="2285"/>
      <c r="AE3" s="518"/>
      <c r="AF3" s="2271"/>
      <c r="AG3" s="2272"/>
      <c r="AH3" s="2271"/>
      <c r="AI3" s="2273"/>
      <c r="AJ3" s="2273"/>
      <c r="AK3" s="2273"/>
      <c r="AL3" s="2272"/>
      <c r="AM3" s="2274"/>
      <c r="AN3" s="2275"/>
      <c r="AO3" s="521"/>
      <c r="AP3" s="521"/>
      <c r="AR3" s="529" t="s">
        <v>883</v>
      </c>
      <c r="AS3" s="697">
        <f>AS67+AS59+AS43+AS35+AS29+AS19+AS11+AS99</f>
        <v>3175699.7174399998</v>
      </c>
      <c r="AT3" s="529"/>
      <c r="AU3" s="524"/>
      <c r="AV3" s="532"/>
    </row>
    <row r="4" spans="4:48" ht="18" customHeight="1" thickBot="1">
      <c r="I4" s="518"/>
      <c r="J4" s="518"/>
      <c r="K4" s="518"/>
      <c r="L4" s="518"/>
      <c r="M4" s="518"/>
      <c r="N4" s="518"/>
      <c r="O4" s="518"/>
      <c r="P4" s="518"/>
      <c r="Q4" s="518"/>
      <c r="R4" s="518"/>
      <c r="S4" s="518"/>
      <c r="T4" s="518"/>
      <c r="U4" s="518"/>
      <c r="V4" s="518"/>
      <c r="W4" s="533"/>
      <c r="X4" s="533"/>
      <c r="Y4" s="2280"/>
      <c r="Z4" s="2281"/>
      <c r="AA4" s="2280"/>
      <c r="AB4" s="2281"/>
      <c r="AC4" s="2286"/>
      <c r="AD4" s="2287"/>
      <c r="AE4" s="518"/>
      <c r="AF4" s="2296" t="s">
        <v>880</v>
      </c>
      <c r="AG4" s="2297"/>
      <c r="AH4" s="2288"/>
      <c r="AI4" s="2289"/>
      <c r="AJ4" s="2289"/>
      <c r="AK4" s="2289"/>
      <c r="AL4" s="2290"/>
      <c r="AM4" s="2298">
        <f ca="1">TODAY()</f>
        <v>46164</v>
      </c>
      <c r="AN4" s="2299"/>
      <c r="AO4" s="534"/>
      <c r="AP4" s="534"/>
      <c r="AR4" s="529" t="s">
        <v>886</v>
      </c>
      <c r="AS4" s="697">
        <f>AS68+AS60+AS44+AS36+AS30+AS20+AS12+AS100</f>
        <v>2332656.9014400002</v>
      </c>
      <c r="AT4" s="529"/>
      <c r="AU4" s="524"/>
    </row>
    <row r="5" spans="4:48" ht="18.75" customHeight="1">
      <c r="E5" s="2363" t="s">
        <v>1</v>
      </c>
      <c r="F5" s="2352" t="s">
        <v>889</v>
      </c>
      <c r="G5" s="2367" t="s">
        <v>890</v>
      </c>
      <c r="H5" s="2368"/>
      <c r="I5" s="2329" t="str">
        <f>+K1</f>
        <v>5</v>
      </c>
      <c r="J5" s="2330"/>
      <c r="K5" s="2330"/>
      <c r="L5" s="2330"/>
      <c r="M5" s="2330"/>
      <c r="N5" s="2330"/>
      <c r="O5" s="2330"/>
      <c r="P5" s="2330"/>
      <c r="Q5" s="2330"/>
      <c r="R5" s="2330"/>
      <c r="S5" s="2330"/>
      <c r="T5" s="2330"/>
      <c r="U5" s="2330"/>
      <c r="V5" s="2330"/>
      <c r="W5" s="2330"/>
      <c r="X5" s="2330"/>
      <c r="Y5" s="2330"/>
      <c r="Z5" s="2330"/>
      <c r="AA5" s="2330"/>
      <c r="AB5" s="2330"/>
      <c r="AC5" s="2330"/>
      <c r="AD5" s="2330"/>
      <c r="AE5" s="2330"/>
      <c r="AF5" s="2330"/>
      <c r="AG5" s="2330"/>
      <c r="AH5" s="2330"/>
      <c r="AI5" s="2330"/>
      <c r="AJ5" s="2330"/>
      <c r="AK5" s="2330"/>
      <c r="AL5" s="2330"/>
      <c r="AM5" s="2331"/>
      <c r="AN5" s="535" t="s">
        <v>891</v>
      </c>
      <c r="AO5" s="536" t="s">
        <v>892</v>
      </c>
      <c r="AP5" s="537" t="s">
        <v>893</v>
      </c>
      <c r="AR5" s="529" t="s">
        <v>888</v>
      </c>
      <c r="AS5" s="697">
        <f>AS69+AS61+AS45+AS37+AS31+AS21+AS13</f>
        <v>0</v>
      </c>
      <c r="AT5" s="529"/>
      <c r="AU5" s="538"/>
    </row>
    <row r="6" spans="4:48" ht="18.75" customHeight="1">
      <c r="E6" s="2364"/>
      <c r="F6" s="2362"/>
      <c r="G6" s="2360"/>
      <c r="H6" s="2369"/>
      <c r="I6" s="743">
        <f>DATE(2026,K1,1)</f>
        <v>46143</v>
      </c>
      <c r="J6" s="743">
        <f>I6+1</f>
        <v>46144</v>
      </c>
      <c r="K6" s="743">
        <f t="shared" ref="K6:AM6" si="0">J6+1</f>
        <v>46145</v>
      </c>
      <c r="L6" s="743">
        <f t="shared" si="0"/>
        <v>46146</v>
      </c>
      <c r="M6" s="743">
        <f t="shared" si="0"/>
        <v>46147</v>
      </c>
      <c r="N6" s="743">
        <f t="shared" si="0"/>
        <v>46148</v>
      </c>
      <c r="O6" s="743">
        <f t="shared" si="0"/>
        <v>46149</v>
      </c>
      <c r="P6" s="743">
        <f t="shared" si="0"/>
        <v>46150</v>
      </c>
      <c r="Q6" s="743">
        <f t="shared" si="0"/>
        <v>46151</v>
      </c>
      <c r="R6" s="743">
        <f t="shared" si="0"/>
        <v>46152</v>
      </c>
      <c r="S6" s="743">
        <f t="shared" si="0"/>
        <v>46153</v>
      </c>
      <c r="T6" s="743">
        <f t="shared" si="0"/>
        <v>46154</v>
      </c>
      <c r="U6" s="743">
        <f t="shared" si="0"/>
        <v>46155</v>
      </c>
      <c r="V6" s="743">
        <f t="shared" si="0"/>
        <v>46156</v>
      </c>
      <c r="W6" s="743">
        <f t="shared" si="0"/>
        <v>46157</v>
      </c>
      <c r="X6" s="743">
        <f t="shared" si="0"/>
        <v>46158</v>
      </c>
      <c r="Y6" s="743">
        <f t="shared" si="0"/>
        <v>46159</v>
      </c>
      <c r="Z6" s="743">
        <f t="shared" si="0"/>
        <v>46160</v>
      </c>
      <c r="AA6" s="743">
        <f t="shared" si="0"/>
        <v>46161</v>
      </c>
      <c r="AB6" s="743">
        <f t="shared" si="0"/>
        <v>46162</v>
      </c>
      <c r="AC6" s="743">
        <f t="shared" si="0"/>
        <v>46163</v>
      </c>
      <c r="AD6" s="743">
        <f t="shared" si="0"/>
        <v>46164</v>
      </c>
      <c r="AE6" s="743">
        <f t="shared" si="0"/>
        <v>46165</v>
      </c>
      <c r="AF6" s="743">
        <f t="shared" si="0"/>
        <v>46166</v>
      </c>
      <c r="AG6" s="743">
        <f t="shared" si="0"/>
        <v>46167</v>
      </c>
      <c r="AH6" s="743">
        <f t="shared" si="0"/>
        <v>46168</v>
      </c>
      <c r="AI6" s="743">
        <f t="shared" si="0"/>
        <v>46169</v>
      </c>
      <c r="AJ6" s="743">
        <f t="shared" si="0"/>
        <v>46170</v>
      </c>
      <c r="AK6" s="743">
        <f t="shared" si="0"/>
        <v>46171</v>
      </c>
      <c r="AL6" s="743">
        <f t="shared" si="0"/>
        <v>46172</v>
      </c>
      <c r="AM6" s="743">
        <f t="shared" si="0"/>
        <v>46173</v>
      </c>
      <c r="AN6" s="539" t="s">
        <v>127</v>
      </c>
      <c r="AO6" s="540" t="s">
        <v>895</v>
      </c>
      <c r="AP6" s="541" t="s">
        <v>896</v>
      </c>
      <c r="AR6" s="529" t="s">
        <v>894</v>
      </c>
      <c r="AS6" s="662">
        <f>+AS2-AS4</f>
        <v>-584598.86144000012</v>
      </c>
      <c r="AT6" s="542"/>
      <c r="AU6" s="538"/>
      <c r="AV6" s="543"/>
    </row>
    <row r="7" spans="4:48" ht="18.75" customHeight="1" thickBot="1">
      <c r="D7" s="515" t="s">
        <v>943</v>
      </c>
      <c r="E7" s="2365"/>
      <c r="F7" s="2366"/>
      <c r="G7" s="2370"/>
      <c r="H7" s="2371"/>
      <c r="I7" s="744">
        <f t="shared" ref="I7:AM7" si="1">+I6</f>
        <v>46143</v>
      </c>
      <c r="J7" s="744">
        <f t="shared" si="1"/>
        <v>46144</v>
      </c>
      <c r="K7" s="744">
        <f t="shared" si="1"/>
        <v>46145</v>
      </c>
      <c r="L7" s="744">
        <f t="shared" si="1"/>
        <v>46146</v>
      </c>
      <c r="M7" s="744">
        <f t="shared" si="1"/>
        <v>46147</v>
      </c>
      <c r="N7" s="744">
        <f t="shared" si="1"/>
        <v>46148</v>
      </c>
      <c r="O7" s="744">
        <f t="shared" si="1"/>
        <v>46149</v>
      </c>
      <c r="P7" s="744">
        <f t="shared" si="1"/>
        <v>46150</v>
      </c>
      <c r="Q7" s="744">
        <f t="shared" si="1"/>
        <v>46151</v>
      </c>
      <c r="R7" s="744">
        <f t="shared" si="1"/>
        <v>46152</v>
      </c>
      <c r="S7" s="744">
        <f t="shared" si="1"/>
        <v>46153</v>
      </c>
      <c r="T7" s="744">
        <f t="shared" si="1"/>
        <v>46154</v>
      </c>
      <c r="U7" s="744">
        <f t="shared" si="1"/>
        <v>46155</v>
      </c>
      <c r="V7" s="744">
        <f t="shared" si="1"/>
        <v>46156</v>
      </c>
      <c r="W7" s="744">
        <f t="shared" si="1"/>
        <v>46157</v>
      </c>
      <c r="X7" s="744">
        <f t="shared" si="1"/>
        <v>46158</v>
      </c>
      <c r="Y7" s="744">
        <f t="shared" si="1"/>
        <v>46159</v>
      </c>
      <c r="Z7" s="744">
        <f t="shared" si="1"/>
        <v>46160</v>
      </c>
      <c r="AA7" s="744">
        <f t="shared" si="1"/>
        <v>46161</v>
      </c>
      <c r="AB7" s="744">
        <f t="shared" si="1"/>
        <v>46162</v>
      </c>
      <c r="AC7" s="744">
        <f t="shared" si="1"/>
        <v>46163</v>
      </c>
      <c r="AD7" s="744">
        <f t="shared" si="1"/>
        <v>46164</v>
      </c>
      <c r="AE7" s="744">
        <f t="shared" si="1"/>
        <v>46165</v>
      </c>
      <c r="AF7" s="744">
        <f t="shared" si="1"/>
        <v>46166</v>
      </c>
      <c r="AG7" s="744">
        <f t="shared" si="1"/>
        <v>46167</v>
      </c>
      <c r="AH7" s="744">
        <f t="shared" si="1"/>
        <v>46168</v>
      </c>
      <c r="AI7" s="744">
        <f t="shared" si="1"/>
        <v>46169</v>
      </c>
      <c r="AJ7" s="744">
        <f t="shared" si="1"/>
        <v>46170</v>
      </c>
      <c r="AK7" s="744">
        <f t="shared" si="1"/>
        <v>46171</v>
      </c>
      <c r="AL7" s="744">
        <f t="shared" si="1"/>
        <v>46172</v>
      </c>
      <c r="AM7" s="744">
        <f t="shared" si="1"/>
        <v>46173</v>
      </c>
      <c r="AN7" s="544"/>
      <c r="AO7" s="545"/>
      <c r="AP7" s="546"/>
      <c r="AR7" s="542" t="s">
        <v>897</v>
      </c>
      <c r="AS7" s="662">
        <f>+AS3-AS4</f>
        <v>843042.81599999964</v>
      </c>
    </row>
    <row r="8" spans="4:48" ht="18.75" customHeight="1">
      <c r="E8" s="547" t="s">
        <v>152</v>
      </c>
      <c r="F8" s="2350" t="s">
        <v>901</v>
      </c>
      <c r="G8" s="2352" t="s">
        <v>944</v>
      </c>
      <c r="H8" s="849" t="s">
        <v>895</v>
      </c>
      <c r="I8" s="824">
        <f>MKR!H60</f>
        <v>0</v>
      </c>
      <c r="J8" s="824">
        <f>MKR!I60</f>
        <v>0</v>
      </c>
      <c r="K8" s="824">
        <f>MKR!J60</f>
        <v>0</v>
      </c>
      <c r="L8" s="824">
        <f>MKR!K60</f>
        <v>0</v>
      </c>
      <c r="M8" s="824">
        <f>MKR!L60</f>
        <v>0</v>
      </c>
      <c r="N8" s="824">
        <f>MKR!M60</f>
        <v>0</v>
      </c>
      <c r="O8" s="824">
        <f>MKR!N60</f>
        <v>0</v>
      </c>
      <c r="P8" s="824">
        <f>MKR!O60</f>
        <v>0</v>
      </c>
      <c r="Q8" s="824">
        <f>MKR!P60</f>
        <v>0</v>
      </c>
      <c r="R8" s="824">
        <f>MKR!Q60</f>
        <v>0</v>
      </c>
      <c r="S8" s="824">
        <f>MKR!R60</f>
        <v>0</v>
      </c>
      <c r="T8" s="824">
        <f>MKR!S60</f>
        <v>24</v>
      </c>
      <c r="U8" s="824">
        <f>MKR!T60</f>
        <v>48</v>
      </c>
      <c r="V8" s="824">
        <f>MKR!U60</f>
        <v>48</v>
      </c>
      <c r="W8" s="824">
        <f>MKR!V60</f>
        <v>72</v>
      </c>
      <c r="X8" s="824">
        <f>MKR!W60</f>
        <v>0</v>
      </c>
      <c r="Y8" s="824">
        <f>MKR!X60</f>
        <v>0</v>
      </c>
      <c r="Z8" s="824">
        <f>MKR!Y60</f>
        <v>48</v>
      </c>
      <c r="AA8" s="824">
        <f>MKR!Z60</f>
        <v>0</v>
      </c>
      <c r="AB8" s="824">
        <f>MKR!AA60</f>
        <v>0</v>
      </c>
      <c r="AC8" s="824">
        <f>MKR!AB60</f>
        <v>0</v>
      </c>
      <c r="AD8" s="824">
        <f>MKR!AC60</f>
        <v>0</v>
      </c>
      <c r="AE8" s="824">
        <f>MKR!AD60</f>
        <v>0</v>
      </c>
      <c r="AF8" s="824">
        <f>MKR!AE60</f>
        <v>0</v>
      </c>
      <c r="AG8" s="824">
        <f>MKR!AF60</f>
        <v>0</v>
      </c>
      <c r="AH8" s="824">
        <f>MKR!AG60</f>
        <v>0</v>
      </c>
      <c r="AI8" s="824">
        <f>MKR!AH60</f>
        <v>48</v>
      </c>
      <c r="AJ8" s="824">
        <f>MKR!AI60</f>
        <v>0</v>
      </c>
      <c r="AK8" s="824">
        <f>MKR!AJ60</f>
        <v>0</v>
      </c>
      <c r="AL8" s="824">
        <f>MKR!AK60</f>
        <v>0</v>
      </c>
      <c r="AM8" s="824">
        <f>MKR!AL60</f>
        <v>0</v>
      </c>
      <c r="AN8" s="805">
        <f>SUM(I8:AM8)</f>
        <v>288</v>
      </c>
      <c r="AO8" s="548"/>
      <c r="AP8" s="549"/>
      <c r="AR8" s="713" t="s">
        <v>359</v>
      </c>
      <c r="AS8" s="713" t="s">
        <v>903</v>
      </c>
      <c r="AT8" s="529"/>
      <c r="AU8" s="529"/>
      <c r="AV8" s="543"/>
    </row>
    <row r="9" spans="4:48" ht="18.75" customHeight="1">
      <c r="E9" s="551" t="s">
        <v>945</v>
      </c>
      <c r="F9" s="2351"/>
      <c r="G9" s="2353"/>
      <c r="H9" s="597" t="s">
        <v>904</v>
      </c>
      <c r="I9" s="844"/>
      <c r="J9" s="844"/>
      <c r="K9" s="844"/>
      <c r="L9" s="844"/>
      <c r="M9" s="844"/>
      <c r="N9" s="844"/>
      <c r="O9" s="844"/>
      <c r="P9" s="844"/>
      <c r="Q9" s="844"/>
      <c r="R9" s="844"/>
      <c r="S9" s="844"/>
      <c r="T9" s="844"/>
      <c r="U9" s="844"/>
      <c r="V9" s="844"/>
      <c r="W9" s="844"/>
      <c r="X9" s="844"/>
      <c r="Y9" s="844"/>
      <c r="Z9" s="844"/>
      <c r="AA9" s="844"/>
      <c r="AB9" s="844"/>
      <c r="AC9" s="844"/>
      <c r="AD9" s="844"/>
      <c r="AE9" s="844"/>
      <c r="AF9" s="844"/>
      <c r="AG9" s="844"/>
      <c r="AH9" s="844"/>
      <c r="AI9" s="844"/>
      <c r="AJ9" s="844"/>
      <c r="AK9" s="844"/>
      <c r="AL9" s="844"/>
      <c r="AM9" s="844"/>
      <c r="AN9" s="812"/>
      <c r="AO9" s="553"/>
      <c r="AP9" s="554"/>
      <c r="AR9" s="714">
        <f>委託作業費!I44</f>
        <v>58.951200000000007</v>
      </c>
      <c r="AT9" s="555"/>
    </row>
    <row r="10" spans="4:48" ht="18.75" customHeight="1">
      <c r="E10" s="551" t="s">
        <v>946</v>
      </c>
      <c r="F10" s="2355" t="s">
        <v>907</v>
      </c>
      <c r="G10" s="2356" t="s">
        <v>947</v>
      </c>
      <c r="H10" s="850" t="s">
        <v>895</v>
      </c>
      <c r="I10" s="826">
        <f>MKR!H56</f>
        <v>0</v>
      </c>
      <c r="J10" s="826">
        <f>MKR!I56</f>
        <v>0</v>
      </c>
      <c r="K10" s="826">
        <f>MKR!J56</f>
        <v>0</v>
      </c>
      <c r="L10" s="826">
        <f>MKR!K56</f>
        <v>0</v>
      </c>
      <c r="M10" s="826">
        <f>MKR!L56</f>
        <v>0</v>
      </c>
      <c r="N10" s="826">
        <f>MKR!M56</f>
        <v>0</v>
      </c>
      <c r="O10" s="826">
        <f>MKR!N56</f>
        <v>0</v>
      </c>
      <c r="P10" s="826">
        <f>MKR!O56</f>
        <v>0</v>
      </c>
      <c r="Q10" s="826">
        <f>MKR!P56</f>
        <v>0</v>
      </c>
      <c r="R10" s="826">
        <f>MKR!Q56</f>
        <v>0</v>
      </c>
      <c r="S10" s="826">
        <f>MKR!R56</f>
        <v>0</v>
      </c>
      <c r="T10" s="826">
        <f>MKR!S56</f>
        <v>0</v>
      </c>
      <c r="U10" s="826">
        <f>MKR!T56</f>
        <v>0</v>
      </c>
      <c r="V10" s="826">
        <f>MKR!U56</f>
        <v>24</v>
      </c>
      <c r="W10" s="826">
        <f>MKR!V56</f>
        <v>48</v>
      </c>
      <c r="X10" s="826">
        <f>MKR!W56</f>
        <v>0</v>
      </c>
      <c r="Y10" s="826">
        <f>MKR!X56</f>
        <v>0</v>
      </c>
      <c r="Z10" s="826">
        <f>MKR!Y56</f>
        <v>72</v>
      </c>
      <c r="AA10" s="826">
        <f>MKR!Z56</f>
        <v>72</v>
      </c>
      <c r="AB10" s="826">
        <f>MKR!AA56</f>
        <v>48</v>
      </c>
      <c r="AC10" s="826">
        <f>MKR!AB56</f>
        <v>0</v>
      </c>
      <c r="AD10" s="826">
        <f>MKR!AC56</f>
        <v>0</v>
      </c>
      <c r="AE10" s="826">
        <f>MKR!AD56</f>
        <v>0</v>
      </c>
      <c r="AF10" s="826">
        <f>MKR!AE56</f>
        <v>0</v>
      </c>
      <c r="AG10" s="826">
        <f>MKR!AF56</f>
        <v>0</v>
      </c>
      <c r="AH10" s="826">
        <f>MKR!AG56</f>
        <v>0</v>
      </c>
      <c r="AI10" s="826">
        <f>MKR!AH56</f>
        <v>0</v>
      </c>
      <c r="AJ10" s="826">
        <f>MKR!AI56</f>
        <v>0</v>
      </c>
      <c r="AK10" s="826">
        <f>MKR!AJ56</f>
        <v>0</v>
      </c>
      <c r="AL10" s="826">
        <f>MKR!AK56</f>
        <v>0</v>
      </c>
      <c r="AM10" s="826">
        <f>MKR!AL56</f>
        <v>0</v>
      </c>
      <c r="AN10" s="806">
        <f>SUM(I10:AM10)</f>
        <v>264</v>
      </c>
      <c r="AO10" s="870">
        <f>管理ﾌｫｰﾏｯﾄ!G42</f>
        <v>500</v>
      </c>
      <c r="AP10" s="557"/>
      <c r="AR10" s="523" t="s">
        <v>881</v>
      </c>
      <c r="AS10" s="558">
        <f>+AR9*AO10</f>
        <v>29475.600000000002</v>
      </c>
      <c r="AT10" s="523"/>
      <c r="AU10" s="558"/>
      <c r="AV10" s="559"/>
    </row>
    <row r="11" spans="4:48" ht="18.75" customHeight="1">
      <c r="E11" s="551"/>
      <c r="F11" s="2355"/>
      <c r="G11" s="2357"/>
      <c r="H11" s="597" t="s">
        <v>904</v>
      </c>
      <c r="I11" s="845"/>
      <c r="J11" s="845"/>
      <c r="K11" s="845"/>
      <c r="L11" s="845"/>
      <c r="M11" s="845"/>
      <c r="N11" s="845"/>
      <c r="O11" s="845"/>
      <c r="P11" s="845"/>
      <c r="Q11" s="845"/>
      <c r="R11" s="845"/>
      <c r="S11" s="845"/>
      <c r="T11" s="845"/>
      <c r="U11" s="845"/>
      <c r="V11" s="845"/>
      <c r="W11" s="845"/>
      <c r="X11" s="845"/>
      <c r="Y11" s="845"/>
      <c r="Z11" s="845"/>
      <c r="AA11" s="845"/>
      <c r="AB11" s="845"/>
      <c r="AC11" s="845"/>
      <c r="AD11" s="845"/>
      <c r="AE11" s="845"/>
      <c r="AF11" s="845"/>
      <c r="AG11" s="845"/>
      <c r="AH11" s="845"/>
      <c r="AI11" s="845"/>
      <c r="AJ11" s="845"/>
      <c r="AK11" s="845"/>
      <c r="AL11" s="845"/>
      <c r="AM11" s="845"/>
      <c r="AN11" s="810"/>
      <c r="AO11" s="553"/>
      <c r="AP11" s="554"/>
      <c r="AR11" s="529" t="s">
        <v>883</v>
      </c>
      <c r="AS11" s="558">
        <f>+AR9*AN10</f>
        <v>15563.116800000002</v>
      </c>
      <c r="AT11" s="529"/>
      <c r="AU11" s="558"/>
      <c r="AV11" s="560"/>
    </row>
    <row r="12" spans="4:48" ht="18.75" customHeight="1">
      <c r="E12" s="561"/>
      <c r="F12" s="2358" t="s">
        <v>948</v>
      </c>
      <c r="G12" s="2359"/>
      <c r="H12" s="562"/>
      <c r="I12" s="828"/>
      <c r="J12" s="828"/>
      <c r="K12" s="828"/>
      <c r="L12" s="828"/>
      <c r="M12" s="828"/>
      <c r="N12" s="828"/>
      <c r="O12" s="828"/>
      <c r="P12" s="828"/>
      <c r="Q12" s="828"/>
      <c r="R12" s="828"/>
      <c r="S12" s="828"/>
      <c r="T12" s="828"/>
      <c r="U12" s="828"/>
      <c r="V12" s="828"/>
      <c r="W12" s="828"/>
      <c r="X12" s="828"/>
      <c r="Y12" s="828"/>
      <c r="Z12" s="828"/>
      <c r="AA12" s="828"/>
      <c r="AB12" s="828"/>
      <c r="AC12" s="828"/>
      <c r="AD12" s="828"/>
      <c r="AE12" s="828"/>
      <c r="AF12" s="828"/>
      <c r="AG12" s="828"/>
      <c r="AH12" s="828"/>
      <c r="AI12" s="828"/>
      <c r="AJ12" s="828"/>
      <c r="AK12" s="828"/>
      <c r="AL12" s="828"/>
      <c r="AM12" s="828"/>
      <c r="AN12" s="808"/>
      <c r="AO12" s="553"/>
      <c r="AP12" s="554"/>
      <c r="AR12" s="529" t="s">
        <v>886</v>
      </c>
      <c r="AS12" s="558">
        <f>+AR9*AN10</f>
        <v>15563.116800000002</v>
      </c>
      <c r="AT12" s="529"/>
      <c r="AU12" s="558"/>
      <c r="AV12" s="559"/>
    </row>
    <row r="13" spans="4:48" ht="18.75" customHeight="1">
      <c r="E13" s="561"/>
      <c r="F13" s="2342" t="s">
        <v>949</v>
      </c>
      <c r="G13" s="2343"/>
      <c r="H13" s="552"/>
      <c r="I13" s="829"/>
      <c r="J13" s="829"/>
      <c r="K13" s="829"/>
      <c r="L13" s="829"/>
      <c r="M13" s="829"/>
      <c r="N13" s="829"/>
      <c r="O13" s="829"/>
      <c r="P13" s="829"/>
      <c r="Q13" s="829"/>
      <c r="R13" s="829"/>
      <c r="S13" s="829"/>
      <c r="T13" s="829"/>
      <c r="U13" s="829"/>
      <c r="V13" s="829"/>
      <c r="W13" s="829"/>
      <c r="X13" s="829"/>
      <c r="Y13" s="829"/>
      <c r="Z13" s="829"/>
      <c r="AA13" s="829"/>
      <c r="AB13" s="829"/>
      <c r="AC13" s="829"/>
      <c r="AD13" s="829"/>
      <c r="AE13" s="829"/>
      <c r="AF13" s="829"/>
      <c r="AG13" s="829"/>
      <c r="AH13" s="829"/>
      <c r="AI13" s="829"/>
      <c r="AJ13" s="829"/>
      <c r="AK13" s="829"/>
      <c r="AL13" s="829"/>
      <c r="AM13" s="829"/>
      <c r="AN13" s="809"/>
      <c r="AO13" s="553"/>
      <c r="AP13" s="554"/>
      <c r="AR13" s="529" t="s">
        <v>888</v>
      </c>
      <c r="AS13" s="558">
        <f>+AR9*AN11</f>
        <v>0</v>
      </c>
      <c r="AT13" s="529"/>
      <c r="AU13" s="558"/>
      <c r="AV13" s="559"/>
    </row>
    <row r="14" spans="4:48" ht="18.75" customHeight="1">
      <c r="E14" s="561"/>
      <c r="F14" s="2360" t="s">
        <v>950</v>
      </c>
      <c r="G14" s="2361"/>
      <c r="H14" s="851" t="s">
        <v>895</v>
      </c>
      <c r="I14" s="830">
        <f>+G15+I8-I10</f>
        <v>158</v>
      </c>
      <c r="J14" s="830">
        <f>+I14+J8-J10</f>
        <v>158</v>
      </c>
      <c r="K14" s="830">
        <f t="shared" ref="K14:AM14" si="2">+J14+K8-K10</f>
        <v>158</v>
      </c>
      <c r="L14" s="830">
        <f t="shared" si="2"/>
        <v>158</v>
      </c>
      <c r="M14" s="830">
        <f t="shared" si="2"/>
        <v>158</v>
      </c>
      <c r="N14" s="830">
        <f t="shared" si="2"/>
        <v>158</v>
      </c>
      <c r="O14" s="830">
        <f t="shared" si="2"/>
        <v>158</v>
      </c>
      <c r="P14" s="830">
        <f t="shared" si="2"/>
        <v>158</v>
      </c>
      <c r="Q14" s="830">
        <f t="shared" si="2"/>
        <v>158</v>
      </c>
      <c r="R14" s="830">
        <f t="shared" si="2"/>
        <v>158</v>
      </c>
      <c r="S14" s="830">
        <f t="shared" si="2"/>
        <v>158</v>
      </c>
      <c r="T14" s="830">
        <f t="shared" si="2"/>
        <v>182</v>
      </c>
      <c r="U14" s="830">
        <f t="shared" si="2"/>
        <v>230</v>
      </c>
      <c r="V14" s="830">
        <f t="shared" si="2"/>
        <v>254</v>
      </c>
      <c r="W14" s="830">
        <f t="shared" si="2"/>
        <v>278</v>
      </c>
      <c r="X14" s="830">
        <f t="shared" si="2"/>
        <v>278</v>
      </c>
      <c r="Y14" s="830">
        <f t="shared" si="2"/>
        <v>278</v>
      </c>
      <c r="Z14" s="830">
        <f t="shared" si="2"/>
        <v>254</v>
      </c>
      <c r="AA14" s="830">
        <f t="shared" si="2"/>
        <v>182</v>
      </c>
      <c r="AB14" s="830">
        <f t="shared" si="2"/>
        <v>134</v>
      </c>
      <c r="AC14" s="830">
        <f t="shared" si="2"/>
        <v>134</v>
      </c>
      <c r="AD14" s="830">
        <f t="shared" si="2"/>
        <v>134</v>
      </c>
      <c r="AE14" s="830">
        <f t="shared" si="2"/>
        <v>134</v>
      </c>
      <c r="AF14" s="830">
        <f t="shared" si="2"/>
        <v>134</v>
      </c>
      <c r="AG14" s="830">
        <f t="shared" si="2"/>
        <v>134</v>
      </c>
      <c r="AH14" s="830">
        <f t="shared" si="2"/>
        <v>134</v>
      </c>
      <c r="AI14" s="830">
        <f t="shared" si="2"/>
        <v>182</v>
      </c>
      <c r="AJ14" s="830">
        <f t="shared" si="2"/>
        <v>182</v>
      </c>
      <c r="AK14" s="830">
        <f t="shared" si="2"/>
        <v>182</v>
      </c>
      <c r="AL14" s="830">
        <f t="shared" si="2"/>
        <v>182</v>
      </c>
      <c r="AM14" s="830">
        <f t="shared" si="2"/>
        <v>182</v>
      </c>
      <c r="AN14" s="812"/>
      <c r="AO14" s="553"/>
      <c r="AP14" s="554"/>
      <c r="AR14" s="563"/>
      <c r="AS14" s="563"/>
      <c r="AT14" s="565"/>
      <c r="AV14" s="559"/>
    </row>
    <row r="15" spans="4:48" ht="18.75" customHeight="1" thickBot="1">
      <c r="E15" s="566"/>
      <c r="F15" s="567"/>
      <c r="G15" s="738">
        <f>MKR!G63</f>
        <v>158</v>
      </c>
      <c r="H15" s="846" t="s">
        <v>904</v>
      </c>
      <c r="I15" s="847"/>
      <c r="J15" s="847">
        <f>+I15+J9-J11-J13</f>
        <v>0</v>
      </c>
      <c r="K15" s="847">
        <f t="shared" ref="K15:AM15" si="3">+J15+K9-K11-K13</f>
        <v>0</v>
      </c>
      <c r="L15" s="847">
        <f t="shared" si="3"/>
        <v>0</v>
      </c>
      <c r="M15" s="847">
        <f t="shared" si="3"/>
        <v>0</v>
      </c>
      <c r="N15" s="847">
        <f t="shared" si="3"/>
        <v>0</v>
      </c>
      <c r="O15" s="847">
        <f t="shared" si="3"/>
        <v>0</v>
      </c>
      <c r="P15" s="847">
        <f t="shared" si="3"/>
        <v>0</v>
      </c>
      <c r="Q15" s="847">
        <f t="shared" si="3"/>
        <v>0</v>
      </c>
      <c r="R15" s="847">
        <f t="shared" si="3"/>
        <v>0</v>
      </c>
      <c r="S15" s="847">
        <f t="shared" si="3"/>
        <v>0</v>
      </c>
      <c r="T15" s="847">
        <f t="shared" si="3"/>
        <v>0</v>
      </c>
      <c r="U15" s="847">
        <f t="shared" si="3"/>
        <v>0</v>
      </c>
      <c r="V15" s="847">
        <f t="shared" si="3"/>
        <v>0</v>
      </c>
      <c r="W15" s="847">
        <f t="shared" si="3"/>
        <v>0</v>
      </c>
      <c r="X15" s="847">
        <f t="shared" si="3"/>
        <v>0</v>
      </c>
      <c r="Y15" s="847">
        <f t="shared" si="3"/>
        <v>0</v>
      </c>
      <c r="Z15" s="847">
        <f t="shared" si="3"/>
        <v>0</v>
      </c>
      <c r="AA15" s="847">
        <f t="shared" si="3"/>
        <v>0</v>
      </c>
      <c r="AB15" s="847">
        <f t="shared" si="3"/>
        <v>0</v>
      </c>
      <c r="AC15" s="847">
        <f t="shared" si="3"/>
        <v>0</v>
      </c>
      <c r="AD15" s="847">
        <f t="shared" si="3"/>
        <v>0</v>
      </c>
      <c r="AE15" s="847">
        <f t="shared" si="3"/>
        <v>0</v>
      </c>
      <c r="AF15" s="847">
        <f t="shared" si="3"/>
        <v>0</v>
      </c>
      <c r="AG15" s="847">
        <f t="shared" si="3"/>
        <v>0</v>
      </c>
      <c r="AH15" s="847">
        <f t="shared" si="3"/>
        <v>0</v>
      </c>
      <c r="AI15" s="847">
        <f t="shared" si="3"/>
        <v>0</v>
      </c>
      <c r="AJ15" s="847">
        <f t="shared" si="3"/>
        <v>0</v>
      </c>
      <c r="AK15" s="847">
        <f t="shared" si="3"/>
        <v>0</v>
      </c>
      <c r="AL15" s="847">
        <f t="shared" si="3"/>
        <v>0</v>
      </c>
      <c r="AM15" s="847">
        <f t="shared" si="3"/>
        <v>0</v>
      </c>
      <c r="AN15" s="848">
        <f>AM15</f>
        <v>0</v>
      </c>
      <c r="AO15" s="570"/>
      <c r="AP15" s="571"/>
      <c r="AR15" s="563"/>
      <c r="AS15" s="563"/>
    </row>
    <row r="16" spans="4:48" ht="18.75" customHeight="1">
      <c r="E16" s="547" t="s">
        <v>951</v>
      </c>
      <c r="F16" s="2350" t="s">
        <v>901</v>
      </c>
      <c r="G16" s="2352" t="s">
        <v>944</v>
      </c>
      <c r="H16" s="849" t="s">
        <v>895</v>
      </c>
      <c r="I16" s="824">
        <f>+MKC①!H20</f>
        <v>0</v>
      </c>
      <c r="J16" s="824">
        <f>+MKC①!I20</f>
        <v>0</v>
      </c>
      <c r="K16" s="824">
        <f>+MKC①!J20</f>
        <v>0</v>
      </c>
      <c r="L16" s="824">
        <f>+MKC①!K20</f>
        <v>0</v>
      </c>
      <c r="M16" s="824">
        <f>+MKC①!L20</f>
        <v>0</v>
      </c>
      <c r="N16" s="824">
        <f>+MKC①!M20</f>
        <v>0</v>
      </c>
      <c r="O16" s="824">
        <f>+MKC①!N20</f>
        <v>0</v>
      </c>
      <c r="P16" s="824">
        <f>+MKC①!O20</f>
        <v>60</v>
      </c>
      <c r="Q16" s="824">
        <f>+MKC①!P20</f>
        <v>0</v>
      </c>
      <c r="R16" s="824">
        <f>+MKC①!Q20</f>
        <v>0</v>
      </c>
      <c r="S16" s="824">
        <f>+MKC①!R20</f>
        <v>60</v>
      </c>
      <c r="T16" s="824">
        <f>+MKC①!S20</f>
        <v>60</v>
      </c>
      <c r="U16" s="824">
        <f>+MKC①!T20</f>
        <v>0</v>
      </c>
      <c r="V16" s="824">
        <f>+MKC①!U20</f>
        <v>0</v>
      </c>
      <c r="W16" s="824">
        <f>+MKC①!V20</f>
        <v>0</v>
      </c>
      <c r="X16" s="824">
        <f>+MKC①!W20</f>
        <v>0</v>
      </c>
      <c r="Y16" s="824">
        <f>+MKC①!X20</f>
        <v>0</v>
      </c>
      <c r="Z16" s="824">
        <f>+MKC①!Y20</f>
        <v>0</v>
      </c>
      <c r="AA16" s="824">
        <f>+MKC①!Z20</f>
        <v>0</v>
      </c>
      <c r="AB16" s="824">
        <f>+MKC①!AA20</f>
        <v>60</v>
      </c>
      <c r="AC16" s="824">
        <f>+MKC①!AB20</f>
        <v>60</v>
      </c>
      <c r="AD16" s="824">
        <f>+MKC①!AC20</f>
        <v>60</v>
      </c>
      <c r="AE16" s="824">
        <f>+MKC①!AD20</f>
        <v>0</v>
      </c>
      <c r="AF16" s="824">
        <f>+MKC①!AE20</f>
        <v>0</v>
      </c>
      <c r="AG16" s="824">
        <f>+MKC①!AF20</f>
        <v>60</v>
      </c>
      <c r="AH16" s="824">
        <f>+MKC①!AG20</f>
        <v>60</v>
      </c>
      <c r="AI16" s="824">
        <f>+MKC①!AH20</f>
        <v>0</v>
      </c>
      <c r="AJ16" s="824">
        <f>+MKC①!AI20</f>
        <v>0</v>
      </c>
      <c r="AK16" s="824">
        <f>+MKC①!AJ20</f>
        <v>0</v>
      </c>
      <c r="AL16" s="824">
        <f>+MKC①!AK20</f>
        <v>0</v>
      </c>
      <c r="AM16" s="824">
        <f>+MKC①!AL20</f>
        <v>0</v>
      </c>
      <c r="AN16" s="805">
        <f>SUM(I16:AM16)</f>
        <v>480</v>
      </c>
      <c r="AO16" s="548"/>
      <c r="AP16" s="549"/>
      <c r="AR16" s="713" t="s">
        <v>359</v>
      </c>
      <c r="AS16" s="713" t="s">
        <v>903</v>
      </c>
      <c r="AT16" s="529"/>
      <c r="AU16" s="529"/>
      <c r="AV16" s="543"/>
    </row>
    <row r="17" spans="5:48" ht="18.75" customHeight="1">
      <c r="E17" s="551" t="s">
        <v>945</v>
      </c>
      <c r="F17" s="2351"/>
      <c r="G17" s="2353"/>
      <c r="H17" s="597" t="s">
        <v>904</v>
      </c>
      <c r="I17" s="844"/>
      <c r="J17" s="844"/>
      <c r="K17" s="844"/>
      <c r="L17" s="844"/>
      <c r="M17" s="844"/>
      <c r="N17" s="844"/>
      <c r="O17" s="844"/>
      <c r="P17" s="844"/>
      <c r="Q17" s="844"/>
      <c r="R17" s="844"/>
      <c r="S17" s="844"/>
      <c r="T17" s="844"/>
      <c r="U17" s="844"/>
      <c r="V17" s="844"/>
      <c r="W17" s="844"/>
      <c r="X17" s="844"/>
      <c r="Y17" s="844"/>
      <c r="Z17" s="844"/>
      <c r="AA17" s="844"/>
      <c r="AB17" s="844"/>
      <c r="AC17" s="844"/>
      <c r="AD17" s="844"/>
      <c r="AE17" s="844"/>
      <c r="AF17" s="844"/>
      <c r="AG17" s="844"/>
      <c r="AH17" s="844"/>
      <c r="AI17" s="844"/>
      <c r="AJ17" s="844"/>
      <c r="AK17" s="844"/>
      <c r="AL17" s="844"/>
      <c r="AM17" s="844"/>
      <c r="AN17" s="812"/>
      <c r="AO17" s="553"/>
      <c r="AP17" s="554"/>
      <c r="AR17" s="714">
        <f>委託作業費!I36</f>
        <v>1303.43048</v>
      </c>
      <c r="AT17" s="555"/>
    </row>
    <row r="18" spans="5:48" ht="18.75" customHeight="1">
      <c r="E18" s="551" t="s">
        <v>946</v>
      </c>
      <c r="F18" s="2355" t="s">
        <v>907</v>
      </c>
      <c r="G18" s="2356" t="s">
        <v>947</v>
      </c>
      <c r="H18" s="850" t="s">
        <v>895</v>
      </c>
      <c r="I18" s="826">
        <f>+MKC①!H16</f>
        <v>0</v>
      </c>
      <c r="J18" s="826">
        <f>+MKC①!I16</f>
        <v>0</v>
      </c>
      <c r="K18" s="826">
        <f>+MKC①!J16</f>
        <v>0</v>
      </c>
      <c r="L18" s="826">
        <f>+MKC①!K16</f>
        <v>0</v>
      </c>
      <c r="M18" s="826">
        <f>+MKC①!L16</f>
        <v>0</v>
      </c>
      <c r="N18" s="826">
        <f>+MKC①!M16</f>
        <v>0</v>
      </c>
      <c r="O18" s="826">
        <f>+MKC①!N16</f>
        <v>0</v>
      </c>
      <c r="P18" s="826">
        <f>+MKC①!O16</f>
        <v>0</v>
      </c>
      <c r="Q18" s="826">
        <f>+MKC①!P16</f>
        <v>0</v>
      </c>
      <c r="R18" s="826">
        <f>+MKC①!Q16</f>
        <v>0</v>
      </c>
      <c r="S18" s="826">
        <f>+MKC①!R16</f>
        <v>60</v>
      </c>
      <c r="T18" s="826">
        <f>+MKC①!S16</f>
        <v>60</v>
      </c>
      <c r="U18" s="826">
        <f>+MKC①!T16</f>
        <v>60</v>
      </c>
      <c r="V18" s="826">
        <f>+MKC①!U16</f>
        <v>60</v>
      </c>
      <c r="W18" s="826">
        <f>+MKC①!V16</f>
        <v>24</v>
      </c>
      <c r="X18" s="826">
        <f>+MKC①!W16</f>
        <v>0</v>
      </c>
      <c r="Y18" s="826">
        <f>+MKC①!X16</f>
        <v>0</v>
      </c>
      <c r="Z18" s="826">
        <f>+MKC①!Y16</f>
        <v>24</v>
      </c>
      <c r="AA18" s="826">
        <f>+MKC①!Z16</f>
        <v>0</v>
      </c>
      <c r="AB18" s="826">
        <f>+MKC①!AA16</f>
        <v>0</v>
      </c>
      <c r="AC18" s="826">
        <f>+MKC①!AB16</f>
        <v>0</v>
      </c>
      <c r="AD18" s="826">
        <f>+MKC①!AC16</f>
        <v>60</v>
      </c>
      <c r="AE18" s="826">
        <f>+MKC①!AD16</f>
        <v>0</v>
      </c>
      <c r="AF18" s="826">
        <f>+MKC①!AE16</f>
        <v>0</v>
      </c>
      <c r="AG18" s="826">
        <f>+MKC①!AF16</f>
        <v>60</v>
      </c>
      <c r="AH18" s="826">
        <f>+MKC①!AG16</f>
        <v>60</v>
      </c>
      <c r="AI18" s="826">
        <f>+MKC①!AH16</f>
        <v>0</v>
      </c>
      <c r="AJ18" s="826">
        <f>+MKC①!AI16</f>
        <v>0</v>
      </c>
      <c r="AK18" s="826">
        <f>+MKC①!AJ16</f>
        <v>0</v>
      </c>
      <c r="AL18" s="826">
        <f>+MKC①!AK16</f>
        <v>0</v>
      </c>
      <c r="AM18" s="826">
        <f>+MKC①!AL16</f>
        <v>0</v>
      </c>
      <c r="AN18" s="806">
        <f>SUM(I18:AM18)</f>
        <v>468</v>
      </c>
      <c r="AO18" s="870">
        <f>管理ﾌｫｰﾏｯﾄ!G36</f>
        <v>500</v>
      </c>
      <c r="AP18" s="557"/>
      <c r="AR18" s="523" t="s">
        <v>881</v>
      </c>
      <c r="AS18" s="558">
        <f>+AR17*AO18</f>
        <v>651715.24</v>
      </c>
      <c r="AT18" s="523"/>
      <c r="AU18" s="558"/>
      <c r="AV18" s="559"/>
    </row>
    <row r="19" spans="5:48" ht="18.75" customHeight="1">
      <c r="E19" s="551"/>
      <c r="F19" s="2355"/>
      <c r="G19" s="2357"/>
      <c r="H19" s="597" t="s">
        <v>904</v>
      </c>
      <c r="I19" s="845"/>
      <c r="J19" s="845"/>
      <c r="K19" s="845"/>
      <c r="L19" s="845"/>
      <c r="M19" s="845"/>
      <c r="N19" s="845"/>
      <c r="O19" s="845"/>
      <c r="P19" s="845"/>
      <c r="Q19" s="845"/>
      <c r="R19" s="845"/>
      <c r="S19" s="845"/>
      <c r="T19" s="845"/>
      <c r="U19" s="845"/>
      <c r="V19" s="845"/>
      <c r="W19" s="845"/>
      <c r="X19" s="845"/>
      <c r="Y19" s="845"/>
      <c r="Z19" s="845"/>
      <c r="AA19" s="845"/>
      <c r="AB19" s="845"/>
      <c r="AC19" s="845"/>
      <c r="AD19" s="845"/>
      <c r="AE19" s="845"/>
      <c r="AF19" s="845"/>
      <c r="AG19" s="845"/>
      <c r="AH19" s="845"/>
      <c r="AI19" s="845"/>
      <c r="AJ19" s="845"/>
      <c r="AK19" s="845"/>
      <c r="AL19" s="845"/>
      <c r="AM19" s="845"/>
      <c r="AN19" s="810"/>
      <c r="AO19" s="553"/>
      <c r="AP19" s="554"/>
      <c r="AR19" s="529" t="s">
        <v>883</v>
      </c>
      <c r="AS19" s="558">
        <f>+AR17*AN18</f>
        <v>610005.46464000002</v>
      </c>
      <c r="AT19" s="529"/>
      <c r="AU19" s="558"/>
      <c r="AV19" s="560"/>
    </row>
    <row r="20" spans="5:48" ht="18.75" customHeight="1">
      <c r="E20" s="561"/>
      <c r="F20" s="2358" t="s">
        <v>948</v>
      </c>
      <c r="G20" s="2359"/>
      <c r="H20" s="562"/>
      <c r="I20" s="828"/>
      <c r="J20" s="828"/>
      <c r="K20" s="828"/>
      <c r="L20" s="828"/>
      <c r="M20" s="828"/>
      <c r="N20" s="828"/>
      <c r="O20" s="828"/>
      <c r="P20" s="828"/>
      <c r="Q20" s="828"/>
      <c r="R20" s="828"/>
      <c r="S20" s="828"/>
      <c r="T20" s="828"/>
      <c r="U20" s="828"/>
      <c r="V20" s="828"/>
      <c r="W20" s="828"/>
      <c r="X20" s="828"/>
      <c r="Y20" s="828"/>
      <c r="Z20" s="828"/>
      <c r="AA20" s="828"/>
      <c r="AB20" s="828"/>
      <c r="AC20" s="828"/>
      <c r="AD20" s="828"/>
      <c r="AE20" s="828"/>
      <c r="AF20" s="828"/>
      <c r="AG20" s="828"/>
      <c r="AH20" s="828"/>
      <c r="AI20" s="828"/>
      <c r="AJ20" s="828"/>
      <c r="AK20" s="828"/>
      <c r="AL20" s="828"/>
      <c r="AM20" s="828"/>
      <c r="AN20" s="808"/>
      <c r="AO20" s="553"/>
      <c r="AP20" s="554"/>
      <c r="AR20" s="529" t="s">
        <v>886</v>
      </c>
      <c r="AS20" s="558">
        <f>+AR17*AN18</f>
        <v>610005.46464000002</v>
      </c>
      <c r="AT20" s="529"/>
      <c r="AU20" s="558"/>
      <c r="AV20" s="559"/>
    </row>
    <row r="21" spans="5:48" ht="18.75" customHeight="1">
      <c r="E21" s="561"/>
      <c r="F21" s="2342" t="s">
        <v>949</v>
      </c>
      <c r="G21" s="2343"/>
      <c r="H21" s="552"/>
      <c r="I21" s="829"/>
      <c r="J21" s="829"/>
      <c r="K21" s="829"/>
      <c r="L21" s="829"/>
      <c r="M21" s="829"/>
      <c r="N21" s="829"/>
      <c r="O21" s="829"/>
      <c r="P21" s="829"/>
      <c r="Q21" s="829"/>
      <c r="R21" s="829"/>
      <c r="S21" s="829"/>
      <c r="T21" s="829"/>
      <c r="U21" s="829"/>
      <c r="V21" s="829"/>
      <c r="W21" s="829"/>
      <c r="X21" s="829"/>
      <c r="Y21" s="829"/>
      <c r="Z21" s="829"/>
      <c r="AA21" s="829"/>
      <c r="AB21" s="829"/>
      <c r="AC21" s="829"/>
      <c r="AD21" s="829"/>
      <c r="AE21" s="829"/>
      <c r="AF21" s="829"/>
      <c r="AG21" s="829"/>
      <c r="AH21" s="829"/>
      <c r="AI21" s="829"/>
      <c r="AJ21" s="829"/>
      <c r="AK21" s="829"/>
      <c r="AL21" s="829"/>
      <c r="AM21" s="829"/>
      <c r="AN21" s="809"/>
      <c r="AO21" s="553"/>
      <c r="AP21" s="554"/>
      <c r="AR21" s="529" t="s">
        <v>888</v>
      </c>
      <c r="AS21" s="558">
        <f>+AR17*AN19</f>
        <v>0</v>
      </c>
      <c r="AT21" s="529"/>
      <c r="AU21" s="558"/>
      <c r="AV21" s="559"/>
    </row>
    <row r="22" spans="5:48" ht="18.75" customHeight="1">
      <c r="E22" s="561"/>
      <c r="F22" s="2360" t="s">
        <v>950</v>
      </c>
      <c r="G22" s="2361"/>
      <c r="H22" s="851" t="s">
        <v>895</v>
      </c>
      <c r="I22" s="830">
        <f>+G23+I16-I18</f>
        <v>96</v>
      </c>
      <c r="J22" s="830">
        <f>+I22+J16-J18</f>
        <v>96</v>
      </c>
      <c r="K22" s="830">
        <f t="shared" ref="K22:AM22" si="4">+J22+K16-K18</f>
        <v>96</v>
      </c>
      <c r="L22" s="830">
        <f t="shared" si="4"/>
        <v>96</v>
      </c>
      <c r="M22" s="830">
        <f t="shared" si="4"/>
        <v>96</v>
      </c>
      <c r="N22" s="830">
        <f t="shared" si="4"/>
        <v>96</v>
      </c>
      <c r="O22" s="830">
        <f t="shared" si="4"/>
        <v>96</v>
      </c>
      <c r="P22" s="830">
        <f t="shared" si="4"/>
        <v>156</v>
      </c>
      <c r="Q22" s="830">
        <f t="shared" si="4"/>
        <v>156</v>
      </c>
      <c r="R22" s="830">
        <f t="shared" si="4"/>
        <v>156</v>
      </c>
      <c r="S22" s="830">
        <f t="shared" si="4"/>
        <v>156</v>
      </c>
      <c r="T22" s="830">
        <f t="shared" si="4"/>
        <v>156</v>
      </c>
      <c r="U22" s="830">
        <f t="shared" si="4"/>
        <v>96</v>
      </c>
      <c r="V22" s="830">
        <f t="shared" si="4"/>
        <v>36</v>
      </c>
      <c r="W22" s="830">
        <f t="shared" si="4"/>
        <v>12</v>
      </c>
      <c r="X22" s="830">
        <f t="shared" si="4"/>
        <v>12</v>
      </c>
      <c r="Y22" s="830">
        <f t="shared" si="4"/>
        <v>12</v>
      </c>
      <c r="Z22" s="830">
        <f t="shared" si="4"/>
        <v>-12</v>
      </c>
      <c r="AA22" s="830">
        <f t="shared" si="4"/>
        <v>-12</v>
      </c>
      <c r="AB22" s="830">
        <f t="shared" si="4"/>
        <v>48</v>
      </c>
      <c r="AC22" s="830">
        <f t="shared" si="4"/>
        <v>108</v>
      </c>
      <c r="AD22" s="830">
        <f t="shared" si="4"/>
        <v>108</v>
      </c>
      <c r="AE22" s="830">
        <f t="shared" si="4"/>
        <v>108</v>
      </c>
      <c r="AF22" s="830">
        <f t="shared" si="4"/>
        <v>108</v>
      </c>
      <c r="AG22" s="830">
        <f t="shared" si="4"/>
        <v>108</v>
      </c>
      <c r="AH22" s="830">
        <f t="shared" si="4"/>
        <v>108</v>
      </c>
      <c r="AI22" s="830">
        <f t="shared" si="4"/>
        <v>108</v>
      </c>
      <c r="AJ22" s="830">
        <f t="shared" si="4"/>
        <v>108</v>
      </c>
      <c r="AK22" s="830">
        <f t="shared" si="4"/>
        <v>108</v>
      </c>
      <c r="AL22" s="830">
        <f t="shared" si="4"/>
        <v>108</v>
      </c>
      <c r="AM22" s="830">
        <f t="shared" si="4"/>
        <v>108</v>
      </c>
      <c r="AN22" s="812"/>
      <c r="AO22" s="553"/>
      <c r="AP22" s="554"/>
      <c r="AT22" s="565"/>
      <c r="AV22" s="559"/>
    </row>
    <row r="23" spans="5:48" ht="18.75" customHeight="1" thickBot="1">
      <c r="E23" s="566"/>
      <c r="F23" s="567"/>
      <c r="G23" s="738">
        <f>+在庫管理!G16</f>
        <v>96</v>
      </c>
      <c r="H23" s="846" t="s">
        <v>904</v>
      </c>
      <c r="I23" s="847"/>
      <c r="J23" s="847">
        <f>+I23+J17-J19-J21</f>
        <v>0</v>
      </c>
      <c r="K23" s="847">
        <f t="shared" ref="K23:AM23" si="5">+J23+K17-K19-K21</f>
        <v>0</v>
      </c>
      <c r="L23" s="847">
        <f t="shared" si="5"/>
        <v>0</v>
      </c>
      <c r="M23" s="847">
        <f t="shared" si="5"/>
        <v>0</v>
      </c>
      <c r="N23" s="847">
        <f t="shared" si="5"/>
        <v>0</v>
      </c>
      <c r="O23" s="847">
        <f t="shared" si="5"/>
        <v>0</v>
      </c>
      <c r="P23" s="847">
        <f t="shared" si="5"/>
        <v>0</v>
      </c>
      <c r="Q23" s="847">
        <f t="shared" si="5"/>
        <v>0</v>
      </c>
      <c r="R23" s="847">
        <f t="shared" si="5"/>
        <v>0</v>
      </c>
      <c r="S23" s="847">
        <f t="shared" si="5"/>
        <v>0</v>
      </c>
      <c r="T23" s="847">
        <f t="shared" si="5"/>
        <v>0</v>
      </c>
      <c r="U23" s="847">
        <f t="shared" si="5"/>
        <v>0</v>
      </c>
      <c r="V23" s="847">
        <f t="shared" si="5"/>
        <v>0</v>
      </c>
      <c r="W23" s="847">
        <f t="shared" si="5"/>
        <v>0</v>
      </c>
      <c r="X23" s="847">
        <f t="shared" si="5"/>
        <v>0</v>
      </c>
      <c r="Y23" s="847">
        <f t="shared" si="5"/>
        <v>0</v>
      </c>
      <c r="Z23" s="847">
        <f t="shared" si="5"/>
        <v>0</v>
      </c>
      <c r="AA23" s="847">
        <f t="shared" si="5"/>
        <v>0</v>
      </c>
      <c r="AB23" s="847">
        <f t="shared" si="5"/>
        <v>0</v>
      </c>
      <c r="AC23" s="847">
        <f t="shared" si="5"/>
        <v>0</v>
      </c>
      <c r="AD23" s="847">
        <f t="shared" si="5"/>
        <v>0</v>
      </c>
      <c r="AE23" s="847">
        <f t="shared" si="5"/>
        <v>0</v>
      </c>
      <c r="AF23" s="847">
        <f t="shared" si="5"/>
        <v>0</v>
      </c>
      <c r="AG23" s="847">
        <f t="shared" si="5"/>
        <v>0</v>
      </c>
      <c r="AH23" s="847">
        <f t="shared" si="5"/>
        <v>0</v>
      </c>
      <c r="AI23" s="847">
        <f t="shared" si="5"/>
        <v>0</v>
      </c>
      <c r="AJ23" s="847">
        <f t="shared" si="5"/>
        <v>0</v>
      </c>
      <c r="AK23" s="847">
        <f t="shared" si="5"/>
        <v>0</v>
      </c>
      <c r="AL23" s="847">
        <f t="shared" si="5"/>
        <v>0</v>
      </c>
      <c r="AM23" s="847">
        <f t="shared" si="5"/>
        <v>0</v>
      </c>
      <c r="AN23" s="848">
        <f>AM23</f>
        <v>0</v>
      </c>
      <c r="AO23" s="570"/>
      <c r="AP23" s="571"/>
      <c r="AR23" s="563"/>
      <c r="AS23" s="563"/>
    </row>
    <row r="24" spans="5:48" ht="18.75" hidden="1" customHeight="1">
      <c r="E24" s="572" t="s">
        <v>951</v>
      </c>
      <c r="F24" s="2353" t="s">
        <v>952</v>
      </c>
      <c r="G24" s="2362" t="s">
        <v>944</v>
      </c>
      <c r="H24" s="573" t="s">
        <v>895</v>
      </c>
      <c r="I24" s="832"/>
      <c r="J24" s="832"/>
      <c r="K24" s="832"/>
      <c r="L24" s="832"/>
      <c r="M24" s="832"/>
      <c r="N24" s="832"/>
      <c r="O24" s="832"/>
      <c r="P24" s="832"/>
      <c r="Q24" s="832"/>
      <c r="R24" s="832"/>
      <c r="S24" s="832"/>
      <c r="T24" s="832"/>
      <c r="U24" s="832"/>
      <c r="V24" s="832"/>
      <c r="W24" s="832"/>
      <c r="X24" s="832"/>
      <c r="Y24" s="832"/>
      <c r="Z24" s="832"/>
      <c r="AA24" s="832"/>
      <c r="AB24" s="832"/>
      <c r="AC24" s="832"/>
      <c r="AD24" s="832"/>
      <c r="AE24" s="832"/>
      <c r="AF24" s="832"/>
      <c r="AG24" s="832"/>
      <c r="AH24" s="832"/>
      <c r="AI24" s="832"/>
      <c r="AJ24" s="832"/>
      <c r="AK24" s="832"/>
      <c r="AL24" s="832"/>
      <c r="AM24" s="832"/>
      <c r="AN24" s="812">
        <f>SUM(I24:AM24)</f>
        <v>0</v>
      </c>
      <c r="AO24" s="553"/>
      <c r="AP24" s="554"/>
      <c r="AR24" s="563"/>
      <c r="AS24" s="563"/>
      <c r="AT24" s="529"/>
      <c r="AU24" s="529"/>
      <c r="AV24" s="543"/>
    </row>
    <row r="25" spans="5:48" ht="18.75" hidden="1" customHeight="1">
      <c r="E25" s="572" t="s">
        <v>953</v>
      </c>
      <c r="F25" s="2351"/>
      <c r="G25" s="2353"/>
      <c r="H25" s="552" t="s">
        <v>904</v>
      </c>
      <c r="I25" s="825"/>
      <c r="J25" s="825"/>
      <c r="K25" s="825"/>
      <c r="L25" s="825"/>
      <c r="M25" s="825"/>
      <c r="N25" s="825"/>
      <c r="O25" s="825"/>
      <c r="P25" s="825"/>
      <c r="Q25" s="825"/>
      <c r="R25" s="825"/>
      <c r="S25" s="825"/>
      <c r="T25" s="825"/>
      <c r="U25" s="825"/>
      <c r="V25" s="825"/>
      <c r="W25" s="825"/>
      <c r="X25" s="825"/>
      <c r="Y25" s="825"/>
      <c r="Z25" s="825"/>
      <c r="AA25" s="825"/>
      <c r="AB25" s="825"/>
      <c r="AC25" s="825"/>
      <c r="AD25" s="825"/>
      <c r="AE25" s="825"/>
      <c r="AF25" s="825"/>
      <c r="AG25" s="825"/>
      <c r="AH25" s="825"/>
      <c r="AI25" s="825"/>
      <c r="AJ25" s="825"/>
      <c r="AK25" s="825"/>
      <c r="AL25" s="825"/>
      <c r="AM25" s="825"/>
      <c r="AN25" s="806">
        <f>SUM(I25:AM25)</f>
        <v>0</v>
      </c>
      <c r="AO25" s="553"/>
      <c r="AP25" s="554"/>
      <c r="AR25" s="723"/>
      <c r="AT25" s="555"/>
    </row>
    <row r="26" spans="5:48" ht="18.75" hidden="1" customHeight="1">
      <c r="E26" s="572" t="s">
        <v>954</v>
      </c>
      <c r="F26" s="2355" t="s">
        <v>955</v>
      </c>
      <c r="G26" s="2356" t="s">
        <v>947</v>
      </c>
      <c r="H26" s="556" t="s">
        <v>895</v>
      </c>
      <c r="I26" s="826"/>
      <c r="J26" s="826"/>
      <c r="K26" s="826"/>
      <c r="L26" s="826"/>
      <c r="M26" s="826"/>
      <c r="N26" s="826"/>
      <c r="O26" s="826"/>
      <c r="P26" s="826"/>
      <c r="Q26" s="826"/>
      <c r="R26" s="826"/>
      <c r="S26" s="826"/>
      <c r="T26" s="826"/>
      <c r="U26" s="826"/>
      <c r="V26" s="826"/>
      <c r="W26" s="826"/>
      <c r="X26" s="826"/>
      <c r="Y26" s="826"/>
      <c r="Z26" s="826"/>
      <c r="AA26" s="826"/>
      <c r="AB26" s="826"/>
      <c r="AC26" s="826"/>
      <c r="AD26" s="826"/>
      <c r="AE26" s="826"/>
      <c r="AF26" s="826"/>
      <c r="AG26" s="826"/>
      <c r="AH26" s="826"/>
      <c r="AI26" s="826"/>
      <c r="AJ26" s="826"/>
      <c r="AK26" s="826"/>
      <c r="AL26" s="826"/>
      <c r="AM26" s="826"/>
      <c r="AN26" s="806">
        <f>SUM(I26:AM26)</f>
        <v>0</v>
      </c>
      <c r="AO26" s="553"/>
      <c r="AP26" s="557"/>
      <c r="AR26" s="529" t="s">
        <v>915</v>
      </c>
      <c r="AS26" s="529" t="s">
        <v>916</v>
      </c>
      <c r="AT26" s="523"/>
      <c r="AU26" s="558"/>
      <c r="AV26" s="559"/>
    </row>
    <row r="27" spans="5:48" ht="18.75" hidden="1" customHeight="1">
      <c r="E27" s="572"/>
      <c r="F27" s="2355"/>
      <c r="G27" s="2357"/>
      <c r="H27" s="552" t="s">
        <v>904</v>
      </c>
      <c r="I27" s="827"/>
      <c r="J27" s="827"/>
      <c r="K27" s="827"/>
      <c r="L27" s="827"/>
      <c r="M27" s="827"/>
      <c r="N27" s="827"/>
      <c r="O27" s="827"/>
      <c r="P27" s="827"/>
      <c r="Q27" s="827"/>
      <c r="R27" s="827"/>
      <c r="S27" s="827"/>
      <c r="T27" s="827"/>
      <c r="U27" s="827"/>
      <c r="V27" s="827"/>
      <c r="W27" s="827"/>
      <c r="X27" s="827"/>
      <c r="Y27" s="827"/>
      <c r="Z27" s="827"/>
      <c r="AA27" s="827"/>
      <c r="AB27" s="827"/>
      <c r="AC27" s="827"/>
      <c r="AD27" s="827"/>
      <c r="AE27" s="827"/>
      <c r="AF27" s="827"/>
      <c r="AG27" s="827"/>
      <c r="AH27" s="827"/>
      <c r="AI27" s="827"/>
      <c r="AJ27" s="827"/>
      <c r="AK27" s="827"/>
      <c r="AL27" s="827"/>
      <c r="AM27" s="827"/>
      <c r="AN27" s="806">
        <f>SUM(I27:AM27)</f>
        <v>0</v>
      </c>
      <c r="AO27" s="553"/>
      <c r="AP27" s="557"/>
      <c r="AR27" s="555">
        <f>委託作業費!I40</f>
        <v>349.86159999999995</v>
      </c>
      <c r="AS27" s="525"/>
      <c r="AT27" s="529"/>
      <c r="AU27" s="558"/>
      <c r="AV27" s="560"/>
    </row>
    <row r="28" spans="5:48" ht="18.75" hidden="1" customHeight="1">
      <c r="E28" s="575"/>
      <c r="F28" s="2358" t="s">
        <v>948</v>
      </c>
      <c r="G28" s="2359"/>
      <c r="H28" s="562"/>
      <c r="I28" s="828">
        <f t="shared" ref="I28:AM28" si="6">+H28+I27-I26</f>
        <v>0</v>
      </c>
      <c r="J28" s="828">
        <f t="shared" si="6"/>
        <v>0</v>
      </c>
      <c r="K28" s="828">
        <f t="shared" si="6"/>
        <v>0</v>
      </c>
      <c r="L28" s="828">
        <f t="shared" si="6"/>
        <v>0</v>
      </c>
      <c r="M28" s="828">
        <f t="shared" si="6"/>
        <v>0</v>
      </c>
      <c r="N28" s="828">
        <f t="shared" si="6"/>
        <v>0</v>
      </c>
      <c r="O28" s="828">
        <f t="shared" si="6"/>
        <v>0</v>
      </c>
      <c r="P28" s="828">
        <f t="shared" si="6"/>
        <v>0</v>
      </c>
      <c r="Q28" s="828">
        <f t="shared" si="6"/>
        <v>0</v>
      </c>
      <c r="R28" s="828">
        <f t="shared" si="6"/>
        <v>0</v>
      </c>
      <c r="S28" s="828">
        <f t="shared" si="6"/>
        <v>0</v>
      </c>
      <c r="T28" s="828">
        <f t="shared" si="6"/>
        <v>0</v>
      </c>
      <c r="U28" s="828">
        <f t="shared" si="6"/>
        <v>0</v>
      </c>
      <c r="V28" s="828">
        <f t="shared" si="6"/>
        <v>0</v>
      </c>
      <c r="W28" s="828">
        <f t="shared" si="6"/>
        <v>0</v>
      </c>
      <c r="X28" s="828">
        <f t="shared" si="6"/>
        <v>0</v>
      </c>
      <c r="Y28" s="828">
        <f t="shared" si="6"/>
        <v>0</v>
      </c>
      <c r="Z28" s="828">
        <f t="shared" si="6"/>
        <v>0</v>
      </c>
      <c r="AA28" s="828">
        <f t="shared" si="6"/>
        <v>0</v>
      </c>
      <c r="AB28" s="828">
        <f t="shared" si="6"/>
        <v>0</v>
      </c>
      <c r="AC28" s="828">
        <f t="shared" si="6"/>
        <v>0</v>
      </c>
      <c r="AD28" s="828">
        <f t="shared" si="6"/>
        <v>0</v>
      </c>
      <c r="AE28" s="828">
        <f t="shared" si="6"/>
        <v>0</v>
      </c>
      <c r="AF28" s="828">
        <f t="shared" si="6"/>
        <v>0</v>
      </c>
      <c r="AG28" s="828">
        <f t="shared" si="6"/>
        <v>0</v>
      </c>
      <c r="AH28" s="828">
        <f t="shared" si="6"/>
        <v>0</v>
      </c>
      <c r="AI28" s="828">
        <f t="shared" si="6"/>
        <v>0</v>
      </c>
      <c r="AJ28" s="828">
        <f t="shared" si="6"/>
        <v>0</v>
      </c>
      <c r="AK28" s="828">
        <f t="shared" si="6"/>
        <v>0</v>
      </c>
      <c r="AL28" s="828">
        <f t="shared" si="6"/>
        <v>0</v>
      </c>
      <c r="AM28" s="828">
        <f t="shared" si="6"/>
        <v>0</v>
      </c>
      <c r="AN28" s="808"/>
      <c r="AO28" s="553"/>
      <c r="AP28" s="557"/>
      <c r="AR28" s="523" t="s">
        <v>881</v>
      </c>
      <c r="AS28" s="558">
        <f>+AR27*AO29</f>
        <v>0</v>
      </c>
      <c r="AT28" s="529"/>
      <c r="AU28" s="558"/>
      <c r="AV28" s="559"/>
    </row>
    <row r="29" spans="5:48" ht="18.75" hidden="1" customHeight="1">
      <c r="E29" s="575"/>
      <c r="F29" s="2342" t="s">
        <v>949</v>
      </c>
      <c r="G29" s="2343"/>
      <c r="H29" s="552"/>
      <c r="I29" s="829"/>
      <c r="J29" s="829"/>
      <c r="K29" s="829"/>
      <c r="L29" s="829"/>
      <c r="M29" s="829"/>
      <c r="N29" s="829"/>
      <c r="O29" s="829"/>
      <c r="P29" s="829"/>
      <c r="Q29" s="829"/>
      <c r="R29" s="829"/>
      <c r="S29" s="829"/>
      <c r="T29" s="829"/>
      <c r="U29" s="829"/>
      <c r="V29" s="829"/>
      <c r="W29" s="829"/>
      <c r="X29" s="829"/>
      <c r="Y29" s="829"/>
      <c r="Z29" s="829"/>
      <c r="AA29" s="829"/>
      <c r="AB29" s="829"/>
      <c r="AC29" s="829"/>
      <c r="AD29" s="829"/>
      <c r="AE29" s="829"/>
      <c r="AF29" s="829"/>
      <c r="AG29" s="829"/>
      <c r="AH29" s="829"/>
      <c r="AI29" s="829"/>
      <c r="AJ29" s="829"/>
      <c r="AK29" s="829"/>
      <c r="AL29" s="829"/>
      <c r="AM29" s="829"/>
      <c r="AN29" s="809"/>
      <c r="AO29" s="553"/>
      <c r="AP29" s="557"/>
      <c r="AR29" s="529" t="s">
        <v>883</v>
      </c>
      <c r="AS29" s="558">
        <f>+AR27*AN29</f>
        <v>0</v>
      </c>
      <c r="AT29" s="529"/>
      <c r="AU29" s="558"/>
      <c r="AV29" s="559"/>
    </row>
    <row r="30" spans="5:48" ht="18.75" hidden="1" customHeight="1">
      <c r="E30" s="575"/>
      <c r="F30" s="2360" t="s">
        <v>950</v>
      </c>
      <c r="G30" s="2361"/>
      <c r="H30" s="564" t="s">
        <v>895</v>
      </c>
      <c r="I30" s="830">
        <f>+G31+I24-I26</f>
        <v>0</v>
      </c>
      <c r="J30" s="830">
        <f t="shared" ref="J30:AM30" si="7">+I30+J24-J26</f>
        <v>0</v>
      </c>
      <c r="K30" s="830">
        <f t="shared" si="7"/>
        <v>0</v>
      </c>
      <c r="L30" s="830">
        <f t="shared" si="7"/>
        <v>0</v>
      </c>
      <c r="M30" s="830">
        <f t="shared" si="7"/>
        <v>0</v>
      </c>
      <c r="N30" s="830">
        <f t="shared" si="7"/>
        <v>0</v>
      </c>
      <c r="O30" s="830">
        <f t="shared" si="7"/>
        <v>0</v>
      </c>
      <c r="P30" s="830">
        <f t="shared" si="7"/>
        <v>0</v>
      </c>
      <c r="Q30" s="830">
        <f t="shared" si="7"/>
        <v>0</v>
      </c>
      <c r="R30" s="830">
        <f t="shared" si="7"/>
        <v>0</v>
      </c>
      <c r="S30" s="830">
        <f t="shared" si="7"/>
        <v>0</v>
      </c>
      <c r="T30" s="830">
        <f t="shared" si="7"/>
        <v>0</v>
      </c>
      <c r="U30" s="830">
        <f t="shared" si="7"/>
        <v>0</v>
      </c>
      <c r="V30" s="830">
        <f t="shared" si="7"/>
        <v>0</v>
      </c>
      <c r="W30" s="830">
        <f t="shared" si="7"/>
        <v>0</v>
      </c>
      <c r="X30" s="830">
        <f t="shared" si="7"/>
        <v>0</v>
      </c>
      <c r="Y30" s="830">
        <f t="shared" si="7"/>
        <v>0</v>
      </c>
      <c r="Z30" s="830">
        <f t="shared" si="7"/>
        <v>0</v>
      </c>
      <c r="AA30" s="830">
        <f t="shared" si="7"/>
        <v>0</v>
      </c>
      <c r="AB30" s="830">
        <f t="shared" si="7"/>
        <v>0</v>
      </c>
      <c r="AC30" s="830">
        <f t="shared" si="7"/>
        <v>0</v>
      </c>
      <c r="AD30" s="830">
        <f t="shared" si="7"/>
        <v>0</v>
      </c>
      <c r="AE30" s="830">
        <f t="shared" si="7"/>
        <v>0</v>
      </c>
      <c r="AF30" s="830">
        <f t="shared" si="7"/>
        <v>0</v>
      </c>
      <c r="AG30" s="830">
        <f t="shared" si="7"/>
        <v>0</v>
      </c>
      <c r="AH30" s="830">
        <f t="shared" si="7"/>
        <v>0</v>
      </c>
      <c r="AI30" s="830">
        <f t="shared" si="7"/>
        <v>0</v>
      </c>
      <c r="AJ30" s="830">
        <f t="shared" si="7"/>
        <v>0</v>
      </c>
      <c r="AK30" s="830">
        <f t="shared" si="7"/>
        <v>0</v>
      </c>
      <c r="AL30" s="830">
        <f t="shared" si="7"/>
        <v>0</v>
      </c>
      <c r="AM30" s="830">
        <f t="shared" si="7"/>
        <v>0</v>
      </c>
      <c r="AN30" s="810"/>
      <c r="AO30" s="553"/>
      <c r="AP30" s="554"/>
      <c r="AR30" s="529" t="s">
        <v>886</v>
      </c>
      <c r="AS30" s="558">
        <f>+AR27*AN29</f>
        <v>0</v>
      </c>
      <c r="AT30" s="565"/>
      <c r="AV30" s="559"/>
    </row>
    <row r="31" spans="5:48" ht="18.75" hidden="1" customHeight="1" thickBot="1">
      <c r="E31" s="576"/>
      <c r="F31" s="577"/>
      <c r="G31" s="578"/>
      <c r="H31" s="579" t="s">
        <v>904</v>
      </c>
      <c r="I31" s="827">
        <f>+G31+I25-I27-I29</f>
        <v>0</v>
      </c>
      <c r="J31" s="827">
        <f>+I31+J25-J27-J29</f>
        <v>0</v>
      </c>
      <c r="K31" s="827">
        <f t="shared" ref="K31:AM31" si="8">+J31+K25-K27-K29</f>
        <v>0</v>
      </c>
      <c r="L31" s="827">
        <f t="shared" si="8"/>
        <v>0</v>
      </c>
      <c r="M31" s="827">
        <f t="shared" si="8"/>
        <v>0</v>
      </c>
      <c r="N31" s="827">
        <f t="shared" si="8"/>
        <v>0</v>
      </c>
      <c r="O31" s="827">
        <f t="shared" si="8"/>
        <v>0</v>
      </c>
      <c r="P31" s="827">
        <f t="shared" si="8"/>
        <v>0</v>
      </c>
      <c r="Q31" s="827">
        <f t="shared" si="8"/>
        <v>0</v>
      </c>
      <c r="R31" s="827">
        <f t="shared" si="8"/>
        <v>0</v>
      </c>
      <c r="S31" s="827">
        <f t="shared" si="8"/>
        <v>0</v>
      </c>
      <c r="T31" s="827">
        <f t="shared" si="8"/>
        <v>0</v>
      </c>
      <c r="U31" s="827">
        <f t="shared" si="8"/>
        <v>0</v>
      </c>
      <c r="V31" s="827">
        <f t="shared" si="8"/>
        <v>0</v>
      </c>
      <c r="W31" s="827">
        <f t="shared" si="8"/>
        <v>0</v>
      </c>
      <c r="X31" s="827">
        <f t="shared" si="8"/>
        <v>0</v>
      </c>
      <c r="Y31" s="827">
        <f t="shared" si="8"/>
        <v>0</v>
      </c>
      <c r="Z31" s="827">
        <f t="shared" si="8"/>
        <v>0</v>
      </c>
      <c r="AA31" s="827">
        <f t="shared" si="8"/>
        <v>0</v>
      </c>
      <c r="AB31" s="827">
        <f t="shared" si="8"/>
        <v>0</v>
      </c>
      <c r="AC31" s="827">
        <f t="shared" si="8"/>
        <v>0</v>
      </c>
      <c r="AD31" s="827">
        <f t="shared" si="8"/>
        <v>0</v>
      </c>
      <c r="AE31" s="827">
        <f t="shared" si="8"/>
        <v>0</v>
      </c>
      <c r="AF31" s="827">
        <f t="shared" si="8"/>
        <v>0</v>
      </c>
      <c r="AG31" s="827">
        <f t="shared" si="8"/>
        <v>0</v>
      </c>
      <c r="AH31" s="827">
        <f t="shared" si="8"/>
        <v>0</v>
      </c>
      <c r="AI31" s="827">
        <f t="shared" si="8"/>
        <v>0</v>
      </c>
      <c r="AJ31" s="827">
        <f t="shared" si="8"/>
        <v>0</v>
      </c>
      <c r="AK31" s="827">
        <f t="shared" si="8"/>
        <v>0</v>
      </c>
      <c r="AL31" s="827">
        <f t="shared" si="8"/>
        <v>0</v>
      </c>
      <c r="AM31" s="827">
        <f t="shared" si="8"/>
        <v>0</v>
      </c>
      <c r="AN31" s="807">
        <f>AM31</f>
        <v>0</v>
      </c>
      <c r="AO31" s="553"/>
      <c r="AP31" s="554"/>
      <c r="AR31" s="529" t="s">
        <v>888</v>
      </c>
      <c r="AS31" s="558">
        <f>+AR27*AN30</f>
        <v>0</v>
      </c>
    </row>
    <row r="32" spans="5:48" ht="18.75" customHeight="1">
      <c r="E32" s="547" t="s">
        <v>951</v>
      </c>
      <c r="F32" s="2350" t="s">
        <v>952</v>
      </c>
      <c r="G32" s="2352" t="s">
        <v>944</v>
      </c>
      <c r="H32" s="849" t="s">
        <v>895</v>
      </c>
      <c r="I32" s="824">
        <f>+MKC①!H60</f>
        <v>0</v>
      </c>
      <c r="J32" s="824">
        <f>+MKC①!I60</f>
        <v>0</v>
      </c>
      <c r="K32" s="824">
        <f>+MKC①!J60</f>
        <v>0</v>
      </c>
      <c r="L32" s="824">
        <f>+MKC①!K60</f>
        <v>0</v>
      </c>
      <c r="M32" s="824">
        <f>+MKC①!L60</f>
        <v>0</v>
      </c>
      <c r="N32" s="824">
        <f>+MKC①!M60</f>
        <v>64</v>
      </c>
      <c r="O32" s="824">
        <f>+MKC①!N60</f>
        <v>64</v>
      </c>
      <c r="P32" s="824">
        <f>+MKC①!O60</f>
        <v>0</v>
      </c>
      <c r="Q32" s="824">
        <f>+MKC①!P60</f>
        <v>0</v>
      </c>
      <c r="R32" s="824">
        <f>+MKC①!Q60</f>
        <v>0</v>
      </c>
      <c r="S32" s="824">
        <f>+MKC①!R60</f>
        <v>0</v>
      </c>
      <c r="T32" s="824">
        <f>+MKC①!S60</f>
        <v>0</v>
      </c>
      <c r="U32" s="824">
        <f>+MKC①!T60</f>
        <v>0</v>
      </c>
      <c r="V32" s="824">
        <f>+MKC①!U60</f>
        <v>0</v>
      </c>
      <c r="W32" s="824">
        <f>+MKC①!V60</f>
        <v>0</v>
      </c>
      <c r="X32" s="824">
        <f>+MKC①!W60</f>
        <v>0</v>
      </c>
      <c r="Y32" s="824">
        <f>+MKC①!X60</f>
        <v>0</v>
      </c>
      <c r="Z32" s="824">
        <f>+MKC①!Y60</f>
        <v>128</v>
      </c>
      <c r="AA32" s="824">
        <f>+MKC①!Z60</f>
        <v>128</v>
      </c>
      <c r="AB32" s="824">
        <f>+MKC①!AA60</f>
        <v>0</v>
      </c>
      <c r="AC32" s="824">
        <f>+MKC①!AB60</f>
        <v>0</v>
      </c>
      <c r="AD32" s="824">
        <f>+MKC①!AC60</f>
        <v>0</v>
      </c>
      <c r="AE32" s="824">
        <f>+MKC①!AD60</f>
        <v>0</v>
      </c>
      <c r="AF32" s="824">
        <f>+MKC①!AE60</f>
        <v>0</v>
      </c>
      <c r="AG32" s="824">
        <f>+MKC①!AF60</f>
        <v>0</v>
      </c>
      <c r="AH32" s="824">
        <f>+MKC①!AG60</f>
        <v>64</v>
      </c>
      <c r="AI32" s="824">
        <f>+MKC①!AH60</f>
        <v>128</v>
      </c>
      <c r="AJ32" s="824">
        <f>+MKC①!AI60</f>
        <v>128</v>
      </c>
      <c r="AK32" s="824">
        <f>+MKC①!AJ60</f>
        <v>0</v>
      </c>
      <c r="AL32" s="824">
        <f>+MKC①!AK60</f>
        <v>0</v>
      </c>
      <c r="AM32" s="824">
        <f>+MKC①!AL60</f>
        <v>0</v>
      </c>
      <c r="AN32" s="805">
        <f>SUM(I32:AM32)</f>
        <v>704</v>
      </c>
      <c r="AO32" s="548"/>
      <c r="AP32" s="549"/>
      <c r="AR32" s="713" t="s">
        <v>359</v>
      </c>
      <c r="AS32" s="713" t="s">
        <v>903</v>
      </c>
      <c r="AT32" s="529"/>
      <c r="AU32" s="529"/>
      <c r="AV32" s="543"/>
    </row>
    <row r="33" spans="5:48" ht="18.75" customHeight="1">
      <c r="E33" s="551" t="s">
        <v>953</v>
      </c>
      <c r="F33" s="2351"/>
      <c r="G33" s="2353"/>
      <c r="H33" s="597" t="s">
        <v>904</v>
      </c>
      <c r="I33" s="844"/>
      <c r="J33" s="844"/>
      <c r="K33" s="844"/>
      <c r="L33" s="844"/>
      <c r="M33" s="844"/>
      <c r="N33" s="844"/>
      <c r="O33" s="844"/>
      <c r="P33" s="844"/>
      <c r="Q33" s="844"/>
      <c r="R33" s="844"/>
      <c r="S33" s="844"/>
      <c r="T33" s="844"/>
      <c r="U33" s="844"/>
      <c r="V33" s="844"/>
      <c r="W33" s="844"/>
      <c r="X33" s="844"/>
      <c r="Y33" s="844"/>
      <c r="Z33" s="844"/>
      <c r="AA33" s="844"/>
      <c r="AB33" s="844"/>
      <c r="AC33" s="844"/>
      <c r="AD33" s="844"/>
      <c r="AE33" s="844"/>
      <c r="AF33" s="844"/>
      <c r="AG33" s="844"/>
      <c r="AH33" s="844"/>
      <c r="AI33" s="844"/>
      <c r="AJ33" s="844"/>
      <c r="AK33" s="844"/>
      <c r="AL33" s="844"/>
      <c r="AM33" s="844"/>
      <c r="AN33" s="812"/>
      <c r="AO33" s="553"/>
      <c r="AP33" s="554"/>
      <c r="AR33" s="555">
        <f>委託作業費!I37</f>
        <v>576.57600000000002</v>
      </c>
      <c r="AT33" s="555"/>
    </row>
    <row r="34" spans="5:48" ht="18.75" customHeight="1">
      <c r="E34" s="551" t="s">
        <v>954</v>
      </c>
      <c r="F34" s="2355" t="s">
        <v>955</v>
      </c>
      <c r="G34" s="2356" t="s">
        <v>947</v>
      </c>
      <c r="H34" s="850" t="s">
        <v>895</v>
      </c>
      <c r="I34" s="826">
        <f>+MKC①!H56</f>
        <v>0</v>
      </c>
      <c r="J34" s="826">
        <f>+MKC①!I56</f>
        <v>0</v>
      </c>
      <c r="K34" s="826">
        <f>+MKC①!J56</f>
        <v>0</v>
      </c>
      <c r="L34" s="826">
        <f>+MKC①!K56</f>
        <v>0</v>
      </c>
      <c r="M34" s="826">
        <f>+MKC①!L56</f>
        <v>0</v>
      </c>
      <c r="N34" s="826">
        <f>+MKC①!M56</f>
        <v>0</v>
      </c>
      <c r="O34" s="826">
        <f>+MKC①!N56</f>
        <v>64</v>
      </c>
      <c r="P34" s="826">
        <f>+MKC①!O56</f>
        <v>64</v>
      </c>
      <c r="Q34" s="826">
        <f>+MKC①!P56</f>
        <v>0</v>
      </c>
      <c r="R34" s="826">
        <f>+MKC①!Q56</f>
        <v>0</v>
      </c>
      <c r="S34" s="826">
        <f>+MKC①!R56</f>
        <v>64</v>
      </c>
      <c r="T34" s="826">
        <f>+MKC①!S56</f>
        <v>64</v>
      </c>
      <c r="U34" s="826">
        <f>+MKC①!T56</f>
        <v>64</v>
      </c>
      <c r="V34" s="826">
        <f>+MKC①!U56</f>
        <v>64</v>
      </c>
      <c r="W34" s="826">
        <f>+MKC①!V56</f>
        <v>64</v>
      </c>
      <c r="X34" s="826">
        <f>+MKC①!W56</f>
        <v>0</v>
      </c>
      <c r="Y34" s="826">
        <f>+MKC①!X56</f>
        <v>0</v>
      </c>
      <c r="Z34" s="826">
        <f>+MKC①!Y56</f>
        <v>64</v>
      </c>
      <c r="AA34" s="826">
        <f>+MKC①!Z56</f>
        <v>64</v>
      </c>
      <c r="AB34" s="826">
        <f>+MKC①!AA56</f>
        <v>64</v>
      </c>
      <c r="AC34" s="826">
        <f>+MKC①!AB56</f>
        <v>64</v>
      </c>
      <c r="AD34" s="826">
        <f>+MKC①!AC56</f>
        <v>96</v>
      </c>
      <c r="AE34" s="826">
        <f>+MKC①!AD56</f>
        <v>0</v>
      </c>
      <c r="AF34" s="826">
        <f>+MKC①!AE56</f>
        <v>0</v>
      </c>
      <c r="AG34" s="826">
        <f>+MKC①!AF56</f>
        <v>96</v>
      </c>
      <c r="AH34" s="826">
        <f>+MKC①!AG56</f>
        <v>96</v>
      </c>
      <c r="AI34" s="826">
        <f>+MKC①!AH56</f>
        <v>96</v>
      </c>
      <c r="AJ34" s="826">
        <f>+MKC①!AI56</f>
        <v>96</v>
      </c>
      <c r="AK34" s="826">
        <f>+MKC①!AJ56</f>
        <v>96</v>
      </c>
      <c r="AL34" s="826">
        <f>+MKC①!AK56</f>
        <v>0</v>
      </c>
      <c r="AM34" s="826">
        <f>+MKC①!AL56</f>
        <v>0</v>
      </c>
      <c r="AN34" s="806">
        <f>SUM(I34:AM34)</f>
        <v>1280</v>
      </c>
      <c r="AO34" s="870">
        <f>管理ﾌｫｰﾏｯﾄ!G37</f>
        <v>1050</v>
      </c>
      <c r="AP34" s="557"/>
      <c r="AR34" s="523" t="s">
        <v>881</v>
      </c>
      <c r="AS34" s="558">
        <f>+AR33*AO34</f>
        <v>605404.80000000005</v>
      </c>
      <c r="AT34" s="523"/>
      <c r="AU34" s="558"/>
      <c r="AV34" s="559"/>
    </row>
    <row r="35" spans="5:48" ht="18.75" customHeight="1">
      <c r="E35" s="580" t="s">
        <v>956</v>
      </c>
      <c r="F35" s="2355"/>
      <c r="G35" s="2357"/>
      <c r="H35" s="597" t="s">
        <v>904</v>
      </c>
      <c r="I35" s="845">
        <v>0</v>
      </c>
      <c r="J35" s="845"/>
      <c r="K35" s="845"/>
      <c r="L35" s="845"/>
      <c r="M35" s="845"/>
      <c r="N35" s="845"/>
      <c r="O35" s="845"/>
      <c r="P35" s="845"/>
      <c r="Q35" s="845"/>
      <c r="R35" s="845"/>
      <c r="S35" s="845"/>
      <c r="T35" s="845"/>
      <c r="U35" s="845"/>
      <c r="V35" s="845"/>
      <c r="W35" s="845"/>
      <c r="X35" s="845"/>
      <c r="Y35" s="845"/>
      <c r="Z35" s="845"/>
      <c r="AA35" s="845"/>
      <c r="AB35" s="845"/>
      <c r="AC35" s="845"/>
      <c r="AD35" s="845"/>
      <c r="AE35" s="845"/>
      <c r="AF35" s="845"/>
      <c r="AG35" s="845"/>
      <c r="AH35" s="845"/>
      <c r="AI35" s="845"/>
      <c r="AJ35" s="845"/>
      <c r="AK35" s="845"/>
      <c r="AL35" s="845"/>
      <c r="AM35" s="845"/>
      <c r="AN35" s="812">
        <f>SUM(I35:AM35)</f>
        <v>0</v>
      </c>
      <c r="AO35" s="553"/>
      <c r="AP35" s="557"/>
      <c r="AR35" s="529" t="s">
        <v>883</v>
      </c>
      <c r="AS35" s="558">
        <f>+AR33*AN34</f>
        <v>738017.28000000003</v>
      </c>
      <c r="AT35" s="529"/>
      <c r="AU35" s="558"/>
      <c r="AV35" s="560"/>
    </row>
    <row r="36" spans="5:48" ht="18.75" customHeight="1">
      <c r="E36" s="561"/>
      <c r="F36" s="2358" t="s">
        <v>948</v>
      </c>
      <c r="G36" s="2359"/>
      <c r="H36" s="562"/>
      <c r="I36" s="828"/>
      <c r="J36" s="828"/>
      <c r="K36" s="828"/>
      <c r="L36" s="828"/>
      <c r="M36" s="828"/>
      <c r="N36" s="828"/>
      <c r="O36" s="828"/>
      <c r="P36" s="828"/>
      <c r="Q36" s="828"/>
      <c r="R36" s="828"/>
      <c r="S36" s="828"/>
      <c r="T36" s="828"/>
      <c r="U36" s="828"/>
      <c r="V36" s="828"/>
      <c r="W36" s="828"/>
      <c r="X36" s="828"/>
      <c r="Y36" s="828"/>
      <c r="Z36" s="828"/>
      <c r="AA36" s="828"/>
      <c r="AB36" s="828"/>
      <c r="AC36" s="828"/>
      <c r="AD36" s="828"/>
      <c r="AE36" s="828"/>
      <c r="AF36" s="828"/>
      <c r="AG36" s="828"/>
      <c r="AH36" s="828"/>
      <c r="AI36" s="828"/>
      <c r="AJ36" s="828"/>
      <c r="AK36" s="828"/>
      <c r="AL36" s="828"/>
      <c r="AM36" s="828"/>
      <c r="AN36" s="808"/>
      <c r="AO36" s="553"/>
      <c r="AP36" s="557"/>
      <c r="AR36" s="529" t="s">
        <v>886</v>
      </c>
      <c r="AS36" s="558">
        <f>+AR33*AN34</f>
        <v>738017.28000000003</v>
      </c>
      <c r="AT36" s="529"/>
      <c r="AU36" s="558"/>
      <c r="AV36" s="559"/>
    </row>
    <row r="37" spans="5:48" ht="18.75" customHeight="1">
      <c r="E37" s="561"/>
      <c r="F37" s="2342" t="s">
        <v>949</v>
      </c>
      <c r="G37" s="2343"/>
      <c r="H37" s="552"/>
      <c r="I37" s="829"/>
      <c r="J37" s="829"/>
      <c r="K37" s="829"/>
      <c r="L37" s="829"/>
      <c r="M37" s="829"/>
      <c r="N37" s="829"/>
      <c r="O37" s="829"/>
      <c r="P37" s="829"/>
      <c r="Q37" s="829"/>
      <c r="R37" s="829"/>
      <c r="S37" s="829"/>
      <c r="T37" s="829"/>
      <c r="U37" s="829"/>
      <c r="V37" s="829"/>
      <c r="W37" s="829"/>
      <c r="X37" s="829"/>
      <c r="Y37" s="829"/>
      <c r="Z37" s="829"/>
      <c r="AA37" s="829"/>
      <c r="AB37" s="829"/>
      <c r="AC37" s="829"/>
      <c r="AD37" s="829"/>
      <c r="AE37" s="829"/>
      <c r="AF37" s="829"/>
      <c r="AG37" s="829"/>
      <c r="AH37" s="829"/>
      <c r="AI37" s="829"/>
      <c r="AJ37" s="829"/>
      <c r="AK37" s="829"/>
      <c r="AL37" s="829"/>
      <c r="AM37" s="829"/>
      <c r="AN37" s="809"/>
      <c r="AO37" s="553"/>
      <c r="AP37" s="557"/>
      <c r="AR37" s="529" t="s">
        <v>888</v>
      </c>
      <c r="AS37" s="558">
        <f>+AR33*AN35</f>
        <v>0</v>
      </c>
      <c r="AT37" s="529"/>
      <c r="AU37" s="558"/>
      <c r="AV37" s="559"/>
    </row>
    <row r="38" spans="5:48" ht="18.75" customHeight="1">
      <c r="E38" s="561"/>
      <c r="F38" s="2360"/>
      <c r="G38" s="2361"/>
      <c r="H38" s="851" t="s">
        <v>895</v>
      </c>
      <c r="I38" s="830">
        <f>+G39+I32-I34</f>
        <v>320</v>
      </c>
      <c r="J38" s="830">
        <f t="shared" ref="J38:AM38" si="9">+I38+J32-J34</f>
        <v>320</v>
      </c>
      <c r="K38" s="830">
        <f t="shared" si="9"/>
        <v>320</v>
      </c>
      <c r="L38" s="830">
        <f t="shared" si="9"/>
        <v>320</v>
      </c>
      <c r="M38" s="830">
        <f t="shared" si="9"/>
        <v>320</v>
      </c>
      <c r="N38" s="830">
        <f t="shared" si="9"/>
        <v>384</v>
      </c>
      <c r="O38" s="830">
        <f t="shared" si="9"/>
        <v>384</v>
      </c>
      <c r="P38" s="830">
        <f t="shared" si="9"/>
        <v>320</v>
      </c>
      <c r="Q38" s="830">
        <f t="shared" si="9"/>
        <v>320</v>
      </c>
      <c r="R38" s="830">
        <f t="shared" si="9"/>
        <v>320</v>
      </c>
      <c r="S38" s="830">
        <f t="shared" si="9"/>
        <v>256</v>
      </c>
      <c r="T38" s="830">
        <f t="shared" si="9"/>
        <v>192</v>
      </c>
      <c r="U38" s="830">
        <f t="shared" si="9"/>
        <v>128</v>
      </c>
      <c r="V38" s="830">
        <f t="shared" si="9"/>
        <v>64</v>
      </c>
      <c r="W38" s="830">
        <f t="shared" si="9"/>
        <v>0</v>
      </c>
      <c r="X38" s="830">
        <f t="shared" si="9"/>
        <v>0</v>
      </c>
      <c r="Y38" s="830">
        <f t="shared" si="9"/>
        <v>0</v>
      </c>
      <c r="Z38" s="830">
        <f t="shared" si="9"/>
        <v>64</v>
      </c>
      <c r="AA38" s="830">
        <f t="shared" si="9"/>
        <v>128</v>
      </c>
      <c r="AB38" s="830">
        <f t="shared" si="9"/>
        <v>64</v>
      </c>
      <c r="AC38" s="830">
        <f t="shared" si="9"/>
        <v>0</v>
      </c>
      <c r="AD38" s="830">
        <f t="shared" si="9"/>
        <v>-96</v>
      </c>
      <c r="AE38" s="830">
        <f t="shared" si="9"/>
        <v>-96</v>
      </c>
      <c r="AF38" s="830">
        <f t="shared" si="9"/>
        <v>-96</v>
      </c>
      <c r="AG38" s="830">
        <f t="shared" si="9"/>
        <v>-192</v>
      </c>
      <c r="AH38" s="830">
        <f t="shared" si="9"/>
        <v>-224</v>
      </c>
      <c r="AI38" s="830">
        <f t="shared" si="9"/>
        <v>-192</v>
      </c>
      <c r="AJ38" s="830">
        <f t="shared" si="9"/>
        <v>-160</v>
      </c>
      <c r="AK38" s="830">
        <f t="shared" si="9"/>
        <v>-256</v>
      </c>
      <c r="AL38" s="830">
        <f t="shared" si="9"/>
        <v>-256</v>
      </c>
      <c r="AM38" s="830">
        <f t="shared" si="9"/>
        <v>-256</v>
      </c>
      <c r="AN38" s="812"/>
      <c r="AO38" s="553"/>
      <c r="AP38" s="554"/>
      <c r="AT38" s="565"/>
      <c r="AV38" s="559"/>
    </row>
    <row r="39" spans="5:48" ht="18.75" customHeight="1" thickBot="1">
      <c r="E39" s="566"/>
      <c r="F39" s="567"/>
      <c r="G39" s="738">
        <f>+在庫管理!G17</f>
        <v>320</v>
      </c>
      <c r="H39" s="846" t="s">
        <v>904</v>
      </c>
      <c r="I39" s="847"/>
      <c r="J39" s="847">
        <f t="shared" ref="J39:AM39" si="10">+I39+J33-J35-J37</f>
        <v>0</v>
      </c>
      <c r="K39" s="847">
        <f t="shared" si="10"/>
        <v>0</v>
      </c>
      <c r="L39" s="847">
        <f t="shared" si="10"/>
        <v>0</v>
      </c>
      <c r="M39" s="847">
        <f t="shared" si="10"/>
        <v>0</v>
      </c>
      <c r="N39" s="847">
        <f t="shared" si="10"/>
        <v>0</v>
      </c>
      <c r="O39" s="847">
        <f t="shared" si="10"/>
        <v>0</v>
      </c>
      <c r="P39" s="847">
        <f t="shared" si="10"/>
        <v>0</v>
      </c>
      <c r="Q39" s="847">
        <f t="shared" si="10"/>
        <v>0</v>
      </c>
      <c r="R39" s="847">
        <f t="shared" si="10"/>
        <v>0</v>
      </c>
      <c r="S39" s="847">
        <f t="shared" si="10"/>
        <v>0</v>
      </c>
      <c r="T39" s="847">
        <f t="shared" si="10"/>
        <v>0</v>
      </c>
      <c r="U39" s="847">
        <f t="shared" si="10"/>
        <v>0</v>
      </c>
      <c r="V39" s="847">
        <f t="shared" si="10"/>
        <v>0</v>
      </c>
      <c r="W39" s="847">
        <f t="shared" si="10"/>
        <v>0</v>
      </c>
      <c r="X39" s="847">
        <f t="shared" si="10"/>
        <v>0</v>
      </c>
      <c r="Y39" s="847">
        <f t="shared" si="10"/>
        <v>0</v>
      </c>
      <c r="Z39" s="847">
        <f t="shared" si="10"/>
        <v>0</v>
      </c>
      <c r="AA39" s="847">
        <f t="shared" si="10"/>
        <v>0</v>
      </c>
      <c r="AB39" s="847">
        <f t="shared" si="10"/>
        <v>0</v>
      </c>
      <c r="AC39" s="847">
        <f t="shared" si="10"/>
        <v>0</v>
      </c>
      <c r="AD39" s="847">
        <f t="shared" si="10"/>
        <v>0</v>
      </c>
      <c r="AE39" s="847">
        <f t="shared" si="10"/>
        <v>0</v>
      </c>
      <c r="AF39" s="847">
        <f t="shared" si="10"/>
        <v>0</v>
      </c>
      <c r="AG39" s="847">
        <f t="shared" si="10"/>
        <v>0</v>
      </c>
      <c r="AH39" s="847">
        <f t="shared" si="10"/>
        <v>0</v>
      </c>
      <c r="AI39" s="847">
        <f t="shared" si="10"/>
        <v>0</v>
      </c>
      <c r="AJ39" s="847">
        <f t="shared" si="10"/>
        <v>0</v>
      </c>
      <c r="AK39" s="847">
        <f t="shared" si="10"/>
        <v>0</v>
      </c>
      <c r="AL39" s="847">
        <f t="shared" si="10"/>
        <v>0</v>
      </c>
      <c r="AM39" s="847">
        <f t="shared" si="10"/>
        <v>0</v>
      </c>
      <c r="AN39" s="848">
        <f>AM39</f>
        <v>0</v>
      </c>
      <c r="AO39" s="570"/>
      <c r="AP39" s="571"/>
    </row>
    <row r="40" spans="5:48" ht="18.75" customHeight="1">
      <c r="E40" s="547" t="s">
        <v>957</v>
      </c>
      <c r="F40" s="2353" t="s">
        <v>952</v>
      </c>
      <c r="G40" s="2362" t="s">
        <v>944</v>
      </c>
      <c r="H40" s="851" t="s">
        <v>895</v>
      </c>
      <c r="I40" s="832">
        <f>MKJ・MLC・MLL!H74</f>
        <v>0</v>
      </c>
      <c r="J40" s="832">
        <f>MKJ・MLC・MLL!I74</f>
        <v>0</v>
      </c>
      <c r="K40" s="832">
        <f>MKJ・MLC・MLL!J74</f>
        <v>0</v>
      </c>
      <c r="L40" s="832">
        <f>MKJ・MLC・MLL!K74</f>
        <v>0</v>
      </c>
      <c r="M40" s="832">
        <f>MKJ・MLC・MLL!L74</f>
        <v>0</v>
      </c>
      <c r="N40" s="832">
        <f>MKJ・MLC・MLL!M74</f>
        <v>32</v>
      </c>
      <c r="O40" s="832">
        <f>MKJ・MLC・MLL!N74</f>
        <v>32</v>
      </c>
      <c r="P40" s="832">
        <f>MKJ・MLC・MLL!O74</f>
        <v>32</v>
      </c>
      <c r="Q40" s="832">
        <f>MKJ・MLC・MLL!P74</f>
        <v>0</v>
      </c>
      <c r="R40" s="832">
        <f>MKJ・MLC・MLL!Q74</f>
        <v>0</v>
      </c>
      <c r="S40" s="832">
        <f>MKJ・MLC・MLL!R74</f>
        <v>32</v>
      </c>
      <c r="T40" s="832">
        <f>MKJ・MLC・MLL!S74</f>
        <v>224</v>
      </c>
      <c r="U40" s="832">
        <f>MKJ・MLC・MLL!T74</f>
        <v>224</v>
      </c>
      <c r="V40" s="832">
        <f>MKJ・MLC・MLL!U74</f>
        <v>192</v>
      </c>
      <c r="W40" s="832">
        <f>MKJ・MLC・MLL!V74</f>
        <v>192</v>
      </c>
      <c r="X40" s="832">
        <f>MKJ・MLC・MLL!W74</f>
        <v>0</v>
      </c>
      <c r="Y40" s="832">
        <f>MKJ・MLC・MLL!X74</f>
        <v>0</v>
      </c>
      <c r="Z40" s="832">
        <f>MKJ・MLC・MLL!Y74</f>
        <v>192</v>
      </c>
      <c r="AA40" s="832">
        <f>MKJ・MLC・MLL!Z74</f>
        <v>160</v>
      </c>
      <c r="AB40" s="832">
        <f>MKJ・MLC・MLL!AA74</f>
        <v>128</v>
      </c>
      <c r="AC40" s="832">
        <f>MKJ・MLC・MLL!AB74</f>
        <v>160</v>
      </c>
      <c r="AD40" s="832">
        <f>MKJ・MLC・MLL!AC74</f>
        <v>160</v>
      </c>
      <c r="AE40" s="832">
        <f>MKJ・MLC・MLL!AD74</f>
        <v>0</v>
      </c>
      <c r="AF40" s="832">
        <f>MKJ・MLC・MLL!AE74</f>
        <v>0</v>
      </c>
      <c r="AG40" s="832">
        <f>MKJ・MLC・MLL!AF74</f>
        <v>160</v>
      </c>
      <c r="AH40" s="832">
        <f>MKJ・MLC・MLL!AG74</f>
        <v>160</v>
      </c>
      <c r="AI40" s="832">
        <f>MKJ・MLC・MLL!AH74</f>
        <v>128</v>
      </c>
      <c r="AJ40" s="832">
        <f>MKJ・MLC・MLL!AI74</f>
        <v>128</v>
      </c>
      <c r="AK40" s="832">
        <f>MKJ・MLC・MLL!AJ74</f>
        <v>0</v>
      </c>
      <c r="AL40" s="832">
        <f>MKJ・MLC・MLL!AK74</f>
        <v>0</v>
      </c>
      <c r="AM40" s="832">
        <f>MKJ・MLC・MLL!AL74</f>
        <v>0</v>
      </c>
      <c r="AN40" s="812">
        <f>SUM(I40:AM40)</f>
        <v>2336</v>
      </c>
      <c r="AO40" s="553"/>
      <c r="AP40" s="554"/>
      <c r="AR40" s="529" t="s">
        <v>915</v>
      </c>
      <c r="AS40" s="529" t="s">
        <v>916</v>
      </c>
      <c r="AT40" s="529"/>
      <c r="AU40" s="529"/>
      <c r="AV40" s="543"/>
    </row>
    <row r="41" spans="5:48" ht="18.75" customHeight="1">
      <c r="E41" s="551"/>
      <c r="F41" s="2351"/>
      <c r="G41" s="2353"/>
      <c r="H41" s="597" t="s">
        <v>904</v>
      </c>
      <c r="I41" s="844"/>
      <c r="J41" s="844"/>
      <c r="K41" s="844"/>
      <c r="L41" s="844"/>
      <c r="M41" s="844"/>
      <c r="N41" s="844"/>
      <c r="O41" s="844"/>
      <c r="P41" s="844"/>
      <c r="Q41" s="844"/>
      <c r="R41" s="844"/>
      <c r="S41" s="844"/>
      <c r="T41" s="844"/>
      <c r="U41" s="844"/>
      <c r="V41" s="844"/>
      <c r="W41" s="844"/>
      <c r="X41" s="844"/>
      <c r="Y41" s="844"/>
      <c r="Z41" s="844"/>
      <c r="AA41" s="844"/>
      <c r="AB41" s="844"/>
      <c r="AC41" s="844"/>
      <c r="AD41" s="844"/>
      <c r="AE41" s="844"/>
      <c r="AF41" s="844"/>
      <c r="AG41" s="844"/>
      <c r="AH41" s="844"/>
      <c r="AI41" s="844"/>
      <c r="AJ41" s="844"/>
      <c r="AK41" s="844"/>
      <c r="AL41" s="844"/>
      <c r="AM41" s="844"/>
      <c r="AN41" s="812">
        <f>SUM(I41:AM41)</f>
        <v>0</v>
      </c>
      <c r="AO41" s="553"/>
      <c r="AP41" s="554"/>
      <c r="AR41" s="689">
        <f>委託作業費!I34</f>
        <v>439.08479999999997</v>
      </c>
      <c r="AS41" s="543"/>
      <c r="AT41" s="555"/>
    </row>
    <row r="42" spans="5:48" ht="18.75" customHeight="1">
      <c r="E42" s="551"/>
      <c r="F42" s="2355" t="s">
        <v>955</v>
      </c>
      <c r="G42" s="2356" t="s">
        <v>947</v>
      </c>
      <c r="H42" s="850" t="s">
        <v>895</v>
      </c>
      <c r="I42" s="826">
        <f>MKJ・MLC・MLL!H70</f>
        <v>0</v>
      </c>
      <c r="J42" s="826">
        <f>MKJ・MLC・MLL!I70</f>
        <v>0</v>
      </c>
      <c r="K42" s="826">
        <f>MKJ・MLC・MLL!J70</f>
        <v>0</v>
      </c>
      <c r="L42" s="826">
        <f>MKJ・MLC・MLL!K70</f>
        <v>0</v>
      </c>
      <c r="M42" s="826">
        <f>MKJ・MLC・MLL!L70</f>
        <v>0</v>
      </c>
      <c r="N42" s="826">
        <f>MKJ・MLC・MLL!M70</f>
        <v>0</v>
      </c>
      <c r="O42" s="826">
        <f>MKJ・MLC・MLL!N70</f>
        <v>32</v>
      </c>
      <c r="P42" s="826">
        <f>MKJ・MLC・MLL!O70</f>
        <v>32</v>
      </c>
      <c r="Q42" s="826">
        <f>MKJ・MLC・MLL!P70</f>
        <v>0</v>
      </c>
      <c r="R42" s="826">
        <f>MKJ・MLC・MLL!Q70</f>
        <v>0</v>
      </c>
      <c r="S42" s="826">
        <f>MKJ・MLC・MLL!R70</f>
        <v>32</v>
      </c>
      <c r="T42" s="826">
        <f>MKJ・MLC・MLL!S70</f>
        <v>0</v>
      </c>
      <c r="U42" s="826">
        <f>MKJ・MLC・MLL!T70</f>
        <v>64</v>
      </c>
      <c r="V42" s="826">
        <f>MKJ・MLC・MLL!U70</f>
        <v>128</v>
      </c>
      <c r="W42" s="826">
        <f>MKJ・MLC・MLL!V70</f>
        <v>128</v>
      </c>
      <c r="X42" s="826">
        <f>MKJ・MLC・MLL!W70</f>
        <v>0</v>
      </c>
      <c r="Y42" s="826">
        <f>MKJ・MLC・MLL!X70</f>
        <v>0</v>
      </c>
      <c r="Z42" s="826">
        <f>MKJ・MLC・MLL!Y70</f>
        <v>128</v>
      </c>
      <c r="AA42" s="826">
        <f>MKJ・MLC・MLL!Z70</f>
        <v>128</v>
      </c>
      <c r="AB42" s="826">
        <f>MKJ・MLC・MLL!AA70</f>
        <v>160</v>
      </c>
      <c r="AC42" s="826">
        <f>MKJ・MLC・MLL!AB70</f>
        <v>160</v>
      </c>
      <c r="AD42" s="826">
        <f>MKJ・MLC・MLL!AC70</f>
        <v>160</v>
      </c>
      <c r="AE42" s="826">
        <f>MKJ・MLC・MLL!AD70</f>
        <v>0</v>
      </c>
      <c r="AF42" s="826">
        <f>MKJ・MLC・MLL!AE70</f>
        <v>0</v>
      </c>
      <c r="AG42" s="826">
        <f>MKJ・MLC・MLL!AF70</f>
        <v>160</v>
      </c>
      <c r="AH42" s="826">
        <f>MKJ・MLC・MLL!AG70</f>
        <v>160</v>
      </c>
      <c r="AI42" s="826">
        <f>MKJ・MLC・MLL!AH70</f>
        <v>160</v>
      </c>
      <c r="AJ42" s="826">
        <f>MKJ・MLC・MLL!AI70</f>
        <v>160</v>
      </c>
      <c r="AK42" s="826">
        <f>MKJ・MLC・MLL!AJ70</f>
        <v>128</v>
      </c>
      <c r="AL42" s="826">
        <f>MKJ・MLC・MLL!AK70</f>
        <v>0</v>
      </c>
      <c r="AM42" s="826">
        <f>MKJ・MLC・MLL!AL70</f>
        <v>0</v>
      </c>
      <c r="AN42" s="806">
        <f>SUM(I42:AM42)</f>
        <v>1920</v>
      </c>
      <c r="AO42" s="870">
        <f>管理ﾌｫｰﾏｯﾄ!G40</f>
        <v>0</v>
      </c>
      <c r="AP42" s="557"/>
      <c r="AR42" s="690" t="s">
        <v>881</v>
      </c>
      <c r="AS42" s="558">
        <f>+AR41*AO47</f>
        <v>0</v>
      </c>
      <c r="AT42" s="523"/>
      <c r="AU42" s="558"/>
      <c r="AV42" s="559"/>
    </row>
    <row r="43" spans="5:48" ht="18.75" customHeight="1">
      <c r="E43" s="551"/>
      <c r="F43" s="2355"/>
      <c r="G43" s="2357"/>
      <c r="H43" s="597" t="s">
        <v>904</v>
      </c>
      <c r="I43" s="845"/>
      <c r="J43" s="845"/>
      <c r="K43" s="845"/>
      <c r="L43" s="845"/>
      <c r="M43" s="845"/>
      <c r="N43" s="845"/>
      <c r="O43" s="845"/>
      <c r="P43" s="845"/>
      <c r="Q43" s="845"/>
      <c r="R43" s="845"/>
      <c r="S43" s="845"/>
      <c r="T43" s="845"/>
      <c r="U43" s="845"/>
      <c r="V43" s="845"/>
      <c r="W43" s="845"/>
      <c r="X43" s="845"/>
      <c r="Y43" s="845"/>
      <c r="Z43" s="845"/>
      <c r="AA43" s="845"/>
      <c r="AB43" s="845"/>
      <c r="AC43" s="845"/>
      <c r="AD43" s="845"/>
      <c r="AE43" s="845"/>
      <c r="AF43" s="845"/>
      <c r="AG43" s="845"/>
      <c r="AH43" s="845"/>
      <c r="AI43" s="845"/>
      <c r="AJ43" s="845"/>
      <c r="AK43" s="845"/>
      <c r="AL43" s="845"/>
      <c r="AM43" s="845"/>
      <c r="AN43" s="812">
        <f>SUM(I43:AM43)</f>
        <v>0</v>
      </c>
      <c r="AO43" s="553"/>
      <c r="AP43" s="554"/>
      <c r="AR43" s="690" t="s">
        <v>883</v>
      </c>
      <c r="AS43" s="558">
        <f>+AR41*AN42</f>
        <v>843042.81599999999</v>
      </c>
      <c r="AT43" s="529"/>
      <c r="AU43" s="558"/>
      <c r="AV43" s="560"/>
    </row>
    <row r="44" spans="5:48" ht="18.75" customHeight="1">
      <c r="E44" s="561"/>
      <c r="F44" s="2358" t="s">
        <v>948</v>
      </c>
      <c r="G44" s="2359"/>
      <c r="H44" s="562"/>
      <c r="I44" s="828"/>
      <c r="J44" s="828"/>
      <c r="K44" s="828"/>
      <c r="L44" s="828"/>
      <c r="M44" s="828"/>
      <c r="N44" s="828"/>
      <c r="O44" s="828"/>
      <c r="P44" s="828"/>
      <c r="Q44" s="828"/>
      <c r="R44" s="828"/>
      <c r="S44" s="828"/>
      <c r="T44" s="828"/>
      <c r="U44" s="828"/>
      <c r="V44" s="828"/>
      <c r="W44" s="828"/>
      <c r="X44" s="828"/>
      <c r="Y44" s="828"/>
      <c r="Z44" s="828"/>
      <c r="AA44" s="828"/>
      <c r="AB44" s="828"/>
      <c r="AC44" s="828"/>
      <c r="AD44" s="828"/>
      <c r="AE44" s="828"/>
      <c r="AF44" s="828"/>
      <c r="AG44" s="828"/>
      <c r="AH44" s="828"/>
      <c r="AI44" s="828"/>
      <c r="AJ44" s="828"/>
      <c r="AK44" s="828"/>
      <c r="AL44" s="828"/>
      <c r="AM44" s="828"/>
      <c r="AN44" s="808"/>
      <c r="AO44" s="581"/>
      <c r="AP44" s="582"/>
      <c r="AR44" s="690" t="s">
        <v>886</v>
      </c>
      <c r="AS44" s="558">
        <f>+AR41*AN47</f>
        <v>0</v>
      </c>
      <c r="AT44" s="529"/>
      <c r="AU44" s="558"/>
      <c r="AV44" s="559"/>
    </row>
    <row r="45" spans="5:48" ht="18.75" customHeight="1">
      <c r="E45" s="561"/>
      <c r="F45" s="2342" t="s">
        <v>949</v>
      </c>
      <c r="G45" s="2343"/>
      <c r="H45" s="552"/>
      <c r="I45" s="829"/>
      <c r="J45" s="829"/>
      <c r="K45" s="829"/>
      <c r="L45" s="829"/>
      <c r="M45" s="829"/>
      <c r="N45" s="829"/>
      <c r="O45" s="829"/>
      <c r="P45" s="829"/>
      <c r="Q45" s="829"/>
      <c r="R45" s="829"/>
      <c r="S45" s="829"/>
      <c r="T45" s="829"/>
      <c r="U45" s="829"/>
      <c r="V45" s="829"/>
      <c r="W45" s="829"/>
      <c r="X45" s="829"/>
      <c r="Y45" s="829"/>
      <c r="Z45" s="829"/>
      <c r="AA45" s="829"/>
      <c r="AB45" s="829"/>
      <c r="AC45" s="829"/>
      <c r="AD45" s="829"/>
      <c r="AE45" s="829"/>
      <c r="AF45" s="829"/>
      <c r="AG45" s="829"/>
      <c r="AH45" s="829"/>
      <c r="AI45" s="829"/>
      <c r="AJ45" s="829"/>
      <c r="AK45" s="829"/>
      <c r="AL45" s="829"/>
      <c r="AM45" s="829"/>
      <c r="AN45" s="809"/>
      <c r="AO45" s="553"/>
      <c r="AP45" s="554"/>
      <c r="AR45" s="690" t="s">
        <v>888</v>
      </c>
      <c r="AS45" s="558">
        <f>+AR41*AN56</f>
        <v>0</v>
      </c>
      <c r="AT45" s="529"/>
      <c r="AU45" s="558"/>
      <c r="AV45" s="559"/>
    </row>
    <row r="46" spans="5:48" ht="18.75" customHeight="1">
      <c r="E46" s="561"/>
      <c r="F46" s="2360" t="s">
        <v>950</v>
      </c>
      <c r="G46" s="2361"/>
      <c r="H46" s="851" t="s">
        <v>895</v>
      </c>
      <c r="I46" s="832">
        <f>+G47+I40-I42</f>
        <v>0</v>
      </c>
      <c r="J46" s="832">
        <f t="shared" ref="J46:AM46" si="11">+I46+J40-J42</f>
        <v>0</v>
      </c>
      <c r="K46" s="832">
        <f t="shared" si="11"/>
        <v>0</v>
      </c>
      <c r="L46" s="832">
        <f t="shared" si="11"/>
        <v>0</v>
      </c>
      <c r="M46" s="832">
        <f t="shared" si="11"/>
        <v>0</v>
      </c>
      <c r="N46" s="832">
        <f t="shared" si="11"/>
        <v>32</v>
      </c>
      <c r="O46" s="832">
        <f t="shared" si="11"/>
        <v>32</v>
      </c>
      <c r="P46" s="832">
        <f t="shared" si="11"/>
        <v>32</v>
      </c>
      <c r="Q46" s="832">
        <f t="shared" si="11"/>
        <v>32</v>
      </c>
      <c r="R46" s="832">
        <f t="shared" si="11"/>
        <v>32</v>
      </c>
      <c r="S46" s="832">
        <f t="shared" si="11"/>
        <v>32</v>
      </c>
      <c r="T46" s="832">
        <f t="shared" si="11"/>
        <v>256</v>
      </c>
      <c r="U46" s="832">
        <f t="shared" si="11"/>
        <v>416</v>
      </c>
      <c r="V46" s="832">
        <f t="shared" si="11"/>
        <v>480</v>
      </c>
      <c r="W46" s="832">
        <f t="shared" si="11"/>
        <v>544</v>
      </c>
      <c r="X46" s="832">
        <f t="shared" si="11"/>
        <v>544</v>
      </c>
      <c r="Y46" s="832">
        <f t="shared" si="11"/>
        <v>544</v>
      </c>
      <c r="Z46" s="832">
        <f t="shared" si="11"/>
        <v>608</v>
      </c>
      <c r="AA46" s="832">
        <f t="shared" si="11"/>
        <v>640</v>
      </c>
      <c r="AB46" s="832">
        <f t="shared" si="11"/>
        <v>608</v>
      </c>
      <c r="AC46" s="832">
        <f t="shared" si="11"/>
        <v>608</v>
      </c>
      <c r="AD46" s="832">
        <f t="shared" si="11"/>
        <v>608</v>
      </c>
      <c r="AE46" s="832">
        <f t="shared" si="11"/>
        <v>608</v>
      </c>
      <c r="AF46" s="832">
        <f t="shared" si="11"/>
        <v>608</v>
      </c>
      <c r="AG46" s="832">
        <f t="shared" si="11"/>
        <v>608</v>
      </c>
      <c r="AH46" s="832">
        <f t="shared" si="11"/>
        <v>608</v>
      </c>
      <c r="AI46" s="832">
        <f t="shared" si="11"/>
        <v>576</v>
      </c>
      <c r="AJ46" s="832">
        <f t="shared" si="11"/>
        <v>544</v>
      </c>
      <c r="AK46" s="832">
        <f t="shared" si="11"/>
        <v>416</v>
      </c>
      <c r="AL46" s="832">
        <f t="shared" si="11"/>
        <v>416</v>
      </c>
      <c r="AM46" s="832">
        <f t="shared" si="11"/>
        <v>416</v>
      </c>
      <c r="AN46" s="812"/>
      <c r="AO46" s="553"/>
      <c r="AP46" s="554"/>
      <c r="AT46" s="565"/>
      <c r="AV46" s="559"/>
    </row>
    <row r="47" spans="5:48" ht="18.75" customHeight="1" thickBot="1">
      <c r="E47" s="583"/>
      <c r="F47" s="567"/>
      <c r="G47" s="738">
        <f>+在庫管理!G20</f>
        <v>0</v>
      </c>
      <c r="H47" s="846" t="s">
        <v>904</v>
      </c>
      <c r="I47" s="847"/>
      <c r="J47" s="847"/>
      <c r="K47" s="847"/>
      <c r="L47" s="847"/>
      <c r="M47" s="847">
        <v>0</v>
      </c>
      <c r="N47" s="847">
        <f t="shared" ref="N47:AM47" si="12">+M47+N41-N43-N45</f>
        <v>0</v>
      </c>
      <c r="O47" s="847">
        <f t="shared" si="12"/>
        <v>0</v>
      </c>
      <c r="P47" s="847">
        <f t="shared" si="12"/>
        <v>0</v>
      </c>
      <c r="Q47" s="847">
        <f t="shared" si="12"/>
        <v>0</v>
      </c>
      <c r="R47" s="847">
        <f t="shared" si="12"/>
        <v>0</v>
      </c>
      <c r="S47" s="847">
        <f t="shared" si="12"/>
        <v>0</v>
      </c>
      <c r="T47" s="847">
        <f t="shared" si="12"/>
        <v>0</v>
      </c>
      <c r="U47" s="847">
        <f t="shared" si="12"/>
        <v>0</v>
      </c>
      <c r="V47" s="847">
        <f t="shared" si="12"/>
        <v>0</v>
      </c>
      <c r="W47" s="847">
        <f t="shared" si="12"/>
        <v>0</v>
      </c>
      <c r="X47" s="847">
        <f t="shared" si="12"/>
        <v>0</v>
      </c>
      <c r="Y47" s="847">
        <f t="shared" si="12"/>
        <v>0</v>
      </c>
      <c r="Z47" s="847">
        <f t="shared" si="12"/>
        <v>0</v>
      </c>
      <c r="AA47" s="847">
        <f t="shared" si="12"/>
        <v>0</v>
      </c>
      <c r="AB47" s="847">
        <f t="shared" si="12"/>
        <v>0</v>
      </c>
      <c r="AC47" s="847">
        <f t="shared" si="12"/>
        <v>0</v>
      </c>
      <c r="AD47" s="847">
        <f t="shared" si="12"/>
        <v>0</v>
      </c>
      <c r="AE47" s="847">
        <f t="shared" si="12"/>
        <v>0</v>
      </c>
      <c r="AF47" s="847">
        <f t="shared" si="12"/>
        <v>0</v>
      </c>
      <c r="AG47" s="847">
        <f t="shared" si="12"/>
        <v>0</v>
      </c>
      <c r="AH47" s="847">
        <f t="shared" si="12"/>
        <v>0</v>
      </c>
      <c r="AI47" s="847">
        <f t="shared" si="12"/>
        <v>0</v>
      </c>
      <c r="AJ47" s="847">
        <f t="shared" si="12"/>
        <v>0</v>
      </c>
      <c r="AK47" s="847">
        <f t="shared" si="12"/>
        <v>0</v>
      </c>
      <c r="AL47" s="847">
        <f t="shared" si="12"/>
        <v>0</v>
      </c>
      <c r="AM47" s="847">
        <f t="shared" si="12"/>
        <v>0</v>
      </c>
      <c r="AN47" s="848">
        <f>AM47</f>
        <v>0</v>
      </c>
      <c r="AO47" s="570"/>
      <c r="AP47" s="571"/>
    </row>
    <row r="48" spans="5:48" ht="18.75" customHeight="1">
      <c r="E48" s="547" t="s">
        <v>370</v>
      </c>
      <c r="F48" s="2350" t="s">
        <v>901</v>
      </c>
      <c r="G48" s="2352" t="s">
        <v>944</v>
      </c>
      <c r="H48" s="849" t="s">
        <v>895</v>
      </c>
      <c r="I48" s="824">
        <f>MLF・ピポット!H68</f>
        <v>0</v>
      </c>
      <c r="J48" s="824">
        <f>MLF・ピポット!I68</f>
        <v>0</v>
      </c>
      <c r="K48" s="824">
        <f>MLF・ピポット!J68</f>
        <v>0</v>
      </c>
      <c r="L48" s="824">
        <f>MLF・ピポット!K68</f>
        <v>0</v>
      </c>
      <c r="M48" s="824">
        <f>MLF・ピポット!L68</f>
        <v>0</v>
      </c>
      <c r="N48" s="824">
        <f>MLF・ピポット!M68</f>
        <v>48</v>
      </c>
      <c r="O48" s="824">
        <f>MLF・ピポット!N68</f>
        <v>48</v>
      </c>
      <c r="P48" s="824">
        <f>MLF・ピポット!O68</f>
        <v>48</v>
      </c>
      <c r="Q48" s="824">
        <f>MLF・ピポット!P68</f>
        <v>0</v>
      </c>
      <c r="R48" s="824">
        <f>MLF・ピポット!Q68</f>
        <v>0</v>
      </c>
      <c r="S48" s="824">
        <f>MLF・ピポット!R68</f>
        <v>48</v>
      </c>
      <c r="T48" s="824">
        <f>MLF・ピポット!S68</f>
        <v>48</v>
      </c>
      <c r="U48" s="824">
        <f>MLF・ピポット!T68</f>
        <v>0</v>
      </c>
      <c r="V48" s="824">
        <f>MLF・ピポット!U68</f>
        <v>48</v>
      </c>
      <c r="W48" s="824">
        <f>MLF・ピポット!V68</f>
        <v>48</v>
      </c>
      <c r="X48" s="824">
        <f>MLF・ピポット!W68</f>
        <v>0</v>
      </c>
      <c r="Y48" s="824">
        <f>MLF・ピポット!X68</f>
        <v>0</v>
      </c>
      <c r="Z48" s="824">
        <f>MLF・ピポット!Y68</f>
        <v>48</v>
      </c>
      <c r="AA48" s="824">
        <f>MLF・ピポット!Z68</f>
        <v>48</v>
      </c>
      <c r="AB48" s="824">
        <f>MLF・ピポット!AA68</f>
        <v>48</v>
      </c>
      <c r="AC48" s="824">
        <f>MLF・ピポット!AB68</f>
        <v>0</v>
      </c>
      <c r="AD48" s="824">
        <f>MLF・ピポット!AC68</f>
        <v>0</v>
      </c>
      <c r="AE48" s="824">
        <f>MLF・ピポット!AD68</f>
        <v>0</v>
      </c>
      <c r="AF48" s="824">
        <f>MLF・ピポット!AE68</f>
        <v>0</v>
      </c>
      <c r="AG48" s="824">
        <f>MLF・ピポット!AF68</f>
        <v>0</v>
      </c>
      <c r="AH48" s="824">
        <f>MLF・ピポット!AG68</f>
        <v>0</v>
      </c>
      <c r="AI48" s="824">
        <f>MLF・ピポット!AH68</f>
        <v>0</v>
      </c>
      <c r="AJ48" s="824">
        <f>MLF・ピポット!AI68</f>
        <v>0</v>
      </c>
      <c r="AK48" s="824">
        <f>MLF・ピポット!AJ68</f>
        <v>0</v>
      </c>
      <c r="AL48" s="824">
        <f>MLF・ピポット!AK68</f>
        <v>0</v>
      </c>
      <c r="AM48" s="824">
        <f>MLF・ピポット!AL68</f>
        <v>0</v>
      </c>
      <c r="AN48" s="805">
        <f>SUM(I48:AM48)</f>
        <v>480</v>
      </c>
      <c r="AO48" s="548"/>
      <c r="AP48" s="549"/>
      <c r="AR48" s="529" t="s">
        <v>915</v>
      </c>
      <c r="AS48" s="529" t="s">
        <v>916</v>
      </c>
      <c r="AT48" s="529"/>
      <c r="AU48" s="529"/>
      <c r="AV48" s="543"/>
    </row>
    <row r="49" spans="5:48" ht="18.75" customHeight="1">
      <c r="E49" s="551" t="s">
        <v>958</v>
      </c>
      <c r="F49" s="2351"/>
      <c r="G49" s="2353"/>
      <c r="H49" s="597" t="s">
        <v>904</v>
      </c>
      <c r="I49" s="844"/>
      <c r="J49" s="844"/>
      <c r="K49" s="844"/>
      <c r="L49" s="844"/>
      <c r="M49" s="844"/>
      <c r="N49" s="844"/>
      <c r="O49" s="844"/>
      <c r="P49" s="844"/>
      <c r="Q49" s="844"/>
      <c r="R49" s="844"/>
      <c r="S49" s="844"/>
      <c r="T49" s="844"/>
      <c r="U49" s="844"/>
      <c r="V49" s="844"/>
      <c r="W49" s="844"/>
      <c r="X49" s="844"/>
      <c r="Y49" s="844"/>
      <c r="Z49" s="844"/>
      <c r="AA49" s="844"/>
      <c r="AB49" s="844"/>
      <c r="AC49" s="844"/>
      <c r="AD49" s="844"/>
      <c r="AE49" s="844"/>
      <c r="AF49" s="844"/>
      <c r="AG49" s="844"/>
      <c r="AH49" s="844"/>
      <c r="AI49" s="844"/>
      <c r="AJ49" s="844"/>
      <c r="AK49" s="844"/>
      <c r="AL49" s="844"/>
      <c r="AM49" s="844"/>
      <c r="AN49" s="812"/>
      <c r="AO49" s="553"/>
      <c r="AP49" s="554"/>
      <c r="AR49" s="689">
        <v>2430</v>
      </c>
      <c r="AS49" s="543"/>
      <c r="AT49" s="555"/>
    </row>
    <row r="50" spans="5:48" ht="18.75" customHeight="1">
      <c r="E50" s="551"/>
      <c r="F50" s="2355" t="s">
        <v>907</v>
      </c>
      <c r="G50" s="2356" t="s">
        <v>947</v>
      </c>
      <c r="H50" s="850" t="s">
        <v>895</v>
      </c>
      <c r="I50" s="826">
        <f>[14]MLF・ピポット!H56</f>
        <v>0</v>
      </c>
      <c r="J50" s="826">
        <f>MLF・ピポット!I64</f>
        <v>0</v>
      </c>
      <c r="K50" s="826">
        <f>MLF・ピポット!J64</f>
        <v>0</v>
      </c>
      <c r="L50" s="826">
        <f>MLF・ピポット!K64</f>
        <v>0</v>
      </c>
      <c r="M50" s="826">
        <f>MLF・ピポット!L64</f>
        <v>0</v>
      </c>
      <c r="N50" s="826">
        <f>MLF・ピポット!M64</f>
        <v>48</v>
      </c>
      <c r="O50" s="826">
        <f>MLF・ピポット!N64</f>
        <v>48</v>
      </c>
      <c r="P50" s="826">
        <f>MLF・ピポット!O64</f>
        <v>48</v>
      </c>
      <c r="Q50" s="826">
        <f>MLF・ピポット!P64</f>
        <v>0</v>
      </c>
      <c r="R50" s="826">
        <f>MLF・ピポット!Q64</f>
        <v>0</v>
      </c>
      <c r="S50" s="826">
        <f>MLF・ピポット!R64</f>
        <v>48</v>
      </c>
      <c r="T50" s="826">
        <f>MLF・ピポット!S64</f>
        <v>24</v>
      </c>
      <c r="U50" s="826">
        <f>MLF・ピポット!T64</f>
        <v>0</v>
      </c>
      <c r="V50" s="826">
        <f>MLF・ピポット!U64</f>
        <v>0</v>
      </c>
      <c r="W50" s="826">
        <f>MLF・ピポット!V64</f>
        <v>48</v>
      </c>
      <c r="X50" s="826">
        <f>MLF・ピポット!W64</f>
        <v>0</v>
      </c>
      <c r="Y50" s="826">
        <f>MLF・ピポット!X64</f>
        <v>0</v>
      </c>
      <c r="Z50" s="826">
        <f>MLF・ピポット!Y64</f>
        <v>48</v>
      </c>
      <c r="AA50" s="826">
        <f>MLF・ピポット!Z64</f>
        <v>48</v>
      </c>
      <c r="AB50" s="826">
        <f>MLF・ピポット!AA64</f>
        <v>24</v>
      </c>
      <c r="AC50" s="826">
        <f>MLF・ピポット!AB64</f>
        <v>0</v>
      </c>
      <c r="AD50" s="826">
        <f>MLF・ピポット!AC64</f>
        <v>0</v>
      </c>
      <c r="AE50" s="826">
        <f>MLF・ピポット!AD64</f>
        <v>0</v>
      </c>
      <c r="AF50" s="826">
        <f>MLF・ピポット!AE64</f>
        <v>0</v>
      </c>
      <c r="AG50" s="826">
        <f>MLF・ピポット!AF64</f>
        <v>0</v>
      </c>
      <c r="AH50" s="826">
        <f>MLF・ピポット!AG64</f>
        <v>0</v>
      </c>
      <c r="AI50" s="826">
        <f>MLF・ピポット!AH64</f>
        <v>0</v>
      </c>
      <c r="AJ50" s="826">
        <f>MLF・ピポット!AI64</f>
        <v>0</v>
      </c>
      <c r="AK50" s="826">
        <f>MLF・ピポット!AJ64</f>
        <v>0</v>
      </c>
      <c r="AL50" s="826">
        <f>MLF・ピポット!AK64</f>
        <v>0</v>
      </c>
      <c r="AM50" s="826">
        <f>MLF・ピポット!AL64</f>
        <v>0</v>
      </c>
      <c r="AN50" s="806">
        <f>SUM(I50:AM50)</f>
        <v>384</v>
      </c>
      <c r="AO50" s="870">
        <f>+[13]管理ﾌｫｰﾏｯﾄ!G10</f>
        <v>0</v>
      </c>
      <c r="AP50" s="557"/>
      <c r="AR50" s="690" t="s">
        <v>881</v>
      </c>
      <c r="AS50" s="558">
        <f>+AR49*AO56</f>
        <v>0</v>
      </c>
      <c r="AT50" s="523"/>
      <c r="AU50" s="558"/>
      <c r="AV50" s="559"/>
    </row>
    <row r="51" spans="5:48" ht="18.75" customHeight="1">
      <c r="E51" s="551"/>
      <c r="F51" s="2356"/>
      <c r="G51" s="2357"/>
      <c r="H51" s="597" t="s">
        <v>904</v>
      </c>
      <c r="I51" s="845"/>
      <c r="J51" s="845"/>
      <c r="K51" s="845"/>
      <c r="L51" s="845"/>
      <c r="M51" s="845"/>
      <c r="N51" s="845"/>
      <c r="O51" s="845"/>
      <c r="P51" s="845"/>
      <c r="Q51" s="845"/>
      <c r="R51" s="845"/>
      <c r="S51" s="845"/>
      <c r="T51" s="845"/>
      <c r="U51" s="845"/>
      <c r="V51" s="845"/>
      <c r="W51" s="845"/>
      <c r="X51" s="845"/>
      <c r="Y51" s="845"/>
      <c r="Z51" s="845"/>
      <c r="AA51" s="845"/>
      <c r="AB51" s="845"/>
      <c r="AC51" s="845"/>
      <c r="AD51" s="845"/>
      <c r="AE51" s="845"/>
      <c r="AF51" s="845"/>
      <c r="AG51" s="845"/>
      <c r="AH51" s="845"/>
      <c r="AI51" s="845"/>
      <c r="AJ51" s="845"/>
      <c r="AK51" s="845"/>
      <c r="AL51" s="845"/>
      <c r="AM51" s="845"/>
      <c r="AN51" s="810"/>
      <c r="AO51" s="553"/>
      <c r="AP51" s="554"/>
      <c r="AR51" s="690" t="s">
        <v>883</v>
      </c>
      <c r="AS51" s="558">
        <f>+AR49*AN56</f>
        <v>0</v>
      </c>
      <c r="AT51" s="529"/>
      <c r="AU51" s="558"/>
      <c r="AV51" s="560"/>
    </row>
    <row r="52" spans="5:48" ht="18.75" customHeight="1">
      <c r="E52" s="561"/>
      <c r="F52" s="2358" t="s">
        <v>948</v>
      </c>
      <c r="G52" s="2359"/>
      <c r="H52" s="552"/>
      <c r="I52" s="833"/>
      <c r="J52" s="833"/>
      <c r="K52" s="833"/>
      <c r="L52" s="833"/>
      <c r="M52" s="833"/>
      <c r="N52" s="833"/>
      <c r="O52" s="833"/>
      <c r="P52" s="833"/>
      <c r="Q52" s="833"/>
      <c r="R52" s="833"/>
      <c r="S52" s="833"/>
      <c r="T52" s="833"/>
      <c r="U52" s="833"/>
      <c r="V52" s="833"/>
      <c r="W52" s="833"/>
      <c r="X52" s="833"/>
      <c r="Y52" s="833"/>
      <c r="Z52" s="833"/>
      <c r="AA52" s="833"/>
      <c r="AB52" s="833"/>
      <c r="AC52" s="833"/>
      <c r="AD52" s="833"/>
      <c r="AE52" s="833"/>
      <c r="AF52" s="833"/>
      <c r="AG52" s="833"/>
      <c r="AH52" s="833"/>
      <c r="AI52" s="833"/>
      <c r="AJ52" s="833"/>
      <c r="AK52" s="833"/>
      <c r="AL52" s="833"/>
      <c r="AM52" s="833"/>
      <c r="AN52" s="808"/>
      <c r="AO52" s="581"/>
      <c r="AP52" s="582"/>
      <c r="AR52" s="690" t="s">
        <v>886</v>
      </c>
      <c r="AS52" s="558">
        <f>+AR49*AN56</f>
        <v>0</v>
      </c>
      <c r="AT52" s="529"/>
      <c r="AU52" s="558"/>
      <c r="AV52" s="559"/>
    </row>
    <row r="53" spans="5:48" ht="18.75" customHeight="1">
      <c r="E53" s="561"/>
      <c r="F53" s="2342" t="s">
        <v>949</v>
      </c>
      <c r="G53" s="2343"/>
      <c r="H53" s="552"/>
      <c r="I53" s="829"/>
      <c r="J53" s="829"/>
      <c r="K53" s="829"/>
      <c r="L53" s="829"/>
      <c r="M53" s="829"/>
      <c r="N53" s="829"/>
      <c r="O53" s="829"/>
      <c r="P53" s="829"/>
      <c r="Q53" s="829"/>
      <c r="R53" s="829"/>
      <c r="S53" s="829"/>
      <c r="T53" s="829"/>
      <c r="U53" s="829"/>
      <c r="V53" s="829"/>
      <c r="W53" s="829"/>
      <c r="X53" s="829"/>
      <c r="Y53" s="829"/>
      <c r="Z53" s="829"/>
      <c r="AA53" s="829"/>
      <c r="AB53" s="829"/>
      <c r="AC53" s="829"/>
      <c r="AD53" s="829"/>
      <c r="AE53" s="829"/>
      <c r="AF53" s="829"/>
      <c r="AG53" s="829"/>
      <c r="AH53" s="829"/>
      <c r="AI53" s="829"/>
      <c r="AJ53" s="829"/>
      <c r="AK53" s="829"/>
      <c r="AL53" s="829"/>
      <c r="AM53" s="829"/>
      <c r="AN53" s="809"/>
      <c r="AO53" s="553"/>
      <c r="AP53" s="554"/>
      <c r="AR53" s="690" t="s">
        <v>888</v>
      </c>
      <c r="AS53" s="558">
        <f>+AR49*AN57</f>
        <v>0</v>
      </c>
      <c r="AT53" s="529"/>
      <c r="AU53" s="558"/>
      <c r="AV53" s="559"/>
    </row>
    <row r="54" spans="5:48" ht="18.75" customHeight="1">
      <c r="E54" s="561"/>
      <c r="F54" s="2360" t="s">
        <v>950</v>
      </c>
      <c r="G54" s="2361"/>
      <c r="H54" s="851" t="s">
        <v>895</v>
      </c>
      <c r="I54" s="832">
        <f>+G55+I48-I50</f>
        <v>0</v>
      </c>
      <c r="J54" s="832">
        <f t="shared" ref="J54:AM54" si="13">+I54+J48-J50</f>
        <v>0</v>
      </c>
      <c r="K54" s="832">
        <f t="shared" si="13"/>
        <v>0</v>
      </c>
      <c r="L54" s="832">
        <f t="shared" si="13"/>
        <v>0</v>
      </c>
      <c r="M54" s="832">
        <f t="shared" si="13"/>
        <v>0</v>
      </c>
      <c r="N54" s="832">
        <f t="shared" si="13"/>
        <v>0</v>
      </c>
      <c r="O54" s="832">
        <f t="shared" si="13"/>
        <v>0</v>
      </c>
      <c r="P54" s="832">
        <f t="shared" si="13"/>
        <v>0</v>
      </c>
      <c r="Q54" s="832">
        <f t="shared" si="13"/>
        <v>0</v>
      </c>
      <c r="R54" s="832">
        <f t="shared" si="13"/>
        <v>0</v>
      </c>
      <c r="S54" s="832">
        <f t="shared" si="13"/>
        <v>0</v>
      </c>
      <c r="T54" s="832">
        <f t="shared" si="13"/>
        <v>24</v>
      </c>
      <c r="U54" s="832">
        <f t="shared" si="13"/>
        <v>24</v>
      </c>
      <c r="V54" s="832">
        <f t="shared" si="13"/>
        <v>72</v>
      </c>
      <c r="W54" s="832">
        <f t="shared" si="13"/>
        <v>72</v>
      </c>
      <c r="X54" s="832">
        <f t="shared" si="13"/>
        <v>72</v>
      </c>
      <c r="Y54" s="832">
        <f t="shared" si="13"/>
        <v>72</v>
      </c>
      <c r="Z54" s="832">
        <f t="shared" si="13"/>
        <v>72</v>
      </c>
      <c r="AA54" s="832">
        <f t="shared" si="13"/>
        <v>72</v>
      </c>
      <c r="AB54" s="832">
        <f t="shared" si="13"/>
        <v>96</v>
      </c>
      <c r="AC54" s="832">
        <f t="shared" si="13"/>
        <v>96</v>
      </c>
      <c r="AD54" s="832">
        <f t="shared" si="13"/>
        <v>96</v>
      </c>
      <c r="AE54" s="832">
        <f t="shared" si="13"/>
        <v>96</v>
      </c>
      <c r="AF54" s="832">
        <f t="shared" si="13"/>
        <v>96</v>
      </c>
      <c r="AG54" s="832">
        <f t="shared" si="13"/>
        <v>96</v>
      </c>
      <c r="AH54" s="832">
        <f t="shared" si="13"/>
        <v>96</v>
      </c>
      <c r="AI54" s="832">
        <f t="shared" si="13"/>
        <v>96</v>
      </c>
      <c r="AJ54" s="832">
        <f t="shared" si="13"/>
        <v>96</v>
      </c>
      <c r="AK54" s="832">
        <f t="shared" si="13"/>
        <v>96</v>
      </c>
      <c r="AL54" s="832">
        <f t="shared" si="13"/>
        <v>96</v>
      </c>
      <c r="AM54" s="832">
        <f t="shared" si="13"/>
        <v>96</v>
      </c>
      <c r="AN54" s="812"/>
      <c r="AO54" s="553"/>
      <c r="AP54" s="554"/>
      <c r="AT54" s="565"/>
      <c r="AV54" s="559"/>
    </row>
    <row r="55" spans="5:48" ht="18.75" customHeight="1" thickBot="1">
      <c r="E55" s="566"/>
      <c r="F55" s="567"/>
      <c r="G55" s="738">
        <f>在庫管理!G6</f>
        <v>0</v>
      </c>
      <c r="H55" s="846" t="s">
        <v>904</v>
      </c>
      <c r="I55" s="847">
        <f>+G55+I49-I51-I53</f>
        <v>0</v>
      </c>
      <c r="J55" s="847">
        <f>+I55+J49-J51-J53</f>
        <v>0</v>
      </c>
      <c r="K55" s="847">
        <f t="shared" ref="K55:AM55" si="14">+J55+K49-K51-K53</f>
        <v>0</v>
      </c>
      <c r="L55" s="847">
        <f t="shared" si="14"/>
        <v>0</v>
      </c>
      <c r="M55" s="847">
        <f t="shared" si="14"/>
        <v>0</v>
      </c>
      <c r="N55" s="847">
        <f t="shared" si="14"/>
        <v>0</v>
      </c>
      <c r="O55" s="847">
        <f t="shared" si="14"/>
        <v>0</v>
      </c>
      <c r="P55" s="847">
        <f t="shared" si="14"/>
        <v>0</v>
      </c>
      <c r="Q55" s="847">
        <f t="shared" si="14"/>
        <v>0</v>
      </c>
      <c r="R55" s="847">
        <f t="shared" si="14"/>
        <v>0</v>
      </c>
      <c r="S55" s="847">
        <f t="shared" si="14"/>
        <v>0</v>
      </c>
      <c r="T55" s="847">
        <f t="shared" si="14"/>
        <v>0</v>
      </c>
      <c r="U55" s="847">
        <f t="shared" si="14"/>
        <v>0</v>
      </c>
      <c r="V55" s="847">
        <f t="shared" si="14"/>
        <v>0</v>
      </c>
      <c r="W55" s="847">
        <f t="shared" si="14"/>
        <v>0</v>
      </c>
      <c r="X55" s="847">
        <f t="shared" si="14"/>
        <v>0</v>
      </c>
      <c r="Y55" s="847">
        <f t="shared" si="14"/>
        <v>0</v>
      </c>
      <c r="Z55" s="847">
        <f t="shared" si="14"/>
        <v>0</v>
      </c>
      <c r="AA55" s="847">
        <f t="shared" si="14"/>
        <v>0</v>
      </c>
      <c r="AB55" s="847">
        <f t="shared" si="14"/>
        <v>0</v>
      </c>
      <c r="AC55" s="847">
        <f t="shared" si="14"/>
        <v>0</v>
      </c>
      <c r="AD55" s="847">
        <f t="shared" si="14"/>
        <v>0</v>
      </c>
      <c r="AE55" s="847">
        <f t="shared" si="14"/>
        <v>0</v>
      </c>
      <c r="AF55" s="847">
        <f t="shared" si="14"/>
        <v>0</v>
      </c>
      <c r="AG55" s="847">
        <f t="shared" si="14"/>
        <v>0</v>
      </c>
      <c r="AH55" s="847">
        <f t="shared" si="14"/>
        <v>0</v>
      </c>
      <c r="AI55" s="847">
        <f t="shared" si="14"/>
        <v>0</v>
      </c>
      <c r="AJ55" s="847">
        <f t="shared" si="14"/>
        <v>0</v>
      </c>
      <c r="AK55" s="847">
        <f t="shared" si="14"/>
        <v>0</v>
      </c>
      <c r="AL55" s="847">
        <f t="shared" si="14"/>
        <v>0</v>
      </c>
      <c r="AM55" s="847">
        <f t="shared" si="14"/>
        <v>0</v>
      </c>
      <c r="AN55" s="848">
        <f>AM55</f>
        <v>0</v>
      </c>
      <c r="AO55" s="570"/>
      <c r="AP55" s="571"/>
    </row>
    <row r="56" spans="5:48" ht="18.75" customHeight="1">
      <c r="E56" s="547" t="s">
        <v>959</v>
      </c>
      <c r="F56" s="2350" t="s">
        <v>901</v>
      </c>
      <c r="G56" s="2352" t="s">
        <v>944</v>
      </c>
      <c r="H56" s="849" t="s">
        <v>895</v>
      </c>
      <c r="I56" s="824"/>
      <c r="J56" s="824"/>
      <c r="K56" s="824"/>
      <c r="L56" s="824"/>
      <c r="M56" s="824"/>
      <c r="N56" s="824"/>
      <c r="O56" s="824"/>
      <c r="P56" s="824"/>
      <c r="Q56" s="824"/>
      <c r="R56" s="824"/>
      <c r="S56" s="824"/>
      <c r="T56" s="824"/>
      <c r="U56" s="824"/>
      <c r="V56" s="824"/>
      <c r="W56" s="824"/>
      <c r="X56" s="824"/>
      <c r="Y56" s="824"/>
      <c r="Z56" s="824"/>
      <c r="AA56" s="824"/>
      <c r="AB56" s="824"/>
      <c r="AC56" s="824"/>
      <c r="AD56" s="824"/>
      <c r="AE56" s="824"/>
      <c r="AF56" s="824"/>
      <c r="AG56" s="824"/>
      <c r="AH56" s="824"/>
      <c r="AI56" s="824"/>
      <c r="AJ56" s="824"/>
      <c r="AK56" s="824"/>
      <c r="AL56" s="824"/>
      <c r="AM56" s="824"/>
      <c r="AN56" s="805">
        <f>SUM(I56:AM56)</f>
        <v>0</v>
      </c>
      <c r="AO56" s="548"/>
      <c r="AP56" s="549"/>
      <c r="AR56" s="529" t="s">
        <v>915</v>
      </c>
      <c r="AS56" s="529" t="s">
        <v>916</v>
      </c>
      <c r="AT56" s="529"/>
      <c r="AU56" s="529"/>
      <c r="AV56" s="543"/>
    </row>
    <row r="57" spans="5:48" ht="18.75" customHeight="1">
      <c r="E57" s="551" t="s">
        <v>960</v>
      </c>
      <c r="F57" s="2351"/>
      <c r="G57" s="2353"/>
      <c r="H57" s="597" t="s">
        <v>904</v>
      </c>
      <c r="I57" s="844"/>
      <c r="J57" s="844"/>
      <c r="K57" s="844"/>
      <c r="L57" s="844"/>
      <c r="M57" s="844"/>
      <c r="N57" s="844"/>
      <c r="O57" s="844"/>
      <c r="P57" s="844"/>
      <c r="Q57" s="844"/>
      <c r="R57" s="844"/>
      <c r="S57" s="844"/>
      <c r="T57" s="844"/>
      <c r="U57" s="844"/>
      <c r="V57" s="844"/>
      <c r="W57" s="844"/>
      <c r="X57" s="844"/>
      <c r="Y57" s="844"/>
      <c r="Z57" s="844"/>
      <c r="AA57" s="844"/>
      <c r="AB57" s="844"/>
      <c r="AC57" s="844"/>
      <c r="AD57" s="844"/>
      <c r="AE57" s="844"/>
      <c r="AF57" s="844"/>
      <c r="AG57" s="844"/>
      <c r="AH57" s="844"/>
      <c r="AI57" s="844"/>
      <c r="AJ57" s="844"/>
      <c r="AK57" s="844"/>
      <c r="AL57" s="844"/>
      <c r="AM57" s="844"/>
      <c r="AN57" s="812"/>
      <c r="AO57" s="553"/>
      <c r="AP57" s="554"/>
      <c r="AR57" s="689">
        <f>委託作業費!I35</f>
        <v>399.78399999999999</v>
      </c>
      <c r="AS57" s="543"/>
      <c r="AT57" s="555"/>
    </row>
    <row r="58" spans="5:48" ht="18.75" customHeight="1">
      <c r="E58" s="551"/>
      <c r="F58" s="2355" t="s">
        <v>907</v>
      </c>
      <c r="G58" s="2356" t="s">
        <v>947</v>
      </c>
      <c r="H58" s="850" t="s">
        <v>895</v>
      </c>
      <c r="I58" s="826"/>
      <c r="J58" s="826"/>
      <c r="K58" s="826"/>
      <c r="L58" s="826"/>
      <c r="M58" s="826"/>
      <c r="N58" s="826"/>
      <c r="O58" s="826"/>
      <c r="P58" s="826"/>
      <c r="Q58" s="826"/>
      <c r="R58" s="826"/>
      <c r="S58" s="826"/>
      <c r="T58" s="826"/>
      <c r="U58" s="826"/>
      <c r="V58" s="826"/>
      <c r="W58" s="826"/>
      <c r="X58" s="826"/>
      <c r="Y58" s="826"/>
      <c r="Z58" s="826"/>
      <c r="AA58" s="826"/>
      <c r="AB58" s="826"/>
      <c r="AC58" s="826"/>
      <c r="AD58" s="826"/>
      <c r="AE58" s="826"/>
      <c r="AF58" s="826"/>
      <c r="AG58" s="826"/>
      <c r="AH58" s="826"/>
      <c r="AI58" s="826"/>
      <c r="AJ58" s="826"/>
      <c r="AK58" s="826"/>
      <c r="AL58" s="826"/>
      <c r="AM58" s="826"/>
      <c r="AN58" s="806">
        <f>SUM(I58:AM58)</f>
        <v>0</v>
      </c>
      <c r="AO58" s="870">
        <f>+管理ﾌｫｰﾏｯﾄ!G10</f>
        <v>0</v>
      </c>
      <c r="AP58" s="557"/>
      <c r="AR58" s="690" t="s">
        <v>881</v>
      </c>
      <c r="AS58" s="558">
        <f>+AR57*AO64</f>
        <v>0</v>
      </c>
      <c r="AT58" s="523"/>
      <c r="AU58" s="558"/>
      <c r="AV58" s="559"/>
    </row>
    <row r="59" spans="5:48" ht="18.75" customHeight="1">
      <c r="E59" s="551"/>
      <c r="F59" s="2356"/>
      <c r="G59" s="2357"/>
      <c r="H59" s="597" t="s">
        <v>904</v>
      </c>
      <c r="I59" s="845"/>
      <c r="J59" s="845"/>
      <c r="K59" s="845"/>
      <c r="L59" s="845"/>
      <c r="M59" s="845"/>
      <c r="N59" s="845"/>
      <c r="O59" s="845"/>
      <c r="P59" s="845"/>
      <c r="Q59" s="845"/>
      <c r="R59" s="845"/>
      <c r="S59" s="845"/>
      <c r="T59" s="845"/>
      <c r="U59" s="845"/>
      <c r="V59" s="845"/>
      <c r="W59" s="845"/>
      <c r="X59" s="845"/>
      <c r="Y59" s="845"/>
      <c r="Z59" s="845"/>
      <c r="AA59" s="845"/>
      <c r="AB59" s="845"/>
      <c r="AC59" s="845"/>
      <c r="AD59" s="845"/>
      <c r="AE59" s="845"/>
      <c r="AF59" s="845"/>
      <c r="AG59" s="845"/>
      <c r="AH59" s="845"/>
      <c r="AI59" s="845"/>
      <c r="AJ59" s="845"/>
      <c r="AK59" s="845"/>
      <c r="AL59" s="845"/>
      <c r="AM59" s="845"/>
      <c r="AN59" s="810"/>
      <c r="AO59" s="553"/>
      <c r="AP59" s="554"/>
      <c r="AR59" s="690" t="s">
        <v>883</v>
      </c>
      <c r="AS59" s="558">
        <f>+AR57*AN64</f>
        <v>0</v>
      </c>
      <c r="AT59" s="529"/>
      <c r="AU59" s="558"/>
      <c r="AV59" s="560"/>
    </row>
    <row r="60" spans="5:48" ht="18.75" customHeight="1">
      <c r="E60" s="561"/>
      <c r="F60" s="2358" t="s">
        <v>948</v>
      </c>
      <c r="G60" s="2359"/>
      <c r="H60" s="552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3"/>
      <c r="AK60" s="833"/>
      <c r="AL60" s="833"/>
      <c r="AM60" s="833"/>
      <c r="AN60" s="808"/>
      <c r="AO60" s="581"/>
      <c r="AP60" s="582"/>
      <c r="AR60" s="690" t="s">
        <v>886</v>
      </c>
      <c r="AS60" s="558">
        <f>+AR57*AN64</f>
        <v>0</v>
      </c>
      <c r="AT60" s="529"/>
      <c r="AU60" s="558"/>
      <c r="AV60" s="559"/>
    </row>
    <row r="61" spans="5:48" ht="18.75" customHeight="1">
      <c r="E61" s="561"/>
      <c r="F61" s="2342" t="s">
        <v>949</v>
      </c>
      <c r="G61" s="2343"/>
      <c r="H61" s="552"/>
      <c r="I61" s="829"/>
      <c r="J61" s="829"/>
      <c r="K61" s="829"/>
      <c r="L61" s="829"/>
      <c r="M61" s="829"/>
      <c r="N61" s="829"/>
      <c r="O61" s="829"/>
      <c r="P61" s="829"/>
      <c r="Q61" s="829"/>
      <c r="R61" s="829"/>
      <c r="S61" s="829"/>
      <c r="T61" s="829"/>
      <c r="U61" s="829"/>
      <c r="V61" s="829"/>
      <c r="W61" s="829"/>
      <c r="X61" s="829"/>
      <c r="Y61" s="829"/>
      <c r="Z61" s="829"/>
      <c r="AA61" s="829"/>
      <c r="AB61" s="829"/>
      <c r="AC61" s="829"/>
      <c r="AD61" s="829"/>
      <c r="AE61" s="829"/>
      <c r="AF61" s="829"/>
      <c r="AG61" s="829"/>
      <c r="AH61" s="829"/>
      <c r="AI61" s="829"/>
      <c r="AJ61" s="829"/>
      <c r="AK61" s="829"/>
      <c r="AL61" s="829"/>
      <c r="AM61" s="829"/>
      <c r="AN61" s="809"/>
      <c r="AO61" s="553"/>
      <c r="AP61" s="554"/>
      <c r="AR61" s="690" t="s">
        <v>888</v>
      </c>
      <c r="AS61" s="558">
        <f>+AR57*AN65</f>
        <v>0</v>
      </c>
      <c r="AT61" s="529"/>
      <c r="AU61" s="558"/>
      <c r="AV61" s="559"/>
    </row>
    <row r="62" spans="5:48" ht="18.75" customHeight="1">
      <c r="E62" s="561" t="s">
        <v>961</v>
      </c>
      <c r="F62" s="2360" t="s">
        <v>950</v>
      </c>
      <c r="G62" s="2361"/>
      <c r="H62" s="851" t="s">
        <v>895</v>
      </c>
      <c r="I62" s="832">
        <f>+G63+I56-I58</f>
        <v>0</v>
      </c>
      <c r="J62" s="832">
        <f t="shared" ref="J62:AM62" si="15">+I62+J56-J58</f>
        <v>0</v>
      </c>
      <c r="K62" s="832">
        <f t="shared" si="15"/>
        <v>0</v>
      </c>
      <c r="L62" s="832">
        <f t="shared" si="15"/>
        <v>0</v>
      </c>
      <c r="M62" s="832">
        <f t="shared" si="15"/>
        <v>0</v>
      </c>
      <c r="N62" s="832">
        <f t="shared" si="15"/>
        <v>0</v>
      </c>
      <c r="O62" s="832">
        <f t="shared" si="15"/>
        <v>0</v>
      </c>
      <c r="P62" s="832">
        <f t="shared" si="15"/>
        <v>0</v>
      </c>
      <c r="Q62" s="832">
        <f t="shared" si="15"/>
        <v>0</v>
      </c>
      <c r="R62" s="832">
        <f t="shared" si="15"/>
        <v>0</v>
      </c>
      <c r="S62" s="832">
        <f t="shared" si="15"/>
        <v>0</v>
      </c>
      <c r="T62" s="832">
        <f t="shared" si="15"/>
        <v>0</v>
      </c>
      <c r="U62" s="832">
        <f t="shared" si="15"/>
        <v>0</v>
      </c>
      <c r="V62" s="832">
        <f t="shared" si="15"/>
        <v>0</v>
      </c>
      <c r="W62" s="832">
        <f t="shared" si="15"/>
        <v>0</v>
      </c>
      <c r="X62" s="832">
        <f t="shared" si="15"/>
        <v>0</v>
      </c>
      <c r="Y62" s="832">
        <f t="shared" si="15"/>
        <v>0</v>
      </c>
      <c r="Z62" s="832">
        <f t="shared" si="15"/>
        <v>0</v>
      </c>
      <c r="AA62" s="832">
        <f t="shared" si="15"/>
        <v>0</v>
      </c>
      <c r="AB62" s="832">
        <f t="shared" si="15"/>
        <v>0</v>
      </c>
      <c r="AC62" s="832">
        <f t="shared" si="15"/>
        <v>0</v>
      </c>
      <c r="AD62" s="832">
        <f t="shared" si="15"/>
        <v>0</v>
      </c>
      <c r="AE62" s="832">
        <f t="shared" si="15"/>
        <v>0</v>
      </c>
      <c r="AF62" s="832">
        <f t="shared" si="15"/>
        <v>0</v>
      </c>
      <c r="AG62" s="832">
        <f t="shared" si="15"/>
        <v>0</v>
      </c>
      <c r="AH62" s="832">
        <f t="shared" si="15"/>
        <v>0</v>
      </c>
      <c r="AI62" s="832">
        <f t="shared" si="15"/>
        <v>0</v>
      </c>
      <c r="AJ62" s="832">
        <f t="shared" si="15"/>
        <v>0</v>
      </c>
      <c r="AK62" s="832">
        <f t="shared" si="15"/>
        <v>0</v>
      </c>
      <c r="AL62" s="832">
        <f t="shared" si="15"/>
        <v>0</v>
      </c>
      <c r="AM62" s="832">
        <f t="shared" si="15"/>
        <v>0</v>
      </c>
      <c r="AN62" s="812"/>
      <c r="AO62" s="553"/>
      <c r="AP62" s="554"/>
      <c r="AT62" s="565"/>
      <c r="AV62" s="559"/>
    </row>
    <row r="63" spans="5:48" ht="18.75" customHeight="1" thickBot="1">
      <c r="E63" s="566">
        <v>60</v>
      </c>
      <c r="F63" s="567"/>
      <c r="G63" s="738">
        <f>+在庫管理!G11</f>
        <v>0</v>
      </c>
      <c r="H63" s="846" t="s">
        <v>904</v>
      </c>
      <c r="I63" s="847">
        <f>+G63+I57-I59-I61</f>
        <v>0</v>
      </c>
      <c r="J63" s="847">
        <f>+I63+J57-J59-J61</f>
        <v>0</v>
      </c>
      <c r="K63" s="847">
        <f t="shared" ref="K63:AM63" si="16">+J63+K57-K59-K61</f>
        <v>0</v>
      </c>
      <c r="L63" s="847">
        <f t="shared" si="16"/>
        <v>0</v>
      </c>
      <c r="M63" s="847">
        <f t="shared" si="16"/>
        <v>0</v>
      </c>
      <c r="N63" s="847">
        <f t="shared" si="16"/>
        <v>0</v>
      </c>
      <c r="O63" s="847">
        <f t="shared" si="16"/>
        <v>0</v>
      </c>
      <c r="P63" s="847">
        <f t="shared" si="16"/>
        <v>0</v>
      </c>
      <c r="Q63" s="847">
        <f t="shared" si="16"/>
        <v>0</v>
      </c>
      <c r="R63" s="847">
        <f t="shared" si="16"/>
        <v>0</v>
      </c>
      <c r="S63" s="847">
        <f t="shared" si="16"/>
        <v>0</v>
      </c>
      <c r="T63" s="847">
        <f t="shared" si="16"/>
        <v>0</v>
      </c>
      <c r="U63" s="847">
        <f t="shared" si="16"/>
        <v>0</v>
      </c>
      <c r="V63" s="847">
        <f t="shared" si="16"/>
        <v>0</v>
      </c>
      <c r="W63" s="847">
        <f t="shared" si="16"/>
        <v>0</v>
      </c>
      <c r="X63" s="847">
        <f t="shared" si="16"/>
        <v>0</v>
      </c>
      <c r="Y63" s="847">
        <f t="shared" si="16"/>
        <v>0</v>
      </c>
      <c r="Z63" s="847">
        <f t="shared" si="16"/>
        <v>0</v>
      </c>
      <c r="AA63" s="847">
        <f t="shared" si="16"/>
        <v>0</v>
      </c>
      <c r="AB63" s="847">
        <f t="shared" si="16"/>
        <v>0</v>
      </c>
      <c r="AC63" s="847">
        <f t="shared" si="16"/>
        <v>0</v>
      </c>
      <c r="AD63" s="847">
        <f t="shared" si="16"/>
        <v>0</v>
      </c>
      <c r="AE63" s="847">
        <f t="shared" si="16"/>
        <v>0</v>
      </c>
      <c r="AF63" s="847">
        <f t="shared" si="16"/>
        <v>0</v>
      </c>
      <c r="AG63" s="847">
        <f t="shared" si="16"/>
        <v>0</v>
      </c>
      <c r="AH63" s="847">
        <f t="shared" si="16"/>
        <v>0</v>
      </c>
      <c r="AI63" s="847">
        <f t="shared" si="16"/>
        <v>0</v>
      </c>
      <c r="AJ63" s="847">
        <f t="shared" si="16"/>
        <v>0</v>
      </c>
      <c r="AK63" s="847">
        <f t="shared" si="16"/>
        <v>0</v>
      </c>
      <c r="AL63" s="847">
        <f t="shared" si="16"/>
        <v>0</v>
      </c>
      <c r="AM63" s="847">
        <f t="shared" si="16"/>
        <v>0</v>
      </c>
      <c r="AN63" s="848">
        <f>AM63</f>
        <v>0</v>
      </c>
      <c r="AO63" s="570"/>
      <c r="AP63" s="571"/>
    </row>
    <row r="64" spans="5:48" ht="18.75" customHeight="1">
      <c r="E64" s="551" t="s">
        <v>962</v>
      </c>
      <c r="F64" s="2353" t="s">
        <v>952</v>
      </c>
      <c r="G64" s="2362" t="s">
        <v>944</v>
      </c>
      <c r="H64" s="573" t="s">
        <v>895</v>
      </c>
      <c r="I64" s="832"/>
      <c r="J64" s="832"/>
      <c r="K64" s="832"/>
      <c r="L64" s="832"/>
      <c r="M64" s="832"/>
      <c r="N64" s="832"/>
      <c r="O64" s="832"/>
      <c r="P64" s="832"/>
      <c r="Q64" s="832"/>
      <c r="R64" s="832"/>
      <c r="S64" s="832"/>
      <c r="T64" s="832"/>
      <c r="U64" s="832"/>
      <c r="V64" s="832"/>
      <c r="W64" s="832"/>
      <c r="X64" s="832"/>
      <c r="Y64" s="832"/>
      <c r="Z64" s="832"/>
      <c r="AA64" s="832"/>
      <c r="AB64" s="832"/>
      <c r="AC64" s="832"/>
      <c r="AD64" s="832"/>
      <c r="AE64" s="832"/>
      <c r="AF64" s="832"/>
      <c r="AG64" s="832"/>
      <c r="AH64" s="832"/>
      <c r="AI64" s="832"/>
      <c r="AJ64" s="832"/>
      <c r="AK64" s="832"/>
      <c r="AL64" s="832"/>
      <c r="AM64" s="832"/>
      <c r="AN64" s="812">
        <f>SUM(I64:AM64)</f>
        <v>0</v>
      </c>
      <c r="AO64" s="553"/>
      <c r="AP64" s="554"/>
      <c r="AR64" s="529" t="s">
        <v>915</v>
      </c>
      <c r="AS64" s="529" t="s">
        <v>916</v>
      </c>
      <c r="AT64" s="529"/>
      <c r="AU64" s="529"/>
      <c r="AV64" s="543"/>
    </row>
    <row r="65" spans="5:48" ht="18.75" customHeight="1">
      <c r="E65" s="551" t="s">
        <v>963</v>
      </c>
      <c r="F65" s="2351"/>
      <c r="G65" s="2353"/>
      <c r="H65" s="552" t="s">
        <v>904</v>
      </c>
      <c r="I65" s="825"/>
      <c r="J65" s="825"/>
      <c r="K65" s="825"/>
      <c r="L65" s="825"/>
      <c r="M65" s="825"/>
      <c r="N65" s="825"/>
      <c r="O65" s="825"/>
      <c r="P65" s="825"/>
      <c r="Q65" s="825"/>
      <c r="R65" s="825"/>
      <c r="S65" s="825"/>
      <c r="T65" s="825"/>
      <c r="U65" s="825"/>
      <c r="V65" s="825"/>
      <c r="W65" s="825"/>
      <c r="X65" s="825"/>
      <c r="Y65" s="825"/>
      <c r="Z65" s="825"/>
      <c r="AA65" s="825"/>
      <c r="AB65" s="825"/>
      <c r="AC65" s="825"/>
      <c r="AD65" s="825"/>
      <c r="AE65" s="825"/>
      <c r="AF65" s="825"/>
      <c r="AG65" s="825"/>
      <c r="AH65" s="825"/>
      <c r="AI65" s="825"/>
      <c r="AJ65" s="825"/>
      <c r="AK65" s="825"/>
      <c r="AL65" s="825"/>
      <c r="AM65" s="825"/>
      <c r="AN65" s="806">
        <f>SUM(I65:AM65)</f>
        <v>0</v>
      </c>
      <c r="AO65" s="553"/>
      <c r="AP65" s="554"/>
      <c r="AR65" s="688">
        <f>委託作業費!I5</f>
        <v>1277.0999999999999</v>
      </c>
      <c r="AS65" s="543"/>
      <c r="AT65" s="555"/>
    </row>
    <row r="66" spans="5:48" ht="18.75" customHeight="1">
      <c r="E66" s="551"/>
      <c r="F66" s="2355" t="s">
        <v>955</v>
      </c>
      <c r="G66" s="2356" t="s">
        <v>947</v>
      </c>
      <c r="H66" s="556" t="s">
        <v>895</v>
      </c>
      <c r="I66" s="826"/>
      <c r="J66" s="826"/>
      <c r="K66" s="826"/>
      <c r="L66" s="826"/>
      <c r="M66" s="826"/>
      <c r="N66" s="826"/>
      <c r="O66" s="826"/>
      <c r="P66" s="826"/>
      <c r="Q66" s="826"/>
      <c r="R66" s="826"/>
      <c r="S66" s="826"/>
      <c r="T66" s="826"/>
      <c r="U66" s="826"/>
      <c r="V66" s="826"/>
      <c r="W66" s="826"/>
      <c r="X66" s="826"/>
      <c r="Y66" s="826"/>
      <c r="Z66" s="826"/>
      <c r="AA66" s="826"/>
      <c r="AB66" s="826"/>
      <c r="AC66" s="826"/>
      <c r="AD66" s="826"/>
      <c r="AE66" s="826"/>
      <c r="AF66" s="826"/>
      <c r="AG66" s="826"/>
      <c r="AH66" s="826"/>
      <c r="AI66" s="826"/>
      <c r="AJ66" s="826"/>
      <c r="AK66" s="826"/>
      <c r="AL66" s="826"/>
      <c r="AM66" s="826"/>
      <c r="AN66" s="806">
        <f>SUM(I66:AM66)</f>
        <v>0</v>
      </c>
      <c r="AO66" s="870">
        <f>+管理ﾌｫｰﾏｯﾄ!G11</f>
        <v>0</v>
      </c>
      <c r="AP66" s="557"/>
      <c r="AR66" s="690" t="s">
        <v>881</v>
      </c>
      <c r="AS66" s="558">
        <f>+AR65*AO73</f>
        <v>0</v>
      </c>
      <c r="AT66" s="523"/>
      <c r="AU66" s="558"/>
      <c r="AV66" s="559"/>
    </row>
    <row r="67" spans="5:48" ht="18.75" customHeight="1">
      <c r="E67" s="551"/>
      <c r="F67" s="2355"/>
      <c r="G67" s="2357"/>
      <c r="H67" s="552" t="s">
        <v>904</v>
      </c>
      <c r="I67" s="827"/>
      <c r="J67" s="827"/>
      <c r="K67" s="827"/>
      <c r="L67" s="827"/>
      <c r="M67" s="827"/>
      <c r="N67" s="827"/>
      <c r="O67" s="827"/>
      <c r="P67" s="827">
        <v>0</v>
      </c>
      <c r="Q67" s="827"/>
      <c r="R67" s="827"/>
      <c r="S67" s="827"/>
      <c r="T67" s="827"/>
      <c r="U67" s="827"/>
      <c r="V67" s="827"/>
      <c r="W67" s="827"/>
      <c r="X67" s="827"/>
      <c r="Y67" s="827"/>
      <c r="Z67" s="827"/>
      <c r="AA67" s="827"/>
      <c r="AB67" s="827"/>
      <c r="AC67" s="827"/>
      <c r="AD67" s="827"/>
      <c r="AE67" s="827"/>
      <c r="AF67" s="827"/>
      <c r="AG67" s="827"/>
      <c r="AH67" s="827"/>
      <c r="AI67" s="827"/>
      <c r="AJ67" s="827"/>
      <c r="AK67" s="827"/>
      <c r="AL67" s="827"/>
      <c r="AM67" s="827"/>
      <c r="AN67" s="806">
        <f>SUM(I67:AM67)</f>
        <v>0</v>
      </c>
      <c r="AO67" s="553"/>
      <c r="AP67" s="557"/>
      <c r="AR67" s="690" t="s">
        <v>883</v>
      </c>
      <c r="AS67" s="558">
        <f>+AR65*AN73</f>
        <v>0</v>
      </c>
      <c r="AT67" s="529"/>
      <c r="AU67" s="558"/>
      <c r="AV67" s="560"/>
    </row>
    <row r="68" spans="5:48" ht="18.75" customHeight="1">
      <c r="E68" s="561"/>
      <c r="F68" s="2358" t="s">
        <v>948</v>
      </c>
      <c r="G68" s="2359"/>
      <c r="H68" s="552"/>
      <c r="I68" s="833"/>
      <c r="J68" s="833"/>
      <c r="K68" s="833"/>
      <c r="L68" s="833"/>
      <c r="M68" s="833"/>
      <c r="N68" s="833"/>
      <c r="O68" s="833"/>
      <c r="P68" s="833"/>
      <c r="Q68" s="833"/>
      <c r="R68" s="833"/>
      <c r="S68" s="833"/>
      <c r="T68" s="833"/>
      <c r="U68" s="833"/>
      <c r="V68" s="833"/>
      <c r="W68" s="833"/>
      <c r="X68" s="833"/>
      <c r="Y68" s="833"/>
      <c r="Z68" s="833"/>
      <c r="AA68" s="833"/>
      <c r="AB68" s="833"/>
      <c r="AC68" s="833"/>
      <c r="AD68" s="833"/>
      <c r="AE68" s="833"/>
      <c r="AF68" s="833"/>
      <c r="AG68" s="833"/>
      <c r="AH68" s="833"/>
      <c r="AI68" s="833"/>
      <c r="AJ68" s="833"/>
      <c r="AK68" s="833"/>
      <c r="AL68" s="833"/>
      <c r="AM68" s="833"/>
      <c r="AN68" s="808"/>
      <c r="AO68" s="581"/>
      <c r="AP68" s="582"/>
      <c r="AR68" s="690" t="s">
        <v>886</v>
      </c>
      <c r="AS68" s="558">
        <f>+AR65*AN73</f>
        <v>0</v>
      </c>
      <c r="AT68" s="529"/>
      <c r="AU68" s="558"/>
      <c r="AV68" s="559"/>
    </row>
    <row r="69" spans="5:48" ht="18.75" customHeight="1">
      <c r="E69" s="561"/>
      <c r="F69" s="2342" t="s">
        <v>949</v>
      </c>
      <c r="G69" s="2343"/>
      <c r="H69" s="552"/>
      <c r="I69" s="829"/>
      <c r="J69" s="829"/>
      <c r="K69" s="829"/>
      <c r="L69" s="829"/>
      <c r="M69" s="829"/>
      <c r="N69" s="829"/>
      <c r="O69" s="829"/>
      <c r="P69" s="829"/>
      <c r="Q69" s="829"/>
      <c r="R69" s="829"/>
      <c r="S69" s="829"/>
      <c r="T69" s="829"/>
      <c r="U69" s="829"/>
      <c r="V69" s="829"/>
      <c r="W69" s="829"/>
      <c r="X69" s="829"/>
      <c r="Y69" s="829"/>
      <c r="Z69" s="829"/>
      <c r="AA69" s="829"/>
      <c r="AB69" s="829"/>
      <c r="AC69" s="829"/>
      <c r="AD69" s="829"/>
      <c r="AE69" s="829"/>
      <c r="AF69" s="829"/>
      <c r="AG69" s="829"/>
      <c r="AH69" s="829"/>
      <c r="AI69" s="829"/>
      <c r="AJ69" s="829"/>
      <c r="AK69" s="829"/>
      <c r="AL69" s="829"/>
      <c r="AM69" s="829"/>
      <c r="AN69" s="809"/>
      <c r="AO69" s="553"/>
      <c r="AP69" s="554"/>
      <c r="AR69" s="690" t="s">
        <v>888</v>
      </c>
      <c r="AS69" s="558">
        <f>+AR65*AN74</f>
        <v>0</v>
      </c>
      <c r="AT69" s="529"/>
      <c r="AU69" s="558"/>
      <c r="AV69" s="559"/>
    </row>
    <row r="70" spans="5:48" ht="18.75" customHeight="1">
      <c r="E70" s="561" t="s">
        <v>964</v>
      </c>
      <c r="F70" s="2360" t="s">
        <v>950</v>
      </c>
      <c r="G70" s="2361"/>
      <c r="H70" s="564" t="s">
        <v>895</v>
      </c>
      <c r="I70" s="832">
        <f>+G71+I64-I66</f>
        <v>0</v>
      </c>
      <c r="J70" s="832">
        <f t="shared" ref="J70:AM70" si="17">+I70+J64-J66</f>
        <v>0</v>
      </c>
      <c r="K70" s="832">
        <f t="shared" si="17"/>
        <v>0</v>
      </c>
      <c r="L70" s="832">
        <f t="shared" si="17"/>
        <v>0</v>
      </c>
      <c r="M70" s="832">
        <f t="shared" si="17"/>
        <v>0</v>
      </c>
      <c r="N70" s="832">
        <f t="shared" si="17"/>
        <v>0</v>
      </c>
      <c r="O70" s="832">
        <f t="shared" si="17"/>
        <v>0</v>
      </c>
      <c r="P70" s="832">
        <f t="shared" si="17"/>
        <v>0</v>
      </c>
      <c r="Q70" s="832">
        <f t="shared" si="17"/>
        <v>0</v>
      </c>
      <c r="R70" s="832">
        <f t="shared" si="17"/>
        <v>0</v>
      </c>
      <c r="S70" s="832">
        <f t="shared" si="17"/>
        <v>0</v>
      </c>
      <c r="T70" s="832">
        <f t="shared" si="17"/>
        <v>0</v>
      </c>
      <c r="U70" s="832">
        <f t="shared" si="17"/>
        <v>0</v>
      </c>
      <c r="V70" s="832">
        <f t="shared" si="17"/>
        <v>0</v>
      </c>
      <c r="W70" s="832">
        <f t="shared" si="17"/>
        <v>0</v>
      </c>
      <c r="X70" s="832">
        <f t="shared" si="17"/>
        <v>0</v>
      </c>
      <c r="Y70" s="832">
        <f t="shared" si="17"/>
        <v>0</v>
      </c>
      <c r="Z70" s="832">
        <f t="shared" si="17"/>
        <v>0</v>
      </c>
      <c r="AA70" s="832">
        <f t="shared" si="17"/>
        <v>0</v>
      </c>
      <c r="AB70" s="832">
        <f t="shared" si="17"/>
        <v>0</v>
      </c>
      <c r="AC70" s="832">
        <f t="shared" si="17"/>
        <v>0</v>
      </c>
      <c r="AD70" s="832">
        <f t="shared" si="17"/>
        <v>0</v>
      </c>
      <c r="AE70" s="832">
        <f t="shared" si="17"/>
        <v>0</v>
      </c>
      <c r="AF70" s="832">
        <f t="shared" si="17"/>
        <v>0</v>
      </c>
      <c r="AG70" s="832">
        <f t="shared" si="17"/>
        <v>0</v>
      </c>
      <c r="AH70" s="832">
        <f t="shared" si="17"/>
        <v>0</v>
      </c>
      <c r="AI70" s="832">
        <f t="shared" si="17"/>
        <v>0</v>
      </c>
      <c r="AJ70" s="832">
        <f t="shared" si="17"/>
        <v>0</v>
      </c>
      <c r="AK70" s="832">
        <f t="shared" si="17"/>
        <v>0</v>
      </c>
      <c r="AL70" s="832">
        <f t="shared" si="17"/>
        <v>0</v>
      </c>
      <c r="AM70" s="832">
        <f t="shared" si="17"/>
        <v>0</v>
      </c>
      <c r="AN70" s="810"/>
      <c r="AO70" s="553"/>
      <c r="AP70" s="554"/>
      <c r="AT70" s="565"/>
      <c r="AV70" s="559"/>
    </row>
    <row r="71" spans="5:48" ht="18.75" customHeight="1" thickBot="1">
      <c r="E71" s="583">
        <v>96</v>
      </c>
      <c r="F71" s="567"/>
      <c r="G71" s="738">
        <f>+在庫管理!G9</f>
        <v>0</v>
      </c>
      <c r="H71" s="569" t="s">
        <v>904</v>
      </c>
      <c r="I71" s="831">
        <f>+G71+I65-I67-I69</f>
        <v>0</v>
      </c>
      <c r="J71" s="831">
        <f>+I71+J65-J67-J69</f>
        <v>0</v>
      </c>
      <c r="K71" s="831">
        <f t="shared" ref="K71:AM71" si="18">+J71+K65-K67-K69</f>
        <v>0</v>
      </c>
      <c r="L71" s="831">
        <f t="shared" si="18"/>
        <v>0</v>
      </c>
      <c r="M71" s="831">
        <f t="shared" si="18"/>
        <v>0</v>
      </c>
      <c r="N71" s="831">
        <f t="shared" si="18"/>
        <v>0</v>
      </c>
      <c r="O71" s="831">
        <f t="shared" si="18"/>
        <v>0</v>
      </c>
      <c r="P71" s="831">
        <f t="shared" si="18"/>
        <v>0</v>
      </c>
      <c r="Q71" s="831">
        <f t="shared" si="18"/>
        <v>0</v>
      </c>
      <c r="R71" s="831">
        <f t="shared" si="18"/>
        <v>0</v>
      </c>
      <c r="S71" s="831">
        <f t="shared" si="18"/>
        <v>0</v>
      </c>
      <c r="T71" s="831">
        <f t="shared" si="18"/>
        <v>0</v>
      </c>
      <c r="U71" s="831">
        <f t="shared" si="18"/>
        <v>0</v>
      </c>
      <c r="V71" s="831">
        <f t="shared" si="18"/>
        <v>0</v>
      </c>
      <c r="W71" s="831">
        <f t="shared" si="18"/>
        <v>0</v>
      </c>
      <c r="X71" s="831">
        <f t="shared" si="18"/>
        <v>0</v>
      </c>
      <c r="Y71" s="831">
        <f t="shared" si="18"/>
        <v>0</v>
      </c>
      <c r="Z71" s="831">
        <f t="shared" si="18"/>
        <v>0</v>
      </c>
      <c r="AA71" s="831">
        <f t="shared" si="18"/>
        <v>0</v>
      </c>
      <c r="AB71" s="831">
        <f t="shared" si="18"/>
        <v>0</v>
      </c>
      <c r="AC71" s="831">
        <f t="shared" si="18"/>
        <v>0</v>
      </c>
      <c r="AD71" s="831">
        <f t="shared" si="18"/>
        <v>0</v>
      </c>
      <c r="AE71" s="831">
        <f t="shared" si="18"/>
        <v>0</v>
      </c>
      <c r="AF71" s="831">
        <f t="shared" si="18"/>
        <v>0</v>
      </c>
      <c r="AG71" s="831">
        <f t="shared" si="18"/>
        <v>0</v>
      </c>
      <c r="AH71" s="831">
        <f t="shared" si="18"/>
        <v>0</v>
      </c>
      <c r="AI71" s="831">
        <f t="shared" si="18"/>
        <v>0</v>
      </c>
      <c r="AJ71" s="831">
        <f t="shared" si="18"/>
        <v>0</v>
      </c>
      <c r="AK71" s="831">
        <f t="shared" si="18"/>
        <v>0</v>
      </c>
      <c r="AL71" s="831">
        <f t="shared" si="18"/>
        <v>0</v>
      </c>
      <c r="AM71" s="831">
        <f t="shared" si="18"/>
        <v>0</v>
      </c>
      <c r="AN71" s="811">
        <f>AM71</f>
        <v>0</v>
      </c>
      <c r="AO71" s="570"/>
      <c r="AP71" s="571"/>
    </row>
    <row r="72" spans="5:48" ht="18.75" customHeight="1">
      <c r="E72" s="551" t="s">
        <v>962</v>
      </c>
      <c r="F72" s="2353" t="s">
        <v>952</v>
      </c>
      <c r="G72" s="2362" t="s">
        <v>944</v>
      </c>
      <c r="H72" s="851" t="s">
        <v>895</v>
      </c>
      <c r="I72" s="832">
        <f>+MLM_HP・SWA!H90</f>
        <v>0</v>
      </c>
      <c r="J72" s="832">
        <f>+MLM_HP・SWA!I90</f>
        <v>0</v>
      </c>
      <c r="K72" s="832">
        <f>+MLM_HP・SWA!J90</f>
        <v>0</v>
      </c>
      <c r="L72" s="832">
        <f>+MLM_HP・SWA!K90</f>
        <v>0</v>
      </c>
      <c r="M72" s="832">
        <f>+MLM_HP・SWA!L90</f>
        <v>0</v>
      </c>
      <c r="N72" s="832">
        <f>+MLM_HP・SWA!M90</f>
        <v>0</v>
      </c>
      <c r="O72" s="832">
        <f>+MLM_HP・SWA!N90</f>
        <v>0</v>
      </c>
      <c r="P72" s="832">
        <f>+MLM_HP・SWA!O90</f>
        <v>0</v>
      </c>
      <c r="Q72" s="832">
        <f>+MLM_HP・SWA!P90</f>
        <v>0</v>
      </c>
      <c r="R72" s="832">
        <f>+MLM_HP・SWA!Q90</f>
        <v>0</v>
      </c>
      <c r="S72" s="832">
        <f>+MLM_HP・SWA!R90</f>
        <v>0</v>
      </c>
      <c r="T72" s="832">
        <f>+MLM_HP・SWA!S90</f>
        <v>0</v>
      </c>
      <c r="U72" s="832">
        <f>+MLM_HP・SWA!T90</f>
        <v>0</v>
      </c>
      <c r="V72" s="832">
        <f>+MLM_HP・SWA!U90</f>
        <v>0</v>
      </c>
      <c r="W72" s="832">
        <f>+MLM_HP・SWA!V90</f>
        <v>0</v>
      </c>
      <c r="X72" s="832">
        <f>+MLM_HP・SWA!W90</f>
        <v>0</v>
      </c>
      <c r="Y72" s="832">
        <f>+MLM_HP・SWA!X90</f>
        <v>0</v>
      </c>
      <c r="Z72" s="832">
        <f>+MLM_HP・SWA!Y90</f>
        <v>0</v>
      </c>
      <c r="AA72" s="832">
        <f>+MLM_HP・SWA!Z90</f>
        <v>0</v>
      </c>
      <c r="AB72" s="832">
        <f>+MLM_HP・SWA!AA90</f>
        <v>0</v>
      </c>
      <c r="AC72" s="832">
        <f>+MLM_HP・SWA!AB90</f>
        <v>0</v>
      </c>
      <c r="AD72" s="832">
        <f>+MLM_HP・SWA!AC90</f>
        <v>0</v>
      </c>
      <c r="AE72" s="832">
        <f>+MLM_HP・SWA!AD90</f>
        <v>0</v>
      </c>
      <c r="AF72" s="832">
        <f>+MLM_HP・SWA!AE90</f>
        <v>0</v>
      </c>
      <c r="AG72" s="832">
        <f>+MLM_HP・SWA!AF90</f>
        <v>0</v>
      </c>
      <c r="AH72" s="832">
        <f>+MLM_HP・SWA!AG90</f>
        <v>0</v>
      </c>
      <c r="AI72" s="832">
        <f>+MLM_HP・SWA!AH90</f>
        <v>0</v>
      </c>
      <c r="AJ72" s="832">
        <f>+MLM_HP・SWA!AI90</f>
        <v>0</v>
      </c>
      <c r="AK72" s="832">
        <f>+MLM_HP・SWA!AJ90</f>
        <v>0</v>
      </c>
      <c r="AL72" s="832">
        <f>+MLM_HP・SWA!AK90</f>
        <v>0</v>
      </c>
      <c r="AM72" s="832">
        <f>+MLM_HP・SWA!AL90</f>
        <v>0</v>
      </c>
      <c r="AN72" s="812">
        <f>SUM(I72:AM72)</f>
        <v>0</v>
      </c>
      <c r="AO72" s="553"/>
      <c r="AP72" s="554"/>
      <c r="AR72" s="529" t="s">
        <v>915</v>
      </c>
      <c r="AS72" s="529" t="s">
        <v>916</v>
      </c>
      <c r="AT72" s="529"/>
      <c r="AU72" s="529"/>
      <c r="AV72" s="543"/>
    </row>
    <row r="73" spans="5:48" ht="18.75" customHeight="1">
      <c r="E73" s="551" t="s">
        <v>965</v>
      </c>
      <c r="F73" s="2351"/>
      <c r="G73" s="2353"/>
      <c r="H73" s="597" t="s">
        <v>904</v>
      </c>
      <c r="I73" s="844"/>
      <c r="J73" s="844"/>
      <c r="K73" s="844"/>
      <c r="L73" s="844"/>
      <c r="M73" s="844"/>
      <c r="N73" s="844"/>
      <c r="O73" s="844"/>
      <c r="P73" s="844"/>
      <c r="Q73" s="844"/>
      <c r="R73" s="844"/>
      <c r="S73" s="844"/>
      <c r="T73" s="844"/>
      <c r="U73" s="844"/>
      <c r="V73" s="844"/>
      <c r="W73" s="844"/>
      <c r="X73" s="844"/>
      <c r="Y73" s="844"/>
      <c r="Z73" s="844"/>
      <c r="AA73" s="844"/>
      <c r="AB73" s="844"/>
      <c r="AC73" s="844"/>
      <c r="AD73" s="844"/>
      <c r="AE73" s="844"/>
      <c r="AF73" s="844"/>
      <c r="AG73" s="844"/>
      <c r="AH73" s="844"/>
      <c r="AI73" s="844"/>
      <c r="AJ73" s="844"/>
      <c r="AK73" s="844"/>
      <c r="AL73" s="844"/>
      <c r="AM73" s="844"/>
      <c r="AN73" s="812">
        <f>SUM(I73:AM73)</f>
        <v>0</v>
      </c>
      <c r="AO73" s="553"/>
      <c r="AP73" s="554"/>
      <c r="AR73" s="688">
        <f>委託作業費!I14</f>
        <v>0</v>
      </c>
      <c r="AS73" s="543"/>
      <c r="AT73" s="555"/>
    </row>
    <row r="74" spans="5:48" ht="18.75" customHeight="1">
      <c r="E74" s="551"/>
      <c r="F74" s="2355" t="s">
        <v>955</v>
      </c>
      <c r="G74" s="2356" t="s">
        <v>947</v>
      </c>
      <c r="H74" s="850" t="s">
        <v>895</v>
      </c>
      <c r="I74" s="826">
        <f>+MLM_HP・SWA!H86</f>
        <v>0</v>
      </c>
      <c r="J74" s="826">
        <f>+MLM_HP・SWA!I86</f>
        <v>0</v>
      </c>
      <c r="K74" s="826">
        <f>+MLM_HP・SWA!J86</f>
        <v>0</v>
      </c>
      <c r="L74" s="826">
        <f>+MLM_HP・SWA!K86</f>
        <v>0</v>
      </c>
      <c r="M74" s="826">
        <f>+MLM_HP・SWA!L86</f>
        <v>0</v>
      </c>
      <c r="N74" s="826">
        <f>+MLM_HP・SWA!M86</f>
        <v>0</v>
      </c>
      <c r="O74" s="826">
        <f>+MLM_HP・SWA!N86</f>
        <v>0</v>
      </c>
      <c r="P74" s="826">
        <f>+MLM_HP・SWA!O86</f>
        <v>0</v>
      </c>
      <c r="Q74" s="826">
        <f>+MLM_HP・SWA!P86</f>
        <v>0</v>
      </c>
      <c r="R74" s="826">
        <f>+MLM_HP・SWA!Q86</f>
        <v>0</v>
      </c>
      <c r="S74" s="826">
        <f>+MLM_HP・SWA!R86</f>
        <v>0</v>
      </c>
      <c r="T74" s="826">
        <f>+MLM_HP・SWA!S86</f>
        <v>0</v>
      </c>
      <c r="U74" s="826">
        <f>+MLM_HP・SWA!T86</f>
        <v>0</v>
      </c>
      <c r="V74" s="826">
        <f>+MLM_HP・SWA!U86</f>
        <v>0</v>
      </c>
      <c r="W74" s="826">
        <f>+MLM_HP・SWA!V86</f>
        <v>0</v>
      </c>
      <c r="X74" s="826">
        <f>+MLM_HP・SWA!W86</f>
        <v>0</v>
      </c>
      <c r="Y74" s="826">
        <f>+MLM_HP・SWA!X86</f>
        <v>0</v>
      </c>
      <c r="Z74" s="826">
        <f>+MLM_HP・SWA!Y86</f>
        <v>0</v>
      </c>
      <c r="AA74" s="826">
        <f>+MLM_HP・SWA!Z86</f>
        <v>0</v>
      </c>
      <c r="AB74" s="826">
        <f>+MLM_HP・SWA!AA86</f>
        <v>0</v>
      </c>
      <c r="AC74" s="826">
        <f>+MLM_HP・SWA!AB86</f>
        <v>0</v>
      </c>
      <c r="AD74" s="826">
        <f>+MLM_HP・SWA!AC86</f>
        <v>0</v>
      </c>
      <c r="AE74" s="826">
        <f>+MLM_HP・SWA!AD86</f>
        <v>0</v>
      </c>
      <c r="AF74" s="826">
        <f>+MLM_HP・SWA!AE86</f>
        <v>0</v>
      </c>
      <c r="AG74" s="826">
        <f>+MLM_HP・SWA!AF86</f>
        <v>0</v>
      </c>
      <c r="AH74" s="826">
        <f>+MLM_HP・SWA!AG86</f>
        <v>0</v>
      </c>
      <c r="AI74" s="826">
        <f>+MLM_HP・SWA!AH86</f>
        <v>0</v>
      </c>
      <c r="AJ74" s="826">
        <f>+MLM_HP・SWA!AI86</f>
        <v>0</v>
      </c>
      <c r="AK74" s="826">
        <f>+MLM_HP・SWA!AJ86</f>
        <v>0</v>
      </c>
      <c r="AL74" s="826">
        <f>+MLM_HP・SWA!AK86</f>
        <v>0</v>
      </c>
      <c r="AM74" s="826">
        <f>+MLM_HP・SWA!AL86</f>
        <v>0</v>
      </c>
      <c r="AN74" s="806">
        <f>SUM(I74:AM74)</f>
        <v>0</v>
      </c>
      <c r="AO74" s="870">
        <f>+管理ﾌｫｰﾏｯﾄ!G12</f>
        <v>0</v>
      </c>
      <c r="AP74" s="557"/>
      <c r="AR74" s="690" t="s">
        <v>881</v>
      </c>
      <c r="AS74" s="558">
        <f>+AR73*AO81</f>
        <v>0</v>
      </c>
      <c r="AT74" s="523"/>
      <c r="AU74" s="558"/>
      <c r="AV74" s="559"/>
    </row>
    <row r="75" spans="5:48" ht="18.75" customHeight="1">
      <c r="E75" s="551"/>
      <c r="F75" s="2355"/>
      <c r="G75" s="2357"/>
      <c r="H75" s="597" t="s">
        <v>904</v>
      </c>
      <c r="I75" s="845"/>
      <c r="J75" s="845"/>
      <c r="K75" s="845"/>
      <c r="L75" s="845"/>
      <c r="M75" s="845"/>
      <c r="N75" s="845"/>
      <c r="O75" s="845"/>
      <c r="P75" s="845"/>
      <c r="Q75" s="845"/>
      <c r="R75" s="845"/>
      <c r="S75" s="845"/>
      <c r="T75" s="845"/>
      <c r="U75" s="845"/>
      <c r="V75" s="845"/>
      <c r="W75" s="845"/>
      <c r="X75" s="845"/>
      <c r="Y75" s="845"/>
      <c r="Z75" s="845"/>
      <c r="AA75" s="845"/>
      <c r="AB75" s="845"/>
      <c r="AC75" s="845"/>
      <c r="AD75" s="845"/>
      <c r="AE75" s="845"/>
      <c r="AF75" s="845"/>
      <c r="AG75" s="845"/>
      <c r="AH75" s="845"/>
      <c r="AI75" s="845"/>
      <c r="AJ75" s="845"/>
      <c r="AK75" s="845"/>
      <c r="AL75" s="845"/>
      <c r="AM75" s="845"/>
      <c r="AN75" s="812">
        <f>SUM(I75:AM75)</f>
        <v>0</v>
      </c>
      <c r="AO75" s="553"/>
      <c r="AP75" s="554"/>
      <c r="AR75" s="690" t="s">
        <v>883</v>
      </c>
      <c r="AS75" s="558">
        <f>+AR73*AN81</f>
        <v>0</v>
      </c>
      <c r="AT75" s="529"/>
      <c r="AU75" s="558"/>
      <c r="AV75" s="560"/>
    </row>
    <row r="76" spans="5:48" ht="18.75" customHeight="1">
      <c r="E76" s="551"/>
      <c r="F76" s="2358" t="s">
        <v>948</v>
      </c>
      <c r="G76" s="2359"/>
      <c r="H76" s="552"/>
      <c r="I76" s="833"/>
      <c r="J76" s="833"/>
      <c r="K76" s="833"/>
      <c r="L76" s="833"/>
      <c r="M76" s="833"/>
      <c r="N76" s="833"/>
      <c r="O76" s="833"/>
      <c r="P76" s="833"/>
      <c r="Q76" s="833"/>
      <c r="R76" s="833"/>
      <c r="S76" s="833"/>
      <c r="T76" s="833"/>
      <c r="U76" s="833"/>
      <c r="V76" s="833"/>
      <c r="W76" s="833"/>
      <c r="X76" s="833"/>
      <c r="Y76" s="833"/>
      <c r="Z76" s="833"/>
      <c r="AA76" s="833"/>
      <c r="AB76" s="833"/>
      <c r="AC76" s="833"/>
      <c r="AD76" s="833"/>
      <c r="AE76" s="833"/>
      <c r="AF76" s="833"/>
      <c r="AG76" s="833"/>
      <c r="AH76" s="833"/>
      <c r="AI76" s="833"/>
      <c r="AJ76" s="833"/>
      <c r="AK76" s="833"/>
      <c r="AL76" s="833"/>
      <c r="AM76" s="833"/>
      <c r="AN76" s="808"/>
      <c r="AO76" s="581"/>
      <c r="AP76" s="582"/>
      <c r="AR76" s="690" t="s">
        <v>886</v>
      </c>
      <c r="AS76" s="558">
        <f>+AR73*AN81</f>
        <v>0</v>
      </c>
      <c r="AT76" s="529"/>
      <c r="AU76" s="558"/>
      <c r="AV76" s="559"/>
    </row>
    <row r="77" spans="5:48" ht="18.75" customHeight="1">
      <c r="E77" s="551"/>
      <c r="F77" s="2342" t="s">
        <v>949</v>
      </c>
      <c r="G77" s="2343"/>
      <c r="H77" s="552"/>
      <c r="I77" s="829"/>
      <c r="J77" s="829"/>
      <c r="K77" s="829"/>
      <c r="L77" s="829"/>
      <c r="M77" s="829"/>
      <c r="N77" s="829"/>
      <c r="O77" s="829"/>
      <c r="P77" s="829"/>
      <c r="Q77" s="829"/>
      <c r="R77" s="829"/>
      <c r="S77" s="829"/>
      <c r="T77" s="829"/>
      <c r="U77" s="829"/>
      <c r="V77" s="829"/>
      <c r="W77" s="829"/>
      <c r="X77" s="829"/>
      <c r="Y77" s="829"/>
      <c r="Z77" s="829"/>
      <c r="AA77" s="829"/>
      <c r="AB77" s="829"/>
      <c r="AC77" s="829"/>
      <c r="AD77" s="829"/>
      <c r="AE77" s="829"/>
      <c r="AF77" s="829"/>
      <c r="AG77" s="829"/>
      <c r="AH77" s="829"/>
      <c r="AI77" s="829"/>
      <c r="AJ77" s="829"/>
      <c r="AK77" s="829"/>
      <c r="AL77" s="829"/>
      <c r="AM77" s="829"/>
      <c r="AN77" s="809"/>
      <c r="AO77" s="553"/>
      <c r="AP77" s="554"/>
      <c r="AR77" s="690" t="s">
        <v>888</v>
      </c>
      <c r="AS77" s="558">
        <f>+AR73*AN82</f>
        <v>0</v>
      </c>
      <c r="AT77" s="529"/>
      <c r="AU77" s="558"/>
      <c r="AV77" s="559"/>
    </row>
    <row r="78" spans="5:48" ht="18.75" customHeight="1">
      <c r="E78" s="561" t="s">
        <v>966</v>
      </c>
      <c r="F78" s="2372" t="s">
        <v>950</v>
      </c>
      <c r="G78" s="2373"/>
      <c r="H78" s="851" t="s">
        <v>895</v>
      </c>
      <c r="I78" s="832">
        <f>+G79+I72-I74</f>
        <v>0</v>
      </c>
      <c r="J78" s="832">
        <f t="shared" ref="J78:AM78" si="19">+I78+J72-J74</f>
        <v>0</v>
      </c>
      <c r="K78" s="832">
        <f t="shared" si="19"/>
        <v>0</v>
      </c>
      <c r="L78" s="832">
        <f t="shared" si="19"/>
        <v>0</v>
      </c>
      <c r="M78" s="832">
        <f t="shared" si="19"/>
        <v>0</v>
      </c>
      <c r="N78" s="832">
        <f t="shared" si="19"/>
        <v>0</v>
      </c>
      <c r="O78" s="832">
        <f t="shared" si="19"/>
        <v>0</v>
      </c>
      <c r="P78" s="832">
        <f t="shared" si="19"/>
        <v>0</v>
      </c>
      <c r="Q78" s="832">
        <f t="shared" si="19"/>
        <v>0</v>
      </c>
      <c r="R78" s="832">
        <f t="shared" si="19"/>
        <v>0</v>
      </c>
      <c r="S78" s="832">
        <f t="shared" si="19"/>
        <v>0</v>
      </c>
      <c r="T78" s="832">
        <f t="shared" si="19"/>
        <v>0</v>
      </c>
      <c r="U78" s="832">
        <f t="shared" si="19"/>
        <v>0</v>
      </c>
      <c r="V78" s="832">
        <f t="shared" si="19"/>
        <v>0</v>
      </c>
      <c r="W78" s="832">
        <f t="shared" si="19"/>
        <v>0</v>
      </c>
      <c r="X78" s="832">
        <f t="shared" si="19"/>
        <v>0</v>
      </c>
      <c r="Y78" s="832">
        <f t="shared" si="19"/>
        <v>0</v>
      </c>
      <c r="Z78" s="832">
        <f t="shared" si="19"/>
        <v>0</v>
      </c>
      <c r="AA78" s="832">
        <f t="shared" si="19"/>
        <v>0</v>
      </c>
      <c r="AB78" s="832">
        <f t="shared" si="19"/>
        <v>0</v>
      </c>
      <c r="AC78" s="832">
        <f t="shared" si="19"/>
        <v>0</v>
      </c>
      <c r="AD78" s="832">
        <f t="shared" si="19"/>
        <v>0</v>
      </c>
      <c r="AE78" s="832">
        <f t="shared" si="19"/>
        <v>0</v>
      </c>
      <c r="AF78" s="832">
        <f t="shared" si="19"/>
        <v>0</v>
      </c>
      <c r="AG78" s="832">
        <f t="shared" si="19"/>
        <v>0</v>
      </c>
      <c r="AH78" s="832">
        <f t="shared" si="19"/>
        <v>0</v>
      </c>
      <c r="AI78" s="832">
        <f t="shared" si="19"/>
        <v>0</v>
      </c>
      <c r="AJ78" s="832">
        <f t="shared" si="19"/>
        <v>0</v>
      </c>
      <c r="AK78" s="832">
        <f t="shared" si="19"/>
        <v>0</v>
      </c>
      <c r="AL78" s="832">
        <f t="shared" si="19"/>
        <v>0</v>
      </c>
      <c r="AM78" s="832">
        <f t="shared" si="19"/>
        <v>0</v>
      </c>
      <c r="AN78" s="812"/>
      <c r="AO78" s="553"/>
      <c r="AP78" s="554"/>
      <c r="AR78" s="680"/>
      <c r="AS78" s="543"/>
      <c r="AT78" s="565"/>
      <c r="AV78" s="559"/>
    </row>
    <row r="79" spans="5:48" ht="18.75" customHeight="1" thickBot="1">
      <c r="E79" s="757">
        <v>96</v>
      </c>
      <c r="F79" s="567"/>
      <c r="G79" s="738">
        <f>+在庫管理!G10</f>
        <v>0</v>
      </c>
      <c r="H79" s="846" t="s">
        <v>904</v>
      </c>
      <c r="I79" s="847">
        <f>+G79+I73-I75-I77</f>
        <v>0</v>
      </c>
      <c r="J79" s="847">
        <f>+I79+J73-J75-J77</f>
        <v>0</v>
      </c>
      <c r="K79" s="847">
        <f t="shared" ref="K79:AM79" si="20">+J79+K73-K75-K77</f>
        <v>0</v>
      </c>
      <c r="L79" s="847">
        <f t="shared" si="20"/>
        <v>0</v>
      </c>
      <c r="M79" s="847">
        <f t="shared" si="20"/>
        <v>0</v>
      </c>
      <c r="N79" s="847">
        <f t="shared" si="20"/>
        <v>0</v>
      </c>
      <c r="O79" s="847">
        <f t="shared" si="20"/>
        <v>0</v>
      </c>
      <c r="P79" s="847">
        <f t="shared" si="20"/>
        <v>0</v>
      </c>
      <c r="Q79" s="847">
        <f t="shared" si="20"/>
        <v>0</v>
      </c>
      <c r="R79" s="847">
        <f t="shared" si="20"/>
        <v>0</v>
      </c>
      <c r="S79" s="847">
        <f t="shared" si="20"/>
        <v>0</v>
      </c>
      <c r="T79" s="847">
        <f t="shared" si="20"/>
        <v>0</v>
      </c>
      <c r="U79" s="847">
        <f t="shared" si="20"/>
        <v>0</v>
      </c>
      <c r="V79" s="847">
        <f t="shared" si="20"/>
        <v>0</v>
      </c>
      <c r="W79" s="847">
        <f t="shared" si="20"/>
        <v>0</v>
      </c>
      <c r="X79" s="847">
        <f t="shared" si="20"/>
        <v>0</v>
      </c>
      <c r="Y79" s="847">
        <f t="shared" si="20"/>
        <v>0</v>
      </c>
      <c r="Z79" s="847">
        <f t="shared" si="20"/>
        <v>0</v>
      </c>
      <c r="AA79" s="847">
        <f t="shared" si="20"/>
        <v>0</v>
      </c>
      <c r="AB79" s="847">
        <f t="shared" si="20"/>
        <v>0</v>
      </c>
      <c r="AC79" s="847">
        <f t="shared" si="20"/>
        <v>0</v>
      </c>
      <c r="AD79" s="847">
        <f t="shared" si="20"/>
        <v>0</v>
      </c>
      <c r="AE79" s="847">
        <f t="shared" si="20"/>
        <v>0</v>
      </c>
      <c r="AF79" s="847">
        <f t="shared" si="20"/>
        <v>0</v>
      </c>
      <c r="AG79" s="847">
        <f t="shared" si="20"/>
        <v>0</v>
      </c>
      <c r="AH79" s="847">
        <f t="shared" si="20"/>
        <v>0</v>
      </c>
      <c r="AI79" s="847">
        <f t="shared" si="20"/>
        <v>0</v>
      </c>
      <c r="AJ79" s="847">
        <f t="shared" si="20"/>
        <v>0</v>
      </c>
      <c r="AK79" s="847">
        <f t="shared" si="20"/>
        <v>0</v>
      </c>
      <c r="AL79" s="847">
        <f t="shared" si="20"/>
        <v>0</v>
      </c>
      <c r="AM79" s="847">
        <f t="shared" si="20"/>
        <v>0</v>
      </c>
      <c r="AN79" s="848">
        <f>AM79</f>
        <v>0</v>
      </c>
      <c r="AO79" s="570"/>
      <c r="AP79" s="571"/>
    </row>
    <row r="80" spans="5:48" ht="18.75" hidden="1" customHeight="1">
      <c r="E80" s="587" t="s">
        <v>967</v>
      </c>
      <c r="F80" s="2352" t="s">
        <v>968</v>
      </c>
      <c r="G80" s="2352" t="s">
        <v>944</v>
      </c>
      <c r="H80" s="849" t="s">
        <v>895</v>
      </c>
      <c r="I80" s="824"/>
      <c r="J80" s="824"/>
      <c r="K80" s="824"/>
      <c r="L80" s="824"/>
      <c r="M80" s="824"/>
      <c r="N80" s="824"/>
      <c r="O80" s="824"/>
      <c r="P80" s="824"/>
      <c r="Q80" s="824"/>
      <c r="R80" s="824"/>
      <c r="S80" s="824"/>
      <c r="T80" s="824"/>
      <c r="U80" s="824"/>
      <c r="V80" s="824"/>
      <c r="W80" s="824"/>
      <c r="X80" s="824"/>
      <c r="Y80" s="824"/>
      <c r="Z80" s="824"/>
      <c r="AA80" s="824"/>
      <c r="AB80" s="824"/>
      <c r="AC80" s="824"/>
      <c r="AD80" s="824"/>
      <c r="AE80" s="824"/>
      <c r="AF80" s="824"/>
      <c r="AG80" s="824"/>
      <c r="AH80" s="824"/>
      <c r="AI80" s="824"/>
      <c r="AJ80" s="824"/>
      <c r="AK80" s="824"/>
      <c r="AL80" s="824"/>
      <c r="AM80" s="824"/>
      <c r="AN80" s="813">
        <f>SUM(I80:AM80)</f>
        <v>0</v>
      </c>
      <c r="AO80" s="548"/>
      <c r="AP80" s="549"/>
      <c r="AT80" s="529"/>
      <c r="AU80" s="529"/>
      <c r="AV80" s="543"/>
    </row>
    <row r="81" spans="5:48" ht="18.75" hidden="1" customHeight="1">
      <c r="E81" s="588" t="s">
        <v>960</v>
      </c>
      <c r="F81" s="2353"/>
      <c r="G81" s="2353"/>
      <c r="H81" s="597" t="s">
        <v>904</v>
      </c>
      <c r="I81" s="844"/>
      <c r="J81" s="844"/>
      <c r="K81" s="844"/>
      <c r="L81" s="844"/>
      <c r="M81" s="844"/>
      <c r="N81" s="844"/>
      <c r="O81" s="844"/>
      <c r="P81" s="844"/>
      <c r="Q81" s="844"/>
      <c r="R81" s="844"/>
      <c r="S81" s="844"/>
      <c r="T81" s="844"/>
      <c r="U81" s="844"/>
      <c r="V81" s="844"/>
      <c r="W81" s="844"/>
      <c r="X81" s="844"/>
      <c r="Y81" s="844"/>
      <c r="Z81" s="844"/>
      <c r="AA81" s="844"/>
      <c r="AB81" s="844"/>
      <c r="AC81" s="844"/>
      <c r="AD81" s="844"/>
      <c r="AE81" s="844"/>
      <c r="AF81" s="844"/>
      <c r="AG81" s="844"/>
      <c r="AH81" s="844"/>
      <c r="AI81" s="844"/>
      <c r="AJ81" s="844"/>
      <c r="AK81" s="844"/>
      <c r="AL81" s="844"/>
      <c r="AM81" s="844"/>
      <c r="AN81" s="812">
        <f t="shared" ref="AN81:AN91" si="21">SUM(I81:AM81)</f>
        <v>0</v>
      </c>
      <c r="AO81" s="553"/>
      <c r="AP81" s="554"/>
      <c r="AT81" s="589"/>
    </row>
    <row r="82" spans="5:48" ht="18.75" hidden="1" customHeight="1">
      <c r="E82" s="588"/>
      <c r="F82" s="2356" t="s">
        <v>129</v>
      </c>
      <c r="G82" s="2356" t="s">
        <v>947</v>
      </c>
      <c r="H82" s="850" t="s">
        <v>895</v>
      </c>
      <c r="I82" s="826"/>
      <c r="J82" s="826"/>
      <c r="K82" s="826"/>
      <c r="L82" s="826"/>
      <c r="M82" s="826"/>
      <c r="N82" s="826"/>
      <c r="O82" s="826"/>
      <c r="P82" s="826"/>
      <c r="Q82" s="826"/>
      <c r="R82" s="826"/>
      <c r="S82" s="826"/>
      <c r="T82" s="826"/>
      <c r="U82" s="826"/>
      <c r="V82" s="826"/>
      <c r="W82" s="826"/>
      <c r="X82" s="826"/>
      <c r="Y82" s="826"/>
      <c r="Z82" s="826"/>
      <c r="AA82" s="826"/>
      <c r="AB82" s="826"/>
      <c r="AC82" s="826"/>
      <c r="AD82" s="826"/>
      <c r="AE82" s="826"/>
      <c r="AF82" s="826"/>
      <c r="AG82" s="826"/>
      <c r="AH82" s="826"/>
      <c r="AI82" s="826"/>
      <c r="AJ82" s="826"/>
      <c r="AK82" s="826"/>
      <c r="AL82" s="826"/>
      <c r="AM82" s="826"/>
      <c r="AN82" s="814">
        <f t="shared" si="21"/>
        <v>0</v>
      </c>
      <c r="AO82" s="553"/>
      <c r="AP82" s="554"/>
      <c r="AT82" s="523"/>
      <c r="AU82" s="558"/>
      <c r="AV82" s="559"/>
    </row>
    <row r="83" spans="5:48" ht="18.75" hidden="1" customHeight="1">
      <c r="E83" s="588"/>
      <c r="F83" s="2357"/>
      <c r="G83" s="2357"/>
      <c r="H83" s="597" t="s">
        <v>904</v>
      </c>
      <c r="I83" s="844"/>
      <c r="J83" s="844"/>
      <c r="K83" s="844"/>
      <c r="L83" s="844"/>
      <c r="M83" s="844"/>
      <c r="N83" s="844"/>
      <c r="O83" s="844"/>
      <c r="P83" s="844"/>
      <c r="Q83" s="844"/>
      <c r="R83" s="844"/>
      <c r="S83" s="844"/>
      <c r="T83" s="844"/>
      <c r="U83" s="844"/>
      <c r="V83" s="844"/>
      <c r="W83" s="844"/>
      <c r="X83" s="844"/>
      <c r="Y83" s="844"/>
      <c r="Z83" s="844"/>
      <c r="AA83" s="844"/>
      <c r="AB83" s="844"/>
      <c r="AC83" s="844"/>
      <c r="AD83" s="844"/>
      <c r="AE83" s="844"/>
      <c r="AF83" s="844"/>
      <c r="AG83" s="844"/>
      <c r="AH83" s="844"/>
      <c r="AI83" s="844"/>
      <c r="AJ83" s="844"/>
      <c r="AK83" s="844"/>
      <c r="AL83" s="844"/>
      <c r="AM83" s="844"/>
      <c r="AN83" s="812">
        <f t="shared" si="21"/>
        <v>0</v>
      </c>
      <c r="AO83" s="553"/>
      <c r="AP83" s="554"/>
      <c r="AT83" s="529"/>
      <c r="AU83" s="558"/>
      <c r="AV83" s="560"/>
    </row>
    <row r="84" spans="5:48" ht="18.75" hidden="1" customHeight="1">
      <c r="E84" s="588"/>
      <c r="F84" s="2374" t="s">
        <v>969</v>
      </c>
      <c r="G84" s="2374" t="s">
        <v>944</v>
      </c>
      <c r="H84" s="850" t="s">
        <v>895</v>
      </c>
      <c r="I84" s="826"/>
      <c r="J84" s="826"/>
      <c r="K84" s="826"/>
      <c r="L84" s="826"/>
      <c r="M84" s="826"/>
      <c r="N84" s="826"/>
      <c r="O84" s="826"/>
      <c r="P84" s="826"/>
      <c r="Q84" s="826"/>
      <c r="R84" s="826"/>
      <c r="S84" s="826"/>
      <c r="T84" s="826"/>
      <c r="U84" s="826"/>
      <c r="V84" s="826"/>
      <c r="W84" s="826"/>
      <c r="X84" s="826"/>
      <c r="Y84" s="826"/>
      <c r="Z84" s="826"/>
      <c r="AA84" s="826"/>
      <c r="AB84" s="826"/>
      <c r="AC84" s="826"/>
      <c r="AD84" s="826"/>
      <c r="AE84" s="826"/>
      <c r="AF84" s="826"/>
      <c r="AG84" s="826"/>
      <c r="AH84" s="826"/>
      <c r="AI84" s="826"/>
      <c r="AJ84" s="826"/>
      <c r="AK84" s="826"/>
      <c r="AL84" s="826"/>
      <c r="AM84" s="826"/>
      <c r="AN84" s="814">
        <f t="shared" si="21"/>
        <v>0</v>
      </c>
      <c r="AO84" s="553"/>
      <c r="AP84" s="554"/>
      <c r="AT84" s="529"/>
      <c r="AU84" s="558"/>
      <c r="AV84" s="559"/>
    </row>
    <row r="85" spans="5:48" ht="18.75" hidden="1" customHeight="1">
      <c r="E85" s="588"/>
      <c r="F85" s="2353"/>
      <c r="G85" s="2353"/>
      <c r="H85" s="597" t="s">
        <v>904</v>
      </c>
      <c r="I85" s="844"/>
      <c r="J85" s="844"/>
      <c r="K85" s="844"/>
      <c r="L85" s="844"/>
      <c r="M85" s="844"/>
      <c r="N85" s="844"/>
      <c r="O85" s="844"/>
      <c r="P85" s="844"/>
      <c r="Q85" s="844"/>
      <c r="R85" s="844"/>
      <c r="S85" s="844"/>
      <c r="T85" s="844"/>
      <c r="U85" s="844"/>
      <c r="V85" s="844"/>
      <c r="W85" s="844"/>
      <c r="X85" s="844"/>
      <c r="Y85" s="844"/>
      <c r="Z85" s="844"/>
      <c r="AA85" s="844"/>
      <c r="AB85" s="844"/>
      <c r="AC85" s="844"/>
      <c r="AD85" s="844"/>
      <c r="AE85" s="844"/>
      <c r="AF85" s="844"/>
      <c r="AG85" s="844"/>
      <c r="AH85" s="844"/>
      <c r="AI85" s="844"/>
      <c r="AJ85" s="844"/>
      <c r="AK85" s="844"/>
      <c r="AL85" s="844"/>
      <c r="AM85" s="844"/>
      <c r="AN85" s="812">
        <f t="shared" si="21"/>
        <v>0</v>
      </c>
      <c r="AO85" s="553"/>
      <c r="AP85" s="554"/>
      <c r="AT85" s="529"/>
      <c r="AU85" s="558"/>
      <c r="AV85" s="559"/>
    </row>
    <row r="86" spans="5:48" ht="18.75" customHeight="1">
      <c r="E86" s="588"/>
      <c r="F86" s="2356" t="s">
        <v>907</v>
      </c>
      <c r="G86" s="2356" t="s">
        <v>947</v>
      </c>
      <c r="H86" s="850" t="s">
        <v>895</v>
      </c>
      <c r="I86" s="826"/>
      <c r="J86" s="826"/>
      <c r="K86" s="826"/>
      <c r="L86" s="826"/>
      <c r="M86" s="826"/>
      <c r="N86" s="826"/>
      <c r="O86" s="826"/>
      <c r="P86" s="826"/>
      <c r="Q86" s="826"/>
      <c r="R86" s="826"/>
      <c r="S86" s="826"/>
      <c r="T86" s="826"/>
      <c r="U86" s="826"/>
      <c r="V86" s="826"/>
      <c r="W86" s="826"/>
      <c r="X86" s="826"/>
      <c r="Y86" s="826"/>
      <c r="Z86" s="826"/>
      <c r="AA86" s="826"/>
      <c r="AB86" s="826"/>
      <c r="AC86" s="826"/>
      <c r="AD86" s="826"/>
      <c r="AE86" s="826"/>
      <c r="AF86" s="826"/>
      <c r="AG86" s="826"/>
      <c r="AH86" s="826"/>
      <c r="AI86" s="826"/>
      <c r="AJ86" s="826"/>
      <c r="AK86" s="826"/>
      <c r="AL86" s="826"/>
      <c r="AM86" s="826"/>
      <c r="AN86" s="814">
        <f t="shared" si="21"/>
        <v>0</v>
      </c>
      <c r="AO86" s="870">
        <f>+管理ﾌｫｰﾏｯﾄ!G8</f>
        <v>0</v>
      </c>
      <c r="AP86" s="557"/>
      <c r="AR86" s="529" t="s">
        <v>915</v>
      </c>
      <c r="AS86" s="529" t="s">
        <v>916</v>
      </c>
      <c r="AT86" s="555"/>
      <c r="AV86" s="559"/>
    </row>
    <row r="87" spans="5:48" ht="18.75" customHeight="1">
      <c r="E87" s="588"/>
      <c r="F87" s="2357"/>
      <c r="G87" s="2357"/>
      <c r="H87" s="597" t="s">
        <v>904</v>
      </c>
      <c r="I87" s="845"/>
      <c r="J87" s="845"/>
      <c r="K87" s="845"/>
      <c r="L87" s="845"/>
      <c r="M87" s="845"/>
      <c r="N87" s="845"/>
      <c r="O87" s="845"/>
      <c r="P87" s="845"/>
      <c r="Q87" s="845"/>
      <c r="R87" s="845"/>
      <c r="S87" s="845"/>
      <c r="T87" s="845"/>
      <c r="U87" s="845"/>
      <c r="V87" s="845"/>
      <c r="W87" s="845"/>
      <c r="X87" s="845"/>
      <c r="Y87" s="845"/>
      <c r="Z87" s="845"/>
      <c r="AA87" s="845"/>
      <c r="AB87" s="845"/>
      <c r="AC87" s="845"/>
      <c r="AD87" s="845"/>
      <c r="AE87" s="845"/>
      <c r="AF87" s="845"/>
      <c r="AG87" s="845"/>
      <c r="AH87" s="845"/>
      <c r="AI87" s="845"/>
      <c r="AJ87" s="845"/>
      <c r="AK87" s="845"/>
      <c r="AL87" s="845"/>
      <c r="AM87" s="845"/>
      <c r="AN87" s="812">
        <f t="shared" si="21"/>
        <v>0</v>
      </c>
      <c r="AO87" s="553"/>
      <c r="AP87" s="554"/>
      <c r="AR87" s="688">
        <f>委託作業費!I28</f>
        <v>0</v>
      </c>
      <c r="AS87" s="543"/>
      <c r="AT87" s="523"/>
      <c r="AV87" s="559"/>
    </row>
    <row r="88" spans="5:48" ht="18.75" customHeight="1">
      <c r="E88" s="588"/>
      <c r="F88" s="2374" t="s">
        <v>970</v>
      </c>
      <c r="G88" s="2374" t="s">
        <v>944</v>
      </c>
      <c r="H88" s="850" t="s">
        <v>895</v>
      </c>
      <c r="I88" s="826"/>
      <c r="J88" s="826"/>
      <c r="K88" s="826"/>
      <c r="L88" s="826"/>
      <c r="M88" s="826"/>
      <c r="N88" s="826"/>
      <c r="O88" s="826"/>
      <c r="P88" s="826"/>
      <c r="Q88" s="826"/>
      <c r="R88" s="826"/>
      <c r="S88" s="826"/>
      <c r="T88" s="826"/>
      <c r="U88" s="826"/>
      <c r="V88" s="826"/>
      <c r="W88" s="826"/>
      <c r="X88" s="826"/>
      <c r="Y88" s="826"/>
      <c r="Z88" s="826"/>
      <c r="AA88" s="826"/>
      <c r="AB88" s="826"/>
      <c r="AC88" s="826"/>
      <c r="AD88" s="826"/>
      <c r="AE88" s="826"/>
      <c r="AF88" s="826"/>
      <c r="AG88" s="826"/>
      <c r="AH88" s="826"/>
      <c r="AI88" s="826"/>
      <c r="AJ88" s="826"/>
      <c r="AK88" s="826"/>
      <c r="AL88" s="826"/>
      <c r="AM88" s="826"/>
      <c r="AN88" s="814">
        <f t="shared" si="21"/>
        <v>0</v>
      </c>
      <c r="AO88" s="553"/>
      <c r="AP88" s="554"/>
      <c r="AR88" s="690" t="s">
        <v>881</v>
      </c>
      <c r="AS88" s="558">
        <f>+AR87*AO95</f>
        <v>0</v>
      </c>
      <c r="AT88" s="529"/>
    </row>
    <row r="89" spans="5:48" ht="18.75" customHeight="1">
      <c r="E89" s="588"/>
      <c r="F89" s="2353"/>
      <c r="G89" s="2353"/>
      <c r="H89" s="597" t="s">
        <v>904</v>
      </c>
      <c r="I89" s="845"/>
      <c r="J89" s="845"/>
      <c r="K89" s="845"/>
      <c r="L89" s="845"/>
      <c r="M89" s="845"/>
      <c r="N89" s="845"/>
      <c r="O89" s="845"/>
      <c r="P89" s="845"/>
      <c r="Q89" s="845"/>
      <c r="R89" s="845"/>
      <c r="S89" s="845"/>
      <c r="T89" s="845"/>
      <c r="U89" s="845"/>
      <c r="V89" s="845"/>
      <c r="W89" s="845"/>
      <c r="X89" s="845"/>
      <c r="Y89" s="845"/>
      <c r="Z89" s="845"/>
      <c r="AA89" s="845"/>
      <c r="AB89" s="845"/>
      <c r="AC89" s="845"/>
      <c r="AD89" s="845"/>
      <c r="AE89" s="845"/>
      <c r="AF89" s="845"/>
      <c r="AG89" s="845"/>
      <c r="AH89" s="845"/>
      <c r="AI89" s="845"/>
      <c r="AJ89" s="845"/>
      <c r="AK89" s="845"/>
      <c r="AL89" s="845"/>
      <c r="AM89" s="845"/>
      <c r="AN89" s="812">
        <f t="shared" si="21"/>
        <v>0</v>
      </c>
      <c r="AO89" s="553"/>
      <c r="AP89" s="554"/>
      <c r="AR89" s="690" t="s">
        <v>883</v>
      </c>
      <c r="AS89" s="558">
        <f>+AR87*AN95</f>
        <v>0</v>
      </c>
      <c r="AT89" s="529"/>
      <c r="AV89" s="559"/>
    </row>
    <row r="90" spans="5:48" ht="18.75" customHeight="1">
      <c r="E90" s="588"/>
      <c r="F90" s="2356" t="s">
        <v>971</v>
      </c>
      <c r="G90" s="2356" t="s">
        <v>947</v>
      </c>
      <c r="H90" s="850" t="s">
        <v>895</v>
      </c>
      <c r="I90" s="826"/>
      <c r="J90" s="826"/>
      <c r="K90" s="826"/>
      <c r="L90" s="826"/>
      <c r="M90" s="826"/>
      <c r="N90" s="826"/>
      <c r="O90" s="826"/>
      <c r="P90" s="826"/>
      <c r="Q90" s="826"/>
      <c r="R90" s="826"/>
      <c r="S90" s="826"/>
      <c r="T90" s="826"/>
      <c r="U90" s="826"/>
      <c r="V90" s="826"/>
      <c r="W90" s="826"/>
      <c r="X90" s="826"/>
      <c r="Y90" s="826"/>
      <c r="Z90" s="826"/>
      <c r="AA90" s="826"/>
      <c r="AB90" s="826"/>
      <c r="AC90" s="826"/>
      <c r="AD90" s="826"/>
      <c r="AE90" s="826"/>
      <c r="AF90" s="826"/>
      <c r="AG90" s="826"/>
      <c r="AH90" s="826"/>
      <c r="AI90" s="826"/>
      <c r="AJ90" s="826"/>
      <c r="AK90" s="826"/>
      <c r="AL90" s="826"/>
      <c r="AM90" s="826"/>
      <c r="AN90" s="814">
        <f t="shared" si="21"/>
        <v>0</v>
      </c>
      <c r="AO90" s="553"/>
      <c r="AP90" s="554"/>
      <c r="AR90" s="690" t="s">
        <v>886</v>
      </c>
      <c r="AS90" s="558">
        <f>+AR87*AN95</f>
        <v>0</v>
      </c>
      <c r="AT90" s="529"/>
      <c r="AV90" s="559"/>
    </row>
    <row r="91" spans="5:48" ht="18.75" customHeight="1">
      <c r="E91" s="588"/>
      <c r="F91" s="2357"/>
      <c r="G91" s="2357"/>
      <c r="H91" s="597" t="s">
        <v>904</v>
      </c>
      <c r="I91" s="845"/>
      <c r="J91" s="845"/>
      <c r="K91" s="845"/>
      <c r="L91" s="845"/>
      <c r="M91" s="845"/>
      <c r="N91" s="845"/>
      <c r="O91" s="845"/>
      <c r="P91" s="845"/>
      <c r="Q91" s="845"/>
      <c r="R91" s="845"/>
      <c r="S91" s="845"/>
      <c r="T91" s="845"/>
      <c r="U91" s="845"/>
      <c r="V91" s="845"/>
      <c r="W91" s="845"/>
      <c r="X91" s="845"/>
      <c r="Y91" s="845"/>
      <c r="Z91" s="845"/>
      <c r="AA91" s="845"/>
      <c r="AB91" s="845"/>
      <c r="AC91" s="845"/>
      <c r="AD91" s="845"/>
      <c r="AE91" s="845"/>
      <c r="AF91" s="845"/>
      <c r="AG91" s="845"/>
      <c r="AH91" s="845"/>
      <c r="AI91" s="845"/>
      <c r="AJ91" s="845"/>
      <c r="AK91" s="845"/>
      <c r="AL91" s="845"/>
      <c r="AM91" s="845"/>
      <c r="AN91" s="812">
        <f t="shared" si="21"/>
        <v>0</v>
      </c>
      <c r="AO91" s="553"/>
      <c r="AP91" s="554"/>
      <c r="AR91" s="690" t="s">
        <v>888</v>
      </c>
      <c r="AS91" s="558">
        <f>+AR87*AN96</f>
        <v>0</v>
      </c>
      <c r="AT91" s="555"/>
      <c r="AV91" s="559"/>
    </row>
    <row r="92" spans="5:48" ht="18.75" customHeight="1">
      <c r="E92" s="588"/>
      <c r="F92" s="2358" t="s">
        <v>948</v>
      </c>
      <c r="G92" s="2359"/>
      <c r="H92" s="552"/>
      <c r="I92" s="833">
        <f>I89-I88</f>
        <v>0</v>
      </c>
      <c r="J92" s="833">
        <f t="shared" ref="J92:AM92" si="22">I92+J89-J88</f>
        <v>0</v>
      </c>
      <c r="K92" s="833">
        <f t="shared" si="22"/>
        <v>0</v>
      </c>
      <c r="L92" s="833">
        <f t="shared" si="22"/>
        <v>0</v>
      </c>
      <c r="M92" s="833">
        <f t="shared" si="22"/>
        <v>0</v>
      </c>
      <c r="N92" s="833">
        <f t="shared" si="22"/>
        <v>0</v>
      </c>
      <c r="O92" s="833">
        <f t="shared" si="22"/>
        <v>0</v>
      </c>
      <c r="P92" s="833">
        <f t="shared" si="22"/>
        <v>0</v>
      </c>
      <c r="Q92" s="833">
        <f t="shared" si="22"/>
        <v>0</v>
      </c>
      <c r="R92" s="833">
        <f t="shared" si="22"/>
        <v>0</v>
      </c>
      <c r="S92" s="833">
        <f t="shared" si="22"/>
        <v>0</v>
      </c>
      <c r="T92" s="833">
        <f t="shared" si="22"/>
        <v>0</v>
      </c>
      <c r="U92" s="833">
        <f t="shared" si="22"/>
        <v>0</v>
      </c>
      <c r="V92" s="833">
        <f t="shared" si="22"/>
        <v>0</v>
      </c>
      <c r="W92" s="833">
        <f t="shared" si="22"/>
        <v>0</v>
      </c>
      <c r="X92" s="833">
        <f t="shared" si="22"/>
        <v>0</v>
      </c>
      <c r="Y92" s="833">
        <f t="shared" si="22"/>
        <v>0</v>
      </c>
      <c r="Z92" s="833">
        <f t="shared" si="22"/>
        <v>0</v>
      </c>
      <c r="AA92" s="833">
        <f t="shared" si="22"/>
        <v>0</v>
      </c>
      <c r="AB92" s="833">
        <f t="shared" si="22"/>
        <v>0</v>
      </c>
      <c r="AC92" s="833">
        <f t="shared" si="22"/>
        <v>0</v>
      </c>
      <c r="AD92" s="833">
        <f t="shared" si="22"/>
        <v>0</v>
      </c>
      <c r="AE92" s="833">
        <f t="shared" si="22"/>
        <v>0</v>
      </c>
      <c r="AF92" s="833">
        <f t="shared" si="22"/>
        <v>0</v>
      </c>
      <c r="AG92" s="833">
        <f t="shared" si="22"/>
        <v>0</v>
      </c>
      <c r="AH92" s="833">
        <f t="shared" si="22"/>
        <v>0</v>
      </c>
      <c r="AI92" s="833">
        <f t="shared" si="22"/>
        <v>0</v>
      </c>
      <c r="AJ92" s="833">
        <f t="shared" si="22"/>
        <v>0</v>
      </c>
      <c r="AK92" s="833">
        <f t="shared" si="22"/>
        <v>0</v>
      </c>
      <c r="AL92" s="833">
        <f t="shared" si="22"/>
        <v>0</v>
      </c>
      <c r="AM92" s="833">
        <f t="shared" si="22"/>
        <v>0</v>
      </c>
      <c r="AN92" s="808"/>
      <c r="AO92" s="581"/>
      <c r="AP92" s="582"/>
      <c r="AT92" s="523"/>
      <c r="AV92" s="559"/>
    </row>
    <row r="93" spans="5:48" ht="18.75" customHeight="1">
      <c r="E93" s="588"/>
      <c r="F93" s="2342" t="s">
        <v>949</v>
      </c>
      <c r="G93" s="2343"/>
      <c r="H93" s="552"/>
      <c r="I93" s="829"/>
      <c r="J93" s="829"/>
      <c r="K93" s="829"/>
      <c r="L93" s="829"/>
      <c r="M93" s="829"/>
      <c r="N93" s="829"/>
      <c r="O93" s="829"/>
      <c r="P93" s="829"/>
      <c r="Q93" s="829"/>
      <c r="R93" s="829"/>
      <c r="S93" s="829"/>
      <c r="T93" s="829"/>
      <c r="U93" s="829"/>
      <c r="V93" s="829"/>
      <c r="W93" s="829"/>
      <c r="X93" s="829"/>
      <c r="Y93" s="829"/>
      <c r="Z93" s="829"/>
      <c r="AA93" s="829"/>
      <c r="AB93" s="829"/>
      <c r="AC93" s="829"/>
      <c r="AD93" s="829"/>
      <c r="AE93" s="829"/>
      <c r="AF93" s="829"/>
      <c r="AG93" s="829"/>
      <c r="AH93" s="829"/>
      <c r="AI93" s="829"/>
      <c r="AJ93" s="829"/>
      <c r="AK93" s="829"/>
      <c r="AL93" s="829"/>
      <c r="AM93" s="829"/>
      <c r="AN93" s="809"/>
      <c r="AO93" s="590"/>
      <c r="AP93" s="591"/>
      <c r="AT93" s="529"/>
    </row>
    <row r="94" spans="5:48" ht="18.75" customHeight="1">
      <c r="E94" s="588" t="s">
        <v>972</v>
      </c>
      <c r="F94" s="2360" t="s">
        <v>973</v>
      </c>
      <c r="G94" s="2361"/>
      <c r="H94" s="851" t="s">
        <v>895</v>
      </c>
      <c r="I94" s="832">
        <f>+G95+I86-I88</f>
        <v>0</v>
      </c>
      <c r="J94" s="832">
        <f>I94+J86-J88</f>
        <v>0</v>
      </c>
      <c r="K94" s="832">
        <f t="shared" ref="K94:AM94" si="23">J94+K86-K88</f>
        <v>0</v>
      </c>
      <c r="L94" s="832">
        <f t="shared" si="23"/>
        <v>0</v>
      </c>
      <c r="M94" s="832">
        <f t="shared" si="23"/>
        <v>0</v>
      </c>
      <c r="N94" s="832">
        <f t="shared" si="23"/>
        <v>0</v>
      </c>
      <c r="O94" s="832">
        <f t="shared" si="23"/>
        <v>0</v>
      </c>
      <c r="P94" s="832">
        <f t="shared" si="23"/>
        <v>0</v>
      </c>
      <c r="Q94" s="832">
        <f t="shared" si="23"/>
        <v>0</v>
      </c>
      <c r="R94" s="832">
        <f t="shared" si="23"/>
        <v>0</v>
      </c>
      <c r="S94" s="832">
        <f t="shared" si="23"/>
        <v>0</v>
      </c>
      <c r="T94" s="832">
        <f t="shared" si="23"/>
        <v>0</v>
      </c>
      <c r="U94" s="832">
        <f t="shared" si="23"/>
        <v>0</v>
      </c>
      <c r="V94" s="832">
        <f t="shared" si="23"/>
        <v>0</v>
      </c>
      <c r="W94" s="832">
        <f t="shared" si="23"/>
        <v>0</v>
      </c>
      <c r="X94" s="832">
        <f t="shared" si="23"/>
        <v>0</v>
      </c>
      <c r="Y94" s="832">
        <f t="shared" si="23"/>
        <v>0</v>
      </c>
      <c r="Z94" s="832">
        <f t="shared" si="23"/>
        <v>0</v>
      </c>
      <c r="AA94" s="832">
        <f t="shared" si="23"/>
        <v>0</v>
      </c>
      <c r="AB94" s="832">
        <f t="shared" si="23"/>
        <v>0</v>
      </c>
      <c r="AC94" s="832">
        <f t="shared" si="23"/>
        <v>0</v>
      </c>
      <c r="AD94" s="832">
        <f t="shared" si="23"/>
        <v>0</v>
      </c>
      <c r="AE94" s="832">
        <f t="shared" si="23"/>
        <v>0</v>
      </c>
      <c r="AF94" s="832">
        <f t="shared" si="23"/>
        <v>0</v>
      </c>
      <c r="AG94" s="832">
        <f t="shared" si="23"/>
        <v>0</v>
      </c>
      <c r="AH94" s="832">
        <f t="shared" si="23"/>
        <v>0</v>
      </c>
      <c r="AI94" s="832">
        <f t="shared" si="23"/>
        <v>0</v>
      </c>
      <c r="AJ94" s="832">
        <f t="shared" si="23"/>
        <v>0</v>
      </c>
      <c r="AK94" s="832">
        <f t="shared" si="23"/>
        <v>0</v>
      </c>
      <c r="AL94" s="832">
        <f t="shared" si="23"/>
        <v>0</v>
      </c>
      <c r="AM94" s="832">
        <f t="shared" si="23"/>
        <v>0</v>
      </c>
      <c r="AN94" s="812"/>
      <c r="AO94" s="553"/>
      <c r="AP94" s="557"/>
      <c r="AT94" s="529"/>
      <c r="AV94" s="559"/>
    </row>
    <row r="95" spans="5:48" ht="18.75" customHeight="1" thickBot="1">
      <c r="E95" s="592">
        <v>36</v>
      </c>
      <c r="F95" s="584"/>
      <c r="G95" s="585">
        <v>0</v>
      </c>
      <c r="H95" s="802" t="s">
        <v>904</v>
      </c>
      <c r="I95" s="845"/>
      <c r="J95" s="845"/>
      <c r="K95" s="845"/>
      <c r="L95" s="845"/>
      <c r="M95" s="845"/>
      <c r="N95" s="845"/>
      <c r="O95" s="845"/>
      <c r="P95" s="845"/>
      <c r="Q95" s="845"/>
      <c r="R95" s="845"/>
      <c r="S95" s="845"/>
      <c r="T95" s="845"/>
      <c r="U95" s="845"/>
      <c r="V95" s="845"/>
      <c r="W95" s="845"/>
      <c r="X95" s="845"/>
      <c r="Y95" s="845"/>
      <c r="Z95" s="845"/>
      <c r="AA95" s="845"/>
      <c r="AB95" s="845"/>
      <c r="AC95" s="845"/>
      <c r="AD95" s="845"/>
      <c r="AE95" s="845"/>
      <c r="AF95" s="845"/>
      <c r="AG95" s="845"/>
      <c r="AH95" s="845"/>
      <c r="AI95" s="845"/>
      <c r="AJ95" s="845"/>
      <c r="AK95" s="845"/>
      <c r="AL95" s="845"/>
      <c r="AM95" s="845"/>
      <c r="AN95" s="810">
        <f>AM95</f>
        <v>0</v>
      </c>
      <c r="AO95" s="553"/>
      <c r="AP95" s="554"/>
      <c r="AT95" s="529"/>
      <c r="AV95" s="559"/>
    </row>
    <row r="96" spans="5:48" ht="18.75" customHeight="1">
      <c r="E96" s="593"/>
      <c r="F96" s="2352" t="s">
        <v>974</v>
      </c>
      <c r="G96" s="2352" t="s">
        <v>944</v>
      </c>
      <c r="H96" s="849" t="s">
        <v>895</v>
      </c>
      <c r="I96" s="824">
        <f>MLF・ピポット!H111</f>
        <v>0</v>
      </c>
      <c r="J96" s="824">
        <f>MLF・ピポット!I111</f>
        <v>0</v>
      </c>
      <c r="K96" s="824">
        <f>MLF・ピポット!J111</f>
        <v>0</v>
      </c>
      <c r="L96" s="824">
        <f>MLF・ピポット!K111</f>
        <v>0</v>
      </c>
      <c r="M96" s="824">
        <f>MLF・ピポット!L111</f>
        <v>0</v>
      </c>
      <c r="N96" s="824">
        <f>MLF・ピポット!M111</f>
        <v>80</v>
      </c>
      <c r="O96" s="824">
        <f>MLF・ピポット!N111</f>
        <v>80</v>
      </c>
      <c r="P96" s="824">
        <f>MLF・ピポット!O111</f>
        <v>80</v>
      </c>
      <c r="Q96" s="824">
        <f>MLF・ピポット!P111</f>
        <v>0</v>
      </c>
      <c r="R96" s="824">
        <f>MLF・ピポット!Q111</f>
        <v>0</v>
      </c>
      <c r="S96" s="824">
        <f>MLF・ピポット!R111</f>
        <v>80</v>
      </c>
      <c r="T96" s="824">
        <f>MLF・ピポット!S111</f>
        <v>0</v>
      </c>
      <c r="U96" s="824">
        <f>MLF・ピポット!T111</f>
        <v>0</v>
      </c>
      <c r="V96" s="824">
        <f>MLF・ピポット!U111</f>
        <v>0</v>
      </c>
      <c r="W96" s="824">
        <f>MLF・ピポット!V111</f>
        <v>0</v>
      </c>
      <c r="X96" s="824">
        <f>MLF・ピポット!W111</f>
        <v>0</v>
      </c>
      <c r="Y96" s="824">
        <f>MLF・ピポット!X111</f>
        <v>0</v>
      </c>
      <c r="Z96" s="824">
        <f>MLF・ピポット!Y111</f>
        <v>0</v>
      </c>
      <c r="AA96" s="824">
        <f>MLF・ピポット!Z111</f>
        <v>0</v>
      </c>
      <c r="AB96" s="824">
        <f>MLF・ピポット!AA111</f>
        <v>0</v>
      </c>
      <c r="AC96" s="824">
        <f>MLF・ピポット!AB111</f>
        <v>0</v>
      </c>
      <c r="AD96" s="824">
        <f>MLF・ピポット!AC111</f>
        <v>0</v>
      </c>
      <c r="AE96" s="824">
        <f>MLF・ピポット!AD111</f>
        <v>0</v>
      </c>
      <c r="AF96" s="824">
        <f>MLF・ピポット!AE111</f>
        <v>0</v>
      </c>
      <c r="AG96" s="824">
        <f>MLF・ピポット!AF111</f>
        <v>0</v>
      </c>
      <c r="AH96" s="824">
        <f>MLF・ピポット!AG111</f>
        <v>0</v>
      </c>
      <c r="AI96" s="824">
        <f>MLF・ピポット!AH111</f>
        <v>0</v>
      </c>
      <c r="AJ96" s="824">
        <f>MLF・ピポット!AI111</f>
        <v>0</v>
      </c>
      <c r="AK96" s="824">
        <f>MLF・ピポット!AJ111</f>
        <v>0</v>
      </c>
      <c r="AL96" s="824">
        <f>MLF・ピポット!AK111</f>
        <v>0</v>
      </c>
      <c r="AM96" s="824">
        <f>+MLF・ピポット!AL117</f>
        <v>0</v>
      </c>
      <c r="AN96" s="805">
        <f>SUM(I96:AM96)</f>
        <v>320</v>
      </c>
      <c r="AO96" s="548"/>
      <c r="AP96" s="549"/>
      <c r="AR96" s="529" t="s">
        <v>915</v>
      </c>
      <c r="AS96" s="529" t="s">
        <v>916</v>
      </c>
      <c r="AT96" s="529"/>
      <c r="AU96" s="529"/>
      <c r="AV96" s="543"/>
    </row>
    <row r="97" spans="3:48" ht="18.75" customHeight="1">
      <c r="E97" s="594" t="s">
        <v>975</v>
      </c>
      <c r="F97" s="2353"/>
      <c r="G97" s="2353"/>
      <c r="H97" s="597" t="s">
        <v>904</v>
      </c>
      <c r="I97" s="844"/>
      <c r="J97" s="844"/>
      <c r="K97" s="844"/>
      <c r="L97" s="844"/>
      <c r="M97" s="844"/>
      <c r="N97" s="844"/>
      <c r="O97" s="844"/>
      <c r="P97" s="844"/>
      <c r="Q97" s="844"/>
      <c r="R97" s="844"/>
      <c r="S97" s="844"/>
      <c r="T97" s="844"/>
      <c r="U97" s="844"/>
      <c r="V97" s="844"/>
      <c r="W97" s="844"/>
      <c r="X97" s="844"/>
      <c r="Y97" s="844"/>
      <c r="Z97" s="844"/>
      <c r="AA97" s="844"/>
      <c r="AB97" s="844"/>
      <c r="AC97" s="844"/>
      <c r="AD97" s="844"/>
      <c r="AE97" s="844"/>
      <c r="AF97" s="844"/>
      <c r="AG97" s="844"/>
      <c r="AH97" s="844"/>
      <c r="AI97" s="844"/>
      <c r="AJ97" s="844"/>
      <c r="AK97" s="844"/>
      <c r="AL97" s="844"/>
      <c r="AM97" s="844"/>
      <c r="AN97" s="812"/>
      <c r="AO97" s="553"/>
      <c r="AP97" s="554"/>
      <c r="AR97" s="688">
        <f>委託作業費!I38</f>
        <v>1153.6559999999999</v>
      </c>
      <c r="AS97" s="543"/>
      <c r="AT97" s="595"/>
    </row>
    <row r="98" spans="3:48" ht="18.75" customHeight="1">
      <c r="E98" s="594" t="s">
        <v>976</v>
      </c>
      <c r="F98" s="2374" t="s">
        <v>977</v>
      </c>
      <c r="G98" s="2374" t="s">
        <v>947</v>
      </c>
      <c r="H98" s="850" t="s">
        <v>895</v>
      </c>
      <c r="I98" s="826">
        <f>MLF・ピポット!H107</f>
        <v>0</v>
      </c>
      <c r="J98" s="826">
        <f>MLF・ピポット!I107</f>
        <v>0</v>
      </c>
      <c r="K98" s="826">
        <f>MLF・ピポット!J107</f>
        <v>0</v>
      </c>
      <c r="L98" s="826">
        <f>MLF・ピポット!K107</f>
        <v>0</v>
      </c>
      <c r="M98" s="826">
        <f>MLF・ピポット!L107</f>
        <v>0</v>
      </c>
      <c r="N98" s="826">
        <f>MLF・ピポット!M107</f>
        <v>80</v>
      </c>
      <c r="O98" s="826">
        <f>MLF・ピポット!N107</f>
        <v>80</v>
      </c>
      <c r="P98" s="826">
        <f>MLF・ピポット!O107</f>
        <v>40</v>
      </c>
      <c r="Q98" s="826">
        <f>MLF・ピポット!P107</f>
        <v>0</v>
      </c>
      <c r="R98" s="826">
        <f>MLF・ピポット!Q107</f>
        <v>0</v>
      </c>
      <c r="S98" s="826">
        <f>MLF・ピポット!R107</f>
        <v>20</v>
      </c>
      <c r="T98" s="826">
        <f>MLF・ピポット!S107</f>
        <v>40</v>
      </c>
      <c r="U98" s="826">
        <f>MLF・ピポット!T107</f>
        <v>40</v>
      </c>
      <c r="V98" s="826">
        <f>MLF・ピポット!U107</f>
        <v>40</v>
      </c>
      <c r="W98" s="826">
        <f>MLF・ピポット!V107</f>
        <v>40</v>
      </c>
      <c r="X98" s="826">
        <f>MLF・ピポット!W107</f>
        <v>0</v>
      </c>
      <c r="Y98" s="826">
        <f>MLF・ピポット!X107</f>
        <v>0</v>
      </c>
      <c r="Z98" s="826">
        <f>MLF・ピポット!Y107</f>
        <v>40</v>
      </c>
      <c r="AA98" s="826">
        <f>MLF・ピポット!Z107</f>
        <v>40</v>
      </c>
      <c r="AB98" s="826">
        <f>MLF・ピポット!AA107</f>
        <v>40</v>
      </c>
      <c r="AC98" s="826">
        <f>MLF・ピポット!AB107</f>
        <v>40</v>
      </c>
      <c r="AD98" s="826">
        <f>MLF・ピポット!AC107</f>
        <v>40</v>
      </c>
      <c r="AE98" s="826">
        <f>MLF・ピポット!AD107</f>
        <v>0</v>
      </c>
      <c r="AF98" s="826">
        <f>MLF・ピポット!AE107</f>
        <v>0</v>
      </c>
      <c r="AG98" s="826">
        <f>MLF・ピポット!AF107</f>
        <v>60</v>
      </c>
      <c r="AH98" s="826">
        <f>MLF・ピポット!AG107</f>
        <v>60</v>
      </c>
      <c r="AI98" s="826">
        <f>MLF・ピポット!AH107</f>
        <v>80</v>
      </c>
      <c r="AJ98" s="826">
        <f>MLF・ピポット!AI107</f>
        <v>60</v>
      </c>
      <c r="AK98" s="826">
        <f>MLF・ピポット!AJ107</f>
        <v>0</v>
      </c>
      <c r="AL98" s="826">
        <f>MLF・ピポット!AK107</f>
        <v>0</v>
      </c>
      <c r="AM98" s="826">
        <f>+MLF・ピポット!AL115</f>
        <v>0</v>
      </c>
      <c r="AN98" s="806">
        <f>SUM(I98:AM98)</f>
        <v>840</v>
      </c>
      <c r="AO98" s="870">
        <f>管理ﾌｫｰﾏｯﾄ!G6</f>
        <v>400</v>
      </c>
      <c r="AP98" s="557"/>
      <c r="AR98" s="690" t="s">
        <v>881</v>
      </c>
      <c r="AS98" s="558">
        <f>+AR97*AO98</f>
        <v>461462.39999999997</v>
      </c>
      <c r="AT98" s="523"/>
      <c r="AU98" s="558"/>
      <c r="AV98" s="559"/>
    </row>
    <row r="99" spans="3:48" ht="18.75" customHeight="1">
      <c r="E99" s="594"/>
      <c r="F99" s="2353"/>
      <c r="G99" s="2353"/>
      <c r="H99" s="597" t="s">
        <v>904</v>
      </c>
      <c r="I99" s="845"/>
      <c r="J99" s="845"/>
      <c r="K99" s="845"/>
      <c r="L99" s="845"/>
      <c r="M99" s="845"/>
      <c r="N99" s="845"/>
      <c r="O99" s="845"/>
      <c r="P99" s="845"/>
      <c r="Q99" s="845"/>
      <c r="R99" s="845"/>
      <c r="S99" s="845"/>
      <c r="T99" s="845"/>
      <c r="U99" s="845"/>
      <c r="V99" s="845"/>
      <c r="W99" s="845"/>
      <c r="X99" s="845"/>
      <c r="Y99" s="845"/>
      <c r="Z99" s="845"/>
      <c r="AA99" s="845"/>
      <c r="AB99" s="845"/>
      <c r="AC99" s="845"/>
      <c r="AD99" s="845"/>
      <c r="AE99" s="845"/>
      <c r="AF99" s="845"/>
      <c r="AG99" s="845"/>
      <c r="AH99" s="845"/>
      <c r="AI99" s="845"/>
      <c r="AJ99" s="845"/>
      <c r="AK99" s="845"/>
      <c r="AL99" s="845"/>
      <c r="AM99" s="845"/>
      <c r="AN99" s="812">
        <f>SUM(I99:AM99)</f>
        <v>0</v>
      </c>
      <c r="AO99" s="553"/>
      <c r="AP99" s="554"/>
      <c r="AR99" s="690" t="s">
        <v>883</v>
      </c>
      <c r="AS99" s="558">
        <f>+AR97*AN98</f>
        <v>969071.03999999992</v>
      </c>
      <c r="AT99" s="529"/>
      <c r="AU99" s="558"/>
      <c r="AV99" s="560"/>
    </row>
    <row r="100" spans="3:48" ht="18.75" customHeight="1">
      <c r="E100" s="561"/>
      <c r="F100" s="2358" t="s">
        <v>948</v>
      </c>
      <c r="G100" s="2359"/>
      <c r="H100" s="562"/>
      <c r="I100" s="828"/>
      <c r="J100" s="828"/>
      <c r="K100" s="828"/>
      <c r="L100" s="828"/>
      <c r="M100" s="828"/>
      <c r="N100" s="828"/>
      <c r="O100" s="828"/>
      <c r="P100" s="828"/>
      <c r="Q100" s="828"/>
      <c r="R100" s="828"/>
      <c r="S100" s="828"/>
      <c r="T100" s="828"/>
      <c r="U100" s="828"/>
      <c r="V100" s="828"/>
      <c r="W100" s="828"/>
      <c r="X100" s="828"/>
      <c r="Y100" s="828"/>
      <c r="Z100" s="828"/>
      <c r="AA100" s="828"/>
      <c r="AB100" s="828"/>
      <c r="AC100" s="828"/>
      <c r="AD100" s="828"/>
      <c r="AE100" s="828"/>
      <c r="AF100" s="828"/>
      <c r="AG100" s="828"/>
      <c r="AH100" s="828"/>
      <c r="AI100" s="828"/>
      <c r="AJ100" s="828"/>
      <c r="AK100" s="828"/>
      <c r="AL100" s="828"/>
      <c r="AM100" s="828"/>
      <c r="AN100" s="808"/>
      <c r="AO100" s="581"/>
      <c r="AP100" s="582"/>
      <c r="AR100" s="690" t="s">
        <v>886</v>
      </c>
      <c r="AS100" s="558">
        <f>+AR97*AN98</f>
        <v>969071.03999999992</v>
      </c>
      <c r="AT100" s="529"/>
      <c r="AU100" s="558"/>
      <c r="AV100" s="559"/>
    </row>
    <row r="101" spans="3:48" ht="18.75" customHeight="1">
      <c r="E101" s="561"/>
      <c r="F101" s="2342" t="s">
        <v>949</v>
      </c>
      <c r="G101" s="2343"/>
      <c r="H101" s="552"/>
      <c r="I101" s="829"/>
      <c r="J101" s="829"/>
      <c r="K101" s="829"/>
      <c r="L101" s="829"/>
      <c r="M101" s="829"/>
      <c r="N101" s="829"/>
      <c r="O101" s="829"/>
      <c r="P101" s="829"/>
      <c r="Q101" s="829"/>
      <c r="R101" s="829"/>
      <c r="S101" s="829"/>
      <c r="T101" s="829"/>
      <c r="U101" s="829"/>
      <c r="V101" s="829"/>
      <c r="W101" s="829"/>
      <c r="X101" s="829"/>
      <c r="Y101" s="829"/>
      <c r="Z101" s="829"/>
      <c r="AA101" s="829"/>
      <c r="AB101" s="829"/>
      <c r="AC101" s="829"/>
      <c r="AD101" s="829"/>
      <c r="AE101" s="829"/>
      <c r="AF101" s="829"/>
      <c r="AG101" s="829"/>
      <c r="AH101" s="829"/>
      <c r="AI101" s="829"/>
      <c r="AJ101" s="829"/>
      <c r="AK101" s="829"/>
      <c r="AL101" s="829"/>
      <c r="AM101" s="829"/>
      <c r="AN101" s="809">
        <f>SUM(I101:AM101)</f>
        <v>0</v>
      </c>
      <c r="AO101" s="553"/>
      <c r="AP101" s="554"/>
      <c r="AR101" s="690" t="s">
        <v>888</v>
      </c>
      <c r="AS101" s="558">
        <f>+AR97*AN106</f>
        <v>0</v>
      </c>
      <c r="AT101" s="529"/>
      <c r="AU101" s="558"/>
      <c r="AV101" s="559"/>
    </row>
    <row r="102" spans="3:48" ht="18.75" customHeight="1">
      <c r="E102" s="561"/>
      <c r="F102" s="2360" t="s">
        <v>950</v>
      </c>
      <c r="G102" s="2361"/>
      <c r="H102" s="851" t="s">
        <v>895</v>
      </c>
      <c r="I102" s="832">
        <f>+G103+I96-I98</f>
        <v>0</v>
      </c>
      <c r="J102" s="832">
        <f t="shared" ref="J102:AM102" si="24">+I102+J96-J98</f>
        <v>0</v>
      </c>
      <c r="K102" s="832">
        <f t="shared" si="24"/>
        <v>0</v>
      </c>
      <c r="L102" s="832">
        <f t="shared" si="24"/>
        <v>0</v>
      </c>
      <c r="M102" s="832">
        <f t="shared" si="24"/>
        <v>0</v>
      </c>
      <c r="N102" s="832">
        <f t="shared" si="24"/>
        <v>0</v>
      </c>
      <c r="O102" s="832">
        <f t="shared" si="24"/>
        <v>0</v>
      </c>
      <c r="P102" s="832">
        <f t="shared" si="24"/>
        <v>40</v>
      </c>
      <c r="Q102" s="832">
        <f t="shared" si="24"/>
        <v>40</v>
      </c>
      <c r="R102" s="832">
        <f t="shared" si="24"/>
        <v>40</v>
      </c>
      <c r="S102" s="832">
        <f t="shared" si="24"/>
        <v>100</v>
      </c>
      <c r="T102" s="832">
        <f t="shared" si="24"/>
        <v>60</v>
      </c>
      <c r="U102" s="832">
        <f t="shared" si="24"/>
        <v>20</v>
      </c>
      <c r="V102" s="832">
        <f t="shared" si="24"/>
        <v>-20</v>
      </c>
      <c r="W102" s="832">
        <f t="shared" si="24"/>
        <v>-60</v>
      </c>
      <c r="X102" s="832">
        <f t="shared" si="24"/>
        <v>-60</v>
      </c>
      <c r="Y102" s="832">
        <f t="shared" si="24"/>
        <v>-60</v>
      </c>
      <c r="Z102" s="832">
        <f t="shared" si="24"/>
        <v>-100</v>
      </c>
      <c r="AA102" s="832">
        <f t="shared" si="24"/>
        <v>-140</v>
      </c>
      <c r="AB102" s="832">
        <f t="shared" si="24"/>
        <v>-180</v>
      </c>
      <c r="AC102" s="832">
        <f t="shared" si="24"/>
        <v>-220</v>
      </c>
      <c r="AD102" s="832">
        <f t="shared" si="24"/>
        <v>-260</v>
      </c>
      <c r="AE102" s="832">
        <f t="shared" si="24"/>
        <v>-260</v>
      </c>
      <c r="AF102" s="832">
        <f t="shared" si="24"/>
        <v>-260</v>
      </c>
      <c r="AG102" s="832">
        <f t="shared" si="24"/>
        <v>-320</v>
      </c>
      <c r="AH102" s="832">
        <f t="shared" si="24"/>
        <v>-380</v>
      </c>
      <c r="AI102" s="832">
        <f t="shared" si="24"/>
        <v>-460</v>
      </c>
      <c r="AJ102" s="832">
        <f t="shared" si="24"/>
        <v>-520</v>
      </c>
      <c r="AK102" s="832">
        <f t="shared" si="24"/>
        <v>-520</v>
      </c>
      <c r="AL102" s="832">
        <f t="shared" si="24"/>
        <v>-520</v>
      </c>
      <c r="AM102" s="832">
        <f t="shared" si="24"/>
        <v>-520</v>
      </c>
      <c r="AN102" s="812"/>
      <c r="AO102" s="553"/>
      <c r="AP102" s="554"/>
      <c r="AT102" s="565"/>
      <c r="AV102" s="559"/>
    </row>
    <row r="103" spans="3:48" ht="18.75" customHeight="1" thickBot="1">
      <c r="E103" s="583"/>
      <c r="F103" s="567"/>
      <c r="G103" s="738">
        <f>+MLF・ピポット!G119</f>
        <v>0</v>
      </c>
      <c r="H103" s="846" t="s">
        <v>904</v>
      </c>
      <c r="I103" s="847"/>
      <c r="J103" s="847">
        <f>+I103+J97-J99-J101</f>
        <v>0</v>
      </c>
      <c r="K103" s="847">
        <f t="shared" ref="K103:AM103" si="25">+J103+K97-K99-K101</f>
        <v>0</v>
      </c>
      <c r="L103" s="847">
        <f t="shared" si="25"/>
        <v>0</v>
      </c>
      <c r="M103" s="847">
        <f t="shared" si="25"/>
        <v>0</v>
      </c>
      <c r="N103" s="847">
        <f t="shared" si="25"/>
        <v>0</v>
      </c>
      <c r="O103" s="847">
        <f t="shared" si="25"/>
        <v>0</v>
      </c>
      <c r="P103" s="847">
        <f t="shared" si="25"/>
        <v>0</v>
      </c>
      <c r="Q103" s="847">
        <f t="shared" si="25"/>
        <v>0</v>
      </c>
      <c r="R103" s="847">
        <f t="shared" si="25"/>
        <v>0</v>
      </c>
      <c r="S103" s="847">
        <f t="shared" si="25"/>
        <v>0</v>
      </c>
      <c r="T103" s="847">
        <f t="shared" si="25"/>
        <v>0</v>
      </c>
      <c r="U103" s="847">
        <f t="shared" si="25"/>
        <v>0</v>
      </c>
      <c r="V103" s="847">
        <f t="shared" si="25"/>
        <v>0</v>
      </c>
      <c r="W103" s="847">
        <f t="shared" si="25"/>
        <v>0</v>
      </c>
      <c r="X103" s="847">
        <f t="shared" si="25"/>
        <v>0</v>
      </c>
      <c r="Y103" s="847">
        <f t="shared" si="25"/>
        <v>0</v>
      </c>
      <c r="Z103" s="847">
        <f t="shared" si="25"/>
        <v>0</v>
      </c>
      <c r="AA103" s="847">
        <f t="shared" si="25"/>
        <v>0</v>
      </c>
      <c r="AB103" s="847">
        <f t="shared" si="25"/>
        <v>0</v>
      </c>
      <c r="AC103" s="847">
        <f t="shared" si="25"/>
        <v>0</v>
      </c>
      <c r="AD103" s="847">
        <f t="shared" si="25"/>
        <v>0</v>
      </c>
      <c r="AE103" s="847">
        <f t="shared" si="25"/>
        <v>0</v>
      </c>
      <c r="AF103" s="847">
        <f t="shared" si="25"/>
        <v>0</v>
      </c>
      <c r="AG103" s="847">
        <f t="shared" si="25"/>
        <v>0</v>
      </c>
      <c r="AH103" s="847">
        <f t="shared" si="25"/>
        <v>0</v>
      </c>
      <c r="AI103" s="847">
        <f t="shared" si="25"/>
        <v>0</v>
      </c>
      <c r="AJ103" s="847">
        <f t="shared" si="25"/>
        <v>0</v>
      </c>
      <c r="AK103" s="847">
        <f t="shared" si="25"/>
        <v>0</v>
      </c>
      <c r="AL103" s="847">
        <f t="shared" si="25"/>
        <v>0</v>
      </c>
      <c r="AM103" s="847">
        <f t="shared" si="25"/>
        <v>0</v>
      </c>
      <c r="AN103" s="848">
        <f>AM103</f>
        <v>0</v>
      </c>
      <c r="AO103" s="570"/>
      <c r="AP103" s="571"/>
    </row>
    <row r="104" spans="3:48" ht="18" hidden="1" customHeight="1">
      <c r="E104" s="593"/>
      <c r="F104" s="596" t="s">
        <v>974</v>
      </c>
      <c r="G104" s="596" t="s">
        <v>944</v>
      </c>
      <c r="H104" s="849" t="s">
        <v>895</v>
      </c>
      <c r="I104" s="824"/>
      <c r="J104" s="824"/>
      <c r="K104" s="824"/>
      <c r="L104" s="824"/>
      <c r="M104" s="824"/>
      <c r="N104" s="824"/>
      <c r="O104" s="824"/>
      <c r="P104" s="824"/>
      <c r="Q104" s="824"/>
      <c r="R104" s="824"/>
      <c r="S104" s="824"/>
      <c r="T104" s="824"/>
      <c r="U104" s="824"/>
      <c r="V104" s="824"/>
      <c r="W104" s="824"/>
      <c r="X104" s="824"/>
      <c r="Y104" s="824"/>
      <c r="Z104" s="824"/>
      <c r="AA104" s="824"/>
      <c r="AB104" s="824"/>
      <c r="AC104" s="824"/>
      <c r="AD104" s="824"/>
      <c r="AE104" s="824"/>
      <c r="AF104" s="824"/>
      <c r="AG104" s="824"/>
      <c r="AH104" s="824"/>
      <c r="AI104" s="824"/>
      <c r="AJ104" s="824"/>
      <c r="AK104" s="824"/>
      <c r="AL104" s="824"/>
      <c r="AM104" s="824"/>
      <c r="AN104" s="805">
        <f>SUM(I104:AM104)</f>
        <v>0</v>
      </c>
      <c r="AO104" s="548"/>
      <c r="AP104" s="549"/>
      <c r="AT104" s="529"/>
      <c r="AU104" s="529"/>
      <c r="AV104" s="543"/>
    </row>
    <row r="105" spans="3:48" ht="18" hidden="1" customHeight="1">
      <c r="E105" s="594" t="s">
        <v>978</v>
      </c>
      <c r="F105" s="597"/>
      <c r="G105" s="597"/>
      <c r="H105" s="597" t="s">
        <v>904</v>
      </c>
      <c r="I105" s="844"/>
      <c r="J105" s="844"/>
      <c r="K105" s="844"/>
      <c r="L105" s="844"/>
      <c r="M105" s="844"/>
      <c r="N105" s="844"/>
      <c r="O105" s="844"/>
      <c r="P105" s="844"/>
      <c r="Q105" s="844"/>
      <c r="R105" s="844"/>
      <c r="S105" s="844"/>
      <c r="T105" s="844"/>
      <c r="U105" s="844"/>
      <c r="V105" s="844"/>
      <c r="W105" s="844"/>
      <c r="X105" s="844"/>
      <c r="Y105" s="844"/>
      <c r="Z105" s="844"/>
      <c r="AA105" s="844"/>
      <c r="AB105" s="844"/>
      <c r="AC105" s="844"/>
      <c r="AD105" s="844"/>
      <c r="AE105" s="844"/>
      <c r="AF105" s="844"/>
      <c r="AG105" s="844"/>
      <c r="AH105" s="844"/>
      <c r="AI105" s="844"/>
      <c r="AJ105" s="844"/>
      <c r="AK105" s="844"/>
      <c r="AL105" s="844"/>
      <c r="AM105" s="844"/>
      <c r="AN105" s="812"/>
      <c r="AO105" s="553"/>
      <c r="AP105" s="554"/>
      <c r="AT105" s="595"/>
    </row>
    <row r="106" spans="3:48" ht="18" hidden="1" customHeight="1">
      <c r="E106" s="594" t="s">
        <v>979</v>
      </c>
      <c r="F106" s="598" t="s">
        <v>977</v>
      </c>
      <c r="G106" s="598" t="s">
        <v>947</v>
      </c>
      <c r="H106" s="850" t="s">
        <v>895</v>
      </c>
      <c r="I106" s="826"/>
      <c r="J106" s="826"/>
      <c r="K106" s="826"/>
      <c r="L106" s="826"/>
      <c r="M106" s="826"/>
      <c r="N106" s="826"/>
      <c r="O106" s="826"/>
      <c r="P106" s="826"/>
      <c r="Q106" s="826"/>
      <c r="R106" s="826"/>
      <c r="S106" s="826"/>
      <c r="T106" s="826"/>
      <c r="U106" s="826"/>
      <c r="V106" s="826"/>
      <c r="W106" s="826"/>
      <c r="X106" s="826"/>
      <c r="Y106" s="826"/>
      <c r="Z106" s="826"/>
      <c r="AA106" s="826"/>
      <c r="AB106" s="826"/>
      <c r="AC106" s="826"/>
      <c r="AD106" s="826"/>
      <c r="AE106" s="826"/>
      <c r="AF106" s="826"/>
      <c r="AG106" s="826"/>
      <c r="AH106" s="826"/>
      <c r="AI106" s="826"/>
      <c r="AJ106" s="826"/>
      <c r="AK106" s="826"/>
      <c r="AL106" s="826"/>
      <c r="AM106" s="826"/>
      <c r="AN106" s="806">
        <f>SUM(I106:AM106)</f>
        <v>0</v>
      </c>
      <c r="AO106" s="553" t="e">
        <f>+#REF!</f>
        <v>#REF!</v>
      </c>
      <c r="AP106" s="557" t="e">
        <f>+#REF!</f>
        <v>#REF!</v>
      </c>
      <c r="AV106" s="559"/>
    </row>
    <row r="107" spans="3:48" ht="18" hidden="1" customHeight="1">
      <c r="E107" s="594"/>
      <c r="F107" s="597"/>
      <c r="G107" s="597"/>
      <c r="H107" s="597" t="s">
        <v>904</v>
      </c>
      <c r="I107" s="845"/>
      <c r="J107" s="845"/>
      <c r="K107" s="845"/>
      <c r="L107" s="845"/>
      <c r="M107" s="845"/>
      <c r="N107" s="845"/>
      <c r="O107" s="845"/>
      <c r="P107" s="845"/>
      <c r="Q107" s="845"/>
      <c r="R107" s="845"/>
      <c r="S107" s="845"/>
      <c r="T107" s="844"/>
      <c r="U107" s="844"/>
      <c r="V107" s="845"/>
      <c r="W107" s="845"/>
      <c r="X107" s="845"/>
      <c r="Y107" s="845"/>
      <c r="Z107" s="845"/>
      <c r="AA107" s="845"/>
      <c r="AB107" s="845"/>
      <c r="AC107" s="845"/>
      <c r="AD107" s="845"/>
      <c r="AE107" s="845"/>
      <c r="AF107" s="845"/>
      <c r="AG107" s="845"/>
      <c r="AH107" s="845"/>
      <c r="AI107" s="845"/>
      <c r="AJ107" s="845"/>
      <c r="AK107" s="845"/>
      <c r="AL107" s="845"/>
      <c r="AM107" s="845"/>
      <c r="AN107" s="810"/>
      <c r="AO107" s="553"/>
      <c r="AP107" s="554"/>
    </row>
    <row r="108" spans="3:48" ht="18" hidden="1" customHeight="1">
      <c r="E108" s="561"/>
      <c r="F108" s="2358" t="s">
        <v>948</v>
      </c>
      <c r="G108" s="2359"/>
      <c r="H108" s="552"/>
      <c r="I108" s="833"/>
      <c r="J108" s="833"/>
      <c r="K108" s="833"/>
      <c r="L108" s="833"/>
      <c r="M108" s="833"/>
      <c r="N108" s="833"/>
      <c r="O108" s="833"/>
      <c r="P108" s="833"/>
      <c r="Q108" s="833"/>
      <c r="R108" s="833"/>
      <c r="S108" s="833"/>
      <c r="T108" s="833"/>
      <c r="U108" s="833"/>
      <c r="V108" s="833"/>
      <c r="W108" s="833"/>
      <c r="X108" s="833"/>
      <c r="Y108" s="833"/>
      <c r="Z108" s="833"/>
      <c r="AA108" s="833"/>
      <c r="AB108" s="833"/>
      <c r="AC108" s="833"/>
      <c r="AD108" s="833"/>
      <c r="AE108" s="833"/>
      <c r="AF108" s="833"/>
      <c r="AG108" s="833"/>
      <c r="AH108" s="833"/>
      <c r="AI108" s="833"/>
      <c r="AJ108" s="833"/>
      <c r="AK108" s="833"/>
      <c r="AL108" s="833"/>
      <c r="AM108" s="833"/>
      <c r="AN108" s="808"/>
      <c r="AO108" s="581"/>
      <c r="AP108" s="582"/>
      <c r="AT108" s="565"/>
      <c r="AV108" s="559"/>
    </row>
    <row r="109" spans="3:48" ht="18" hidden="1" customHeight="1">
      <c r="E109" s="561"/>
      <c r="F109" s="2342" t="s">
        <v>949</v>
      </c>
      <c r="G109" s="2343"/>
      <c r="H109" s="552"/>
      <c r="I109" s="829"/>
      <c r="J109" s="829"/>
      <c r="K109" s="829"/>
      <c r="L109" s="829"/>
      <c r="M109" s="829"/>
      <c r="N109" s="829"/>
      <c r="O109" s="829"/>
      <c r="P109" s="829"/>
      <c r="Q109" s="829"/>
      <c r="R109" s="829"/>
      <c r="S109" s="829"/>
      <c r="T109" s="829"/>
      <c r="U109" s="829"/>
      <c r="V109" s="829"/>
      <c r="W109" s="829"/>
      <c r="X109" s="829"/>
      <c r="Y109" s="829"/>
      <c r="Z109" s="829"/>
      <c r="AA109" s="829"/>
      <c r="AB109" s="829"/>
      <c r="AC109" s="829"/>
      <c r="AD109" s="829"/>
      <c r="AE109" s="829"/>
      <c r="AF109" s="829"/>
      <c r="AG109" s="829"/>
      <c r="AH109" s="829"/>
      <c r="AI109" s="829"/>
      <c r="AJ109" s="829"/>
      <c r="AK109" s="829"/>
      <c r="AL109" s="829"/>
      <c r="AM109" s="829"/>
      <c r="AN109" s="809"/>
      <c r="AO109" s="553"/>
      <c r="AP109" s="554"/>
      <c r="AT109" s="565"/>
      <c r="AV109" s="559"/>
    </row>
    <row r="110" spans="3:48" ht="18" customHeight="1">
      <c r="E110" s="588" t="s">
        <v>978</v>
      </c>
      <c r="F110" s="2360" t="s">
        <v>950</v>
      </c>
      <c r="G110" s="2361"/>
      <c r="H110" s="851" t="s">
        <v>895</v>
      </c>
      <c r="I110" s="832">
        <f>+G111+I104-I106</f>
        <v>0</v>
      </c>
      <c r="J110" s="832">
        <f t="shared" ref="J110:AM110" si="26">+I110+J104-J106</f>
        <v>0</v>
      </c>
      <c r="K110" s="832">
        <f t="shared" si="26"/>
        <v>0</v>
      </c>
      <c r="L110" s="832">
        <f t="shared" si="26"/>
        <v>0</v>
      </c>
      <c r="M110" s="832">
        <f t="shared" si="26"/>
        <v>0</v>
      </c>
      <c r="N110" s="832">
        <f t="shared" si="26"/>
        <v>0</v>
      </c>
      <c r="O110" s="832">
        <f t="shared" si="26"/>
        <v>0</v>
      </c>
      <c r="P110" s="832">
        <f t="shared" si="26"/>
        <v>0</v>
      </c>
      <c r="Q110" s="832">
        <f t="shared" si="26"/>
        <v>0</v>
      </c>
      <c r="R110" s="832">
        <f t="shared" si="26"/>
        <v>0</v>
      </c>
      <c r="S110" s="832">
        <f t="shared" si="26"/>
        <v>0</v>
      </c>
      <c r="T110" s="832">
        <f t="shared" si="26"/>
        <v>0</v>
      </c>
      <c r="U110" s="832">
        <f t="shared" si="26"/>
        <v>0</v>
      </c>
      <c r="V110" s="832">
        <f t="shared" si="26"/>
        <v>0</v>
      </c>
      <c r="W110" s="832">
        <f t="shared" si="26"/>
        <v>0</v>
      </c>
      <c r="X110" s="832">
        <f t="shared" si="26"/>
        <v>0</v>
      </c>
      <c r="Y110" s="832">
        <f t="shared" si="26"/>
        <v>0</v>
      </c>
      <c r="Z110" s="832">
        <f t="shared" si="26"/>
        <v>0</v>
      </c>
      <c r="AA110" s="832">
        <f t="shared" si="26"/>
        <v>0</v>
      </c>
      <c r="AB110" s="832">
        <f t="shared" si="26"/>
        <v>0</v>
      </c>
      <c r="AC110" s="832">
        <f t="shared" si="26"/>
        <v>0</v>
      </c>
      <c r="AD110" s="832">
        <f t="shared" si="26"/>
        <v>0</v>
      </c>
      <c r="AE110" s="832">
        <f t="shared" si="26"/>
        <v>0</v>
      </c>
      <c r="AF110" s="832">
        <f t="shared" si="26"/>
        <v>0</v>
      </c>
      <c r="AG110" s="832">
        <f t="shared" si="26"/>
        <v>0</v>
      </c>
      <c r="AH110" s="832">
        <f t="shared" si="26"/>
        <v>0</v>
      </c>
      <c r="AI110" s="832">
        <f t="shared" si="26"/>
        <v>0</v>
      </c>
      <c r="AJ110" s="832">
        <f t="shared" si="26"/>
        <v>0</v>
      </c>
      <c r="AK110" s="832">
        <f t="shared" si="26"/>
        <v>0</v>
      </c>
      <c r="AL110" s="832">
        <f t="shared" si="26"/>
        <v>0</v>
      </c>
      <c r="AM110" s="832">
        <f t="shared" si="26"/>
        <v>0</v>
      </c>
      <c r="AN110" s="812"/>
      <c r="AO110" s="870">
        <f>+管理ﾌｫｰﾏｯﾄ!G7</f>
        <v>0</v>
      </c>
      <c r="AP110" s="554"/>
      <c r="AT110" s="565"/>
      <c r="AV110" s="559"/>
    </row>
    <row r="111" spans="3:48" ht="18" customHeight="1" thickBot="1">
      <c r="E111" s="756" t="s">
        <v>979</v>
      </c>
      <c r="F111" s="567"/>
      <c r="G111" s="568">
        <v>0</v>
      </c>
      <c r="H111" s="846" t="s">
        <v>904</v>
      </c>
      <c r="I111" s="847">
        <f>+G111+I105-I107-I109</f>
        <v>0</v>
      </c>
      <c r="J111" s="847">
        <f>+I111+J105-J107-J109</f>
        <v>0</v>
      </c>
      <c r="K111" s="847">
        <f t="shared" ref="K111:AM111" si="27">+J111+K105-K107-K109</f>
        <v>0</v>
      </c>
      <c r="L111" s="847">
        <f t="shared" si="27"/>
        <v>0</v>
      </c>
      <c r="M111" s="847">
        <f t="shared" si="27"/>
        <v>0</v>
      </c>
      <c r="N111" s="847">
        <f t="shared" si="27"/>
        <v>0</v>
      </c>
      <c r="O111" s="847">
        <f t="shared" si="27"/>
        <v>0</v>
      </c>
      <c r="P111" s="847">
        <f t="shared" si="27"/>
        <v>0</v>
      </c>
      <c r="Q111" s="847">
        <f t="shared" si="27"/>
        <v>0</v>
      </c>
      <c r="R111" s="847">
        <f t="shared" si="27"/>
        <v>0</v>
      </c>
      <c r="S111" s="847">
        <f t="shared" si="27"/>
        <v>0</v>
      </c>
      <c r="T111" s="847">
        <f t="shared" si="27"/>
        <v>0</v>
      </c>
      <c r="U111" s="847">
        <f t="shared" si="27"/>
        <v>0</v>
      </c>
      <c r="V111" s="847">
        <f t="shared" si="27"/>
        <v>0</v>
      </c>
      <c r="W111" s="847">
        <f t="shared" si="27"/>
        <v>0</v>
      </c>
      <c r="X111" s="847">
        <f t="shared" si="27"/>
        <v>0</v>
      </c>
      <c r="Y111" s="847">
        <f t="shared" si="27"/>
        <v>0</v>
      </c>
      <c r="Z111" s="847">
        <f t="shared" si="27"/>
        <v>0</v>
      </c>
      <c r="AA111" s="847">
        <f t="shared" si="27"/>
        <v>0</v>
      </c>
      <c r="AB111" s="847">
        <f t="shared" si="27"/>
        <v>0</v>
      </c>
      <c r="AC111" s="847">
        <f t="shared" si="27"/>
        <v>0</v>
      </c>
      <c r="AD111" s="847">
        <f t="shared" si="27"/>
        <v>0</v>
      </c>
      <c r="AE111" s="847">
        <f t="shared" si="27"/>
        <v>0</v>
      </c>
      <c r="AF111" s="847">
        <f t="shared" si="27"/>
        <v>0</v>
      </c>
      <c r="AG111" s="847">
        <f t="shared" si="27"/>
        <v>0</v>
      </c>
      <c r="AH111" s="847">
        <f t="shared" si="27"/>
        <v>0</v>
      </c>
      <c r="AI111" s="847">
        <f t="shared" si="27"/>
        <v>0</v>
      </c>
      <c r="AJ111" s="847">
        <f t="shared" si="27"/>
        <v>0</v>
      </c>
      <c r="AK111" s="847">
        <f t="shared" si="27"/>
        <v>0</v>
      </c>
      <c r="AL111" s="847">
        <f t="shared" si="27"/>
        <v>0</v>
      </c>
      <c r="AM111" s="847">
        <f t="shared" si="27"/>
        <v>0</v>
      </c>
      <c r="AN111" s="852">
        <f>AM111</f>
        <v>0</v>
      </c>
      <c r="AO111" s="570"/>
      <c r="AP111" s="571"/>
    </row>
    <row r="112" spans="3:48" ht="18" customHeight="1">
      <c r="C112" s="599"/>
      <c r="D112" s="2375"/>
      <c r="E112" s="600" t="s">
        <v>980</v>
      </c>
      <c r="F112" s="2362" t="s">
        <v>901</v>
      </c>
      <c r="G112" s="2362" t="s">
        <v>944</v>
      </c>
      <c r="H112" s="573" t="s">
        <v>895</v>
      </c>
      <c r="I112" s="832"/>
      <c r="J112" s="832"/>
      <c r="K112" s="832"/>
      <c r="L112" s="832"/>
      <c r="M112" s="832"/>
      <c r="N112" s="832"/>
      <c r="O112" s="832"/>
      <c r="P112" s="832"/>
      <c r="Q112" s="832"/>
      <c r="R112" s="832"/>
      <c r="S112" s="832"/>
      <c r="T112" s="832"/>
      <c r="U112" s="832"/>
      <c r="V112" s="832"/>
      <c r="W112" s="832"/>
      <c r="X112" s="832"/>
      <c r="Y112" s="832"/>
      <c r="Z112" s="832"/>
      <c r="AA112" s="832"/>
      <c r="AB112" s="832"/>
      <c r="AC112" s="832"/>
      <c r="AD112" s="832"/>
      <c r="AE112" s="832"/>
      <c r="AF112" s="832"/>
      <c r="AG112" s="832"/>
      <c r="AH112" s="832"/>
      <c r="AI112" s="832"/>
      <c r="AJ112" s="832"/>
      <c r="AK112" s="832"/>
      <c r="AL112" s="832"/>
      <c r="AM112" s="832"/>
      <c r="AN112" s="812">
        <f>SUM(I112:AM112)</f>
        <v>0</v>
      </c>
      <c r="AO112" s="601"/>
      <c r="AP112" s="601"/>
    </row>
    <row r="113" spans="3:48" ht="18" customHeight="1">
      <c r="C113" s="599"/>
      <c r="D113" s="2375"/>
      <c r="E113" s="600"/>
      <c r="F113" s="2353"/>
      <c r="G113" s="2353"/>
      <c r="H113" s="552" t="s">
        <v>904</v>
      </c>
      <c r="I113" s="825"/>
      <c r="J113" s="825"/>
      <c r="K113" s="825"/>
      <c r="L113" s="825"/>
      <c r="M113" s="825"/>
      <c r="N113" s="825"/>
      <c r="O113" s="825"/>
      <c r="P113" s="825"/>
      <c r="Q113" s="825"/>
      <c r="R113" s="825"/>
      <c r="S113" s="825"/>
      <c r="T113" s="825"/>
      <c r="U113" s="825"/>
      <c r="V113" s="825"/>
      <c r="W113" s="825"/>
      <c r="X113" s="825"/>
      <c r="Y113" s="825"/>
      <c r="Z113" s="825"/>
      <c r="AA113" s="825"/>
      <c r="AB113" s="825"/>
      <c r="AC113" s="825"/>
      <c r="AD113" s="825"/>
      <c r="AE113" s="825"/>
      <c r="AF113" s="825"/>
      <c r="AG113" s="825"/>
      <c r="AH113" s="825"/>
      <c r="AI113" s="825"/>
      <c r="AJ113" s="825"/>
      <c r="AK113" s="825"/>
      <c r="AL113" s="825"/>
      <c r="AM113" s="825"/>
      <c r="AN113" s="806">
        <f t="shared" ref="AN113:AN120" si="28">SUM(I113:AM113)</f>
        <v>0</v>
      </c>
      <c r="AO113" s="602"/>
      <c r="AP113" s="602"/>
    </row>
    <row r="114" spans="3:48" ht="18" customHeight="1">
      <c r="D114" s="2375"/>
      <c r="E114" s="600" t="s">
        <v>981</v>
      </c>
      <c r="F114" s="2374" t="s">
        <v>129</v>
      </c>
      <c r="G114" s="2374" t="s">
        <v>947</v>
      </c>
      <c r="H114" s="556" t="s">
        <v>895</v>
      </c>
      <c r="I114" s="826"/>
      <c r="J114" s="826"/>
      <c r="K114" s="826"/>
      <c r="L114" s="826"/>
      <c r="M114" s="826"/>
      <c r="N114" s="826"/>
      <c r="O114" s="826"/>
      <c r="P114" s="826"/>
      <c r="Q114" s="826"/>
      <c r="R114" s="826"/>
      <c r="S114" s="826"/>
      <c r="T114" s="826"/>
      <c r="U114" s="826"/>
      <c r="V114" s="826"/>
      <c r="W114" s="826"/>
      <c r="X114" s="826"/>
      <c r="Y114" s="826"/>
      <c r="Z114" s="826"/>
      <c r="AA114" s="826"/>
      <c r="AB114" s="826"/>
      <c r="AC114" s="826"/>
      <c r="AD114" s="826"/>
      <c r="AE114" s="826"/>
      <c r="AF114" s="826"/>
      <c r="AG114" s="826"/>
      <c r="AH114" s="826"/>
      <c r="AI114" s="826"/>
      <c r="AJ114" s="826"/>
      <c r="AK114" s="826"/>
      <c r="AL114" s="826"/>
      <c r="AM114" s="826"/>
      <c r="AN114" s="806">
        <f t="shared" si="28"/>
        <v>0</v>
      </c>
      <c r="AO114" s="602"/>
      <c r="AP114" s="602"/>
    </row>
    <row r="115" spans="3:48" ht="18" customHeight="1">
      <c r="D115" s="2375"/>
      <c r="E115" s="600"/>
      <c r="F115" s="2353"/>
      <c r="G115" s="2353"/>
      <c r="H115" s="552" t="s">
        <v>904</v>
      </c>
      <c r="I115" s="825"/>
      <c r="J115" s="825"/>
      <c r="K115" s="825"/>
      <c r="L115" s="825"/>
      <c r="M115" s="825"/>
      <c r="N115" s="825"/>
      <c r="O115" s="825"/>
      <c r="P115" s="825"/>
      <c r="Q115" s="825"/>
      <c r="R115" s="825"/>
      <c r="S115" s="825"/>
      <c r="T115" s="825"/>
      <c r="U115" s="825"/>
      <c r="V115" s="825"/>
      <c r="W115" s="825"/>
      <c r="X115" s="825"/>
      <c r="Y115" s="825"/>
      <c r="Z115" s="825"/>
      <c r="AA115" s="825"/>
      <c r="AB115" s="825"/>
      <c r="AC115" s="825"/>
      <c r="AD115" s="825"/>
      <c r="AE115" s="825"/>
      <c r="AF115" s="825"/>
      <c r="AG115" s="825"/>
      <c r="AH115" s="825"/>
      <c r="AI115" s="825"/>
      <c r="AJ115" s="825"/>
      <c r="AK115" s="825"/>
      <c r="AL115" s="825"/>
      <c r="AM115" s="825"/>
      <c r="AN115" s="806">
        <f t="shared" si="28"/>
        <v>0</v>
      </c>
      <c r="AO115" s="590"/>
      <c r="AP115" s="590"/>
      <c r="AR115" s="515"/>
      <c r="AS115" s="515"/>
    </row>
    <row r="116" spans="3:48" ht="18" customHeight="1">
      <c r="C116" s="599"/>
      <c r="D116" s="2375"/>
      <c r="E116" s="600"/>
      <c r="F116" s="2374" t="s">
        <v>982</v>
      </c>
      <c r="G116" s="2374" t="s">
        <v>944</v>
      </c>
      <c r="H116" s="556" t="s">
        <v>895</v>
      </c>
      <c r="I116" s="826"/>
      <c r="J116" s="826"/>
      <c r="K116" s="826"/>
      <c r="L116" s="826"/>
      <c r="M116" s="826"/>
      <c r="N116" s="826"/>
      <c r="O116" s="826"/>
      <c r="P116" s="826"/>
      <c r="Q116" s="826"/>
      <c r="R116" s="826"/>
      <c r="S116" s="826"/>
      <c r="T116" s="826"/>
      <c r="U116" s="826"/>
      <c r="V116" s="826"/>
      <c r="W116" s="826"/>
      <c r="X116" s="826"/>
      <c r="Y116" s="826"/>
      <c r="Z116" s="826"/>
      <c r="AA116" s="826"/>
      <c r="AB116" s="826"/>
      <c r="AC116" s="826"/>
      <c r="AD116" s="826"/>
      <c r="AE116" s="826"/>
      <c r="AF116" s="826"/>
      <c r="AG116" s="826"/>
      <c r="AH116" s="826"/>
      <c r="AI116" s="826"/>
      <c r="AJ116" s="826"/>
      <c r="AK116" s="826"/>
      <c r="AL116" s="826"/>
      <c r="AM116" s="826"/>
      <c r="AN116" s="806">
        <f t="shared" si="28"/>
        <v>0</v>
      </c>
      <c r="AO116" s="590"/>
      <c r="AP116" s="590"/>
      <c r="AT116" s="523"/>
      <c r="AV116" s="523"/>
    </row>
    <row r="117" spans="3:48" ht="18" customHeight="1">
      <c r="C117" s="599"/>
      <c r="D117" s="2375"/>
      <c r="E117" s="600"/>
      <c r="F117" s="2353"/>
      <c r="G117" s="2353"/>
      <c r="H117" s="552" t="s">
        <v>904</v>
      </c>
      <c r="I117" s="825"/>
      <c r="J117" s="825"/>
      <c r="K117" s="825"/>
      <c r="L117" s="825"/>
      <c r="M117" s="825"/>
      <c r="N117" s="825"/>
      <c r="O117" s="825"/>
      <c r="P117" s="825"/>
      <c r="Q117" s="825"/>
      <c r="R117" s="825"/>
      <c r="S117" s="825"/>
      <c r="T117" s="825"/>
      <c r="U117" s="825"/>
      <c r="V117" s="825"/>
      <c r="W117" s="825"/>
      <c r="X117" s="825"/>
      <c r="Y117" s="825"/>
      <c r="Z117" s="825"/>
      <c r="AA117" s="825"/>
      <c r="AB117" s="825"/>
      <c r="AC117" s="825"/>
      <c r="AD117" s="825"/>
      <c r="AE117" s="825"/>
      <c r="AF117" s="825"/>
      <c r="AG117" s="825"/>
      <c r="AH117" s="825"/>
      <c r="AI117" s="825"/>
      <c r="AJ117" s="825"/>
      <c r="AK117" s="825"/>
      <c r="AL117" s="825"/>
      <c r="AM117" s="825"/>
      <c r="AN117" s="806">
        <f t="shared" si="28"/>
        <v>0</v>
      </c>
      <c r="AO117" s="590"/>
      <c r="AP117" s="590"/>
      <c r="AT117" s="523"/>
      <c r="AV117" s="523"/>
    </row>
    <row r="118" spans="3:48" ht="18" customHeight="1">
      <c r="D118" s="2375"/>
      <c r="E118" s="600" t="s">
        <v>983</v>
      </c>
      <c r="F118" s="2356" t="s">
        <v>955</v>
      </c>
      <c r="G118" s="2356" t="s">
        <v>947</v>
      </c>
      <c r="H118" s="556" t="s">
        <v>895</v>
      </c>
      <c r="I118" s="826"/>
      <c r="J118" s="826"/>
      <c r="K118" s="826"/>
      <c r="L118" s="826"/>
      <c r="M118" s="826"/>
      <c r="N118" s="826"/>
      <c r="O118" s="826"/>
      <c r="P118" s="826"/>
      <c r="Q118" s="826"/>
      <c r="R118" s="826"/>
      <c r="S118" s="826"/>
      <c r="T118" s="826"/>
      <c r="U118" s="826"/>
      <c r="V118" s="826"/>
      <c r="W118" s="826"/>
      <c r="X118" s="826"/>
      <c r="Y118" s="826"/>
      <c r="Z118" s="826"/>
      <c r="AA118" s="826"/>
      <c r="AB118" s="826"/>
      <c r="AC118" s="826"/>
      <c r="AD118" s="826"/>
      <c r="AE118" s="826"/>
      <c r="AF118" s="826"/>
      <c r="AG118" s="826"/>
      <c r="AH118" s="826"/>
      <c r="AI118" s="826"/>
      <c r="AJ118" s="826"/>
      <c r="AK118" s="826"/>
      <c r="AL118" s="826"/>
      <c r="AM118" s="826"/>
      <c r="AN118" s="806">
        <f t="shared" si="28"/>
        <v>0</v>
      </c>
      <c r="AO118" s="590" t="e">
        <f>+#REF!</f>
        <v>#REF!</v>
      </c>
      <c r="AP118" s="590" t="e">
        <f>+#REF!</f>
        <v>#REF!</v>
      </c>
      <c r="AQ118" s="603" t="e">
        <f>+#REF!</f>
        <v>#REF!</v>
      </c>
      <c r="AT118" s="565"/>
      <c r="AV118" s="604"/>
    </row>
    <row r="119" spans="3:48" ht="18" customHeight="1">
      <c r="D119" s="2375"/>
      <c r="E119" s="600"/>
      <c r="F119" s="2376"/>
      <c r="G119" s="2357"/>
      <c r="H119" s="552" t="s">
        <v>904</v>
      </c>
      <c r="I119" s="827"/>
      <c r="J119" s="827"/>
      <c r="K119" s="827"/>
      <c r="L119" s="827"/>
      <c r="M119" s="827"/>
      <c r="N119" s="827"/>
      <c r="O119" s="827"/>
      <c r="P119" s="827"/>
      <c r="Q119" s="827"/>
      <c r="R119" s="827"/>
      <c r="S119" s="827"/>
      <c r="T119" s="827"/>
      <c r="U119" s="827"/>
      <c r="V119" s="827"/>
      <c r="W119" s="827"/>
      <c r="X119" s="827"/>
      <c r="Y119" s="827"/>
      <c r="Z119" s="827"/>
      <c r="AA119" s="827"/>
      <c r="AB119" s="827"/>
      <c r="AC119" s="827"/>
      <c r="AD119" s="827"/>
      <c r="AE119" s="827"/>
      <c r="AF119" s="827"/>
      <c r="AG119" s="827"/>
      <c r="AH119" s="827"/>
      <c r="AI119" s="827"/>
      <c r="AJ119" s="827"/>
      <c r="AK119" s="827"/>
      <c r="AL119" s="827"/>
      <c r="AM119" s="827"/>
      <c r="AN119" s="806">
        <f t="shared" si="28"/>
        <v>0</v>
      </c>
      <c r="AO119" s="590"/>
      <c r="AP119" s="590"/>
      <c r="AT119" s="565"/>
      <c r="AV119" s="604"/>
    </row>
    <row r="120" spans="3:48" ht="18" customHeight="1">
      <c r="E120" s="600"/>
      <c r="F120" s="605"/>
      <c r="G120" s="2342" t="s">
        <v>949</v>
      </c>
      <c r="H120" s="2377"/>
      <c r="I120" s="827"/>
      <c r="J120" s="827"/>
      <c r="K120" s="827"/>
      <c r="L120" s="827"/>
      <c r="M120" s="827"/>
      <c r="N120" s="827"/>
      <c r="O120" s="827"/>
      <c r="P120" s="827"/>
      <c r="Q120" s="827"/>
      <c r="R120" s="827"/>
      <c r="S120" s="827"/>
      <c r="T120" s="827"/>
      <c r="U120" s="827"/>
      <c r="V120" s="827"/>
      <c r="W120" s="827"/>
      <c r="X120" s="827"/>
      <c r="Y120" s="827"/>
      <c r="Z120" s="827"/>
      <c r="AA120" s="827"/>
      <c r="AB120" s="827"/>
      <c r="AC120" s="827"/>
      <c r="AD120" s="827"/>
      <c r="AE120" s="827"/>
      <c r="AF120" s="827"/>
      <c r="AG120" s="827"/>
      <c r="AH120" s="827"/>
      <c r="AI120" s="827"/>
      <c r="AJ120" s="827"/>
      <c r="AK120" s="827"/>
      <c r="AL120" s="827"/>
      <c r="AM120" s="827"/>
      <c r="AN120" s="806">
        <f t="shared" si="28"/>
        <v>0</v>
      </c>
      <c r="AO120" s="590"/>
      <c r="AP120" s="590"/>
      <c r="AT120" s="565"/>
      <c r="AV120" s="604"/>
    </row>
    <row r="121" spans="3:48" ht="18" customHeight="1">
      <c r="D121" s="606"/>
      <c r="E121" s="607">
        <v>180</v>
      </c>
      <c r="F121" s="2362"/>
      <c r="G121" s="552" t="s">
        <v>950</v>
      </c>
      <c r="H121" s="608">
        <v>633</v>
      </c>
      <c r="I121" s="834">
        <f t="shared" ref="I121:AM121" si="29">+H121+I113-I115+I117-I119-I120</f>
        <v>633</v>
      </c>
      <c r="J121" s="834">
        <f t="shared" si="29"/>
        <v>633</v>
      </c>
      <c r="K121" s="834">
        <f t="shared" si="29"/>
        <v>633</v>
      </c>
      <c r="L121" s="834">
        <f t="shared" si="29"/>
        <v>633</v>
      </c>
      <c r="M121" s="834">
        <f t="shared" si="29"/>
        <v>633</v>
      </c>
      <c r="N121" s="834">
        <f t="shared" si="29"/>
        <v>633</v>
      </c>
      <c r="O121" s="834">
        <f t="shared" si="29"/>
        <v>633</v>
      </c>
      <c r="P121" s="834">
        <f t="shared" si="29"/>
        <v>633</v>
      </c>
      <c r="Q121" s="834">
        <f t="shared" si="29"/>
        <v>633</v>
      </c>
      <c r="R121" s="834">
        <f t="shared" si="29"/>
        <v>633</v>
      </c>
      <c r="S121" s="834">
        <f t="shared" si="29"/>
        <v>633</v>
      </c>
      <c r="T121" s="834">
        <f t="shared" si="29"/>
        <v>633</v>
      </c>
      <c r="U121" s="834">
        <f t="shared" si="29"/>
        <v>633</v>
      </c>
      <c r="V121" s="834">
        <f t="shared" si="29"/>
        <v>633</v>
      </c>
      <c r="W121" s="834">
        <f t="shared" si="29"/>
        <v>633</v>
      </c>
      <c r="X121" s="834">
        <f t="shared" si="29"/>
        <v>633</v>
      </c>
      <c r="Y121" s="834">
        <f t="shared" si="29"/>
        <v>633</v>
      </c>
      <c r="Z121" s="834">
        <f t="shared" si="29"/>
        <v>633</v>
      </c>
      <c r="AA121" s="834">
        <f t="shared" si="29"/>
        <v>633</v>
      </c>
      <c r="AB121" s="834">
        <f t="shared" si="29"/>
        <v>633</v>
      </c>
      <c r="AC121" s="834">
        <f t="shared" si="29"/>
        <v>633</v>
      </c>
      <c r="AD121" s="834">
        <f t="shared" si="29"/>
        <v>633</v>
      </c>
      <c r="AE121" s="834">
        <f t="shared" si="29"/>
        <v>633</v>
      </c>
      <c r="AF121" s="834">
        <f t="shared" si="29"/>
        <v>633</v>
      </c>
      <c r="AG121" s="834">
        <f t="shared" si="29"/>
        <v>633</v>
      </c>
      <c r="AH121" s="834">
        <f t="shared" si="29"/>
        <v>633</v>
      </c>
      <c r="AI121" s="834">
        <f t="shared" si="29"/>
        <v>633</v>
      </c>
      <c r="AJ121" s="834">
        <f t="shared" si="29"/>
        <v>633</v>
      </c>
      <c r="AK121" s="834">
        <f t="shared" si="29"/>
        <v>633</v>
      </c>
      <c r="AL121" s="834">
        <f t="shared" si="29"/>
        <v>633</v>
      </c>
      <c r="AM121" s="834">
        <f t="shared" si="29"/>
        <v>633</v>
      </c>
      <c r="AN121" s="609">
        <f>AM121</f>
        <v>633</v>
      </c>
      <c r="AO121" s="590"/>
      <c r="AP121" s="590"/>
    </row>
    <row r="122" spans="3:48" ht="18" customHeight="1">
      <c r="E122" s="607"/>
      <c r="F122" s="2353"/>
      <c r="G122" s="2342" t="s">
        <v>948</v>
      </c>
      <c r="H122" s="2377"/>
      <c r="I122" s="835"/>
      <c r="J122" s="835"/>
      <c r="K122" s="835"/>
      <c r="L122" s="835"/>
      <c r="M122" s="835"/>
      <c r="N122" s="835"/>
      <c r="O122" s="835"/>
      <c r="P122" s="835"/>
      <c r="Q122" s="835"/>
      <c r="R122" s="835"/>
      <c r="S122" s="835"/>
      <c r="T122" s="835"/>
      <c r="U122" s="835"/>
      <c r="V122" s="835"/>
      <c r="W122" s="835"/>
      <c r="X122" s="835"/>
      <c r="Y122" s="835"/>
      <c r="Z122" s="835"/>
      <c r="AA122" s="835"/>
      <c r="AB122" s="835"/>
      <c r="AC122" s="835"/>
      <c r="AD122" s="835"/>
      <c r="AE122" s="835"/>
      <c r="AF122" s="835"/>
      <c r="AG122" s="835"/>
      <c r="AH122" s="835"/>
      <c r="AI122" s="835"/>
      <c r="AJ122" s="835"/>
      <c r="AK122" s="835"/>
      <c r="AL122" s="835"/>
      <c r="AM122" s="835"/>
      <c r="AN122" s="808"/>
      <c r="AO122" s="610"/>
      <c r="AP122" s="611"/>
    </row>
    <row r="123" spans="3:48" ht="18" customHeight="1">
      <c r="C123" s="599"/>
      <c r="D123" s="2375"/>
      <c r="E123" s="600" t="s">
        <v>980</v>
      </c>
      <c r="F123" s="2374" t="s">
        <v>901</v>
      </c>
      <c r="G123" s="2374" t="s">
        <v>944</v>
      </c>
      <c r="H123" s="556" t="s">
        <v>895</v>
      </c>
      <c r="I123" s="826">
        <f t="shared" ref="I123:AM123" si="30">I112</f>
        <v>0</v>
      </c>
      <c r="J123" s="826">
        <f t="shared" si="30"/>
        <v>0</v>
      </c>
      <c r="K123" s="826">
        <f t="shared" si="30"/>
        <v>0</v>
      </c>
      <c r="L123" s="826">
        <f t="shared" si="30"/>
        <v>0</v>
      </c>
      <c r="M123" s="826">
        <f t="shared" si="30"/>
        <v>0</v>
      </c>
      <c r="N123" s="826">
        <f t="shared" si="30"/>
        <v>0</v>
      </c>
      <c r="O123" s="826">
        <f t="shared" si="30"/>
        <v>0</v>
      </c>
      <c r="P123" s="826">
        <f t="shared" si="30"/>
        <v>0</v>
      </c>
      <c r="Q123" s="826">
        <f t="shared" si="30"/>
        <v>0</v>
      </c>
      <c r="R123" s="826">
        <f t="shared" si="30"/>
        <v>0</v>
      </c>
      <c r="S123" s="826">
        <f t="shared" si="30"/>
        <v>0</v>
      </c>
      <c r="T123" s="826">
        <f t="shared" si="30"/>
        <v>0</v>
      </c>
      <c r="U123" s="826">
        <f t="shared" si="30"/>
        <v>0</v>
      </c>
      <c r="V123" s="826">
        <f t="shared" si="30"/>
        <v>0</v>
      </c>
      <c r="W123" s="826">
        <f t="shared" si="30"/>
        <v>0</v>
      </c>
      <c r="X123" s="826">
        <f t="shared" si="30"/>
        <v>0</v>
      </c>
      <c r="Y123" s="826">
        <f t="shared" si="30"/>
        <v>0</v>
      </c>
      <c r="Z123" s="826">
        <f t="shared" si="30"/>
        <v>0</v>
      </c>
      <c r="AA123" s="826">
        <f t="shared" si="30"/>
        <v>0</v>
      </c>
      <c r="AB123" s="826">
        <f t="shared" si="30"/>
        <v>0</v>
      </c>
      <c r="AC123" s="826">
        <f t="shared" si="30"/>
        <v>0</v>
      </c>
      <c r="AD123" s="826">
        <f t="shared" si="30"/>
        <v>0</v>
      </c>
      <c r="AE123" s="826">
        <f t="shared" si="30"/>
        <v>0</v>
      </c>
      <c r="AF123" s="826">
        <f t="shared" si="30"/>
        <v>0</v>
      </c>
      <c r="AG123" s="826">
        <f t="shared" si="30"/>
        <v>0</v>
      </c>
      <c r="AH123" s="826">
        <f t="shared" si="30"/>
        <v>0</v>
      </c>
      <c r="AI123" s="826">
        <f t="shared" si="30"/>
        <v>0</v>
      </c>
      <c r="AJ123" s="826">
        <f t="shared" si="30"/>
        <v>0</v>
      </c>
      <c r="AK123" s="826">
        <f t="shared" si="30"/>
        <v>0</v>
      </c>
      <c r="AL123" s="826">
        <f t="shared" si="30"/>
        <v>0</v>
      </c>
      <c r="AM123" s="826">
        <f t="shared" si="30"/>
        <v>0</v>
      </c>
      <c r="AN123" s="806">
        <f>SUM(I123:AM123)</f>
        <v>0</v>
      </c>
      <c r="AO123" s="602"/>
      <c r="AP123" s="602"/>
    </row>
    <row r="124" spans="3:48" ht="18" customHeight="1">
      <c r="C124" s="599"/>
      <c r="D124" s="2375"/>
      <c r="E124" s="600"/>
      <c r="F124" s="2353"/>
      <c r="G124" s="2353"/>
      <c r="H124" s="552" t="s">
        <v>904</v>
      </c>
      <c r="I124" s="825">
        <f t="shared" ref="I124:AM124" si="31">+I113</f>
        <v>0</v>
      </c>
      <c r="J124" s="825">
        <f t="shared" si="31"/>
        <v>0</v>
      </c>
      <c r="K124" s="825">
        <f t="shared" si="31"/>
        <v>0</v>
      </c>
      <c r="L124" s="825">
        <f t="shared" si="31"/>
        <v>0</v>
      </c>
      <c r="M124" s="825">
        <f t="shared" si="31"/>
        <v>0</v>
      </c>
      <c r="N124" s="825">
        <f t="shared" si="31"/>
        <v>0</v>
      </c>
      <c r="O124" s="825">
        <f t="shared" si="31"/>
        <v>0</v>
      </c>
      <c r="P124" s="825">
        <f t="shared" si="31"/>
        <v>0</v>
      </c>
      <c r="Q124" s="825">
        <f t="shared" si="31"/>
        <v>0</v>
      </c>
      <c r="R124" s="825">
        <f t="shared" si="31"/>
        <v>0</v>
      </c>
      <c r="S124" s="825">
        <f t="shared" si="31"/>
        <v>0</v>
      </c>
      <c r="T124" s="825">
        <f t="shared" si="31"/>
        <v>0</v>
      </c>
      <c r="U124" s="825">
        <f t="shared" si="31"/>
        <v>0</v>
      </c>
      <c r="V124" s="825">
        <f t="shared" si="31"/>
        <v>0</v>
      </c>
      <c r="W124" s="825">
        <f t="shared" si="31"/>
        <v>0</v>
      </c>
      <c r="X124" s="825">
        <f t="shared" si="31"/>
        <v>0</v>
      </c>
      <c r="Y124" s="825">
        <f t="shared" si="31"/>
        <v>0</v>
      </c>
      <c r="Z124" s="825">
        <f t="shared" si="31"/>
        <v>0</v>
      </c>
      <c r="AA124" s="825">
        <f t="shared" si="31"/>
        <v>0</v>
      </c>
      <c r="AB124" s="825">
        <f t="shared" si="31"/>
        <v>0</v>
      </c>
      <c r="AC124" s="825">
        <f t="shared" si="31"/>
        <v>0</v>
      </c>
      <c r="AD124" s="825">
        <f t="shared" si="31"/>
        <v>0</v>
      </c>
      <c r="AE124" s="825">
        <f t="shared" si="31"/>
        <v>0</v>
      </c>
      <c r="AF124" s="825">
        <f t="shared" si="31"/>
        <v>0</v>
      </c>
      <c r="AG124" s="825">
        <f t="shared" si="31"/>
        <v>0</v>
      </c>
      <c r="AH124" s="825">
        <f t="shared" si="31"/>
        <v>0</v>
      </c>
      <c r="AI124" s="825">
        <f t="shared" si="31"/>
        <v>0</v>
      </c>
      <c r="AJ124" s="825">
        <f t="shared" si="31"/>
        <v>0</v>
      </c>
      <c r="AK124" s="825">
        <f t="shared" si="31"/>
        <v>0</v>
      </c>
      <c r="AL124" s="825">
        <f t="shared" si="31"/>
        <v>0</v>
      </c>
      <c r="AM124" s="825">
        <f t="shared" si="31"/>
        <v>0</v>
      </c>
      <c r="AN124" s="806">
        <f t="shared" ref="AN124:AN131" si="32">SUM(I124:AM124)</f>
        <v>0</v>
      </c>
      <c r="AO124" s="602"/>
      <c r="AP124" s="602"/>
    </row>
    <row r="125" spans="3:48" ht="18" customHeight="1">
      <c r="D125" s="2375"/>
      <c r="E125" s="600" t="s">
        <v>984</v>
      </c>
      <c r="F125" s="2374" t="s">
        <v>129</v>
      </c>
      <c r="G125" s="2374" t="s">
        <v>947</v>
      </c>
      <c r="H125" s="556" t="s">
        <v>895</v>
      </c>
      <c r="I125" s="826">
        <f t="shared" ref="I125:AM125" si="33">I114</f>
        <v>0</v>
      </c>
      <c r="J125" s="826">
        <f t="shared" si="33"/>
        <v>0</v>
      </c>
      <c r="K125" s="826">
        <f t="shared" si="33"/>
        <v>0</v>
      </c>
      <c r="L125" s="826">
        <f t="shared" si="33"/>
        <v>0</v>
      </c>
      <c r="M125" s="826">
        <f t="shared" si="33"/>
        <v>0</v>
      </c>
      <c r="N125" s="826">
        <f t="shared" si="33"/>
        <v>0</v>
      </c>
      <c r="O125" s="826">
        <f t="shared" si="33"/>
        <v>0</v>
      </c>
      <c r="P125" s="826">
        <f t="shared" si="33"/>
        <v>0</v>
      </c>
      <c r="Q125" s="826">
        <f t="shared" si="33"/>
        <v>0</v>
      </c>
      <c r="R125" s="826">
        <f t="shared" si="33"/>
        <v>0</v>
      </c>
      <c r="S125" s="826">
        <f t="shared" si="33"/>
        <v>0</v>
      </c>
      <c r="T125" s="826">
        <f t="shared" si="33"/>
        <v>0</v>
      </c>
      <c r="U125" s="826">
        <f t="shared" si="33"/>
        <v>0</v>
      </c>
      <c r="V125" s="826">
        <f t="shared" si="33"/>
        <v>0</v>
      </c>
      <c r="W125" s="826">
        <f t="shared" si="33"/>
        <v>0</v>
      </c>
      <c r="X125" s="826">
        <f t="shared" si="33"/>
        <v>0</v>
      </c>
      <c r="Y125" s="826">
        <f t="shared" si="33"/>
        <v>0</v>
      </c>
      <c r="Z125" s="826">
        <f t="shared" si="33"/>
        <v>0</v>
      </c>
      <c r="AA125" s="826">
        <f t="shared" si="33"/>
        <v>0</v>
      </c>
      <c r="AB125" s="826">
        <f t="shared" si="33"/>
        <v>0</v>
      </c>
      <c r="AC125" s="826">
        <f t="shared" si="33"/>
        <v>0</v>
      </c>
      <c r="AD125" s="826">
        <f t="shared" si="33"/>
        <v>0</v>
      </c>
      <c r="AE125" s="826">
        <f t="shared" si="33"/>
        <v>0</v>
      </c>
      <c r="AF125" s="826">
        <f t="shared" si="33"/>
        <v>0</v>
      </c>
      <c r="AG125" s="826">
        <f t="shared" si="33"/>
        <v>0</v>
      </c>
      <c r="AH125" s="826">
        <f t="shared" si="33"/>
        <v>0</v>
      </c>
      <c r="AI125" s="826">
        <f t="shared" si="33"/>
        <v>0</v>
      </c>
      <c r="AJ125" s="826">
        <f t="shared" si="33"/>
        <v>0</v>
      </c>
      <c r="AK125" s="826">
        <f t="shared" si="33"/>
        <v>0</v>
      </c>
      <c r="AL125" s="826">
        <f t="shared" si="33"/>
        <v>0</v>
      </c>
      <c r="AM125" s="826">
        <f t="shared" si="33"/>
        <v>0</v>
      </c>
      <c r="AN125" s="806">
        <f t="shared" si="32"/>
        <v>0</v>
      </c>
      <c r="AO125" s="602"/>
      <c r="AP125" s="602"/>
    </row>
    <row r="126" spans="3:48" ht="18" customHeight="1">
      <c r="D126" s="2375"/>
      <c r="E126" s="600"/>
      <c r="F126" s="2353"/>
      <c r="G126" s="2353"/>
      <c r="H126" s="552" t="s">
        <v>904</v>
      </c>
      <c r="I126" s="825">
        <f t="shared" ref="I126:AM126" si="34">+I115</f>
        <v>0</v>
      </c>
      <c r="J126" s="825">
        <f t="shared" si="34"/>
        <v>0</v>
      </c>
      <c r="K126" s="825">
        <f t="shared" si="34"/>
        <v>0</v>
      </c>
      <c r="L126" s="825">
        <f t="shared" si="34"/>
        <v>0</v>
      </c>
      <c r="M126" s="825">
        <f t="shared" si="34"/>
        <v>0</v>
      </c>
      <c r="N126" s="825">
        <f t="shared" si="34"/>
        <v>0</v>
      </c>
      <c r="O126" s="825">
        <f t="shared" si="34"/>
        <v>0</v>
      </c>
      <c r="P126" s="825">
        <f t="shared" si="34"/>
        <v>0</v>
      </c>
      <c r="Q126" s="825">
        <f t="shared" si="34"/>
        <v>0</v>
      </c>
      <c r="R126" s="825">
        <f t="shared" si="34"/>
        <v>0</v>
      </c>
      <c r="S126" s="825">
        <f t="shared" si="34"/>
        <v>0</v>
      </c>
      <c r="T126" s="825">
        <f t="shared" si="34"/>
        <v>0</v>
      </c>
      <c r="U126" s="825">
        <f t="shared" si="34"/>
        <v>0</v>
      </c>
      <c r="V126" s="825">
        <f t="shared" si="34"/>
        <v>0</v>
      </c>
      <c r="W126" s="825">
        <f t="shared" si="34"/>
        <v>0</v>
      </c>
      <c r="X126" s="825">
        <f t="shared" si="34"/>
        <v>0</v>
      </c>
      <c r="Y126" s="825">
        <f t="shared" si="34"/>
        <v>0</v>
      </c>
      <c r="Z126" s="825">
        <f t="shared" si="34"/>
        <v>0</v>
      </c>
      <c r="AA126" s="825">
        <f t="shared" si="34"/>
        <v>0</v>
      </c>
      <c r="AB126" s="825">
        <f t="shared" si="34"/>
        <v>0</v>
      </c>
      <c r="AC126" s="825">
        <f t="shared" si="34"/>
        <v>0</v>
      </c>
      <c r="AD126" s="825">
        <f t="shared" si="34"/>
        <v>0</v>
      </c>
      <c r="AE126" s="825">
        <f t="shared" si="34"/>
        <v>0</v>
      </c>
      <c r="AF126" s="825">
        <f t="shared" si="34"/>
        <v>0</v>
      </c>
      <c r="AG126" s="825">
        <f t="shared" si="34"/>
        <v>0</v>
      </c>
      <c r="AH126" s="825">
        <f t="shared" si="34"/>
        <v>0</v>
      </c>
      <c r="AI126" s="825">
        <f t="shared" si="34"/>
        <v>0</v>
      </c>
      <c r="AJ126" s="825">
        <f t="shared" si="34"/>
        <v>0</v>
      </c>
      <c r="AK126" s="825">
        <f t="shared" si="34"/>
        <v>0</v>
      </c>
      <c r="AL126" s="825">
        <f t="shared" si="34"/>
        <v>0</v>
      </c>
      <c r="AM126" s="825">
        <f t="shared" si="34"/>
        <v>0</v>
      </c>
      <c r="AN126" s="806">
        <f t="shared" si="32"/>
        <v>0</v>
      </c>
      <c r="AO126" s="590"/>
      <c r="AP126" s="590"/>
    </row>
    <row r="127" spans="3:48" ht="18" customHeight="1">
      <c r="C127" s="599"/>
      <c r="D127" s="2375"/>
      <c r="E127" s="612"/>
      <c r="F127" s="2374" t="s">
        <v>982</v>
      </c>
      <c r="G127" s="2374" t="s">
        <v>944</v>
      </c>
      <c r="H127" s="556" t="s">
        <v>895</v>
      </c>
      <c r="I127" s="826">
        <f t="shared" ref="I127:AM127" si="35">I116</f>
        <v>0</v>
      </c>
      <c r="J127" s="826">
        <f t="shared" si="35"/>
        <v>0</v>
      </c>
      <c r="K127" s="826">
        <f t="shared" si="35"/>
        <v>0</v>
      </c>
      <c r="L127" s="826">
        <f t="shared" si="35"/>
        <v>0</v>
      </c>
      <c r="M127" s="826">
        <f t="shared" si="35"/>
        <v>0</v>
      </c>
      <c r="N127" s="826">
        <f t="shared" si="35"/>
        <v>0</v>
      </c>
      <c r="O127" s="826">
        <f t="shared" si="35"/>
        <v>0</v>
      </c>
      <c r="P127" s="826">
        <f t="shared" si="35"/>
        <v>0</v>
      </c>
      <c r="Q127" s="826">
        <f t="shared" si="35"/>
        <v>0</v>
      </c>
      <c r="R127" s="826">
        <f t="shared" si="35"/>
        <v>0</v>
      </c>
      <c r="S127" s="826">
        <f t="shared" si="35"/>
        <v>0</v>
      </c>
      <c r="T127" s="826">
        <f t="shared" si="35"/>
        <v>0</v>
      </c>
      <c r="U127" s="826">
        <f t="shared" si="35"/>
        <v>0</v>
      </c>
      <c r="V127" s="826">
        <f t="shared" si="35"/>
        <v>0</v>
      </c>
      <c r="W127" s="826">
        <f t="shared" si="35"/>
        <v>0</v>
      </c>
      <c r="X127" s="826">
        <f t="shared" si="35"/>
        <v>0</v>
      </c>
      <c r="Y127" s="826">
        <f t="shared" si="35"/>
        <v>0</v>
      </c>
      <c r="Z127" s="826">
        <f t="shared" si="35"/>
        <v>0</v>
      </c>
      <c r="AA127" s="826">
        <f t="shared" si="35"/>
        <v>0</v>
      </c>
      <c r="AB127" s="826">
        <f t="shared" si="35"/>
        <v>0</v>
      </c>
      <c r="AC127" s="826">
        <f t="shared" si="35"/>
        <v>0</v>
      </c>
      <c r="AD127" s="826">
        <f t="shared" si="35"/>
        <v>0</v>
      </c>
      <c r="AE127" s="826">
        <f t="shared" si="35"/>
        <v>0</v>
      </c>
      <c r="AF127" s="826">
        <f t="shared" si="35"/>
        <v>0</v>
      </c>
      <c r="AG127" s="826">
        <f t="shared" si="35"/>
        <v>0</v>
      </c>
      <c r="AH127" s="826">
        <f t="shared" si="35"/>
        <v>0</v>
      </c>
      <c r="AI127" s="826">
        <f t="shared" si="35"/>
        <v>0</v>
      </c>
      <c r="AJ127" s="826">
        <f t="shared" si="35"/>
        <v>0</v>
      </c>
      <c r="AK127" s="826">
        <f t="shared" si="35"/>
        <v>0</v>
      </c>
      <c r="AL127" s="826">
        <f t="shared" si="35"/>
        <v>0</v>
      </c>
      <c r="AM127" s="826">
        <f t="shared" si="35"/>
        <v>0</v>
      </c>
      <c r="AN127" s="806">
        <f t="shared" si="32"/>
        <v>0</v>
      </c>
      <c r="AO127" s="590"/>
      <c r="AP127" s="590"/>
      <c r="AT127" s="523"/>
      <c r="AV127" s="523"/>
    </row>
    <row r="128" spans="3:48" ht="18" customHeight="1">
      <c r="C128" s="599"/>
      <c r="D128" s="2375"/>
      <c r="E128" s="612"/>
      <c r="F128" s="2353"/>
      <c r="G128" s="2353"/>
      <c r="H128" s="552" t="s">
        <v>904</v>
      </c>
      <c r="I128" s="825">
        <f t="shared" ref="I128:AM128" si="36">+I117</f>
        <v>0</v>
      </c>
      <c r="J128" s="825">
        <f t="shared" si="36"/>
        <v>0</v>
      </c>
      <c r="K128" s="825">
        <f t="shared" si="36"/>
        <v>0</v>
      </c>
      <c r="L128" s="825">
        <f t="shared" si="36"/>
        <v>0</v>
      </c>
      <c r="M128" s="825">
        <f t="shared" si="36"/>
        <v>0</v>
      </c>
      <c r="N128" s="825">
        <f t="shared" si="36"/>
        <v>0</v>
      </c>
      <c r="O128" s="825">
        <f t="shared" si="36"/>
        <v>0</v>
      </c>
      <c r="P128" s="825">
        <f t="shared" si="36"/>
        <v>0</v>
      </c>
      <c r="Q128" s="825">
        <f t="shared" si="36"/>
        <v>0</v>
      </c>
      <c r="R128" s="825">
        <f t="shared" si="36"/>
        <v>0</v>
      </c>
      <c r="S128" s="825">
        <f t="shared" si="36"/>
        <v>0</v>
      </c>
      <c r="T128" s="825">
        <f t="shared" si="36"/>
        <v>0</v>
      </c>
      <c r="U128" s="825">
        <f t="shared" si="36"/>
        <v>0</v>
      </c>
      <c r="V128" s="825">
        <f t="shared" si="36"/>
        <v>0</v>
      </c>
      <c r="W128" s="825">
        <f t="shared" si="36"/>
        <v>0</v>
      </c>
      <c r="X128" s="825">
        <f t="shared" si="36"/>
        <v>0</v>
      </c>
      <c r="Y128" s="825">
        <f t="shared" si="36"/>
        <v>0</v>
      </c>
      <c r="Z128" s="825">
        <f t="shared" si="36"/>
        <v>0</v>
      </c>
      <c r="AA128" s="825">
        <f t="shared" si="36"/>
        <v>0</v>
      </c>
      <c r="AB128" s="825">
        <f t="shared" si="36"/>
        <v>0</v>
      </c>
      <c r="AC128" s="825">
        <f t="shared" si="36"/>
        <v>0</v>
      </c>
      <c r="AD128" s="825">
        <f t="shared" si="36"/>
        <v>0</v>
      </c>
      <c r="AE128" s="825">
        <f t="shared" si="36"/>
        <v>0</v>
      </c>
      <c r="AF128" s="825">
        <f t="shared" si="36"/>
        <v>0</v>
      </c>
      <c r="AG128" s="825">
        <f t="shared" si="36"/>
        <v>0</v>
      </c>
      <c r="AH128" s="825">
        <f t="shared" si="36"/>
        <v>0</v>
      </c>
      <c r="AI128" s="825">
        <f t="shared" si="36"/>
        <v>0</v>
      </c>
      <c r="AJ128" s="825">
        <f t="shared" si="36"/>
        <v>0</v>
      </c>
      <c r="AK128" s="825">
        <f t="shared" si="36"/>
        <v>0</v>
      </c>
      <c r="AL128" s="825">
        <f t="shared" si="36"/>
        <v>0</v>
      </c>
      <c r="AM128" s="825">
        <f t="shared" si="36"/>
        <v>0</v>
      </c>
      <c r="AN128" s="806">
        <f t="shared" si="32"/>
        <v>0</v>
      </c>
      <c r="AO128" s="590"/>
      <c r="AP128" s="590"/>
      <c r="AT128" s="523"/>
      <c r="AV128" s="523"/>
    </row>
    <row r="129" spans="3:48" ht="18" customHeight="1">
      <c r="D129" s="2375"/>
      <c r="E129" s="612"/>
      <c r="F129" s="2356" t="s">
        <v>955</v>
      </c>
      <c r="G129" s="2356" t="s">
        <v>947</v>
      </c>
      <c r="H129" s="556" t="s">
        <v>895</v>
      </c>
      <c r="I129" s="826">
        <f t="shared" ref="I129:AM129" si="37">I118</f>
        <v>0</v>
      </c>
      <c r="J129" s="826"/>
      <c r="K129" s="826"/>
      <c r="L129" s="826">
        <f t="shared" si="37"/>
        <v>0</v>
      </c>
      <c r="M129" s="826">
        <f t="shared" si="37"/>
        <v>0</v>
      </c>
      <c r="N129" s="826">
        <f t="shared" si="37"/>
        <v>0</v>
      </c>
      <c r="O129" s="826">
        <f t="shared" si="37"/>
        <v>0</v>
      </c>
      <c r="P129" s="826">
        <f t="shared" si="37"/>
        <v>0</v>
      </c>
      <c r="Q129" s="826">
        <f t="shared" si="37"/>
        <v>0</v>
      </c>
      <c r="R129" s="826">
        <f t="shared" si="37"/>
        <v>0</v>
      </c>
      <c r="S129" s="826">
        <f t="shared" si="37"/>
        <v>0</v>
      </c>
      <c r="T129" s="826">
        <f t="shared" si="37"/>
        <v>0</v>
      </c>
      <c r="U129" s="826">
        <f t="shared" si="37"/>
        <v>0</v>
      </c>
      <c r="V129" s="826">
        <f t="shared" si="37"/>
        <v>0</v>
      </c>
      <c r="W129" s="826">
        <f t="shared" si="37"/>
        <v>0</v>
      </c>
      <c r="X129" s="826">
        <f t="shared" si="37"/>
        <v>0</v>
      </c>
      <c r="Y129" s="826">
        <f t="shared" si="37"/>
        <v>0</v>
      </c>
      <c r="Z129" s="826">
        <f t="shared" si="37"/>
        <v>0</v>
      </c>
      <c r="AA129" s="826">
        <f t="shared" si="37"/>
        <v>0</v>
      </c>
      <c r="AB129" s="826">
        <f t="shared" si="37"/>
        <v>0</v>
      </c>
      <c r="AC129" s="826">
        <f t="shared" si="37"/>
        <v>0</v>
      </c>
      <c r="AD129" s="826">
        <f t="shared" si="37"/>
        <v>0</v>
      </c>
      <c r="AE129" s="826">
        <f t="shared" si="37"/>
        <v>0</v>
      </c>
      <c r="AF129" s="826">
        <f t="shared" si="37"/>
        <v>0</v>
      </c>
      <c r="AG129" s="826">
        <f t="shared" si="37"/>
        <v>0</v>
      </c>
      <c r="AH129" s="826">
        <f t="shared" si="37"/>
        <v>0</v>
      </c>
      <c r="AI129" s="826">
        <f t="shared" si="37"/>
        <v>0</v>
      </c>
      <c r="AJ129" s="826">
        <f t="shared" si="37"/>
        <v>0</v>
      </c>
      <c r="AK129" s="826">
        <f t="shared" si="37"/>
        <v>0</v>
      </c>
      <c r="AL129" s="826">
        <f t="shared" si="37"/>
        <v>0</v>
      </c>
      <c r="AM129" s="826">
        <f t="shared" si="37"/>
        <v>0</v>
      </c>
      <c r="AN129" s="806">
        <f t="shared" si="32"/>
        <v>0</v>
      </c>
      <c r="AO129" s="590" t="e">
        <f>+#REF!</f>
        <v>#REF!</v>
      </c>
      <c r="AP129" s="590" t="e">
        <f>+#REF!</f>
        <v>#REF!</v>
      </c>
      <c r="AQ129" s="603" t="e">
        <f>+#REF!</f>
        <v>#REF!</v>
      </c>
      <c r="AT129" s="555"/>
      <c r="AV129" s="559"/>
    </row>
    <row r="130" spans="3:48" ht="18" customHeight="1">
      <c r="D130" s="2375"/>
      <c r="E130" s="612"/>
      <c r="F130" s="2376"/>
      <c r="G130" s="2357"/>
      <c r="H130" s="552" t="s">
        <v>904</v>
      </c>
      <c r="I130" s="827">
        <f t="shared" ref="I130:AM130" si="38">+I119</f>
        <v>0</v>
      </c>
      <c r="J130" s="827"/>
      <c r="K130" s="827"/>
      <c r="L130" s="827">
        <f t="shared" si="38"/>
        <v>0</v>
      </c>
      <c r="M130" s="827">
        <f t="shared" si="38"/>
        <v>0</v>
      </c>
      <c r="N130" s="827">
        <f t="shared" si="38"/>
        <v>0</v>
      </c>
      <c r="O130" s="827">
        <f t="shared" si="38"/>
        <v>0</v>
      </c>
      <c r="P130" s="827">
        <f t="shared" si="38"/>
        <v>0</v>
      </c>
      <c r="Q130" s="827">
        <f t="shared" si="38"/>
        <v>0</v>
      </c>
      <c r="R130" s="827">
        <f t="shared" si="38"/>
        <v>0</v>
      </c>
      <c r="S130" s="827">
        <f t="shared" si="38"/>
        <v>0</v>
      </c>
      <c r="T130" s="827">
        <f t="shared" si="38"/>
        <v>0</v>
      </c>
      <c r="U130" s="827">
        <f t="shared" si="38"/>
        <v>0</v>
      </c>
      <c r="V130" s="827">
        <f t="shared" si="38"/>
        <v>0</v>
      </c>
      <c r="W130" s="827">
        <f t="shared" si="38"/>
        <v>0</v>
      </c>
      <c r="X130" s="827">
        <f t="shared" si="38"/>
        <v>0</v>
      </c>
      <c r="Y130" s="827">
        <f t="shared" si="38"/>
        <v>0</v>
      </c>
      <c r="Z130" s="827">
        <f t="shared" si="38"/>
        <v>0</v>
      </c>
      <c r="AA130" s="827">
        <f t="shared" si="38"/>
        <v>0</v>
      </c>
      <c r="AB130" s="827">
        <f t="shared" si="38"/>
        <v>0</v>
      </c>
      <c r="AC130" s="827">
        <f t="shared" si="38"/>
        <v>0</v>
      </c>
      <c r="AD130" s="827">
        <f t="shared" si="38"/>
        <v>0</v>
      </c>
      <c r="AE130" s="827">
        <f t="shared" si="38"/>
        <v>0</v>
      </c>
      <c r="AF130" s="827">
        <f t="shared" si="38"/>
        <v>0</v>
      </c>
      <c r="AG130" s="827">
        <f t="shared" si="38"/>
        <v>0</v>
      </c>
      <c r="AH130" s="827">
        <f t="shared" si="38"/>
        <v>0</v>
      </c>
      <c r="AI130" s="827">
        <f t="shared" si="38"/>
        <v>0</v>
      </c>
      <c r="AJ130" s="827">
        <f t="shared" si="38"/>
        <v>0</v>
      </c>
      <c r="AK130" s="827">
        <f t="shared" si="38"/>
        <v>0</v>
      </c>
      <c r="AL130" s="827">
        <f t="shared" si="38"/>
        <v>0</v>
      </c>
      <c r="AM130" s="827">
        <f t="shared" si="38"/>
        <v>0</v>
      </c>
      <c r="AN130" s="806">
        <f t="shared" si="32"/>
        <v>0</v>
      </c>
      <c r="AO130" s="590"/>
      <c r="AP130" s="590"/>
      <c r="AT130" s="555"/>
      <c r="AV130" s="559"/>
    </row>
    <row r="131" spans="3:48" ht="18" customHeight="1">
      <c r="E131" s="600"/>
      <c r="F131" s="605"/>
      <c r="G131" s="2342" t="s">
        <v>949</v>
      </c>
      <c r="H131" s="2377"/>
      <c r="I131" s="827"/>
      <c r="J131" s="827"/>
      <c r="K131" s="827">
        <v>1</v>
      </c>
      <c r="L131" s="827"/>
      <c r="M131" s="827"/>
      <c r="N131" s="827"/>
      <c r="O131" s="827"/>
      <c r="P131" s="827"/>
      <c r="Q131" s="827"/>
      <c r="R131" s="827"/>
      <c r="S131" s="827"/>
      <c r="T131" s="827"/>
      <c r="U131" s="827"/>
      <c r="V131" s="827"/>
      <c r="W131" s="827"/>
      <c r="X131" s="827"/>
      <c r="Y131" s="827"/>
      <c r="Z131" s="827"/>
      <c r="AA131" s="827"/>
      <c r="AB131" s="827"/>
      <c r="AC131" s="827"/>
      <c r="AD131" s="827"/>
      <c r="AE131" s="827"/>
      <c r="AF131" s="827"/>
      <c r="AG131" s="827"/>
      <c r="AH131" s="827"/>
      <c r="AI131" s="827"/>
      <c r="AJ131" s="827"/>
      <c r="AK131" s="827"/>
      <c r="AL131" s="827"/>
      <c r="AM131" s="827"/>
      <c r="AN131" s="806">
        <f t="shared" si="32"/>
        <v>1</v>
      </c>
      <c r="AO131" s="590"/>
      <c r="AP131" s="590"/>
      <c r="AT131" s="565"/>
      <c r="AV131" s="604"/>
    </row>
    <row r="132" spans="3:48" ht="18" customHeight="1">
      <c r="E132" s="607"/>
      <c r="F132" s="2362"/>
      <c r="G132" s="552" t="s">
        <v>950</v>
      </c>
      <c r="H132" s="608">
        <v>594</v>
      </c>
      <c r="I132" s="834">
        <f t="shared" ref="I132:AM132" si="39">+H132+I124-I126+I128-I130-I131</f>
        <v>594</v>
      </c>
      <c r="J132" s="834">
        <f t="shared" si="39"/>
        <v>594</v>
      </c>
      <c r="K132" s="834">
        <f t="shared" si="39"/>
        <v>593</v>
      </c>
      <c r="L132" s="834">
        <f t="shared" si="39"/>
        <v>593</v>
      </c>
      <c r="M132" s="834">
        <f t="shared" si="39"/>
        <v>593</v>
      </c>
      <c r="N132" s="834">
        <f t="shared" si="39"/>
        <v>593</v>
      </c>
      <c r="O132" s="834">
        <f t="shared" si="39"/>
        <v>593</v>
      </c>
      <c r="P132" s="834">
        <f t="shared" si="39"/>
        <v>593</v>
      </c>
      <c r="Q132" s="834">
        <f t="shared" si="39"/>
        <v>593</v>
      </c>
      <c r="R132" s="834">
        <f t="shared" si="39"/>
        <v>593</v>
      </c>
      <c r="S132" s="834">
        <f t="shared" si="39"/>
        <v>593</v>
      </c>
      <c r="T132" s="834">
        <f t="shared" si="39"/>
        <v>593</v>
      </c>
      <c r="U132" s="834">
        <f t="shared" si="39"/>
        <v>593</v>
      </c>
      <c r="V132" s="834">
        <f t="shared" si="39"/>
        <v>593</v>
      </c>
      <c r="W132" s="834">
        <f t="shared" si="39"/>
        <v>593</v>
      </c>
      <c r="X132" s="834">
        <f t="shared" si="39"/>
        <v>593</v>
      </c>
      <c r="Y132" s="834">
        <f t="shared" si="39"/>
        <v>593</v>
      </c>
      <c r="Z132" s="834">
        <f t="shared" si="39"/>
        <v>593</v>
      </c>
      <c r="AA132" s="834">
        <f t="shared" si="39"/>
        <v>593</v>
      </c>
      <c r="AB132" s="834">
        <f t="shared" si="39"/>
        <v>593</v>
      </c>
      <c r="AC132" s="834">
        <f t="shared" si="39"/>
        <v>593</v>
      </c>
      <c r="AD132" s="834">
        <f t="shared" si="39"/>
        <v>593</v>
      </c>
      <c r="AE132" s="834">
        <f t="shared" si="39"/>
        <v>593</v>
      </c>
      <c r="AF132" s="834">
        <f t="shared" si="39"/>
        <v>593</v>
      </c>
      <c r="AG132" s="834">
        <f t="shared" si="39"/>
        <v>593</v>
      </c>
      <c r="AH132" s="834">
        <f t="shared" si="39"/>
        <v>593</v>
      </c>
      <c r="AI132" s="834">
        <f t="shared" si="39"/>
        <v>593</v>
      </c>
      <c r="AJ132" s="834">
        <f t="shared" si="39"/>
        <v>593</v>
      </c>
      <c r="AK132" s="834">
        <f t="shared" si="39"/>
        <v>593</v>
      </c>
      <c r="AL132" s="834">
        <f t="shared" si="39"/>
        <v>593</v>
      </c>
      <c r="AM132" s="834">
        <f t="shared" si="39"/>
        <v>593</v>
      </c>
      <c r="AN132" s="807">
        <f>AM132</f>
        <v>593</v>
      </c>
      <c r="AO132" s="590"/>
      <c r="AP132" s="590"/>
    </row>
    <row r="133" spans="3:48" ht="18" customHeight="1">
      <c r="E133" s="607"/>
      <c r="F133" s="2353"/>
      <c r="G133" s="2342" t="s">
        <v>948</v>
      </c>
      <c r="H133" s="2377"/>
      <c r="I133" s="835"/>
      <c r="J133" s="835"/>
      <c r="K133" s="835"/>
      <c r="L133" s="835"/>
      <c r="M133" s="835"/>
      <c r="N133" s="835"/>
      <c r="O133" s="835"/>
      <c r="P133" s="835"/>
      <c r="Q133" s="835"/>
      <c r="R133" s="835"/>
      <c r="S133" s="835"/>
      <c r="T133" s="835"/>
      <c r="U133" s="835"/>
      <c r="V133" s="835"/>
      <c r="W133" s="835"/>
      <c r="X133" s="835"/>
      <c r="Y133" s="835"/>
      <c r="Z133" s="835"/>
      <c r="AA133" s="835"/>
      <c r="AB133" s="835"/>
      <c r="AC133" s="835"/>
      <c r="AD133" s="835"/>
      <c r="AE133" s="835"/>
      <c r="AF133" s="835"/>
      <c r="AG133" s="835"/>
      <c r="AH133" s="835"/>
      <c r="AI133" s="835"/>
      <c r="AJ133" s="835"/>
      <c r="AK133" s="835"/>
      <c r="AL133" s="835"/>
      <c r="AM133" s="835"/>
      <c r="AN133" s="808"/>
      <c r="AO133" s="610"/>
      <c r="AP133" s="611"/>
    </row>
    <row r="134" spans="3:48" ht="18" customHeight="1">
      <c r="C134" s="599"/>
      <c r="D134" s="2375"/>
      <c r="E134" s="600" t="s">
        <v>980</v>
      </c>
      <c r="F134" s="2374" t="s">
        <v>901</v>
      </c>
      <c r="G134" s="2374" t="s">
        <v>944</v>
      </c>
      <c r="H134" s="556" t="s">
        <v>895</v>
      </c>
      <c r="I134" s="826">
        <f>I123</f>
        <v>0</v>
      </c>
      <c r="J134" s="826">
        <f t="shared" ref="J134:AM134" si="40">J123</f>
        <v>0</v>
      </c>
      <c r="K134" s="826">
        <f t="shared" si="40"/>
        <v>0</v>
      </c>
      <c r="L134" s="826">
        <f t="shared" si="40"/>
        <v>0</v>
      </c>
      <c r="M134" s="826">
        <f t="shared" si="40"/>
        <v>0</v>
      </c>
      <c r="N134" s="826">
        <f t="shared" si="40"/>
        <v>0</v>
      </c>
      <c r="O134" s="826">
        <f t="shared" si="40"/>
        <v>0</v>
      </c>
      <c r="P134" s="826">
        <f t="shared" si="40"/>
        <v>0</v>
      </c>
      <c r="Q134" s="826">
        <f t="shared" si="40"/>
        <v>0</v>
      </c>
      <c r="R134" s="826">
        <f t="shared" si="40"/>
        <v>0</v>
      </c>
      <c r="S134" s="826">
        <f t="shared" si="40"/>
        <v>0</v>
      </c>
      <c r="T134" s="826">
        <f t="shared" si="40"/>
        <v>0</v>
      </c>
      <c r="U134" s="826">
        <f t="shared" si="40"/>
        <v>0</v>
      </c>
      <c r="V134" s="826">
        <f t="shared" si="40"/>
        <v>0</v>
      </c>
      <c r="W134" s="826">
        <f t="shared" si="40"/>
        <v>0</v>
      </c>
      <c r="X134" s="826">
        <f t="shared" si="40"/>
        <v>0</v>
      </c>
      <c r="Y134" s="826">
        <f t="shared" si="40"/>
        <v>0</v>
      </c>
      <c r="Z134" s="826">
        <f t="shared" si="40"/>
        <v>0</v>
      </c>
      <c r="AA134" s="826">
        <f t="shared" si="40"/>
        <v>0</v>
      </c>
      <c r="AB134" s="826">
        <f t="shared" si="40"/>
        <v>0</v>
      </c>
      <c r="AC134" s="826">
        <f t="shared" si="40"/>
        <v>0</v>
      </c>
      <c r="AD134" s="826">
        <f t="shared" si="40"/>
        <v>0</v>
      </c>
      <c r="AE134" s="826">
        <f t="shared" si="40"/>
        <v>0</v>
      </c>
      <c r="AF134" s="826">
        <f t="shared" si="40"/>
        <v>0</v>
      </c>
      <c r="AG134" s="826">
        <f t="shared" si="40"/>
        <v>0</v>
      </c>
      <c r="AH134" s="826">
        <f t="shared" si="40"/>
        <v>0</v>
      </c>
      <c r="AI134" s="826">
        <f t="shared" si="40"/>
        <v>0</v>
      </c>
      <c r="AJ134" s="826">
        <f t="shared" si="40"/>
        <v>0</v>
      </c>
      <c r="AK134" s="826">
        <f t="shared" si="40"/>
        <v>0</v>
      </c>
      <c r="AL134" s="826">
        <f t="shared" si="40"/>
        <v>0</v>
      </c>
      <c r="AM134" s="826">
        <f t="shared" si="40"/>
        <v>0</v>
      </c>
      <c r="AN134" s="806">
        <f>SUM(I134:AM134)</f>
        <v>0</v>
      </c>
      <c r="AO134" s="602"/>
      <c r="AP134" s="602"/>
    </row>
    <row r="135" spans="3:48" ht="18" customHeight="1">
      <c r="C135" s="599"/>
      <c r="D135" s="2375"/>
      <c r="E135" s="600"/>
      <c r="F135" s="2353"/>
      <c r="G135" s="2353"/>
      <c r="H135" s="552" t="s">
        <v>904</v>
      </c>
      <c r="I135" s="825">
        <f>+I124</f>
        <v>0</v>
      </c>
      <c r="J135" s="825">
        <f t="shared" ref="J135:AM135" si="41">+J124</f>
        <v>0</v>
      </c>
      <c r="K135" s="825">
        <f t="shared" si="41"/>
        <v>0</v>
      </c>
      <c r="L135" s="825">
        <f t="shared" si="41"/>
        <v>0</v>
      </c>
      <c r="M135" s="825">
        <f t="shared" si="41"/>
        <v>0</v>
      </c>
      <c r="N135" s="825">
        <f t="shared" si="41"/>
        <v>0</v>
      </c>
      <c r="O135" s="825">
        <f t="shared" si="41"/>
        <v>0</v>
      </c>
      <c r="P135" s="825">
        <f t="shared" si="41"/>
        <v>0</v>
      </c>
      <c r="Q135" s="825">
        <f t="shared" si="41"/>
        <v>0</v>
      </c>
      <c r="R135" s="825">
        <f t="shared" si="41"/>
        <v>0</v>
      </c>
      <c r="S135" s="825">
        <f t="shared" si="41"/>
        <v>0</v>
      </c>
      <c r="T135" s="825">
        <f t="shared" si="41"/>
        <v>0</v>
      </c>
      <c r="U135" s="825">
        <f t="shared" si="41"/>
        <v>0</v>
      </c>
      <c r="V135" s="825">
        <f t="shared" si="41"/>
        <v>0</v>
      </c>
      <c r="W135" s="825">
        <f t="shared" si="41"/>
        <v>0</v>
      </c>
      <c r="X135" s="825">
        <f t="shared" si="41"/>
        <v>0</v>
      </c>
      <c r="Y135" s="825">
        <f t="shared" si="41"/>
        <v>0</v>
      </c>
      <c r="Z135" s="825">
        <f t="shared" si="41"/>
        <v>0</v>
      </c>
      <c r="AA135" s="825">
        <f t="shared" si="41"/>
        <v>0</v>
      </c>
      <c r="AB135" s="825">
        <f t="shared" si="41"/>
        <v>0</v>
      </c>
      <c r="AC135" s="825">
        <f t="shared" si="41"/>
        <v>0</v>
      </c>
      <c r="AD135" s="825">
        <f t="shared" si="41"/>
        <v>0</v>
      </c>
      <c r="AE135" s="825">
        <f t="shared" si="41"/>
        <v>0</v>
      </c>
      <c r="AF135" s="825">
        <f t="shared" si="41"/>
        <v>0</v>
      </c>
      <c r="AG135" s="825">
        <f t="shared" si="41"/>
        <v>0</v>
      </c>
      <c r="AH135" s="825">
        <f t="shared" si="41"/>
        <v>0</v>
      </c>
      <c r="AI135" s="825">
        <f t="shared" si="41"/>
        <v>0</v>
      </c>
      <c r="AJ135" s="825">
        <f t="shared" si="41"/>
        <v>0</v>
      </c>
      <c r="AK135" s="825">
        <f t="shared" si="41"/>
        <v>0</v>
      </c>
      <c r="AL135" s="825">
        <f t="shared" si="41"/>
        <v>0</v>
      </c>
      <c r="AM135" s="825">
        <f t="shared" si="41"/>
        <v>0</v>
      </c>
      <c r="AN135" s="806">
        <f t="shared" ref="AN135:AN142" si="42">SUM(I135:AM135)</f>
        <v>0</v>
      </c>
      <c r="AO135" s="602"/>
      <c r="AP135" s="602"/>
    </row>
    <row r="136" spans="3:48" ht="18" customHeight="1">
      <c r="D136" s="2375"/>
      <c r="E136" s="600" t="s">
        <v>985</v>
      </c>
      <c r="F136" s="2374" t="s">
        <v>129</v>
      </c>
      <c r="G136" s="2374" t="s">
        <v>947</v>
      </c>
      <c r="H136" s="556" t="s">
        <v>895</v>
      </c>
      <c r="I136" s="826">
        <f>I125</f>
        <v>0</v>
      </c>
      <c r="J136" s="826">
        <f t="shared" ref="J136:AM136" si="43">J125</f>
        <v>0</v>
      </c>
      <c r="K136" s="826">
        <f t="shared" si="43"/>
        <v>0</v>
      </c>
      <c r="L136" s="826">
        <f t="shared" si="43"/>
        <v>0</v>
      </c>
      <c r="M136" s="826">
        <f t="shared" si="43"/>
        <v>0</v>
      </c>
      <c r="N136" s="826">
        <f t="shared" si="43"/>
        <v>0</v>
      </c>
      <c r="O136" s="826">
        <f t="shared" si="43"/>
        <v>0</v>
      </c>
      <c r="P136" s="826">
        <f t="shared" si="43"/>
        <v>0</v>
      </c>
      <c r="Q136" s="826">
        <f t="shared" si="43"/>
        <v>0</v>
      </c>
      <c r="R136" s="826">
        <f t="shared" si="43"/>
        <v>0</v>
      </c>
      <c r="S136" s="826">
        <f t="shared" si="43"/>
        <v>0</v>
      </c>
      <c r="T136" s="826">
        <f t="shared" si="43"/>
        <v>0</v>
      </c>
      <c r="U136" s="826">
        <f t="shared" si="43"/>
        <v>0</v>
      </c>
      <c r="V136" s="826">
        <f t="shared" si="43"/>
        <v>0</v>
      </c>
      <c r="W136" s="826">
        <f t="shared" si="43"/>
        <v>0</v>
      </c>
      <c r="X136" s="826">
        <f t="shared" si="43"/>
        <v>0</v>
      </c>
      <c r="Y136" s="826">
        <f t="shared" si="43"/>
        <v>0</v>
      </c>
      <c r="Z136" s="826">
        <f t="shared" si="43"/>
        <v>0</v>
      </c>
      <c r="AA136" s="826">
        <f t="shared" si="43"/>
        <v>0</v>
      </c>
      <c r="AB136" s="826">
        <f t="shared" si="43"/>
        <v>0</v>
      </c>
      <c r="AC136" s="826">
        <f t="shared" si="43"/>
        <v>0</v>
      </c>
      <c r="AD136" s="826">
        <f t="shared" si="43"/>
        <v>0</v>
      </c>
      <c r="AE136" s="826">
        <f t="shared" si="43"/>
        <v>0</v>
      </c>
      <c r="AF136" s="826">
        <f t="shared" si="43"/>
        <v>0</v>
      </c>
      <c r="AG136" s="826">
        <f t="shared" si="43"/>
        <v>0</v>
      </c>
      <c r="AH136" s="826">
        <f t="shared" si="43"/>
        <v>0</v>
      </c>
      <c r="AI136" s="826">
        <f t="shared" si="43"/>
        <v>0</v>
      </c>
      <c r="AJ136" s="826">
        <f t="shared" si="43"/>
        <v>0</v>
      </c>
      <c r="AK136" s="826">
        <f t="shared" si="43"/>
        <v>0</v>
      </c>
      <c r="AL136" s="826">
        <f t="shared" si="43"/>
        <v>0</v>
      </c>
      <c r="AM136" s="826">
        <f t="shared" si="43"/>
        <v>0</v>
      </c>
      <c r="AN136" s="806">
        <f t="shared" si="42"/>
        <v>0</v>
      </c>
      <c r="AO136" s="602"/>
      <c r="AP136" s="602"/>
    </row>
    <row r="137" spans="3:48" ht="18" customHeight="1">
      <c r="D137" s="2375"/>
      <c r="E137" s="600"/>
      <c r="F137" s="2353"/>
      <c r="G137" s="2353"/>
      <c r="H137" s="552" t="s">
        <v>904</v>
      </c>
      <c r="I137" s="825">
        <f>+I126</f>
        <v>0</v>
      </c>
      <c r="J137" s="825">
        <f t="shared" ref="J137:AM137" si="44">+J126</f>
        <v>0</v>
      </c>
      <c r="K137" s="825">
        <f t="shared" si="44"/>
        <v>0</v>
      </c>
      <c r="L137" s="825">
        <f t="shared" si="44"/>
        <v>0</v>
      </c>
      <c r="M137" s="825">
        <f t="shared" si="44"/>
        <v>0</v>
      </c>
      <c r="N137" s="825">
        <f t="shared" si="44"/>
        <v>0</v>
      </c>
      <c r="O137" s="825">
        <f t="shared" si="44"/>
        <v>0</v>
      </c>
      <c r="P137" s="825">
        <f t="shared" si="44"/>
        <v>0</v>
      </c>
      <c r="Q137" s="825">
        <f t="shared" si="44"/>
        <v>0</v>
      </c>
      <c r="R137" s="825">
        <f t="shared" si="44"/>
        <v>0</v>
      </c>
      <c r="S137" s="825">
        <f t="shared" si="44"/>
        <v>0</v>
      </c>
      <c r="T137" s="825">
        <f t="shared" si="44"/>
        <v>0</v>
      </c>
      <c r="U137" s="825">
        <f t="shared" si="44"/>
        <v>0</v>
      </c>
      <c r="V137" s="825">
        <f t="shared" si="44"/>
        <v>0</v>
      </c>
      <c r="W137" s="825">
        <f t="shared" si="44"/>
        <v>0</v>
      </c>
      <c r="X137" s="825">
        <f t="shared" si="44"/>
        <v>0</v>
      </c>
      <c r="Y137" s="825">
        <f t="shared" si="44"/>
        <v>0</v>
      </c>
      <c r="Z137" s="825">
        <f t="shared" si="44"/>
        <v>0</v>
      </c>
      <c r="AA137" s="825">
        <f t="shared" si="44"/>
        <v>0</v>
      </c>
      <c r="AB137" s="825">
        <f t="shared" si="44"/>
        <v>0</v>
      </c>
      <c r="AC137" s="825">
        <f t="shared" si="44"/>
        <v>0</v>
      </c>
      <c r="AD137" s="825">
        <f t="shared" si="44"/>
        <v>0</v>
      </c>
      <c r="AE137" s="825">
        <f t="shared" si="44"/>
        <v>0</v>
      </c>
      <c r="AF137" s="825">
        <f t="shared" si="44"/>
        <v>0</v>
      </c>
      <c r="AG137" s="825">
        <f t="shared" si="44"/>
        <v>0</v>
      </c>
      <c r="AH137" s="825">
        <f t="shared" si="44"/>
        <v>0</v>
      </c>
      <c r="AI137" s="825">
        <f t="shared" si="44"/>
        <v>0</v>
      </c>
      <c r="AJ137" s="825">
        <f t="shared" si="44"/>
        <v>0</v>
      </c>
      <c r="AK137" s="825">
        <f t="shared" si="44"/>
        <v>0</v>
      </c>
      <c r="AL137" s="825">
        <f t="shared" si="44"/>
        <v>0</v>
      </c>
      <c r="AM137" s="825">
        <f t="shared" si="44"/>
        <v>0</v>
      </c>
      <c r="AN137" s="806">
        <f t="shared" si="42"/>
        <v>0</v>
      </c>
      <c r="AO137" s="590"/>
      <c r="AP137" s="590"/>
    </row>
    <row r="138" spans="3:48" ht="18" customHeight="1">
      <c r="C138" s="599"/>
      <c r="D138" s="2375"/>
      <c r="E138" s="612"/>
      <c r="F138" s="2374" t="s">
        <v>982</v>
      </c>
      <c r="G138" s="2374" t="s">
        <v>944</v>
      </c>
      <c r="H138" s="556" t="s">
        <v>895</v>
      </c>
      <c r="I138" s="826">
        <f>I127</f>
        <v>0</v>
      </c>
      <c r="J138" s="826">
        <f t="shared" ref="J138:AM138" si="45">J127</f>
        <v>0</v>
      </c>
      <c r="K138" s="826">
        <f t="shared" si="45"/>
        <v>0</v>
      </c>
      <c r="L138" s="826">
        <f t="shared" si="45"/>
        <v>0</v>
      </c>
      <c r="M138" s="826">
        <f t="shared" si="45"/>
        <v>0</v>
      </c>
      <c r="N138" s="826">
        <f t="shared" si="45"/>
        <v>0</v>
      </c>
      <c r="O138" s="826">
        <f t="shared" si="45"/>
        <v>0</v>
      </c>
      <c r="P138" s="826">
        <f t="shared" si="45"/>
        <v>0</v>
      </c>
      <c r="Q138" s="826">
        <f t="shared" si="45"/>
        <v>0</v>
      </c>
      <c r="R138" s="826">
        <f t="shared" si="45"/>
        <v>0</v>
      </c>
      <c r="S138" s="826">
        <f t="shared" si="45"/>
        <v>0</v>
      </c>
      <c r="T138" s="826">
        <f t="shared" si="45"/>
        <v>0</v>
      </c>
      <c r="U138" s="826">
        <f t="shared" si="45"/>
        <v>0</v>
      </c>
      <c r="V138" s="826">
        <f t="shared" si="45"/>
        <v>0</v>
      </c>
      <c r="W138" s="826">
        <f t="shared" si="45"/>
        <v>0</v>
      </c>
      <c r="X138" s="826">
        <f t="shared" si="45"/>
        <v>0</v>
      </c>
      <c r="Y138" s="826">
        <f t="shared" si="45"/>
        <v>0</v>
      </c>
      <c r="Z138" s="826">
        <f t="shared" si="45"/>
        <v>0</v>
      </c>
      <c r="AA138" s="826">
        <f t="shared" si="45"/>
        <v>0</v>
      </c>
      <c r="AB138" s="826">
        <f t="shared" si="45"/>
        <v>0</v>
      </c>
      <c r="AC138" s="826">
        <f t="shared" si="45"/>
        <v>0</v>
      </c>
      <c r="AD138" s="826">
        <f t="shared" si="45"/>
        <v>0</v>
      </c>
      <c r="AE138" s="826">
        <f t="shared" si="45"/>
        <v>0</v>
      </c>
      <c r="AF138" s="826">
        <f t="shared" si="45"/>
        <v>0</v>
      </c>
      <c r="AG138" s="826">
        <f t="shared" si="45"/>
        <v>0</v>
      </c>
      <c r="AH138" s="826">
        <f t="shared" si="45"/>
        <v>0</v>
      </c>
      <c r="AI138" s="826">
        <f t="shared" si="45"/>
        <v>0</v>
      </c>
      <c r="AJ138" s="826">
        <f t="shared" si="45"/>
        <v>0</v>
      </c>
      <c r="AK138" s="826">
        <f t="shared" si="45"/>
        <v>0</v>
      </c>
      <c r="AL138" s="826">
        <f t="shared" si="45"/>
        <v>0</v>
      </c>
      <c r="AM138" s="826">
        <f t="shared" si="45"/>
        <v>0</v>
      </c>
      <c r="AN138" s="806">
        <f t="shared" si="42"/>
        <v>0</v>
      </c>
      <c r="AO138" s="590"/>
      <c r="AP138" s="590"/>
      <c r="AT138" s="523"/>
      <c r="AV138" s="523"/>
    </row>
    <row r="139" spans="3:48" ht="18" customHeight="1">
      <c r="C139" s="599"/>
      <c r="D139" s="2375"/>
      <c r="E139" s="612"/>
      <c r="F139" s="2353"/>
      <c r="G139" s="2353"/>
      <c r="H139" s="552" t="s">
        <v>904</v>
      </c>
      <c r="I139" s="825">
        <f>+I128</f>
        <v>0</v>
      </c>
      <c r="J139" s="825">
        <f t="shared" ref="J139:AM139" si="46">+J128</f>
        <v>0</v>
      </c>
      <c r="K139" s="825">
        <f t="shared" si="46"/>
        <v>0</v>
      </c>
      <c r="L139" s="825">
        <f t="shared" si="46"/>
        <v>0</v>
      </c>
      <c r="M139" s="825">
        <f t="shared" si="46"/>
        <v>0</v>
      </c>
      <c r="N139" s="825">
        <f t="shared" si="46"/>
        <v>0</v>
      </c>
      <c r="O139" s="825">
        <f t="shared" si="46"/>
        <v>0</v>
      </c>
      <c r="P139" s="825">
        <f t="shared" si="46"/>
        <v>0</v>
      </c>
      <c r="Q139" s="825">
        <f t="shared" si="46"/>
        <v>0</v>
      </c>
      <c r="R139" s="825">
        <f t="shared" si="46"/>
        <v>0</v>
      </c>
      <c r="S139" s="825">
        <f t="shared" si="46"/>
        <v>0</v>
      </c>
      <c r="T139" s="825">
        <f t="shared" si="46"/>
        <v>0</v>
      </c>
      <c r="U139" s="825">
        <f t="shared" si="46"/>
        <v>0</v>
      </c>
      <c r="V139" s="825">
        <f t="shared" si="46"/>
        <v>0</v>
      </c>
      <c r="W139" s="825">
        <f t="shared" si="46"/>
        <v>0</v>
      </c>
      <c r="X139" s="825">
        <f t="shared" si="46"/>
        <v>0</v>
      </c>
      <c r="Y139" s="825">
        <f t="shared" si="46"/>
        <v>0</v>
      </c>
      <c r="Z139" s="825">
        <f t="shared" si="46"/>
        <v>0</v>
      </c>
      <c r="AA139" s="825">
        <f t="shared" si="46"/>
        <v>0</v>
      </c>
      <c r="AB139" s="825">
        <f t="shared" si="46"/>
        <v>0</v>
      </c>
      <c r="AC139" s="825">
        <f t="shared" si="46"/>
        <v>0</v>
      </c>
      <c r="AD139" s="825">
        <f t="shared" si="46"/>
        <v>0</v>
      </c>
      <c r="AE139" s="825">
        <f t="shared" si="46"/>
        <v>0</v>
      </c>
      <c r="AF139" s="825">
        <f t="shared" si="46"/>
        <v>0</v>
      </c>
      <c r="AG139" s="825">
        <f t="shared" si="46"/>
        <v>0</v>
      </c>
      <c r="AH139" s="825">
        <f t="shared" si="46"/>
        <v>0</v>
      </c>
      <c r="AI139" s="825">
        <f t="shared" si="46"/>
        <v>0</v>
      </c>
      <c r="AJ139" s="825">
        <f t="shared" si="46"/>
        <v>0</v>
      </c>
      <c r="AK139" s="825">
        <f t="shared" si="46"/>
        <v>0</v>
      </c>
      <c r="AL139" s="825">
        <f t="shared" si="46"/>
        <v>0</v>
      </c>
      <c r="AM139" s="825">
        <f t="shared" si="46"/>
        <v>0</v>
      </c>
      <c r="AN139" s="806">
        <f t="shared" si="42"/>
        <v>0</v>
      </c>
      <c r="AO139" s="590"/>
      <c r="AP139" s="590"/>
      <c r="AT139" s="523"/>
      <c r="AV139" s="523"/>
    </row>
    <row r="140" spans="3:48" ht="18" customHeight="1">
      <c r="D140" s="2375"/>
      <c r="E140" s="612"/>
      <c r="F140" s="2356" t="s">
        <v>955</v>
      </c>
      <c r="G140" s="2356" t="s">
        <v>947</v>
      </c>
      <c r="H140" s="556" t="s">
        <v>895</v>
      </c>
      <c r="I140" s="826">
        <f>I129</f>
        <v>0</v>
      </c>
      <c r="J140" s="826"/>
      <c r="K140" s="826"/>
      <c r="L140" s="826">
        <f t="shared" ref="L140:AM140" si="47">L129</f>
        <v>0</v>
      </c>
      <c r="M140" s="826">
        <f t="shared" si="47"/>
        <v>0</v>
      </c>
      <c r="N140" s="826">
        <f t="shared" si="47"/>
        <v>0</v>
      </c>
      <c r="O140" s="826">
        <f t="shared" si="47"/>
        <v>0</v>
      </c>
      <c r="P140" s="826">
        <f t="shared" si="47"/>
        <v>0</v>
      </c>
      <c r="Q140" s="826">
        <f t="shared" si="47"/>
        <v>0</v>
      </c>
      <c r="R140" s="826">
        <f t="shared" si="47"/>
        <v>0</v>
      </c>
      <c r="S140" s="826">
        <f t="shared" si="47"/>
        <v>0</v>
      </c>
      <c r="T140" s="826">
        <f t="shared" si="47"/>
        <v>0</v>
      </c>
      <c r="U140" s="826">
        <f t="shared" si="47"/>
        <v>0</v>
      </c>
      <c r="V140" s="826">
        <f t="shared" si="47"/>
        <v>0</v>
      </c>
      <c r="W140" s="826">
        <f t="shared" si="47"/>
        <v>0</v>
      </c>
      <c r="X140" s="826">
        <f t="shared" si="47"/>
        <v>0</v>
      </c>
      <c r="Y140" s="826">
        <f t="shared" si="47"/>
        <v>0</v>
      </c>
      <c r="Z140" s="826">
        <f t="shared" si="47"/>
        <v>0</v>
      </c>
      <c r="AA140" s="826">
        <f t="shared" si="47"/>
        <v>0</v>
      </c>
      <c r="AB140" s="826">
        <f t="shared" si="47"/>
        <v>0</v>
      </c>
      <c r="AC140" s="826">
        <f t="shared" si="47"/>
        <v>0</v>
      </c>
      <c r="AD140" s="826">
        <f t="shared" si="47"/>
        <v>0</v>
      </c>
      <c r="AE140" s="826">
        <f t="shared" si="47"/>
        <v>0</v>
      </c>
      <c r="AF140" s="826">
        <f t="shared" si="47"/>
        <v>0</v>
      </c>
      <c r="AG140" s="826">
        <f t="shared" si="47"/>
        <v>0</v>
      </c>
      <c r="AH140" s="826">
        <f t="shared" si="47"/>
        <v>0</v>
      </c>
      <c r="AI140" s="826">
        <f t="shared" si="47"/>
        <v>0</v>
      </c>
      <c r="AJ140" s="826">
        <f t="shared" si="47"/>
        <v>0</v>
      </c>
      <c r="AK140" s="826">
        <f t="shared" si="47"/>
        <v>0</v>
      </c>
      <c r="AL140" s="826">
        <f t="shared" si="47"/>
        <v>0</v>
      </c>
      <c r="AM140" s="826">
        <f t="shared" si="47"/>
        <v>0</v>
      </c>
      <c r="AN140" s="806">
        <f t="shared" si="42"/>
        <v>0</v>
      </c>
      <c r="AO140" s="590" t="e">
        <f>+#REF!</f>
        <v>#REF!</v>
      </c>
      <c r="AP140" s="590" t="e">
        <f>+#REF!</f>
        <v>#REF!</v>
      </c>
      <c r="AT140" s="555"/>
      <c r="AV140" s="559"/>
    </row>
    <row r="141" spans="3:48" ht="18" customHeight="1">
      <c r="D141" s="2375"/>
      <c r="E141" s="612"/>
      <c r="F141" s="2376"/>
      <c r="G141" s="2357"/>
      <c r="H141" s="552" t="s">
        <v>904</v>
      </c>
      <c r="I141" s="827">
        <f>+I130</f>
        <v>0</v>
      </c>
      <c r="J141" s="827">
        <f t="shared" ref="J141:AM141" si="48">+J130</f>
        <v>0</v>
      </c>
      <c r="K141" s="827">
        <f t="shared" si="48"/>
        <v>0</v>
      </c>
      <c r="L141" s="827"/>
      <c r="M141" s="827">
        <f t="shared" si="48"/>
        <v>0</v>
      </c>
      <c r="N141" s="827">
        <f t="shared" si="48"/>
        <v>0</v>
      </c>
      <c r="O141" s="827"/>
      <c r="P141" s="827">
        <f t="shared" si="48"/>
        <v>0</v>
      </c>
      <c r="Q141" s="827">
        <f t="shared" si="48"/>
        <v>0</v>
      </c>
      <c r="R141" s="827">
        <f t="shared" si="48"/>
        <v>0</v>
      </c>
      <c r="S141" s="827"/>
      <c r="T141" s="827">
        <f t="shared" si="48"/>
        <v>0</v>
      </c>
      <c r="U141" s="827">
        <f t="shared" si="48"/>
        <v>0</v>
      </c>
      <c r="V141" s="827">
        <f t="shared" si="48"/>
        <v>0</v>
      </c>
      <c r="W141" s="827">
        <f t="shared" si="48"/>
        <v>0</v>
      </c>
      <c r="X141" s="827">
        <f t="shared" si="48"/>
        <v>0</v>
      </c>
      <c r="Y141" s="827">
        <f t="shared" si="48"/>
        <v>0</v>
      </c>
      <c r="Z141" s="827">
        <f t="shared" si="48"/>
        <v>0</v>
      </c>
      <c r="AA141" s="827">
        <f t="shared" si="48"/>
        <v>0</v>
      </c>
      <c r="AB141" s="827">
        <f t="shared" si="48"/>
        <v>0</v>
      </c>
      <c r="AC141" s="827">
        <f t="shared" si="48"/>
        <v>0</v>
      </c>
      <c r="AD141" s="827">
        <f t="shared" si="48"/>
        <v>0</v>
      </c>
      <c r="AE141" s="827">
        <f t="shared" si="48"/>
        <v>0</v>
      </c>
      <c r="AF141" s="827">
        <f t="shared" si="48"/>
        <v>0</v>
      </c>
      <c r="AG141" s="827">
        <f t="shared" si="48"/>
        <v>0</v>
      </c>
      <c r="AH141" s="827">
        <f t="shared" si="48"/>
        <v>0</v>
      </c>
      <c r="AI141" s="827">
        <f t="shared" si="48"/>
        <v>0</v>
      </c>
      <c r="AJ141" s="827">
        <f t="shared" si="48"/>
        <v>0</v>
      </c>
      <c r="AK141" s="827">
        <f t="shared" si="48"/>
        <v>0</v>
      </c>
      <c r="AL141" s="827">
        <f t="shared" si="48"/>
        <v>0</v>
      </c>
      <c r="AM141" s="827">
        <f t="shared" si="48"/>
        <v>0</v>
      </c>
      <c r="AN141" s="806">
        <f t="shared" si="42"/>
        <v>0</v>
      </c>
      <c r="AO141" s="590"/>
      <c r="AP141" s="590"/>
      <c r="AT141" s="555"/>
      <c r="AV141" s="559"/>
    </row>
    <row r="142" spans="3:48" ht="18" customHeight="1">
      <c r="E142" s="600"/>
      <c r="F142" s="605"/>
      <c r="G142" s="2342" t="s">
        <v>949</v>
      </c>
      <c r="H142" s="2377"/>
      <c r="I142" s="827"/>
      <c r="J142" s="827"/>
      <c r="K142" s="827"/>
      <c r="L142" s="827"/>
      <c r="M142" s="827"/>
      <c r="N142" s="827"/>
      <c r="O142" s="827"/>
      <c r="P142" s="827"/>
      <c r="Q142" s="827"/>
      <c r="R142" s="827"/>
      <c r="S142" s="827"/>
      <c r="T142" s="827"/>
      <c r="U142" s="827"/>
      <c r="V142" s="827"/>
      <c r="W142" s="827"/>
      <c r="X142" s="827"/>
      <c r="Y142" s="827"/>
      <c r="Z142" s="827"/>
      <c r="AA142" s="827"/>
      <c r="AB142" s="827"/>
      <c r="AC142" s="827"/>
      <c r="AD142" s="827"/>
      <c r="AE142" s="827"/>
      <c r="AF142" s="827"/>
      <c r="AG142" s="827"/>
      <c r="AH142" s="827"/>
      <c r="AI142" s="827"/>
      <c r="AJ142" s="827"/>
      <c r="AK142" s="827"/>
      <c r="AL142" s="827"/>
      <c r="AM142" s="827"/>
      <c r="AN142" s="806">
        <f t="shared" si="42"/>
        <v>0</v>
      </c>
      <c r="AO142" s="590"/>
      <c r="AP142" s="590"/>
      <c r="AT142" s="565"/>
      <c r="AV142" s="604"/>
    </row>
    <row r="143" spans="3:48" ht="18" customHeight="1">
      <c r="E143" s="607"/>
      <c r="F143" s="2362"/>
      <c r="G143" s="552" t="s">
        <v>950</v>
      </c>
      <c r="H143" s="608">
        <v>493</v>
      </c>
      <c r="I143" s="834">
        <f t="shared" ref="I143:AM143" si="49">+H143+I135-I137+I139-I141-I142</f>
        <v>493</v>
      </c>
      <c r="J143" s="834">
        <f t="shared" si="49"/>
        <v>493</v>
      </c>
      <c r="K143" s="834">
        <f t="shared" si="49"/>
        <v>493</v>
      </c>
      <c r="L143" s="834">
        <f t="shared" si="49"/>
        <v>493</v>
      </c>
      <c r="M143" s="834">
        <f t="shared" si="49"/>
        <v>493</v>
      </c>
      <c r="N143" s="834">
        <f t="shared" si="49"/>
        <v>493</v>
      </c>
      <c r="O143" s="834">
        <f t="shared" si="49"/>
        <v>493</v>
      </c>
      <c r="P143" s="834">
        <f t="shared" si="49"/>
        <v>493</v>
      </c>
      <c r="Q143" s="834">
        <f t="shared" si="49"/>
        <v>493</v>
      </c>
      <c r="R143" s="834">
        <f t="shared" si="49"/>
        <v>493</v>
      </c>
      <c r="S143" s="834">
        <f t="shared" si="49"/>
        <v>493</v>
      </c>
      <c r="T143" s="834">
        <f t="shared" si="49"/>
        <v>493</v>
      </c>
      <c r="U143" s="834">
        <f t="shared" si="49"/>
        <v>493</v>
      </c>
      <c r="V143" s="834">
        <f t="shared" si="49"/>
        <v>493</v>
      </c>
      <c r="W143" s="834">
        <f t="shared" si="49"/>
        <v>493</v>
      </c>
      <c r="X143" s="834">
        <f t="shared" si="49"/>
        <v>493</v>
      </c>
      <c r="Y143" s="834">
        <f t="shared" si="49"/>
        <v>493</v>
      </c>
      <c r="Z143" s="834">
        <f t="shared" si="49"/>
        <v>493</v>
      </c>
      <c r="AA143" s="834">
        <f t="shared" si="49"/>
        <v>493</v>
      </c>
      <c r="AB143" s="834">
        <f t="shared" si="49"/>
        <v>493</v>
      </c>
      <c r="AC143" s="834">
        <f t="shared" si="49"/>
        <v>493</v>
      </c>
      <c r="AD143" s="834">
        <f t="shared" si="49"/>
        <v>493</v>
      </c>
      <c r="AE143" s="834">
        <f t="shared" si="49"/>
        <v>493</v>
      </c>
      <c r="AF143" s="834">
        <f t="shared" si="49"/>
        <v>493</v>
      </c>
      <c r="AG143" s="834">
        <f t="shared" si="49"/>
        <v>493</v>
      </c>
      <c r="AH143" s="834">
        <f t="shared" si="49"/>
        <v>493</v>
      </c>
      <c r="AI143" s="834">
        <f t="shared" si="49"/>
        <v>493</v>
      </c>
      <c r="AJ143" s="834">
        <f t="shared" si="49"/>
        <v>493</v>
      </c>
      <c r="AK143" s="834">
        <f t="shared" si="49"/>
        <v>493</v>
      </c>
      <c r="AL143" s="834">
        <f t="shared" si="49"/>
        <v>493</v>
      </c>
      <c r="AM143" s="834">
        <f t="shared" si="49"/>
        <v>493</v>
      </c>
      <c r="AN143" s="807">
        <f>AM143</f>
        <v>493</v>
      </c>
      <c r="AO143" s="590"/>
      <c r="AP143" s="590"/>
    </row>
    <row r="144" spans="3:48" ht="18" customHeight="1">
      <c r="E144" s="607"/>
      <c r="F144" s="2353"/>
      <c r="G144" s="2342" t="s">
        <v>948</v>
      </c>
      <c r="H144" s="2377"/>
      <c r="I144" s="835"/>
      <c r="J144" s="835"/>
      <c r="K144" s="835"/>
      <c r="L144" s="835"/>
      <c r="M144" s="835"/>
      <c r="N144" s="835"/>
      <c r="O144" s="835"/>
      <c r="P144" s="835"/>
      <c r="Q144" s="835"/>
      <c r="R144" s="835"/>
      <c r="S144" s="835"/>
      <c r="T144" s="835"/>
      <c r="U144" s="835"/>
      <c r="V144" s="835"/>
      <c r="W144" s="835"/>
      <c r="X144" s="835"/>
      <c r="Y144" s="835"/>
      <c r="Z144" s="835"/>
      <c r="AA144" s="835"/>
      <c r="AB144" s="835"/>
      <c r="AC144" s="835"/>
      <c r="AD144" s="835"/>
      <c r="AE144" s="835"/>
      <c r="AF144" s="835"/>
      <c r="AG144" s="835"/>
      <c r="AH144" s="835"/>
      <c r="AI144" s="835"/>
      <c r="AJ144" s="835"/>
      <c r="AK144" s="835"/>
      <c r="AL144" s="835"/>
      <c r="AM144" s="835"/>
      <c r="AN144" s="808"/>
      <c r="AO144" s="610"/>
      <c r="AP144" s="611"/>
    </row>
    <row r="145" spans="3:48" ht="18" customHeight="1">
      <c r="C145" s="599"/>
      <c r="D145" s="2375"/>
      <c r="E145" s="600" t="s">
        <v>980</v>
      </c>
      <c r="F145" s="2374" t="s">
        <v>901</v>
      </c>
      <c r="G145" s="2374" t="s">
        <v>944</v>
      </c>
      <c r="H145" s="556" t="s">
        <v>895</v>
      </c>
      <c r="I145" s="826">
        <f>I134</f>
        <v>0</v>
      </c>
      <c r="J145" s="826">
        <f t="shared" ref="J145:AM145" si="50">J134</f>
        <v>0</v>
      </c>
      <c r="K145" s="826">
        <f t="shared" si="50"/>
        <v>0</v>
      </c>
      <c r="L145" s="826">
        <f t="shared" si="50"/>
        <v>0</v>
      </c>
      <c r="M145" s="826">
        <f t="shared" si="50"/>
        <v>0</v>
      </c>
      <c r="N145" s="826">
        <f t="shared" si="50"/>
        <v>0</v>
      </c>
      <c r="O145" s="826">
        <f t="shared" si="50"/>
        <v>0</v>
      </c>
      <c r="P145" s="826">
        <f t="shared" si="50"/>
        <v>0</v>
      </c>
      <c r="Q145" s="826">
        <f t="shared" si="50"/>
        <v>0</v>
      </c>
      <c r="R145" s="826">
        <f t="shared" si="50"/>
        <v>0</v>
      </c>
      <c r="S145" s="826">
        <f t="shared" si="50"/>
        <v>0</v>
      </c>
      <c r="T145" s="826">
        <f t="shared" si="50"/>
        <v>0</v>
      </c>
      <c r="U145" s="826">
        <f t="shared" si="50"/>
        <v>0</v>
      </c>
      <c r="V145" s="826">
        <f t="shared" si="50"/>
        <v>0</v>
      </c>
      <c r="W145" s="826">
        <f t="shared" si="50"/>
        <v>0</v>
      </c>
      <c r="X145" s="826">
        <f t="shared" si="50"/>
        <v>0</v>
      </c>
      <c r="Y145" s="826">
        <f t="shared" si="50"/>
        <v>0</v>
      </c>
      <c r="Z145" s="826">
        <f t="shared" si="50"/>
        <v>0</v>
      </c>
      <c r="AA145" s="826">
        <f t="shared" si="50"/>
        <v>0</v>
      </c>
      <c r="AB145" s="826">
        <f t="shared" si="50"/>
        <v>0</v>
      </c>
      <c r="AC145" s="826">
        <f t="shared" si="50"/>
        <v>0</v>
      </c>
      <c r="AD145" s="826">
        <f t="shared" si="50"/>
        <v>0</v>
      </c>
      <c r="AE145" s="826">
        <f t="shared" si="50"/>
        <v>0</v>
      </c>
      <c r="AF145" s="826">
        <f t="shared" si="50"/>
        <v>0</v>
      </c>
      <c r="AG145" s="826">
        <f t="shared" si="50"/>
        <v>0</v>
      </c>
      <c r="AH145" s="826">
        <f t="shared" si="50"/>
        <v>0</v>
      </c>
      <c r="AI145" s="826">
        <f t="shared" si="50"/>
        <v>0</v>
      </c>
      <c r="AJ145" s="826">
        <f t="shared" si="50"/>
        <v>0</v>
      </c>
      <c r="AK145" s="826">
        <f t="shared" si="50"/>
        <v>0</v>
      </c>
      <c r="AL145" s="826">
        <f t="shared" si="50"/>
        <v>0</v>
      </c>
      <c r="AM145" s="826">
        <f t="shared" si="50"/>
        <v>0</v>
      </c>
      <c r="AN145" s="806">
        <f>SUM(I145:AM145)</f>
        <v>0</v>
      </c>
      <c r="AO145" s="602"/>
      <c r="AP145" s="602"/>
    </row>
    <row r="146" spans="3:48" ht="18" customHeight="1">
      <c r="C146" s="599"/>
      <c r="D146" s="2375"/>
      <c r="E146" s="600"/>
      <c r="F146" s="2353"/>
      <c r="G146" s="2353"/>
      <c r="H146" s="552" t="s">
        <v>904</v>
      </c>
      <c r="I146" s="825">
        <f>+I135</f>
        <v>0</v>
      </c>
      <c r="J146" s="825">
        <f t="shared" ref="J146:AM146" si="51">+J135</f>
        <v>0</v>
      </c>
      <c r="K146" s="825">
        <f t="shared" si="51"/>
        <v>0</v>
      </c>
      <c r="L146" s="825">
        <f t="shared" si="51"/>
        <v>0</v>
      </c>
      <c r="M146" s="825">
        <f t="shared" si="51"/>
        <v>0</v>
      </c>
      <c r="N146" s="825">
        <f t="shared" si="51"/>
        <v>0</v>
      </c>
      <c r="O146" s="825">
        <f t="shared" si="51"/>
        <v>0</v>
      </c>
      <c r="P146" s="825">
        <f t="shared" si="51"/>
        <v>0</v>
      </c>
      <c r="Q146" s="825">
        <f t="shared" si="51"/>
        <v>0</v>
      </c>
      <c r="R146" s="825">
        <f t="shared" si="51"/>
        <v>0</v>
      </c>
      <c r="S146" s="825">
        <f t="shared" si="51"/>
        <v>0</v>
      </c>
      <c r="T146" s="825">
        <f t="shared" si="51"/>
        <v>0</v>
      </c>
      <c r="U146" s="825">
        <f t="shared" si="51"/>
        <v>0</v>
      </c>
      <c r="V146" s="825">
        <f t="shared" si="51"/>
        <v>0</v>
      </c>
      <c r="W146" s="825">
        <f t="shared" si="51"/>
        <v>0</v>
      </c>
      <c r="X146" s="825">
        <f t="shared" si="51"/>
        <v>0</v>
      </c>
      <c r="Y146" s="825">
        <f t="shared" si="51"/>
        <v>0</v>
      </c>
      <c r="Z146" s="825">
        <f t="shared" si="51"/>
        <v>0</v>
      </c>
      <c r="AA146" s="825">
        <f t="shared" si="51"/>
        <v>0</v>
      </c>
      <c r="AB146" s="825">
        <f t="shared" si="51"/>
        <v>0</v>
      </c>
      <c r="AC146" s="825">
        <f t="shared" si="51"/>
        <v>0</v>
      </c>
      <c r="AD146" s="825">
        <f t="shared" si="51"/>
        <v>0</v>
      </c>
      <c r="AE146" s="825">
        <f t="shared" si="51"/>
        <v>0</v>
      </c>
      <c r="AF146" s="825">
        <f t="shared" si="51"/>
        <v>0</v>
      </c>
      <c r="AG146" s="825">
        <f t="shared" si="51"/>
        <v>0</v>
      </c>
      <c r="AH146" s="825">
        <f t="shared" si="51"/>
        <v>0</v>
      </c>
      <c r="AI146" s="825">
        <f t="shared" si="51"/>
        <v>0</v>
      </c>
      <c r="AJ146" s="825">
        <f t="shared" si="51"/>
        <v>0</v>
      </c>
      <c r="AK146" s="825">
        <f t="shared" si="51"/>
        <v>0</v>
      </c>
      <c r="AL146" s="825">
        <f t="shared" si="51"/>
        <v>0</v>
      </c>
      <c r="AM146" s="825">
        <f t="shared" si="51"/>
        <v>0</v>
      </c>
      <c r="AN146" s="806">
        <f t="shared" ref="AN146:AN153" si="52">SUM(I146:AM146)</f>
        <v>0</v>
      </c>
      <c r="AO146" s="602"/>
      <c r="AP146" s="602"/>
    </row>
    <row r="147" spans="3:48" ht="18" customHeight="1">
      <c r="D147" s="2375"/>
      <c r="E147" s="600" t="s">
        <v>986</v>
      </c>
      <c r="F147" s="2374" t="s">
        <v>129</v>
      </c>
      <c r="G147" s="2374" t="s">
        <v>947</v>
      </c>
      <c r="H147" s="556" t="s">
        <v>895</v>
      </c>
      <c r="I147" s="826">
        <f>I136</f>
        <v>0</v>
      </c>
      <c r="J147" s="826">
        <f t="shared" ref="J147:AM147" si="53">J136</f>
        <v>0</v>
      </c>
      <c r="K147" s="826">
        <f t="shared" si="53"/>
        <v>0</v>
      </c>
      <c r="L147" s="826">
        <f t="shared" si="53"/>
        <v>0</v>
      </c>
      <c r="M147" s="826">
        <f t="shared" si="53"/>
        <v>0</v>
      </c>
      <c r="N147" s="826">
        <f t="shared" si="53"/>
        <v>0</v>
      </c>
      <c r="O147" s="826">
        <f t="shared" si="53"/>
        <v>0</v>
      </c>
      <c r="P147" s="826">
        <f t="shared" si="53"/>
        <v>0</v>
      </c>
      <c r="Q147" s="826">
        <f t="shared" si="53"/>
        <v>0</v>
      </c>
      <c r="R147" s="826">
        <f t="shared" si="53"/>
        <v>0</v>
      </c>
      <c r="S147" s="826">
        <f t="shared" si="53"/>
        <v>0</v>
      </c>
      <c r="T147" s="826">
        <f t="shared" si="53"/>
        <v>0</v>
      </c>
      <c r="U147" s="826">
        <f t="shared" si="53"/>
        <v>0</v>
      </c>
      <c r="V147" s="826">
        <f t="shared" si="53"/>
        <v>0</v>
      </c>
      <c r="W147" s="826">
        <f t="shared" si="53"/>
        <v>0</v>
      </c>
      <c r="X147" s="826">
        <f t="shared" si="53"/>
        <v>0</v>
      </c>
      <c r="Y147" s="826">
        <f t="shared" si="53"/>
        <v>0</v>
      </c>
      <c r="Z147" s="826">
        <f t="shared" si="53"/>
        <v>0</v>
      </c>
      <c r="AA147" s="826">
        <f t="shared" si="53"/>
        <v>0</v>
      </c>
      <c r="AB147" s="826">
        <f t="shared" si="53"/>
        <v>0</v>
      </c>
      <c r="AC147" s="826">
        <f t="shared" si="53"/>
        <v>0</v>
      </c>
      <c r="AD147" s="826">
        <f t="shared" si="53"/>
        <v>0</v>
      </c>
      <c r="AE147" s="826">
        <f t="shared" si="53"/>
        <v>0</v>
      </c>
      <c r="AF147" s="826">
        <f t="shared" si="53"/>
        <v>0</v>
      </c>
      <c r="AG147" s="826">
        <f t="shared" si="53"/>
        <v>0</v>
      </c>
      <c r="AH147" s="826">
        <f t="shared" si="53"/>
        <v>0</v>
      </c>
      <c r="AI147" s="826">
        <f t="shared" si="53"/>
        <v>0</v>
      </c>
      <c r="AJ147" s="826">
        <f t="shared" si="53"/>
        <v>0</v>
      </c>
      <c r="AK147" s="826">
        <f t="shared" si="53"/>
        <v>0</v>
      </c>
      <c r="AL147" s="826">
        <f t="shared" si="53"/>
        <v>0</v>
      </c>
      <c r="AM147" s="826">
        <f t="shared" si="53"/>
        <v>0</v>
      </c>
      <c r="AN147" s="806">
        <f t="shared" si="52"/>
        <v>0</v>
      </c>
      <c r="AO147" s="602"/>
      <c r="AP147" s="602"/>
    </row>
    <row r="148" spans="3:48" ht="18" customHeight="1">
      <c r="D148" s="2375"/>
      <c r="E148" s="600"/>
      <c r="F148" s="2353"/>
      <c r="G148" s="2353"/>
      <c r="H148" s="552" t="s">
        <v>904</v>
      </c>
      <c r="I148" s="825">
        <f>+I137</f>
        <v>0</v>
      </c>
      <c r="J148" s="825">
        <f t="shared" ref="J148:AM148" si="54">+J137</f>
        <v>0</v>
      </c>
      <c r="K148" s="825">
        <f t="shared" si="54"/>
        <v>0</v>
      </c>
      <c r="L148" s="825">
        <f t="shared" si="54"/>
        <v>0</v>
      </c>
      <c r="M148" s="825">
        <f t="shared" si="54"/>
        <v>0</v>
      </c>
      <c r="N148" s="825">
        <f t="shared" si="54"/>
        <v>0</v>
      </c>
      <c r="O148" s="825">
        <f t="shared" si="54"/>
        <v>0</v>
      </c>
      <c r="P148" s="825">
        <f t="shared" si="54"/>
        <v>0</v>
      </c>
      <c r="Q148" s="825">
        <f t="shared" si="54"/>
        <v>0</v>
      </c>
      <c r="R148" s="825">
        <f t="shared" si="54"/>
        <v>0</v>
      </c>
      <c r="S148" s="825">
        <f t="shared" si="54"/>
        <v>0</v>
      </c>
      <c r="T148" s="825">
        <f t="shared" si="54"/>
        <v>0</v>
      </c>
      <c r="U148" s="825">
        <f t="shared" si="54"/>
        <v>0</v>
      </c>
      <c r="V148" s="825">
        <f t="shared" si="54"/>
        <v>0</v>
      </c>
      <c r="W148" s="825">
        <f t="shared" si="54"/>
        <v>0</v>
      </c>
      <c r="X148" s="825">
        <f t="shared" si="54"/>
        <v>0</v>
      </c>
      <c r="Y148" s="825">
        <f t="shared" si="54"/>
        <v>0</v>
      </c>
      <c r="Z148" s="825">
        <f t="shared" si="54"/>
        <v>0</v>
      </c>
      <c r="AA148" s="825">
        <f t="shared" si="54"/>
        <v>0</v>
      </c>
      <c r="AB148" s="825">
        <f t="shared" si="54"/>
        <v>0</v>
      </c>
      <c r="AC148" s="825">
        <f t="shared" si="54"/>
        <v>0</v>
      </c>
      <c r="AD148" s="825">
        <f t="shared" si="54"/>
        <v>0</v>
      </c>
      <c r="AE148" s="825">
        <f t="shared" si="54"/>
        <v>0</v>
      </c>
      <c r="AF148" s="825">
        <f t="shared" si="54"/>
        <v>0</v>
      </c>
      <c r="AG148" s="825">
        <f t="shared" si="54"/>
        <v>0</v>
      </c>
      <c r="AH148" s="825">
        <f t="shared" si="54"/>
        <v>0</v>
      </c>
      <c r="AI148" s="825">
        <f t="shared" si="54"/>
        <v>0</v>
      </c>
      <c r="AJ148" s="825">
        <f t="shared" si="54"/>
        <v>0</v>
      </c>
      <c r="AK148" s="825">
        <f t="shared" si="54"/>
        <v>0</v>
      </c>
      <c r="AL148" s="825">
        <f t="shared" si="54"/>
        <v>0</v>
      </c>
      <c r="AM148" s="825">
        <f t="shared" si="54"/>
        <v>0</v>
      </c>
      <c r="AN148" s="806">
        <f t="shared" si="52"/>
        <v>0</v>
      </c>
      <c r="AO148" s="590"/>
      <c r="AP148" s="590"/>
    </row>
    <row r="149" spans="3:48" ht="18" customHeight="1">
      <c r="C149" s="599"/>
      <c r="D149" s="2375"/>
      <c r="E149" s="612"/>
      <c r="F149" s="2374" t="s">
        <v>982</v>
      </c>
      <c r="G149" s="2374" t="s">
        <v>944</v>
      </c>
      <c r="H149" s="556" t="s">
        <v>895</v>
      </c>
      <c r="I149" s="826">
        <f>I138</f>
        <v>0</v>
      </c>
      <c r="J149" s="826">
        <f t="shared" ref="J149:AM149" si="55">J138</f>
        <v>0</v>
      </c>
      <c r="K149" s="826">
        <f t="shared" si="55"/>
        <v>0</v>
      </c>
      <c r="L149" s="826">
        <f t="shared" si="55"/>
        <v>0</v>
      </c>
      <c r="M149" s="826">
        <f t="shared" si="55"/>
        <v>0</v>
      </c>
      <c r="N149" s="826">
        <f t="shared" si="55"/>
        <v>0</v>
      </c>
      <c r="O149" s="826">
        <f t="shared" si="55"/>
        <v>0</v>
      </c>
      <c r="P149" s="826">
        <f t="shared" si="55"/>
        <v>0</v>
      </c>
      <c r="Q149" s="826">
        <f t="shared" si="55"/>
        <v>0</v>
      </c>
      <c r="R149" s="826">
        <f t="shared" si="55"/>
        <v>0</v>
      </c>
      <c r="S149" s="826">
        <f t="shared" si="55"/>
        <v>0</v>
      </c>
      <c r="T149" s="826">
        <f t="shared" si="55"/>
        <v>0</v>
      </c>
      <c r="U149" s="826">
        <f t="shared" si="55"/>
        <v>0</v>
      </c>
      <c r="V149" s="826">
        <f t="shared" si="55"/>
        <v>0</v>
      </c>
      <c r="W149" s="826">
        <f t="shared" si="55"/>
        <v>0</v>
      </c>
      <c r="X149" s="826">
        <f t="shared" si="55"/>
        <v>0</v>
      </c>
      <c r="Y149" s="826">
        <f t="shared" si="55"/>
        <v>0</v>
      </c>
      <c r="Z149" s="826">
        <f t="shared" si="55"/>
        <v>0</v>
      </c>
      <c r="AA149" s="826">
        <f t="shared" si="55"/>
        <v>0</v>
      </c>
      <c r="AB149" s="826">
        <f t="shared" si="55"/>
        <v>0</v>
      </c>
      <c r="AC149" s="826">
        <f t="shared" si="55"/>
        <v>0</v>
      </c>
      <c r="AD149" s="826">
        <f t="shared" si="55"/>
        <v>0</v>
      </c>
      <c r="AE149" s="826">
        <f t="shared" si="55"/>
        <v>0</v>
      </c>
      <c r="AF149" s="826">
        <f t="shared" si="55"/>
        <v>0</v>
      </c>
      <c r="AG149" s="826">
        <f t="shared" si="55"/>
        <v>0</v>
      </c>
      <c r="AH149" s="826">
        <f t="shared" si="55"/>
        <v>0</v>
      </c>
      <c r="AI149" s="826">
        <f t="shared" si="55"/>
        <v>0</v>
      </c>
      <c r="AJ149" s="826">
        <f t="shared" si="55"/>
        <v>0</v>
      </c>
      <c r="AK149" s="826">
        <f t="shared" si="55"/>
        <v>0</v>
      </c>
      <c r="AL149" s="826">
        <f t="shared" si="55"/>
        <v>0</v>
      </c>
      <c r="AM149" s="826">
        <f t="shared" si="55"/>
        <v>0</v>
      </c>
      <c r="AN149" s="806">
        <f t="shared" si="52"/>
        <v>0</v>
      </c>
      <c r="AO149" s="590"/>
      <c r="AP149" s="590"/>
      <c r="AT149" s="523"/>
      <c r="AV149" s="523"/>
    </row>
    <row r="150" spans="3:48" ht="18" customHeight="1">
      <c r="C150" s="599"/>
      <c r="D150" s="2375"/>
      <c r="E150" s="612"/>
      <c r="F150" s="2353"/>
      <c r="G150" s="2353"/>
      <c r="H150" s="552" t="s">
        <v>904</v>
      </c>
      <c r="I150" s="825">
        <f>+I139</f>
        <v>0</v>
      </c>
      <c r="J150" s="825">
        <f t="shared" ref="J150:AM150" si="56">+J139</f>
        <v>0</v>
      </c>
      <c r="K150" s="825">
        <f t="shared" si="56"/>
        <v>0</v>
      </c>
      <c r="L150" s="825">
        <f t="shared" si="56"/>
        <v>0</v>
      </c>
      <c r="M150" s="825">
        <f t="shared" si="56"/>
        <v>0</v>
      </c>
      <c r="N150" s="825">
        <f t="shared" si="56"/>
        <v>0</v>
      </c>
      <c r="O150" s="825">
        <f t="shared" si="56"/>
        <v>0</v>
      </c>
      <c r="P150" s="825">
        <f t="shared" si="56"/>
        <v>0</v>
      </c>
      <c r="Q150" s="825">
        <f t="shared" si="56"/>
        <v>0</v>
      </c>
      <c r="R150" s="825">
        <f t="shared" si="56"/>
        <v>0</v>
      </c>
      <c r="S150" s="825">
        <f t="shared" si="56"/>
        <v>0</v>
      </c>
      <c r="T150" s="825">
        <f t="shared" si="56"/>
        <v>0</v>
      </c>
      <c r="U150" s="825">
        <f t="shared" si="56"/>
        <v>0</v>
      </c>
      <c r="V150" s="825">
        <f t="shared" si="56"/>
        <v>0</v>
      </c>
      <c r="W150" s="825">
        <f t="shared" si="56"/>
        <v>0</v>
      </c>
      <c r="X150" s="825">
        <f t="shared" si="56"/>
        <v>0</v>
      </c>
      <c r="Y150" s="825">
        <f t="shared" si="56"/>
        <v>0</v>
      </c>
      <c r="Z150" s="825">
        <f t="shared" si="56"/>
        <v>0</v>
      </c>
      <c r="AA150" s="825">
        <f t="shared" si="56"/>
        <v>0</v>
      </c>
      <c r="AB150" s="825">
        <f t="shared" si="56"/>
        <v>0</v>
      </c>
      <c r="AC150" s="825">
        <f t="shared" si="56"/>
        <v>0</v>
      </c>
      <c r="AD150" s="825">
        <f t="shared" si="56"/>
        <v>0</v>
      </c>
      <c r="AE150" s="825">
        <f t="shared" si="56"/>
        <v>0</v>
      </c>
      <c r="AF150" s="825">
        <f t="shared" si="56"/>
        <v>0</v>
      </c>
      <c r="AG150" s="825">
        <f t="shared" si="56"/>
        <v>0</v>
      </c>
      <c r="AH150" s="825">
        <f t="shared" si="56"/>
        <v>0</v>
      </c>
      <c r="AI150" s="825">
        <f t="shared" si="56"/>
        <v>0</v>
      </c>
      <c r="AJ150" s="825">
        <f t="shared" si="56"/>
        <v>0</v>
      </c>
      <c r="AK150" s="825">
        <f t="shared" si="56"/>
        <v>0</v>
      </c>
      <c r="AL150" s="825">
        <f t="shared" si="56"/>
        <v>0</v>
      </c>
      <c r="AM150" s="825">
        <f t="shared" si="56"/>
        <v>0</v>
      </c>
      <c r="AN150" s="806">
        <f t="shared" si="52"/>
        <v>0</v>
      </c>
      <c r="AO150" s="590"/>
      <c r="AP150" s="590"/>
      <c r="AT150" s="523"/>
      <c r="AV150" s="523"/>
    </row>
    <row r="151" spans="3:48" ht="18" customHeight="1">
      <c r="D151" s="2375"/>
      <c r="E151" s="612"/>
      <c r="F151" s="2356" t="s">
        <v>955</v>
      </c>
      <c r="G151" s="2356" t="s">
        <v>947</v>
      </c>
      <c r="H151" s="556" t="s">
        <v>895</v>
      </c>
      <c r="I151" s="826">
        <f>I140</f>
        <v>0</v>
      </c>
      <c r="J151" s="826"/>
      <c r="K151" s="826"/>
      <c r="L151" s="826">
        <f t="shared" ref="L151:AM151" si="57">L140</f>
        <v>0</v>
      </c>
      <c r="M151" s="826">
        <f t="shared" si="57"/>
        <v>0</v>
      </c>
      <c r="N151" s="826">
        <f t="shared" si="57"/>
        <v>0</v>
      </c>
      <c r="O151" s="826">
        <f t="shared" si="57"/>
        <v>0</v>
      </c>
      <c r="P151" s="826">
        <f t="shared" si="57"/>
        <v>0</v>
      </c>
      <c r="Q151" s="826">
        <f t="shared" si="57"/>
        <v>0</v>
      </c>
      <c r="R151" s="826">
        <f t="shared" si="57"/>
        <v>0</v>
      </c>
      <c r="S151" s="826">
        <f t="shared" si="57"/>
        <v>0</v>
      </c>
      <c r="T151" s="826">
        <f t="shared" si="57"/>
        <v>0</v>
      </c>
      <c r="U151" s="826">
        <f t="shared" si="57"/>
        <v>0</v>
      </c>
      <c r="V151" s="826">
        <f t="shared" si="57"/>
        <v>0</v>
      </c>
      <c r="W151" s="826">
        <f t="shared" si="57"/>
        <v>0</v>
      </c>
      <c r="X151" s="826">
        <f t="shared" si="57"/>
        <v>0</v>
      </c>
      <c r="Y151" s="826">
        <f t="shared" si="57"/>
        <v>0</v>
      </c>
      <c r="Z151" s="826">
        <f t="shared" si="57"/>
        <v>0</v>
      </c>
      <c r="AA151" s="826">
        <f t="shared" si="57"/>
        <v>0</v>
      </c>
      <c r="AB151" s="826">
        <f t="shared" si="57"/>
        <v>0</v>
      </c>
      <c r="AC151" s="826">
        <f t="shared" si="57"/>
        <v>0</v>
      </c>
      <c r="AD151" s="826">
        <f t="shared" si="57"/>
        <v>0</v>
      </c>
      <c r="AE151" s="826">
        <f t="shared" si="57"/>
        <v>0</v>
      </c>
      <c r="AF151" s="826">
        <f t="shared" si="57"/>
        <v>0</v>
      </c>
      <c r="AG151" s="826">
        <f t="shared" si="57"/>
        <v>0</v>
      </c>
      <c r="AH151" s="826">
        <f t="shared" si="57"/>
        <v>0</v>
      </c>
      <c r="AI151" s="826">
        <f t="shared" si="57"/>
        <v>0</v>
      </c>
      <c r="AJ151" s="826">
        <f t="shared" si="57"/>
        <v>0</v>
      </c>
      <c r="AK151" s="826">
        <f t="shared" si="57"/>
        <v>0</v>
      </c>
      <c r="AL151" s="826">
        <f t="shared" si="57"/>
        <v>0</v>
      </c>
      <c r="AM151" s="826">
        <f t="shared" si="57"/>
        <v>0</v>
      </c>
      <c r="AN151" s="806">
        <f t="shared" si="52"/>
        <v>0</v>
      </c>
      <c r="AO151" s="590" t="e">
        <f>+#REF!</f>
        <v>#REF!</v>
      </c>
      <c r="AP151" s="590" t="e">
        <f>+#REF!</f>
        <v>#REF!</v>
      </c>
      <c r="AT151" s="555"/>
      <c r="AV151" s="559"/>
    </row>
    <row r="152" spans="3:48" ht="18" customHeight="1">
      <c r="D152" s="2375"/>
      <c r="E152" s="612"/>
      <c r="F152" s="2376"/>
      <c r="G152" s="2357"/>
      <c r="H152" s="552" t="s">
        <v>904</v>
      </c>
      <c r="I152" s="827">
        <f>+I141</f>
        <v>0</v>
      </c>
      <c r="J152" s="827">
        <f t="shared" ref="J152:AM152" si="58">+J141</f>
        <v>0</v>
      </c>
      <c r="K152" s="827">
        <f t="shared" si="58"/>
        <v>0</v>
      </c>
      <c r="L152" s="827">
        <f t="shared" si="58"/>
        <v>0</v>
      </c>
      <c r="M152" s="827">
        <f t="shared" si="58"/>
        <v>0</v>
      </c>
      <c r="N152" s="827">
        <f t="shared" si="58"/>
        <v>0</v>
      </c>
      <c r="O152" s="827">
        <f t="shared" si="58"/>
        <v>0</v>
      </c>
      <c r="P152" s="827">
        <f t="shared" si="58"/>
        <v>0</v>
      </c>
      <c r="Q152" s="827">
        <f t="shared" si="58"/>
        <v>0</v>
      </c>
      <c r="R152" s="827">
        <f t="shared" si="58"/>
        <v>0</v>
      </c>
      <c r="S152" s="827">
        <f t="shared" si="58"/>
        <v>0</v>
      </c>
      <c r="T152" s="827">
        <f t="shared" si="58"/>
        <v>0</v>
      </c>
      <c r="U152" s="827">
        <f t="shared" si="58"/>
        <v>0</v>
      </c>
      <c r="V152" s="827">
        <f t="shared" si="58"/>
        <v>0</v>
      </c>
      <c r="W152" s="827">
        <f t="shared" si="58"/>
        <v>0</v>
      </c>
      <c r="X152" s="827">
        <f t="shared" si="58"/>
        <v>0</v>
      </c>
      <c r="Y152" s="827">
        <f t="shared" si="58"/>
        <v>0</v>
      </c>
      <c r="Z152" s="827">
        <f t="shared" si="58"/>
        <v>0</v>
      </c>
      <c r="AA152" s="827">
        <f t="shared" si="58"/>
        <v>0</v>
      </c>
      <c r="AB152" s="827">
        <f t="shared" si="58"/>
        <v>0</v>
      </c>
      <c r="AC152" s="827">
        <f t="shared" si="58"/>
        <v>0</v>
      </c>
      <c r="AD152" s="827">
        <f t="shared" si="58"/>
        <v>0</v>
      </c>
      <c r="AE152" s="827">
        <f t="shared" si="58"/>
        <v>0</v>
      </c>
      <c r="AF152" s="827">
        <f t="shared" si="58"/>
        <v>0</v>
      </c>
      <c r="AG152" s="827">
        <f t="shared" si="58"/>
        <v>0</v>
      </c>
      <c r="AH152" s="827">
        <f t="shared" si="58"/>
        <v>0</v>
      </c>
      <c r="AI152" s="827">
        <f t="shared" si="58"/>
        <v>0</v>
      </c>
      <c r="AJ152" s="827">
        <f t="shared" si="58"/>
        <v>0</v>
      </c>
      <c r="AK152" s="827">
        <f t="shared" si="58"/>
        <v>0</v>
      </c>
      <c r="AL152" s="827">
        <f t="shared" si="58"/>
        <v>0</v>
      </c>
      <c r="AM152" s="827">
        <f t="shared" si="58"/>
        <v>0</v>
      </c>
      <c r="AN152" s="806">
        <f t="shared" si="52"/>
        <v>0</v>
      </c>
      <c r="AO152" s="590"/>
      <c r="AP152" s="590"/>
      <c r="AT152" s="555"/>
      <c r="AV152" s="559"/>
    </row>
    <row r="153" spans="3:48" ht="18" customHeight="1">
      <c r="E153" s="600"/>
      <c r="F153" s="605"/>
      <c r="G153" s="2342" t="s">
        <v>949</v>
      </c>
      <c r="H153" s="2377"/>
      <c r="I153" s="827"/>
      <c r="J153" s="827"/>
      <c r="K153" s="827"/>
      <c r="L153" s="827"/>
      <c r="M153" s="827"/>
      <c r="N153" s="827"/>
      <c r="O153" s="827"/>
      <c r="P153" s="827"/>
      <c r="Q153" s="827"/>
      <c r="R153" s="827"/>
      <c r="S153" s="827"/>
      <c r="T153" s="827"/>
      <c r="U153" s="827"/>
      <c r="V153" s="827"/>
      <c r="W153" s="827"/>
      <c r="X153" s="827"/>
      <c r="Y153" s="827"/>
      <c r="Z153" s="827"/>
      <c r="AA153" s="827"/>
      <c r="AB153" s="827"/>
      <c r="AC153" s="827"/>
      <c r="AD153" s="827"/>
      <c r="AE153" s="827"/>
      <c r="AF153" s="827"/>
      <c r="AG153" s="827"/>
      <c r="AH153" s="827"/>
      <c r="AI153" s="827"/>
      <c r="AJ153" s="827"/>
      <c r="AK153" s="827"/>
      <c r="AL153" s="827"/>
      <c r="AM153" s="827"/>
      <c r="AN153" s="806">
        <f t="shared" si="52"/>
        <v>0</v>
      </c>
      <c r="AO153" s="590"/>
      <c r="AP153" s="590"/>
      <c r="AT153" s="565"/>
      <c r="AV153" s="604"/>
    </row>
    <row r="154" spans="3:48" ht="18" customHeight="1">
      <c r="E154" s="607"/>
      <c r="F154" s="2362"/>
      <c r="G154" s="552" t="s">
        <v>950</v>
      </c>
      <c r="H154" s="613">
        <v>729</v>
      </c>
      <c r="I154" s="834">
        <f t="shared" ref="I154:AM154" si="59">+H154+I146-I148+I150-I152-I153</f>
        <v>729</v>
      </c>
      <c r="J154" s="834">
        <f t="shared" si="59"/>
        <v>729</v>
      </c>
      <c r="K154" s="834">
        <f t="shared" si="59"/>
        <v>729</v>
      </c>
      <c r="L154" s="834">
        <f t="shared" si="59"/>
        <v>729</v>
      </c>
      <c r="M154" s="834">
        <f t="shared" si="59"/>
        <v>729</v>
      </c>
      <c r="N154" s="834">
        <f t="shared" si="59"/>
        <v>729</v>
      </c>
      <c r="O154" s="834">
        <f t="shared" si="59"/>
        <v>729</v>
      </c>
      <c r="P154" s="834">
        <f t="shared" si="59"/>
        <v>729</v>
      </c>
      <c r="Q154" s="834">
        <f t="shared" si="59"/>
        <v>729</v>
      </c>
      <c r="R154" s="834">
        <f t="shared" si="59"/>
        <v>729</v>
      </c>
      <c r="S154" s="834">
        <f t="shared" si="59"/>
        <v>729</v>
      </c>
      <c r="T154" s="834">
        <f t="shared" si="59"/>
        <v>729</v>
      </c>
      <c r="U154" s="834">
        <f t="shared" si="59"/>
        <v>729</v>
      </c>
      <c r="V154" s="834">
        <f t="shared" si="59"/>
        <v>729</v>
      </c>
      <c r="W154" s="834">
        <f t="shared" si="59"/>
        <v>729</v>
      </c>
      <c r="X154" s="834">
        <f t="shared" si="59"/>
        <v>729</v>
      </c>
      <c r="Y154" s="834">
        <f t="shared" si="59"/>
        <v>729</v>
      </c>
      <c r="Z154" s="834">
        <f t="shared" si="59"/>
        <v>729</v>
      </c>
      <c r="AA154" s="834">
        <f t="shared" si="59"/>
        <v>729</v>
      </c>
      <c r="AB154" s="834">
        <f t="shared" si="59"/>
        <v>729</v>
      </c>
      <c r="AC154" s="834">
        <f t="shared" si="59"/>
        <v>729</v>
      </c>
      <c r="AD154" s="834">
        <f t="shared" si="59"/>
        <v>729</v>
      </c>
      <c r="AE154" s="834">
        <f t="shared" si="59"/>
        <v>729</v>
      </c>
      <c r="AF154" s="834">
        <f t="shared" si="59"/>
        <v>729</v>
      </c>
      <c r="AG154" s="834">
        <f t="shared" si="59"/>
        <v>729</v>
      </c>
      <c r="AH154" s="834">
        <f t="shared" si="59"/>
        <v>729</v>
      </c>
      <c r="AI154" s="834">
        <f t="shared" si="59"/>
        <v>729</v>
      </c>
      <c r="AJ154" s="834">
        <f t="shared" si="59"/>
        <v>729</v>
      </c>
      <c r="AK154" s="834">
        <f t="shared" si="59"/>
        <v>729</v>
      </c>
      <c r="AL154" s="834">
        <f t="shared" si="59"/>
        <v>729</v>
      </c>
      <c r="AM154" s="834">
        <f t="shared" si="59"/>
        <v>729</v>
      </c>
      <c r="AN154" s="807">
        <f>AM154</f>
        <v>729</v>
      </c>
      <c r="AO154" s="590"/>
      <c r="AP154" s="590"/>
    </row>
    <row r="155" spans="3:48" ht="18" customHeight="1">
      <c r="E155" s="607"/>
      <c r="F155" s="2353"/>
      <c r="G155" s="2342" t="s">
        <v>948</v>
      </c>
      <c r="H155" s="2377"/>
      <c r="I155" s="835"/>
      <c r="J155" s="835"/>
      <c r="K155" s="835"/>
      <c r="L155" s="835"/>
      <c r="M155" s="835"/>
      <c r="N155" s="835"/>
      <c r="O155" s="835"/>
      <c r="P155" s="835"/>
      <c r="Q155" s="835"/>
      <c r="R155" s="835"/>
      <c r="S155" s="835"/>
      <c r="T155" s="835"/>
      <c r="U155" s="835"/>
      <c r="V155" s="835"/>
      <c r="W155" s="835"/>
      <c r="X155" s="835"/>
      <c r="Y155" s="835"/>
      <c r="Z155" s="835"/>
      <c r="AA155" s="835"/>
      <c r="AB155" s="835"/>
      <c r="AC155" s="835"/>
      <c r="AD155" s="835"/>
      <c r="AE155" s="835"/>
      <c r="AF155" s="835"/>
      <c r="AG155" s="835"/>
      <c r="AH155" s="835"/>
      <c r="AI155" s="835"/>
      <c r="AJ155" s="835"/>
      <c r="AK155" s="835"/>
      <c r="AL155" s="835"/>
      <c r="AM155" s="835"/>
      <c r="AN155" s="808"/>
      <c r="AO155" s="610"/>
      <c r="AP155" s="611"/>
    </row>
    <row r="156" spans="3:48" ht="18" customHeight="1">
      <c r="C156" s="599"/>
      <c r="D156" s="2375"/>
      <c r="E156" s="614"/>
      <c r="F156" s="2374" t="s">
        <v>952</v>
      </c>
      <c r="G156" s="2374" t="s">
        <v>944</v>
      </c>
      <c r="H156" s="556" t="s">
        <v>895</v>
      </c>
      <c r="I156" s="826"/>
      <c r="J156" s="826"/>
      <c r="K156" s="826"/>
      <c r="L156" s="826"/>
      <c r="M156" s="826"/>
      <c r="N156" s="826"/>
      <c r="O156" s="826"/>
      <c r="P156" s="826"/>
      <c r="Q156" s="826"/>
      <c r="R156" s="826"/>
      <c r="S156" s="826"/>
      <c r="T156" s="826"/>
      <c r="U156" s="826"/>
      <c r="V156" s="826"/>
      <c r="W156" s="826"/>
      <c r="X156" s="826"/>
      <c r="Y156" s="826"/>
      <c r="Z156" s="826"/>
      <c r="AA156" s="826"/>
      <c r="AB156" s="826"/>
      <c r="AC156" s="826"/>
      <c r="AD156" s="826"/>
      <c r="AE156" s="826"/>
      <c r="AF156" s="826"/>
      <c r="AG156" s="826"/>
      <c r="AH156" s="826"/>
      <c r="AI156" s="826"/>
      <c r="AJ156" s="826"/>
      <c r="AK156" s="826"/>
      <c r="AL156" s="826"/>
      <c r="AM156" s="826"/>
      <c r="AN156" s="806">
        <f>SUM(I156:AM156)</f>
        <v>0</v>
      </c>
      <c r="AO156" s="602"/>
      <c r="AP156" s="602"/>
    </row>
    <row r="157" spans="3:48" ht="18" customHeight="1">
      <c r="C157" s="599"/>
      <c r="D157" s="2375"/>
      <c r="E157" s="615"/>
      <c r="F157" s="2353"/>
      <c r="G157" s="2353"/>
      <c r="H157" s="552" t="s">
        <v>904</v>
      </c>
      <c r="I157" s="825"/>
      <c r="J157" s="825"/>
      <c r="K157" s="825"/>
      <c r="L157" s="825"/>
      <c r="M157" s="825"/>
      <c r="N157" s="825"/>
      <c r="O157" s="825"/>
      <c r="P157" s="825"/>
      <c r="Q157" s="825"/>
      <c r="R157" s="825"/>
      <c r="S157" s="825"/>
      <c r="T157" s="825"/>
      <c r="U157" s="825"/>
      <c r="V157" s="825"/>
      <c r="W157" s="825"/>
      <c r="X157" s="825"/>
      <c r="Y157" s="825"/>
      <c r="Z157" s="825"/>
      <c r="AA157" s="825"/>
      <c r="AB157" s="825"/>
      <c r="AC157" s="825"/>
      <c r="AD157" s="825"/>
      <c r="AE157" s="825"/>
      <c r="AF157" s="825"/>
      <c r="AG157" s="825"/>
      <c r="AH157" s="825"/>
      <c r="AI157" s="825"/>
      <c r="AJ157" s="825"/>
      <c r="AK157" s="825"/>
      <c r="AL157" s="825"/>
      <c r="AM157" s="825"/>
      <c r="AN157" s="806">
        <f>SUM(I157:AM157)</f>
        <v>0</v>
      </c>
      <c r="AO157" s="590"/>
      <c r="AP157" s="590"/>
    </row>
    <row r="158" spans="3:48" ht="18" customHeight="1">
      <c r="D158" s="2375"/>
      <c r="E158" s="615" t="s">
        <v>987</v>
      </c>
      <c r="F158" s="2356" t="s">
        <v>955</v>
      </c>
      <c r="G158" s="2356" t="s">
        <v>947</v>
      </c>
      <c r="H158" s="556" t="s">
        <v>895</v>
      </c>
      <c r="I158" s="826"/>
      <c r="J158" s="826"/>
      <c r="K158" s="826"/>
      <c r="L158" s="826"/>
      <c r="M158" s="826"/>
      <c r="N158" s="826"/>
      <c r="O158" s="826"/>
      <c r="P158" s="826"/>
      <c r="Q158" s="826"/>
      <c r="R158" s="826"/>
      <c r="S158" s="826"/>
      <c r="T158" s="826"/>
      <c r="U158" s="826"/>
      <c r="V158" s="826"/>
      <c r="W158" s="826"/>
      <c r="X158" s="826"/>
      <c r="Y158" s="826"/>
      <c r="Z158" s="826"/>
      <c r="AA158" s="826"/>
      <c r="AB158" s="826"/>
      <c r="AC158" s="826"/>
      <c r="AD158" s="826"/>
      <c r="AE158" s="826"/>
      <c r="AF158" s="826"/>
      <c r="AG158" s="826"/>
      <c r="AH158" s="826"/>
      <c r="AI158" s="826"/>
      <c r="AJ158" s="826"/>
      <c r="AK158" s="826"/>
      <c r="AL158" s="826"/>
      <c r="AM158" s="826"/>
      <c r="AN158" s="806">
        <f>SUM(I158:AM158)</f>
        <v>0</v>
      </c>
      <c r="AO158" s="590" t="e">
        <f>+#REF!</f>
        <v>#REF!</v>
      </c>
      <c r="AP158" s="590" t="e">
        <f>+#REF!</f>
        <v>#REF!</v>
      </c>
      <c r="AT158" s="555"/>
      <c r="AV158" s="559"/>
    </row>
    <row r="159" spans="3:48" ht="18" customHeight="1">
      <c r="D159" s="2375"/>
      <c r="E159" s="615"/>
      <c r="F159" s="2376"/>
      <c r="G159" s="2357"/>
      <c r="H159" s="552" t="s">
        <v>904</v>
      </c>
      <c r="I159" s="827"/>
      <c r="J159" s="827"/>
      <c r="K159" s="827"/>
      <c r="L159" s="827"/>
      <c r="M159" s="827"/>
      <c r="N159" s="827"/>
      <c r="O159" s="827"/>
      <c r="P159" s="827"/>
      <c r="Q159" s="827"/>
      <c r="R159" s="827"/>
      <c r="S159" s="827"/>
      <c r="T159" s="827"/>
      <c r="U159" s="827"/>
      <c r="V159" s="827"/>
      <c r="W159" s="827"/>
      <c r="X159" s="827"/>
      <c r="Y159" s="827"/>
      <c r="Z159" s="827"/>
      <c r="AA159" s="827"/>
      <c r="AB159" s="827"/>
      <c r="AC159" s="827"/>
      <c r="AD159" s="827"/>
      <c r="AE159" s="827"/>
      <c r="AF159" s="827"/>
      <c r="AG159" s="827"/>
      <c r="AH159" s="827"/>
      <c r="AI159" s="827"/>
      <c r="AJ159" s="827"/>
      <c r="AK159" s="827"/>
      <c r="AL159" s="827"/>
      <c r="AM159" s="827"/>
      <c r="AN159" s="806">
        <f>SUM(I159:AM159)</f>
        <v>0</v>
      </c>
      <c r="AO159" s="590"/>
      <c r="AP159" s="590"/>
      <c r="AT159" s="555"/>
      <c r="AV159" s="559"/>
    </row>
    <row r="160" spans="3:48" ht="18" customHeight="1">
      <c r="E160" s="615"/>
      <c r="F160" s="605"/>
      <c r="G160" s="2342" t="s">
        <v>949</v>
      </c>
      <c r="H160" s="2377"/>
      <c r="I160" s="827"/>
      <c r="J160" s="827"/>
      <c r="K160" s="827"/>
      <c r="L160" s="827"/>
      <c r="M160" s="827"/>
      <c r="N160" s="827"/>
      <c r="O160" s="827"/>
      <c r="P160" s="827"/>
      <c r="Q160" s="827"/>
      <c r="R160" s="827"/>
      <c r="S160" s="827"/>
      <c r="T160" s="827"/>
      <c r="U160" s="827"/>
      <c r="V160" s="827"/>
      <c r="W160" s="827"/>
      <c r="X160" s="827"/>
      <c r="Y160" s="827"/>
      <c r="Z160" s="827"/>
      <c r="AA160" s="827"/>
      <c r="AB160" s="827"/>
      <c r="AC160" s="827"/>
      <c r="AD160" s="827"/>
      <c r="AE160" s="827"/>
      <c r="AF160" s="827"/>
      <c r="AG160" s="827"/>
      <c r="AH160" s="827"/>
      <c r="AI160" s="827"/>
      <c r="AJ160" s="827"/>
      <c r="AK160" s="827"/>
      <c r="AL160" s="827"/>
      <c r="AM160" s="827"/>
      <c r="AN160" s="806">
        <f>SUM(I160:AM160)</f>
        <v>0</v>
      </c>
      <c r="AO160" s="590"/>
      <c r="AP160" s="590"/>
      <c r="AT160" s="565"/>
      <c r="AV160" s="604"/>
    </row>
    <row r="161" spans="3:48" ht="18" customHeight="1">
      <c r="E161" s="615"/>
      <c r="F161" s="2362"/>
      <c r="G161" s="552" t="s">
        <v>950</v>
      </c>
      <c r="H161" s="613">
        <v>277</v>
      </c>
      <c r="I161" s="834">
        <f>H161+I157-I159-I160</f>
        <v>277</v>
      </c>
      <c r="J161" s="834">
        <f>I161+J157-J159-J160</f>
        <v>277</v>
      </c>
      <c r="K161" s="834">
        <f t="shared" ref="K161:AM161" si="60">J161+K157-K159-K160</f>
        <v>277</v>
      </c>
      <c r="L161" s="834">
        <f t="shared" si="60"/>
        <v>277</v>
      </c>
      <c r="M161" s="834">
        <f t="shared" si="60"/>
        <v>277</v>
      </c>
      <c r="N161" s="834">
        <f t="shared" si="60"/>
        <v>277</v>
      </c>
      <c r="O161" s="834">
        <f t="shared" si="60"/>
        <v>277</v>
      </c>
      <c r="P161" s="834">
        <f t="shared" si="60"/>
        <v>277</v>
      </c>
      <c r="Q161" s="834">
        <f t="shared" si="60"/>
        <v>277</v>
      </c>
      <c r="R161" s="834">
        <f t="shared" si="60"/>
        <v>277</v>
      </c>
      <c r="S161" s="834">
        <f t="shared" si="60"/>
        <v>277</v>
      </c>
      <c r="T161" s="834">
        <f t="shared" si="60"/>
        <v>277</v>
      </c>
      <c r="U161" s="834">
        <f t="shared" si="60"/>
        <v>277</v>
      </c>
      <c r="V161" s="834">
        <f t="shared" si="60"/>
        <v>277</v>
      </c>
      <c r="W161" s="834">
        <f t="shared" si="60"/>
        <v>277</v>
      </c>
      <c r="X161" s="834">
        <f t="shared" si="60"/>
        <v>277</v>
      </c>
      <c r="Y161" s="834">
        <f t="shared" si="60"/>
        <v>277</v>
      </c>
      <c r="Z161" s="834">
        <f t="shared" si="60"/>
        <v>277</v>
      </c>
      <c r="AA161" s="834">
        <f t="shared" si="60"/>
        <v>277</v>
      </c>
      <c r="AB161" s="834">
        <f t="shared" si="60"/>
        <v>277</v>
      </c>
      <c r="AC161" s="834">
        <f t="shared" si="60"/>
        <v>277</v>
      </c>
      <c r="AD161" s="834">
        <f t="shared" si="60"/>
        <v>277</v>
      </c>
      <c r="AE161" s="834">
        <f t="shared" si="60"/>
        <v>277</v>
      </c>
      <c r="AF161" s="834">
        <f t="shared" si="60"/>
        <v>277</v>
      </c>
      <c r="AG161" s="834">
        <f t="shared" si="60"/>
        <v>277</v>
      </c>
      <c r="AH161" s="834">
        <f t="shared" si="60"/>
        <v>277</v>
      </c>
      <c r="AI161" s="834">
        <f t="shared" si="60"/>
        <v>277</v>
      </c>
      <c r="AJ161" s="834">
        <f t="shared" si="60"/>
        <v>277</v>
      </c>
      <c r="AK161" s="834">
        <f t="shared" si="60"/>
        <v>277</v>
      </c>
      <c r="AL161" s="834">
        <f t="shared" si="60"/>
        <v>277</v>
      </c>
      <c r="AM161" s="834">
        <f t="shared" si="60"/>
        <v>277</v>
      </c>
      <c r="AN161" s="807">
        <f>AM161</f>
        <v>277</v>
      </c>
      <c r="AO161" s="590"/>
      <c r="AP161" s="590"/>
    </row>
    <row r="162" spans="3:48" ht="18" customHeight="1">
      <c r="E162" s="616">
        <v>150</v>
      </c>
      <c r="F162" s="2353"/>
      <c r="G162" s="2342" t="s">
        <v>948</v>
      </c>
      <c r="H162" s="2377"/>
      <c r="I162" s="835"/>
      <c r="J162" s="835"/>
      <c r="K162" s="835"/>
      <c r="L162" s="835"/>
      <c r="M162" s="835"/>
      <c r="N162" s="835"/>
      <c r="O162" s="835"/>
      <c r="P162" s="835"/>
      <c r="Q162" s="835"/>
      <c r="R162" s="835"/>
      <c r="S162" s="835"/>
      <c r="T162" s="835"/>
      <c r="U162" s="835"/>
      <c r="V162" s="835"/>
      <c r="W162" s="835"/>
      <c r="X162" s="835"/>
      <c r="Y162" s="835"/>
      <c r="Z162" s="835"/>
      <c r="AA162" s="835"/>
      <c r="AB162" s="835"/>
      <c r="AC162" s="835"/>
      <c r="AD162" s="835"/>
      <c r="AE162" s="835"/>
      <c r="AF162" s="835"/>
      <c r="AG162" s="835"/>
      <c r="AH162" s="835"/>
      <c r="AI162" s="835"/>
      <c r="AJ162" s="835"/>
      <c r="AK162" s="835"/>
      <c r="AL162" s="835"/>
      <c r="AM162" s="835"/>
      <c r="AN162" s="808"/>
      <c r="AO162" s="610"/>
      <c r="AP162" s="611"/>
    </row>
    <row r="163" spans="3:48" ht="18" customHeight="1">
      <c r="C163" s="599"/>
      <c r="D163" s="2375"/>
      <c r="E163" s="614"/>
      <c r="F163" s="2374" t="s">
        <v>952</v>
      </c>
      <c r="G163" s="2374" t="s">
        <v>944</v>
      </c>
      <c r="H163" s="556" t="s">
        <v>895</v>
      </c>
      <c r="I163" s="826">
        <f t="shared" ref="I163:AM163" si="61">I156</f>
        <v>0</v>
      </c>
      <c r="J163" s="826">
        <f t="shared" si="61"/>
        <v>0</v>
      </c>
      <c r="K163" s="826">
        <f t="shared" si="61"/>
        <v>0</v>
      </c>
      <c r="L163" s="826">
        <f t="shared" si="61"/>
        <v>0</v>
      </c>
      <c r="M163" s="826">
        <f t="shared" si="61"/>
        <v>0</v>
      </c>
      <c r="N163" s="826">
        <f t="shared" si="61"/>
        <v>0</v>
      </c>
      <c r="O163" s="826">
        <f t="shared" si="61"/>
        <v>0</v>
      </c>
      <c r="P163" s="826">
        <f t="shared" si="61"/>
        <v>0</v>
      </c>
      <c r="Q163" s="826">
        <f t="shared" si="61"/>
        <v>0</v>
      </c>
      <c r="R163" s="826">
        <f t="shared" si="61"/>
        <v>0</v>
      </c>
      <c r="S163" s="826">
        <f t="shared" si="61"/>
        <v>0</v>
      </c>
      <c r="T163" s="826">
        <f t="shared" si="61"/>
        <v>0</v>
      </c>
      <c r="U163" s="826">
        <f t="shared" si="61"/>
        <v>0</v>
      </c>
      <c r="V163" s="826">
        <f t="shared" si="61"/>
        <v>0</v>
      </c>
      <c r="W163" s="826">
        <f t="shared" si="61"/>
        <v>0</v>
      </c>
      <c r="X163" s="826">
        <f t="shared" si="61"/>
        <v>0</v>
      </c>
      <c r="Y163" s="826">
        <f t="shared" si="61"/>
        <v>0</v>
      </c>
      <c r="Z163" s="826">
        <f t="shared" si="61"/>
        <v>0</v>
      </c>
      <c r="AA163" s="826">
        <f t="shared" si="61"/>
        <v>0</v>
      </c>
      <c r="AB163" s="826">
        <f t="shared" si="61"/>
        <v>0</v>
      </c>
      <c r="AC163" s="826">
        <f t="shared" si="61"/>
        <v>0</v>
      </c>
      <c r="AD163" s="826">
        <f t="shared" si="61"/>
        <v>0</v>
      </c>
      <c r="AE163" s="826">
        <f t="shared" si="61"/>
        <v>0</v>
      </c>
      <c r="AF163" s="826">
        <f t="shared" si="61"/>
        <v>0</v>
      </c>
      <c r="AG163" s="826">
        <f t="shared" si="61"/>
        <v>0</v>
      </c>
      <c r="AH163" s="826">
        <f t="shared" si="61"/>
        <v>0</v>
      </c>
      <c r="AI163" s="826">
        <f t="shared" si="61"/>
        <v>0</v>
      </c>
      <c r="AJ163" s="826">
        <f t="shared" si="61"/>
        <v>0</v>
      </c>
      <c r="AK163" s="826">
        <f t="shared" si="61"/>
        <v>0</v>
      </c>
      <c r="AL163" s="826">
        <f t="shared" si="61"/>
        <v>0</v>
      </c>
      <c r="AM163" s="826">
        <f t="shared" si="61"/>
        <v>0</v>
      </c>
      <c r="AN163" s="806">
        <f>SUM(I163:AM163)</f>
        <v>0</v>
      </c>
      <c r="AO163" s="602"/>
      <c r="AP163" s="602"/>
    </row>
    <row r="164" spans="3:48" ht="18" customHeight="1">
      <c r="C164" s="599"/>
      <c r="D164" s="2375"/>
      <c r="E164" s="615"/>
      <c r="F164" s="2353"/>
      <c r="G164" s="2353"/>
      <c r="H164" s="552" t="s">
        <v>904</v>
      </c>
      <c r="I164" s="825">
        <f t="shared" ref="I164:AM164" si="62">+I157</f>
        <v>0</v>
      </c>
      <c r="J164" s="825">
        <f t="shared" si="62"/>
        <v>0</v>
      </c>
      <c r="K164" s="825">
        <f t="shared" si="62"/>
        <v>0</v>
      </c>
      <c r="L164" s="825">
        <f t="shared" si="62"/>
        <v>0</v>
      </c>
      <c r="M164" s="825">
        <f t="shared" si="62"/>
        <v>0</v>
      </c>
      <c r="N164" s="825">
        <f t="shared" si="62"/>
        <v>0</v>
      </c>
      <c r="O164" s="825">
        <f t="shared" si="62"/>
        <v>0</v>
      </c>
      <c r="P164" s="825">
        <f t="shared" si="62"/>
        <v>0</v>
      </c>
      <c r="Q164" s="825">
        <f t="shared" si="62"/>
        <v>0</v>
      </c>
      <c r="R164" s="825">
        <f t="shared" si="62"/>
        <v>0</v>
      </c>
      <c r="S164" s="825">
        <f t="shared" si="62"/>
        <v>0</v>
      </c>
      <c r="T164" s="825">
        <f t="shared" si="62"/>
        <v>0</v>
      </c>
      <c r="U164" s="825">
        <f t="shared" si="62"/>
        <v>0</v>
      </c>
      <c r="V164" s="825">
        <f t="shared" si="62"/>
        <v>0</v>
      </c>
      <c r="W164" s="825">
        <f t="shared" si="62"/>
        <v>0</v>
      </c>
      <c r="X164" s="825">
        <f t="shared" si="62"/>
        <v>0</v>
      </c>
      <c r="Y164" s="825">
        <f t="shared" si="62"/>
        <v>0</v>
      </c>
      <c r="Z164" s="825">
        <f t="shared" si="62"/>
        <v>0</v>
      </c>
      <c r="AA164" s="825">
        <f t="shared" si="62"/>
        <v>0</v>
      </c>
      <c r="AB164" s="825">
        <f t="shared" si="62"/>
        <v>0</v>
      </c>
      <c r="AC164" s="825">
        <f t="shared" si="62"/>
        <v>0</v>
      </c>
      <c r="AD164" s="825">
        <f t="shared" si="62"/>
        <v>0</v>
      </c>
      <c r="AE164" s="825">
        <f t="shared" si="62"/>
        <v>0</v>
      </c>
      <c r="AF164" s="825">
        <f t="shared" si="62"/>
        <v>0</v>
      </c>
      <c r="AG164" s="825">
        <f t="shared" si="62"/>
        <v>0</v>
      </c>
      <c r="AH164" s="825">
        <f t="shared" si="62"/>
        <v>0</v>
      </c>
      <c r="AI164" s="825">
        <f t="shared" si="62"/>
        <v>0</v>
      </c>
      <c r="AJ164" s="825">
        <f t="shared" si="62"/>
        <v>0</v>
      </c>
      <c r="AK164" s="825">
        <f t="shared" si="62"/>
        <v>0</v>
      </c>
      <c r="AL164" s="825">
        <f t="shared" si="62"/>
        <v>0</v>
      </c>
      <c r="AM164" s="825">
        <f t="shared" si="62"/>
        <v>0</v>
      </c>
      <c r="AN164" s="806">
        <f>SUM(I164:AM164)</f>
        <v>0</v>
      </c>
      <c r="AO164" s="590"/>
      <c r="AP164" s="590"/>
    </row>
    <row r="165" spans="3:48" ht="18" customHeight="1">
      <c r="D165" s="2375"/>
      <c r="E165" s="615" t="s">
        <v>988</v>
      </c>
      <c r="F165" s="2356" t="s">
        <v>955</v>
      </c>
      <c r="G165" s="2356" t="s">
        <v>947</v>
      </c>
      <c r="H165" s="556" t="s">
        <v>895</v>
      </c>
      <c r="I165" s="826">
        <f t="shared" ref="I165:AM165" si="63">I158</f>
        <v>0</v>
      </c>
      <c r="J165" s="826"/>
      <c r="K165" s="826">
        <f t="shared" si="63"/>
        <v>0</v>
      </c>
      <c r="L165" s="826">
        <f t="shared" si="63"/>
        <v>0</v>
      </c>
      <c r="M165" s="826">
        <f t="shared" si="63"/>
        <v>0</v>
      </c>
      <c r="N165" s="826">
        <f t="shared" si="63"/>
        <v>0</v>
      </c>
      <c r="O165" s="826">
        <f t="shared" si="63"/>
        <v>0</v>
      </c>
      <c r="P165" s="826">
        <f t="shared" si="63"/>
        <v>0</v>
      </c>
      <c r="Q165" s="826">
        <f t="shared" si="63"/>
        <v>0</v>
      </c>
      <c r="R165" s="826">
        <f t="shared" si="63"/>
        <v>0</v>
      </c>
      <c r="S165" s="826">
        <f t="shared" si="63"/>
        <v>0</v>
      </c>
      <c r="T165" s="826">
        <f t="shared" si="63"/>
        <v>0</v>
      </c>
      <c r="U165" s="826">
        <f t="shared" si="63"/>
        <v>0</v>
      </c>
      <c r="V165" s="826">
        <f t="shared" si="63"/>
        <v>0</v>
      </c>
      <c r="W165" s="826">
        <f t="shared" si="63"/>
        <v>0</v>
      </c>
      <c r="X165" s="826">
        <f t="shared" si="63"/>
        <v>0</v>
      </c>
      <c r="Y165" s="826">
        <f t="shared" si="63"/>
        <v>0</v>
      </c>
      <c r="Z165" s="826">
        <f t="shared" si="63"/>
        <v>0</v>
      </c>
      <c r="AA165" s="826">
        <f t="shared" si="63"/>
        <v>0</v>
      </c>
      <c r="AB165" s="826">
        <f t="shared" si="63"/>
        <v>0</v>
      </c>
      <c r="AC165" s="826">
        <f t="shared" si="63"/>
        <v>0</v>
      </c>
      <c r="AD165" s="826">
        <f t="shared" si="63"/>
        <v>0</v>
      </c>
      <c r="AE165" s="826">
        <f t="shared" si="63"/>
        <v>0</v>
      </c>
      <c r="AF165" s="826">
        <f t="shared" si="63"/>
        <v>0</v>
      </c>
      <c r="AG165" s="826">
        <f t="shared" si="63"/>
        <v>0</v>
      </c>
      <c r="AH165" s="826">
        <f t="shared" si="63"/>
        <v>0</v>
      </c>
      <c r="AI165" s="826">
        <f t="shared" si="63"/>
        <v>0</v>
      </c>
      <c r="AJ165" s="826">
        <f t="shared" si="63"/>
        <v>0</v>
      </c>
      <c r="AK165" s="826">
        <f t="shared" si="63"/>
        <v>0</v>
      </c>
      <c r="AL165" s="826">
        <f t="shared" si="63"/>
        <v>0</v>
      </c>
      <c r="AM165" s="826">
        <f t="shared" si="63"/>
        <v>0</v>
      </c>
      <c r="AN165" s="806">
        <f>SUM(I165:AM165)</f>
        <v>0</v>
      </c>
      <c r="AO165" s="590" t="e">
        <f>+#REF!</f>
        <v>#REF!</v>
      </c>
      <c r="AP165" s="590" t="e">
        <f>+#REF!</f>
        <v>#REF!</v>
      </c>
      <c r="AT165" s="555"/>
      <c r="AV165" s="559"/>
    </row>
    <row r="166" spans="3:48" ht="18" customHeight="1">
      <c r="D166" s="2375"/>
      <c r="E166" s="615"/>
      <c r="F166" s="2376"/>
      <c r="G166" s="2357"/>
      <c r="H166" s="552" t="s">
        <v>904</v>
      </c>
      <c r="I166" s="825">
        <f t="shared" ref="I166:AM166" si="64">+I159</f>
        <v>0</v>
      </c>
      <c r="J166" s="825">
        <f t="shared" si="64"/>
        <v>0</v>
      </c>
      <c r="K166" s="825">
        <f t="shared" si="64"/>
        <v>0</v>
      </c>
      <c r="L166" s="825">
        <f t="shared" si="64"/>
        <v>0</v>
      </c>
      <c r="M166" s="825">
        <f t="shared" si="64"/>
        <v>0</v>
      </c>
      <c r="N166" s="825">
        <f t="shared" si="64"/>
        <v>0</v>
      </c>
      <c r="O166" s="825">
        <f t="shared" si="64"/>
        <v>0</v>
      </c>
      <c r="P166" s="825">
        <f t="shared" si="64"/>
        <v>0</v>
      </c>
      <c r="Q166" s="825">
        <f t="shared" si="64"/>
        <v>0</v>
      </c>
      <c r="R166" s="825">
        <f t="shared" si="64"/>
        <v>0</v>
      </c>
      <c r="S166" s="825">
        <f t="shared" si="64"/>
        <v>0</v>
      </c>
      <c r="T166" s="825">
        <f t="shared" si="64"/>
        <v>0</v>
      </c>
      <c r="U166" s="825">
        <f t="shared" si="64"/>
        <v>0</v>
      </c>
      <c r="V166" s="825">
        <f t="shared" si="64"/>
        <v>0</v>
      </c>
      <c r="W166" s="825">
        <f t="shared" si="64"/>
        <v>0</v>
      </c>
      <c r="X166" s="825">
        <f t="shared" si="64"/>
        <v>0</v>
      </c>
      <c r="Y166" s="825">
        <f t="shared" si="64"/>
        <v>0</v>
      </c>
      <c r="Z166" s="825">
        <f t="shared" si="64"/>
        <v>0</v>
      </c>
      <c r="AA166" s="825">
        <f t="shared" si="64"/>
        <v>0</v>
      </c>
      <c r="AB166" s="825">
        <f t="shared" si="64"/>
        <v>0</v>
      </c>
      <c r="AC166" s="825">
        <f t="shared" si="64"/>
        <v>0</v>
      </c>
      <c r="AD166" s="825">
        <f t="shared" si="64"/>
        <v>0</v>
      </c>
      <c r="AE166" s="825">
        <f t="shared" si="64"/>
        <v>0</v>
      </c>
      <c r="AF166" s="825">
        <f t="shared" si="64"/>
        <v>0</v>
      </c>
      <c r="AG166" s="825">
        <f t="shared" si="64"/>
        <v>0</v>
      </c>
      <c r="AH166" s="825">
        <f t="shared" si="64"/>
        <v>0</v>
      </c>
      <c r="AI166" s="825">
        <f t="shared" si="64"/>
        <v>0</v>
      </c>
      <c r="AJ166" s="825">
        <f t="shared" si="64"/>
        <v>0</v>
      </c>
      <c r="AK166" s="825">
        <f t="shared" si="64"/>
        <v>0</v>
      </c>
      <c r="AL166" s="825">
        <f t="shared" si="64"/>
        <v>0</v>
      </c>
      <c r="AM166" s="825">
        <f t="shared" si="64"/>
        <v>0</v>
      </c>
      <c r="AN166" s="806">
        <f>SUM(I166:AM166)</f>
        <v>0</v>
      </c>
      <c r="AO166" s="590"/>
      <c r="AP166" s="590"/>
      <c r="AT166" s="555"/>
      <c r="AV166" s="559"/>
    </row>
    <row r="167" spans="3:48" ht="18" customHeight="1">
      <c r="E167" s="615"/>
      <c r="F167" s="605"/>
      <c r="G167" s="2342" t="s">
        <v>949</v>
      </c>
      <c r="H167" s="2377"/>
      <c r="I167" s="827"/>
      <c r="J167" s="827"/>
      <c r="K167" s="827"/>
      <c r="L167" s="827"/>
      <c r="M167" s="827"/>
      <c r="N167" s="827"/>
      <c r="O167" s="827"/>
      <c r="P167" s="827"/>
      <c r="Q167" s="827"/>
      <c r="R167" s="827"/>
      <c r="S167" s="827"/>
      <c r="T167" s="827"/>
      <c r="U167" s="827"/>
      <c r="V167" s="827"/>
      <c r="W167" s="827"/>
      <c r="X167" s="827"/>
      <c r="Y167" s="827"/>
      <c r="Z167" s="827"/>
      <c r="AA167" s="827"/>
      <c r="AB167" s="827"/>
      <c r="AC167" s="827"/>
      <c r="AD167" s="827"/>
      <c r="AE167" s="827"/>
      <c r="AF167" s="827"/>
      <c r="AG167" s="827"/>
      <c r="AH167" s="827"/>
      <c r="AI167" s="827"/>
      <c r="AJ167" s="827"/>
      <c r="AK167" s="827"/>
      <c r="AL167" s="827"/>
      <c r="AM167" s="827"/>
      <c r="AN167" s="806">
        <f>SUM(I167:AM167)</f>
        <v>0</v>
      </c>
      <c r="AO167" s="590"/>
      <c r="AP167" s="590"/>
      <c r="AT167" s="565"/>
      <c r="AV167" s="604"/>
    </row>
    <row r="168" spans="3:48" ht="18" customHeight="1">
      <c r="E168" s="615"/>
      <c r="F168" s="2362"/>
      <c r="G168" s="552" t="s">
        <v>950</v>
      </c>
      <c r="H168" s="613">
        <v>294</v>
      </c>
      <c r="I168" s="834">
        <f>H168+I164-I166-I167</f>
        <v>294</v>
      </c>
      <c r="J168" s="834">
        <f>I168+J164-J166-J167</f>
        <v>294</v>
      </c>
      <c r="K168" s="834">
        <f t="shared" ref="K168:AM168" si="65">J168+K164-K166-K167</f>
        <v>294</v>
      </c>
      <c r="L168" s="834">
        <f t="shared" si="65"/>
        <v>294</v>
      </c>
      <c r="M168" s="834">
        <f t="shared" si="65"/>
        <v>294</v>
      </c>
      <c r="N168" s="834">
        <f t="shared" si="65"/>
        <v>294</v>
      </c>
      <c r="O168" s="834">
        <f t="shared" si="65"/>
        <v>294</v>
      </c>
      <c r="P168" s="834">
        <f t="shared" si="65"/>
        <v>294</v>
      </c>
      <c r="Q168" s="834">
        <f t="shared" si="65"/>
        <v>294</v>
      </c>
      <c r="R168" s="834">
        <f t="shared" si="65"/>
        <v>294</v>
      </c>
      <c r="S168" s="834">
        <f t="shared" si="65"/>
        <v>294</v>
      </c>
      <c r="T168" s="834">
        <f t="shared" si="65"/>
        <v>294</v>
      </c>
      <c r="U168" s="834">
        <f t="shared" si="65"/>
        <v>294</v>
      </c>
      <c r="V168" s="834">
        <f t="shared" si="65"/>
        <v>294</v>
      </c>
      <c r="W168" s="834">
        <f t="shared" si="65"/>
        <v>294</v>
      </c>
      <c r="X168" s="834">
        <f t="shared" si="65"/>
        <v>294</v>
      </c>
      <c r="Y168" s="834">
        <f t="shared" si="65"/>
        <v>294</v>
      </c>
      <c r="Z168" s="834">
        <f t="shared" si="65"/>
        <v>294</v>
      </c>
      <c r="AA168" s="834">
        <f t="shared" si="65"/>
        <v>294</v>
      </c>
      <c r="AB168" s="834">
        <f t="shared" si="65"/>
        <v>294</v>
      </c>
      <c r="AC168" s="834">
        <f t="shared" si="65"/>
        <v>294</v>
      </c>
      <c r="AD168" s="834">
        <f t="shared" si="65"/>
        <v>294</v>
      </c>
      <c r="AE168" s="834">
        <f t="shared" si="65"/>
        <v>294</v>
      </c>
      <c r="AF168" s="834">
        <f t="shared" si="65"/>
        <v>294</v>
      </c>
      <c r="AG168" s="834">
        <f t="shared" si="65"/>
        <v>294</v>
      </c>
      <c r="AH168" s="834">
        <f t="shared" si="65"/>
        <v>294</v>
      </c>
      <c r="AI168" s="834">
        <f t="shared" si="65"/>
        <v>294</v>
      </c>
      <c r="AJ168" s="834">
        <f t="shared" si="65"/>
        <v>294</v>
      </c>
      <c r="AK168" s="834">
        <f t="shared" si="65"/>
        <v>294</v>
      </c>
      <c r="AL168" s="834">
        <f t="shared" si="65"/>
        <v>294</v>
      </c>
      <c r="AM168" s="834">
        <f t="shared" si="65"/>
        <v>294</v>
      </c>
      <c r="AN168" s="807">
        <f>AM168</f>
        <v>294</v>
      </c>
      <c r="AO168" s="590"/>
      <c r="AP168" s="590"/>
    </row>
    <row r="169" spans="3:48" ht="18" customHeight="1">
      <c r="E169" s="616"/>
      <c r="F169" s="2353"/>
      <c r="G169" s="2342" t="s">
        <v>948</v>
      </c>
      <c r="H169" s="2377"/>
      <c r="I169" s="835"/>
      <c r="J169" s="835"/>
      <c r="K169" s="835"/>
      <c r="L169" s="835"/>
      <c r="M169" s="835"/>
      <c r="N169" s="835"/>
      <c r="O169" s="835"/>
      <c r="P169" s="835"/>
      <c r="Q169" s="835"/>
      <c r="R169" s="835"/>
      <c r="S169" s="835"/>
      <c r="T169" s="835"/>
      <c r="U169" s="835"/>
      <c r="V169" s="835"/>
      <c r="W169" s="835"/>
      <c r="X169" s="835"/>
      <c r="Y169" s="835"/>
      <c r="Z169" s="835"/>
      <c r="AA169" s="835"/>
      <c r="AB169" s="835"/>
      <c r="AC169" s="835"/>
      <c r="AD169" s="835"/>
      <c r="AE169" s="835"/>
      <c r="AF169" s="835"/>
      <c r="AG169" s="835"/>
      <c r="AH169" s="835"/>
      <c r="AI169" s="835"/>
      <c r="AJ169" s="835"/>
      <c r="AK169" s="835"/>
      <c r="AL169" s="835"/>
      <c r="AM169" s="835"/>
      <c r="AN169" s="808"/>
      <c r="AO169" s="610"/>
      <c r="AP169" s="611"/>
    </row>
    <row r="170" spans="3:48" ht="18" customHeight="1">
      <c r="C170" s="599"/>
      <c r="D170" s="2375"/>
      <c r="E170" s="614"/>
      <c r="F170" s="2374" t="s">
        <v>952</v>
      </c>
      <c r="G170" s="2374" t="s">
        <v>944</v>
      </c>
      <c r="H170" s="556" t="s">
        <v>895</v>
      </c>
      <c r="I170" s="826">
        <f t="shared" ref="I170:AM170" si="66">I163</f>
        <v>0</v>
      </c>
      <c r="J170" s="826">
        <f t="shared" si="66"/>
        <v>0</v>
      </c>
      <c r="K170" s="826">
        <f t="shared" si="66"/>
        <v>0</v>
      </c>
      <c r="L170" s="826">
        <f t="shared" si="66"/>
        <v>0</v>
      </c>
      <c r="M170" s="826">
        <f t="shared" si="66"/>
        <v>0</v>
      </c>
      <c r="N170" s="826">
        <f t="shared" si="66"/>
        <v>0</v>
      </c>
      <c r="O170" s="826">
        <f t="shared" si="66"/>
        <v>0</v>
      </c>
      <c r="P170" s="826">
        <f t="shared" si="66"/>
        <v>0</v>
      </c>
      <c r="Q170" s="826">
        <f t="shared" si="66"/>
        <v>0</v>
      </c>
      <c r="R170" s="826">
        <f t="shared" si="66"/>
        <v>0</v>
      </c>
      <c r="S170" s="826">
        <f t="shared" si="66"/>
        <v>0</v>
      </c>
      <c r="T170" s="826">
        <f t="shared" si="66"/>
        <v>0</v>
      </c>
      <c r="U170" s="826">
        <f t="shared" si="66"/>
        <v>0</v>
      </c>
      <c r="V170" s="826">
        <f t="shared" si="66"/>
        <v>0</v>
      </c>
      <c r="W170" s="826">
        <f t="shared" si="66"/>
        <v>0</v>
      </c>
      <c r="X170" s="826">
        <f t="shared" si="66"/>
        <v>0</v>
      </c>
      <c r="Y170" s="826">
        <f t="shared" si="66"/>
        <v>0</v>
      </c>
      <c r="Z170" s="826">
        <f t="shared" si="66"/>
        <v>0</v>
      </c>
      <c r="AA170" s="826">
        <f t="shared" si="66"/>
        <v>0</v>
      </c>
      <c r="AB170" s="826">
        <f t="shared" si="66"/>
        <v>0</v>
      </c>
      <c r="AC170" s="826">
        <f t="shared" si="66"/>
        <v>0</v>
      </c>
      <c r="AD170" s="826">
        <f t="shared" si="66"/>
        <v>0</v>
      </c>
      <c r="AE170" s="826">
        <f t="shared" si="66"/>
        <v>0</v>
      </c>
      <c r="AF170" s="826">
        <f t="shared" si="66"/>
        <v>0</v>
      </c>
      <c r="AG170" s="826">
        <f t="shared" si="66"/>
        <v>0</v>
      </c>
      <c r="AH170" s="826">
        <f t="shared" si="66"/>
        <v>0</v>
      </c>
      <c r="AI170" s="826">
        <f t="shared" si="66"/>
        <v>0</v>
      </c>
      <c r="AJ170" s="826">
        <f t="shared" si="66"/>
        <v>0</v>
      </c>
      <c r="AK170" s="826">
        <f t="shared" si="66"/>
        <v>0</v>
      </c>
      <c r="AL170" s="826">
        <f t="shared" si="66"/>
        <v>0</v>
      </c>
      <c r="AM170" s="826">
        <f t="shared" si="66"/>
        <v>0</v>
      </c>
      <c r="AN170" s="806">
        <f>SUM(I170:AM170)</f>
        <v>0</v>
      </c>
      <c r="AO170" s="602"/>
      <c r="AP170" s="602"/>
    </row>
    <row r="171" spans="3:48" ht="18" customHeight="1">
      <c r="C171" s="599"/>
      <c r="D171" s="2375"/>
      <c r="E171" s="615"/>
      <c r="F171" s="2353"/>
      <c r="G171" s="2353"/>
      <c r="H171" s="552" t="s">
        <v>904</v>
      </c>
      <c r="I171" s="825">
        <f t="shared" ref="I171:AM171" si="67">+I164</f>
        <v>0</v>
      </c>
      <c r="J171" s="825">
        <f t="shared" si="67"/>
        <v>0</v>
      </c>
      <c r="K171" s="825">
        <f t="shared" si="67"/>
        <v>0</v>
      </c>
      <c r="L171" s="825">
        <f t="shared" si="67"/>
        <v>0</v>
      </c>
      <c r="M171" s="825">
        <f t="shared" si="67"/>
        <v>0</v>
      </c>
      <c r="N171" s="825">
        <f t="shared" si="67"/>
        <v>0</v>
      </c>
      <c r="O171" s="825">
        <f t="shared" si="67"/>
        <v>0</v>
      </c>
      <c r="P171" s="825">
        <f t="shared" si="67"/>
        <v>0</v>
      </c>
      <c r="Q171" s="825">
        <f t="shared" si="67"/>
        <v>0</v>
      </c>
      <c r="R171" s="825">
        <f t="shared" si="67"/>
        <v>0</v>
      </c>
      <c r="S171" s="825">
        <f t="shared" si="67"/>
        <v>0</v>
      </c>
      <c r="T171" s="825">
        <f t="shared" si="67"/>
        <v>0</v>
      </c>
      <c r="U171" s="825">
        <f t="shared" si="67"/>
        <v>0</v>
      </c>
      <c r="V171" s="825">
        <f t="shared" si="67"/>
        <v>0</v>
      </c>
      <c r="W171" s="825">
        <f t="shared" si="67"/>
        <v>0</v>
      </c>
      <c r="X171" s="825">
        <f t="shared" si="67"/>
        <v>0</v>
      </c>
      <c r="Y171" s="825">
        <f t="shared" si="67"/>
        <v>0</v>
      </c>
      <c r="Z171" s="825">
        <f t="shared" si="67"/>
        <v>0</v>
      </c>
      <c r="AA171" s="825">
        <f t="shared" si="67"/>
        <v>0</v>
      </c>
      <c r="AB171" s="825">
        <f t="shared" si="67"/>
        <v>0</v>
      </c>
      <c r="AC171" s="825">
        <f t="shared" si="67"/>
        <v>0</v>
      </c>
      <c r="AD171" s="825">
        <f t="shared" si="67"/>
        <v>0</v>
      </c>
      <c r="AE171" s="825">
        <f t="shared" si="67"/>
        <v>0</v>
      </c>
      <c r="AF171" s="825">
        <f t="shared" si="67"/>
        <v>0</v>
      </c>
      <c r="AG171" s="825">
        <f t="shared" si="67"/>
        <v>0</v>
      </c>
      <c r="AH171" s="825">
        <f t="shared" si="67"/>
        <v>0</v>
      </c>
      <c r="AI171" s="825">
        <f t="shared" si="67"/>
        <v>0</v>
      </c>
      <c r="AJ171" s="825">
        <f t="shared" si="67"/>
        <v>0</v>
      </c>
      <c r="AK171" s="825">
        <f t="shared" si="67"/>
        <v>0</v>
      </c>
      <c r="AL171" s="825">
        <f t="shared" si="67"/>
        <v>0</v>
      </c>
      <c r="AM171" s="825">
        <f t="shared" si="67"/>
        <v>0</v>
      </c>
      <c r="AN171" s="806">
        <f>SUM(I171:AM171)</f>
        <v>0</v>
      </c>
      <c r="AO171" s="590"/>
      <c r="AP171" s="590"/>
    </row>
    <row r="172" spans="3:48" ht="18" customHeight="1">
      <c r="D172" s="2375"/>
      <c r="E172" s="615" t="s">
        <v>989</v>
      </c>
      <c r="F172" s="2356" t="s">
        <v>955</v>
      </c>
      <c r="G172" s="2356" t="s">
        <v>947</v>
      </c>
      <c r="H172" s="556" t="s">
        <v>895</v>
      </c>
      <c r="I172" s="826">
        <f t="shared" ref="I172:AM172" si="68">I165</f>
        <v>0</v>
      </c>
      <c r="J172" s="826"/>
      <c r="K172" s="826">
        <f t="shared" si="68"/>
        <v>0</v>
      </c>
      <c r="L172" s="826">
        <f t="shared" si="68"/>
        <v>0</v>
      </c>
      <c r="M172" s="826">
        <f t="shared" si="68"/>
        <v>0</v>
      </c>
      <c r="N172" s="826">
        <f t="shared" si="68"/>
        <v>0</v>
      </c>
      <c r="O172" s="826">
        <f t="shared" si="68"/>
        <v>0</v>
      </c>
      <c r="P172" s="826">
        <f t="shared" si="68"/>
        <v>0</v>
      </c>
      <c r="Q172" s="826">
        <f t="shared" si="68"/>
        <v>0</v>
      </c>
      <c r="R172" s="826">
        <f t="shared" si="68"/>
        <v>0</v>
      </c>
      <c r="S172" s="826">
        <f t="shared" si="68"/>
        <v>0</v>
      </c>
      <c r="T172" s="826">
        <f t="shared" si="68"/>
        <v>0</v>
      </c>
      <c r="U172" s="826">
        <f t="shared" si="68"/>
        <v>0</v>
      </c>
      <c r="V172" s="826">
        <f t="shared" si="68"/>
        <v>0</v>
      </c>
      <c r="W172" s="826">
        <f t="shared" si="68"/>
        <v>0</v>
      </c>
      <c r="X172" s="826">
        <f t="shared" si="68"/>
        <v>0</v>
      </c>
      <c r="Y172" s="826">
        <f t="shared" si="68"/>
        <v>0</v>
      </c>
      <c r="Z172" s="826">
        <f t="shared" si="68"/>
        <v>0</v>
      </c>
      <c r="AA172" s="826">
        <f t="shared" si="68"/>
        <v>0</v>
      </c>
      <c r="AB172" s="826">
        <f t="shared" si="68"/>
        <v>0</v>
      </c>
      <c r="AC172" s="826">
        <f t="shared" si="68"/>
        <v>0</v>
      </c>
      <c r="AD172" s="826">
        <f t="shared" si="68"/>
        <v>0</v>
      </c>
      <c r="AE172" s="826">
        <f t="shared" si="68"/>
        <v>0</v>
      </c>
      <c r="AF172" s="826">
        <f t="shared" si="68"/>
        <v>0</v>
      </c>
      <c r="AG172" s="826">
        <f t="shared" si="68"/>
        <v>0</v>
      </c>
      <c r="AH172" s="826">
        <f t="shared" si="68"/>
        <v>0</v>
      </c>
      <c r="AI172" s="826">
        <f t="shared" si="68"/>
        <v>0</v>
      </c>
      <c r="AJ172" s="826">
        <f t="shared" si="68"/>
        <v>0</v>
      </c>
      <c r="AK172" s="826">
        <f t="shared" si="68"/>
        <v>0</v>
      </c>
      <c r="AL172" s="826">
        <f t="shared" si="68"/>
        <v>0</v>
      </c>
      <c r="AM172" s="826">
        <f t="shared" si="68"/>
        <v>0</v>
      </c>
      <c r="AN172" s="806">
        <f>SUM(I172:AM172)</f>
        <v>0</v>
      </c>
      <c r="AO172" s="590" t="e">
        <f>+#REF!</f>
        <v>#REF!</v>
      </c>
      <c r="AP172" s="590" t="e">
        <f>+#REF!</f>
        <v>#REF!</v>
      </c>
      <c r="AQ172" s="603" t="e">
        <f>+#REF!</f>
        <v>#REF!</v>
      </c>
      <c r="AT172" s="555"/>
      <c r="AV172" s="559"/>
    </row>
    <row r="173" spans="3:48" ht="18" customHeight="1">
      <c r="D173" s="2375"/>
      <c r="E173" s="615"/>
      <c r="F173" s="2376"/>
      <c r="G173" s="2357"/>
      <c r="H173" s="552" t="s">
        <v>904</v>
      </c>
      <c r="I173" s="825">
        <f t="shared" ref="I173:AM173" si="69">+I166</f>
        <v>0</v>
      </c>
      <c r="J173" s="825">
        <f t="shared" si="69"/>
        <v>0</v>
      </c>
      <c r="K173" s="825">
        <f t="shared" si="69"/>
        <v>0</v>
      </c>
      <c r="L173" s="825">
        <f t="shared" si="69"/>
        <v>0</v>
      </c>
      <c r="M173" s="825">
        <f t="shared" si="69"/>
        <v>0</v>
      </c>
      <c r="N173" s="825">
        <f t="shared" si="69"/>
        <v>0</v>
      </c>
      <c r="O173" s="825">
        <f t="shared" si="69"/>
        <v>0</v>
      </c>
      <c r="P173" s="825">
        <f t="shared" si="69"/>
        <v>0</v>
      </c>
      <c r="Q173" s="825">
        <f t="shared" si="69"/>
        <v>0</v>
      </c>
      <c r="R173" s="825">
        <f t="shared" si="69"/>
        <v>0</v>
      </c>
      <c r="S173" s="825">
        <f t="shared" si="69"/>
        <v>0</v>
      </c>
      <c r="T173" s="825">
        <f t="shared" si="69"/>
        <v>0</v>
      </c>
      <c r="U173" s="825">
        <f t="shared" si="69"/>
        <v>0</v>
      </c>
      <c r="V173" s="825">
        <f t="shared" si="69"/>
        <v>0</v>
      </c>
      <c r="W173" s="825">
        <f t="shared" si="69"/>
        <v>0</v>
      </c>
      <c r="X173" s="825">
        <f t="shared" si="69"/>
        <v>0</v>
      </c>
      <c r="Y173" s="825">
        <f t="shared" si="69"/>
        <v>0</v>
      </c>
      <c r="Z173" s="825">
        <f t="shared" si="69"/>
        <v>0</v>
      </c>
      <c r="AA173" s="825">
        <f t="shared" si="69"/>
        <v>0</v>
      </c>
      <c r="AB173" s="825">
        <f t="shared" si="69"/>
        <v>0</v>
      </c>
      <c r="AC173" s="825">
        <f t="shared" si="69"/>
        <v>0</v>
      </c>
      <c r="AD173" s="825">
        <f t="shared" si="69"/>
        <v>0</v>
      </c>
      <c r="AE173" s="825">
        <f t="shared" si="69"/>
        <v>0</v>
      </c>
      <c r="AF173" s="825">
        <f t="shared" si="69"/>
        <v>0</v>
      </c>
      <c r="AG173" s="825">
        <f t="shared" si="69"/>
        <v>0</v>
      </c>
      <c r="AH173" s="825">
        <f t="shared" si="69"/>
        <v>0</v>
      </c>
      <c r="AI173" s="825">
        <f t="shared" si="69"/>
        <v>0</v>
      </c>
      <c r="AJ173" s="825">
        <f t="shared" si="69"/>
        <v>0</v>
      </c>
      <c r="AK173" s="825">
        <f t="shared" si="69"/>
        <v>0</v>
      </c>
      <c r="AL173" s="825">
        <f t="shared" si="69"/>
        <v>0</v>
      </c>
      <c r="AM173" s="825">
        <f t="shared" si="69"/>
        <v>0</v>
      </c>
      <c r="AN173" s="806">
        <f>SUM(I173:AM173)</f>
        <v>0</v>
      </c>
      <c r="AO173" s="590"/>
      <c r="AP173" s="590"/>
      <c r="AT173" s="555"/>
      <c r="AV173" s="559"/>
    </row>
    <row r="174" spans="3:48" ht="18" customHeight="1">
      <c r="E174" s="615"/>
      <c r="F174" s="605"/>
      <c r="G174" s="2342" t="s">
        <v>949</v>
      </c>
      <c r="H174" s="2377"/>
      <c r="I174" s="827"/>
      <c r="J174" s="827"/>
      <c r="K174" s="827"/>
      <c r="L174" s="827"/>
      <c r="M174" s="827"/>
      <c r="N174" s="827"/>
      <c r="O174" s="827"/>
      <c r="P174" s="827"/>
      <c r="Q174" s="827"/>
      <c r="R174" s="827"/>
      <c r="S174" s="827"/>
      <c r="T174" s="827"/>
      <c r="U174" s="827"/>
      <c r="V174" s="827"/>
      <c r="W174" s="827"/>
      <c r="X174" s="827"/>
      <c r="Y174" s="827"/>
      <c r="Z174" s="827"/>
      <c r="AA174" s="827"/>
      <c r="AB174" s="827"/>
      <c r="AC174" s="827"/>
      <c r="AD174" s="827"/>
      <c r="AE174" s="827"/>
      <c r="AF174" s="827"/>
      <c r="AG174" s="827"/>
      <c r="AH174" s="827"/>
      <c r="AI174" s="827"/>
      <c r="AJ174" s="827"/>
      <c r="AK174" s="827"/>
      <c r="AL174" s="827"/>
      <c r="AM174" s="827"/>
      <c r="AN174" s="806">
        <f>SUM(I174:AM174)</f>
        <v>0</v>
      </c>
      <c r="AO174" s="590"/>
      <c r="AP174" s="590"/>
      <c r="AT174" s="565"/>
      <c r="AV174" s="604"/>
    </row>
    <row r="175" spans="3:48" ht="18" customHeight="1">
      <c r="E175" s="615"/>
      <c r="F175" s="2362"/>
      <c r="G175" s="552" t="s">
        <v>950</v>
      </c>
      <c r="H175" s="613">
        <v>259</v>
      </c>
      <c r="I175" s="834">
        <f>H175+I171-I173-I174</f>
        <v>259</v>
      </c>
      <c r="J175" s="834">
        <f>I175+J171-J173-J174</f>
        <v>259</v>
      </c>
      <c r="K175" s="834">
        <f t="shared" ref="K175:AM175" si="70">J175+K171-K173-K174</f>
        <v>259</v>
      </c>
      <c r="L175" s="834">
        <f t="shared" si="70"/>
        <v>259</v>
      </c>
      <c r="M175" s="834">
        <f t="shared" si="70"/>
        <v>259</v>
      </c>
      <c r="N175" s="834">
        <f t="shared" si="70"/>
        <v>259</v>
      </c>
      <c r="O175" s="834">
        <f t="shared" si="70"/>
        <v>259</v>
      </c>
      <c r="P175" s="834">
        <f t="shared" si="70"/>
        <v>259</v>
      </c>
      <c r="Q175" s="834">
        <f t="shared" si="70"/>
        <v>259</v>
      </c>
      <c r="R175" s="834">
        <f t="shared" si="70"/>
        <v>259</v>
      </c>
      <c r="S175" s="834">
        <f t="shared" si="70"/>
        <v>259</v>
      </c>
      <c r="T175" s="834">
        <f t="shared" si="70"/>
        <v>259</v>
      </c>
      <c r="U175" s="834">
        <f t="shared" si="70"/>
        <v>259</v>
      </c>
      <c r="V175" s="834">
        <f t="shared" si="70"/>
        <v>259</v>
      </c>
      <c r="W175" s="834">
        <f t="shared" si="70"/>
        <v>259</v>
      </c>
      <c r="X175" s="834">
        <f t="shared" si="70"/>
        <v>259</v>
      </c>
      <c r="Y175" s="834">
        <f t="shared" si="70"/>
        <v>259</v>
      </c>
      <c r="Z175" s="834">
        <f t="shared" si="70"/>
        <v>259</v>
      </c>
      <c r="AA175" s="834">
        <f t="shared" si="70"/>
        <v>259</v>
      </c>
      <c r="AB175" s="834">
        <f t="shared" si="70"/>
        <v>259</v>
      </c>
      <c r="AC175" s="834">
        <f t="shared" si="70"/>
        <v>259</v>
      </c>
      <c r="AD175" s="834">
        <f t="shared" si="70"/>
        <v>259</v>
      </c>
      <c r="AE175" s="834">
        <f t="shared" si="70"/>
        <v>259</v>
      </c>
      <c r="AF175" s="834">
        <f t="shared" si="70"/>
        <v>259</v>
      </c>
      <c r="AG175" s="834">
        <f t="shared" si="70"/>
        <v>259</v>
      </c>
      <c r="AH175" s="834">
        <f t="shared" si="70"/>
        <v>259</v>
      </c>
      <c r="AI175" s="834">
        <f t="shared" si="70"/>
        <v>259</v>
      </c>
      <c r="AJ175" s="834">
        <f t="shared" si="70"/>
        <v>259</v>
      </c>
      <c r="AK175" s="834">
        <f t="shared" si="70"/>
        <v>259</v>
      </c>
      <c r="AL175" s="834">
        <f t="shared" si="70"/>
        <v>259</v>
      </c>
      <c r="AM175" s="834">
        <f t="shared" si="70"/>
        <v>259</v>
      </c>
      <c r="AN175" s="807">
        <f>AM175</f>
        <v>259</v>
      </c>
      <c r="AO175" s="590"/>
      <c r="AP175" s="590"/>
    </row>
    <row r="176" spans="3:48" ht="18" customHeight="1">
      <c r="E176" s="616"/>
      <c r="F176" s="2353"/>
      <c r="G176" s="2342" t="s">
        <v>948</v>
      </c>
      <c r="H176" s="2377"/>
      <c r="I176" s="835"/>
      <c r="J176" s="835"/>
      <c r="K176" s="835"/>
      <c r="L176" s="835"/>
      <c r="M176" s="835"/>
      <c r="N176" s="835"/>
      <c r="O176" s="835"/>
      <c r="P176" s="835"/>
      <c r="Q176" s="835"/>
      <c r="R176" s="835"/>
      <c r="S176" s="835"/>
      <c r="T176" s="835"/>
      <c r="U176" s="835"/>
      <c r="V176" s="835"/>
      <c r="W176" s="835"/>
      <c r="X176" s="835"/>
      <c r="Y176" s="835"/>
      <c r="Z176" s="835"/>
      <c r="AA176" s="835"/>
      <c r="AB176" s="835"/>
      <c r="AC176" s="835"/>
      <c r="AD176" s="835"/>
      <c r="AE176" s="835"/>
      <c r="AF176" s="835"/>
      <c r="AG176" s="835"/>
      <c r="AH176" s="835"/>
      <c r="AI176" s="835"/>
      <c r="AJ176" s="835"/>
      <c r="AK176" s="835"/>
      <c r="AL176" s="835"/>
      <c r="AM176" s="835"/>
      <c r="AN176" s="808"/>
      <c r="AO176" s="610"/>
      <c r="AP176" s="611"/>
    </row>
    <row r="177" spans="3:48" ht="18" customHeight="1">
      <c r="C177" s="599"/>
      <c r="E177" s="614"/>
      <c r="F177" s="2374" t="s">
        <v>952</v>
      </c>
      <c r="G177" s="2374" t="s">
        <v>944</v>
      </c>
      <c r="H177" s="556" t="s">
        <v>895</v>
      </c>
      <c r="I177" s="826">
        <f t="shared" ref="I177:AM177" si="71">I170</f>
        <v>0</v>
      </c>
      <c r="J177" s="826">
        <f t="shared" si="71"/>
        <v>0</v>
      </c>
      <c r="K177" s="826">
        <f t="shared" si="71"/>
        <v>0</v>
      </c>
      <c r="L177" s="826">
        <f t="shared" si="71"/>
        <v>0</v>
      </c>
      <c r="M177" s="826">
        <f t="shared" si="71"/>
        <v>0</v>
      </c>
      <c r="N177" s="826">
        <f t="shared" si="71"/>
        <v>0</v>
      </c>
      <c r="O177" s="826">
        <f t="shared" si="71"/>
        <v>0</v>
      </c>
      <c r="P177" s="826">
        <f t="shared" si="71"/>
        <v>0</v>
      </c>
      <c r="Q177" s="826">
        <f t="shared" si="71"/>
        <v>0</v>
      </c>
      <c r="R177" s="826">
        <f t="shared" si="71"/>
        <v>0</v>
      </c>
      <c r="S177" s="826">
        <f t="shared" si="71"/>
        <v>0</v>
      </c>
      <c r="T177" s="826">
        <f t="shared" si="71"/>
        <v>0</v>
      </c>
      <c r="U177" s="826">
        <f t="shared" si="71"/>
        <v>0</v>
      </c>
      <c r="V177" s="826">
        <f t="shared" si="71"/>
        <v>0</v>
      </c>
      <c r="W177" s="826">
        <f t="shared" si="71"/>
        <v>0</v>
      </c>
      <c r="X177" s="826">
        <f t="shared" si="71"/>
        <v>0</v>
      </c>
      <c r="Y177" s="826">
        <f t="shared" si="71"/>
        <v>0</v>
      </c>
      <c r="Z177" s="826">
        <f t="shared" si="71"/>
        <v>0</v>
      </c>
      <c r="AA177" s="826">
        <f t="shared" si="71"/>
        <v>0</v>
      </c>
      <c r="AB177" s="826">
        <f t="shared" si="71"/>
        <v>0</v>
      </c>
      <c r="AC177" s="826">
        <f t="shared" si="71"/>
        <v>0</v>
      </c>
      <c r="AD177" s="826">
        <f t="shared" si="71"/>
        <v>0</v>
      </c>
      <c r="AE177" s="826">
        <f t="shared" si="71"/>
        <v>0</v>
      </c>
      <c r="AF177" s="826">
        <f t="shared" si="71"/>
        <v>0</v>
      </c>
      <c r="AG177" s="826">
        <f t="shared" si="71"/>
        <v>0</v>
      </c>
      <c r="AH177" s="826">
        <f t="shared" si="71"/>
        <v>0</v>
      </c>
      <c r="AI177" s="826">
        <f t="shared" si="71"/>
        <v>0</v>
      </c>
      <c r="AJ177" s="826">
        <f t="shared" si="71"/>
        <v>0</v>
      </c>
      <c r="AK177" s="826">
        <f t="shared" si="71"/>
        <v>0</v>
      </c>
      <c r="AL177" s="826">
        <f t="shared" si="71"/>
        <v>0</v>
      </c>
      <c r="AM177" s="826">
        <f t="shared" si="71"/>
        <v>0</v>
      </c>
      <c r="AN177" s="806">
        <f>SUM(I177:AM177)</f>
        <v>0</v>
      </c>
      <c r="AO177" s="602"/>
      <c r="AP177" s="602"/>
    </row>
    <row r="178" spans="3:48" ht="18" customHeight="1">
      <c r="C178" s="599"/>
      <c r="E178" s="615"/>
      <c r="F178" s="2353"/>
      <c r="G178" s="2353"/>
      <c r="H178" s="552" t="s">
        <v>904</v>
      </c>
      <c r="I178" s="825">
        <f t="shared" ref="I178:AM178" si="72">+I171</f>
        <v>0</v>
      </c>
      <c r="J178" s="825">
        <f t="shared" si="72"/>
        <v>0</v>
      </c>
      <c r="K178" s="825">
        <f t="shared" si="72"/>
        <v>0</v>
      </c>
      <c r="L178" s="825">
        <f t="shared" si="72"/>
        <v>0</v>
      </c>
      <c r="M178" s="825">
        <f t="shared" si="72"/>
        <v>0</v>
      </c>
      <c r="N178" s="825">
        <f t="shared" si="72"/>
        <v>0</v>
      </c>
      <c r="O178" s="825">
        <f t="shared" si="72"/>
        <v>0</v>
      </c>
      <c r="P178" s="825">
        <f t="shared" si="72"/>
        <v>0</v>
      </c>
      <c r="Q178" s="825">
        <f t="shared" si="72"/>
        <v>0</v>
      </c>
      <c r="R178" s="825">
        <f t="shared" si="72"/>
        <v>0</v>
      </c>
      <c r="S178" s="825">
        <f t="shared" si="72"/>
        <v>0</v>
      </c>
      <c r="T178" s="825">
        <f t="shared" si="72"/>
        <v>0</v>
      </c>
      <c r="U178" s="825">
        <f t="shared" si="72"/>
        <v>0</v>
      </c>
      <c r="V178" s="825">
        <f t="shared" si="72"/>
        <v>0</v>
      </c>
      <c r="W178" s="825">
        <f t="shared" si="72"/>
        <v>0</v>
      </c>
      <c r="X178" s="825">
        <f t="shared" si="72"/>
        <v>0</v>
      </c>
      <c r="Y178" s="825">
        <f t="shared" si="72"/>
        <v>0</v>
      </c>
      <c r="Z178" s="825">
        <f t="shared" si="72"/>
        <v>0</v>
      </c>
      <c r="AA178" s="825">
        <f t="shared" si="72"/>
        <v>0</v>
      </c>
      <c r="AB178" s="825">
        <f t="shared" si="72"/>
        <v>0</v>
      </c>
      <c r="AC178" s="825">
        <f t="shared" si="72"/>
        <v>0</v>
      </c>
      <c r="AD178" s="825">
        <f t="shared" si="72"/>
        <v>0</v>
      </c>
      <c r="AE178" s="825">
        <f t="shared" si="72"/>
        <v>0</v>
      </c>
      <c r="AF178" s="825">
        <f t="shared" si="72"/>
        <v>0</v>
      </c>
      <c r="AG178" s="825">
        <f t="shared" si="72"/>
        <v>0</v>
      </c>
      <c r="AH178" s="825">
        <f t="shared" si="72"/>
        <v>0</v>
      </c>
      <c r="AI178" s="825">
        <f t="shared" si="72"/>
        <v>0</v>
      </c>
      <c r="AJ178" s="825">
        <f t="shared" si="72"/>
        <v>0</v>
      </c>
      <c r="AK178" s="825">
        <f t="shared" si="72"/>
        <v>0</v>
      </c>
      <c r="AL178" s="825">
        <f t="shared" si="72"/>
        <v>0</v>
      </c>
      <c r="AM178" s="825">
        <f t="shared" si="72"/>
        <v>0</v>
      </c>
      <c r="AN178" s="806">
        <f>SUM(I178:AM178)</f>
        <v>0</v>
      </c>
      <c r="AO178" s="590"/>
      <c r="AP178" s="590"/>
    </row>
    <row r="179" spans="3:48" ht="18" customHeight="1">
      <c r="E179" s="615" t="s">
        <v>990</v>
      </c>
      <c r="F179" s="2356" t="s">
        <v>955</v>
      </c>
      <c r="G179" s="2356" t="s">
        <v>947</v>
      </c>
      <c r="H179" s="556" t="s">
        <v>895</v>
      </c>
      <c r="I179" s="826">
        <f t="shared" ref="I179:AM179" si="73">I172</f>
        <v>0</v>
      </c>
      <c r="J179" s="826"/>
      <c r="K179" s="826">
        <f t="shared" si="73"/>
        <v>0</v>
      </c>
      <c r="L179" s="826">
        <f t="shared" si="73"/>
        <v>0</v>
      </c>
      <c r="M179" s="826">
        <f t="shared" si="73"/>
        <v>0</v>
      </c>
      <c r="N179" s="826">
        <f t="shared" si="73"/>
        <v>0</v>
      </c>
      <c r="O179" s="826">
        <f t="shared" si="73"/>
        <v>0</v>
      </c>
      <c r="P179" s="826">
        <f t="shared" si="73"/>
        <v>0</v>
      </c>
      <c r="Q179" s="826">
        <f t="shared" si="73"/>
        <v>0</v>
      </c>
      <c r="R179" s="826">
        <f t="shared" si="73"/>
        <v>0</v>
      </c>
      <c r="S179" s="826">
        <f t="shared" si="73"/>
        <v>0</v>
      </c>
      <c r="T179" s="826">
        <f t="shared" si="73"/>
        <v>0</v>
      </c>
      <c r="U179" s="826">
        <f t="shared" si="73"/>
        <v>0</v>
      </c>
      <c r="V179" s="826">
        <f t="shared" si="73"/>
        <v>0</v>
      </c>
      <c r="W179" s="826">
        <f t="shared" si="73"/>
        <v>0</v>
      </c>
      <c r="X179" s="826">
        <f t="shared" si="73"/>
        <v>0</v>
      </c>
      <c r="Y179" s="826">
        <f t="shared" si="73"/>
        <v>0</v>
      </c>
      <c r="Z179" s="826">
        <f t="shared" si="73"/>
        <v>0</v>
      </c>
      <c r="AA179" s="826">
        <f t="shared" si="73"/>
        <v>0</v>
      </c>
      <c r="AB179" s="826">
        <f t="shared" si="73"/>
        <v>0</v>
      </c>
      <c r="AC179" s="826">
        <f t="shared" si="73"/>
        <v>0</v>
      </c>
      <c r="AD179" s="826">
        <f t="shared" si="73"/>
        <v>0</v>
      </c>
      <c r="AE179" s="826">
        <f t="shared" si="73"/>
        <v>0</v>
      </c>
      <c r="AF179" s="826">
        <f t="shared" si="73"/>
        <v>0</v>
      </c>
      <c r="AG179" s="826">
        <f t="shared" si="73"/>
        <v>0</v>
      </c>
      <c r="AH179" s="826">
        <f t="shared" si="73"/>
        <v>0</v>
      </c>
      <c r="AI179" s="826">
        <f t="shared" si="73"/>
        <v>0</v>
      </c>
      <c r="AJ179" s="826">
        <f t="shared" si="73"/>
        <v>0</v>
      </c>
      <c r="AK179" s="826">
        <f t="shared" si="73"/>
        <v>0</v>
      </c>
      <c r="AL179" s="826">
        <f t="shared" si="73"/>
        <v>0</v>
      </c>
      <c r="AM179" s="826">
        <f t="shared" si="73"/>
        <v>0</v>
      </c>
      <c r="AN179" s="806">
        <f>SUM(I179:AM179)</f>
        <v>0</v>
      </c>
      <c r="AO179" s="590" t="e">
        <f>+#REF!</f>
        <v>#REF!</v>
      </c>
      <c r="AP179" s="590" t="e">
        <f>+#REF!</f>
        <v>#REF!</v>
      </c>
      <c r="AT179" s="555"/>
      <c r="AV179" s="559"/>
    </row>
    <row r="180" spans="3:48" ht="18" customHeight="1">
      <c r="E180" s="615"/>
      <c r="F180" s="2376"/>
      <c r="G180" s="2357"/>
      <c r="H180" s="552" t="s">
        <v>904</v>
      </c>
      <c r="I180" s="825">
        <f t="shared" ref="I180:AM180" si="74">+I173</f>
        <v>0</v>
      </c>
      <c r="J180" s="825">
        <f t="shared" si="74"/>
        <v>0</v>
      </c>
      <c r="K180" s="825">
        <f t="shared" si="74"/>
        <v>0</v>
      </c>
      <c r="L180" s="825">
        <f t="shared" si="74"/>
        <v>0</v>
      </c>
      <c r="M180" s="825">
        <f t="shared" si="74"/>
        <v>0</v>
      </c>
      <c r="N180" s="825">
        <f t="shared" si="74"/>
        <v>0</v>
      </c>
      <c r="O180" s="825">
        <f t="shared" si="74"/>
        <v>0</v>
      </c>
      <c r="P180" s="825">
        <f t="shared" si="74"/>
        <v>0</v>
      </c>
      <c r="Q180" s="825">
        <f t="shared" si="74"/>
        <v>0</v>
      </c>
      <c r="R180" s="825">
        <f t="shared" si="74"/>
        <v>0</v>
      </c>
      <c r="S180" s="825">
        <f t="shared" si="74"/>
        <v>0</v>
      </c>
      <c r="T180" s="825">
        <f t="shared" si="74"/>
        <v>0</v>
      </c>
      <c r="U180" s="825">
        <f t="shared" si="74"/>
        <v>0</v>
      </c>
      <c r="V180" s="825">
        <f t="shared" si="74"/>
        <v>0</v>
      </c>
      <c r="W180" s="825">
        <f t="shared" si="74"/>
        <v>0</v>
      </c>
      <c r="X180" s="825">
        <f t="shared" si="74"/>
        <v>0</v>
      </c>
      <c r="Y180" s="825">
        <f t="shared" si="74"/>
        <v>0</v>
      </c>
      <c r="Z180" s="825">
        <f t="shared" si="74"/>
        <v>0</v>
      </c>
      <c r="AA180" s="825">
        <f t="shared" si="74"/>
        <v>0</v>
      </c>
      <c r="AB180" s="825">
        <f t="shared" si="74"/>
        <v>0</v>
      </c>
      <c r="AC180" s="825">
        <f t="shared" si="74"/>
        <v>0</v>
      </c>
      <c r="AD180" s="825">
        <f t="shared" si="74"/>
        <v>0</v>
      </c>
      <c r="AE180" s="825">
        <f t="shared" si="74"/>
        <v>0</v>
      </c>
      <c r="AF180" s="825">
        <f t="shared" si="74"/>
        <v>0</v>
      </c>
      <c r="AG180" s="825">
        <f t="shared" si="74"/>
        <v>0</v>
      </c>
      <c r="AH180" s="825">
        <f t="shared" si="74"/>
        <v>0</v>
      </c>
      <c r="AI180" s="825">
        <f t="shared" si="74"/>
        <v>0</v>
      </c>
      <c r="AJ180" s="825">
        <f t="shared" si="74"/>
        <v>0</v>
      </c>
      <c r="AK180" s="825">
        <f t="shared" si="74"/>
        <v>0</v>
      </c>
      <c r="AL180" s="825">
        <f t="shared" si="74"/>
        <v>0</v>
      </c>
      <c r="AM180" s="825">
        <f t="shared" si="74"/>
        <v>0</v>
      </c>
      <c r="AN180" s="806">
        <f>SUM(I180:AM180)</f>
        <v>0</v>
      </c>
      <c r="AO180" s="590"/>
      <c r="AP180" s="590"/>
      <c r="AT180" s="555"/>
      <c r="AV180" s="559"/>
    </row>
    <row r="181" spans="3:48" ht="18" customHeight="1">
      <c r="E181" s="615"/>
      <c r="F181" s="605"/>
      <c r="G181" s="2342" t="s">
        <v>949</v>
      </c>
      <c r="H181" s="2377"/>
      <c r="I181" s="827"/>
      <c r="J181" s="827"/>
      <c r="K181" s="827"/>
      <c r="L181" s="827"/>
      <c r="M181" s="827"/>
      <c r="N181" s="827"/>
      <c r="O181" s="827"/>
      <c r="P181" s="827"/>
      <c r="Q181" s="827"/>
      <c r="R181" s="827"/>
      <c r="S181" s="827"/>
      <c r="T181" s="827"/>
      <c r="U181" s="827"/>
      <c r="V181" s="827"/>
      <c r="W181" s="827"/>
      <c r="X181" s="827"/>
      <c r="Y181" s="827"/>
      <c r="Z181" s="827"/>
      <c r="AA181" s="827"/>
      <c r="AB181" s="827"/>
      <c r="AC181" s="827"/>
      <c r="AD181" s="827"/>
      <c r="AE181" s="827"/>
      <c r="AF181" s="827"/>
      <c r="AG181" s="827"/>
      <c r="AH181" s="827"/>
      <c r="AI181" s="827"/>
      <c r="AJ181" s="827"/>
      <c r="AK181" s="827"/>
      <c r="AL181" s="827"/>
      <c r="AM181" s="827"/>
      <c r="AN181" s="806">
        <f>SUM(I181:AM181)</f>
        <v>0</v>
      </c>
      <c r="AO181" s="590"/>
      <c r="AP181" s="590"/>
      <c r="AT181" s="565"/>
      <c r="AV181" s="604"/>
    </row>
    <row r="182" spans="3:48" ht="18" customHeight="1">
      <c r="E182" s="615"/>
      <c r="F182" s="2362"/>
      <c r="G182" s="552" t="s">
        <v>950</v>
      </c>
      <c r="H182" s="613">
        <v>310</v>
      </c>
      <c r="I182" s="834">
        <f>H182+I178-I180-I181</f>
        <v>310</v>
      </c>
      <c r="J182" s="834">
        <f>I182+J178-J180-J181</f>
        <v>310</v>
      </c>
      <c r="K182" s="834">
        <f t="shared" ref="K182:AM182" si="75">J182+K178-K180-K181</f>
        <v>310</v>
      </c>
      <c r="L182" s="834">
        <f t="shared" si="75"/>
        <v>310</v>
      </c>
      <c r="M182" s="834">
        <f t="shared" si="75"/>
        <v>310</v>
      </c>
      <c r="N182" s="834">
        <f t="shared" si="75"/>
        <v>310</v>
      </c>
      <c r="O182" s="834">
        <f t="shared" si="75"/>
        <v>310</v>
      </c>
      <c r="P182" s="834">
        <f t="shared" si="75"/>
        <v>310</v>
      </c>
      <c r="Q182" s="834">
        <f t="shared" si="75"/>
        <v>310</v>
      </c>
      <c r="R182" s="834">
        <f t="shared" si="75"/>
        <v>310</v>
      </c>
      <c r="S182" s="834">
        <f t="shared" si="75"/>
        <v>310</v>
      </c>
      <c r="T182" s="834">
        <f t="shared" si="75"/>
        <v>310</v>
      </c>
      <c r="U182" s="834">
        <f t="shared" si="75"/>
        <v>310</v>
      </c>
      <c r="V182" s="834">
        <f t="shared" si="75"/>
        <v>310</v>
      </c>
      <c r="W182" s="834">
        <f t="shared" si="75"/>
        <v>310</v>
      </c>
      <c r="X182" s="834">
        <f t="shared" si="75"/>
        <v>310</v>
      </c>
      <c r="Y182" s="834">
        <f t="shared" si="75"/>
        <v>310</v>
      </c>
      <c r="Z182" s="834">
        <f t="shared" si="75"/>
        <v>310</v>
      </c>
      <c r="AA182" s="834">
        <f t="shared" si="75"/>
        <v>310</v>
      </c>
      <c r="AB182" s="834">
        <f t="shared" si="75"/>
        <v>310</v>
      </c>
      <c r="AC182" s="834">
        <f t="shared" si="75"/>
        <v>310</v>
      </c>
      <c r="AD182" s="834">
        <f t="shared" si="75"/>
        <v>310</v>
      </c>
      <c r="AE182" s="834">
        <f t="shared" si="75"/>
        <v>310</v>
      </c>
      <c r="AF182" s="834">
        <f t="shared" si="75"/>
        <v>310</v>
      </c>
      <c r="AG182" s="834">
        <f t="shared" si="75"/>
        <v>310</v>
      </c>
      <c r="AH182" s="834">
        <f t="shared" si="75"/>
        <v>310</v>
      </c>
      <c r="AI182" s="834">
        <f t="shared" si="75"/>
        <v>310</v>
      </c>
      <c r="AJ182" s="834">
        <f t="shared" si="75"/>
        <v>310</v>
      </c>
      <c r="AK182" s="834">
        <f t="shared" si="75"/>
        <v>310</v>
      </c>
      <c r="AL182" s="834">
        <f t="shared" si="75"/>
        <v>310</v>
      </c>
      <c r="AM182" s="834">
        <f t="shared" si="75"/>
        <v>310</v>
      </c>
      <c r="AN182" s="807">
        <f>AM182</f>
        <v>310</v>
      </c>
      <c r="AO182" s="590"/>
      <c r="AP182" s="590"/>
    </row>
    <row r="183" spans="3:48" ht="18" customHeight="1">
      <c r="E183" s="616"/>
      <c r="F183" s="2353"/>
      <c r="G183" s="2342" t="s">
        <v>948</v>
      </c>
      <c r="H183" s="2377"/>
      <c r="I183" s="835"/>
      <c r="J183" s="835"/>
      <c r="K183" s="835"/>
      <c r="L183" s="835"/>
      <c r="M183" s="835"/>
      <c r="N183" s="835"/>
      <c r="O183" s="835"/>
      <c r="P183" s="835"/>
      <c r="Q183" s="835"/>
      <c r="R183" s="835"/>
      <c r="S183" s="835"/>
      <c r="T183" s="835"/>
      <c r="U183" s="835"/>
      <c r="V183" s="835"/>
      <c r="W183" s="835"/>
      <c r="X183" s="835"/>
      <c r="Y183" s="835"/>
      <c r="Z183" s="835"/>
      <c r="AA183" s="835"/>
      <c r="AB183" s="835"/>
      <c r="AC183" s="835"/>
      <c r="AD183" s="835"/>
      <c r="AE183" s="835"/>
      <c r="AF183" s="835"/>
      <c r="AG183" s="835"/>
      <c r="AH183" s="835"/>
      <c r="AI183" s="835"/>
      <c r="AJ183" s="835"/>
      <c r="AK183" s="835"/>
      <c r="AL183" s="835"/>
      <c r="AM183" s="835"/>
      <c r="AN183" s="808"/>
      <c r="AO183" s="610"/>
      <c r="AP183" s="611"/>
    </row>
    <row r="184" spans="3:48" ht="18" customHeight="1">
      <c r="C184" s="599"/>
      <c r="E184" s="614"/>
      <c r="F184" s="2374" t="s">
        <v>952</v>
      </c>
      <c r="G184" s="2374" t="s">
        <v>944</v>
      </c>
      <c r="H184" s="556" t="s">
        <v>895</v>
      </c>
      <c r="I184" s="826">
        <f t="shared" ref="I184:AM184" si="76">I177</f>
        <v>0</v>
      </c>
      <c r="J184" s="826">
        <f t="shared" si="76"/>
        <v>0</v>
      </c>
      <c r="K184" s="826">
        <f t="shared" si="76"/>
        <v>0</v>
      </c>
      <c r="L184" s="826">
        <f t="shared" si="76"/>
        <v>0</v>
      </c>
      <c r="M184" s="826">
        <f t="shared" si="76"/>
        <v>0</v>
      </c>
      <c r="N184" s="826">
        <f t="shared" si="76"/>
        <v>0</v>
      </c>
      <c r="O184" s="826">
        <f t="shared" si="76"/>
        <v>0</v>
      </c>
      <c r="P184" s="826">
        <f t="shared" si="76"/>
        <v>0</v>
      </c>
      <c r="Q184" s="826">
        <f t="shared" si="76"/>
        <v>0</v>
      </c>
      <c r="R184" s="826">
        <f t="shared" si="76"/>
        <v>0</v>
      </c>
      <c r="S184" s="826">
        <f t="shared" si="76"/>
        <v>0</v>
      </c>
      <c r="T184" s="826">
        <f t="shared" si="76"/>
        <v>0</v>
      </c>
      <c r="U184" s="826">
        <f t="shared" si="76"/>
        <v>0</v>
      </c>
      <c r="V184" s="826">
        <f t="shared" si="76"/>
        <v>0</v>
      </c>
      <c r="W184" s="826">
        <f t="shared" si="76"/>
        <v>0</v>
      </c>
      <c r="X184" s="826">
        <f t="shared" si="76"/>
        <v>0</v>
      </c>
      <c r="Y184" s="826">
        <f t="shared" si="76"/>
        <v>0</v>
      </c>
      <c r="Z184" s="826">
        <f t="shared" si="76"/>
        <v>0</v>
      </c>
      <c r="AA184" s="826">
        <f t="shared" si="76"/>
        <v>0</v>
      </c>
      <c r="AB184" s="826">
        <f t="shared" si="76"/>
        <v>0</v>
      </c>
      <c r="AC184" s="826">
        <f t="shared" si="76"/>
        <v>0</v>
      </c>
      <c r="AD184" s="826">
        <f t="shared" si="76"/>
        <v>0</v>
      </c>
      <c r="AE184" s="826">
        <f t="shared" si="76"/>
        <v>0</v>
      </c>
      <c r="AF184" s="826">
        <f t="shared" si="76"/>
        <v>0</v>
      </c>
      <c r="AG184" s="826">
        <f t="shared" si="76"/>
        <v>0</v>
      </c>
      <c r="AH184" s="826">
        <f t="shared" si="76"/>
        <v>0</v>
      </c>
      <c r="AI184" s="826">
        <f t="shared" si="76"/>
        <v>0</v>
      </c>
      <c r="AJ184" s="826">
        <f t="shared" si="76"/>
        <v>0</v>
      </c>
      <c r="AK184" s="826">
        <f t="shared" si="76"/>
        <v>0</v>
      </c>
      <c r="AL184" s="826">
        <f t="shared" si="76"/>
        <v>0</v>
      </c>
      <c r="AM184" s="826">
        <f t="shared" si="76"/>
        <v>0</v>
      </c>
      <c r="AN184" s="806">
        <f>SUM(I184:AM184)</f>
        <v>0</v>
      </c>
      <c r="AO184" s="602"/>
      <c r="AP184" s="602"/>
    </row>
    <row r="185" spans="3:48" ht="18" customHeight="1">
      <c r="C185" s="599"/>
      <c r="E185" s="615"/>
      <c r="F185" s="2353"/>
      <c r="G185" s="2353"/>
      <c r="H185" s="552" t="s">
        <v>904</v>
      </c>
      <c r="I185" s="825">
        <f t="shared" ref="I185:AM185" si="77">+I178</f>
        <v>0</v>
      </c>
      <c r="J185" s="825">
        <f t="shared" si="77"/>
        <v>0</v>
      </c>
      <c r="K185" s="825">
        <f t="shared" si="77"/>
        <v>0</v>
      </c>
      <c r="L185" s="825">
        <f t="shared" si="77"/>
        <v>0</v>
      </c>
      <c r="M185" s="825">
        <f t="shared" si="77"/>
        <v>0</v>
      </c>
      <c r="N185" s="825">
        <f t="shared" si="77"/>
        <v>0</v>
      </c>
      <c r="O185" s="825">
        <f t="shared" si="77"/>
        <v>0</v>
      </c>
      <c r="P185" s="825">
        <f t="shared" si="77"/>
        <v>0</v>
      </c>
      <c r="Q185" s="825">
        <f t="shared" si="77"/>
        <v>0</v>
      </c>
      <c r="R185" s="825">
        <f t="shared" si="77"/>
        <v>0</v>
      </c>
      <c r="S185" s="825">
        <f t="shared" si="77"/>
        <v>0</v>
      </c>
      <c r="T185" s="825">
        <f t="shared" si="77"/>
        <v>0</v>
      </c>
      <c r="U185" s="825">
        <f t="shared" si="77"/>
        <v>0</v>
      </c>
      <c r="V185" s="825">
        <f t="shared" si="77"/>
        <v>0</v>
      </c>
      <c r="W185" s="825">
        <f t="shared" si="77"/>
        <v>0</v>
      </c>
      <c r="X185" s="825">
        <f t="shared" si="77"/>
        <v>0</v>
      </c>
      <c r="Y185" s="825">
        <f t="shared" si="77"/>
        <v>0</v>
      </c>
      <c r="Z185" s="825">
        <f t="shared" si="77"/>
        <v>0</v>
      </c>
      <c r="AA185" s="825">
        <f t="shared" si="77"/>
        <v>0</v>
      </c>
      <c r="AB185" s="825">
        <f t="shared" si="77"/>
        <v>0</v>
      </c>
      <c r="AC185" s="825">
        <f t="shared" si="77"/>
        <v>0</v>
      </c>
      <c r="AD185" s="825">
        <f t="shared" si="77"/>
        <v>0</v>
      </c>
      <c r="AE185" s="825">
        <f t="shared" si="77"/>
        <v>0</v>
      </c>
      <c r="AF185" s="825">
        <f t="shared" si="77"/>
        <v>0</v>
      </c>
      <c r="AG185" s="825">
        <f t="shared" si="77"/>
        <v>0</v>
      </c>
      <c r="AH185" s="825">
        <f t="shared" si="77"/>
        <v>0</v>
      </c>
      <c r="AI185" s="825">
        <f t="shared" si="77"/>
        <v>0</v>
      </c>
      <c r="AJ185" s="825">
        <f t="shared" si="77"/>
        <v>0</v>
      </c>
      <c r="AK185" s="825">
        <f t="shared" si="77"/>
        <v>0</v>
      </c>
      <c r="AL185" s="825">
        <f t="shared" si="77"/>
        <v>0</v>
      </c>
      <c r="AM185" s="825">
        <f t="shared" si="77"/>
        <v>0</v>
      </c>
      <c r="AN185" s="806">
        <f>SUM(I185:AM185)</f>
        <v>0</v>
      </c>
      <c r="AO185" s="590"/>
      <c r="AP185" s="590"/>
    </row>
    <row r="186" spans="3:48" ht="18" customHeight="1">
      <c r="E186" s="615" t="s">
        <v>991</v>
      </c>
      <c r="F186" s="2356" t="s">
        <v>955</v>
      </c>
      <c r="G186" s="2356" t="s">
        <v>947</v>
      </c>
      <c r="H186" s="556" t="s">
        <v>895</v>
      </c>
      <c r="I186" s="826">
        <f t="shared" ref="I186:AM186" si="78">I179</f>
        <v>0</v>
      </c>
      <c r="J186" s="826"/>
      <c r="K186" s="826">
        <f t="shared" si="78"/>
        <v>0</v>
      </c>
      <c r="L186" s="826">
        <f t="shared" si="78"/>
        <v>0</v>
      </c>
      <c r="M186" s="826">
        <f t="shared" si="78"/>
        <v>0</v>
      </c>
      <c r="N186" s="826">
        <f t="shared" si="78"/>
        <v>0</v>
      </c>
      <c r="O186" s="826">
        <f t="shared" si="78"/>
        <v>0</v>
      </c>
      <c r="P186" s="826">
        <f t="shared" si="78"/>
        <v>0</v>
      </c>
      <c r="Q186" s="826">
        <f t="shared" si="78"/>
        <v>0</v>
      </c>
      <c r="R186" s="826">
        <f t="shared" si="78"/>
        <v>0</v>
      </c>
      <c r="S186" s="826">
        <f t="shared" si="78"/>
        <v>0</v>
      </c>
      <c r="T186" s="826">
        <f t="shared" si="78"/>
        <v>0</v>
      </c>
      <c r="U186" s="826">
        <f t="shared" si="78"/>
        <v>0</v>
      </c>
      <c r="V186" s="826">
        <f t="shared" si="78"/>
        <v>0</v>
      </c>
      <c r="W186" s="826">
        <f t="shared" si="78"/>
        <v>0</v>
      </c>
      <c r="X186" s="826">
        <f t="shared" si="78"/>
        <v>0</v>
      </c>
      <c r="Y186" s="826">
        <f t="shared" si="78"/>
        <v>0</v>
      </c>
      <c r="Z186" s="826">
        <f t="shared" si="78"/>
        <v>0</v>
      </c>
      <c r="AA186" s="826">
        <f t="shared" si="78"/>
        <v>0</v>
      </c>
      <c r="AB186" s="826">
        <f t="shared" si="78"/>
        <v>0</v>
      </c>
      <c r="AC186" s="826">
        <f t="shared" si="78"/>
        <v>0</v>
      </c>
      <c r="AD186" s="826">
        <f t="shared" si="78"/>
        <v>0</v>
      </c>
      <c r="AE186" s="826">
        <f t="shared" si="78"/>
        <v>0</v>
      </c>
      <c r="AF186" s="826">
        <f t="shared" si="78"/>
        <v>0</v>
      </c>
      <c r="AG186" s="826">
        <f t="shared" si="78"/>
        <v>0</v>
      </c>
      <c r="AH186" s="826">
        <f t="shared" si="78"/>
        <v>0</v>
      </c>
      <c r="AI186" s="826"/>
      <c r="AJ186" s="826">
        <f t="shared" si="78"/>
        <v>0</v>
      </c>
      <c r="AK186" s="826">
        <f t="shared" si="78"/>
        <v>0</v>
      </c>
      <c r="AL186" s="826"/>
      <c r="AM186" s="826">
        <f t="shared" si="78"/>
        <v>0</v>
      </c>
      <c r="AN186" s="806">
        <f>SUM(I186:AM186)</f>
        <v>0</v>
      </c>
      <c r="AO186" s="590" t="e">
        <f>+#REF!</f>
        <v>#REF!</v>
      </c>
      <c r="AP186" s="590" t="e">
        <f>+#REF!</f>
        <v>#REF!</v>
      </c>
      <c r="AT186" s="555"/>
      <c r="AV186" s="559"/>
    </row>
    <row r="187" spans="3:48" ht="18" customHeight="1">
      <c r="E187" s="615"/>
      <c r="F187" s="2376"/>
      <c r="G187" s="2357"/>
      <c r="H187" s="552" t="s">
        <v>904</v>
      </c>
      <c r="I187" s="825">
        <f t="shared" ref="I187:AM187" si="79">+I180</f>
        <v>0</v>
      </c>
      <c r="J187" s="825">
        <f t="shared" si="79"/>
        <v>0</v>
      </c>
      <c r="K187" s="825">
        <f t="shared" si="79"/>
        <v>0</v>
      </c>
      <c r="L187" s="825">
        <f t="shared" si="79"/>
        <v>0</v>
      </c>
      <c r="M187" s="825">
        <f t="shared" si="79"/>
        <v>0</v>
      </c>
      <c r="N187" s="825">
        <f t="shared" si="79"/>
        <v>0</v>
      </c>
      <c r="O187" s="825">
        <f t="shared" si="79"/>
        <v>0</v>
      </c>
      <c r="P187" s="825">
        <f t="shared" si="79"/>
        <v>0</v>
      </c>
      <c r="Q187" s="825">
        <f t="shared" si="79"/>
        <v>0</v>
      </c>
      <c r="R187" s="825">
        <f t="shared" si="79"/>
        <v>0</v>
      </c>
      <c r="S187" s="825">
        <f t="shared" si="79"/>
        <v>0</v>
      </c>
      <c r="T187" s="825">
        <f t="shared" si="79"/>
        <v>0</v>
      </c>
      <c r="U187" s="825">
        <f t="shared" si="79"/>
        <v>0</v>
      </c>
      <c r="V187" s="825">
        <f t="shared" si="79"/>
        <v>0</v>
      </c>
      <c r="W187" s="825">
        <f t="shared" si="79"/>
        <v>0</v>
      </c>
      <c r="X187" s="825">
        <f t="shared" si="79"/>
        <v>0</v>
      </c>
      <c r="Y187" s="825">
        <f t="shared" si="79"/>
        <v>0</v>
      </c>
      <c r="Z187" s="825">
        <f t="shared" si="79"/>
        <v>0</v>
      </c>
      <c r="AA187" s="825">
        <f t="shared" si="79"/>
        <v>0</v>
      </c>
      <c r="AB187" s="825">
        <f t="shared" si="79"/>
        <v>0</v>
      </c>
      <c r="AC187" s="825">
        <f t="shared" si="79"/>
        <v>0</v>
      </c>
      <c r="AD187" s="825">
        <f t="shared" si="79"/>
        <v>0</v>
      </c>
      <c r="AE187" s="825">
        <f t="shared" si="79"/>
        <v>0</v>
      </c>
      <c r="AF187" s="825">
        <f t="shared" si="79"/>
        <v>0</v>
      </c>
      <c r="AG187" s="825">
        <f t="shared" si="79"/>
        <v>0</v>
      </c>
      <c r="AH187" s="825">
        <f t="shared" si="79"/>
        <v>0</v>
      </c>
      <c r="AI187" s="825">
        <f t="shared" si="79"/>
        <v>0</v>
      </c>
      <c r="AJ187" s="825">
        <f t="shared" si="79"/>
        <v>0</v>
      </c>
      <c r="AK187" s="825">
        <f t="shared" si="79"/>
        <v>0</v>
      </c>
      <c r="AL187" s="825">
        <f t="shared" si="79"/>
        <v>0</v>
      </c>
      <c r="AM187" s="825">
        <f t="shared" si="79"/>
        <v>0</v>
      </c>
      <c r="AN187" s="806">
        <f>SUM(I187:AM187)</f>
        <v>0</v>
      </c>
      <c r="AO187" s="590"/>
      <c r="AP187" s="590"/>
      <c r="AT187" s="555"/>
      <c r="AV187" s="559"/>
    </row>
    <row r="188" spans="3:48" ht="18" customHeight="1">
      <c r="E188" s="615"/>
      <c r="F188" s="605"/>
      <c r="G188" s="2342" t="s">
        <v>949</v>
      </c>
      <c r="H188" s="2377"/>
      <c r="I188" s="827"/>
      <c r="J188" s="827"/>
      <c r="K188" s="827"/>
      <c r="L188" s="827"/>
      <c r="M188" s="827"/>
      <c r="N188" s="827"/>
      <c r="O188" s="827"/>
      <c r="P188" s="827"/>
      <c r="Q188" s="827"/>
      <c r="R188" s="827"/>
      <c r="S188" s="827"/>
      <c r="T188" s="827"/>
      <c r="U188" s="827"/>
      <c r="V188" s="827"/>
      <c r="W188" s="827"/>
      <c r="X188" s="827"/>
      <c r="Y188" s="827"/>
      <c r="Z188" s="827"/>
      <c r="AA188" s="827"/>
      <c r="AB188" s="827"/>
      <c r="AC188" s="827"/>
      <c r="AD188" s="827"/>
      <c r="AE188" s="827"/>
      <c r="AF188" s="827"/>
      <c r="AG188" s="827"/>
      <c r="AH188" s="827"/>
      <c r="AI188" s="827"/>
      <c r="AJ188" s="827"/>
      <c r="AK188" s="827"/>
      <c r="AL188" s="827"/>
      <c r="AM188" s="827"/>
      <c r="AN188" s="806">
        <f>SUM(I188:AM188)</f>
        <v>0</v>
      </c>
      <c r="AO188" s="590"/>
      <c r="AP188" s="590"/>
      <c r="AT188" s="565"/>
      <c r="AV188" s="604"/>
    </row>
    <row r="189" spans="3:48" ht="18" customHeight="1">
      <c r="E189" s="615"/>
      <c r="F189" s="2362"/>
      <c r="G189" s="552" t="s">
        <v>950</v>
      </c>
      <c r="H189" s="613">
        <v>245</v>
      </c>
      <c r="I189" s="834">
        <f>H189+I185-I187-I188</f>
        <v>245</v>
      </c>
      <c r="J189" s="834">
        <f>I189+J185-J187-J188</f>
        <v>245</v>
      </c>
      <c r="K189" s="834">
        <f t="shared" ref="K189:AM189" si="80">J189+K185-K187-K188</f>
        <v>245</v>
      </c>
      <c r="L189" s="834">
        <f t="shared" si="80"/>
        <v>245</v>
      </c>
      <c r="M189" s="834">
        <f t="shared" si="80"/>
        <v>245</v>
      </c>
      <c r="N189" s="834">
        <f t="shared" si="80"/>
        <v>245</v>
      </c>
      <c r="O189" s="834">
        <f t="shared" si="80"/>
        <v>245</v>
      </c>
      <c r="P189" s="834">
        <f t="shared" si="80"/>
        <v>245</v>
      </c>
      <c r="Q189" s="834">
        <f t="shared" si="80"/>
        <v>245</v>
      </c>
      <c r="R189" s="834">
        <f t="shared" si="80"/>
        <v>245</v>
      </c>
      <c r="S189" s="834">
        <f t="shared" si="80"/>
        <v>245</v>
      </c>
      <c r="T189" s="834">
        <f t="shared" si="80"/>
        <v>245</v>
      </c>
      <c r="U189" s="834">
        <f t="shared" si="80"/>
        <v>245</v>
      </c>
      <c r="V189" s="834">
        <f t="shared" si="80"/>
        <v>245</v>
      </c>
      <c r="W189" s="834">
        <f t="shared" si="80"/>
        <v>245</v>
      </c>
      <c r="X189" s="834">
        <f t="shared" si="80"/>
        <v>245</v>
      </c>
      <c r="Y189" s="834">
        <f t="shared" si="80"/>
        <v>245</v>
      </c>
      <c r="Z189" s="834">
        <f t="shared" si="80"/>
        <v>245</v>
      </c>
      <c r="AA189" s="834">
        <f t="shared" si="80"/>
        <v>245</v>
      </c>
      <c r="AB189" s="834">
        <f t="shared" si="80"/>
        <v>245</v>
      </c>
      <c r="AC189" s="834">
        <f t="shared" si="80"/>
        <v>245</v>
      </c>
      <c r="AD189" s="834">
        <f t="shared" si="80"/>
        <v>245</v>
      </c>
      <c r="AE189" s="834">
        <f t="shared" si="80"/>
        <v>245</v>
      </c>
      <c r="AF189" s="834">
        <f t="shared" si="80"/>
        <v>245</v>
      </c>
      <c r="AG189" s="834">
        <f t="shared" si="80"/>
        <v>245</v>
      </c>
      <c r="AH189" s="834">
        <f t="shared" si="80"/>
        <v>245</v>
      </c>
      <c r="AI189" s="834">
        <f t="shared" si="80"/>
        <v>245</v>
      </c>
      <c r="AJ189" s="834">
        <f t="shared" si="80"/>
        <v>245</v>
      </c>
      <c r="AK189" s="834">
        <f t="shared" si="80"/>
        <v>245</v>
      </c>
      <c r="AL189" s="834">
        <f t="shared" si="80"/>
        <v>245</v>
      </c>
      <c r="AM189" s="834">
        <f t="shared" si="80"/>
        <v>245</v>
      </c>
      <c r="AN189" s="807">
        <f>AM189</f>
        <v>245</v>
      </c>
      <c r="AO189" s="590"/>
      <c r="AP189" s="590"/>
    </row>
    <row r="190" spans="3:48" ht="18" customHeight="1">
      <c r="E190" s="616"/>
      <c r="F190" s="2353"/>
      <c r="G190" s="2342" t="s">
        <v>948</v>
      </c>
      <c r="H190" s="2377"/>
      <c r="I190" s="835"/>
      <c r="J190" s="835"/>
      <c r="K190" s="835"/>
      <c r="L190" s="835"/>
      <c r="M190" s="835"/>
      <c r="N190" s="835"/>
      <c r="O190" s="835"/>
      <c r="P190" s="835"/>
      <c r="Q190" s="835"/>
      <c r="R190" s="835"/>
      <c r="S190" s="835"/>
      <c r="T190" s="835"/>
      <c r="U190" s="835"/>
      <c r="V190" s="835"/>
      <c r="W190" s="835"/>
      <c r="X190" s="835"/>
      <c r="Y190" s="835"/>
      <c r="Z190" s="835"/>
      <c r="AA190" s="835"/>
      <c r="AB190" s="835"/>
      <c r="AC190" s="835"/>
      <c r="AD190" s="835"/>
      <c r="AE190" s="835"/>
      <c r="AF190" s="835"/>
      <c r="AG190" s="835"/>
      <c r="AH190" s="835"/>
      <c r="AI190" s="835"/>
      <c r="AJ190" s="835"/>
      <c r="AK190" s="835"/>
      <c r="AL190" s="835"/>
      <c r="AM190" s="835"/>
      <c r="AN190" s="808"/>
      <c r="AO190" s="610"/>
      <c r="AP190" s="611"/>
    </row>
    <row r="191" spans="3:48" ht="18" customHeight="1">
      <c r="C191" s="599"/>
      <c r="E191" s="614"/>
      <c r="F191" s="2374" t="s">
        <v>952</v>
      </c>
      <c r="G191" s="2374" t="s">
        <v>944</v>
      </c>
      <c r="H191" s="556" t="s">
        <v>895</v>
      </c>
      <c r="I191" s="826">
        <f t="shared" ref="I191:AM191" si="81">I184</f>
        <v>0</v>
      </c>
      <c r="J191" s="826">
        <f t="shared" si="81"/>
        <v>0</v>
      </c>
      <c r="K191" s="826">
        <f t="shared" si="81"/>
        <v>0</v>
      </c>
      <c r="L191" s="826">
        <f t="shared" si="81"/>
        <v>0</v>
      </c>
      <c r="M191" s="826">
        <f t="shared" si="81"/>
        <v>0</v>
      </c>
      <c r="N191" s="826">
        <f t="shared" si="81"/>
        <v>0</v>
      </c>
      <c r="O191" s="826">
        <f t="shared" si="81"/>
        <v>0</v>
      </c>
      <c r="P191" s="826">
        <f t="shared" si="81"/>
        <v>0</v>
      </c>
      <c r="Q191" s="826">
        <f t="shared" si="81"/>
        <v>0</v>
      </c>
      <c r="R191" s="826">
        <f t="shared" si="81"/>
        <v>0</v>
      </c>
      <c r="S191" s="826">
        <f t="shared" si="81"/>
        <v>0</v>
      </c>
      <c r="T191" s="826">
        <f t="shared" si="81"/>
        <v>0</v>
      </c>
      <c r="U191" s="826">
        <f t="shared" si="81"/>
        <v>0</v>
      </c>
      <c r="V191" s="826">
        <f t="shared" si="81"/>
        <v>0</v>
      </c>
      <c r="W191" s="826">
        <f t="shared" si="81"/>
        <v>0</v>
      </c>
      <c r="X191" s="826">
        <f t="shared" si="81"/>
        <v>0</v>
      </c>
      <c r="Y191" s="826">
        <f t="shared" si="81"/>
        <v>0</v>
      </c>
      <c r="Z191" s="826">
        <f t="shared" si="81"/>
        <v>0</v>
      </c>
      <c r="AA191" s="826">
        <f t="shared" si="81"/>
        <v>0</v>
      </c>
      <c r="AB191" s="826">
        <f t="shared" si="81"/>
        <v>0</v>
      </c>
      <c r="AC191" s="826">
        <f t="shared" si="81"/>
        <v>0</v>
      </c>
      <c r="AD191" s="826">
        <f t="shared" si="81"/>
        <v>0</v>
      </c>
      <c r="AE191" s="826">
        <f t="shared" si="81"/>
        <v>0</v>
      </c>
      <c r="AF191" s="826">
        <f t="shared" si="81"/>
        <v>0</v>
      </c>
      <c r="AG191" s="826">
        <f t="shared" si="81"/>
        <v>0</v>
      </c>
      <c r="AH191" s="826">
        <f t="shared" si="81"/>
        <v>0</v>
      </c>
      <c r="AI191" s="826">
        <f t="shared" si="81"/>
        <v>0</v>
      </c>
      <c r="AJ191" s="826">
        <f t="shared" si="81"/>
        <v>0</v>
      </c>
      <c r="AK191" s="826">
        <f t="shared" si="81"/>
        <v>0</v>
      </c>
      <c r="AL191" s="826">
        <f t="shared" si="81"/>
        <v>0</v>
      </c>
      <c r="AM191" s="826">
        <f t="shared" si="81"/>
        <v>0</v>
      </c>
      <c r="AN191" s="806">
        <f>SUM(I191:AM191)</f>
        <v>0</v>
      </c>
      <c r="AO191" s="602"/>
      <c r="AP191" s="602"/>
    </row>
    <row r="192" spans="3:48" ht="18" customHeight="1">
      <c r="C192" s="599"/>
      <c r="E192" s="615"/>
      <c r="F192" s="2353"/>
      <c r="G192" s="2353"/>
      <c r="H192" s="552" t="s">
        <v>904</v>
      </c>
      <c r="I192" s="825">
        <f t="shared" ref="I192:AM192" si="82">+I185</f>
        <v>0</v>
      </c>
      <c r="J192" s="825">
        <f t="shared" si="82"/>
        <v>0</v>
      </c>
      <c r="K192" s="825">
        <f t="shared" si="82"/>
        <v>0</v>
      </c>
      <c r="L192" s="825">
        <f t="shared" si="82"/>
        <v>0</v>
      </c>
      <c r="M192" s="825">
        <f t="shared" si="82"/>
        <v>0</v>
      </c>
      <c r="N192" s="825">
        <f t="shared" si="82"/>
        <v>0</v>
      </c>
      <c r="O192" s="825">
        <f t="shared" si="82"/>
        <v>0</v>
      </c>
      <c r="P192" s="825">
        <f t="shared" si="82"/>
        <v>0</v>
      </c>
      <c r="Q192" s="825">
        <f t="shared" si="82"/>
        <v>0</v>
      </c>
      <c r="R192" s="825">
        <f t="shared" si="82"/>
        <v>0</v>
      </c>
      <c r="S192" s="825">
        <f t="shared" si="82"/>
        <v>0</v>
      </c>
      <c r="T192" s="825">
        <f t="shared" si="82"/>
        <v>0</v>
      </c>
      <c r="U192" s="825">
        <f t="shared" si="82"/>
        <v>0</v>
      </c>
      <c r="V192" s="825">
        <f t="shared" si="82"/>
        <v>0</v>
      </c>
      <c r="W192" s="825">
        <f t="shared" si="82"/>
        <v>0</v>
      </c>
      <c r="X192" s="825">
        <f t="shared" si="82"/>
        <v>0</v>
      </c>
      <c r="Y192" s="825">
        <f t="shared" si="82"/>
        <v>0</v>
      </c>
      <c r="Z192" s="825">
        <f t="shared" si="82"/>
        <v>0</v>
      </c>
      <c r="AA192" s="825">
        <f t="shared" si="82"/>
        <v>0</v>
      </c>
      <c r="AB192" s="825">
        <f t="shared" si="82"/>
        <v>0</v>
      </c>
      <c r="AC192" s="825">
        <f t="shared" si="82"/>
        <v>0</v>
      </c>
      <c r="AD192" s="825">
        <f t="shared" si="82"/>
        <v>0</v>
      </c>
      <c r="AE192" s="825">
        <f t="shared" si="82"/>
        <v>0</v>
      </c>
      <c r="AF192" s="825">
        <f t="shared" si="82"/>
        <v>0</v>
      </c>
      <c r="AG192" s="825">
        <f t="shared" si="82"/>
        <v>0</v>
      </c>
      <c r="AH192" s="825">
        <f t="shared" si="82"/>
        <v>0</v>
      </c>
      <c r="AI192" s="825">
        <f t="shared" si="82"/>
        <v>0</v>
      </c>
      <c r="AJ192" s="825">
        <f t="shared" si="82"/>
        <v>0</v>
      </c>
      <c r="AK192" s="825">
        <f t="shared" si="82"/>
        <v>0</v>
      </c>
      <c r="AL192" s="825">
        <f t="shared" si="82"/>
        <v>0</v>
      </c>
      <c r="AM192" s="825">
        <f t="shared" si="82"/>
        <v>0</v>
      </c>
      <c r="AN192" s="806">
        <f>SUM(I192:AM192)</f>
        <v>0</v>
      </c>
      <c r="AO192" s="590"/>
      <c r="AP192" s="590"/>
    </row>
    <row r="193" spans="3:48" ht="18" customHeight="1">
      <c r="E193" s="615" t="s">
        <v>992</v>
      </c>
      <c r="F193" s="2356" t="s">
        <v>955</v>
      </c>
      <c r="G193" s="2356" t="s">
        <v>947</v>
      </c>
      <c r="H193" s="556" t="s">
        <v>895</v>
      </c>
      <c r="I193" s="826">
        <f t="shared" ref="I193:AM193" si="83">I186</f>
        <v>0</v>
      </c>
      <c r="J193" s="826"/>
      <c r="K193" s="826"/>
      <c r="L193" s="826">
        <f t="shared" si="83"/>
        <v>0</v>
      </c>
      <c r="M193" s="826">
        <f t="shared" si="83"/>
        <v>0</v>
      </c>
      <c r="N193" s="826">
        <f t="shared" si="83"/>
        <v>0</v>
      </c>
      <c r="O193" s="826">
        <f t="shared" si="83"/>
        <v>0</v>
      </c>
      <c r="P193" s="826">
        <f t="shared" si="83"/>
        <v>0</v>
      </c>
      <c r="Q193" s="826">
        <f t="shared" si="83"/>
        <v>0</v>
      </c>
      <c r="R193" s="826">
        <f t="shared" si="83"/>
        <v>0</v>
      </c>
      <c r="S193" s="826">
        <f t="shared" si="83"/>
        <v>0</v>
      </c>
      <c r="T193" s="826">
        <f t="shared" si="83"/>
        <v>0</v>
      </c>
      <c r="U193" s="826">
        <f t="shared" si="83"/>
        <v>0</v>
      </c>
      <c r="V193" s="826">
        <f t="shared" si="83"/>
        <v>0</v>
      </c>
      <c r="W193" s="826">
        <f t="shared" si="83"/>
        <v>0</v>
      </c>
      <c r="X193" s="826">
        <f t="shared" si="83"/>
        <v>0</v>
      </c>
      <c r="Y193" s="826">
        <f t="shared" si="83"/>
        <v>0</v>
      </c>
      <c r="Z193" s="826">
        <f t="shared" si="83"/>
        <v>0</v>
      </c>
      <c r="AA193" s="826">
        <f t="shared" si="83"/>
        <v>0</v>
      </c>
      <c r="AB193" s="826">
        <f t="shared" si="83"/>
        <v>0</v>
      </c>
      <c r="AC193" s="826">
        <f t="shared" si="83"/>
        <v>0</v>
      </c>
      <c r="AD193" s="826">
        <f t="shared" si="83"/>
        <v>0</v>
      </c>
      <c r="AE193" s="826">
        <f t="shared" si="83"/>
        <v>0</v>
      </c>
      <c r="AF193" s="826">
        <f t="shared" si="83"/>
        <v>0</v>
      </c>
      <c r="AG193" s="826">
        <f t="shared" si="83"/>
        <v>0</v>
      </c>
      <c r="AH193" s="826">
        <f t="shared" si="83"/>
        <v>0</v>
      </c>
      <c r="AI193" s="826">
        <f t="shared" si="83"/>
        <v>0</v>
      </c>
      <c r="AJ193" s="826">
        <f t="shared" si="83"/>
        <v>0</v>
      </c>
      <c r="AK193" s="826">
        <f t="shared" si="83"/>
        <v>0</v>
      </c>
      <c r="AL193" s="826">
        <f t="shared" si="83"/>
        <v>0</v>
      </c>
      <c r="AM193" s="826">
        <f t="shared" si="83"/>
        <v>0</v>
      </c>
      <c r="AN193" s="806">
        <f>SUM(I193:AM193)</f>
        <v>0</v>
      </c>
      <c r="AO193" s="590" t="e">
        <f>+#REF!</f>
        <v>#REF!</v>
      </c>
      <c r="AP193" s="590" t="e">
        <f>+#REF!</f>
        <v>#REF!</v>
      </c>
      <c r="AT193" s="555"/>
      <c r="AV193" s="559"/>
    </row>
    <row r="194" spans="3:48" ht="18" customHeight="1">
      <c r="E194" s="615"/>
      <c r="F194" s="2376"/>
      <c r="G194" s="2357"/>
      <c r="H194" s="552" t="s">
        <v>904</v>
      </c>
      <c r="I194" s="825">
        <f t="shared" ref="I194:AM194" si="84">+I187</f>
        <v>0</v>
      </c>
      <c r="J194" s="825">
        <f t="shared" si="84"/>
        <v>0</v>
      </c>
      <c r="K194" s="825">
        <f t="shared" si="84"/>
        <v>0</v>
      </c>
      <c r="L194" s="825">
        <f t="shared" si="84"/>
        <v>0</v>
      </c>
      <c r="M194" s="825">
        <f t="shared" si="84"/>
        <v>0</v>
      </c>
      <c r="N194" s="825">
        <f t="shared" si="84"/>
        <v>0</v>
      </c>
      <c r="O194" s="825">
        <f t="shared" si="84"/>
        <v>0</v>
      </c>
      <c r="P194" s="825">
        <f t="shared" si="84"/>
        <v>0</v>
      </c>
      <c r="Q194" s="825">
        <f t="shared" si="84"/>
        <v>0</v>
      </c>
      <c r="R194" s="825">
        <f t="shared" si="84"/>
        <v>0</v>
      </c>
      <c r="S194" s="825">
        <f t="shared" si="84"/>
        <v>0</v>
      </c>
      <c r="T194" s="825">
        <f t="shared" si="84"/>
        <v>0</v>
      </c>
      <c r="U194" s="825">
        <f t="shared" si="84"/>
        <v>0</v>
      </c>
      <c r="V194" s="825">
        <f t="shared" si="84"/>
        <v>0</v>
      </c>
      <c r="W194" s="825">
        <f t="shared" si="84"/>
        <v>0</v>
      </c>
      <c r="X194" s="825">
        <f t="shared" si="84"/>
        <v>0</v>
      </c>
      <c r="Y194" s="825">
        <f t="shared" si="84"/>
        <v>0</v>
      </c>
      <c r="Z194" s="825">
        <f t="shared" si="84"/>
        <v>0</v>
      </c>
      <c r="AA194" s="825">
        <f t="shared" si="84"/>
        <v>0</v>
      </c>
      <c r="AB194" s="825">
        <f t="shared" si="84"/>
        <v>0</v>
      </c>
      <c r="AC194" s="825">
        <f t="shared" si="84"/>
        <v>0</v>
      </c>
      <c r="AD194" s="825">
        <f t="shared" si="84"/>
        <v>0</v>
      </c>
      <c r="AE194" s="825">
        <f t="shared" si="84"/>
        <v>0</v>
      </c>
      <c r="AF194" s="825">
        <f t="shared" si="84"/>
        <v>0</v>
      </c>
      <c r="AG194" s="825">
        <f t="shared" si="84"/>
        <v>0</v>
      </c>
      <c r="AH194" s="825">
        <f t="shared" si="84"/>
        <v>0</v>
      </c>
      <c r="AI194" s="825">
        <f t="shared" si="84"/>
        <v>0</v>
      </c>
      <c r="AJ194" s="825">
        <f t="shared" si="84"/>
        <v>0</v>
      </c>
      <c r="AK194" s="825">
        <f t="shared" si="84"/>
        <v>0</v>
      </c>
      <c r="AL194" s="825">
        <f t="shared" si="84"/>
        <v>0</v>
      </c>
      <c r="AM194" s="825">
        <f t="shared" si="84"/>
        <v>0</v>
      </c>
      <c r="AN194" s="806">
        <f>SUM(I194:AM194)</f>
        <v>0</v>
      </c>
      <c r="AO194" s="590"/>
      <c r="AP194" s="590"/>
      <c r="AT194" s="555"/>
      <c r="AV194" s="559"/>
    </row>
    <row r="195" spans="3:48" ht="18" customHeight="1">
      <c r="E195" s="615"/>
      <c r="F195" s="605"/>
      <c r="G195" s="2342" t="s">
        <v>949</v>
      </c>
      <c r="H195" s="2377"/>
      <c r="I195" s="827"/>
      <c r="J195" s="827"/>
      <c r="K195" s="827"/>
      <c r="L195" s="827"/>
      <c r="M195" s="827"/>
      <c r="N195" s="827"/>
      <c r="O195" s="827"/>
      <c r="P195" s="827"/>
      <c r="Q195" s="827"/>
      <c r="R195" s="827"/>
      <c r="S195" s="827"/>
      <c r="T195" s="827"/>
      <c r="U195" s="827"/>
      <c r="V195" s="827"/>
      <c r="W195" s="827"/>
      <c r="X195" s="827"/>
      <c r="Y195" s="827"/>
      <c r="Z195" s="827"/>
      <c r="AA195" s="827"/>
      <c r="AB195" s="827"/>
      <c r="AC195" s="827"/>
      <c r="AD195" s="827"/>
      <c r="AE195" s="827"/>
      <c r="AF195" s="827"/>
      <c r="AG195" s="827"/>
      <c r="AH195" s="827"/>
      <c r="AI195" s="827"/>
      <c r="AJ195" s="827"/>
      <c r="AK195" s="827"/>
      <c r="AL195" s="827"/>
      <c r="AM195" s="827"/>
      <c r="AN195" s="806">
        <f>SUM(I195:AM195)</f>
        <v>0</v>
      </c>
      <c r="AO195" s="590"/>
      <c r="AP195" s="590"/>
      <c r="AT195" s="565"/>
      <c r="AV195" s="604"/>
    </row>
    <row r="196" spans="3:48" ht="18" customHeight="1">
      <c r="E196" s="615"/>
      <c r="F196" s="2362"/>
      <c r="G196" s="552" t="s">
        <v>950</v>
      </c>
      <c r="H196" s="613">
        <v>130</v>
      </c>
      <c r="I196" s="834">
        <f>H196+I192-I194-I195</f>
        <v>130</v>
      </c>
      <c r="J196" s="834">
        <f>I196+J192-J194-J195</f>
        <v>130</v>
      </c>
      <c r="K196" s="834">
        <f t="shared" ref="K196:AM196" si="85">J196+K192-K194-K195</f>
        <v>130</v>
      </c>
      <c r="L196" s="834">
        <f t="shared" si="85"/>
        <v>130</v>
      </c>
      <c r="M196" s="834">
        <f t="shared" si="85"/>
        <v>130</v>
      </c>
      <c r="N196" s="834">
        <f t="shared" si="85"/>
        <v>130</v>
      </c>
      <c r="O196" s="834">
        <f t="shared" si="85"/>
        <v>130</v>
      </c>
      <c r="P196" s="834">
        <f t="shared" si="85"/>
        <v>130</v>
      </c>
      <c r="Q196" s="834">
        <f t="shared" si="85"/>
        <v>130</v>
      </c>
      <c r="R196" s="834">
        <f t="shared" si="85"/>
        <v>130</v>
      </c>
      <c r="S196" s="834">
        <f t="shared" si="85"/>
        <v>130</v>
      </c>
      <c r="T196" s="834">
        <f t="shared" si="85"/>
        <v>130</v>
      </c>
      <c r="U196" s="834">
        <f t="shared" si="85"/>
        <v>130</v>
      </c>
      <c r="V196" s="834">
        <f t="shared" si="85"/>
        <v>130</v>
      </c>
      <c r="W196" s="834">
        <f t="shared" si="85"/>
        <v>130</v>
      </c>
      <c r="X196" s="834">
        <f t="shared" si="85"/>
        <v>130</v>
      </c>
      <c r="Y196" s="834">
        <f t="shared" si="85"/>
        <v>130</v>
      </c>
      <c r="Z196" s="834">
        <f t="shared" si="85"/>
        <v>130</v>
      </c>
      <c r="AA196" s="834">
        <f t="shared" si="85"/>
        <v>130</v>
      </c>
      <c r="AB196" s="834">
        <f t="shared" si="85"/>
        <v>130</v>
      </c>
      <c r="AC196" s="834">
        <f t="shared" si="85"/>
        <v>130</v>
      </c>
      <c r="AD196" s="834">
        <f t="shared" si="85"/>
        <v>130</v>
      </c>
      <c r="AE196" s="834">
        <f t="shared" si="85"/>
        <v>130</v>
      </c>
      <c r="AF196" s="834">
        <f t="shared" si="85"/>
        <v>130</v>
      </c>
      <c r="AG196" s="834">
        <f t="shared" si="85"/>
        <v>130</v>
      </c>
      <c r="AH196" s="834">
        <f t="shared" si="85"/>
        <v>130</v>
      </c>
      <c r="AI196" s="834">
        <f t="shared" si="85"/>
        <v>130</v>
      </c>
      <c r="AJ196" s="834">
        <f t="shared" si="85"/>
        <v>130</v>
      </c>
      <c r="AK196" s="834">
        <f t="shared" si="85"/>
        <v>130</v>
      </c>
      <c r="AL196" s="834">
        <f t="shared" si="85"/>
        <v>130</v>
      </c>
      <c r="AM196" s="834">
        <f t="shared" si="85"/>
        <v>130</v>
      </c>
      <c r="AN196" s="815">
        <f>AM196</f>
        <v>130</v>
      </c>
      <c r="AO196" s="590"/>
      <c r="AP196" s="590"/>
    </row>
    <row r="197" spans="3:48" ht="18" customHeight="1">
      <c r="E197" s="616"/>
      <c r="F197" s="2353"/>
      <c r="G197" s="2342" t="s">
        <v>948</v>
      </c>
      <c r="H197" s="2377"/>
      <c r="I197" s="835"/>
      <c r="J197" s="835"/>
      <c r="K197" s="835"/>
      <c r="L197" s="835"/>
      <c r="M197" s="835"/>
      <c r="N197" s="835"/>
      <c r="O197" s="835"/>
      <c r="P197" s="835"/>
      <c r="Q197" s="835"/>
      <c r="R197" s="835"/>
      <c r="S197" s="835"/>
      <c r="T197" s="835"/>
      <c r="U197" s="835"/>
      <c r="V197" s="835"/>
      <c r="W197" s="835"/>
      <c r="X197" s="835"/>
      <c r="Y197" s="835"/>
      <c r="Z197" s="835"/>
      <c r="AA197" s="835"/>
      <c r="AB197" s="835"/>
      <c r="AC197" s="835"/>
      <c r="AD197" s="835"/>
      <c r="AE197" s="835"/>
      <c r="AF197" s="835"/>
      <c r="AG197" s="835"/>
      <c r="AH197" s="835"/>
      <c r="AI197" s="835"/>
      <c r="AJ197" s="835"/>
      <c r="AK197" s="835"/>
      <c r="AL197" s="835"/>
      <c r="AM197" s="835"/>
      <c r="AN197" s="816"/>
      <c r="AO197" s="610"/>
      <c r="AP197" s="611"/>
    </row>
    <row r="198" spans="3:48" ht="18" customHeight="1">
      <c r="C198" s="599"/>
      <c r="E198" s="617" t="s">
        <v>993</v>
      </c>
      <c r="F198" s="2351" t="s">
        <v>901</v>
      </c>
      <c r="G198" s="2374" t="s">
        <v>944</v>
      </c>
      <c r="H198" s="556" t="s">
        <v>895</v>
      </c>
      <c r="I198" s="826"/>
      <c r="J198" s="826"/>
      <c r="K198" s="826"/>
      <c r="L198" s="826"/>
      <c r="M198" s="826"/>
      <c r="N198" s="826"/>
      <c r="O198" s="826"/>
      <c r="P198" s="826"/>
      <c r="Q198" s="826"/>
      <c r="R198" s="826"/>
      <c r="S198" s="826"/>
      <c r="T198" s="826"/>
      <c r="U198" s="826"/>
      <c r="V198" s="826"/>
      <c r="W198" s="826"/>
      <c r="X198" s="826"/>
      <c r="Y198" s="826"/>
      <c r="Z198" s="826"/>
      <c r="AA198" s="826"/>
      <c r="AB198" s="826"/>
      <c r="AC198" s="826"/>
      <c r="AD198" s="826"/>
      <c r="AE198" s="826"/>
      <c r="AF198" s="826"/>
      <c r="AG198" s="826"/>
      <c r="AH198" s="826"/>
      <c r="AI198" s="826"/>
      <c r="AJ198" s="826"/>
      <c r="AK198" s="826"/>
      <c r="AL198" s="826"/>
      <c r="AM198" s="826"/>
      <c r="AN198" s="806">
        <f>SUM(I198:AM198)</f>
        <v>0</v>
      </c>
      <c r="AO198" s="602"/>
      <c r="AP198" s="602"/>
    </row>
    <row r="199" spans="3:48" ht="18" customHeight="1">
      <c r="C199" s="599"/>
      <c r="E199" s="618"/>
      <c r="F199" s="2351"/>
      <c r="G199" s="2353"/>
      <c r="H199" s="552" t="s">
        <v>904</v>
      </c>
      <c r="I199" s="825"/>
      <c r="J199" s="825"/>
      <c r="K199" s="825"/>
      <c r="L199" s="825"/>
      <c r="M199" s="825"/>
      <c r="N199" s="825"/>
      <c r="O199" s="825"/>
      <c r="P199" s="825"/>
      <c r="Q199" s="825"/>
      <c r="R199" s="825"/>
      <c r="S199" s="825"/>
      <c r="T199" s="825"/>
      <c r="U199" s="825"/>
      <c r="V199" s="825"/>
      <c r="W199" s="825"/>
      <c r="X199" s="825"/>
      <c r="Y199" s="825"/>
      <c r="Z199" s="825"/>
      <c r="AA199" s="825"/>
      <c r="AB199" s="825"/>
      <c r="AC199" s="825"/>
      <c r="AD199" s="825"/>
      <c r="AE199" s="825"/>
      <c r="AF199" s="825"/>
      <c r="AG199" s="825"/>
      <c r="AH199" s="825"/>
      <c r="AI199" s="825"/>
      <c r="AJ199" s="825"/>
      <c r="AK199" s="825"/>
      <c r="AL199" s="825"/>
      <c r="AM199" s="825"/>
      <c r="AN199" s="806">
        <f>SUM(I199:AM199)</f>
        <v>0</v>
      </c>
      <c r="AO199" s="590"/>
      <c r="AP199" s="590"/>
    </row>
    <row r="200" spans="3:48" ht="18" customHeight="1">
      <c r="E200" s="618" t="s">
        <v>994</v>
      </c>
      <c r="F200" s="2355" t="s">
        <v>907</v>
      </c>
      <c r="G200" s="2356" t="s">
        <v>947</v>
      </c>
      <c r="H200" s="556" t="s">
        <v>895</v>
      </c>
      <c r="I200" s="826"/>
      <c r="J200" s="826"/>
      <c r="K200" s="826"/>
      <c r="L200" s="826"/>
      <c r="M200" s="826"/>
      <c r="N200" s="826"/>
      <c r="O200" s="826"/>
      <c r="P200" s="826"/>
      <c r="Q200" s="826"/>
      <c r="R200" s="826"/>
      <c r="S200" s="826"/>
      <c r="T200" s="826"/>
      <c r="U200" s="826"/>
      <c r="V200" s="826"/>
      <c r="W200" s="826"/>
      <c r="X200" s="826"/>
      <c r="Y200" s="826"/>
      <c r="Z200" s="826"/>
      <c r="AA200" s="826"/>
      <c r="AB200" s="826"/>
      <c r="AC200" s="826"/>
      <c r="AD200" s="826"/>
      <c r="AE200" s="826"/>
      <c r="AF200" s="826"/>
      <c r="AG200" s="826"/>
      <c r="AH200" s="826"/>
      <c r="AI200" s="826"/>
      <c r="AJ200" s="826"/>
      <c r="AK200" s="826"/>
      <c r="AL200" s="826"/>
      <c r="AM200" s="826"/>
      <c r="AN200" s="806">
        <f>SUM(I200:AM200)</f>
        <v>0</v>
      </c>
      <c r="AO200" s="590" t="e">
        <f>+#REF!</f>
        <v>#REF!</v>
      </c>
      <c r="AP200" s="590" t="e">
        <f>+#REF!</f>
        <v>#REF!</v>
      </c>
      <c r="AT200" s="555"/>
      <c r="AV200" s="559"/>
    </row>
    <row r="201" spans="3:48" ht="18" customHeight="1">
      <c r="E201" s="618"/>
      <c r="F201" s="2355"/>
      <c r="G201" s="2357"/>
      <c r="H201" s="552" t="s">
        <v>904</v>
      </c>
      <c r="I201" s="827"/>
      <c r="J201" s="827"/>
      <c r="K201" s="827"/>
      <c r="L201" s="827"/>
      <c r="M201" s="827"/>
      <c r="N201" s="827"/>
      <c r="O201" s="827"/>
      <c r="P201" s="827"/>
      <c r="Q201" s="827"/>
      <c r="R201" s="827"/>
      <c r="S201" s="827"/>
      <c r="T201" s="827"/>
      <c r="U201" s="827"/>
      <c r="V201" s="827"/>
      <c r="W201" s="827"/>
      <c r="X201" s="827"/>
      <c r="Y201" s="827"/>
      <c r="Z201" s="827"/>
      <c r="AA201" s="827"/>
      <c r="AB201" s="827"/>
      <c r="AC201" s="827"/>
      <c r="AD201" s="827"/>
      <c r="AE201" s="827"/>
      <c r="AF201" s="827"/>
      <c r="AG201" s="827"/>
      <c r="AH201" s="827"/>
      <c r="AI201" s="827"/>
      <c r="AJ201" s="827"/>
      <c r="AK201" s="827"/>
      <c r="AL201" s="827"/>
      <c r="AM201" s="827"/>
      <c r="AN201" s="806">
        <f>SUM(I201:AM201)</f>
        <v>0</v>
      </c>
      <c r="AO201" s="590"/>
      <c r="AP201" s="590"/>
      <c r="AT201" s="555"/>
      <c r="AV201" s="559"/>
    </row>
    <row r="202" spans="3:48" ht="18" customHeight="1">
      <c r="E202" s="618"/>
      <c r="F202" s="605"/>
      <c r="G202" s="2342" t="s">
        <v>949</v>
      </c>
      <c r="H202" s="2377"/>
      <c r="I202" s="827"/>
      <c r="J202" s="827"/>
      <c r="K202" s="827"/>
      <c r="L202" s="827"/>
      <c r="M202" s="827"/>
      <c r="N202" s="827"/>
      <c r="O202" s="827"/>
      <c r="P202" s="827"/>
      <c r="Q202" s="827"/>
      <c r="R202" s="827"/>
      <c r="S202" s="827"/>
      <c r="T202" s="827"/>
      <c r="U202" s="827"/>
      <c r="V202" s="827"/>
      <c r="W202" s="827"/>
      <c r="X202" s="827"/>
      <c r="Y202" s="827"/>
      <c r="Z202" s="827"/>
      <c r="AA202" s="827"/>
      <c r="AB202" s="827"/>
      <c r="AC202" s="827"/>
      <c r="AD202" s="827"/>
      <c r="AE202" s="827"/>
      <c r="AF202" s="827"/>
      <c r="AG202" s="827"/>
      <c r="AH202" s="827"/>
      <c r="AI202" s="827"/>
      <c r="AJ202" s="827"/>
      <c r="AK202" s="827"/>
      <c r="AL202" s="827"/>
      <c r="AM202" s="827"/>
      <c r="AN202" s="806">
        <f>SUM(I202:AM202)</f>
        <v>0</v>
      </c>
      <c r="AO202" s="590"/>
      <c r="AP202" s="590"/>
      <c r="AT202" s="555"/>
      <c r="AV202" s="559"/>
    </row>
    <row r="203" spans="3:48" ht="18" customHeight="1">
      <c r="E203" s="618"/>
      <c r="F203" s="2362"/>
      <c r="G203" s="552" t="s">
        <v>950</v>
      </c>
      <c r="H203" s="613">
        <v>462</v>
      </c>
      <c r="I203" s="834">
        <f>H203+I199-I201-I202</f>
        <v>462</v>
      </c>
      <c r="J203" s="834">
        <f>I203+J199-J201-J202</f>
        <v>462</v>
      </c>
      <c r="K203" s="834">
        <f t="shared" ref="K203:AM203" si="86">J203+K199-K201-K202</f>
        <v>462</v>
      </c>
      <c r="L203" s="834">
        <f t="shared" si="86"/>
        <v>462</v>
      </c>
      <c r="M203" s="834">
        <f t="shared" si="86"/>
        <v>462</v>
      </c>
      <c r="N203" s="834">
        <f t="shared" si="86"/>
        <v>462</v>
      </c>
      <c r="O203" s="834">
        <f t="shared" si="86"/>
        <v>462</v>
      </c>
      <c r="P203" s="834">
        <f t="shared" si="86"/>
        <v>462</v>
      </c>
      <c r="Q203" s="834">
        <f t="shared" si="86"/>
        <v>462</v>
      </c>
      <c r="R203" s="834">
        <f t="shared" si="86"/>
        <v>462</v>
      </c>
      <c r="S203" s="834">
        <f t="shared" si="86"/>
        <v>462</v>
      </c>
      <c r="T203" s="834">
        <f t="shared" si="86"/>
        <v>462</v>
      </c>
      <c r="U203" s="834">
        <f t="shared" si="86"/>
        <v>462</v>
      </c>
      <c r="V203" s="834">
        <f t="shared" si="86"/>
        <v>462</v>
      </c>
      <c r="W203" s="834">
        <f t="shared" si="86"/>
        <v>462</v>
      </c>
      <c r="X203" s="834">
        <f t="shared" si="86"/>
        <v>462</v>
      </c>
      <c r="Y203" s="834">
        <f t="shared" si="86"/>
        <v>462</v>
      </c>
      <c r="Z203" s="834">
        <f t="shared" si="86"/>
        <v>462</v>
      </c>
      <c r="AA203" s="834">
        <f t="shared" si="86"/>
        <v>462</v>
      </c>
      <c r="AB203" s="834">
        <f t="shared" si="86"/>
        <v>462</v>
      </c>
      <c r="AC203" s="834">
        <f t="shared" si="86"/>
        <v>462</v>
      </c>
      <c r="AD203" s="834">
        <f t="shared" si="86"/>
        <v>462</v>
      </c>
      <c r="AE203" s="834">
        <f t="shared" si="86"/>
        <v>462</v>
      </c>
      <c r="AF203" s="834">
        <f t="shared" si="86"/>
        <v>462</v>
      </c>
      <c r="AG203" s="834">
        <f t="shared" si="86"/>
        <v>462</v>
      </c>
      <c r="AH203" s="834">
        <f t="shared" si="86"/>
        <v>462</v>
      </c>
      <c r="AI203" s="834">
        <f t="shared" si="86"/>
        <v>462</v>
      </c>
      <c r="AJ203" s="834">
        <f t="shared" si="86"/>
        <v>462</v>
      </c>
      <c r="AK203" s="834">
        <f t="shared" si="86"/>
        <v>462</v>
      </c>
      <c r="AL203" s="834">
        <f t="shared" si="86"/>
        <v>462</v>
      </c>
      <c r="AM203" s="834">
        <f t="shared" si="86"/>
        <v>462</v>
      </c>
      <c r="AN203" s="807">
        <f>AM203</f>
        <v>462</v>
      </c>
      <c r="AO203" s="590"/>
      <c r="AP203" s="590"/>
    </row>
    <row r="204" spans="3:48" ht="18" customHeight="1">
      <c r="E204" s="619">
        <v>160</v>
      </c>
      <c r="F204" s="2353"/>
      <c r="G204" s="2342" t="s">
        <v>948</v>
      </c>
      <c r="H204" s="2377"/>
      <c r="I204" s="835"/>
      <c r="J204" s="835"/>
      <c r="K204" s="835"/>
      <c r="L204" s="835"/>
      <c r="M204" s="835"/>
      <c r="N204" s="835"/>
      <c r="O204" s="835"/>
      <c r="P204" s="835"/>
      <c r="Q204" s="835"/>
      <c r="R204" s="835"/>
      <c r="S204" s="835"/>
      <c r="T204" s="835"/>
      <c r="U204" s="835"/>
      <c r="V204" s="835"/>
      <c r="W204" s="835"/>
      <c r="X204" s="835"/>
      <c r="Y204" s="835"/>
      <c r="Z204" s="835"/>
      <c r="AA204" s="835"/>
      <c r="AB204" s="835"/>
      <c r="AC204" s="835"/>
      <c r="AD204" s="835"/>
      <c r="AE204" s="835"/>
      <c r="AF204" s="835"/>
      <c r="AG204" s="835"/>
      <c r="AH204" s="835"/>
      <c r="AI204" s="835"/>
      <c r="AJ204" s="835"/>
      <c r="AK204" s="835"/>
      <c r="AL204" s="835"/>
      <c r="AM204" s="835"/>
      <c r="AN204" s="816"/>
      <c r="AO204" s="610"/>
      <c r="AP204" s="611"/>
    </row>
    <row r="205" spans="3:48" ht="18" customHeight="1">
      <c r="C205" s="599"/>
      <c r="E205" s="617" t="s">
        <v>993</v>
      </c>
      <c r="F205" s="2351" t="s">
        <v>901</v>
      </c>
      <c r="G205" s="2374" t="s">
        <v>944</v>
      </c>
      <c r="H205" s="556" t="s">
        <v>895</v>
      </c>
      <c r="I205" s="826">
        <f t="shared" ref="I205:AH205" si="87">+I198</f>
        <v>0</v>
      </c>
      <c r="J205" s="826">
        <f t="shared" si="87"/>
        <v>0</v>
      </c>
      <c r="K205" s="826">
        <f t="shared" si="87"/>
        <v>0</v>
      </c>
      <c r="L205" s="826">
        <f t="shared" si="87"/>
        <v>0</v>
      </c>
      <c r="M205" s="826">
        <f t="shared" si="87"/>
        <v>0</v>
      </c>
      <c r="N205" s="826">
        <f t="shared" si="87"/>
        <v>0</v>
      </c>
      <c r="O205" s="826">
        <f t="shared" si="87"/>
        <v>0</v>
      </c>
      <c r="P205" s="826">
        <f t="shared" si="87"/>
        <v>0</v>
      </c>
      <c r="Q205" s="826">
        <f t="shared" si="87"/>
        <v>0</v>
      </c>
      <c r="R205" s="826">
        <f t="shared" si="87"/>
        <v>0</v>
      </c>
      <c r="S205" s="826">
        <f t="shared" si="87"/>
        <v>0</v>
      </c>
      <c r="T205" s="826">
        <f t="shared" si="87"/>
        <v>0</v>
      </c>
      <c r="U205" s="826">
        <f t="shared" si="87"/>
        <v>0</v>
      </c>
      <c r="V205" s="826">
        <f t="shared" si="87"/>
        <v>0</v>
      </c>
      <c r="W205" s="826">
        <f t="shared" si="87"/>
        <v>0</v>
      </c>
      <c r="X205" s="826">
        <f t="shared" si="87"/>
        <v>0</v>
      </c>
      <c r="Y205" s="826">
        <f t="shared" si="87"/>
        <v>0</v>
      </c>
      <c r="Z205" s="826">
        <f t="shared" si="87"/>
        <v>0</v>
      </c>
      <c r="AA205" s="826">
        <f t="shared" si="87"/>
        <v>0</v>
      </c>
      <c r="AB205" s="826">
        <f t="shared" si="87"/>
        <v>0</v>
      </c>
      <c r="AC205" s="826">
        <f t="shared" si="87"/>
        <v>0</v>
      </c>
      <c r="AD205" s="826">
        <f t="shared" si="87"/>
        <v>0</v>
      </c>
      <c r="AE205" s="826">
        <f t="shared" si="87"/>
        <v>0</v>
      </c>
      <c r="AF205" s="826">
        <f t="shared" si="87"/>
        <v>0</v>
      </c>
      <c r="AG205" s="826">
        <f t="shared" si="87"/>
        <v>0</v>
      </c>
      <c r="AH205" s="826">
        <f t="shared" si="87"/>
        <v>0</v>
      </c>
      <c r="AI205" s="826">
        <f>+AI198</f>
        <v>0</v>
      </c>
      <c r="AJ205" s="826">
        <f>+AJ198</f>
        <v>0</v>
      </c>
      <c r="AK205" s="826">
        <f>+AK198</f>
        <v>0</v>
      </c>
      <c r="AL205" s="826">
        <f>+AL198</f>
        <v>0</v>
      </c>
      <c r="AM205" s="826">
        <f>+AM198</f>
        <v>0</v>
      </c>
      <c r="AN205" s="806">
        <f>SUM(I205:AM205)</f>
        <v>0</v>
      </c>
      <c r="AO205" s="602"/>
      <c r="AP205" s="602"/>
    </row>
    <row r="206" spans="3:48" ht="18" customHeight="1">
      <c r="C206" s="599"/>
      <c r="E206" s="618"/>
      <c r="F206" s="2351"/>
      <c r="G206" s="2353"/>
      <c r="H206" s="552" t="s">
        <v>904</v>
      </c>
      <c r="I206" s="825"/>
      <c r="J206" s="825"/>
      <c r="K206" s="825"/>
      <c r="L206" s="825"/>
      <c r="M206" s="825"/>
      <c r="N206" s="825"/>
      <c r="O206" s="825"/>
      <c r="P206" s="825"/>
      <c r="Q206" s="825"/>
      <c r="R206" s="825"/>
      <c r="S206" s="825"/>
      <c r="T206" s="825"/>
      <c r="U206" s="825"/>
      <c r="V206" s="825"/>
      <c r="W206" s="825"/>
      <c r="X206" s="825"/>
      <c r="Y206" s="825"/>
      <c r="Z206" s="825"/>
      <c r="AA206" s="825"/>
      <c r="AB206" s="825"/>
      <c r="AC206" s="825"/>
      <c r="AD206" s="825"/>
      <c r="AE206" s="825"/>
      <c r="AF206" s="825"/>
      <c r="AG206" s="825"/>
      <c r="AH206" s="825"/>
      <c r="AI206" s="825"/>
      <c r="AJ206" s="825"/>
      <c r="AK206" s="825"/>
      <c r="AL206" s="825"/>
      <c r="AM206" s="825"/>
      <c r="AN206" s="806">
        <f>SUM(I206:AM206)</f>
        <v>0</v>
      </c>
      <c r="AO206" s="590"/>
      <c r="AP206" s="590"/>
    </row>
    <row r="207" spans="3:48" ht="18" customHeight="1">
      <c r="E207" s="618" t="s">
        <v>995</v>
      </c>
      <c r="F207" s="2355" t="s">
        <v>907</v>
      </c>
      <c r="G207" s="2356" t="s">
        <v>947</v>
      </c>
      <c r="H207" s="556" t="s">
        <v>895</v>
      </c>
      <c r="I207" s="826"/>
      <c r="J207" s="826"/>
      <c r="K207" s="826"/>
      <c r="L207" s="826"/>
      <c r="M207" s="826"/>
      <c r="N207" s="826"/>
      <c r="O207" s="826"/>
      <c r="P207" s="826"/>
      <c r="Q207" s="826"/>
      <c r="R207" s="826"/>
      <c r="S207" s="826"/>
      <c r="T207" s="826"/>
      <c r="U207" s="826"/>
      <c r="V207" s="826"/>
      <c r="W207" s="826"/>
      <c r="X207" s="826"/>
      <c r="Y207" s="826"/>
      <c r="Z207" s="826"/>
      <c r="AA207" s="826"/>
      <c r="AB207" s="826"/>
      <c r="AC207" s="826"/>
      <c r="AD207" s="826"/>
      <c r="AE207" s="826"/>
      <c r="AF207" s="826"/>
      <c r="AG207" s="826"/>
      <c r="AH207" s="826"/>
      <c r="AI207" s="826"/>
      <c r="AJ207" s="826"/>
      <c r="AK207" s="826"/>
      <c r="AL207" s="826"/>
      <c r="AM207" s="826"/>
      <c r="AN207" s="806">
        <f>SUM(I207:AM207)</f>
        <v>0</v>
      </c>
      <c r="AO207" s="590" t="e">
        <f>+#REF!</f>
        <v>#REF!</v>
      </c>
      <c r="AP207" s="590" t="e">
        <f>+#REF!</f>
        <v>#REF!</v>
      </c>
      <c r="AT207" s="555"/>
      <c r="AV207" s="559"/>
    </row>
    <row r="208" spans="3:48" ht="18" customHeight="1">
      <c r="E208" s="618"/>
      <c r="F208" s="2355"/>
      <c r="G208" s="2357"/>
      <c r="H208" s="552" t="s">
        <v>904</v>
      </c>
      <c r="I208" s="827"/>
      <c r="J208" s="827"/>
      <c r="K208" s="827"/>
      <c r="L208" s="827"/>
      <c r="M208" s="827"/>
      <c r="N208" s="827"/>
      <c r="O208" s="827"/>
      <c r="P208" s="827"/>
      <c r="Q208" s="827"/>
      <c r="R208" s="827"/>
      <c r="S208" s="827"/>
      <c r="T208" s="827"/>
      <c r="U208" s="827"/>
      <c r="V208" s="827"/>
      <c r="W208" s="827"/>
      <c r="X208" s="827"/>
      <c r="Y208" s="827"/>
      <c r="Z208" s="827"/>
      <c r="AA208" s="827"/>
      <c r="AB208" s="827"/>
      <c r="AC208" s="827"/>
      <c r="AD208" s="827"/>
      <c r="AE208" s="827"/>
      <c r="AF208" s="827"/>
      <c r="AG208" s="827"/>
      <c r="AH208" s="827"/>
      <c r="AI208" s="827"/>
      <c r="AJ208" s="827"/>
      <c r="AK208" s="827"/>
      <c r="AL208" s="827"/>
      <c r="AM208" s="827"/>
      <c r="AN208" s="806">
        <f>SUM(I208:AM208)</f>
        <v>0</v>
      </c>
      <c r="AO208" s="590"/>
      <c r="AP208" s="590"/>
      <c r="AT208" s="555"/>
      <c r="AV208" s="559"/>
    </row>
    <row r="209" spans="3:48" ht="18" customHeight="1">
      <c r="E209" s="618"/>
      <c r="F209" s="605"/>
      <c r="G209" s="2342" t="s">
        <v>949</v>
      </c>
      <c r="H209" s="2377"/>
      <c r="I209" s="827"/>
      <c r="J209" s="827"/>
      <c r="K209" s="827"/>
      <c r="L209" s="827"/>
      <c r="M209" s="827"/>
      <c r="N209" s="827"/>
      <c r="O209" s="827"/>
      <c r="P209" s="827"/>
      <c r="Q209" s="827"/>
      <c r="R209" s="827"/>
      <c r="S209" s="827"/>
      <c r="T209" s="827"/>
      <c r="U209" s="827"/>
      <c r="V209" s="827"/>
      <c r="W209" s="827"/>
      <c r="X209" s="827"/>
      <c r="Y209" s="827"/>
      <c r="Z209" s="827"/>
      <c r="AA209" s="827"/>
      <c r="AB209" s="827"/>
      <c r="AC209" s="827"/>
      <c r="AD209" s="827"/>
      <c r="AE209" s="827"/>
      <c r="AF209" s="827"/>
      <c r="AG209" s="827"/>
      <c r="AH209" s="827"/>
      <c r="AI209" s="827"/>
      <c r="AJ209" s="827"/>
      <c r="AK209" s="827"/>
      <c r="AL209" s="827"/>
      <c r="AM209" s="827"/>
      <c r="AN209" s="806">
        <f>SUM(I209:AM209)</f>
        <v>0</v>
      </c>
      <c r="AO209" s="590"/>
      <c r="AP209" s="590"/>
      <c r="AT209" s="555"/>
      <c r="AV209" s="559"/>
    </row>
    <row r="210" spans="3:48" ht="18" customHeight="1">
      <c r="E210" s="620"/>
      <c r="F210" s="2362"/>
      <c r="G210" s="552" t="s">
        <v>950</v>
      </c>
      <c r="H210" s="613">
        <v>435</v>
      </c>
      <c r="I210" s="834">
        <f>H210+I206-I208-I209</f>
        <v>435</v>
      </c>
      <c r="J210" s="834">
        <f>I210+J206-J208-J209</f>
        <v>435</v>
      </c>
      <c r="K210" s="834">
        <f t="shared" ref="K210:AM210" si="88">J210+K206-K208-K209</f>
        <v>435</v>
      </c>
      <c r="L210" s="834">
        <f t="shared" si="88"/>
        <v>435</v>
      </c>
      <c r="M210" s="834">
        <f t="shared" si="88"/>
        <v>435</v>
      </c>
      <c r="N210" s="834">
        <f t="shared" si="88"/>
        <v>435</v>
      </c>
      <c r="O210" s="834">
        <f t="shared" si="88"/>
        <v>435</v>
      </c>
      <c r="P210" s="834">
        <f t="shared" si="88"/>
        <v>435</v>
      </c>
      <c r="Q210" s="834">
        <f t="shared" si="88"/>
        <v>435</v>
      </c>
      <c r="R210" s="834">
        <f t="shared" si="88"/>
        <v>435</v>
      </c>
      <c r="S210" s="834">
        <f t="shared" si="88"/>
        <v>435</v>
      </c>
      <c r="T210" s="834">
        <f t="shared" si="88"/>
        <v>435</v>
      </c>
      <c r="U210" s="834">
        <f t="shared" si="88"/>
        <v>435</v>
      </c>
      <c r="V210" s="834">
        <f t="shared" si="88"/>
        <v>435</v>
      </c>
      <c r="W210" s="834">
        <f t="shared" si="88"/>
        <v>435</v>
      </c>
      <c r="X210" s="834">
        <f t="shared" si="88"/>
        <v>435</v>
      </c>
      <c r="Y210" s="834">
        <f t="shared" si="88"/>
        <v>435</v>
      </c>
      <c r="Z210" s="834">
        <f t="shared" si="88"/>
        <v>435</v>
      </c>
      <c r="AA210" s="834">
        <f t="shared" si="88"/>
        <v>435</v>
      </c>
      <c r="AB210" s="834">
        <f t="shared" si="88"/>
        <v>435</v>
      </c>
      <c r="AC210" s="834">
        <f t="shared" si="88"/>
        <v>435</v>
      </c>
      <c r="AD210" s="834">
        <f t="shared" si="88"/>
        <v>435</v>
      </c>
      <c r="AE210" s="834">
        <f t="shared" si="88"/>
        <v>435</v>
      </c>
      <c r="AF210" s="834">
        <f t="shared" si="88"/>
        <v>435</v>
      </c>
      <c r="AG210" s="834">
        <f t="shared" si="88"/>
        <v>435</v>
      </c>
      <c r="AH210" s="834">
        <f t="shared" si="88"/>
        <v>435</v>
      </c>
      <c r="AI210" s="834">
        <f t="shared" si="88"/>
        <v>435</v>
      </c>
      <c r="AJ210" s="834">
        <f t="shared" si="88"/>
        <v>435</v>
      </c>
      <c r="AK210" s="834">
        <f t="shared" si="88"/>
        <v>435</v>
      </c>
      <c r="AL210" s="834">
        <f t="shared" si="88"/>
        <v>435</v>
      </c>
      <c r="AM210" s="834">
        <f t="shared" si="88"/>
        <v>435</v>
      </c>
      <c r="AN210" s="807">
        <f>AM210</f>
        <v>435</v>
      </c>
      <c r="AO210" s="590"/>
      <c r="AP210" s="590"/>
    </row>
    <row r="211" spans="3:48" ht="18" customHeight="1">
      <c r="E211" s="619">
        <v>168</v>
      </c>
      <c r="F211" s="2353"/>
      <c r="G211" s="2342" t="s">
        <v>948</v>
      </c>
      <c r="H211" s="2377"/>
      <c r="I211" s="835"/>
      <c r="J211" s="835"/>
      <c r="K211" s="835"/>
      <c r="L211" s="835"/>
      <c r="M211" s="835"/>
      <c r="N211" s="835"/>
      <c r="O211" s="835"/>
      <c r="P211" s="835"/>
      <c r="Q211" s="835"/>
      <c r="R211" s="835"/>
      <c r="S211" s="835"/>
      <c r="T211" s="835"/>
      <c r="U211" s="835"/>
      <c r="V211" s="835"/>
      <c r="W211" s="835"/>
      <c r="X211" s="835"/>
      <c r="Y211" s="835"/>
      <c r="Z211" s="835"/>
      <c r="AA211" s="835"/>
      <c r="AB211" s="835"/>
      <c r="AC211" s="835"/>
      <c r="AD211" s="835"/>
      <c r="AE211" s="835"/>
      <c r="AF211" s="835"/>
      <c r="AG211" s="835"/>
      <c r="AH211" s="835"/>
      <c r="AI211" s="835"/>
      <c r="AJ211" s="835"/>
      <c r="AK211" s="835"/>
      <c r="AL211" s="835"/>
      <c r="AM211" s="835"/>
      <c r="AN211" s="808"/>
      <c r="AO211" s="610"/>
      <c r="AP211" s="611"/>
    </row>
    <row r="212" spans="3:48" ht="18" customHeight="1">
      <c r="C212" s="599"/>
      <c r="E212" s="605" t="s">
        <v>993</v>
      </c>
      <c r="F212" s="2351" t="s">
        <v>901</v>
      </c>
      <c r="G212" s="2374" t="s">
        <v>944</v>
      </c>
      <c r="H212" s="556" t="s">
        <v>895</v>
      </c>
      <c r="I212" s="826"/>
      <c r="J212" s="826"/>
      <c r="K212" s="826"/>
      <c r="L212" s="826"/>
      <c r="M212" s="826"/>
      <c r="N212" s="826"/>
      <c r="O212" s="826"/>
      <c r="P212" s="826"/>
      <c r="Q212" s="826"/>
      <c r="R212" s="826"/>
      <c r="S212" s="826"/>
      <c r="T212" s="826"/>
      <c r="U212" s="826"/>
      <c r="V212" s="826"/>
      <c r="W212" s="826"/>
      <c r="X212" s="826"/>
      <c r="Y212" s="826"/>
      <c r="Z212" s="826"/>
      <c r="AA212" s="826"/>
      <c r="AB212" s="826"/>
      <c r="AC212" s="826"/>
      <c r="AD212" s="826"/>
      <c r="AE212" s="826"/>
      <c r="AF212" s="826"/>
      <c r="AG212" s="826"/>
      <c r="AH212" s="826"/>
      <c r="AI212" s="826"/>
      <c r="AJ212" s="826"/>
      <c r="AK212" s="826"/>
      <c r="AL212" s="826"/>
      <c r="AM212" s="826"/>
      <c r="AN212" s="806">
        <f>SUM(I212:AM212)</f>
        <v>0</v>
      </c>
      <c r="AO212" s="590"/>
      <c r="AP212" s="590"/>
      <c r="AT212" s="523"/>
      <c r="AV212" s="523"/>
    </row>
    <row r="213" spans="3:48" ht="18" customHeight="1">
      <c r="C213" s="599"/>
      <c r="E213" s="605"/>
      <c r="F213" s="2351"/>
      <c r="G213" s="2353"/>
      <c r="H213" s="552" t="s">
        <v>904</v>
      </c>
      <c r="I213" s="825"/>
      <c r="J213" s="825"/>
      <c r="K213" s="825"/>
      <c r="L213" s="825"/>
      <c r="M213" s="825"/>
      <c r="N213" s="825"/>
      <c r="O213" s="825"/>
      <c r="P213" s="825"/>
      <c r="Q213" s="825"/>
      <c r="R213" s="825"/>
      <c r="S213" s="825"/>
      <c r="T213" s="825"/>
      <c r="U213" s="825"/>
      <c r="V213" s="825"/>
      <c r="W213" s="825"/>
      <c r="X213" s="825"/>
      <c r="Y213" s="825"/>
      <c r="Z213" s="825"/>
      <c r="AA213" s="825"/>
      <c r="AB213" s="825"/>
      <c r="AC213" s="825"/>
      <c r="AD213" s="825"/>
      <c r="AE213" s="825"/>
      <c r="AF213" s="825"/>
      <c r="AG213" s="825"/>
      <c r="AH213" s="825"/>
      <c r="AI213" s="825"/>
      <c r="AJ213" s="825"/>
      <c r="AK213" s="825"/>
      <c r="AL213" s="825"/>
      <c r="AM213" s="825"/>
      <c r="AN213" s="806">
        <f>SUM(I213:AM213)</f>
        <v>0</v>
      </c>
      <c r="AO213" s="590"/>
      <c r="AP213" s="590"/>
      <c r="AT213" s="523"/>
      <c r="AV213" s="523"/>
    </row>
    <row r="214" spans="3:48" ht="18" customHeight="1">
      <c r="E214" s="605" t="s">
        <v>996</v>
      </c>
      <c r="F214" s="2355" t="s">
        <v>907</v>
      </c>
      <c r="G214" s="2356" t="s">
        <v>947</v>
      </c>
      <c r="H214" s="556" t="s">
        <v>895</v>
      </c>
      <c r="I214" s="826"/>
      <c r="J214" s="826"/>
      <c r="K214" s="826"/>
      <c r="L214" s="826"/>
      <c r="M214" s="826"/>
      <c r="N214" s="826"/>
      <c r="O214" s="826"/>
      <c r="P214" s="826"/>
      <c r="Q214" s="826"/>
      <c r="R214" s="826"/>
      <c r="S214" s="826"/>
      <c r="T214" s="826"/>
      <c r="U214" s="826"/>
      <c r="V214" s="826"/>
      <c r="W214" s="826"/>
      <c r="X214" s="826"/>
      <c r="Y214" s="826"/>
      <c r="Z214" s="826"/>
      <c r="AA214" s="826"/>
      <c r="AB214" s="826"/>
      <c r="AC214" s="826"/>
      <c r="AD214" s="826"/>
      <c r="AE214" s="826"/>
      <c r="AF214" s="826"/>
      <c r="AG214" s="826"/>
      <c r="AH214" s="826"/>
      <c r="AI214" s="826"/>
      <c r="AJ214" s="826"/>
      <c r="AK214" s="826"/>
      <c r="AL214" s="826"/>
      <c r="AM214" s="826"/>
      <c r="AN214" s="806">
        <f>SUM(I214:AM214)</f>
        <v>0</v>
      </c>
      <c r="AO214" s="590" t="e">
        <f>+#REF!</f>
        <v>#REF!</v>
      </c>
      <c r="AP214" s="590" t="e">
        <f>+#REF!</f>
        <v>#REF!</v>
      </c>
      <c r="AT214" s="555"/>
      <c r="AV214" s="559"/>
    </row>
    <row r="215" spans="3:48" ht="18" customHeight="1">
      <c r="E215" s="605"/>
      <c r="F215" s="2355"/>
      <c r="G215" s="2357"/>
      <c r="H215" s="552" t="s">
        <v>904</v>
      </c>
      <c r="I215" s="827"/>
      <c r="J215" s="827"/>
      <c r="K215" s="827"/>
      <c r="L215" s="827"/>
      <c r="M215" s="827"/>
      <c r="N215" s="827"/>
      <c r="O215" s="827"/>
      <c r="P215" s="827"/>
      <c r="Q215" s="827"/>
      <c r="R215" s="827"/>
      <c r="S215" s="827"/>
      <c r="T215" s="827"/>
      <c r="U215" s="827"/>
      <c r="V215" s="827"/>
      <c r="W215" s="827"/>
      <c r="X215" s="827"/>
      <c r="Y215" s="827"/>
      <c r="Z215" s="827"/>
      <c r="AA215" s="827"/>
      <c r="AB215" s="827"/>
      <c r="AC215" s="827"/>
      <c r="AD215" s="827"/>
      <c r="AE215" s="827"/>
      <c r="AF215" s="827"/>
      <c r="AG215" s="827"/>
      <c r="AH215" s="827"/>
      <c r="AI215" s="827"/>
      <c r="AJ215" s="827"/>
      <c r="AK215" s="827"/>
      <c r="AL215" s="827"/>
      <c r="AM215" s="827"/>
      <c r="AN215" s="806">
        <f>SUM(I215:AM215)</f>
        <v>0</v>
      </c>
      <c r="AO215" s="590"/>
      <c r="AP215" s="590"/>
      <c r="AT215" s="555"/>
      <c r="AV215" s="559"/>
    </row>
    <row r="216" spans="3:48" ht="18" customHeight="1">
      <c r="E216" s="605"/>
      <c r="F216" s="605"/>
      <c r="G216" s="2342" t="s">
        <v>949</v>
      </c>
      <c r="H216" s="2377"/>
      <c r="I216" s="827"/>
      <c r="J216" s="827"/>
      <c r="K216" s="827"/>
      <c r="L216" s="827"/>
      <c r="M216" s="827"/>
      <c r="N216" s="827"/>
      <c r="O216" s="827"/>
      <c r="P216" s="827"/>
      <c r="Q216" s="827"/>
      <c r="R216" s="827"/>
      <c r="S216" s="827"/>
      <c r="T216" s="827"/>
      <c r="U216" s="827"/>
      <c r="V216" s="827"/>
      <c r="W216" s="827"/>
      <c r="X216" s="827"/>
      <c r="Y216" s="827"/>
      <c r="Z216" s="827"/>
      <c r="AA216" s="827"/>
      <c r="AB216" s="827"/>
      <c r="AC216" s="827"/>
      <c r="AD216" s="827"/>
      <c r="AE216" s="827"/>
      <c r="AF216" s="827"/>
      <c r="AG216" s="827"/>
      <c r="AH216" s="827"/>
      <c r="AI216" s="827"/>
      <c r="AJ216" s="827"/>
      <c r="AK216" s="827"/>
      <c r="AL216" s="827"/>
      <c r="AM216" s="827"/>
      <c r="AN216" s="806">
        <f>SUM(I216:AM216)</f>
        <v>0</v>
      </c>
      <c r="AO216" s="590"/>
      <c r="AP216" s="590"/>
      <c r="AT216" s="555"/>
      <c r="AV216" s="559"/>
    </row>
    <row r="217" spans="3:48" ht="18" customHeight="1">
      <c r="E217" s="605" t="s">
        <v>983</v>
      </c>
      <c r="F217" s="2362"/>
      <c r="G217" s="552" t="s">
        <v>950</v>
      </c>
      <c r="H217" s="613">
        <v>582</v>
      </c>
      <c r="I217" s="834">
        <f>H217+I213-I215-I216</f>
        <v>582</v>
      </c>
      <c r="J217" s="834">
        <f>I217+J213-J215-J216</f>
        <v>582</v>
      </c>
      <c r="K217" s="834">
        <f t="shared" ref="K217:AM217" si="89">J217+K213-K215-K216</f>
        <v>582</v>
      </c>
      <c r="L217" s="834">
        <f t="shared" si="89"/>
        <v>582</v>
      </c>
      <c r="M217" s="834">
        <f t="shared" si="89"/>
        <v>582</v>
      </c>
      <c r="N217" s="834">
        <f t="shared" si="89"/>
        <v>582</v>
      </c>
      <c r="O217" s="834">
        <f t="shared" si="89"/>
        <v>582</v>
      </c>
      <c r="P217" s="834">
        <f t="shared" si="89"/>
        <v>582</v>
      </c>
      <c r="Q217" s="834">
        <f t="shared" si="89"/>
        <v>582</v>
      </c>
      <c r="R217" s="834">
        <f t="shared" si="89"/>
        <v>582</v>
      </c>
      <c r="S217" s="834">
        <f t="shared" si="89"/>
        <v>582</v>
      </c>
      <c r="T217" s="834">
        <f t="shared" si="89"/>
        <v>582</v>
      </c>
      <c r="U217" s="834">
        <f t="shared" si="89"/>
        <v>582</v>
      </c>
      <c r="V217" s="834">
        <f t="shared" si="89"/>
        <v>582</v>
      </c>
      <c r="W217" s="834">
        <f t="shared" si="89"/>
        <v>582</v>
      </c>
      <c r="X217" s="834">
        <f t="shared" si="89"/>
        <v>582</v>
      </c>
      <c r="Y217" s="834">
        <f t="shared" si="89"/>
        <v>582</v>
      </c>
      <c r="Z217" s="834">
        <f t="shared" si="89"/>
        <v>582</v>
      </c>
      <c r="AA217" s="834">
        <f t="shared" si="89"/>
        <v>582</v>
      </c>
      <c r="AB217" s="834">
        <f t="shared" si="89"/>
        <v>582</v>
      </c>
      <c r="AC217" s="834">
        <f t="shared" si="89"/>
        <v>582</v>
      </c>
      <c r="AD217" s="834">
        <f t="shared" si="89"/>
        <v>582</v>
      </c>
      <c r="AE217" s="834">
        <f t="shared" si="89"/>
        <v>582</v>
      </c>
      <c r="AF217" s="834">
        <f t="shared" si="89"/>
        <v>582</v>
      </c>
      <c r="AG217" s="834">
        <f t="shared" si="89"/>
        <v>582</v>
      </c>
      <c r="AH217" s="834">
        <f t="shared" si="89"/>
        <v>582</v>
      </c>
      <c r="AI217" s="834">
        <f t="shared" si="89"/>
        <v>582</v>
      </c>
      <c r="AJ217" s="834">
        <f t="shared" si="89"/>
        <v>582</v>
      </c>
      <c r="AK217" s="834">
        <f t="shared" si="89"/>
        <v>582</v>
      </c>
      <c r="AL217" s="834">
        <f t="shared" si="89"/>
        <v>582</v>
      </c>
      <c r="AM217" s="834">
        <f t="shared" si="89"/>
        <v>582</v>
      </c>
      <c r="AN217" s="807">
        <f>AM217</f>
        <v>582</v>
      </c>
      <c r="AO217" s="590"/>
      <c r="AP217" s="590"/>
    </row>
    <row r="218" spans="3:48" ht="18" customHeight="1">
      <c r="E218" s="621">
        <v>24</v>
      </c>
      <c r="F218" s="2353"/>
      <c r="G218" s="2342" t="s">
        <v>948</v>
      </c>
      <c r="H218" s="2377"/>
      <c r="I218" s="835"/>
      <c r="J218" s="835"/>
      <c r="K218" s="835"/>
      <c r="L218" s="835"/>
      <c r="M218" s="835"/>
      <c r="N218" s="835"/>
      <c r="O218" s="835"/>
      <c r="P218" s="835"/>
      <c r="Q218" s="835"/>
      <c r="R218" s="835"/>
      <c r="S218" s="835"/>
      <c r="T218" s="835"/>
      <c r="U218" s="835"/>
      <c r="V218" s="835"/>
      <c r="W218" s="835"/>
      <c r="X218" s="835"/>
      <c r="Y218" s="835"/>
      <c r="Z218" s="835"/>
      <c r="AA218" s="835"/>
      <c r="AB218" s="835"/>
      <c r="AC218" s="835"/>
      <c r="AD218" s="835"/>
      <c r="AE218" s="835"/>
      <c r="AF218" s="835"/>
      <c r="AG218" s="835"/>
      <c r="AH218" s="835"/>
      <c r="AI218" s="835"/>
      <c r="AJ218" s="835"/>
      <c r="AK218" s="835"/>
      <c r="AL218" s="835"/>
      <c r="AM218" s="835"/>
      <c r="AN218" s="808"/>
      <c r="AO218" s="610"/>
      <c r="AP218" s="611"/>
    </row>
    <row r="219" spans="3:48" ht="18" customHeight="1">
      <c r="E219" s="622"/>
      <c r="F219" s="597"/>
      <c r="G219" s="552" t="s">
        <v>948</v>
      </c>
      <c r="H219" s="552"/>
      <c r="I219" s="835"/>
      <c r="J219" s="835"/>
      <c r="K219" s="835"/>
      <c r="L219" s="835"/>
      <c r="M219" s="835"/>
      <c r="N219" s="835"/>
      <c r="O219" s="835"/>
      <c r="P219" s="835"/>
      <c r="Q219" s="835"/>
      <c r="R219" s="835"/>
      <c r="S219" s="835"/>
      <c r="T219" s="835"/>
      <c r="U219" s="835"/>
      <c r="V219" s="835"/>
      <c r="W219" s="835"/>
      <c r="X219" s="835"/>
      <c r="Y219" s="835"/>
      <c r="Z219" s="835"/>
      <c r="AA219" s="835"/>
      <c r="AB219" s="835"/>
      <c r="AC219" s="835"/>
      <c r="AD219" s="835"/>
      <c r="AE219" s="835"/>
      <c r="AF219" s="835"/>
      <c r="AG219" s="835"/>
      <c r="AH219" s="835"/>
      <c r="AI219" s="835"/>
      <c r="AJ219" s="835"/>
      <c r="AK219" s="835"/>
      <c r="AL219" s="835"/>
      <c r="AM219" s="835"/>
      <c r="AN219" s="808"/>
      <c r="AO219" s="581"/>
      <c r="AP219" s="581"/>
    </row>
    <row r="220" spans="3:48" ht="18" customHeight="1">
      <c r="E220" s="623"/>
      <c r="F220" s="552" t="s">
        <v>974</v>
      </c>
      <c r="G220" s="624" t="s">
        <v>944</v>
      </c>
      <c r="H220" s="552"/>
      <c r="I220" s="825">
        <f t="shared" ref="I220:AM220" si="90">I116</f>
        <v>0</v>
      </c>
      <c r="J220" s="825">
        <f t="shared" si="90"/>
        <v>0</v>
      </c>
      <c r="K220" s="836">
        <f t="shared" si="90"/>
        <v>0</v>
      </c>
      <c r="L220" s="836">
        <f t="shared" si="90"/>
        <v>0</v>
      </c>
      <c r="M220" s="825">
        <f t="shared" si="90"/>
        <v>0</v>
      </c>
      <c r="N220" s="825">
        <f t="shared" si="90"/>
        <v>0</v>
      </c>
      <c r="O220" s="825">
        <f t="shared" si="90"/>
        <v>0</v>
      </c>
      <c r="P220" s="825">
        <f t="shared" si="90"/>
        <v>0</v>
      </c>
      <c r="Q220" s="825">
        <f t="shared" si="90"/>
        <v>0</v>
      </c>
      <c r="R220" s="836">
        <f t="shared" si="90"/>
        <v>0</v>
      </c>
      <c r="S220" s="836">
        <f t="shared" si="90"/>
        <v>0</v>
      </c>
      <c r="T220" s="825">
        <f t="shared" si="90"/>
        <v>0</v>
      </c>
      <c r="U220" s="825">
        <f t="shared" si="90"/>
        <v>0</v>
      </c>
      <c r="V220" s="825">
        <f t="shared" si="90"/>
        <v>0</v>
      </c>
      <c r="W220" s="825">
        <f t="shared" si="90"/>
        <v>0</v>
      </c>
      <c r="X220" s="825">
        <f t="shared" si="90"/>
        <v>0</v>
      </c>
      <c r="Y220" s="836">
        <f t="shared" si="90"/>
        <v>0</v>
      </c>
      <c r="Z220" s="836">
        <f t="shared" si="90"/>
        <v>0</v>
      </c>
      <c r="AA220" s="825">
        <f t="shared" si="90"/>
        <v>0</v>
      </c>
      <c r="AB220" s="825">
        <f t="shared" si="90"/>
        <v>0</v>
      </c>
      <c r="AC220" s="825">
        <f t="shared" si="90"/>
        <v>0</v>
      </c>
      <c r="AD220" s="825">
        <f t="shared" si="90"/>
        <v>0</v>
      </c>
      <c r="AE220" s="825">
        <f t="shared" si="90"/>
        <v>0</v>
      </c>
      <c r="AF220" s="836">
        <f t="shared" si="90"/>
        <v>0</v>
      </c>
      <c r="AG220" s="836">
        <f t="shared" si="90"/>
        <v>0</v>
      </c>
      <c r="AH220" s="825">
        <f t="shared" si="90"/>
        <v>0</v>
      </c>
      <c r="AI220" s="825">
        <f t="shared" si="90"/>
        <v>0</v>
      </c>
      <c r="AJ220" s="825">
        <f t="shared" si="90"/>
        <v>0</v>
      </c>
      <c r="AK220" s="825">
        <f t="shared" si="90"/>
        <v>0</v>
      </c>
      <c r="AL220" s="825">
        <f t="shared" si="90"/>
        <v>0</v>
      </c>
      <c r="AM220" s="825">
        <f t="shared" si="90"/>
        <v>0</v>
      </c>
      <c r="AN220" s="806">
        <f>SUM(I220:AM220)</f>
        <v>0</v>
      </c>
      <c r="AO220" s="590"/>
      <c r="AP220" s="625"/>
    </row>
    <row r="221" spans="3:48" ht="18" customHeight="1">
      <c r="E221" s="626" t="s">
        <v>997</v>
      </c>
      <c r="F221" s="627" t="s">
        <v>977</v>
      </c>
      <c r="G221" s="628" t="s">
        <v>947</v>
      </c>
      <c r="H221" s="627"/>
      <c r="I221" s="837">
        <f t="shared" ref="I221:AM221" si="91">I118</f>
        <v>0</v>
      </c>
      <c r="J221" s="837">
        <f t="shared" si="91"/>
        <v>0</v>
      </c>
      <c r="K221" s="836">
        <f t="shared" si="91"/>
        <v>0</v>
      </c>
      <c r="L221" s="836">
        <f t="shared" si="91"/>
        <v>0</v>
      </c>
      <c r="M221" s="837">
        <f t="shared" si="91"/>
        <v>0</v>
      </c>
      <c r="N221" s="825">
        <f t="shared" si="91"/>
        <v>0</v>
      </c>
      <c r="O221" s="825">
        <f t="shared" si="91"/>
        <v>0</v>
      </c>
      <c r="P221" s="825">
        <f t="shared" si="91"/>
        <v>0</v>
      </c>
      <c r="Q221" s="825">
        <f t="shared" si="91"/>
        <v>0</v>
      </c>
      <c r="R221" s="836">
        <f t="shared" si="91"/>
        <v>0</v>
      </c>
      <c r="S221" s="836">
        <f t="shared" si="91"/>
        <v>0</v>
      </c>
      <c r="T221" s="825">
        <f t="shared" si="91"/>
        <v>0</v>
      </c>
      <c r="U221" s="825">
        <f t="shared" si="91"/>
        <v>0</v>
      </c>
      <c r="V221" s="825">
        <f t="shared" si="91"/>
        <v>0</v>
      </c>
      <c r="W221" s="825">
        <f t="shared" si="91"/>
        <v>0</v>
      </c>
      <c r="X221" s="825">
        <f t="shared" si="91"/>
        <v>0</v>
      </c>
      <c r="Y221" s="836">
        <f t="shared" si="91"/>
        <v>0</v>
      </c>
      <c r="Z221" s="836">
        <f t="shared" si="91"/>
        <v>0</v>
      </c>
      <c r="AA221" s="825">
        <f t="shared" si="91"/>
        <v>0</v>
      </c>
      <c r="AB221" s="825">
        <f t="shared" si="91"/>
        <v>0</v>
      </c>
      <c r="AC221" s="825">
        <f t="shared" si="91"/>
        <v>0</v>
      </c>
      <c r="AD221" s="825">
        <f t="shared" si="91"/>
        <v>0</v>
      </c>
      <c r="AE221" s="825">
        <f t="shared" si="91"/>
        <v>0</v>
      </c>
      <c r="AF221" s="836">
        <f t="shared" si="91"/>
        <v>0</v>
      </c>
      <c r="AG221" s="836">
        <f t="shared" si="91"/>
        <v>0</v>
      </c>
      <c r="AH221" s="825">
        <f t="shared" si="91"/>
        <v>0</v>
      </c>
      <c r="AI221" s="825">
        <f t="shared" si="91"/>
        <v>0</v>
      </c>
      <c r="AJ221" s="825">
        <f t="shared" si="91"/>
        <v>0</v>
      </c>
      <c r="AK221" s="825">
        <f t="shared" si="91"/>
        <v>0</v>
      </c>
      <c r="AL221" s="825">
        <f t="shared" si="91"/>
        <v>0</v>
      </c>
      <c r="AM221" s="825">
        <f t="shared" si="91"/>
        <v>0</v>
      </c>
      <c r="AN221" s="806">
        <f>SUM(I221:AM221)</f>
        <v>0</v>
      </c>
      <c r="AO221" s="553" t="e">
        <f>AO118</f>
        <v>#REF!</v>
      </c>
      <c r="AP221" s="553" t="e">
        <f>AP118</f>
        <v>#REF!</v>
      </c>
      <c r="AT221" s="629"/>
    </row>
    <row r="222" spans="3:48" ht="18" customHeight="1">
      <c r="E222" s="626"/>
      <c r="F222" s="2374"/>
      <c r="G222" s="598" t="s">
        <v>998</v>
      </c>
      <c r="H222" s="552"/>
      <c r="I222" s="827">
        <f>D222</f>
        <v>0</v>
      </c>
      <c r="J222" s="827">
        <f t="shared" ref="J222:AM222" si="92">I222+J221</f>
        <v>0</v>
      </c>
      <c r="K222" s="838">
        <f t="shared" si="92"/>
        <v>0</v>
      </c>
      <c r="L222" s="838">
        <f t="shared" si="92"/>
        <v>0</v>
      </c>
      <c r="M222" s="827">
        <f t="shared" si="92"/>
        <v>0</v>
      </c>
      <c r="N222" s="827">
        <f t="shared" si="92"/>
        <v>0</v>
      </c>
      <c r="O222" s="827">
        <f t="shared" si="92"/>
        <v>0</v>
      </c>
      <c r="P222" s="827">
        <f t="shared" si="92"/>
        <v>0</v>
      </c>
      <c r="Q222" s="827">
        <f t="shared" si="92"/>
        <v>0</v>
      </c>
      <c r="R222" s="838">
        <f t="shared" si="92"/>
        <v>0</v>
      </c>
      <c r="S222" s="838">
        <f t="shared" si="92"/>
        <v>0</v>
      </c>
      <c r="T222" s="827">
        <f t="shared" si="92"/>
        <v>0</v>
      </c>
      <c r="U222" s="827">
        <f t="shared" si="92"/>
        <v>0</v>
      </c>
      <c r="V222" s="827">
        <f t="shared" si="92"/>
        <v>0</v>
      </c>
      <c r="W222" s="827">
        <f t="shared" si="92"/>
        <v>0</v>
      </c>
      <c r="X222" s="827">
        <f t="shared" si="92"/>
        <v>0</v>
      </c>
      <c r="Y222" s="838">
        <f t="shared" si="92"/>
        <v>0</v>
      </c>
      <c r="Z222" s="838">
        <f t="shared" si="92"/>
        <v>0</v>
      </c>
      <c r="AA222" s="827">
        <f t="shared" si="92"/>
        <v>0</v>
      </c>
      <c r="AB222" s="827">
        <f t="shared" si="92"/>
        <v>0</v>
      </c>
      <c r="AC222" s="827">
        <f t="shared" si="92"/>
        <v>0</v>
      </c>
      <c r="AD222" s="827">
        <f t="shared" si="92"/>
        <v>0</v>
      </c>
      <c r="AE222" s="827">
        <f t="shared" si="92"/>
        <v>0</v>
      </c>
      <c r="AF222" s="838">
        <f t="shared" si="92"/>
        <v>0</v>
      </c>
      <c r="AG222" s="838">
        <f t="shared" si="92"/>
        <v>0</v>
      </c>
      <c r="AH222" s="827">
        <f t="shared" si="92"/>
        <v>0</v>
      </c>
      <c r="AI222" s="827">
        <f t="shared" si="92"/>
        <v>0</v>
      </c>
      <c r="AJ222" s="827">
        <f t="shared" si="92"/>
        <v>0</v>
      </c>
      <c r="AK222" s="827">
        <f t="shared" si="92"/>
        <v>0</v>
      </c>
      <c r="AL222" s="827">
        <f t="shared" si="92"/>
        <v>0</v>
      </c>
      <c r="AM222" s="827">
        <f t="shared" si="92"/>
        <v>0</v>
      </c>
      <c r="AN222" s="807">
        <f>AM222</f>
        <v>0</v>
      </c>
      <c r="AO222" s="553"/>
      <c r="AP222" s="630"/>
    </row>
    <row r="223" spans="3:48" ht="18" customHeight="1">
      <c r="E223" s="626"/>
      <c r="F223" s="2362"/>
      <c r="G223" s="598" t="s">
        <v>950</v>
      </c>
      <c r="H223" s="552"/>
      <c r="I223" s="827">
        <f t="shared" ref="I223:AM223" si="93">I121</f>
        <v>633</v>
      </c>
      <c r="J223" s="827">
        <f t="shared" si="93"/>
        <v>633</v>
      </c>
      <c r="K223" s="838">
        <f t="shared" si="93"/>
        <v>633</v>
      </c>
      <c r="L223" s="838">
        <f t="shared" si="93"/>
        <v>633</v>
      </c>
      <c r="M223" s="827">
        <f t="shared" si="93"/>
        <v>633</v>
      </c>
      <c r="N223" s="827">
        <f t="shared" si="93"/>
        <v>633</v>
      </c>
      <c r="O223" s="827">
        <f t="shared" si="93"/>
        <v>633</v>
      </c>
      <c r="P223" s="827">
        <f t="shared" si="93"/>
        <v>633</v>
      </c>
      <c r="Q223" s="827">
        <f t="shared" si="93"/>
        <v>633</v>
      </c>
      <c r="R223" s="838">
        <f t="shared" si="93"/>
        <v>633</v>
      </c>
      <c r="S223" s="838">
        <f t="shared" si="93"/>
        <v>633</v>
      </c>
      <c r="T223" s="827">
        <f t="shared" si="93"/>
        <v>633</v>
      </c>
      <c r="U223" s="827">
        <f t="shared" si="93"/>
        <v>633</v>
      </c>
      <c r="V223" s="827">
        <f t="shared" si="93"/>
        <v>633</v>
      </c>
      <c r="W223" s="827">
        <f t="shared" si="93"/>
        <v>633</v>
      </c>
      <c r="X223" s="827">
        <f t="shared" si="93"/>
        <v>633</v>
      </c>
      <c r="Y223" s="838">
        <f t="shared" si="93"/>
        <v>633</v>
      </c>
      <c r="Z223" s="838">
        <f t="shared" si="93"/>
        <v>633</v>
      </c>
      <c r="AA223" s="827">
        <f t="shared" si="93"/>
        <v>633</v>
      </c>
      <c r="AB223" s="827">
        <f t="shared" si="93"/>
        <v>633</v>
      </c>
      <c r="AC223" s="827">
        <f t="shared" si="93"/>
        <v>633</v>
      </c>
      <c r="AD223" s="827">
        <f t="shared" si="93"/>
        <v>633</v>
      </c>
      <c r="AE223" s="827">
        <f t="shared" si="93"/>
        <v>633</v>
      </c>
      <c r="AF223" s="838">
        <f t="shared" si="93"/>
        <v>633</v>
      </c>
      <c r="AG223" s="838">
        <f t="shared" si="93"/>
        <v>633</v>
      </c>
      <c r="AH223" s="827">
        <f t="shared" si="93"/>
        <v>633</v>
      </c>
      <c r="AI223" s="827">
        <f t="shared" si="93"/>
        <v>633</v>
      </c>
      <c r="AJ223" s="827">
        <f t="shared" si="93"/>
        <v>633</v>
      </c>
      <c r="AK223" s="827">
        <f t="shared" si="93"/>
        <v>633</v>
      </c>
      <c r="AL223" s="827">
        <f t="shared" si="93"/>
        <v>633</v>
      </c>
      <c r="AM223" s="827">
        <f t="shared" si="93"/>
        <v>633</v>
      </c>
      <c r="AN223" s="807">
        <f>AM223</f>
        <v>633</v>
      </c>
      <c r="AO223" s="553"/>
      <c r="AP223" s="630"/>
    </row>
    <row r="224" spans="3:48" ht="18" customHeight="1">
      <c r="E224" s="622"/>
      <c r="F224" s="2353"/>
      <c r="G224" s="552" t="s">
        <v>948</v>
      </c>
      <c r="H224" s="552"/>
      <c r="I224" s="835">
        <f>SUM(J220:J220)</f>
        <v>0</v>
      </c>
      <c r="J224" s="835">
        <f t="shared" ref="J224:AN224" si="94">SUM(J220:J220)</f>
        <v>0</v>
      </c>
      <c r="K224" s="839">
        <f t="shared" si="94"/>
        <v>0</v>
      </c>
      <c r="L224" s="839">
        <f t="shared" si="94"/>
        <v>0</v>
      </c>
      <c r="M224" s="835">
        <f t="shared" si="94"/>
        <v>0</v>
      </c>
      <c r="N224" s="835">
        <f t="shared" si="94"/>
        <v>0</v>
      </c>
      <c r="O224" s="835">
        <f t="shared" si="94"/>
        <v>0</v>
      </c>
      <c r="P224" s="835">
        <f t="shared" si="94"/>
        <v>0</v>
      </c>
      <c r="Q224" s="835">
        <f t="shared" si="94"/>
        <v>0</v>
      </c>
      <c r="R224" s="839">
        <f t="shared" si="94"/>
        <v>0</v>
      </c>
      <c r="S224" s="839">
        <f t="shared" si="94"/>
        <v>0</v>
      </c>
      <c r="T224" s="835">
        <f t="shared" si="94"/>
        <v>0</v>
      </c>
      <c r="U224" s="835">
        <f t="shared" si="94"/>
        <v>0</v>
      </c>
      <c r="V224" s="835">
        <f t="shared" si="94"/>
        <v>0</v>
      </c>
      <c r="W224" s="835">
        <f t="shared" si="94"/>
        <v>0</v>
      </c>
      <c r="X224" s="835">
        <f t="shared" si="94"/>
        <v>0</v>
      </c>
      <c r="Y224" s="839">
        <f t="shared" si="94"/>
        <v>0</v>
      </c>
      <c r="Z224" s="839">
        <f t="shared" si="94"/>
        <v>0</v>
      </c>
      <c r="AA224" s="835">
        <f t="shared" si="94"/>
        <v>0</v>
      </c>
      <c r="AB224" s="835">
        <f t="shared" si="94"/>
        <v>0</v>
      </c>
      <c r="AC224" s="835">
        <f t="shared" si="94"/>
        <v>0</v>
      </c>
      <c r="AD224" s="835">
        <f t="shared" si="94"/>
        <v>0</v>
      </c>
      <c r="AE224" s="835">
        <f t="shared" si="94"/>
        <v>0</v>
      </c>
      <c r="AF224" s="839">
        <f t="shared" si="94"/>
        <v>0</v>
      </c>
      <c r="AG224" s="839">
        <f t="shared" si="94"/>
        <v>0</v>
      </c>
      <c r="AH224" s="835">
        <f t="shared" si="94"/>
        <v>0</v>
      </c>
      <c r="AI224" s="835">
        <f t="shared" si="94"/>
        <v>0</v>
      </c>
      <c r="AJ224" s="835">
        <f t="shared" si="94"/>
        <v>0</v>
      </c>
      <c r="AK224" s="835">
        <f t="shared" si="94"/>
        <v>0</v>
      </c>
      <c r="AL224" s="835">
        <f t="shared" si="94"/>
        <v>0</v>
      </c>
      <c r="AM224" s="835">
        <f t="shared" si="94"/>
        <v>0</v>
      </c>
      <c r="AN224" s="808">
        <f t="shared" si="94"/>
        <v>0</v>
      </c>
      <c r="AO224" s="581"/>
      <c r="AP224" s="581"/>
    </row>
    <row r="225" spans="5:48" ht="18" customHeight="1">
      <c r="E225" s="623"/>
      <c r="F225" s="552" t="s">
        <v>974</v>
      </c>
      <c r="G225" s="624" t="s">
        <v>944</v>
      </c>
      <c r="H225" s="552"/>
      <c r="I225" s="825">
        <f>I212</f>
        <v>0</v>
      </c>
      <c r="J225" s="825">
        <f>バリ取りAMC!J317</f>
        <v>0</v>
      </c>
      <c r="K225" s="836">
        <f>バリ取りAMC!K317</f>
        <v>0</v>
      </c>
      <c r="L225" s="836">
        <f>バリ取りAMC!L317</f>
        <v>0</v>
      </c>
      <c r="M225" s="825">
        <f>バリ取りAMC!M317</f>
        <v>0</v>
      </c>
      <c r="N225" s="825">
        <f>バリ取りAMC!N317</f>
        <v>0</v>
      </c>
      <c r="O225" s="825">
        <f>バリ取りAMC!O317</f>
        <v>0</v>
      </c>
      <c r="P225" s="825">
        <f>バリ取りAMC!P317</f>
        <v>0</v>
      </c>
      <c r="Q225" s="825">
        <f>バリ取りAMC!Q317</f>
        <v>0</v>
      </c>
      <c r="R225" s="836">
        <f>バリ取りAMC!R317</f>
        <v>0</v>
      </c>
      <c r="S225" s="836">
        <f>バリ取りAMC!S317</f>
        <v>0</v>
      </c>
      <c r="T225" s="825">
        <f>バリ取りAMC!T317</f>
        <v>0</v>
      </c>
      <c r="U225" s="825">
        <f>バリ取りAMC!U317</f>
        <v>0</v>
      </c>
      <c r="V225" s="825">
        <f>バリ取りAMC!V317</f>
        <v>0</v>
      </c>
      <c r="W225" s="825">
        <f>バリ取りAMC!W317</f>
        <v>0</v>
      </c>
      <c r="X225" s="825">
        <f>バリ取りAMC!X317</f>
        <v>0</v>
      </c>
      <c r="Y225" s="836">
        <f>バリ取りAMC!Y317</f>
        <v>0</v>
      </c>
      <c r="Z225" s="836">
        <f>バリ取りAMC!Z317</f>
        <v>0</v>
      </c>
      <c r="AA225" s="825">
        <f>バリ取りAMC!AA317</f>
        <v>0</v>
      </c>
      <c r="AB225" s="825">
        <f>バリ取りAMC!AB317</f>
        <v>0</v>
      </c>
      <c r="AC225" s="825">
        <f>バリ取りAMC!AC317</f>
        <v>0</v>
      </c>
      <c r="AD225" s="825">
        <f>バリ取りAMC!AD317</f>
        <v>0</v>
      </c>
      <c r="AE225" s="825">
        <f>バリ取りAMC!AE317</f>
        <v>0</v>
      </c>
      <c r="AF225" s="836">
        <f>バリ取りAMC!AF317</f>
        <v>0</v>
      </c>
      <c r="AG225" s="836">
        <f>バリ取りAMC!AG317</f>
        <v>0</v>
      </c>
      <c r="AH225" s="825">
        <f>バリ取りAMC!AH317</f>
        <v>0</v>
      </c>
      <c r="AI225" s="825">
        <f>バリ取りAMC!AI317</f>
        <v>0</v>
      </c>
      <c r="AJ225" s="825">
        <f>バリ取りAMC!AJ317</f>
        <v>0</v>
      </c>
      <c r="AK225" s="825">
        <f>バリ取りAMC!AK317</f>
        <v>0</v>
      </c>
      <c r="AL225" s="825">
        <f>バリ取りAMC!AL317</f>
        <v>0</v>
      </c>
      <c r="AM225" s="825">
        <f>バリ取りAMC!AM317</f>
        <v>0</v>
      </c>
      <c r="AN225" s="806">
        <f>SUM(I225:AM225)</f>
        <v>0</v>
      </c>
      <c r="AO225" s="590"/>
      <c r="AP225" s="625"/>
    </row>
    <row r="226" spans="5:48" ht="18" customHeight="1">
      <c r="E226" s="626" t="s">
        <v>999</v>
      </c>
      <c r="F226" s="552" t="s">
        <v>977</v>
      </c>
      <c r="G226" s="624" t="s">
        <v>947</v>
      </c>
      <c r="H226" s="552"/>
      <c r="I226" s="825">
        <f>I214</f>
        <v>0</v>
      </c>
      <c r="J226" s="825">
        <f>バリ取りAMC!J318</f>
        <v>0</v>
      </c>
      <c r="K226" s="836">
        <f>バリ取りAMC!K318</f>
        <v>0</v>
      </c>
      <c r="L226" s="836">
        <f>バリ取りAMC!L318</f>
        <v>0</v>
      </c>
      <c r="M226" s="825">
        <f>バリ取りAMC!M318</f>
        <v>0</v>
      </c>
      <c r="N226" s="825">
        <f>バリ取りAMC!N318</f>
        <v>0</v>
      </c>
      <c r="O226" s="825">
        <f>バリ取りAMC!O318</f>
        <v>0</v>
      </c>
      <c r="P226" s="825">
        <f>バリ取りAMC!P318</f>
        <v>0</v>
      </c>
      <c r="Q226" s="825">
        <f>バリ取りAMC!Q318</f>
        <v>0</v>
      </c>
      <c r="R226" s="836">
        <f>バリ取りAMC!R318</f>
        <v>0</v>
      </c>
      <c r="S226" s="836">
        <f>バリ取りAMC!S318</f>
        <v>0</v>
      </c>
      <c r="T226" s="825">
        <f>バリ取りAMC!T318</f>
        <v>0</v>
      </c>
      <c r="U226" s="825">
        <f>バリ取りAMC!U318</f>
        <v>0</v>
      </c>
      <c r="V226" s="825">
        <f>バリ取りAMC!V318</f>
        <v>0</v>
      </c>
      <c r="W226" s="825">
        <f>バリ取りAMC!W318</f>
        <v>0</v>
      </c>
      <c r="X226" s="825">
        <f>バリ取りAMC!X318</f>
        <v>0</v>
      </c>
      <c r="Y226" s="836">
        <f>バリ取りAMC!Y318</f>
        <v>0</v>
      </c>
      <c r="Z226" s="836">
        <f>バリ取りAMC!Z318</f>
        <v>0</v>
      </c>
      <c r="AA226" s="825">
        <f>バリ取りAMC!AA318</f>
        <v>0</v>
      </c>
      <c r="AB226" s="825">
        <f>バリ取りAMC!AB318</f>
        <v>0</v>
      </c>
      <c r="AC226" s="825">
        <f>バリ取りAMC!AC318</f>
        <v>0</v>
      </c>
      <c r="AD226" s="825">
        <f>バリ取りAMC!AD318</f>
        <v>0</v>
      </c>
      <c r="AE226" s="825">
        <f>バリ取りAMC!AE318</f>
        <v>0</v>
      </c>
      <c r="AF226" s="836">
        <f>バリ取りAMC!AF318</f>
        <v>0</v>
      </c>
      <c r="AG226" s="836">
        <f>バリ取りAMC!AG318</f>
        <v>0</v>
      </c>
      <c r="AH226" s="825">
        <f>バリ取りAMC!AH318</f>
        <v>0</v>
      </c>
      <c r="AI226" s="825">
        <f>バリ取りAMC!AI318</f>
        <v>0</v>
      </c>
      <c r="AJ226" s="825">
        <f>バリ取りAMC!AJ318</f>
        <v>0</v>
      </c>
      <c r="AK226" s="825">
        <f>バリ取りAMC!AK318</f>
        <v>0</v>
      </c>
      <c r="AL226" s="825">
        <f>バリ取りAMC!AL318</f>
        <v>0</v>
      </c>
      <c r="AM226" s="825">
        <f>バリ取りAMC!AM318</f>
        <v>0</v>
      </c>
      <c r="AN226" s="806">
        <f>SUM(I226:AM226)</f>
        <v>0</v>
      </c>
      <c r="AO226" s="630" t="e">
        <f>AO214</f>
        <v>#REF!</v>
      </c>
      <c r="AP226" s="630" t="e">
        <f>AP214</f>
        <v>#REF!</v>
      </c>
      <c r="AT226" s="631"/>
    </row>
    <row r="227" spans="5:48" ht="18" customHeight="1">
      <c r="E227" s="626"/>
      <c r="F227" s="2374"/>
      <c r="G227" s="598" t="s">
        <v>998</v>
      </c>
      <c r="H227" s="552"/>
      <c r="I227" s="827"/>
      <c r="J227" s="827"/>
      <c r="K227" s="838"/>
      <c r="L227" s="838"/>
      <c r="M227" s="827"/>
      <c r="N227" s="827"/>
      <c r="O227" s="827"/>
      <c r="P227" s="827"/>
      <c r="Q227" s="827"/>
      <c r="R227" s="838"/>
      <c r="S227" s="838"/>
      <c r="T227" s="827"/>
      <c r="U227" s="827"/>
      <c r="V227" s="827"/>
      <c r="W227" s="827"/>
      <c r="X227" s="827"/>
      <c r="Y227" s="838"/>
      <c r="Z227" s="838"/>
      <c r="AA227" s="827"/>
      <c r="AB227" s="827"/>
      <c r="AC227" s="827"/>
      <c r="AD227" s="827"/>
      <c r="AE227" s="827"/>
      <c r="AF227" s="838"/>
      <c r="AG227" s="838"/>
      <c r="AH227" s="827"/>
      <c r="AI227" s="827"/>
      <c r="AJ227" s="827"/>
      <c r="AK227" s="827"/>
      <c r="AL227" s="827"/>
      <c r="AM227" s="827"/>
      <c r="AN227" s="807">
        <f>AM227</f>
        <v>0</v>
      </c>
      <c r="AO227" s="553"/>
      <c r="AP227" s="630"/>
    </row>
    <row r="228" spans="5:48" ht="18" customHeight="1">
      <c r="E228" s="626"/>
      <c r="F228" s="2362"/>
      <c r="G228" s="598" t="s">
        <v>950</v>
      </c>
      <c r="H228" s="552"/>
      <c r="I228" s="827">
        <f>バリ取りAMC!I320</f>
        <v>0</v>
      </c>
      <c r="J228" s="827">
        <f>バリ取りAMC!J320</f>
        <v>0</v>
      </c>
      <c r="K228" s="838">
        <f>バリ取りAMC!K320</f>
        <v>0</v>
      </c>
      <c r="L228" s="838">
        <f>バリ取りAMC!L320</f>
        <v>0</v>
      </c>
      <c r="M228" s="827">
        <f>バリ取りAMC!M320</f>
        <v>0</v>
      </c>
      <c r="N228" s="827">
        <f>バリ取りAMC!N320</f>
        <v>0</v>
      </c>
      <c r="O228" s="827">
        <f>バリ取りAMC!O320</f>
        <v>0</v>
      </c>
      <c r="P228" s="827">
        <f>バリ取りAMC!P320</f>
        <v>0</v>
      </c>
      <c r="Q228" s="827">
        <f>バリ取りAMC!Q320</f>
        <v>0</v>
      </c>
      <c r="R228" s="838">
        <f>バリ取りAMC!R320</f>
        <v>0</v>
      </c>
      <c r="S228" s="838">
        <f>バリ取りAMC!S320</f>
        <v>0</v>
      </c>
      <c r="T228" s="827">
        <f>バリ取りAMC!T320</f>
        <v>0</v>
      </c>
      <c r="U228" s="827">
        <f>バリ取りAMC!U320</f>
        <v>0</v>
      </c>
      <c r="V228" s="827">
        <f>バリ取りAMC!V320</f>
        <v>0</v>
      </c>
      <c r="W228" s="827">
        <f>バリ取りAMC!W320</f>
        <v>0</v>
      </c>
      <c r="X228" s="827">
        <f>バリ取りAMC!X320</f>
        <v>0</v>
      </c>
      <c r="Y228" s="838">
        <f>バリ取りAMC!Y320</f>
        <v>0</v>
      </c>
      <c r="Z228" s="838">
        <f>バリ取りAMC!Z320</f>
        <v>0</v>
      </c>
      <c r="AA228" s="827">
        <f>バリ取りAMC!AA320</f>
        <v>0</v>
      </c>
      <c r="AB228" s="827">
        <f>バリ取りAMC!AB320</f>
        <v>0</v>
      </c>
      <c r="AC228" s="827">
        <f>バリ取りAMC!AC320</f>
        <v>0</v>
      </c>
      <c r="AD228" s="827">
        <f>バリ取りAMC!AD320</f>
        <v>0</v>
      </c>
      <c r="AE228" s="827">
        <f>バリ取りAMC!AE320</f>
        <v>0</v>
      </c>
      <c r="AF228" s="838">
        <f>バリ取りAMC!AF320</f>
        <v>0</v>
      </c>
      <c r="AG228" s="838">
        <f>バリ取りAMC!AG320</f>
        <v>0</v>
      </c>
      <c r="AH228" s="827">
        <f>バリ取りAMC!AH320</f>
        <v>0</v>
      </c>
      <c r="AI228" s="827">
        <f>バリ取りAMC!AI320</f>
        <v>0</v>
      </c>
      <c r="AJ228" s="827">
        <f>バリ取りAMC!AJ320</f>
        <v>0</v>
      </c>
      <c r="AK228" s="827">
        <f>バリ取りAMC!AK320</f>
        <v>0</v>
      </c>
      <c r="AL228" s="827">
        <f>バリ取りAMC!AL320</f>
        <v>0</v>
      </c>
      <c r="AM228" s="827">
        <f>バリ取りAMC!AM320</f>
        <v>0</v>
      </c>
      <c r="AN228" s="807">
        <f>AM228</f>
        <v>0</v>
      </c>
      <c r="AO228" s="553"/>
      <c r="AP228" s="630"/>
    </row>
    <row r="229" spans="5:48" ht="18" customHeight="1">
      <c r="E229" s="622"/>
      <c r="F229" s="2353"/>
      <c r="G229" s="552" t="s">
        <v>948</v>
      </c>
      <c r="H229" s="552"/>
      <c r="I229" s="835">
        <f>SUM(J225:J225)</f>
        <v>0</v>
      </c>
      <c r="J229" s="835">
        <f t="shared" ref="J229:AN229" si="95">SUM(J225:J225)</f>
        <v>0</v>
      </c>
      <c r="K229" s="839">
        <f t="shared" si="95"/>
        <v>0</v>
      </c>
      <c r="L229" s="839">
        <f t="shared" si="95"/>
        <v>0</v>
      </c>
      <c r="M229" s="835">
        <f t="shared" si="95"/>
        <v>0</v>
      </c>
      <c r="N229" s="835">
        <f t="shared" si="95"/>
        <v>0</v>
      </c>
      <c r="O229" s="835">
        <f t="shared" si="95"/>
        <v>0</v>
      </c>
      <c r="P229" s="835">
        <f t="shared" si="95"/>
        <v>0</v>
      </c>
      <c r="Q229" s="835">
        <f t="shared" si="95"/>
        <v>0</v>
      </c>
      <c r="R229" s="839">
        <f t="shared" si="95"/>
        <v>0</v>
      </c>
      <c r="S229" s="839">
        <f t="shared" si="95"/>
        <v>0</v>
      </c>
      <c r="T229" s="835">
        <f t="shared" si="95"/>
        <v>0</v>
      </c>
      <c r="U229" s="835">
        <f t="shared" si="95"/>
        <v>0</v>
      </c>
      <c r="V229" s="835">
        <f t="shared" si="95"/>
        <v>0</v>
      </c>
      <c r="W229" s="835">
        <f t="shared" si="95"/>
        <v>0</v>
      </c>
      <c r="X229" s="835">
        <f t="shared" si="95"/>
        <v>0</v>
      </c>
      <c r="Y229" s="839">
        <f t="shared" si="95"/>
        <v>0</v>
      </c>
      <c r="Z229" s="839">
        <f t="shared" si="95"/>
        <v>0</v>
      </c>
      <c r="AA229" s="835">
        <f t="shared" si="95"/>
        <v>0</v>
      </c>
      <c r="AB229" s="835">
        <f t="shared" si="95"/>
        <v>0</v>
      </c>
      <c r="AC229" s="835">
        <f t="shared" si="95"/>
        <v>0</v>
      </c>
      <c r="AD229" s="835">
        <f t="shared" si="95"/>
        <v>0</v>
      </c>
      <c r="AE229" s="835">
        <f t="shared" si="95"/>
        <v>0</v>
      </c>
      <c r="AF229" s="839">
        <f t="shared" si="95"/>
        <v>0</v>
      </c>
      <c r="AG229" s="839">
        <f t="shared" si="95"/>
        <v>0</v>
      </c>
      <c r="AH229" s="835">
        <f t="shared" si="95"/>
        <v>0</v>
      </c>
      <c r="AI229" s="835">
        <f t="shared" si="95"/>
        <v>0</v>
      </c>
      <c r="AJ229" s="835">
        <f t="shared" si="95"/>
        <v>0</v>
      </c>
      <c r="AK229" s="835">
        <f t="shared" si="95"/>
        <v>0</v>
      </c>
      <c r="AL229" s="835">
        <f t="shared" si="95"/>
        <v>0</v>
      </c>
      <c r="AM229" s="835">
        <f t="shared" si="95"/>
        <v>0</v>
      </c>
      <c r="AN229" s="808">
        <f t="shared" si="95"/>
        <v>0</v>
      </c>
      <c r="AO229" s="581"/>
      <c r="AP229" s="581"/>
    </row>
    <row r="230" spans="5:48">
      <c r="E230" s="2378" t="s">
        <v>1000</v>
      </c>
      <c r="F230" s="2380" t="s">
        <v>922</v>
      </c>
      <c r="G230" s="2381" t="s">
        <v>1001</v>
      </c>
      <c r="H230" s="632" t="s">
        <v>895</v>
      </c>
      <c r="I230" s="840"/>
      <c r="J230" s="840"/>
      <c r="K230" s="840"/>
      <c r="L230" s="840"/>
      <c r="M230" s="840"/>
      <c r="N230" s="840"/>
      <c r="O230" s="840"/>
      <c r="P230" s="840"/>
      <c r="Q230" s="840"/>
      <c r="R230" s="840"/>
      <c r="S230" s="840"/>
      <c r="T230" s="840"/>
      <c r="U230" s="840"/>
      <c r="V230" s="840"/>
      <c r="W230" s="840"/>
      <c r="X230" s="840"/>
      <c r="Y230" s="840"/>
      <c r="Z230" s="840"/>
      <c r="AA230" s="840"/>
      <c r="AB230" s="840"/>
      <c r="AC230" s="840"/>
      <c r="AD230" s="840"/>
      <c r="AE230" s="840"/>
      <c r="AF230" s="840"/>
      <c r="AG230" s="840"/>
      <c r="AH230" s="840"/>
      <c r="AI230" s="840"/>
      <c r="AJ230" s="840"/>
      <c r="AK230" s="840"/>
      <c r="AL230" s="840"/>
      <c r="AM230" s="840"/>
      <c r="AN230" s="817">
        <f>SUM(I230:AM230)</f>
        <v>0</v>
      </c>
      <c r="AO230" s="525"/>
      <c r="AP230" s="523"/>
    </row>
    <row r="231" spans="5:48">
      <c r="E231" s="2379"/>
      <c r="F231" s="2381"/>
      <c r="G231" s="2340"/>
      <c r="H231" s="633" t="s">
        <v>904</v>
      </c>
      <c r="I231" s="803"/>
      <c r="J231" s="803"/>
      <c r="K231" s="803"/>
      <c r="L231" s="803"/>
      <c r="M231" s="803"/>
      <c r="N231" s="803"/>
      <c r="O231" s="803"/>
      <c r="P231" s="803"/>
      <c r="Q231" s="803"/>
      <c r="R231" s="803"/>
      <c r="S231" s="803"/>
      <c r="T231" s="803"/>
      <c r="U231" s="803"/>
      <c r="V231" s="803"/>
      <c r="W231" s="803"/>
      <c r="X231" s="803"/>
      <c r="Y231" s="803"/>
      <c r="Z231" s="803"/>
      <c r="AA231" s="803"/>
      <c r="AB231" s="803"/>
      <c r="AC231" s="803"/>
      <c r="AD231" s="803"/>
      <c r="AE231" s="803"/>
      <c r="AF231" s="803"/>
      <c r="AG231" s="803"/>
      <c r="AH231" s="803"/>
      <c r="AI231" s="803"/>
      <c r="AJ231" s="803"/>
      <c r="AK231" s="803"/>
      <c r="AL231" s="803"/>
      <c r="AM231" s="803"/>
      <c r="AN231" s="817">
        <f>SUM(I231:AM231)</f>
        <v>0</v>
      </c>
      <c r="AO231" s="525"/>
      <c r="AP231" s="523"/>
    </row>
    <row r="232" spans="5:48">
      <c r="E232" s="2379"/>
      <c r="F232" s="2382" t="s">
        <v>924</v>
      </c>
      <c r="G232" s="2340" t="s">
        <v>1002</v>
      </c>
      <c r="H232" s="634" t="s">
        <v>895</v>
      </c>
      <c r="I232" s="735"/>
      <c r="J232" s="735"/>
      <c r="K232" s="735"/>
      <c r="L232" s="735"/>
      <c r="M232" s="735"/>
      <c r="N232" s="735"/>
      <c r="O232" s="735"/>
      <c r="P232" s="735"/>
      <c r="Q232" s="735"/>
      <c r="R232" s="735"/>
      <c r="S232" s="735"/>
      <c r="T232" s="735"/>
      <c r="U232" s="735"/>
      <c r="V232" s="735"/>
      <c r="W232" s="735"/>
      <c r="X232" s="735"/>
      <c r="Y232" s="735"/>
      <c r="Z232" s="735"/>
      <c r="AA232" s="735"/>
      <c r="AB232" s="735"/>
      <c r="AC232" s="735"/>
      <c r="AD232" s="735"/>
      <c r="AE232" s="735"/>
      <c r="AF232" s="735"/>
      <c r="AG232" s="735"/>
      <c r="AH232" s="735"/>
      <c r="AI232" s="735"/>
      <c r="AJ232" s="735"/>
      <c r="AK232" s="735"/>
      <c r="AL232" s="735"/>
      <c r="AM232" s="735"/>
      <c r="AN232" s="817">
        <f>SUM(I232:AM232)</f>
        <v>0</v>
      </c>
      <c r="AO232" s="525"/>
      <c r="AP232" s="523"/>
    </row>
    <row r="233" spans="5:48">
      <c r="E233" s="2379"/>
      <c r="F233" s="2381"/>
      <c r="G233" s="2340"/>
      <c r="H233" s="633" t="s">
        <v>904</v>
      </c>
      <c r="I233" s="841"/>
      <c r="J233" s="841"/>
      <c r="K233" s="841"/>
      <c r="L233" s="841"/>
      <c r="M233" s="841"/>
      <c r="N233" s="841"/>
      <c r="O233" s="841"/>
      <c r="P233" s="841"/>
      <c r="Q233" s="841"/>
      <c r="R233" s="841"/>
      <c r="S233" s="841"/>
      <c r="T233" s="841"/>
      <c r="U233" s="841"/>
      <c r="V233" s="841"/>
      <c r="W233" s="841"/>
      <c r="X233" s="841"/>
      <c r="Y233" s="841"/>
      <c r="Z233" s="841"/>
      <c r="AA233" s="841"/>
      <c r="AB233" s="841"/>
      <c r="AC233" s="841"/>
      <c r="AD233" s="841"/>
      <c r="AE233" s="841"/>
      <c r="AF233" s="841"/>
      <c r="AG233" s="841"/>
      <c r="AH233" s="841"/>
      <c r="AI233" s="841"/>
      <c r="AJ233" s="841"/>
      <c r="AK233" s="841"/>
      <c r="AL233" s="841"/>
      <c r="AM233" s="841"/>
      <c r="AN233" s="817">
        <f>SUM(I233:AM233)</f>
        <v>0</v>
      </c>
      <c r="AO233" s="525"/>
      <c r="AP233" s="523"/>
      <c r="AT233" s="635"/>
    </row>
    <row r="234" spans="5:48" ht="18" customHeight="1">
      <c r="E234" s="2379"/>
      <c r="F234" s="2313" t="s">
        <v>910</v>
      </c>
      <c r="G234" s="2314"/>
      <c r="H234" s="2383"/>
      <c r="I234" s="803"/>
      <c r="J234" s="803"/>
      <c r="K234" s="803"/>
      <c r="L234" s="803"/>
      <c r="M234" s="803"/>
      <c r="N234" s="803"/>
      <c r="O234" s="803"/>
      <c r="P234" s="803"/>
      <c r="Q234" s="803"/>
      <c r="R234" s="803"/>
      <c r="S234" s="803"/>
      <c r="T234" s="803"/>
      <c r="U234" s="803"/>
      <c r="V234" s="803"/>
      <c r="W234" s="803"/>
      <c r="X234" s="803"/>
      <c r="Y234" s="803"/>
      <c r="Z234" s="803"/>
      <c r="AA234" s="803"/>
      <c r="AB234" s="803"/>
      <c r="AC234" s="803"/>
      <c r="AD234" s="803"/>
      <c r="AE234" s="803"/>
      <c r="AF234" s="803"/>
      <c r="AG234" s="803"/>
      <c r="AH234" s="803"/>
      <c r="AI234" s="803"/>
      <c r="AJ234" s="803"/>
      <c r="AK234" s="803"/>
      <c r="AL234" s="803"/>
      <c r="AM234" s="803"/>
      <c r="AN234" s="817">
        <f>SUM(I234:AM234)</f>
        <v>0</v>
      </c>
      <c r="AO234" s="636"/>
      <c r="AP234" s="636"/>
    </row>
    <row r="235" spans="5:48" ht="18" customHeight="1">
      <c r="E235" s="2379"/>
      <c r="F235" s="2351" t="s">
        <v>1003</v>
      </c>
      <c r="G235" s="2351"/>
      <c r="H235" s="637">
        <v>269</v>
      </c>
      <c r="I235" s="675">
        <f>+H235+I231-I233-I234</f>
        <v>269</v>
      </c>
      <c r="J235" s="675">
        <f>I235+J231-J233-J234</f>
        <v>269</v>
      </c>
      <c r="K235" s="675">
        <f t="shared" ref="K235:AM235" si="96">J235+K231-K233-K234</f>
        <v>269</v>
      </c>
      <c r="L235" s="675">
        <f t="shared" si="96"/>
        <v>269</v>
      </c>
      <c r="M235" s="675">
        <f t="shared" si="96"/>
        <v>269</v>
      </c>
      <c r="N235" s="675">
        <f t="shared" si="96"/>
        <v>269</v>
      </c>
      <c r="O235" s="675">
        <f t="shared" si="96"/>
        <v>269</v>
      </c>
      <c r="P235" s="675">
        <f t="shared" si="96"/>
        <v>269</v>
      </c>
      <c r="Q235" s="675">
        <f t="shared" si="96"/>
        <v>269</v>
      </c>
      <c r="R235" s="675">
        <f t="shared" si="96"/>
        <v>269</v>
      </c>
      <c r="S235" s="675">
        <f t="shared" si="96"/>
        <v>269</v>
      </c>
      <c r="T235" s="675">
        <f t="shared" si="96"/>
        <v>269</v>
      </c>
      <c r="U235" s="675">
        <f t="shared" si="96"/>
        <v>269</v>
      </c>
      <c r="V235" s="675">
        <f t="shared" si="96"/>
        <v>269</v>
      </c>
      <c r="W235" s="675">
        <f t="shared" si="96"/>
        <v>269</v>
      </c>
      <c r="X235" s="675">
        <f t="shared" si="96"/>
        <v>269</v>
      </c>
      <c r="Y235" s="675">
        <f t="shared" si="96"/>
        <v>269</v>
      </c>
      <c r="Z235" s="675">
        <f t="shared" si="96"/>
        <v>269</v>
      </c>
      <c r="AA235" s="675">
        <f t="shared" si="96"/>
        <v>269</v>
      </c>
      <c r="AB235" s="675">
        <f t="shared" si="96"/>
        <v>269</v>
      </c>
      <c r="AC235" s="675">
        <f t="shared" si="96"/>
        <v>269</v>
      </c>
      <c r="AD235" s="675">
        <f t="shared" si="96"/>
        <v>269</v>
      </c>
      <c r="AE235" s="675">
        <f t="shared" si="96"/>
        <v>269</v>
      </c>
      <c r="AF235" s="675">
        <f t="shared" si="96"/>
        <v>269</v>
      </c>
      <c r="AG235" s="675">
        <f t="shared" si="96"/>
        <v>269</v>
      </c>
      <c r="AH235" s="675">
        <f t="shared" si="96"/>
        <v>269</v>
      </c>
      <c r="AI235" s="675">
        <f t="shared" si="96"/>
        <v>269</v>
      </c>
      <c r="AJ235" s="675">
        <f t="shared" si="96"/>
        <v>269</v>
      </c>
      <c r="AK235" s="675">
        <f t="shared" si="96"/>
        <v>269</v>
      </c>
      <c r="AL235" s="675">
        <f t="shared" si="96"/>
        <v>269</v>
      </c>
      <c r="AM235" s="675">
        <f t="shared" si="96"/>
        <v>269</v>
      </c>
      <c r="AN235" s="818">
        <f>+AM235</f>
        <v>269</v>
      </c>
      <c r="AO235" s="638"/>
      <c r="AP235" s="638"/>
    </row>
    <row r="236" spans="5:48" ht="18" customHeight="1">
      <c r="E236" s="2379"/>
      <c r="F236" s="2340" t="s">
        <v>926</v>
      </c>
      <c r="G236" s="2340"/>
      <c r="H236" s="2340"/>
      <c r="I236" s="675"/>
      <c r="J236" s="675"/>
      <c r="K236" s="675"/>
      <c r="L236" s="675"/>
      <c r="M236" s="675"/>
      <c r="N236" s="675"/>
      <c r="O236" s="675"/>
      <c r="P236" s="675"/>
      <c r="Q236" s="675"/>
      <c r="R236" s="675"/>
      <c r="S236" s="675"/>
      <c r="T236" s="675"/>
      <c r="U236" s="675"/>
      <c r="V236" s="675"/>
      <c r="W236" s="675"/>
      <c r="X236" s="675"/>
      <c r="Y236" s="675"/>
      <c r="Z236" s="675"/>
      <c r="AA236" s="675"/>
      <c r="AB236" s="675"/>
      <c r="AC236" s="675"/>
      <c r="AD236" s="675"/>
      <c r="AE236" s="675"/>
      <c r="AF236" s="675"/>
      <c r="AG236" s="675"/>
      <c r="AH236" s="675"/>
      <c r="AI236" s="675"/>
      <c r="AJ236" s="675"/>
      <c r="AK236" s="675"/>
      <c r="AL236" s="675"/>
      <c r="AM236" s="675"/>
      <c r="AN236" s="819">
        <f>SUM(AN230:AN232)</f>
        <v>0</v>
      </c>
      <c r="AO236" s="638"/>
      <c r="AP236" s="638"/>
    </row>
    <row r="237" spans="5:48" ht="18" customHeight="1">
      <c r="E237" s="2379" t="s">
        <v>1004</v>
      </c>
      <c r="F237" s="2382" t="s">
        <v>922</v>
      </c>
      <c r="G237" s="2340" t="s">
        <v>1001</v>
      </c>
      <c r="H237" s="640" t="s">
        <v>895</v>
      </c>
      <c r="I237" s="735"/>
      <c r="J237" s="735"/>
      <c r="K237" s="735"/>
      <c r="L237" s="735"/>
      <c r="M237" s="735"/>
      <c r="N237" s="735"/>
      <c r="O237" s="735"/>
      <c r="P237" s="735"/>
      <c r="Q237" s="735"/>
      <c r="R237" s="735"/>
      <c r="S237" s="735"/>
      <c r="T237" s="735"/>
      <c r="U237" s="735"/>
      <c r="V237" s="735"/>
      <c r="W237" s="735"/>
      <c r="X237" s="735"/>
      <c r="Y237" s="735"/>
      <c r="Z237" s="735"/>
      <c r="AA237" s="735"/>
      <c r="AB237" s="735"/>
      <c r="AC237" s="735"/>
      <c r="AD237" s="735"/>
      <c r="AE237" s="735"/>
      <c r="AF237" s="735"/>
      <c r="AG237" s="735"/>
      <c r="AH237" s="842"/>
      <c r="AI237" s="842"/>
      <c r="AJ237" s="842"/>
      <c r="AK237" s="842"/>
      <c r="AL237" s="842"/>
      <c r="AM237" s="842"/>
      <c r="AN237" s="820">
        <f>SUM(I237:AM237)</f>
        <v>0</v>
      </c>
      <c r="AO237" s="638"/>
      <c r="AP237" s="638"/>
      <c r="AT237" s="523"/>
      <c r="AV237" s="523"/>
    </row>
    <row r="238" spans="5:48" ht="18" customHeight="1">
      <c r="E238" s="2379"/>
      <c r="F238" s="2381"/>
      <c r="G238" s="2340"/>
      <c r="H238" s="633" t="s">
        <v>904</v>
      </c>
      <c r="I238" s="803"/>
      <c r="J238" s="803"/>
      <c r="K238" s="803"/>
      <c r="L238" s="803"/>
      <c r="M238" s="803"/>
      <c r="N238" s="803"/>
      <c r="O238" s="803"/>
      <c r="P238" s="803"/>
      <c r="Q238" s="803"/>
      <c r="R238" s="803"/>
      <c r="S238" s="803"/>
      <c r="T238" s="803"/>
      <c r="U238" s="803"/>
      <c r="V238" s="803"/>
      <c r="W238" s="803"/>
      <c r="X238" s="803"/>
      <c r="Y238" s="803"/>
      <c r="Z238" s="803"/>
      <c r="AA238" s="803"/>
      <c r="AB238" s="803"/>
      <c r="AC238" s="803"/>
      <c r="AD238" s="803"/>
      <c r="AE238" s="803"/>
      <c r="AF238" s="803"/>
      <c r="AG238" s="803"/>
      <c r="AH238" s="803"/>
      <c r="AI238" s="803"/>
      <c r="AJ238" s="803"/>
      <c r="AK238" s="803"/>
      <c r="AL238" s="803"/>
      <c r="AM238" s="803"/>
      <c r="AN238" s="821">
        <f>SUM(I238:AM238)</f>
        <v>0</v>
      </c>
      <c r="AO238" s="638"/>
      <c r="AP238" s="638"/>
      <c r="AT238" s="641"/>
      <c r="AV238" s="642"/>
    </row>
    <row r="239" spans="5:48" ht="18" customHeight="1">
      <c r="E239" s="2379"/>
      <c r="F239" s="2382" t="s">
        <v>924</v>
      </c>
      <c r="G239" s="2340" t="s">
        <v>1002</v>
      </c>
      <c r="H239" s="634" t="s">
        <v>895</v>
      </c>
      <c r="I239" s="735"/>
      <c r="J239" s="735"/>
      <c r="K239" s="735"/>
      <c r="L239" s="735"/>
      <c r="M239" s="735"/>
      <c r="N239" s="735"/>
      <c r="O239" s="735"/>
      <c r="P239" s="735"/>
      <c r="Q239" s="735"/>
      <c r="R239" s="735"/>
      <c r="S239" s="735"/>
      <c r="T239" s="735"/>
      <c r="U239" s="735"/>
      <c r="V239" s="735"/>
      <c r="W239" s="735"/>
      <c r="X239" s="735"/>
      <c r="Y239" s="735"/>
      <c r="Z239" s="735"/>
      <c r="AA239" s="735"/>
      <c r="AB239" s="735"/>
      <c r="AC239" s="735"/>
      <c r="AD239" s="735"/>
      <c r="AE239" s="735"/>
      <c r="AF239" s="735"/>
      <c r="AG239" s="735"/>
      <c r="AH239" s="735"/>
      <c r="AI239" s="735"/>
      <c r="AJ239" s="735"/>
      <c r="AK239" s="735"/>
      <c r="AL239" s="735"/>
      <c r="AM239" s="735"/>
      <c r="AN239" s="821">
        <f>SUM(I239:AM239)</f>
        <v>0</v>
      </c>
      <c r="AO239" s="638"/>
      <c r="AP239" s="638"/>
    </row>
    <row r="240" spans="5:48" ht="18" customHeight="1">
      <c r="E240" s="2379"/>
      <c r="F240" s="2381"/>
      <c r="G240" s="2340"/>
      <c r="H240" s="633" t="s">
        <v>904</v>
      </c>
      <c r="I240" s="841"/>
      <c r="J240" s="841"/>
      <c r="K240" s="841"/>
      <c r="L240" s="841"/>
      <c r="M240" s="841"/>
      <c r="N240" s="841"/>
      <c r="O240" s="841"/>
      <c r="P240" s="841"/>
      <c r="Q240" s="841"/>
      <c r="R240" s="841"/>
      <c r="S240" s="841"/>
      <c r="T240" s="841"/>
      <c r="U240" s="841"/>
      <c r="V240" s="841"/>
      <c r="W240" s="841"/>
      <c r="X240" s="841"/>
      <c r="Y240" s="841"/>
      <c r="Z240" s="841"/>
      <c r="AA240" s="841"/>
      <c r="AB240" s="841"/>
      <c r="AC240" s="841"/>
      <c r="AD240" s="841"/>
      <c r="AE240" s="841"/>
      <c r="AF240" s="841"/>
      <c r="AG240" s="841"/>
      <c r="AH240" s="841"/>
      <c r="AI240" s="841"/>
      <c r="AJ240" s="841"/>
      <c r="AK240" s="841"/>
      <c r="AL240" s="841"/>
      <c r="AM240" s="841"/>
      <c r="AN240" s="821">
        <f>SUM(I240:AM240)</f>
        <v>0</v>
      </c>
      <c r="AO240" s="638"/>
      <c r="AP240" s="638"/>
    </row>
    <row r="241" spans="5:42" ht="18" customHeight="1">
      <c r="E241" s="2379"/>
      <c r="F241" s="2313" t="s">
        <v>910</v>
      </c>
      <c r="G241" s="2314"/>
      <c r="H241" s="2383"/>
      <c r="I241" s="803"/>
      <c r="J241" s="803"/>
      <c r="K241" s="803"/>
      <c r="L241" s="803"/>
      <c r="M241" s="803"/>
      <c r="N241" s="803"/>
      <c r="O241" s="803"/>
      <c r="P241" s="803"/>
      <c r="Q241" s="803"/>
      <c r="R241" s="803"/>
      <c r="S241" s="803"/>
      <c r="T241" s="803"/>
      <c r="U241" s="803"/>
      <c r="V241" s="803"/>
      <c r="W241" s="803"/>
      <c r="X241" s="803"/>
      <c r="Y241" s="803"/>
      <c r="Z241" s="803"/>
      <c r="AA241" s="803"/>
      <c r="AB241" s="803"/>
      <c r="AC241" s="803"/>
      <c r="AD241" s="803"/>
      <c r="AE241" s="803"/>
      <c r="AF241" s="803"/>
      <c r="AG241" s="803"/>
      <c r="AH241" s="803"/>
      <c r="AI241" s="803"/>
      <c r="AJ241" s="803"/>
      <c r="AK241" s="803"/>
      <c r="AL241" s="803"/>
      <c r="AM241" s="803"/>
      <c r="AN241" s="821">
        <f>SUM(I241:AM241)</f>
        <v>0</v>
      </c>
      <c r="AO241" s="643"/>
      <c r="AP241" s="638"/>
    </row>
    <row r="242" spans="5:42" ht="20.25" customHeight="1">
      <c r="E242" s="2379"/>
      <c r="F242" s="2351" t="s">
        <v>1003</v>
      </c>
      <c r="G242" s="2351"/>
      <c r="H242" s="637">
        <v>567</v>
      </c>
      <c r="I242" s="675">
        <f>+H242+I238-I240-I241</f>
        <v>567</v>
      </c>
      <c r="J242" s="675">
        <f>I242+J238-J240-J241</f>
        <v>567</v>
      </c>
      <c r="K242" s="675">
        <f t="shared" ref="K242:AM242" si="97">J242+K238-K240-K241</f>
        <v>567</v>
      </c>
      <c r="L242" s="675">
        <f t="shared" si="97"/>
        <v>567</v>
      </c>
      <c r="M242" s="675">
        <f t="shared" si="97"/>
        <v>567</v>
      </c>
      <c r="N242" s="675">
        <f t="shared" si="97"/>
        <v>567</v>
      </c>
      <c r="O242" s="675">
        <f t="shared" si="97"/>
        <v>567</v>
      </c>
      <c r="P242" s="675">
        <f t="shared" si="97"/>
        <v>567</v>
      </c>
      <c r="Q242" s="675">
        <f t="shared" si="97"/>
        <v>567</v>
      </c>
      <c r="R242" s="675">
        <f t="shared" si="97"/>
        <v>567</v>
      </c>
      <c r="S242" s="675">
        <f t="shared" si="97"/>
        <v>567</v>
      </c>
      <c r="T242" s="675">
        <f t="shared" si="97"/>
        <v>567</v>
      </c>
      <c r="U242" s="675">
        <f t="shared" si="97"/>
        <v>567</v>
      </c>
      <c r="V242" s="675">
        <f t="shared" si="97"/>
        <v>567</v>
      </c>
      <c r="W242" s="675">
        <f t="shared" si="97"/>
        <v>567</v>
      </c>
      <c r="X242" s="675">
        <f t="shared" si="97"/>
        <v>567</v>
      </c>
      <c r="Y242" s="675">
        <f t="shared" si="97"/>
        <v>567</v>
      </c>
      <c r="Z242" s="675">
        <f t="shared" si="97"/>
        <v>567</v>
      </c>
      <c r="AA242" s="675">
        <f t="shared" si="97"/>
        <v>567</v>
      </c>
      <c r="AB242" s="675">
        <f t="shared" si="97"/>
        <v>567</v>
      </c>
      <c r="AC242" s="675">
        <f t="shared" si="97"/>
        <v>567</v>
      </c>
      <c r="AD242" s="675">
        <f t="shared" si="97"/>
        <v>567</v>
      </c>
      <c r="AE242" s="675">
        <f t="shared" si="97"/>
        <v>567</v>
      </c>
      <c r="AF242" s="675">
        <f t="shared" si="97"/>
        <v>567</v>
      </c>
      <c r="AG242" s="675">
        <f t="shared" si="97"/>
        <v>567</v>
      </c>
      <c r="AH242" s="675">
        <f t="shared" si="97"/>
        <v>567</v>
      </c>
      <c r="AI242" s="675">
        <f t="shared" si="97"/>
        <v>567</v>
      </c>
      <c r="AJ242" s="675">
        <f t="shared" si="97"/>
        <v>567</v>
      </c>
      <c r="AK242" s="675">
        <f t="shared" si="97"/>
        <v>567</v>
      </c>
      <c r="AL242" s="675">
        <f t="shared" si="97"/>
        <v>567</v>
      </c>
      <c r="AM242" s="675">
        <f t="shared" si="97"/>
        <v>567</v>
      </c>
      <c r="AN242" s="822">
        <f>+AM242</f>
        <v>567</v>
      </c>
      <c r="AO242" s="525"/>
      <c r="AP242" s="523"/>
    </row>
    <row r="243" spans="5:42" ht="20.25" customHeight="1">
      <c r="E243" s="2379"/>
      <c r="F243" s="2340" t="s">
        <v>926</v>
      </c>
      <c r="G243" s="2340"/>
      <c r="H243" s="2340"/>
      <c r="I243" s="843"/>
      <c r="J243" s="843"/>
      <c r="K243" s="843"/>
      <c r="L243" s="843"/>
      <c r="M243" s="843"/>
      <c r="N243" s="843"/>
      <c r="O243" s="843"/>
      <c r="P243" s="843"/>
      <c r="Q243" s="843"/>
      <c r="R243" s="843"/>
      <c r="S243" s="843"/>
      <c r="T243" s="843"/>
      <c r="U243" s="843"/>
      <c r="V243" s="843"/>
      <c r="W243" s="843"/>
      <c r="X243" s="843"/>
      <c r="Y243" s="843"/>
      <c r="Z243" s="843"/>
      <c r="AA243" s="843"/>
      <c r="AB243" s="843"/>
      <c r="AC243" s="843"/>
      <c r="AD243" s="843"/>
      <c r="AE243" s="843"/>
      <c r="AF243" s="843"/>
      <c r="AG243" s="843"/>
      <c r="AH243" s="843"/>
      <c r="AI243" s="843"/>
      <c r="AJ243" s="843"/>
      <c r="AK243" s="843"/>
      <c r="AL243" s="843"/>
      <c r="AM243" s="843"/>
      <c r="AN243" s="823">
        <f>SUM(AN237:AN239)</f>
        <v>0</v>
      </c>
      <c r="AO243" s="525"/>
      <c r="AP243" s="523"/>
    </row>
    <row r="244" spans="5:42" ht="20.399999999999999">
      <c r="E244" s="644"/>
      <c r="F244" s="645" t="s">
        <v>1005</v>
      </c>
      <c r="G244" s="646"/>
      <c r="H244" s="647"/>
    </row>
    <row r="245" spans="5:42" ht="20.399999999999999">
      <c r="E245" s="644"/>
      <c r="F245" s="650" t="s">
        <v>1006</v>
      </c>
      <c r="G245" s="646"/>
      <c r="H245" s="647"/>
    </row>
    <row r="246" spans="5:42" ht="20.399999999999999">
      <c r="E246" s="644">
        <v>150</v>
      </c>
      <c r="F246" s="651" t="s">
        <v>1007</v>
      </c>
      <c r="G246" s="2384" t="s">
        <v>1008</v>
      </c>
      <c r="H246" s="647"/>
    </row>
    <row r="247" spans="5:42" ht="20.399999999999999">
      <c r="E247" s="644">
        <v>150</v>
      </c>
      <c r="F247" s="652" t="s">
        <v>1009</v>
      </c>
      <c r="G247" s="2384"/>
      <c r="H247" s="647"/>
    </row>
    <row r="248" spans="5:42" ht="20.399999999999999">
      <c r="E248" s="644">
        <v>150</v>
      </c>
      <c r="F248" s="652" t="s">
        <v>1010</v>
      </c>
      <c r="G248" s="2384"/>
      <c r="H248" s="647"/>
    </row>
    <row r="249" spans="5:42" ht="20.399999999999999">
      <c r="E249" s="644">
        <v>150</v>
      </c>
      <c r="F249" s="652" t="s">
        <v>1011</v>
      </c>
      <c r="G249" s="2384"/>
      <c r="H249" s="647"/>
    </row>
    <row r="250" spans="5:42" ht="20.399999999999999">
      <c r="E250" s="644">
        <v>150</v>
      </c>
      <c r="F250" s="652" t="s">
        <v>1012</v>
      </c>
      <c r="G250" s="2384"/>
      <c r="H250" s="647"/>
    </row>
    <row r="251" spans="5:42" ht="20.399999999999999">
      <c r="E251" s="644">
        <v>150</v>
      </c>
      <c r="F251" s="653" t="s">
        <v>1013</v>
      </c>
      <c r="G251" s="2384"/>
      <c r="H251" s="647"/>
    </row>
    <row r="252" spans="5:42" ht="20.399999999999999">
      <c r="E252" s="644">
        <v>160</v>
      </c>
      <c r="F252" s="654" t="s">
        <v>1014</v>
      </c>
      <c r="G252" s="2384" t="s">
        <v>1015</v>
      </c>
      <c r="H252" s="647"/>
    </row>
    <row r="253" spans="5:42" ht="20.399999999999999">
      <c r="E253" s="644">
        <v>168</v>
      </c>
      <c r="F253" s="654" t="s">
        <v>1016</v>
      </c>
      <c r="G253" s="2384"/>
      <c r="H253" s="647"/>
    </row>
    <row r="254" spans="5:42" ht="20.399999999999999">
      <c r="E254" s="644">
        <v>36</v>
      </c>
      <c r="F254" s="655" t="s">
        <v>1017</v>
      </c>
      <c r="G254" s="646" t="s">
        <v>1018</v>
      </c>
      <c r="H254" s="647"/>
    </row>
    <row r="255" spans="5:42">
      <c r="E255" s="656">
        <v>60</v>
      </c>
      <c r="F255" s="657" t="s">
        <v>1019</v>
      </c>
      <c r="G255" s="646" t="s">
        <v>1020</v>
      </c>
      <c r="H255" s="647"/>
    </row>
    <row r="256" spans="5:42">
      <c r="E256" s="656">
        <v>96</v>
      </c>
      <c r="F256" s="658" t="s">
        <v>1021</v>
      </c>
      <c r="G256" s="2384" t="s">
        <v>1022</v>
      </c>
      <c r="H256" s="647"/>
    </row>
    <row r="257" spans="5:8">
      <c r="E257" s="659">
        <v>96</v>
      </c>
      <c r="F257" s="660" t="s">
        <v>1023</v>
      </c>
      <c r="G257" s="2384"/>
      <c r="H257" s="647"/>
    </row>
  </sheetData>
  <protectedRanges>
    <protectedRange sqref="I6" name="範囲2_1_1_1_3_1"/>
    <protectedRange sqref="J6:AM6 I7:AM7" name="範囲2_2_1_1_3_1"/>
  </protectedRanges>
  <mergeCells count="262">
    <mergeCell ref="G246:G251"/>
    <mergeCell ref="G252:G253"/>
    <mergeCell ref="G256:G257"/>
    <mergeCell ref="E237:E243"/>
    <mergeCell ref="F237:F238"/>
    <mergeCell ref="G237:G238"/>
    <mergeCell ref="F239:F240"/>
    <mergeCell ref="G239:G240"/>
    <mergeCell ref="F241:H241"/>
    <mergeCell ref="F242:G242"/>
    <mergeCell ref="F243:H243"/>
    <mergeCell ref="F222:F224"/>
    <mergeCell ref="F227:F229"/>
    <mergeCell ref="E230:E236"/>
    <mergeCell ref="F230:F231"/>
    <mergeCell ref="G230:G231"/>
    <mergeCell ref="F232:F233"/>
    <mergeCell ref="G232:G233"/>
    <mergeCell ref="F234:H234"/>
    <mergeCell ref="F235:G235"/>
    <mergeCell ref="F236:H236"/>
    <mergeCell ref="F212:F213"/>
    <mergeCell ref="G212:G213"/>
    <mergeCell ref="F214:F215"/>
    <mergeCell ref="G214:G215"/>
    <mergeCell ref="G216:H216"/>
    <mergeCell ref="F217:F218"/>
    <mergeCell ref="G218:H218"/>
    <mergeCell ref="F205:F206"/>
    <mergeCell ref="G205:G206"/>
    <mergeCell ref="F207:F208"/>
    <mergeCell ref="G207:G208"/>
    <mergeCell ref="G209:H209"/>
    <mergeCell ref="F210:F211"/>
    <mergeCell ref="G211:H211"/>
    <mergeCell ref="F198:F199"/>
    <mergeCell ref="G198:G199"/>
    <mergeCell ref="F200:F201"/>
    <mergeCell ref="G200:G201"/>
    <mergeCell ref="G202:H202"/>
    <mergeCell ref="F203:F204"/>
    <mergeCell ref="G204:H204"/>
    <mergeCell ref="F191:F192"/>
    <mergeCell ref="G191:G192"/>
    <mergeCell ref="F193:F194"/>
    <mergeCell ref="G193:G194"/>
    <mergeCell ref="G195:H195"/>
    <mergeCell ref="F196:F197"/>
    <mergeCell ref="G197:H197"/>
    <mergeCell ref="F184:F185"/>
    <mergeCell ref="G184:G185"/>
    <mergeCell ref="F186:F187"/>
    <mergeCell ref="G186:G187"/>
    <mergeCell ref="G188:H188"/>
    <mergeCell ref="F189:F190"/>
    <mergeCell ref="G190:H190"/>
    <mergeCell ref="F177:F178"/>
    <mergeCell ref="G177:G178"/>
    <mergeCell ref="F179:F180"/>
    <mergeCell ref="G179:G180"/>
    <mergeCell ref="G181:H181"/>
    <mergeCell ref="F182:F183"/>
    <mergeCell ref="G183:H183"/>
    <mergeCell ref="D172:D173"/>
    <mergeCell ref="F172:F173"/>
    <mergeCell ref="G172:G173"/>
    <mergeCell ref="G174:H174"/>
    <mergeCell ref="F175:F176"/>
    <mergeCell ref="G176:H176"/>
    <mergeCell ref="G167:H167"/>
    <mergeCell ref="F168:F169"/>
    <mergeCell ref="G169:H169"/>
    <mergeCell ref="D170:D171"/>
    <mergeCell ref="F170:F171"/>
    <mergeCell ref="G170:G171"/>
    <mergeCell ref="D163:D164"/>
    <mergeCell ref="F163:F164"/>
    <mergeCell ref="G163:G164"/>
    <mergeCell ref="D165:D166"/>
    <mergeCell ref="F165:F166"/>
    <mergeCell ref="G165:G166"/>
    <mergeCell ref="D158:D159"/>
    <mergeCell ref="F158:F159"/>
    <mergeCell ref="G158:G159"/>
    <mergeCell ref="G160:H160"/>
    <mergeCell ref="F161:F162"/>
    <mergeCell ref="G162:H162"/>
    <mergeCell ref="G153:H153"/>
    <mergeCell ref="F154:F155"/>
    <mergeCell ref="G155:H155"/>
    <mergeCell ref="D156:D157"/>
    <mergeCell ref="F156:F157"/>
    <mergeCell ref="G156:G157"/>
    <mergeCell ref="D149:D150"/>
    <mergeCell ref="F149:F150"/>
    <mergeCell ref="G149:G150"/>
    <mergeCell ref="D151:D152"/>
    <mergeCell ref="F151:F152"/>
    <mergeCell ref="G151:G152"/>
    <mergeCell ref="D145:D146"/>
    <mergeCell ref="F145:F146"/>
    <mergeCell ref="G145:G146"/>
    <mergeCell ref="D147:D148"/>
    <mergeCell ref="F147:F148"/>
    <mergeCell ref="G147:G148"/>
    <mergeCell ref="D140:D141"/>
    <mergeCell ref="F140:F141"/>
    <mergeCell ref="G140:G141"/>
    <mergeCell ref="G142:H142"/>
    <mergeCell ref="F143:F144"/>
    <mergeCell ref="G144:H144"/>
    <mergeCell ref="D136:D137"/>
    <mergeCell ref="F136:F137"/>
    <mergeCell ref="G136:G137"/>
    <mergeCell ref="D138:D139"/>
    <mergeCell ref="F138:F139"/>
    <mergeCell ref="G138:G139"/>
    <mergeCell ref="G131:H131"/>
    <mergeCell ref="F132:F133"/>
    <mergeCell ref="G133:H133"/>
    <mergeCell ref="D134:D135"/>
    <mergeCell ref="F134:F135"/>
    <mergeCell ref="G134:G135"/>
    <mergeCell ref="D127:D128"/>
    <mergeCell ref="F127:F128"/>
    <mergeCell ref="G127:G128"/>
    <mergeCell ref="D129:D130"/>
    <mergeCell ref="F129:F130"/>
    <mergeCell ref="G129:G130"/>
    <mergeCell ref="D123:D124"/>
    <mergeCell ref="F123:F124"/>
    <mergeCell ref="G123:G124"/>
    <mergeCell ref="D125:D126"/>
    <mergeCell ref="F125:F126"/>
    <mergeCell ref="G125:G126"/>
    <mergeCell ref="D118:D119"/>
    <mergeCell ref="F118:F119"/>
    <mergeCell ref="G118:G119"/>
    <mergeCell ref="G120:H120"/>
    <mergeCell ref="F121:F122"/>
    <mergeCell ref="G122:H122"/>
    <mergeCell ref="D114:D115"/>
    <mergeCell ref="F114:F115"/>
    <mergeCell ref="G114:G115"/>
    <mergeCell ref="D116:D117"/>
    <mergeCell ref="F116:F117"/>
    <mergeCell ref="G116:G117"/>
    <mergeCell ref="F101:G101"/>
    <mergeCell ref="F102:G102"/>
    <mergeCell ref="F108:G108"/>
    <mergeCell ref="F109:G109"/>
    <mergeCell ref="F110:G110"/>
    <mergeCell ref="D112:D113"/>
    <mergeCell ref="F112:F113"/>
    <mergeCell ref="G112:G113"/>
    <mergeCell ref="F94:G94"/>
    <mergeCell ref="F96:F97"/>
    <mergeCell ref="G96:G97"/>
    <mergeCell ref="F98:F99"/>
    <mergeCell ref="G98:G99"/>
    <mergeCell ref="F100:G100"/>
    <mergeCell ref="F88:F89"/>
    <mergeCell ref="G88:G89"/>
    <mergeCell ref="F90:F91"/>
    <mergeCell ref="G90:G91"/>
    <mergeCell ref="F92:G92"/>
    <mergeCell ref="F93:G93"/>
    <mergeCell ref="F82:F83"/>
    <mergeCell ref="G82:G83"/>
    <mergeCell ref="F84:F85"/>
    <mergeCell ref="G84:G85"/>
    <mergeCell ref="F86:F87"/>
    <mergeCell ref="G86:G87"/>
    <mergeCell ref="F74:F75"/>
    <mergeCell ref="G74:G75"/>
    <mergeCell ref="F76:G76"/>
    <mergeCell ref="F77:G77"/>
    <mergeCell ref="F78:G78"/>
    <mergeCell ref="F80:F81"/>
    <mergeCell ref="G80:G81"/>
    <mergeCell ref="F66:F67"/>
    <mergeCell ref="G66:G67"/>
    <mergeCell ref="F68:G68"/>
    <mergeCell ref="F69:G69"/>
    <mergeCell ref="F70:G70"/>
    <mergeCell ref="F72:F73"/>
    <mergeCell ref="G72:G73"/>
    <mergeCell ref="F58:F59"/>
    <mergeCell ref="G58:G59"/>
    <mergeCell ref="F60:G60"/>
    <mergeCell ref="F61:G61"/>
    <mergeCell ref="F62:G62"/>
    <mergeCell ref="F64:F65"/>
    <mergeCell ref="G64:G65"/>
    <mergeCell ref="F42:F43"/>
    <mergeCell ref="G42:G43"/>
    <mergeCell ref="F44:G44"/>
    <mergeCell ref="F45:G45"/>
    <mergeCell ref="F46:G46"/>
    <mergeCell ref="F56:F57"/>
    <mergeCell ref="G56:G57"/>
    <mergeCell ref="F48:F49"/>
    <mergeCell ref="G48:G49"/>
    <mergeCell ref="F50:F51"/>
    <mergeCell ref="G50:G51"/>
    <mergeCell ref="F52:G52"/>
    <mergeCell ref="F53:G53"/>
    <mergeCell ref="F54:G54"/>
    <mergeCell ref="F34:F35"/>
    <mergeCell ref="G34:G35"/>
    <mergeCell ref="F36:G36"/>
    <mergeCell ref="F37:G37"/>
    <mergeCell ref="F38:G38"/>
    <mergeCell ref="F40:F41"/>
    <mergeCell ref="G40:G41"/>
    <mergeCell ref="F26:F27"/>
    <mergeCell ref="G26:G27"/>
    <mergeCell ref="F28:G28"/>
    <mergeCell ref="F29:G29"/>
    <mergeCell ref="F30:G30"/>
    <mergeCell ref="F32:F33"/>
    <mergeCell ref="G32:G33"/>
    <mergeCell ref="F18:F19"/>
    <mergeCell ref="G18:G19"/>
    <mergeCell ref="F20:G20"/>
    <mergeCell ref="F21:G21"/>
    <mergeCell ref="F22:G22"/>
    <mergeCell ref="F24:F25"/>
    <mergeCell ref="G24:G25"/>
    <mergeCell ref="E5:E7"/>
    <mergeCell ref="F5:F7"/>
    <mergeCell ref="G5:H7"/>
    <mergeCell ref="F8:F9"/>
    <mergeCell ref="G8:G9"/>
    <mergeCell ref="F10:F11"/>
    <mergeCell ref="G10:G11"/>
    <mergeCell ref="F12:G12"/>
    <mergeCell ref="F13:G13"/>
    <mergeCell ref="F14:G14"/>
    <mergeCell ref="I5:AM5"/>
    <mergeCell ref="F16:F17"/>
    <mergeCell ref="G16:G17"/>
    <mergeCell ref="AF4:AG4"/>
    <mergeCell ref="AH4:AL4"/>
    <mergeCell ref="AM4:AN4"/>
    <mergeCell ref="F3:H3"/>
    <mergeCell ref="AF3:AG3"/>
    <mergeCell ref="AH3:AL3"/>
    <mergeCell ref="AM3:AN3"/>
    <mergeCell ref="AM1:AN1"/>
    <mergeCell ref="Y2:Z4"/>
    <mergeCell ref="AA2:AB4"/>
    <mergeCell ref="AC2:AD4"/>
    <mergeCell ref="AF2:AG2"/>
    <mergeCell ref="AH2:AL2"/>
    <mergeCell ref="AM2:AN2"/>
    <mergeCell ref="I1:J1"/>
    <mergeCell ref="Y1:Z1"/>
    <mergeCell ref="AA1:AB1"/>
    <mergeCell ref="AC1:AD1"/>
    <mergeCell ref="AF1:AG1"/>
    <mergeCell ref="AH1:AL1"/>
  </mergeCells>
  <phoneticPr fontId="6"/>
  <conditionalFormatting sqref="I6:AM111">
    <cfRule type="expression" dxfId="30" priority="1">
      <formula>WEEKDAY(I$7)=7</formula>
    </cfRule>
    <cfRule type="expression" dxfId="29" priority="2">
      <formula>WEEKDAY(I$7)=1</formula>
    </cfRule>
  </conditionalFormatting>
  <printOptions horizontalCentered="1"/>
  <pageMargins left="0.19685039370078741" right="0.19685039370078741" top="0.78740157480314965" bottom="0" header="0" footer="0"/>
  <pageSetup paperSize="8" scale="47" orientation="landscape" horizontalDpi="300" verticalDpi="300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 tint="0.59999389629810485"/>
    <pageSetUpPr autoPageBreaks="0" fitToPage="1"/>
  </sheetPr>
  <dimension ref="B2:AY88"/>
  <sheetViews>
    <sheetView view="pageBreakPreview" zoomScale="55" zoomScaleNormal="55" zoomScaleSheetLayoutView="55" workbookViewId="0">
      <pane xSplit="5" ySplit="8" topLeftCell="F31" activePane="bottomRight" state="frozen"/>
      <selection pane="topRight" activeCell="AK14" sqref="AK14"/>
      <selection pane="bottomLeft" activeCell="AK14" sqref="AK14"/>
      <selection pane="bottomRight" activeCell="Z61" sqref="Z61"/>
    </sheetView>
  </sheetViews>
  <sheetFormatPr defaultRowHeight="18.600000000000001"/>
  <cols>
    <col min="1" max="1" width="4.44140625" style="550" customWidth="1"/>
    <col min="2" max="2" width="8.6640625" style="550" customWidth="1"/>
    <col min="3" max="3" width="13.33203125" style="518" customWidth="1"/>
    <col min="4" max="4" width="10.6640625" style="518" customWidth="1"/>
    <col min="5" max="5" width="6.6640625" style="518" customWidth="1"/>
    <col min="6" max="36" width="5.33203125" style="518" customWidth="1"/>
    <col min="37" max="37" width="7.6640625" style="550" customWidth="1"/>
    <col min="38" max="38" width="7.6640625" style="550" bestFit="1" customWidth="1"/>
    <col min="39" max="39" width="7.6640625" style="694" customWidth="1"/>
    <col min="40" max="40" width="2.6640625" style="550" customWidth="1"/>
    <col min="41" max="41" width="11.33203125" style="550" customWidth="1"/>
    <col min="42" max="42" width="12.6640625" style="550" bestFit="1" customWidth="1"/>
    <col min="43" max="43" width="12.6640625" style="560" bestFit="1" customWidth="1"/>
    <col min="44" max="44" width="5.6640625" style="550" customWidth="1"/>
    <col min="45" max="45" width="20.33203125" style="550" bestFit="1" customWidth="1"/>
    <col min="46" max="47" width="7.6640625" style="550" bestFit="1" customWidth="1"/>
    <col min="48" max="51" width="5.6640625" style="550" customWidth="1"/>
    <col min="52" max="258" width="9" style="550"/>
    <col min="259" max="259" width="4" style="550" customWidth="1"/>
    <col min="260" max="260" width="9" style="550"/>
    <col min="261" max="261" width="20" style="550" customWidth="1"/>
    <col min="262" max="262" width="18.33203125" style="550" bestFit="1" customWidth="1"/>
    <col min="263" max="293" width="5.33203125" style="550" customWidth="1"/>
    <col min="294" max="294" width="8" style="550" customWidth="1"/>
    <col min="295" max="295" width="9.6640625" style="550" bestFit="1" customWidth="1"/>
    <col min="296" max="296" width="0" style="550" hidden="1" customWidth="1"/>
    <col min="297" max="297" width="10.33203125" style="550" customWidth="1"/>
    <col min="298" max="298" width="9.33203125" style="550" customWidth="1"/>
    <col min="299" max="514" width="9" style="550"/>
    <col min="515" max="515" width="4" style="550" customWidth="1"/>
    <col min="516" max="516" width="9" style="550"/>
    <col min="517" max="517" width="20" style="550" customWidth="1"/>
    <col min="518" max="518" width="18.33203125" style="550" bestFit="1" customWidth="1"/>
    <col min="519" max="549" width="5.33203125" style="550" customWidth="1"/>
    <col min="550" max="550" width="8" style="550" customWidth="1"/>
    <col min="551" max="551" width="9.6640625" style="550" bestFit="1" customWidth="1"/>
    <col min="552" max="552" width="0" style="550" hidden="1" customWidth="1"/>
    <col min="553" max="553" width="10.33203125" style="550" customWidth="1"/>
    <col min="554" max="554" width="9.33203125" style="550" customWidth="1"/>
    <col min="555" max="770" width="9" style="550"/>
    <col min="771" max="771" width="4" style="550" customWidth="1"/>
    <col min="772" max="772" width="9" style="550"/>
    <col min="773" max="773" width="20" style="550" customWidth="1"/>
    <col min="774" max="774" width="18.33203125" style="550" bestFit="1" customWidth="1"/>
    <col min="775" max="805" width="5.33203125" style="550" customWidth="1"/>
    <col min="806" max="806" width="8" style="550" customWidth="1"/>
    <col min="807" max="807" width="9.6640625" style="550" bestFit="1" customWidth="1"/>
    <col min="808" max="808" width="0" style="550" hidden="1" customWidth="1"/>
    <col min="809" max="809" width="10.33203125" style="550" customWidth="1"/>
    <col min="810" max="810" width="9.33203125" style="550" customWidth="1"/>
    <col min="811" max="1026" width="9" style="550"/>
    <col min="1027" max="1027" width="4" style="550" customWidth="1"/>
    <col min="1028" max="1028" width="9" style="550"/>
    <col min="1029" max="1029" width="20" style="550" customWidth="1"/>
    <col min="1030" max="1030" width="18.33203125" style="550" bestFit="1" customWidth="1"/>
    <col min="1031" max="1061" width="5.33203125" style="550" customWidth="1"/>
    <col min="1062" max="1062" width="8" style="550" customWidth="1"/>
    <col min="1063" max="1063" width="9.6640625" style="550" bestFit="1" customWidth="1"/>
    <col min="1064" max="1064" width="0" style="550" hidden="1" customWidth="1"/>
    <col min="1065" max="1065" width="10.33203125" style="550" customWidth="1"/>
    <col min="1066" max="1066" width="9.33203125" style="550" customWidth="1"/>
    <col min="1067" max="1282" width="9" style="550"/>
    <col min="1283" max="1283" width="4" style="550" customWidth="1"/>
    <col min="1284" max="1284" width="9" style="550"/>
    <col min="1285" max="1285" width="20" style="550" customWidth="1"/>
    <col min="1286" max="1286" width="18.33203125" style="550" bestFit="1" customWidth="1"/>
    <col min="1287" max="1317" width="5.33203125" style="550" customWidth="1"/>
    <col min="1318" max="1318" width="8" style="550" customWidth="1"/>
    <col min="1319" max="1319" width="9.6640625" style="550" bestFit="1" customWidth="1"/>
    <col min="1320" max="1320" width="0" style="550" hidden="1" customWidth="1"/>
    <col min="1321" max="1321" width="10.33203125" style="550" customWidth="1"/>
    <col min="1322" max="1322" width="9.33203125" style="550" customWidth="1"/>
    <col min="1323" max="1538" width="9" style="550"/>
    <col min="1539" max="1539" width="4" style="550" customWidth="1"/>
    <col min="1540" max="1540" width="9" style="550"/>
    <col min="1541" max="1541" width="20" style="550" customWidth="1"/>
    <col min="1542" max="1542" width="18.33203125" style="550" bestFit="1" customWidth="1"/>
    <col min="1543" max="1573" width="5.33203125" style="550" customWidth="1"/>
    <col min="1574" max="1574" width="8" style="550" customWidth="1"/>
    <col min="1575" max="1575" width="9.6640625" style="550" bestFit="1" customWidth="1"/>
    <col min="1576" max="1576" width="0" style="550" hidden="1" customWidth="1"/>
    <col min="1577" max="1577" width="10.33203125" style="550" customWidth="1"/>
    <col min="1578" max="1578" width="9.33203125" style="550" customWidth="1"/>
    <col min="1579" max="1794" width="9" style="550"/>
    <col min="1795" max="1795" width="4" style="550" customWidth="1"/>
    <col min="1796" max="1796" width="9" style="550"/>
    <col min="1797" max="1797" width="20" style="550" customWidth="1"/>
    <col min="1798" max="1798" width="18.33203125" style="550" bestFit="1" customWidth="1"/>
    <col min="1799" max="1829" width="5.33203125" style="550" customWidth="1"/>
    <col min="1830" max="1830" width="8" style="550" customWidth="1"/>
    <col min="1831" max="1831" width="9.6640625" style="550" bestFit="1" customWidth="1"/>
    <col min="1832" max="1832" width="0" style="550" hidden="1" customWidth="1"/>
    <col min="1833" max="1833" width="10.33203125" style="550" customWidth="1"/>
    <col min="1834" max="1834" width="9.33203125" style="550" customWidth="1"/>
    <col min="1835" max="2050" width="9" style="550"/>
    <col min="2051" max="2051" width="4" style="550" customWidth="1"/>
    <col min="2052" max="2052" width="9" style="550"/>
    <col min="2053" max="2053" width="20" style="550" customWidth="1"/>
    <col min="2054" max="2054" width="18.33203125" style="550" bestFit="1" customWidth="1"/>
    <col min="2055" max="2085" width="5.33203125" style="550" customWidth="1"/>
    <col min="2086" max="2086" width="8" style="550" customWidth="1"/>
    <col min="2087" max="2087" width="9.6640625" style="550" bestFit="1" customWidth="1"/>
    <col min="2088" max="2088" width="0" style="550" hidden="1" customWidth="1"/>
    <col min="2089" max="2089" width="10.33203125" style="550" customWidth="1"/>
    <col min="2090" max="2090" width="9.33203125" style="550" customWidth="1"/>
    <col min="2091" max="2306" width="9" style="550"/>
    <col min="2307" max="2307" width="4" style="550" customWidth="1"/>
    <col min="2308" max="2308" width="9" style="550"/>
    <col min="2309" max="2309" width="20" style="550" customWidth="1"/>
    <col min="2310" max="2310" width="18.33203125" style="550" bestFit="1" customWidth="1"/>
    <col min="2311" max="2341" width="5.33203125" style="550" customWidth="1"/>
    <col min="2342" max="2342" width="8" style="550" customWidth="1"/>
    <col min="2343" max="2343" width="9.6640625" style="550" bestFit="1" customWidth="1"/>
    <col min="2344" max="2344" width="0" style="550" hidden="1" customWidth="1"/>
    <col min="2345" max="2345" width="10.33203125" style="550" customWidth="1"/>
    <col min="2346" max="2346" width="9.33203125" style="550" customWidth="1"/>
    <col min="2347" max="2562" width="9" style="550"/>
    <col min="2563" max="2563" width="4" style="550" customWidth="1"/>
    <col min="2564" max="2564" width="9" style="550"/>
    <col min="2565" max="2565" width="20" style="550" customWidth="1"/>
    <col min="2566" max="2566" width="18.33203125" style="550" bestFit="1" customWidth="1"/>
    <col min="2567" max="2597" width="5.33203125" style="550" customWidth="1"/>
    <col min="2598" max="2598" width="8" style="550" customWidth="1"/>
    <col min="2599" max="2599" width="9.6640625" style="550" bestFit="1" customWidth="1"/>
    <col min="2600" max="2600" width="0" style="550" hidden="1" customWidth="1"/>
    <col min="2601" max="2601" width="10.33203125" style="550" customWidth="1"/>
    <col min="2602" max="2602" width="9.33203125" style="550" customWidth="1"/>
    <col min="2603" max="2818" width="9" style="550"/>
    <col min="2819" max="2819" width="4" style="550" customWidth="1"/>
    <col min="2820" max="2820" width="9" style="550"/>
    <col min="2821" max="2821" width="20" style="550" customWidth="1"/>
    <col min="2822" max="2822" width="18.33203125" style="550" bestFit="1" customWidth="1"/>
    <col min="2823" max="2853" width="5.33203125" style="550" customWidth="1"/>
    <col min="2854" max="2854" width="8" style="550" customWidth="1"/>
    <col min="2855" max="2855" width="9.6640625" style="550" bestFit="1" customWidth="1"/>
    <col min="2856" max="2856" width="0" style="550" hidden="1" customWidth="1"/>
    <col min="2857" max="2857" width="10.33203125" style="550" customWidth="1"/>
    <col min="2858" max="2858" width="9.33203125" style="550" customWidth="1"/>
    <col min="2859" max="3074" width="9" style="550"/>
    <col min="3075" max="3075" width="4" style="550" customWidth="1"/>
    <col min="3076" max="3076" width="9" style="550"/>
    <col min="3077" max="3077" width="20" style="550" customWidth="1"/>
    <col min="3078" max="3078" width="18.33203125" style="550" bestFit="1" customWidth="1"/>
    <col min="3079" max="3109" width="5.33203125" style="550" customWidth="1"/>
    <col min="3110" max="3110" width="8" style="550" customWidth="1"/>
    <col min="3111" max="3111" width="9.6640625" style="550" bestFit="1" customWidth="1"/>
    <col min="3112" max="3112" width="0" style="550" hidden="1" customWidth="1"/>
    <col min="3113" max="3113" width="10.33203125" style="550" customWidth="1"/>
    <col min="3114" max="3114" width="9.33203125" style="550" customWidth="1"/>
    <col min="3115" max="3330" width="9" style="550"/>
    <col min="3331" max="3331" width="4" style="550" customWidth="1"/>
    <col min="3332" max="3332" width="9" style="550"/>
    <col min="3333" max="3333" width="20" style="550" customWidth="1"/>
    <col min="3334" max="3334" width="18.33203125" style="550" bestFit="1" customWidth="1"/>
    <col min="3335" max="3365" width="5.33203125" style="550" customWidth="1"/>
    <col min="3366" max="3366" width="8" style="550" customWidth="1"/>
    <col min="3367" max="3367" width="9.6640625" style="550" bestFit="1" customWidth="1"/>
    <col min="3368" max="3368" width="0" style="550" hidden="1" customWidth="1"/>
    <col min="3369" max="3369" width="10.33203125" style="550" customWidth="1"/>
    <col min="3370" max="3370" width="9.33203125" style="550" customWidth="1"/>
    <col min="3371" max="3586" width="9" style="550"/>
    <col min="3587" max="3587" width="4" style="550" customWidth="1"/>
    <col min="3588" max="3588" width="9" style="550"/>
    <col min="3589" max="3589" width="20" style="550" customWidth="1"/>
    <col min="3590" max="3590" width="18.33203125" style="550" bestFit="1" customWidth="1"/>
    <col min="3591" max="3621" width="5.33203125" style="550" customWidth="1"/>
    <col min="3622" max="3622" width="8" style="550" customWidth="1"/>
    <col min="3623" max="3623" width="9.6640625" style="550" bestFit="1" customWidth="1"/>
    <col min="3624" max="3624" width="0" style="550" hidden="1" customWidth="1"/>
    <col min="3625" max="3625" width="10.33203125" style="550" customWidth="1"/>
    <col min="3626" max="3626" width="9.33203125" style="550" customWidth="1"/>
    <col min="3627" max="3842" width="9" style="550"/>
    <col min="3843" max="3843" width="4" style="550" customWidth="1"/>
    <col min="3844" max="3844" width="9" style="550"/>
    <col min="3845" max="3845" width="20" style="550" customWidth="1"/>
    <col min="3846" max="3846" width="18.33203125" style="550" bestFit="1" customWidth="1"/>
    <col min="3847" max="3877" width="5.33203125" style="550" customWidth="1"/>
    <col min="3878" max="3878" width="8" style="550" customWidth="1"/>
    <col min="3879" max="3879" width="9.6640625" style="550" bestFit="1" customWidth="1"/>
    <col min="3880" max="3880" width="0" style="550" hidden="1" customWidth="1"/>
    <col min="3881" max="3881" width="10.33203125" style="550" customWidth="1"/>
    <col min="3882" max="3882" width="9.33203125" style="550" customWidth="1"/>
    <col min="3883" max="4098" width="9" style="550"/>
    <col min="4099" max="4099" width="4" style="550" customWidth="1"/>
    <col min="4100" max="4100" width="9" style="550"/>
    <col min="4101" max="4101" width="20" style="550" customWidth="1"/>
    <col min="4102" max="4102" width="18.33203125" style="550" bestFit="1" customWidth="1"/>
    <col min="4103" max="4133" width="5.33203125" style="550" customWidth="1"/>
    <col min="4134" max="4134" width="8" style="550" customWidth="1"/>
    <col min="4135" max="4135" width="9.6640625" style="550" bestFit="1" customWidth="1"/>
    <col min="4136" max="4136" width="0" style="550" hidden="1" customWidth="1"/>
    <col min="4137" max="4137" width="10.33203125" style="550" customWidth="1"/>
    <col min="4138" max="4138" width="9.33203125" style="550" customWidth="1"/>
    <col min="4139" max="4354" width="9" style="550"/>
    <col min="4355" max="4355" width="4" style="550" customWidth="1"/>
    <col min="4356" max="4356" width="9" style="550"/>
    <col min="4357" max="4357" width="20" style="550" customWidth="1"/>
    <col min="4358" max="4358" width="18.33203125" style="550" bestFit="1" customWidth="1"/>
    <col min="4359" max="4389" width="5.33203125" style="550" customWidth="1"/>
    <col min="4390" max="4390" width="8" style="550" customWidth="1"/>
    <col min="4391" max="4391" width="9.6640625" style="550" bestFit="1" customWidth="1"/>
    <col min="4392" max="4392" width="0" style="550" hidden="1" customWidth="1"/>
    <col min="4393" max="4393" width="10.33203125" style="550" customWidth="1"/>
    <col min="4394" max="4394" width="9.33203125" style="550" customWidth="1"/>
    <col min="4395" max="4610" width="9" style="550"/>
    <col min="4611" max="4611" width="4" style="550" customWidth="1"/>
    <col min="4612" max="4612" width="9" style="550"/>
    <col min="4613" max="4613" width="20" style="550" customWidth="1"/>
    <col min="4614" max="4614" width="18.33203125" style="550" bestFit="1" customWidth="1"/>
    <col min="4615" max="4645" width="5.33203125" style="550" customWidth="1"/>
    <col min="4646" max="4646" width="8" style="550" customWidth="1"/>
    <col min="4647" max="4647" width="9.6640625" style="550" bestFit="1" customWidth="1"/>
    <col min="4648" max="4648" width="0" style="550" hidden="1" customWidth="1"/>
    <col min="4649" max="4649" width="10.33203125" style="550" customWidth="1"/>
    <col min="4650" max="4650" width="9.33203125" style="550" customWidth="1"/>
    <col min="4651" max="4866" width="9" style="550"/>
    <col min="4867" max="4867" width="4" style="550" customWidth="1"/>
    <col min="4868" max="4868" width="9" style="550"/>
    <col min="4869" max="4869" width="20" style="550" customWidth="1"/>
    <col min="4870" max="4870" width="18.33203125" style="550" bestFit="1" customWidth="1"/>
    <col min="4871" max="4901" width="5.33203125" style="550" customWidth="1"/>
    <col min="4902" max="4902" width="8" style="550" customWidth="1"/>
    <col min="4903" max="4903" width="9.6640625" style="550" bestFit="1" customWidth="1"/>
    <col min="4904" max="4904" width="0" style="550" hidden="1" customWidth="1"/>
    <col min="4905" max="4905" width="10.33203125" style="550" customWidth="1"/>
    <col min="4906" max="4906" width="9.33203125" style="550" customWidth="1"/>
    <col min="4907" max="5122" width="9" style="550"/>
    <col min="5123" max="5123" width="4" style="550" customWidth="1"/>
    <col min="5124" max="5124" width="9" style="550"/>
    <col min="5125" max="5125" width="20" style="550" customWidth="1"/>
    <col min="5126" max="5126" width="18.33203125" style="550" bestFit="1" customWidth="1"/>
    <col min="5127" max="5157" width="5.33203125" style="550" customWidth="1"/>
    <col min="5158" max="5158" width="8" style="550" customWidth="1"/>
    <col min="5159" max="5159" width="9.6640625" style="550" bestFit="1" customWidth="1"/>
    <col min="5160" max="5160" width="0" style="550" hidden="1" customWidth="1"/>
    <col min="5161" max="5161" width="10.33203125" style="550" customWidth="1"/>
    <col min="5162" max="5162" width="9.33203125" style="550" customWidth="1"/>
    <col min="5163" max="5378" width="9" style="550"/>
    <col min="5379" max="5379" width="4" style="550" customWidth="1"/>
    <col min="5380" max="5380" width="9" style="550"/>
    <col min="5381" max="5381" width="20" style="550" customWidth="1"/>
    <col min="5382" max="5382" width="18.33203125" style="550" bestFit="1" customWidth="1"/>
    <col min="5383" max="5413" width="5.33203125" style="550" customWidth="1"/>
    <col min="5414" max="5414" width="8" style="550" customWidth="1"/>
    <col min="5415" max="5415" width="9.6640625" style="550" bestFit="1" customWidth="1"/>
    <col min="5416" max="5416" width="0" style="550" hidden="1" customWidth="1"/>
    <col min="5417" max="5417" width="10.33203125" style="550" customWidth="1"/>
    <col min="5418" max="5418" width="9.33203125" style="550" customWidth="1"/>
    <col min="5419" max="5634" width="9" style="550"/>
    <col min="5635" max="5635" width="4" style="550" customWidth="1"/>
    <col min="5636" max="5636" width="9" style="550"/>
    <col min="5637" max="5637" width="20" style="550" customWidth="1"/>
    <col min="5638" max="5638" width="18.33203125" style="550" bestFit="1" customWidth="1"/>
    <col min="5639" max="5669" width="5.33203125" style="550" customWidth="1"/>
    <col min="5670" max="5670" width="8" style="550" customWidth="1"/>
    <col min="5671" max="5671" width="9.6640625" style="550" bestFit="1" customWidth="1"/>
    <col min="5672" max="5672" width="0" style="550" hidden="1" customWidth="1"/>
    <col min="5673" max="5673" width="10.33203125" style="550" customWidth="1"/>
    <col min="5674" max="5674" width="9.33203125" style="550" customWidth="1"/>
    <col min="5675" max="5890" width="9" style="550"/>
    <col min="5891" max="5891" width="4" style="550" customWidth="1"/>
    <col min="5892" max="5892" width="9" style="550"/>
    <col min="5893" max="5893" width="20" style="550" customWidth="1"/>
    <col min="5894" max="5894" width="18.33203125" style="550" bestFit="1" customWidth="1"/>
    <col min="5895" max="5925" width="5.33203125" style="550" customWidth="1"/>
    <col min="5926" max="5926" width="8" style="550" customWidth="1"/>
    <col min="5927" max="5927" width="9.6640625" style="550" bestFit="1" customWidth="1"/>
    <col min="5928" max="5928" width="0" style="550" hidden="1" customWidth="1"/>
    <col min="5929" max="5929" width="10.33203125" style="550" customWidth="1"/>
    <col min="5930" max="5930" width="9.33203125" style="550" customWidth="1"/>
    <col min="5931" max="6146" width="9" style="550"/>
    <col min="6147" max="6147" width="4" style="550" customWidth="1"/>
    <col min="6148" max="6148" width="9" style="550"/>
    <col min="6149" max="6149" width="20" style="550" customWidth="1"/>
    <col min="6150" max="6150" width="18.33203125" style="550" bestFit="1" customWidth="1"/>
    <col min="6151" max="6181" width="5.33203125" style="550" customWidth="1"/>
    <col min="6182" max="6182" width="8" style="550" customWidth="1"/>
    <col min="6183" max="6183" width="9.6640625" style="550" bestFit="1" customWidth="1"/>
    <col min="6184" max="6184" width="0" style="550" hidden="1" customWidth="1"/>
    <col min="6185" max="6185" width="10.33203125" style="550" customWidth="1"/>
    <col min="6186" max="6186" width="9.33203125" style="550" customWidth="1"/>
    <col min="6187" max="6402" width="9" style="550"/>
    <col min="6403" max="6403" width="4" style="550" customWidth="1"/>
    <col min="6404" max="6404" width="9" style="550"/>
    <col min="6405" max="6405" width="20" style="550" customWidth="1"/>
    <col min="6406" max="6406" width="18.33203125" style="550" bestFit="1" customWidth="1"/>
    <col min="6407" max="6437" width="5.33203125" style="550" customWidth="1"/>
    <col min="6438" max="6438" width="8" style="550" customWidth="1"/>
    <col min="6439" max="6439" width="9.6640625" style="550" bestFit="1" customWidth="1"/>
    <col min="6440" max="6440" width="0" style="550" hidden="1" customWidth="1"/>
    <col min="6441" max="6441" width="10.33203125" style="550" customWidth="1"/>
    <col min="6442" max="6442" width="9.33203125" style="550" customWidth="1"/>
    <col min="6443" max="6658" width="9" style="550"/>
    <col min="6659" max="6659" width="4" style="550" customWidth="1"/>
    <col min="6660" max="6660" width="9" style="550"/>
    <col min="6661" max="6661" width="20" style="550" customWidth="1"/>
    <col min="6662" max="6662" width="18.33203125" style="550" bestFit="1" customWidth="1"/>
    <col min="6663" max="6693" width="5.33203125" style="550" customWidth="1"/>
    <col min="6694" max="6694" width="8" style="550" customWidth="1"/>
    <col min="6695" max="6695" width="9.6640625" style="550" bestFit="1" customWidth="1"/>
    <col min="6696" max="6696" width="0" style="550" hidden="1" customWidth="1"/>
    <col min="6697" max="6697" width="10.33203125" style="550" customWidth="1"/>
    <col min="6698" max="6698" width="9.33203125" style="550" customWidth="1"/>
    <col min="6699" max="6914" width="9" style="550"/>
    <col min="6915" max="6915" width="4" style="550" customWidth="1"/>
    <col min="6916" max="6916" width="9" style="550"/>
    <col min="6917" max="6917" width="20" style="550" customWidth="1"/>
    <col min="6918" max="6918" width="18.33203125" style="550" bestFit="1" customWidth="1"/>
    <col min="6919" max="6949" width="5.33203125" style="550" customWidth="1"/>
    <col min="6950" max="6950" width="8" style="550" customWidth="1"/>
    <col min="6951" max="6951" width="9.6640625" style="550" bestFit="1" customWidth="1"/>
    <col min="6952" max="6952" width="0" style="550" hidden="1" customWidth="1"/>
    <col min="6953" max="6953" width="10.33203125" style="550" customWidth="1"/>
    <col min="6954" max="6954" width="9.33203125" style="550" customWidth="1"/>
    <col min="6955" max="7170" width="9" style="550"/>
    <col min="7171" max="7171" width="4" style="550" customWidth="1"/>
    <col min="7172" max="7172" width="9" style="550"/>
    <col min="7173" max="7173" width="20" style="550" customWidth="1"/>
    <col min="7174" max="7174" width="18.33203125" style="550" bestFit="1" customWidth="1"/>
    <col min="7175" max="7205" width="5.33203125" style="550" customWidth="1"/>
    <col min="7206" max="7206" width="8" style="550" customWidth="1"/>
    <col min="7207" max="7207" width="9.6640625" style="550" bestFit="1" customWidth="1"/>
    <col min="7208" max="7208" width="0" style="550" hidden="1" customWidth="1"/>
    <col min="7209" max="7209" width="10.33203125" style="550" customWidth="1"/>
    <col min="7210" max="7210" width="9.33203125" style="550" customWidth="1"/>
    <col min="7211" max="7426" width="9" style="550"/>
    <col min="7427" max="7427" width="4" style="550" customWidth="1"/>
    <col min="7428" max="7428" width="9" style="550"/>
    <col min="7429" max="7429" width="20" style="550" customWidth="1"/>
    <col min="7430" max="7430" width="18.33203125" style="550" bestFit="1" customWidth="1"/>
    <col min="7431" max="7461" width="5.33203125" style="550" customWidth="1"/>
    <col min="7462" max="7462" width="8" style="550" customWidth="1"/>
    <col min="7463" max="7463" width="9.6640625" style="550" bestFit="1" customWidth="1"/>
    <col min="7464" max="7464" width="0" style="550" hidden="1" customWidth="1"/>
    <col min="7465" max="7465" width="10.33203125" style="550" customWidth="1"/>
    <col min="7466" max="7466" width="9.33203125" style="550" customWidth="1"/>
    <col min="7467" max="7682" width="9" style="550"/>
    <col min="7683" max="7683" width="4" style="550" customWidth="1"/>
    <col min="7684" max="7684" width="9" style="550"/>
    <col min="7685" max="7685" width="20" style="550" customWidth="1"/>
    <col min="7686" max="7686" width="18.33203125" style="550" bestFit="1" customWidth="1"/>
    <col min="7687" max="7717" width="5.33203125" style="550" customWidth="1"/>
    <col min="7718" max="7718" width="8" style="550" customWidth="1"/>
    <col min="7719" max="7719" width="9.6640625" style="550" bestFit="1" customWidth="1"/>
    <col min="7720" max="7720" width="0" style="550" hidden="1" customWidth="1"/>
    <col min="7721" max="7721" width="10.33203125" style="550" customWidth="1"/>
    <col min="7722" max="7722" width="9.33203125" style="550" customWidth="1"/>
    <col min="7723" max="7938" width="9" style="550"/>
    <col min="7939" max="7939" width="4" style="550" customWidth="1"/>
    <col min="7940" max="7940" width="9" style="550"/>
    <col min="7941" max="7941" width="20" style="550" customWidth="1"/>
    <col min="7942" max="7942" width="18.33203125" style="550" bestFit="1" customWidth="1"/>
    <col min="7943" max="7973" width="5.33203125" style="550" customWidth="1"/>
    <col min="7974" max="7974" width="8" style="550" customWidth="1"/>
    <col min="7975" max="7975" width="9.6640625" style="550" bestFit="1" customWidth="1"/>
    <col min="7976" max="7976" width="0" style="550" hidden="1" customWidth="1"/>
    <col min="7977" max="7977" width="10.33203125" style="550" customWidth="1"/>
    <col min="7978" max="7978" width="9.33203125" style="550" customWidth="1"/>
    <col min="7979" max="8194" width="9" style="550"/>
    <col min="8195" max="8195" width="4" style="550" customWidth="1"/>
    <col min="8196" max="8196" width="9" style="550"/>
    <col min="8197" max="8197" width="20" style="550" customWidth="1"/>
    <col min="8198" max="8198" width="18.33203125" style="550" bestFit="1" customWidth="1"/>
    <col min="8199" max="8229" width="5.33203125" style="550" customWidth="1"/>
    <col min="8230" max="8230" width="8" style="550" customWidth="1"/>
    <col min="8231" max="8231" width="9.6640625" style="550" bestFit="1" customWidth="1"/>
    <col min="8232" max="8232" width="0" style="550" hidden="1" customWidth="1"/>
    <col min="8233" max="8233" width="10.33203125" style="550" customWidth="1"/>
    <col min="8234" max="8234" width="9.33203125" style="550" customWidth="1"/>
    <col min="8235" max="8450" width="9" style="550"/>
    <col min="8451" max="8451" width="4" style="550" customWidth="1"/>
    <col min="8452" max="8452" width="9" style="550"/>
    <col min="8453" max="8453" width="20" style="550" customWidth="1"/>
    <col min="8454" max="8454" width="18.33203125" style="550" bestFit="1" customWidth="1"/>
    <col min="8455" max="8485" width="5.33203125" style="550" customWidth="1"/>
    <col min="8486" max="8486" width="8" style="550" customWidth="1"/>
    <col min="8487" max="8487" width="9.6640625" style="550" bestFit="1" customWidth="1"/>
    <col min="8488" max="8488" width="0" style="550" hidden="1" customWidth="1"/>
    <col min="8489" max="8489" width="10.33203125" style="550" customWidth="1"/>
    <col min="8490" max="8490" width="9.33203125" style="550" customWidth="1"/>
    <col min="8491" max="8706" width="9" style="550"/>
    <col min="8707" max="8707" width="4" style="550" customWidth="1"/>
    <col min="8708" max="8708" width="9" style="550"/>
    <col min="8709" max="8709" width="20" style="550" customWidth="1"/>
    <col min="8710" max="8710" width="18.33203125" style="550" bestFit="1" customWidth="1"/>
    <col min="8711" max="8741" width="5.33203125" style="550" customWidth="1"/>
    <col min="8742" max="8742" width="8" style="550" customWidth="1"/>
    <col min="8743" max="8743" width="9.6640625" style="550" bestFit="1" customWidth="1"/>
    <col min="8744" max="8744" width="0" style="550" hidden="1" customWidth="1"/>
    <col min="8745" max="8745" width="10.33203125" style="550" customWidth="1"/>
    <col min="8746" max="8746" width="9.33203125" style="550" customWidth="1"/>
    <col min="8747" max="8962" width="9" style="550"/>
    <col min="8963" max="8963" width="4" style="550" customWidth="1"/>
    <col min="8964" max="8964" width="9" style="550"/>
    <col min="8965" max="8965" width="20" style="550" customWidth="1"/>
    <col min="8966" max="8966" width="18.33203125" style="550" bestFit="1" customWidth="1"/>
    <col min="8967" max="8997" width="5.33203125" style="550" customWidth="1"/>
    <col min="8998" max="8998" width="8" style="550" customWidth="1"/>
    <col min="8999" max="8999" width="9.6640625" style="550" bestFit="1" customWidth="1"/>
    <col min="9000" max="9000" width="0" style="550" hidden="1" customWidth="1"/>
    <col min="9001" max="9001" width="10.33203125" style="550" customWidth="1"/>
    <col min="9002" max="9002" width="9.33203125" style="550" customWidth="1"/>
    <col min="9003" max="9218" width="9" style="550"/>
    <col min="9219" max="9219" width="4" style="550" customWidth="1"/>
    <col min="9220" max="9220" width="9" style="550"/>
    <col min="9221" max="9221" width="20" style="550" customWidth="1"/>
    <col min="9222" max="9222" width="18.33203125" style="550" bestFit="1" customWidth="1"/>
    <col min="9223" max="9253" width="5.33203125" style="550" customWidth="1"/>
    <col min="9254" max="9254" width="8" style="550" customWidth="1"/>
    <col min="9255" max="9255" width="9.6640625" style="550" bestFit="1" customWidth="1"/>
    <col min="9256" max="9256" width="0" style="550" hidden="1" customWidth="1"/>
    <col min="9257" max="9257" width="10.33203125" style="550" customWidth="1"/>
    <col min="9258" max="9258" width="9.33203125" style="550" customWidth="1"/>
    <col min="9259" max="9474" width="9" style="550"/>
    <col min="9475" max="9475" width="4" style="550" customWidth="1"/>
    <col min="9476" max="9476" width="9" style="550"/>
    <col min="9477" max="9477" width="20" style="550" customWidth="1"/>
    <col min="9478" max="9478" width="18.33203125" style="550" bestFit="1" customWidth="1"/>
    <col min="9479" max="9509" width="5.33203125" style="550" customWidth="1"/>
    <col min="9510" max="9510" width="8" style="550" customWidth="1"/>
    <col min="9511" max="9511" width="9.6640625" style="550" bestFit="1" customWidth="1"/>
    <col min="9512" max="9512" width="0" style="550" hidden="1" customWidth="1"/>
    <col min="9513" max="9513" width="10.33203125" style="550" customWidth="1"/>
    <col min="9514" max="9514" width="9.33203125" style="550" customWidth="1"/>
    <col min="9515" max="9730" width="9" style="550"/>
    <col min="9731" max="9731" width="4" style="550" customWidth="1"/>
    <col min="9732" max="9732" width="9" style="550"/>
    <col min="9733" max="9733" width="20" style="550" customWidth="1"/>
    <col min="9734" max="9734" width="18.33203125" style="550" bestFit="1" customWidth="1"/>
    <col min="9735" max="9765" width="5.33203125" style="550" customWidth="1"/>
    <col min="9766" max="9766" width="8" style="550" customWidth="1"/>
    <col min="9767" max="9767" width="9.6640625" style="550" bestFit="1" customWidth="1"/>
    <col min="9768" max="9768" width="0" style="550" hidden="1" customWidth="1"/>
    <col min="9769" max="9769" width="10.33203125" style="550" customWidth="1"/>
    <col min="9770" max="9770" width="9.33203125" style="550" customWidth="1"/>
    <col min="9771" max="9986" width="9" style="550"/>
    <col min="9987" max="9987" width="4" style="550" customWidth="1"/>
    <col min="9988" max="9988" width="9" style="550"/>
    <col min="9989" max="9989" width="20" style="550" customWidth="1"/>
    <col min="9990" max="9990" width="18.33203125" style="550" bestFit="1" customWidth="1"/>
    <col min="9991" max="10021" width="5.33203125" style="550" customWidth="1"/>
    <col min="10022" max="10022" width="8" style="550" customWidth="1"/>
    <col min="10023" max="10023" width="9.6640625" style="550" bestFit="1" customWidth="1"/>
    <col min="10024" max="10024" width="0" style="550" hidden="1" customWidth="1"/>
    <col min="10025" max="10025" width="10.33203125" style="550" customWidth="1"/>
    <col min="10026" max="10026" width="9.33203125" style="550" customWidth="1"/>
    <col min="10027" max="10242" width="9" style="550"/>
    <col min="10243" max="10243" width="4" style="550" customWidth="1"/>
    <col min="10244" max="10244" width="9" style="550"/>
    <col min="10245" max="10245" width="20" style="550" customWidth="1"/>
    <col min="10246" max="10246" width="18.33203125" style="550" bestFit="1" customWidth="1"/>
    <col min="10247" max="10277" width="5.33203125" style="550" customWidth="1"/>
    <col min="10278" max="10278" width="8" style="550" customWidth="1"/>
    <col min="10279" max="10279" width="9.6640625" style="550" bestFit="1" customWidth="1"/>
    <col min="10280" max="10280" width="0" style="550" hidden="1" customWidth="1"/>
    <col min="10281" max="10281" width="10.33203125" style="550" customWidth="1"/>
    <col min="10282" max="10282" width="9.33203125" style="550" customWidth="1"/>
    <col min="10283" max="10498" width="9" style="550"/>
    <col min="10499" max="10499" width="4" style="550" customWidth="1"/>
    <col min="10500" max="10500" width="9" style="550"/>
    <col min="10501" max="10501" width="20" style="550" customWidth="1"/>
    <col min="10502" max="10502" width="18.33203125" style="550" bestFit="1" customWidth="1"/>
    <col min="10503" max="10533" width="5.33203125" style="550" customWidth="1"/>
    <col min="10534" max="10534" width="8" style="550" customWidth="1"/>
    <col min="10535" max="10535" width="9.6640625" style="550" bestFit="1" customWidth="1"/>
    <col min="10536" max="10536" width="0" style="550" hidden="1" customWidth="1"/>
    <col min="10537" max="10537" width="10.33203125" style="550" customWidth="1"/>
    <col min="10538" max="10538" width="9.33203125" style="550" customWidth="1"/>
    <col min="10539" max="10754" width="9" style="550"/>
    <col min="10755" max="10755" width="4" style="550" customWidth="1"/>
    <col min="10756" max="10756" width="9" style="550"/>
    <col min="10757" max="10757" width="20" style="550" customWidth="1"/>
    <col min="10758" max="10758" width="18.33203125" style="550" bestFit="1" customWidth="1"/>
    <col min="10759" max="10789" width="5.33203125" style="550" customWidth="1"/>
    <col min="10790" max="10790" width="8" style="550" customWidth="1"/>
    <col min="10791" max="10791" width="9.6640625" style="550" bestFit="1" customWidth="1"/>
    <col min="10792" max="10792" width="0" style="550" hidden="1" customWidth="1"/>
    <col min="10793" max="10793" width="10.33203125" style="550" customWidth="1"/>
    <col min="10794" max="10794" width="9.33203125" style="550" customWidth="1"/>
    <col min="10795" max="11010" width="9" style="550"/>
    <col min="11011" max="11011" width="4" style="550" customWidth="1"/>
    <col min="11012" max="11012" width="9" style="550"/>
    <col min="11013" max="11013" width="20" style="550" customWidth="1"/>
    <col min="11014" max="11014" width="18.33203125" style="550" bestFit="1" customWidth="1"/>
    <col min="11015" max="11045" width="5.33203125" style="550" customWidth="1"/>
    <col min="11046" max="11046" width="8" style="550" customWidth="1"/>
    <col min="11047" max="11047" width="9.6640625" style="550" bestFit="1" customWidth="1"/>
    <col min="11048" max="11048" width="0" style="550" hidden="1" customWidth="1"/>
    <col min="11049" max="11049" width="10.33203125" style="550" customWidth="1"/>
    <col min="11050" max="11050" width="9.33203125" style="550" customWidth="1"/>
    <col min="11051" max="11266" width="9" style="550"/>
    <col min="11267" max="11267" width="4" style="550" customWidth="1"/>
    <col min="11268" max="11268" width="9" style="550"/>
    <col min="11269" max="11269" width="20" style="550" customWidth="1"/>
    <col min="11270" max="11270" width="18.33203125" style="550" bestFit="1" customWidth="1"/>
    <col min="11271" max="11301" width="5.33203125" style="550" customWidth="1"/>
    <col min="11302" max="11302" width="8" style="550" customWidth="1"/>
    <col min="11303" max="11303" width="9.6640625" style="550" bestFit="1" customWidth="1"/>
    <col min="11304" max="11304" width="0" style="550" hidden="1" customWidth="1"/>
    <col min="11305" max="11305" width="10.33203125" style="550" customWidth="1"/>
    <col min="11306" max="11306" width="9.33203125" style="550" customWidth="1"/>
    <col min="11307" max="11522" width="9" style="550"/>
    <col min="11523" max="11523" width="4" style="550" customWidth="1"/>
    <col min="11524" max="11524" width="9" style="550"/>
    <col min="11525" max="11525" width="20" style="550" customWidth="1"/>
    <col min="11526" max="11526" width="18.33203125" style="550" bestFit="1" customWidth="1"/>
    <col min="11527" max="11557" width="5.33203125" style="550" customWidth="1"/>
    <col min="11558" max="11558" width="8" style="550" customWidth="1"/>
    <col min="11559" max="11559" width="9.6640625" style="550" bestFit="1" customWidth="1"/>
    <col min="11560" max="11560" width="0" style="550" hidden="1" customWidth="1"/>
    <col min="11561" max="11561" width="10.33203125" style="550" customWidth="1"/>
    <col min="11562" max="11562" width="9.33203125" style="550" customWidth="1"/>
    <col min="11563" max="11778" width="9" style="550"/>
    <col min="11779" max="11779" width="4" style="550" customWidth="1"/>
    <col min="11780" max="11780" width="9" style="550"/>
    <col min="11781" max="11781" width="20" style="550" customWidth="1"/>
    <col min="11782" max="11782" width="18.33203125" style="550" bestFit="1" customWidth="1"/>
    <col min="11783" max="11813" width="5.33203125" style="550" customWidth="1"/>
    <col min="11814" max="11814" width="8" style="550" customWidth="1"/>
    <col min="11815" max="11815" width="9.6640625" style="550" bestFit="1" customWidth="1"/>
    <col min="11816" max="11816" width="0" style="550" hidden="1" customWidth="1"/>
    <col min="11817" max="11817" width="10.33203125" style="550" customWidth="1"/>
    <col min="11818" max="11818" width="9.33203125" style="550" customWidth="1"/>
    <col min="11819" max="12034" width="9" style="550"/>
    <col min="12035" max="12035" width="4" style="550" customWidth="1"/>
    <col min="12036" max="12036" width="9" style="550"/>
    <col min="12037" max="12037" width="20" style="550" customWidth="1"/>
    <col min="12038" max="12038" width="18.33203125" style="550" bestFit="1" customWidth="1"/>
    <col min="12039" max="12069" width="5.33203125" style="550" customWidth="1"/>
    <col min="12070" max="12070" width="8" style="550" customWidth="1"/>
    <col min="12071" max="12071" width="9.6640625" style="550" bestFit="1" customWidth="1"/>
    <col min="12072" max="12072" width="0" style="550" hidden="1" customWidth="1"/>
    <col min="12073" max="12073" width="10.33203125" style="550" customWidth="1"/>
    <col min="12074" max="12074" width="9.33203125" style="550" customWidth="1"/>
    <col min="12075" max="12290" width="9" style="550"/>
    <col min="12291" max="12291" width="4" style="550" customWidth="1"/>
    <col min="12292" max="12292" width="9" style="550"/>
    <col min="12293" max="12293" width="20" style="550" customWidth="1"/>
    <col min="12294" max="12294" width="18.33203125" style="550" bestFit="1" customWidth="1"/>
    <col min="12295" max="12325" width="5.33203125" style="550" customWidth="1"/>
    <col min="12326" max="12326" width="8" style="550" customWidth="1"/>
    <col min="12327" max="12327" width="9.6640625" style="550" bestFit="1" customWidth="1"/>
    <col min="12328" max="12328" width="0" style="550" hidden="1" customWidth="1"/>
    <col min="12329" max="12329" width="10.33203125" style="550" customWidth="1"/>
    <col min="12330" max="12330" width="9.33203125" style="550" customWidth="1"/>
    <col min="12331" max="12546" width="9" style="550"/>
    <col min="12547" max="12547" width="4" style="550" customWidth="1"/>
    <col min="12548" max="12548" width="9" style="550"/>
    <col min="12549" max="12549" width="20" style="550" customWidth="1"/>
    <col min="12550" max="12550" width="18.33203125" style="550" bestFit="1" customWidth="1"/>
    <col min="12551" max="12581" width="5.33203125" style="550" customWidth="1"/>
    <col min="12582" max="12582" width="8" style="550" customWidth="1"/>
    <col min="12583" max="12583" width="9.6640625" style="550" bestFit="1" customWidth="1"/>
    <col min="12584" max="12584" width="0" style="550" hidden="1" customWidth="1"/>
    <col min="12585" max="12585" width="10.33203125" style="550" customWidth="1"/>
    <col min="12586" max="12586" width="9.33203125" style="550" customWidth="1"/>
    <col min="12587" max="12802" width="9" style="550"/>
    <col min="12803" max="12803" width="4" style="550" customWidth="1"/>
    <col min="12804" max="12804" width="9" style="550"/>
    <col min="12805" max="12805" width="20" style="550" customWidth="1"/>
    <col min="12806" max="12806" width="18.33203125" style="550" bestFit="1" customWidth="1"/>
    <col min="12807" max="12837" width="5.33203125" style="550" customWidth="1"/>
    <col min="12838" max="12838" width="8" style="550" customWidth="1"/>
    <col min="12839" max="12839" width="9.6640625" style="550" bestFit="1" customWidth="1"/>
    <col min="12840" max="12840" width="0" style="550" hidden="1" customWidth="1"/>
    <col min="12841" max="12841" width="10.33203125" style="550" customWidth="1"/>
    <col min="12842" max="12842" width="9.33203125" style="550" customWidth="1"/>
    <col min="12843" max="13058" width="9" style="550"/>
    <col min="13059" max="13059" width="4" style="550" customWidth="1"/>
    <col min="13060" max="13060" width="9" style="550"/>
    <col min="13061" max="13061" width="20" style="550" customWidth="1"/>
    <col min="13062" max="13062" width="18.33203125" style="550" bestFit="1" customWidth="1"/>
    <col min="13063" max="13093" width="5.33203125" style="550" customWidth="1"/>
    <col min="13094" max="13094" width="8" style="550" customWidth="1"/>
    <col min="13095" max="13095" width="9.6640625" style="550" bestFit="1" customWidth="1"/>
    <col min="13096" max="13096" width="0" style="550" hidden="1" customWidth="1"/>
    <col min="13097" max="13097" width="10.33203125" style="550" customWidth="1"/>
    <col min="13098" max="13098" width="9.33203125" style="550" customWidth="1"/>
    <col min="13099" max="13314" width="9" style="550"/>
    <col min="13315" max="13315" width="4" style="550" customWidth="1"/>
    <col min="13316" max="13316" width="9" style="550"/>
    <col min="13317" max="13317" width="20" style="550" customWidth="1"/>
    <col min="13318" max="13318" width="18.33203125" style="550" bestFit="1" customWidth="1"/>
    <col min="13319" max="13349" width="5.33203125" style="550" customWidth="1"/>
    <col min="13350" max="13350" width="8" style="550" customWidth="1"/>
    <col min="13351" max="13351" width="9.6640625" style="550" bestFit="1" customWidth="1"/>
    <col min="13352" max="13352" width="0" style="550" hidden="1" customWidth="1"/>
    <col min="13353" max="13353" width="10.33203125" style="550" customWidth="1"/>
    <col min="13354" max="13354" width="9.33203125" style="550" customWidth="1"/>
    <col min="13355" max="13570" width="9" style="550"/>
    <col min="13571" max="13571" width="4" style="550" customWidth="1"/>
    <col min="13572" max="13572" width="9" style="550"/>
    <col min="13573" max="13573" width="20" style="550" customWidth="1"/>
    <col min="13574" max="13574" width="18.33203125" style="550" bestFit="1" customWidth="1"/>
    <col min="13575" max="13605" width="5.33203125" style="550" customWidth="1"/>
    <col min="13606" max="13606" width="8" style="550" customWidth="1"/>
    <col min="13607" max="13607" width="9.6640625" style="550" bestFit="1" customWidth="1"/>
    <col min="13608" max="13608" width="0" style="550" hidden="1" customWidth="1"/>
    <col min="13609" max="13609" width="10.33203125" style="550" customWidth="1"/>
    <col min="13610" max="13610" width="9.33203125" style="550" customWidth="1"/>
    <col min="13611" max="13826" width="9" style="550"/>
    <col min="13827" max="13827" width="4" style="550" customWidth="1"/>
    <col min="13828" max="13828" width="9" style="550"/>
    <col min="13829" max="13829" width="20" style="550" customWidth="1"/>
    <col min="13830" max="13830" width="18.33203125" style="550" bestFit="1" customWidth="1"/>
    <col min="13831" max="13861" width="5.33203125" style="550" customWidth="1"/>
    <col min="13862" max="13862" width="8" style="550" customWidth="1"/>
    <col min="13863" max="13863" width="9.6640625" style="550" bestFit="1" customWidth="1"/>
    <col min="13864" max="13864" width="0" style="550" hidden="1" customWidth="1"/>
    <col min="13865" max="13865" width="10.33203125" style="550" customWidth="1"/>
    <col min="13866" max="13866" width="9.33203125" style="550" customWidth="1"/>
    <col min="13867" max="14082" width="9" style="550"/>
    <col min="14083" max="14083" width="4" style="550" customWidth="1"/>
    <col min="14084" max="14084" width="9" style="550"/>
    <col min="14085" max="14085" width="20" style="550" customWidth="1"/>
    <col min="14086" max="14086" width="18.33203125" style="550" bestFit="1" customWidth="1"/>
    <col min="14087" max="14117" width="5.33203125" style="550" customWidth="1"/>
    <col min="14118" max="14118" width="8" style="550" customWidth="1"/>
    <col min="14119" max="14119" width="9.6640625" style="550" bestFit="1" customWidth="1"/>
    <col min="14120" max="14120" width="0" style="550" hidden="1" customWidth="1"/>
    <col min="14121" max="14121" width="10.33203125" style="550" customWidth="1"/>
    <col min="14122" max="14122" width="9.33203125" style="550" customWidth="1"/>
    <col min="14123" max="14338" width="9" style="550"/>
    <col min="14339" max="14339" width="4" style="550" customWidth="1"/>
    <col min="14340" max="14340" width="9" style="550"/>
    <col min="14341" max="14341" width="20" style="550" customWidth="1"/>
    <col min="14342" max="14342" width="18.33203125" style="550" bestFit="1" customWidth="1"/>
    <col min="14343" max="14373" width="5.33203125" style="550" customWidth="1"/>
    <col min="14374" max="14374" width="8" style="550" customWidth="1"/>
    <col min="14375" max="14375" width="9.6640625" style="550" bestFit="1" customWidth="1"/>
    <col min="14376" max="14376" width="0" style="550" hidden="1" customWidth="1"/>
    <col min="14377" max="14377" width="10.33203125" style="550" customWidth="1"/>
    <col min="14378" max="14378" width="9.33203125" style="550" customWidth="1"/>
    <col min="14379" max="14594" width="9" style="550"/>
    <col min="14595" max="14595" width="4" style="550" customWidth="1"/>
    <col min="14596" max="14596" width="9" style="550"/>
    <col min="14597" max="14597" width="20" style="550" customWidth="1"/>
    <col min="14598" max="14598" width="18.33203125" style="550" bestFit="1" customWidth="1"/>
    <col min="14599" max="14629" width="5.33203125" style="550" customWidth="1"/>
    <col min="14630" max="14630" width="8" style="550" customWidth="1"/>
    <col min="14631" max="14631" width="9.6640625" style="550" bestFit="1" customWidth="1"/>
    <col min="14632" max="14632" width="0" style="550" hidden="1" customWidth="1"/>
    <col min="14633" max="14633" width="10.33203125" style="550" customWidth="1"/>
    <col min="14634" max="14634" width="9.33203125" style="550" customWidth="1"/>
    <col min="14635" max="14850" width="9" style="550"/>
    <col min="14851" max="14851" width="4" style="550" customWidth="1"/>
    <col min="14852" max="14852" width="9" style="550"/>
    <col min="14853" max="14853" width="20" style="550" customWidth="1"/>
    <col min="14854" max="14854" width="18.33203125" style="550" bestFit="1" customWidth="1"/>
    <col min="14855" max="14885" width="5.33203125" style="550" customWidth="1"/>
    <col min="14886" max="14886" width="8" style="550" customWidth="1"/>
    <col min="14887" max="14887" width="9.6640625" style="550" bestFit="1" customWidth="1"/>
    <col min="14888" max="14888" width="0" style="550" hidden="1" customWidth="1"/>
    <col min="14889" max="14889" width="10.33203125" style="550" customWidth="1"/>
    <col min="14890" max="14890" width="9.33203125" style="550" customWidth="1"/>
    <col min="14891" max="15106" width="9" style="550"/>
    <col min="15107" max="15107" width="4" style="550" customWidth="1"/>
    <col min="15108" max="15108" width="9" style="550"/>
    <col min="15109" max="15109" width="20" style="550" customWidth="1"/>
    <col min="15110" max="15110" width="18.33203125" style="550" bestFit="1" customWidth="1"/>
    <col min="15111" max="15141" width="5.33203125" style="550" customWidth="1"/>
    <col min="15142" max="15142" width="8" style="550" customWidth="1"/>
    <col min="15143" max="15143" width="9.6640625" style="550" bestFit="1" customWidth="1"/>
    <col min="15144" max="15144" width="0" style="550" hidden="1" customWidth="1"/>
    <col min="15145" max="15145" width="10.33203125" style="550" customWidth="1"/>
    <col min="15146" max="15146" width="9.33203125" style="550" customWidth="1"/>
    <col min="15147" max="15362" width="9" style="550"/>
    <col min="15363" max="15363" width="4" style="550" customWidth="1"/>
    <col min="15364" max="15364" width="9" style="550"/>
    <col min="15365" max="15365" width="20" style="550" customWidth="1"/>
    <col min="15366" max="15366" width="18.33203125" style="550" bestFit="1" customWidth="1"/>
    <col min="15367" max="15397" width="5.33203125" style="550" customWidth="1"/>
    <col min="15398" max="15398" width="8" style="550" customWidth="1"/>
    <col min="15399" max="15399" width="9.6640625" style="550" bestFit="1" customWidth="1"/>
    <col min="15400" max="15400" width="0" style="550" hidden="1" customWidth="1"/>
    <col min="15401" max="15401" width="10.33203125" style="550" customWidth="1"/>
    <col min="15402" max="15402" width="9.33203125" style="550" customWidth="1"/>
    <col min="15403" max="15618" width="9" style="550"/>
    <col min="15619" max="15619" width="4" style="550" customWidth="1"/>
    <col min="15620" max="15620" width="9" style="550"/>
    <col min="15621" max="15621" width="20" style="550" customWidth="1"/>
    <col min="15622" max="15622" width="18.33203125" style="550" bestFit="1" customWidth="1"/>
    <col min="15623" max="15653" width="5.33203125" style="550" customWidth="1"/>
    <col min="15654" max="15654" width="8" style="550" customWidth="1"/>
    <col min="15655" max="15655" width="9.6640625" style="550" bestFit="1" customWidth="1"/>
    <col min="15656" max="15656" width="0" style="550" hidden="1" customWidth="1"/>
    <col min="15657" max="15657" width="10.33203125" style="550" customWidth="1"/>
    <col min="15658" max="15658" width="9.33203125" style="550" customWidth="1"/>
    <col min="15659" max="15874" width="9" style="550"/>
    <col min="15875" max="15875" width="4" style="550" customWidth="1"/>
    <col min="15876" max="15876" width="9" style="550"/>
    <col min="15877" max="15877" width="20" style="550" customWidth="1"/>
    <col min="15878" max="15878" width="18.33203125" style="550" bestFit="1" customWidth="1"/>
    <col min="15879" max="15909" width="5.33203125" style="550" customWidth="1"/>
    <col min="15910" max="15910" width="8" style="550" customWidth="1"/>
    <col min="15911" max="15911" width="9.6640625" style="550" bestFit="1" customWidth="1"/>
    <col min="15912" max="15912" width="0" style="550" hidden="1" customWidth="1"/>
    <col min="15913" max="15913" width="10.33203125" style="550" customWidth="1"/>
    <col min="15914" max="15914" width="9.33203125" style="550" customWidth="1"/>
    <col min="15915" max="16130" width="9" style="550"/>
    <col min="16131" max="16131" width="4" style="550" customWidth="1"/>
    <col min="16132" max="16132" width="9" style="550"/>
    <col min="16133" max="16133" width="20" style="550" customWidth="1"/>
    <col min="16134" max="16134" width="18.33203125" style="550" bestFit="1" customWidth="1"/>
    <col min="16135" max="16165" width="5.33203125" style="550" customWidth="1"/>
    <col min="16166" max="16166" width="8" style="550" customWidth="1"/>
    <col min="16167" max="16167" width="9.6640625" style="550" bestFit="1" customWidth="1"/>
    <col min="16168" max="16168" width="0" style="550" hidden="1" customWidth="1"/>
    <col min="16169" max="16169" width="10.33203125" style="550" customWidth="1"/>
    <col min="16170" max="16170" width="9.33203125" style="550" customWidth="1"/>
    <col min="16171" max="16384" width="9" style="550"/>
  </cols>
  <sheetData>
    <row r="2" spans="2:51" ht="18" customHeight="1">
      <c r="F2" s="2266" t="s">
        <v>875</v>
      </c>
      <c r="G2" s="2266"/>
      <c r="H2" s="1130" t="str">
        <f>MKC①!J3</f>
        <v>5</v>
      </c>
      <c r="I2" s="517" t="s">
        <v>876</v>
      </c>
      <c r="P2" s="519"/>
      <c r="S2" s="520" t="s">
        <v>877</v>
      </c>
      <c r="T2" s="519"/>
      <c r="U2" s="519"/>
      <c r="V2" s="2267" t="s">
        <v>878</v>
      </c>
      <c r="W2" s="2268"/>
      <c r="X2" s="2267" t="s">
        <v>879</v>
      </c>
      <c r="Y2" s="2268"/>
      <c r="Z2" s="2269" t="s">
        <v>880</v>
      </c>
      <c r="AA2" s="2270"/>
      <c r="AC2" s="2271" t="s">
        <v>940</v>
      </c>
      <c r="AD2" s="2272"/>
      <c r="AE2" s="2271" t="s">
        <v>873</v>
      </c>
      <c r="AF2" s="2273"/>
      <c r="AG2" s="2273"/>
      <c r="AH2" s="2273"/>
      <c r="AI2" s="2272"/>
      <c r="AJ2" s="2348" t="s">
        <v>941</v>
      </c>
      <c r="AK2" s="2349"/>
      <c r="AL2" s="695"/>
      <c r="AM2" s="696"/>
      <c r="AO2" s="523" t="s">
        <v>881</v>
      </c>
      <c r="AP2" s="697">
        <f>+AP11+AP21</f>
        <v>0</v>
      </c>
    </row>
    <row r="3" spans="2:51" ht="18" customHeight="1">
      <c r="B3" s="698"/>
      <c r="C3" s="699"/>
      <c r="G3" s="526"/>
      <c r="H3" s="527"/>
      <c r="I3" s="527"/>
      <c r="J3" s="527"/>
      <c r="K3" s="527"/>
      <c r="L3" s="527"/>
      <c r="P3" s="519"/>
      <c r="S3" s="528" t="s">
        <v>882</v>
      </c>
      <c r="T3" s="519"/>
      <c r="U3" s="519"/>
      <c r="V3" s="2276" t="s">
        <v>355</v>
      </c>
      <c r="W3" s="2277"/>
      <c r="X3" s="2276" t="s">
        <v>356</v>
      </c>
      <c r="Y3" s="2277"/>
      <c r="Z3" s="2282" t="s">
        <v>356</v>
      </c>
      <c r="AA3" s="2283"/>
      <c r="AC3" s="2271"/>
      <c r="AD3" s="2272"/>
      <c r="AE3" s="2271"/>
      <c r="AF3" s="2273"/>
      <c r="AG3" s="2273"/>
      <c r="AH3" s="2273"/>
      <c r="AI3" s="2272"/>
      <c r="AJ3" s="2274"/>
      <c r="AK3" s="2275"/>
      <c r="AL3" s="700"/>
      <c r="AM3" s="700"/>
      <c r="AO3" s="529" t="s">
        <v>883</v>
      </c>
      <c r="AP3" s="697">
        <f>+AP12+AP22</f>
        <v>391373.99999999994</v>
      </c>
      <c r="AT3" s="2291" t="s">
        <v>878</v>
      </c>
      <c r="AU3" s="2291"/>
      <c r="AV3" s="2291" t="s">
        <v>879</v>
      </c>
      <c r="AW3" s="2291"/>
      <c r="AX3" s="2291" t="s">
        <v>880</v>
      </c>
      <c r="AY3" s="2291"/>
    </row>
    <row r="4" spans="2:51" ht="18" customHeight="1">
      <c r="B4" s="698" t="s">
        <v>1024</v>
      </c>
      <c r="C4" s="699"/>
      <c r="G4" s="526"/>
      <c r="H4" s="527"/>
      <c r="I4" s="531"/>
      <c r="J4" s="531"/>
      <c r="K4" s="531"/>
      <c r="L4" s="531"/>
      <c r="P4" s="519"/>
      <c r="S4" s="528" t="s">
        <v>885</v>
      </c>
      <c r="T4" s="519"/>
      <c r="U4" s="519"/>
      <c r="V4" s="2278"/>
      <c r="W4" s="2279"/>
      <c r="X4" s="2278"/>
      <c r="Y4" s="2279"/>
      <c r="Z4" s="2284"/>
      <c r="AA4" s="2285"/>
      <c r="AC4" s="2271"/>
      <c r="AD4" s="2272"/>
      <c r="AE4" s="2271"/>
      <c r="AF4" s="2273"/>
      <c r="AG4" s="2273"/>
      <c r="AH4" s="2273"/>
      <c r="AI4" s="2272"/>
      <c r="AJ4" s="2274"/>
      <c r="AK4" s="2275"/>
      <c r="AL4" s="700"/>
      <c r="AM4" s="700"/>
      <c r="AO4" s="529" t="s">
        <v>886</v>
      </c>
      <c r="AP4" s="697">
        <f>+AP13+AP23</f>
        <v>391373.99999999994</v>
      </c>
      <c r="AT4" s="2292"/>
      <c r="AU4" s="2293"/>
      <c r="AV4" s="2292"/>
      <c r="AW4" s="2293"/>
      <c r="AX4" s="2292" t="s">
        <v>887</v>
      </c>
      <c r="AY4" s="2293"/>
    </row>
    <row r="5" spans="2:51" ht="18" customHeight="1" thickBot="1">
      <c r="D5" s="702"/>
      <c r="E5" s="702"/>
      <c r="T5" s="533"/>
      <c r="U5" s="533"/>
      <c r="V5" s="2280"/>
      <c r="W5" s="2281"/>
      <c r="X5" s="2280"/>
      <c r="Y5" s="2281"/>
      <c r="Z5" s="2286"/>
      <c r="AA5" s="2287"/>
      <c r="AC5" s="2296" t="s">
        <v>880</v>
      </c>
      <c r="AD5" s="2297"/>
      <c r="AE5" s="2288"/>
      <c r="AF5" s="2289"/>
      <c r="AG5" s="2289"/>
      <c r="AH5" s="2289"/>
      <c r="AI5" s="2290"/>
      <c r="AJ5" s="2274">
        <f ca="1">TODAY()</f>
        <v>46164</v>
      </c>
      <c r="AK5" s="2275"/>
      <c r="AL5" s="700"/>
      <c r="AM5" s="700"/>
      <c r="AO5" s="529" t="s">
        <v>888</v>
      </c>
      <c r="AP5" s="697">
        <f>+AP14+AP24</f>
        <v>0</v>
      </c>
      <c r="AT5" s="2294"/>
      <c r="AU5" s="2295"/>
      <c r="AV5" s="2294"/>
      <c r="AW5" s="2295"/>
      <c r="AX5" s="2294"/>
      <c r="AY5" s="2295"/>
    </row>
    <row r="6" spans="2:51" ht="18" customHeight="1">
      <c r="B6" s="2318" t="s">
        <v>1</v>
      </c>
      <c r="C6" s="2306" t="s">
        <v>889</v>
      </c>
      <c r="D6" s="2323" t="s">
        <v>890</v>
      </c>
      <c r="E6" s="2324"/>
      <c r="F6" s="2329" t="str">
        <f>+H2</f>
        <v>5</v>
      </c>
      <c r="G6" s="2330"/>
      <c r="H6" s="2330"/>
      <c r="I6" s="2330"/>
      <c r="J6" s="2330"/>
      <c r="K6" s="2330"/>
      <c r="L6" s="2330"/>
      <c r="M6" s="2330"/>
      <c r="N6" s="2330"/>
      <c r="O6" s="2330"/>
      <c r="P6" s="2330"/>
      <c r="Q6" s="2330"/>
      <c r="R6" s="2330"/>
      <c r="S6" s="2330"/>
      <c r="T6" s="2330"/>
      <c r="U6" s="2330"/>
      <c r="V6" s="2330"/>
      <c r="W6" s="2330"/>
      <c r="X6" s="2330"/>
      <c r="Y6" s="2330"/>
      <c r="Z6" s="2330"/>
      <c r="AA6" s="2330"/>
      <c r="AB6" s="2330"/>
      <c r="AC6" s="2330"/>
      <c r="AD6" s="2330"/>
      <c r="AE6" s="2330"/>
      <c r="AF6" s="2330"/>
      <c r="AG6" s="2330"/>
      <c r="AH6" s="2330"/>
      <c r="AI6" s="2330"/>
      <c r="AJ6" s="2331"/>
      <c r="AK6" s="703" t="s">
        <v>891</v>
      </c>
      <c r="AL6" s="704" t="s">
        <v>892</v>
      </c>
      <c r="AM6" s="705" t="s">
        <v>893</v>
      </c>
      <c r="AO6" s="529" t="s">
        <v>894</v>
      </c>
      <c r="AP6" s="662">
        <f>+AP2-AP4</f>
        <v>-391373.99999999994</v>
      </c>
      <c r="AT6" s="2291" t="s">
        <v>878</v>
      </c>
      <c r="AU6" s="2291"/>
      <c r="AV6" s="2291" t="s">
        <v>879</v>
      </c>
      <c r="AW6" s="2291"/>
      <c r="AX6" s="2291" t="s">
        <v>880</v>
      </c>
      <c r="AY6" s="2291"/>
    </row>
    <row r="7" spans="2:51" ht="18" customHeight="1">
      <c r="B7" s="2319"/>
      <c r="C7" s="2321"/>
      <c r="D7" s="2325"/>
      <c r="E7" s="2387"/>
      <c r="F7" s="743">
        <f>DATE(2026,H2,1)</f>
        <v>46143</v>
      </c>
      <c r="G7" s="743">
        <f>F7+1</f>
        <v>46144</v>
      </c>
      <c r="H7" s="743">
        <f t="shared" ref="H7:AJ7" si="0">G7+1</f>
        <v>46145</v>
      </c>
      <c r="I7" s="743">
        <f t="shared" si="0"/>
        <v>46146</v>
      </c>
      <c r="J7" s="743">
        <f t="shared" si="0"/>
        <v>46147</v>
      </c>
      <c r="K7" s="743">
        <f t="shared" si="0"/>
        <v>46148</v>
      </c>
      <c r="L7" s="743">
        <f t="shared" si="0"/>
        <v>46149</v>
      </c>
      <c r="M7" s="743">
        <f t="shared" si="0"/>
        <v>46150</v>
      </c>
      <c r="N7" s="743">
        <f t="shared" si="0"/>
        <v>46151</v>
      </c>
      <c r="O7" s="743">
        <f t="shared" si="0"/>
        <v>46152</v>
      </c>
      <c r="P7" s="743">
        <f t="shared" si="0"/>
        <v>46153</v>
      </c>
      <c r="Q7" s="743">
        <f t="shared" si="0"/>
        <v>46154</v>
      </c>
      <c r="R7" s="743">
        <f t="shared" si="0"/>
        <v>46155</v>
      </c>
      <c r="S7" s="743">
        <f t="shared" si="0"/>
        <v>46156</v>
      </c>
      <c r="T7" s="743">
        <f t="shared" si="0"/>
        <v>46157</v>
      </c>
      <c r="U7" s="743">
        <f t="shared" si="0"/>
        <v>46158</v>
      </c>
      <c r="V7" s="743">
        <f t="shared" si="0"/>
        <v>46159</v>
      </c>
      <c r="W7" s="743">
        <f t="shared" si="0"/>
        <v>46160</v>
      </c>
      <c r="X7" s="743">
        <f t="shared" si="0"/>
        <v>46161</v>
      </c>
      <c r="Y7" s="743">
        <f t="shared" si="0"/>
        <v>46162</v>
      </c>
      <c r="Z7" s="743">
        <f t="shared" si="0"/>
        <v>46163</v>
      </c>
      <c r="AA7" s="743">
        <f t="shared" si="0"/>
        <v>46164</v>
      </c>
      <c r="AB7" s="743">
        <f t="shared" si="0"/>
        <v>46165</v>
      </c>
      <c r="AC7" s="743">
        <f t="shared" si="0"/>
        <v>46166</v>
      </c>
      <c r="AD7" s="743">
        <f t="shared" si="0"/>
        <v>46167</v>
      </c>
      <c r="AE7" s="743">
        <f t="shared" si="0"/>
        <v>46168</v>
      </c>
      <c r="AF7" s="743">
        <f t="shared" si="0"/>
        <v>46169</v>
      </c>
      <c r="AG7" s="743">
        <f t="shared" si="0"/>
        <v>46170</v>
      </c>
      <c r="AH7" s="743">
        <f t="shared" si="0"/>
        <v>46171</v>
      </c>
      <c r="AI7" s="743">
        <f t="shared" si="0"/>
        <v>46172</v>
      </c>
      <c r="AJ7" s="743">
        <f t="shared" si="0"/>
        <v>46173</v>
      </c>
      <c r="AK7" s="706" t="s">
        <v>127</v>
      </c>
      <c r="AL7" s="707" t="s">
        <v>895</v>
      </c>
      <c r="AM7" s="708" t="s">
        <v>896</v>
      </c>
      <c r="AO7" s="542" t="s">
        <v>897</v>
      </c>
      <c r="AP7" s="662">
        <f>+AP3-AP4</f>
        <v>0</v>
      </c>
      <c r="AT7" s="2292" t="s">
        <v>898</v>
      </c>
      <c r="AU7" s="2293"/>
      <c r="AV7" s="2292" t="s">
        <v>899</v>
      </c>
      <c r="AW7" s="2293"/>
      <c r="AX7" s="2292" t="s">
        <v>887</v>
      </c>
      <c r="AY7" s="2293"/>
    </row>
    <row r="8" spans="2:51" ht="18" customHeight="1" thickBot="1">
      <c r="B8" s="2320"/>
      <c r="C8" s="2322"/>
      <c r="D8" s="2327"/>
      <c r="E8" s="2388"/>
      <c r="F8" s="744">
        <f t="shared" ref="F8:AJ8" si="1">+F7</f>
        <v>46143</v>
      </c>
      <c r="G8" s="744">
        <f t="shared" si="1"/>
        <v>46144</v>
      </c>
      <c r="H8" s="744">
        <f t="shared" si="1"/>
        <v>46145</v>
      </c>
      <c r="I8" s="744">
        <f t="shared" si="1"/>
        <v>46146</v>
      </c>
      <c r="J8" s="744">
        <f t="shared" si="1"/>
        <v>46147</v>
      </c>
      <c r="K8" s="744">
        <f t="shared" si="1"/>
        <v>46148</v>
      </c>
      <c r="L8" s="744">
        <f t="shared" si="1"/>
        <v>46149</v>
      </c>
      <c r="M8" s="744">
        <f t="shared" si="1"/>
        <v>46150</v>
      </c>
      <c r="N8" s="744">
        <f t="shared" si="1"/>
        <v>46151</v>
      </c>
      <c r="O8" s="744">
        <f t="shared" si="1"/>
        <v>46152</v>
      </c>
      <c r="P8" s="744">
        <f t="shared" si="1"/>
        <v>46153</v>
      </c>
      <c r="Q8" s="744">
        <f t="shared" si="1"/>
        <v>46154</v>
      </c>
      <c r="R8" s="744">
        <f t="shared" si="1"/>
        <v>46155</v>
      </c>
      <c r="S8" s="744">
        <f t="shared" si="1"/>
        <v>46156</v>
      </c>
      <c r="T8" s="744">
        <f t="shared" si="1"/>
        <v>46157</v>
      </c>
      <c r="U8" s="744">
        <f t="shared" si="1"/>
        <v>46158</v>
      </c>
      <c r="V8" s="744">
        <f t="shared" si="1"/>
        <v>46159</v>
      </c>
      <c r="W8" s="744">
        <f t="shared" si="1"/>
        <v>46160</v>
      </c>
      <c r="X8" s="744">
        <f t="shared" si="1"/>
        <v>46161</v>
      </c>
      <c r="Y8" s="744">
        <f t="shared" si="1"/>
        <v>46162</v>
      </c>
      <c r="Z8" s="744">
        <f t="shared" si="1"/>
        <v>46163</v>
      </c>
      <c r="AA8" s="744">
        <f t="shared" si="1"/>
        <v>46164</v>
      </c>
      <c r="AB8" s="744">
        <f t="shared" si="1"/>
        <v>46165</v>
      </c>
      <c r="AC8" s="744">
        <f t="shared" si="1"/>
        <v>46166</v>
      </c>
      <c r="AD8" s="744">
        <f t="shared" si="1"/>
        <v>46167</v>
      </c>
      <c r="AE8" s="744">
        <f t="shared" si="1"/>
        <v>46168</v>
      </c>
      <c r="AF8" s="744">
        <f t="shared" si="1"/>
        <v>46169</v>
      </c>
      <c r="AG8" s="744">
        <f t="shared" si="1"/>
        <v>46170</v>
      </c>
      <c r="AH8" s="744">
        <f t="shared" si="1"/>
        <v>46171</v>
      </c>
      <c r="AI8" s="744">
        <f t="shared" si="1"/>
        <v>46172</v>
      </c>
      <c r="AJ8" s="744">
        <f t="shared" si="1"/>
        <v>46173</v>
      </c>
      <c r="AK8" s="709"/>
      <c r="AL8" s="710"/>
      <c r="AM8" s="711"/>
      <c r="AT8" s="2294"/>
      <c r="AU8" s="2295"/>
      <c r="AV8" s="2294"/>
      <c r="AW8" s="2295"/>
      <c r="AX8" s="2294"/>
      <c r="AY8" s="2295"/>
    </row>
    <row r="9" spans="2:51" ht="18.75" customHeight="1">
      <c r="B9" s="2303" t="s">
        <v>1025</v>
      </c>
      <c r="C9" s="2306" t="s">
        <v>901</v>
      </c>
      <c r="D9" s="2308" t="s">
        <v>1026</v>
      </c>
      <c r="E9" s="1196" t="s">
        <v>895</v>
      </c>
      <c r="F9" s="1197">
        <f>+MKJ・MLC・MLL!H28</f>
        <v>0</v>
      </c>
      <c r="G9" s="1197">
        <f>+MKJ・MLC・MLL!I28</f>
        <v>0</v>
      </c>
      <c r="H9" s="1197">
        <f>+MKJ・MLC・MLL!J28</f>
        <v>0</v>
      </c>
      <c r="I9" s="1197">
        <f>+MKJ・MLC・MLL!K28</f>
        <v>0</v>
      </c>
      <c r="J9" s="1197">
        <f>+MKJ・MLC・MLL!L28</f>
        <v>0</v>
      </c>
      <c r="K9" s="1197">
        <f>+MKJ・MLC・MLL!M28</f>
        <v>0</v>
      </c>
      <c r="L9" s="1197">
        <f>+MKJ・MLC・MLL!N28</f>
        <v>0</v>
      </c>
      <c r="M9" s="1197">
        <f>+MKJ・MLC・MLL!O28</f>
        <v>0</v>
      </c>
      <c r="N9" s="1197">
        <f>+MKJ・MLC・MLL!P28</f>
        <v>0</v>
      </c>
      <c r="O9" s="1197">
        <f>+MKJ・MLC・MLL!Q28</f>
        <v>0</v>
      </c>
      <c r="P9" s="1197">
        <f>+MKJ・MLC・MLL!R28</f>
        <v>0</v>
      </c>
      <c r="Q9" s="1197">
        <f>+MKJ・MLC・MLL!S28</f>
        <v>0</v>
      </c>
      <c r="R9" s="1197">
        <f>+MKJ・MLC・MLL!T28</f>
        <v>0</v>
      </c>
      <c r="S9" s="1197">
        <f>+MKJ・MLC・MLL!U28</f>
        <v>0</v>
      </c>
      <c r="T9" s="1197">
        <f>+MKJ・MLC・MLL!V28</f>
        <v>0</v>
      </c>
      <c r="U9" s="1197">
        <f>+MKJ・MLC・MLL!W28</f>
        <v>0</v>
      </c>
      <c r="V9" s="1197">
        <f>+MKJ・MLC・MLL!X28</f>
        <v>0</v>
      </c>
      <c r="W9" s="1197">
        <f>+MKJ・MLC・MLL!Y28</f>
        <v>0</v>
      </c>
      <c r="X9" s="1197">
        <f>+MKJ・MLC・MLL!Z28</f>
        <v>0</v>
      </c>
      <c r="Y9" s="1197">
        <f>+MKJ・MLC・MLL!AA28</f>
        <v>0</v>
      </c>
      <c r="Z9" s="1197">
        <f>+MKJ・MLC・MLL!AB28</f>
        <v>0</v>
      </c>
      <c r="AA9" s="1197">
        <f>+MKJ・MLC・MLL!AC28</f>
        <v>0</v>
      </c>
      <c r="AB9" s="1197">
        <f>+MKJ・MLC・MLL!AD28</f>
        <v>0</v>
      </c>
      <c r="AC9" s="1197">
        <f>+MKJ・MLC・MLL!AE28</f>
        <v>0</v>
      </c>
      <c r="AD9" s="1197">
        <f>+MKJ・MLC・MLL!AF28</f>
        <v>0</v>
      </c>
      <c r="AE9" s="1197">
        <f>+MKJ・MLC・MLL!AG28</f>
        <v>0</v>
      </c>
      <c r="AF9" s="1197">
        <f>+MKJ・MLC・MLL!AH28</f>
        <v>0</v>
      </c>
      <c r="AG9" s="1197">
        <f>+MKJ・MLC・MLL!AI28</f>
        <v>0</v>
      </c>
      <c r="AH9" s="1197">
        <f>+MKJ・MLC・MLL!AJ28</f>
        <v>0</v>
      </c>
      <c r="AI9" s="1197">
        <f>+MKJ・MLC・MLL!AK28</f>
        <v>0</v>
      </c>
      <c r="AJ9" s="1197">
        <f>+MKJ・MLC・MLL!AL28</f>
        <v>0</v>
      </c>
      <c r="AK9" s="726">
        <f>SUM(F9:AJ9)</f>
        <v>0</v>
      </c>
      <c r="AL9" s="727"/>
      <c r="AM9" s="728"/>
      <c r="AO9" s="713" t="s">
        <v>359</v>
      </c>
      <c r="AP9" s="713" t="s">
        <v>903</v>
      </c>
      <c r="AQ9" s="713" t="s">
        <v>425</v>
      </c>
    </row>
    <row r="10" spans="2:51" ht="18.75" customHeight="1">
      <c r="B10" s="2304"/>
      <c r="C10" s="2307"/>
      <c r="D10" s="2309"/>
      <c r="E10" s="860" t="s">
        <v>904</v>
      </c>
      <c r="F10" s="868"/>
      <c r="G10" s="868"/>
      <c r="H10" s="868"/>
      <c r="I10" s="868"/>
      <c r="J10" s="868"/>
      <c r="K10" s="868"/>
      <c r="L10" s="868"/>
      <c r="M10" s="868"/>
      <c r="N10" s="868"/>
      <c r="O10" s="868"/>
      <c r="P10" s="868"/>
      <c r="Q10" s="868"/>
      <c r="R10" s="868"/>
      <c r="S10" s="868"/>
      <c r="T10" s="868"/>
      <c r="U10" s="868"/>
      <c r="V10" s="868"/>
      <c r="W10" s="868"/>
      <c r="X10" s="868"/>
      <c r="Y10" s="868"/>
      <c r="Z10" s="868"/>
      <c r="AA10" s="868"/>
      <c r="AB10" s="868"/>
      <c r="AC10" s="868"/>
      <c r="AD10" s="868"/>
      <c r="AE10" s="868"/>
      <c r="AF10" s="868"/>
      <c r="AG10" s="868"/>
      <c r="AH10" s="868"/>
      <c r="AI10" s="868"/>
      <c r="AJ10" s="868"/>
      <c r="AK10" s="869">
        <f>SUM(F10:AJ10)</f>
        <v>0</v>
      </c>
      <c r="AL10" s="729"/>
      <c r="AM10" s="730"/>
      <c r="AO10" s="714">
        <f>委託作業費!F41</f>
        <v>980</v>
      </c>
      <c r="AQ10" s="525"/>
      <c r="AT10" s="550" t="s">
        <v>905</v>
      </c>
      <c r="AU10" s="550" t="s">
        <v>906</v>
      </c>
    </row>
    <row r="11" spans="2:51" ht="18.75" customHeight="1">
      <c r="B11" s="2304"/>
      <c r="C11" s="2310" t="s">
        <v>907</v>
      </c>
      <c r="D11" s="2312" t="s">
        <v>1027</v>
      </c>
      <c r="E11" s="1198" t="s">
        <v>895</v>
      </c>
      <c r="F11" s="1199">
        <f>+MKJ・MLC・MLL!H20</f>
        <v>0</v>
      </c>
      <c r="G11" s="1199">
        <f>+MKJ・MLC・MLL!I20</f>
        <v>0</v>
      </c>
      <c r="H11" s="1199">
        <f>+MKJ・MLC・MLL!J20</f>
        <v>0</v>
      </c>
      <c r="I11" s="1199">
        <f>+MKJ・MLC・MLL!K20</f>
        <v>0</v>
      </c>
      <c r="J11" s="1199">
        <f>+MKJ・MLC・MLL!L20</f>
        <v>0</v>
      </c>
      <c r="K11" s="1199">
        <f>+MKJ・MLC・MLL!M20</f>
        <v>0</v>
      </c>
      <c r="L11" s="1199">
        <f>+MKJ・MLC・MLL!N20</f>
        <v>0</v>
      </c>
      <c r="M11" s="1199">
        <f>+MKJ・MLC・MLL!O20</f>
        <v>0</v>
      </c>
      <c r="N11" s="1199">
        <f>+MKJ・MLC・MLL!P20</f>
        <v>0</v>
      </c>
      <c r="O11" s="1199">
        <f>+MKJ・MLC・MLL!Q20</f>
        <v>0</v>
      </c>
      <c r="P11" s="1199">
        <f>+MKJ・MLC・MLL!R20</f>
        <v>0</v>
      </c>
      <c r="Q11" s="1199">
        <f>+MKJ・MLC・MLL!S20</f>
        <v>0</v>
      </c>
      <c r="R11" s="1199">
        <f>+MKJ・MLC・MLL!T20</f>
        <v>0</v>
      </c>
      <c r="S11" s="1199">
        <f>+MKJ・MLC・MLL!U20</f>
        <v>0</v>
      </c>
      <c r="T11" s="1199">
        <f>+MKJ・MLC・MLL!V20</f>
        <v>0</v>
      </c>
      <c r="U11" s="1199">
        <f>+MKJ・MLC・MLL!W20</f>
        <v>0</v>
      </c>
      <c r="V11" s="1199">
        <f>+MKJ・MLC・MLL!X20</f>
        <v>0</v>
      </c>
      <c r="W11" s="1199">
        <f>+MKJ・MLC・MLL!Y20</f>
        <v>0</v>
      </c>
      <c r="X11" s="1199">
        <f>+MKJ・MLC・MLL!Z20</f>
        <v>0</v>
      </c>
      <c r="Y11" s="1199">
        <f>+MKJ・MLC・MLL!AA20</f>
        <v>0</v>
      </c>
      <c r="Z11" s="1199">
        <f>+MKJ・MLC・MLL!AB20</f>
        <v>0</v>
      </c>
      <c r="AA11" s="1199">
        <f>+MKJ・MLC・MLL!AC20</f>
        <v>0</v>
      </c>
      <c r="AB11" s="1199">
        <f>+MKJ・MLC・MLL!AD20</f>
        <v>0</v>
      </c>
      <c r="AC11" s="1199">
        <f>+MKJ・MLC・MLL!AE20</f>
        <v>0</v>
      </c>
      <c r="AD11" s="1199">
        <f>+MKJ・MLC・MLL!AF20</f>
        <v>0</v>
      </c>
      <c r="AE11" s="1199">
        <f>+MKJ・MLC・MLL!AG20</f>
        <v>0</v>
      </c>
      <c r="AF11" s="1199">
        <f>+MKJ・MLC・MLL!AH20</f>
        <v>0</v>
      </c>
      <c r="AG11" s="1199">
        <f>+MKJ・MLC・MLL!AI20</f>
        <v>0</v>
      </c>
      <c r="AH11" s="1199">
        <f>+MKJ・MLC・MLL!AJ20</f>
        <v>0</v>
      </c>
      <c r="AI11" s="1199">
        <f>+MKJ・MLC・MLL!AK20</f>
        <v>0</v>
      </c>
      <c r="AJ11" s="1199">
        <f>+MKJ・MLC・MLL!AL20</f>
        <v>0</v>
      </c>
      <c r="AK11" s="731">
        <f>SUM(F11:AJ11)</f>
        <v>0</v>
      </c>
      <c r="AL11" s="875">
        <f>管理ﾌｫｰﾏｯﾄ!G39</f>
        <v>0</v>
      </c>
      <c r="AM11" s="730"/>
      <c r="AO11" s="523" t="s">
        <v>881</v>
      </c>
      <c r="AP11" s="558">
        <f>+AO10*AL11</f>
        <v>0</v>
      </c>
      <c r="AQ11" s="559"/>
      <c r="AS11" s="522" t="s">
        <v>225</v>
      </c>
      <c r="AT11" s="522">
        <v>0</v>
      </c>
      <c r="AU11" s="522">
        <v>400</v>
      </c>
    </row>
    <row r="12" spans="2:51" ht="18.75" customHeight="1">
      <c r="B12" s="2304"/>
      <c r="C12" s="2311"/>
      <c r="D12" s="2309"/>
      <c r="E12" s="860" t="s">
        <v>904</v>
      </c>
      <c r="F12" s="868"/>
      <c r="G12" s="868"/>
      <c r="H12" s="868"/>
      <c r="I12" s="868"/>
      <c r="J12" s="868"/>
      <c r="K12" s="868"/>
      <c r="L12" s="868"/>
      <c r="M12" s="868"/>
      <c r="N12" s="868"/>
      <c r="O12" s="868"/>
      <c r="P12" s="868"/>
      <c r="Q12" s="868"/>
      <c r="R12" s="868"/>
      <c r="S12" s="868"/>
      <c r="T12" s="868"/>
      <c r="U12" s="868"/>
      <c r="V12" s="868"/>
      <c r="W12" s="868"/>
      <c r="X12" s="868"/>
      <c r="Y12" s="868"/>
      <c r="Z12" s="868"/>
      <c r="AA12" s="868"/>
      <c r="AB12" s="868"/>
      <c r="AC12" s="868"/>
      <c r="AD12" s="868"/>
      <c r="AE12" s="868"/>
      <c r="AF12" s="868"/>
      <c r="AG12" s="868"/>
      <c r="AH12" s="868"/>
      <c r="AI12" s="868"/>
      <c r="AJ12" s="868"/>
      <c r="AK12" s="869">
        <f>SUM(F12:AJ12)</f>
        <v>0</v>
      </c>
      <c r="AL12" s="732"/>
      <c r="AM12" s="730"/>
      <c r="AO12" s="529" t="s">
        <v>883</v>
      </c>
      <c r="AP12" s="558">
        <f>+AO10*AK11</f>
        <v>0</v>
      </c>
      <c r="AS12" s="522" t="s">
        <v>189</v>
      </c>
      <c r="AT12" s="522">
        <v>0</v>
      </c>
      <c r="AU12" s="522">
        <v>0</v>
      </c>
    </row>
    <row r="13" spans="2:51" ht="18.75" customHeight="1">
      <c r="B13" s="2304"/>
      <c r="C13" s="2313" t="s">
        <v>910</v>
      </c>
      <c r="D13" s="2314"/>
      <c r="E13" s="2314"/>
      <c r="F13" s="803"/>
      <c r="G13" s="803"/>
      <c r="H13" s="803"/>
      <c r="I13" s="803"/>
      <c r="J13" s="803"/>
      <c r="K13" s="803"/>
      <c r="L13" s="803"/>
      <c r="M13" s="803"/>
      <c r="N13" s="803"/>
      <c r="O13" s="803"/>
      <c r="P13" s="803"/>
      <c r="Q13" s="803"/>
      <c r="R13" s="803"/>
      <c r="S13" s="803"/>
      <c r="T13" s="803"/>
      <c r="U13" s="803"/>
      <c r="V13" s="803"/>
      <c r="W13" s="803"/>
      <c r="X13" s="803"/>
      <c r="Y13" s="803"/>
      <c r="Z13" s="803"/>
      <c r="AA13" s="803"/>
      <c r="AB13" s="803"/>
      <c r="AC13" s="803"/>
      <c r="AD13" s="803"/>
      <c r="AE13" s="803"/>
      <c r="AF13" s="803"/>
      <c r="AG13" s="803"/>
      <c r="AH13" s="803"/>
      <c r="AI13" s="803"/>
      <c r="AJ13" s="803"/>
      <c r="AK13" s="733">
        <f>SUM(F13:AJ13)</f>
        <v>0</v>
      </c>
      <c r="AL13" s="732"/>
      <c r="AM13" s="730"/>
      <c r="AO13" s="529" t="s">
        <v>886</v>
      </c>
      <c r="AP13" s="558">
        <f>+AO10*AK11</f>
        <v>0</v>
      </c>
      <c r="AQ13" s="559">
        <f>+AP11-AP13</f>
        <v>0</v>
      </c>
      <c r="AS13" s="522" t="s">
        <v>230</v>
      </c>
      <c r="AT13" s="522">
        <v>0</v>
      </c>
      <c r="AU13" s="522">
        <v>0</v>
      </c>
    </row>
    <row r="14" spans="2:51" ht="18.75" customHeight="1">
      <c r="B14" s="2304"/>
      <c r="C14" s="2315" t="s">
        <v>653</v>
      </c>
      <c r="D14" s="2316"/>
      <c r="E14" s="853"/>
      <c r="F14" s="828"/>
      <c r="G14" s="828"/>
      <c r="H14" s="828"/>
      <c r="I14" s="828"/>
      <c r="J14" s="828"/>
      <c r="K14" s="828"/>
      <c r="L14" s="828"/>
      <c r="M14" s="828"/>
      <c r="N14" s="828"/>
      <c r="O14" s="828"/>
      <c r="P14" s="828"/>
      <c r="Q14" s="828"/>
      <c r="R14" s="828"/>
      <c r="S14" s="828"/>
      <c r="T14" s="828"/>
      <c r="U14" s="828"/>
      <c r="V14" s="828"/>
      <c r="W14" s="828"/>
      <c r="X14" s="828"/>
      <c r="Y14" s="828"/>
      <c r="Z14" s="828"/>
      <c r="AA14" s="828"/>
      <c r="AB14" s="828"/>
      <c r="AC14" s="828"/>
      <c r="AD14" s="828"/>
      <c r="AE14" s="828"/>
      <c r="AF14" s="828"/>
      <c r="AG14" s="828"/>
      <c r="AH14" s="828"/>
      <c r="AI14" s="828"/>
      <c r="AJ14" s="828"/>
      <c r="AK14" s="734"/>
      <c r="AL14" s="692"/>
      <c r="AM14" s="730"/>
      <c r="AO14" s="529" t="s">
        <v>888</v>
      </c>
      <c r="AP14" s="558">
        <f>+AO10*AK12</f>
        <v>0</v>
      </c>
      <c r="AQ14" s="559">
        <f>+AP11-AP14</f>
        <v>0</v>
      </c>
      <c r="AS14" s="522" t="s">
        <v>232</v>
      </c>
      <c r="AT14" s="522">
        <v>0</v>
      </c>
      <c r="AU14" s="522">
        <v>0</v>
      </c>
    </row>
    <row r="15" spans="2:51" s="563" customFormat="1" ht="18.75" customHeight="1">
      <c r="B15" s="2304"/>
      <c r="C15" s="2317" t="s">
        <v>1028</v>
      </c>
      <c r="D15" s="2317"/>
      <c r="E15" s="1198" t="s">
        <v>895</v>
      </c>
      <c r="F15" s="1200">
        <f>+D16+F9-F11</f>
        <v>0</v>
      </c>
      <c r="G15" s="1200">
        <f>F15+G9-G11</f>
        <v>0</v>
      </c>
      <c r="H15" s="1200">
        <f t="shared" ref="H15:AJ15" si="2">G15+H9-H11</f>
        <v>0</v>
      </c>
      <c r="I15" s="1200">
        <f t="shared" si="2"/>
        <v>0</v>
      </c>
      <c r="J15" s="1200">
        <f>I15+J9-J11</f>
        <v>0</v>
      </c>
      <c r="K15" s="1200">
        <f t="shared" si="2"/>
        <v>0</v>
      </c>
      <c r="L15" s="1200">
        <f t="shared" si="2"/>
        <v>0</v>
      </c>
      <c r="M15" s="1200">
        <f t="shared" si="2"/>
        <v>0</v>
      </c>
      <c r="N15" s="1200">
        <f t="shared" si="2"/>
        <v>0</v>
      </c>
      <c r="O15" s="1200">
        <f t="shared" si="2"/>
        <v>0</v>
      </c>
      <c r="P15" s="1200">
        <f t="shared" si="2"/>
        <v>0</v>
      </c>
      <c r="Q15" s="1200">
        <f t="shared" si="2"/>
        <v>0</v>
      </c>
      <c r="R15" s="1200">
        <f t="shared" si="2"/>
        <v>0</v>
      </c>
      <c r="S15" s="1200">
        <f t="shared" si="2"/>
        <v>0</v>
      </c>
      <c r="T15" s="1200">
        <f t="shared" si="2"/>
        <v>0</v>
      </c>
      <c r="U15" s="1200">
        <f t="shared" si="2"/>
        <v>0</v>
      </c>
      <c r="V15" s="1200">
        <f t="shared" si="2"/>
        <v>0</v>
      </c>
      <c r="W15" s="1200">
        <f t="shared" si="2"/>
        <v>0</v>
      </c>
      <c r="X15" s="1200">
        <f t="shared" si="2"/>
        <v>0</v>
      </c>
      <c r="Y15" s="1200">
        <f t="shared" si="2"/>
        <v>0</v>
      </c>
      <c r="Z15" s="1200">
        <f t="shared" si="2"/>
        <v>0</v>
      </c>
      <c r="AA15" s="1200">
        <f t="shared" si="2"/>
        <v>0</v>
      </c>
      <c r="AB15" s="1200">
        <f t="shared" si="2"/>
        <v>0</v>
      </c>
      <c r="AC15" s="1200">
        <f t="shared" si="2"/>
        <v>0</v>
      </c>
      <c r="AD15" s="1200">
        <f t="shared" si="2"/>
        <v>0</v>
      </c>
      <c r="AE15" s="1200">
        <f t="shared" si="2"/>
        <v>0</v>
      </c>
      <c r="AF15" s="1200">
        <f t="shared" si="2"/>
        <v>0</v>
      </c>
      <c r="AG15" s="1200">
        <f t="shared" si="2"/>
        <v>0</v>
      </c>
      <c r="AH15" s="1200">
        <f t="shared" si="2"/>
        <v>0</v>
      </c>
      <c r="AI15" s="1200">
        <f t="shared" si="2"/>
        <v>0</v>
      </c>
      <c r="AJ15" s="1200">
        <f t="shared" si="2"/>
        <v>0</v>
      </c>
      <c r="AK15" s="842">
        <f>+AJ15</f>
        <v>0</v>
      </c>
      <c r="AL15" s="729"/>
      <c r="AM15" s="730"/>
      <c r="AQ15" s="525"/>
      <c r="AS15" s="522" t="s">
        <v>234</v>
      </c>
      <c r="AT15" s="522">
        <v>0</v>
      </c>
      <c r="AU15" s="522">
        <v>0</v>
      </c>
    </row>
    <row r="16" spans="2:51" s="563" customFormat="1" ht="18.75" customHeight="1">
      <c r="B16" s="2304"/>
      <c r="C16" s="719"/>
      <c r="D16" s="739">
        <f>+在庫管理!I19</f>
        <v>0</v>
      </c>
      <c r="E16" s="860" t="s">
        <v>904</v>
      </c>
      <c r="F16" s="863"/>
      <c r="G16" s="863"/>
      <c r="H16" s="863"/>
      <c r="I16" s="863"/>
      <c r="J16" s="863"/>
      <c r="K16" s="863"/>
      <c r="L16" s="863"/>
      <c r="M16" s="863"/>
      <c r="N16" s="863"/>
      <c r="O16" s="863"/>
      <c r="P16" s="863"/>
      <c r="Q16" s="863"/>
      <c r="R16" s="863"/>
      <c r="S16" s="863"/>
      <c r="T16" s="863"/>
      <c r="U16" s="863"/>
      <c r="V16" s="863"/>
      <c r="W16" s="863"/>
      <c r="X16" s="863"/>
      <c r="Y16" s="863"/>
      <c r="Z16" s="863"/>
      <c r="AA16" s="863"/>
      <c r="AB16" s="863"/>
      <c r="AC16" s="863"/>
      <c r="AD16" s="863"/>
      <c r="AE16" s="863"/>
      <c r="AF16" s="863"/>
      <c r="AG16" s="863"/>
      <c r="AH16" s="863"/>
      <c r="AI16" s="863"/>
      <c r="AJ16" s="863"/>
      <c r="AK16" s="804">
        <f>+AJ16</f>
        <v>0</v>
      </c>
      <c r="AL16" s="736"/>
      <c r="AM16" s="737"/>
      <c r="AQ16" s="525"/>
      <c r="AS16" s="522" t="s">
        <v>236</v>
      </c>
      <c r="AT16" s="522">
        <v>0</v>
      </c>
      <c r="AU16" s="522">
        <v>700</v>
      </c>
    </row>
    <row r="17" spans="2:47" ht="18.75" customHeight="1">
      <c r="B17" s="2304"/>
      <c r="C17" s="2385" t="s">
        <v>1029</v>
      </c>
      <c r="D17" s="2386"/>
      <c r="E17" s="866"/>
      <c r="F17" s="1202"/>
      <c r="G17" s="1202"/>
      <c r="H17" s="1202"/>
      <c r="I17" s="1202"/>
      <c r="J17" s="1202"/>
      <c r="K17" s="1202"/>
      <c r="L17" s="1202"/>
      <c r="M17" s="1202"/>
      <c r="N17" s="1202"/>
      <c r="O17" s="1202"/>
      <c r="P17" s="1202"/>
      <c r="Q17" s="1202"/>
      <c r="R17" s="1202"/>
      <c r="S17" s="1202"/>
      <c r="T17" s="1202"/>
      <c r="U17" s="1202"/>
      <c r="V17" s="1202"/>
      <c r="W17" s="1202"/>
      <c r="X17" s="1202"/>
      <c r="Y17" s="1202"/>
      <c r="Z17" s="1202"/>
      <c r="AA17" s="1202"/>
      <c r="AB17" s="1202"/>
      <c r="AC17" s="1202"/>
      <c r="AD17" s="1202"/>
      <c r="AE17" s="1202"/>
      <c r="AF17" s="1202"/>
      <c r="AG17" s="1202"/>
      <c r="AH17" s="1202"/>
      <c r="AI17" s="1202"/>
      <c r="AJ17" s="1202"/>
      <c r="AK17" s="736">
        <f t="shared" ref="AK17:AK23" si="3">SUM(F17:AJ17)</f>
        <v>0</v>
      </c>
      <c r="AL17" s="677"/>
      <c r="AM17" s="678"/>
      <c r="AS17" s="522" t="s">
        <v>238</v>
      </c>
      <c r="AT17" s="522">
        <v>0</v>
      </c>
      <c r="AU17" s="522">
        <v>0</v>
      </c>
    </row>
    <row r="18" spans="2:47" ht="18.75" customHeight="1" thickBot="1">
      <c r="B18" s="2305"/>
      <c r="C18" s="2301" t="s">
        <v>912</v>
      </c>
      <c r="D18" s="2302"/>
      <c r="E18" s="854"/>
      <c r="F18" s="867"/>
      <c r="G18" s="867"/>
      <c r="H18" s="867"/>
      <c r="I18" s="867"/>
      <c r="J18" s="867"/>
      <c r="K18" s="867"/>
      <c r="L18" s="867"/>
      <c r="M18" s="867"/>
      <c r="N18" s="867"/>
      <c r="O18" s="867"/>
      <c r="P18" s="867"/>
      <c r="Q18" s="867"/>
      <c r="R18" s="867"/>
      <c r="S18" s="867"/>
      <c r="T18" s="867"/>
      <c r="U18" s="867"/>
      <c r="V18" s="867"/>
      <c r="W18" s="867"/>
      <c r="X18" s="867"/>
      <c r="Y18" s="867"/>
      <c r="Z18" s="867"/>
      <c r="AA18" s="867"/>
      <c r="AB18" s="867"/>
      <c r="AC18" s="867"/>
      <c r="AD18" s="867"/>
      <c r="AE18" s="867"/>
      <c r="AF18" s="867"/>
      <c r="AG18" s="867"/>
      <c r="AH18" s="867"/>
      <c r="AI18" s="867"/>
      <c r="AJ18" s="867"/>
      <c r="AK18" s="684">
        <f t="shared" si="3"/>
        <v>0</v>
      </c>
      <c r="AL18" s="685"/>
      <c r="AM18" s="686">
        <f>SUM(AM11:AM16)</f>
        <v>0</v>
      </c>
      <c r="AO18" s="723"/>
      <c r="AS18" s="522" t="s">
        <v>240</v>
      </c>
      <c r="AT18" s="522">
        <v>0</v>
      </c>
      <c r="AU18" s="522">
        <v>0</v>
      </c>
    </row>
    <row r="19" spans="2:47" ht="18.75" customHeight="1">
      <c r="B19" s="2303" t="s">
        <v>1030</v>
      </c>
      <c r="C19" s="2306" t="s">
        <v>901</v>
      </c>
      <c r="D19" s="2308" t="s">
        <v>1026</v>
      </c>
      <c r="E19" s="1196" t="s">
        <v>895</v>
      </c>
      <c r="F19" s="1197">
        <f>MLF・ピポット!H33</f>
        <v>0</v>
      </c>
      <c r="G19" s="1197">
        <f>MLF・ピポット!I33</f>
        <v>0</v>
      </c>
      <c r="H19" s="1197">
        <f>MLF・ピポット!J33</f>
        <v>0</v>
      </c>
      <c r="I19" s="1197">
        <f>MLF・ピポット!K33</f>
        <v>0</v>
      </c>
      <c r="J19" s="1197">
        <f>MLF・ピポット!L33</f>
        <v>0</v>
      </c>
      <c r="K19" s="1197">
        <f>MLF・ピポット!M33</f>
        <v>100</v>
      </c>
      <c r="L19" s="1197">
        <f>MLF・ピポット!N33</f>
        <v>20</v>
      </c>
      <c r="M19" s="1197">
        <f>MLF・ピポット!O33</f>
        <v>0</v>
      </c>
      <c r="N19" s="1197">
        <f>MLF・ピポット!P33</f>
        <v>0</v>
      </c>
      <c r="O19" s="1197">
        <f>MLF・ピポット!Q33</f>
        <v>0</v>
      </c>
      <c r="P19" s="1197">
        <f>MLF・ピポット!R33</f>
        <v>0</v>
      </c>
      <c r="Q19" s="1197">
        <f>MLF・ピポット!S33</f>
        <v>0</v>
      </c>
      <c r="R19" s="1197">
        <f>MLF・ピポット!T33</f>
        <v>0</v>
      </c>
      <c r="S19" s="1197">
        <f>MLF・ピポット!U33</f>
        <v>0</v>
      </c>
      <c r="T19" s="1197">
        <f>MLF・ピポット!V33</f>
        <v>0</v>
      </c>
      <c r="U19" s="1197">
        <f>MLF・ピポット!W33</f>
        <v>0</v>
      </c>
      <c r="V19" s="1197">
        <f>MLF・ピポット!X33</f>
        <v>0</v>
      </c>
      <c r="W19" s="1197">
        <f>MLF・ピポット!Y33</f>
        <v>0</v>
      </c>
      <c r="X19" s="1197">
        <f>MLF・ピポット!Z33</f>
        <v>0</v>
      </c>
      <c r="Y19" s="1197">
        <f>MLF・ピポット!AA33</f>
        <v>0</v>
      </c>
      <c r="Z19" s="1197">
        <f>MLF・ピポット!AB33</f>
        <v>0</v>
      </c>
      <c r="AA19" s="1197">
        <f>MLF・ピポット!AC33</f>
        <v>0</v>
      </c>
      <c r="AB19" s="1197">
        <f>MLF・ピポット!AD33</f>
        <v>0</v>
      </c>
      <c r="AC19" s="1197">
        <f>MLF・ピポット!AE33</f>
        <v>0</v>
      </c>
      <c r="AD19" s="1197">
        <f>MLF・ピポット!AF33</f>
        <v>0</v>
      </c>
      <c r="AE19" s="1197">
        <f>MLF・ピポット!AG33</f>
        <v>80</v>
      </c>
      <c r="AF19" s="1197">
        <f>MLF・ピポット!AH33</f>
        <v>80</v>
      </c>
      <c r="AG19" s="1197">
        <f>MLF・ピポット!AI33</f>
        <v>80</v>
      </c>
      <c r="AH19" s="1197">
        <f>MLF・ピポット!AJ33</f>
        <v>0</v>
      </c>
      <c r="AI19" s="1197">
        <f>MLF・ピポット!AK33</f>
        <v>0</v>
      </c>
      <c r="AJ19" s="1197">
        <f>MLF・ピポット!AL33</f>
        <v>0</v>
      </c>
      <c r="AK19" s="726">
        <f t="shared" si="3"/>
        <v>360</v>
      </c>
      <c r="AL19" s="727"/>
      <c r="AM19" s="728"/>
      <c r="AO19" s="713" t="s">
        <v>359</v>
      </c>
      <c r="AP19" s="713" t="s">
        <v>903</v>
      </c>
      <c r="AQ19" s="713" t="s">
        <v>425</v>
      </c>
      <c r="AS19" s="522" t="s">
        <v>242</v>
      </c>
      <c r="AT19" s="522">
        <v>0</v>
      </c>
      <c r="AU19" s="522">
        <v>0</v>
      </c>
    </row>
    <row r="20" spans="2:47" ht="18.75" customHeight="1">
      <c r="B20" s="2304"/>
      <c r="C20" s="2307"/>
      <c r="D20" s="2309"/>
      <c r="E20" s="860" t="s">
        <v>904</v>
      </c>
      <c r="F20" s="868"/>
      <c r="G20" s="868"/>
      <c r="H20" s="868"/>
      <c r="I20" s="868"/>
      <c r="J20" s="868"/>
      <c r="K20" s="868"/>
      <c r="L20" s="868"/>
      <c r="M20" s="868"/>
      <c r="N20" s="868"/>
      <c r="O20" s="868"/>
      <c r="P20" s="868"/>
      <c r="Q20" s="868"/>
      <c r="R20" s="868"/>
      <c r="S20" s="868"/>
      <c r="T20" s="868"/>
      <c r="U20" s="868"/>
      <c r="V20" s="868"/>
      <c r="W20" s="868"/>
      <c r="X20" s="868"/>
      <c r="Y20" s="868"/>
      <c r="Z20" s="868"/>
      <c r="AA20" s="868"/>
      <c r="AB20" s="868"/>
      <c r="AC20" s="868"/>
      <c r="AD20" s="868"/>
      <c r="AE20" s="868"/>
      <c r="AF20" s="868"/>
      <c r="AG20" s="868"/>
      <c r="AH20" s="868"/>
      <c r="AI20" s="868"/>
      <c r="AJ20" s="868"/>
      <c r="AK20" s="869">
        <f t="shared" si="3"/>
        <v>0</v>
      </c>
      <c r="AL20" s="729"/>
      <c r="AM20" s="730"/>
      <c r="AO20" s="555">
        <f>委託作業費!F46</f>
        <v>1151.0999999999999</v>
      </c>
      <c r="AQ20" s="525"/>
      <c r="AS20" s="522" t="s">
        <v>244</v>
      </c>
      <c r="AT20" s="522">
        <v>0</v>
      </c>
      <c r="AU20" s="522">
        <v>0</v>
      </c>
    </row>
    <row r="21" spans="2:47" ht="18.75" customHeight="1">
      <c r="B21" s="2304"/>
      <c r="C21" s="2310" t="s">
        <v>907</v>
      </c>
      <c r="D21" s="2312" t="s">
        <v>1027</v>
      </c>
      <c r="E21" s="1198" t="s">
        <v>895</v>
      </c>
      <c r="F21" s="1199">
        <f>MLF・ピポット!H29</f>
        <v>0</v>
      </c>
      <c r="G21" s="1199">
        <f>MLF・ピポット!I29</f>
        <v>0</v>
      </c>
      <c r="H21" s="1199">
        <f>MLF・ピポット!J29</f>
        <v>0</v>
      </c>
      <c r="I21" s="1199">
        <f>MLF・ピポット!K29</f>
        <v>0</v>
      </c>
      <c r="J21" s="1199">
        <f>MLF・ピポット!L29</f>
        <v>0</v>
      </c>
      <c r="K21" s="1199">
        <f>MLF・ピポット!M29</f>
        <v>100</v>
      </c>
      <c r="L21" s="1199">
        <f>MLF・ピポット!N29</f>
        <v>100</v>
      </c>
      <c r="M21" s="1199">
        <f>MLF・ピポット!O29</f>
        <v>100</v>
      </c>
      <c r="N21" s="1199">
        <f>MLF・ピポット!P29</f>
        <v>0</v>
      </c>
      <c r="O21" s="1199">
        <f>MLF・ピポット!Q29</f>
        <v>0</v>
      </c>
      <c r="P21" s="1199">
        <f>MLF・ピポット!R29</f>
        <v>40</v>
      </c>
      <c r="Q21" s="1199">
        <f>MLF・ピポット!S29</f>
        <v>0</v>
      </c>
      <c r="R21" s="1199">
        <f>MLF・ピポット!T29</f>
        <v>0</v>
      </c>
      <c r="S21" s="1199">
        <f>MLF・ピポット!U29</f>
        <v>0</v>
      </c>
      <c r="T21" s="1199">
        <f>MLF・ピポット!V29</f>
        <v>0</v>
      </c>
      <c r="U21" s="1199">
        <f>MLF・ピポット!W29</f>
        <v>0</v>
      </c>
      <c r="V21" s="1199">
        <f>MLF・ピポット!X29</f>
        <v>0</v>
      </c>
      <c r="W21" s="1199">
        <f>MLF・ピポット!Y29</f>
        <v>0</v>
      </c>
      <c r="X21" s="1199">
        <f>MLF・ピポット!Z29</f>
        <v>0</v>
      </c>
      <c r="Y21" s="1199">
        <f>MLF・ピポット!AA29</f>
        <v>0</v>
      </c>
      <c r="Z21" s="1199">
        <f>MLF・ピポット!AB29</f>
        <v>0</v>
      </c>
      <c r="AA21" s="1199">
        <f>MLF・ピポット!AC29</f>
        <v>0</v>
      </c>
      <c r="AB21" s="1199">
        <f>MLF・ピポット!AD29</f>
        <v>0</v>
      </c>
      <c r="AC21" s="1199">
        <f>MLF・ピポット!AE29</f>
        <v>0</v>
      </c>
      <c r="AD21" s="1199">
        <f>MLF・ピポット!AF29</f>
        <v>0</v>
      </c>
      <c r="AE21" s="1199">
        <f>MLF・ピポット!AG29</f>
        <v>0</v>
      </c>
      <c r="AF21" s="1199">
        <f>MLF・ピポット!AH29</f>
        <v>0</v>
      </c>
      <c r="AG21" s="1199">
        <f>MLF・ピポット!AI29</f>
        <v>0</v>
      </c>
      <c r="AH21" s="1199">
        <f>MLF・ピポット!AJ29</f>
        <v>0</v>
      </c>
      <c r="AI21" s="1199">
        <f>MLF・ピポット!AK29</f>
        <v>0</v>
      </c>
      <c r="AJ21" s="1199">
        <f>MLF・ピポット!AL29</f>
        <v>0</v>
      </c>
      <c r="AK21" s="731">
        <f t="shared" si="3"/>
        <v>340</v>
      </c>
      <c r="AL21" s="875">
        <f>管理ﾌｫｰﾏｯﾄ!G43</f>
        <v>0</v>
      </c>
      <c r="AM21" s="730"/>
      <c r="AO21" s="523" t="s">
        <v>881</v>
      </c>
      <c r="AP21" s="558">
        <f>+AO20*AL21</f>
        <v>0</v>
      </c>
      <c r="AQ21" s="559"/>
      <c r="AS21" s="522" t="s">
        <v>246</v>
      </c>
      <c r="AT21" s="522">
        <v>0</v>
      </c>
      <c r="AU21" s="522">
        <v>0</v>
      </c>
    </row>
    <row r="22" spans="2:47" ht="18.75" customHeight="1">
      <c r="B22" s="2304"/>
      <c r="C22" s="2311"/>
      <c r="D22" s="2309"/>
      <c r="E22" s="860" t="s">
        <v>904</v>
      </c>
      <c r="F22" s="868"/>
      <c r="G22" s="868"/>
      <c r="H22" s="868"/>
      <c r="I22" s="868"/>
      <c r="J22" s="868"/>
      <c r="K22" s="868"/>
      <c r="L22" s="868"/>
      <c r="M22" s="868"/>
      <c r="N22" s="868"/>
      <c r="O22" s="868"/>
      <c r="P22" s="868"/>
      <c r="Q22" s="868"/>
      <c r="R22" s="868"/>
      <c r="S22" s="868"/>
      <c r="T22" s="868"/>
      <c r="U22" s="868"/>
      <c r="V22" s="868"/>
      <c r="W22" s="868"/>
      <c r="X22" s="868"/>
      <c r="Y22" s="868"/>
      <c r="Z22" s="868"/>
      <c r="AA22" s="868"/>
      <c r="AB22" s="868"/>
      <c r="AC22" s="868"/>
      <c r="AD22" s="868"/>
      <c r="AE22" s="868"/>
      <c r="AF22" s="868"/>
      <c r="AG22" s="868"/>
      <c r="AH22" s="868"/>
      <c r="AI22" s="868"/>
      <c r="AJ22" s="868"/>
      <c r="AK22" s="869">
        <f t="shared" si="3"/>
        <v>0</v>
      </c>
      <c r="AL22" s="732"/>
      <c r="AM22" s="730"/>
      <c r="AO22" s="529" t="s">
        <v>883</v>
      </c>
      <c r="AP22" s="558">
        <f>+AO20*AK21</f>
        <v>391373.99999999994</v>
      </c>
      <c r="AS22" s="522" t="s">
        <v>248</v>
      </c>
      <c r="AT22" s="522">
        <v>0</v>
      </c>
      <c r="AU22" s="522">
        <v>0</v>
      </c>
    </row>
    <row r="23" spans="2:47" ht="18.75" customHeight="1">
      <c r="B23" s="2304"/>
      <c r="C23" s="2313" t="s">
        <v>910</v>
      </c>
      <c r="D23" s="2314"/>
      <c r="E23" s="2314"/>
      <c r="F23" s="803"/>
      <c r="G23" s="803"/>
      <c r="H23" s="803"/>
      <c r="I23" s="803"/>
      <c r="J23" s="803"/>
      <c r="K23" s="803"/>
      <c r="L23" s="803"/>
      <c r="M23" s="803"/>
      <c r="N23" s="803"/>
      <c r="O23" s="803"/>
      <c r="P23" s="803"/>
      <c r="Q23" s="803"/>
      <c r="R23" s="803"/>
      <c r="S23" s="803"/>
      <c r="T23" s="803"/>
      <c r="U23" s="803"/>
      <c r="V23" s="803"/>
      <c r="W23" s="803"/>
      <c r="X23" s="803"/>
      <c r="Y23" s="803"/>
      <c r="Z23" s="803"/>
      <c r="AA23" s="803"/>
      <c r="AB23" s="803"/>
      <c r="AC23" s="803"/>
      <c r="AD23" s="803"/>
      <c r="AE23" s="803"/>
      <c r="AF23" s="803"/>
      <c r="AG23" s="803"/>
      <c r="AH23" s="803"/>
      <c r="AI23" s="803"/>
      <c r="AJ23" s="803"/>
      <c r="AK23" s="733">
        <f t="shared" si="3"/>
        <v>0</v>
      </c>
      <c r="AL23" s="732"/>
      <c r="AM23" s="730"/>
      <c r="AO23" s="529" t="s">
        <v>886</v>
      </c>
      <c r="AP23" s="558">
        <f>+AO20*AK21</f>
        <v>391373.99999999994</v>
      </c>
      <c r="AQ23" s="559">
        <f>+AP21-AP23</f>
        <v>-391373.99999999994</v>
      </c>
      <c r="AS23" s="522" t="s">
        <v>250</v>
      </c>
      <c r="AT23" s="522">
        <v>0</v>
      </c>
      <c r="AU23" s="522">
        <v>0</v>
      </c>
    </row>
    <row r="24" spans="2:47" ht="18.75" customHeight="1">
      <c r="B24" s="2304"/>
      <c r="C24" s="2315" t="s">
        <v>653</v>
      </c>
      <c r="D24" s="2316"/>
      <c r="E24" s="853"/>
      <c r="F24" s="828">
        <f>+E24+F23-F22</f>
        <v>0</v>
      </c>
      <c r="G24" s="674">
        <f>+F24+G22-G21</f>
        <v>0</v>
      </c>
      <c r="H24" s="674">
        <f t="shared" ref="H24:AJ24" si="4">+G24+H22-H21</f>
        <v>0</v>
      </c>
      <c r="I24" s="674">
        <f t="shared" si="4"/>
        <v>0</v>
      </c>
      <c r="J24" s="674">
        <f t="shared" si="4"/>
        <v>0</v>
      </c>
      <c r="K24" s="674">
        <f t="shared" si="4"/>
        <v>-100</v>
      </c>
      <c r="L24" s="674">
        <f t="shared" si="4"/>
        <v>-200</v>
      </c>
      <c r="M24" s="674">
        <f t="shared" si="4"/>
        <v>-300</v>
      </c>
      <c r="N24" s="674">
        <f t="shared" si="4"/>
        <v>-300</v>
      </c>
      <c r="O24" s="674">
        <f t="shared" si="4"/>
        <v>-300</v>
      </c>
      <c r="P24" s="674">
        <f t="shared" si="4"/>
        <v>-340</v>
      </c>
      <c r="Q24" s="674">
        <f t="shared" si="4"/>
        <v>-340</v>
      </c>
      <c r="R24" s="674">
        <f t="shared" si="4"/>
        <v>-340</v>
      </c>
      <c r="S24" s="674">
        <f t="shared" si="4"/>
        <v>-340</v>
      </c>
      <c r="T24" s="674">
        <f t="shared" si="4"/>
        <v>-340</v>
      </c>
      <c r="U24" s="674">
        <f t="shared" si="4"/>
        <v>-340</v>
      </c>
      <c r="V24" s="674">
        <f t="shared" si="4"/>
        <v>-340</v>
      </c>
      <c r="W24" s="674">
        <f t="shared" si="4"/>
        <v>-340</v>
      </c>
      <c r="X24" s="674">
        <f t="shared" si="4"/>
        <v>-340</v>
      </c>
      <c r="Y24" s="674">
        <f t="shared" si="4"/>
        <v>-340</v>
      </c>
      <c r="Z24" s="674">
        <f t="shared" si="4"/>
        <v>-340</v>
      </c>
      <c r="AA24" s="674">
        <f t="shared" si="4"/>
        <v>-340</v>
      </c>
      <c r="AB24" s="674">
        <f t="shared" si="4"/>
        <v>-340</v>
      </c>
      <c r="AC24" s="674">
        <f t="shared" si="4"/>
        <v>-340</v>
      </c>
      <c r="AD24" s="674">
        <f t="shared" si="4"/>
        <v>-340</v>
      </c>
      <c r="AE24" s="674">
        <f t="shared" si="4"/>
        <v>-340</v>
      </c>
      <c r="AF24" s="674">
        <f t="shared" si="4"/>
        <v>-340</v>
      </c>
      <c r="AG24" s="674">
        <f t="shared" si="4"/>
        <v>-340</v>
      </c>
      <c r="AH24" s="674">
        <f t="shared" si="4"/>
        <v>-340</v>
      </c>
      <c r="AI24" s="674">
        <f t="shared" si="4"/>
        <v>-340</v>
      </c>
      <c r="AJ24" s="674">
        <f t="shared" si="4"/>
        <v>-340</v>
      </c>
      <c r="AK24" s="734"/>
      <c r="AL24" s="692"/>
      <c r="AM24" s="730"/>
      <c r="AO24" s="529" t="s">
        <v>888</v>
      </c>
      <c r="AP24" s="558">
        <f>+AO20*AK22</f>
        <v>0</v>
      </c>
      <c r="AQ24" s="559">
        <f>+AP21-AP24</f>
        <v>0</v>
      </c>
      <c r="AS24" s="522" t="s">
        <v>252</v>
      </c>
      <c r="AT24" s="522">
        <v>0</v>
      </c>
      <c r="AU24" s="522">
        <v>0</v>
      </c>
    </row>
    <row r="25" spans="2:47" s="563" customFormat="1" ht="18.75" customHeight="1">
      <c r="B25" s="2304"/>
      <c r="C25" s="2317" t="s">
        <v>1028</v>
      </c>
      <c r="D25" s="2317"/>
      <c r="E25" s="1198" t="s">
        <v>895</v>
      </c>
      <c r="F25" s="1201">
        <f>+D26+F19-F21</f>
        <v>320</v>
      </c>
      <c r="G25" s="1201">
        <f>F25+G19-G21</f>
        <v>320</v>
      </c>
      <c r="H25" s="1201">
        <f t="shared" ref="H25:AJ25" si="5">G25+H19-H21</f>
        <v>320</v>
      </c>
      <c r="I25" s="1201">
        <f t="shared" si="5"/>
        <v>320</v>
      </c>
      <c r="J25" s="1201">
        <f t="shared" si="5"/>
        <v>320</v>
      </c>
      <c r="K25" s="1201">
        <f t="shared" si="5"/>
        <v>320</v>
      </c>
      <c r="L25" s="1201">
        <f t="shared" si="5"/>
        <v>240</v>
      </c>
      <c r="M25" s="1201">
        <f t="shared" si="5"/>
        <v>140</v>
      </c>
      <c r="N25" s="1201">
        <f t="shared" si="5"/>
        <v>140</v>
      </c>
      <c r="O25" s="1201">
        <f t="shared" si="5"/>
        <v>140</v>
      </c>
      <c r="P25" s="1201">
        <f t="shared" si="5"/>
        <v>100</v>
      </c>
      <c r="Q25" s="1201">
        <f t="shared" si="5"/>
        <v>100</v>
      </c>
      <c r="R25" s="1201">
        <f t="shared" si="5"/>
        <v>100</v>
      </c>
      <c r="S25" s="1201">
        <f t="shared" si="5"/>
        <v>100</v>
      </c>
      <c r="T25" s="1201">
        <f t="shared" si="5"/>
        <v>100</v>
      </c>
      <c r="U25" s="1201">
        <f t="shared" si="5"/>
        <v>100</v>
      </c>
      <c r="V25" s="1201">
        <f t="shared" si="5"/>
        <v>100</v>
      </c>
      <c r="W25" s="1201">
        <f t="shared" si="5"/>
        <v>100</v>
      </c>
      <c r="X25" s="1201">
        <f t="shared" si="5"/>
        <v>100</v>
      </c>
      <c r="Y25" s="1201">
        <f>X25+Y19-Y21</f>
        <v>100</v>
      </c>
      <c r="Z25" s="1201">
        <f t="shared" si="5"/>
        <v>100</v>
      </c>
      <c r="AA25" s="1201">
        <f t="shared" si="5"/>
        <v>100</v>
      </c>
      <c r="AB25" s="1201">
        <f t="shared" si="5"/>
        <v>100</v>
      </c>
      <c r="AC25" s="1201">
        <f t="shared" si="5"/>
        <v>100</v>
      </c>
      <c r="AD25" s="1201">
        <f t="shared" si="5"/>
        <v>100</v>
      </c>
      <c r="AE25" s="1201">
        <f t="shared" si="5"/>
        <v>180</v>
      </c>
      <c r="AF25" s="1201">
        <f t="shared" si="5"/>
        <v>260</v>
      </c>
      <c r="AG25" s="1201">
        <f t="shared" si="5"/>
        <v>340</v>
      </c>
      <c r="AH25" s="1201">
        <f t="shared" si="5"/>
        <v>340</v>
      </c>
      <c r="AI25" s="1201">
        <f t="shared" si="5"/>
        <v>340</v>
      </c>
      <c r="AJ25" s="1201">
        <f t="shared" si="5"/>
        <v>340</v>
      </c>
      <c r="AK25" s="841">
        <f>+AJ25</f>
        <v>340</v>
      </c>
      <c r="AL25" s="729"/>
      <c r="AM25" s="730"/>
      <c r="AQ25" s="525"/>
      <c r="AS25" s="522" t="s">
        <v>254</v>
      </c>
      <c r="AT25" s="522">
        <v>0</v>
      </c>
      <c r="AU25" s="522">
        <v>0</v>
      </c>
    </row>
    <row r="26" spans="2:47" s="563" customFormat="1" ht="18.75" customHeight="1">
      <c r="B26" s="2304"/>
      <c r="C26" s="719"/>
      <c r="D26" s="720">
        <f>在庫管理!I24</f>
        <v>320</v>
      </c>
      <c r="E26" s="860" t="s">
        <v>904</v>
      </c>
      <c r="F26" s="863"/>
      <c r="G26" s="863"/>
      <c r="H26" s="863"/>
      <c r="I26" s="863"/>
      <c r="J26" s="863"/>
      <c r="K26" s="863"/>
      <c r="L26" s="863"/>
      <c r="M26" s="863"/>
      <c r="N26" s="863"/>
      <c r="O26" s="863"/>
      <c r="P26" s="863"/>
      <c r="Q26" s="863"/>
      <c r="R26" s="863"/>
      <c r="S26" s="863"/>
      <c r="T26" s="863"/>
      <c r="U26" s="863"/>
      <c r="V26" s="863"/>
      <c r="W26" s="863"/>
      <c r="X26" s="863"/>
      <c r="Y26" s="863"/>
      <c r="Z26" s="863"/>
      <c r="AA26" s="863"/>
      <c r="AB26" s="863"/>
      <c r="AC26" s="863"/>
      <c r="AD26" s="863"/>
      <c r="AE26" s="863"/>
      <c r="AF26" s="863"/>
      <c r="AG26" s="863"/>
      <c r="AH26" s="863"/>
      <c r="AI26" s="863"/>
      <c r="AJ26" s="863">
        <f>AI26+AJ20+AJ23-AJ22</f>
        <v>0</v>
      </c>
      <c r="AK26" s="804">
        <f>+AJ26</f>
        <v>0</v>
      </c>
      <c r="AL26" s="736"/>
      <c r="AM26" s="737"/>
      <c r="AQ26" s="525"/>
      <c r="AS26" s="522" t="s">
        <v>256</v>
      </c>
      <c r="AT26" s="522">
        <v>0</v>
      </c>
      <c r="AU26" s="522">
        <v>0</v>
      </c>
    </row>
    <row r="27" spans="2:47" ht="18.75" customHeight="1">
      <c r="B27" s="2304"/>
      <c r="C27" s="2385" t="s">
        <v>1029</v>
      </c>
      <c r="D27" s="2386"/>
      <c r="E27" s="866"/>
      <c r="F27" s="1203"/>
      <c r="G27" s="1203"/>
      <c r="H27" s="1203"/>
      <c r="I27" s="1203"/>
      <c r="J27" s="1203"/>
      <c r="K27" s="1203"/>
      <c r="L27" s="1203"/>
      <c r="M27" s="1203"/>
      <c r="N27" s="1203"/>
      <c r="O27" s="1203"/>
      <c r="P27" s="1203"/>
      <c r="Q27" s="1203"/>
      <c r="R27" s="1203"/>
      <c r="S27" s="1203"/>
      <c r="T27" s="1203"/>
      <c r="U27" s="1203"/>
      <c r="V27" s="1203"/>
      <c r="W27" s="1203"/>
      <c r="X27" s="1203"/>
      <c r="Y27" s="1203"/>
      <c r="Z27" s="1203"/>
      <c r="AA27" s="1203"/>
      <c r="AB27" s="1203"/>
      <c r="AC27" s="1203"/>
      <c r="AD27" s="1203"/>
      <c r="AE27" s="1203"/>
      <c r="AF27" s="1203"/>
      <c r="AG27" s="1203"/>
      <c r="AH27" s="1203"/>
      <c r="AI27" s="1203"/>
      <c r="AJ27" s="1203"/>
      <c r="AK27" s="736">
        <f t="shared" ref="AK27:AK33" si="6">SUM(F27:AJ27)</f>
        <v>0</v>
      </c>
      <c r="AL27" s="677"/>
      <c r="AM27" s="678"/>
      <c r="AS27" s="522" t="s">
        <v>258</v>
      </c>
      <c r="AT27" s="522">
        <v>0</v>
      </c>
      <c r="AU27" s="522">
        <v>0</v>
      </c>
    </row>
    <row r="28" spans="2:47" ht="18.75" customHeight="1" thickBot="1">
      <c r="B28" s="2305"/>
      <c r="C28" s="2301" t="s">
        <v>912</v>
      </c>
      <c r="D28" s="2302"/>
      <c r="E28" s="854"/>
      <c r="F28" s="859"/>
      <c r="G28" s="859"/>
      <c r="H28" s="859"/>
      <c r="I28" s="859"/>
      <c r="J28" s="859"/>
      <c r="K28" s="859"/>
      <c r="L28" s="859"/>
      <c r="M28" s="859"/>
      <c r="N28" s="859"/>
      <c r="O28" s="859"/>
      <c r="P28" s="859"/>
      <c r="Q28" s="859"/>
      <c r="R28" s="859"/>
      <c r="S28" s="859"/>
      <c r="T28" s="859"/>
      <c r="U28" s="859"/>
      <c r="V28" s="859"/>
      <c r="W28" s="859"/>
      <c r="X28" s="859"/>
      <c r="Y28" s="859"/>
      <c r="Z28" s="859"/>
      <c r="AA28" s="859"/>
      <c r="AB28" s="859"/>
      <c r="AC28" s="859"/>
      <c r="AD28" s="859"/>
      <c r="AE28" s="859"/>
      <c r="AF28" s="859"/>
      <c r="AG28" s="859"/>
      <c r="AH28" s="859"/>
      <c r="AI28" s="859"/>
      <c r="AJ28" s="859"/>
      <c r="AK28" s="684">
        <f t="shared" si="6"/>
        <v>0</v>
      </c>
      <c r="AL28" s="685"/>
      <c r="AM28" s="686">
        <f>SUM(AM21:AM26)</f>
        <v>0</v>
      </c>
      <c r="AO28" s="723"/>
      <c r="AS28" s="522" t="s">
        <v>260</v>
      </c>
      <c r="AT28" s="522">
        <v>0</v>
      </c>
      <c r="AU28" s="522">
        <v>0</v>
      </c>
    </row>
    <row r="29" spans="2:47" ht="18.75" customHeight="1">
      <c r="B29" s="2303" t="s">
        <v>1031</v>
      </c>
      <c r="C29" s="2306" t="s">
        <v>901</v>
      </c>
      <c r="D29" s="2308" t="s">
        <v>1026</v>
      </c>
      <c r="E29" s="1196" t="s">
        <v>895</v>
      </c>
      <c r="F29" s="1197">
        <f>MKJ・MLC・MLL!H82</f>
        <v>0</v>
      </c>
      <c r="G29" s="1197">
        <f>MKJ・MLC・MLL!I82</f>
        <v>0</v>
      </c>
      <c r="H29" s="1197">
        <f>MKJ・MLC・MLL!J82</f>
        <v>0</v>
      </c>
      <c r="I29" s="1197">
        <f>MKJ・MLC・MLL!K82</f>
        <v>0</v>
      </c>
      <c r="J29" s="1197">
        <f>MKJ・MLC・MLL!L82</f>
        <v>0</v>
      </c>
      <c r="K29" s="1197">
        <f>MKJ・MLC・MLL!M82</f>
        <v>0</v>
      </c>
      <c r="L29" s="1197">
        <f>MKJ・MLC・MLL!N82</f>
        <v>128</v>
      </c>
      <c r="M29" s="1197">
        <f>MKJ・MLC・MLL!O82</f>
        <v>224</v>
      </c>
      <c r="N29" s="1197">
        <f>MKJ・MLC・MLL!P82</f>
        <v>0</v>
      </c>
      <c r="O29" s="1197">
        <f>MKJ・MLC・MLL!Q82</f>
        <v>0</v>
      </c>
      <c r="P29" s="1197">
        <f>MKJ・MLC・MLL!R82</f>
        <v>384</v>
      </c>
      <c r="Q29" s="1197">
        <f>MKJ・MLC・MLL!S82</f>
        <v>160</v>
      </c>
      <c r="R29" s="1197">
        <f>MKJ・MLC・MLL!T82</f>
        <v>160</v>
      </c>
      <c r="S29" s="1197">
        <f>MKJ・MLC・MLL!U82</f>
        <v>160</v>
      </c>
      <c r="T29" s="1197">
        <f>MKJ・MLC・MLL!V82</f>
        <v>160</v>
      </c>
      <c r="U29" s="1197">
        <f>MKJ・MLC・MLL!W82</f>
        <v>0</v>
      </c>
      <c r="V29" s="1197">
        <f>MKJ・MLC・MLL!X82</f>
        <v>0</v>
      </c>
      <c r="W29" s="1197">
        <f>MKJ・MLC・MLL!Y82</f>
        <v>160</v>
      </c>
      <c r="X29" s="1197">
        <f>MKJ・MLC・MLL!Z82</f>
        <v>96</v>
      </c>
      <c r="Y29" s="1197">
        <f>MKJ・MLC・MLL!AA82</f>
        <v>0</v>
      </c>
      <c r="Z29" s="1197">
        <f>MKJ・MLC・MLL!AB82</f>
        <v>160</v>
      </c>
      <c r="AA29" s="1197">
        <f>MKJ・MLC・MLL!AC82</f>
        <v>160</v>
      </c>
      <c r="AB29" s="1197">
        <f>MKJ・MLC・MLL!AD82</f>
        <v>0</v>
      </c>
      <c r="AC29" s="1197">
        <f>MKJ・MLC・MLL!AE82</f>
        <v>0</v>
      </c>
      <c r="AD29" s="1197">
        <f>MKJ・MLC・MLL!AF82</f>
        <v>192</v>
      </c>
      <c r="AE29" s="1197">
        <f>MKJ・MLC・MLL!AG82</f>
        <v>192</v>
      </c>
      <c r="AF29" s="1197">
        <f>MKJ・MLC・MLL!AH82</f>
        <v>0</v>
      </c>
      <c r="AG29" s="1197">
        <f>MKJ・MLC・MLL!AI82</f>
        <v>0</v>
      </c>
      <c r="AH29" s="1197">
        <f>MKJ・MLC・MLL!AJ82</f>
        <v>0</v>
      </c>
      <c r="AI29" s="1197">
        <f>MKJ・MLC・MLL!AK82</f>
        <v>0</v>
      </c>
      <c r="AJ29" s="1197">
        <f>MKJ・MLC・MLL!AL82</f>
        <v>0</v>
      </c>
      <c r="AK29" s="726">
        <f t="shared" si="6"/>
        <v>2336</v>
      </c>
      <c r="AL29" s="727"/>
      <c r="AM29" s="728"/>
      <c r="AO29" s="713" t="s">
        <v>359</v>
      </c>
      <c r="AP29" s="713" t="s">
        <v>903</v>
      </c>
      <c r="AS29" s="522" t="s">
        <v>262</v>
      </c>
      <c r="AT29" s="522">
        <v>0</v>
      </c>
      <c r="AU29" s="522">
        <v>0</v>
      </c>
    </row>
    <row r="30" spans="2:47">
      <c r="B30" s="2304"/>
      <c r="C30" s="2307"/>
      <c r="D30" s="2309"/>
      <c r="E30" s="860" t="s">
        <v>904</v>
      </c>
      <c r="F30" s="1213"/>
      <c r="G30" s="1213"/>
      <c r="H30" s="1213"/>
      <c r="I30" s="1213"/>
      <c r="J30" s="1213"/>
      <c r="K30" s="1213"/>
      <c r="L30" s="1213"/>
      <c r="M30" s="1213"/>
      <c r="N30" s="1213"/>
      <c r="O30" s="1213"/>
      <c r="P30" s="1213"/>
      <c r="Q30" s="1213"/>
      <c r="R30" s="1213"/>
      <c r="S30" s="1213"/>
      <c r="T30" s="1213"/>
      <c r="U30" s="1213"/>
      <c r="V30" s="1213"/>
      <c r="W30" s="1213"/>
      <c r="X30" s="1213"/>
      <c r="Y30" s="1213"/>
      <c r="Z30" s="1213"/>
      <c r="AA30" s="1213"/>
      <c r="AB30" s="1213"/>
      <c r="AC30" s="1213"/>
      <c r="AD30" s="1213"/>
      <c r="AE30" s="1213"/>
      <c r="AF30" s="1213"/>
      <c r="AG30" s="1213"/>
      <c r="AH30" s="1213"/>
      <c r="AI30" s="1213"/>
      <c r="AJ30" s="1213"/>
      <c r="AK30" s="869">
        <f t="shared" si="6"/>
        <v>0</v>
      </c>
      <c r="AL30" s="729"/>
      <c r="AM30" s="730"/>
      <c r="AO30" s="555">
        <f>委託作業費!F33</f>
        <v>1096.8</v>
      </c>
      <c r="AS30" s="522" t="s">
        <v>264</v>
      </c>
      <c r="AT30" s="522">
        <v>0</v>
      </c>
      <c r="AU30" s="522">
        <v>0</v>
      </c>
    </row>
    <row r="31" spans="2:47">
      <c r="B31" s="2304"/>
      <c r="C31" s="2310" t="s">
        <v>907</v>
      </c>
      <c r="D31" s="2312" t="s">
        <v>1027</v>
      </c>
      <c r="E31" s="1198" t="s">
        <v>895</v>
      </c>
      <c r="F31" s="1199">
        <f>MKJ・MLC・MLL!H78</f>
        <v>0</v>
      </c>
      <c r="G31" s="1199">
        <f>MKJ・MLC・MLL!I78</f>
        <v>0</v>
      </c>
      <c r="H31" s="1199">
        <f>MKJ・MLC・MLL!J78</f>
        <v>0</v>
      </c>
      <c r="I31" s="1199">
        <f>MKJ・MLC・MLL!K78</f>
        <v>0</v>
      </c>
      <c r="J31" s="1199">
        <f>MKJ・MLC・MLL!L78</f>
        <v>0</v>
      </c>
      <c r="K31" s="1199">
        <f>MKJ・MLC・MLL!M78</f>
        <v>150</v>
      </c>
      <c r="L31" s="1199">
        <f>MKJ・MLC・MLL!N78</f>
        <v>128</v>
      </c>
      <c r="M31" s="1199">
        <f>MKJ・MLC・MLL!O78</f>
        <v>160</v>
      </c>
      <c r="N31" s="1199">
        <f>MKJ・MLC・MLL!P78</f>
        <v>0</v>
      </c>
      <c r="O31" s="1199">
        <f>MKJ・MLC・MLL!Q78</f>
        <v>0</v>
      </c>
      <c r="P31" s="1199">
        <f>MKJ・MLC・MLL!R78</f>
        <v>192</v>
      </c>
      <c r="Q31" s="1199">
        <f>MKJ・MLC・MLL!S78</f>
        <v>224</v>
      </c>
      <c r="R31" s="1199">
        <f>MKJ・MLC・MLL!T78</f>
        <v>224</v>
      </c>
      <c r="S31" s="1199">
        <f>MKJ・MLC・MLL!U78</f>
        <v>192</v>
      </c>
      <c r="T31" s="1199">
        <f>MKJ・MLC・MLL!V78</f>
        <v>192</v>
      </c>
      <c r="U31" s="1199">
        <f>MKJ・MLC・MLL!W78</f>
        <v>0</v>
      </c>
      <c r="V31" s="1199">
        <f>MKJ・MLC・MLL!X78</f>
        <v>0</v>
      </c>
      <c r="W31" s="1199">
        <f>MKJ・MLC・MLL!Y78</f>
        <v>192</v>
      </c>
      <c r="X31" s="1199">
        <f>MKJ・MLC・MLL!Z78</f>
        <v>160</v>
      </c>
      <c r="Y31" s="1199">
        <f>MKJ・MLC・MLL!AA78</f>
        <v>128</v>
      </c>
      <c r="Z31" s="1199">
        <f>MKJ・MLC・MLL!AB78</f>
        <v>160</v>
      </c>
      <c r="AA31" s="1199">
        <f>MKJ・MLC・MLL!AC78</f>
        <v>160</v>
      </c>
      <c r="AB31" s="1199">
        <f>MKJ・MLC・MLL!AD78</f>
        <v>0</v>
      </c>
      <c r="AC31" s="1199">
        <f>MKJ・MLC・MLL!AE78</f>
        <v>0</v>
      </c>
      <c r="AD31" s="1199">
        <f>MKJ・MLC・MLL!AF78</f>
        <v>160</v>
      </c>
      <c r="AE31" s="1199">
        <f>MKJ・MLC・MLL!AG78</f>
        <v>160</v>
      </c>
      <c r="AF31" s="1199">
        <f>MKJ・MLC・MLL!AH78</f>
        <v>128</v>
      </c>
      <c r="AG31" s="1199">
        <f>MKJ・MLC・MLL!AI78</f>
        <v>128</v>
      </c>
      <c r="AH31" s="1199">
        <f>MKJ・MLC・MLL!AJ78</f>
        <v>0</v>
      </c>
      <c r="AI31" s="1199">
        <f>MKJ・MLC・MLL!AK78</f>
        <v>0</v>
      </c>
      <c r="AJ31" s="1199">
        <f>MKJ・MLC・MLL!AL78</f>
        <v>0</v>
      </c>
      <c r="AK31" s="731">
        <f t="shared" si="6"/>
        <v>2838</v>
      </c>
      <c r="AL31" s="875">
        <f>管理ﾌｫｰﾏｯﾄ!G44</f>
        <v>2500</v>
      </c>
      <c r="AM31" s="730"/>
      <c r="AO31" s="523" t="s">
        <v>881</v>
      </c>
      <c r="AP31" s="558">
        <f>+AO30*AL31</f>
        <v>2742000</v>
      </c>
      <c r="AS31" s="522" t="s">
        <v>266</v>
      </c>
      <c r="AT31" s="522">
        <v>0</v>
      </c>
      <c r="AU31" s="522">
        <v>0</v>
      </c>
    </row>
    <row r="32" spans="2:47">
      <c r="B32" s="2304"/>
      <c r="C32" s="2311"/>
      <c r="D32" s="2309"/>
      <c r="E32" s="860" t="s">
        <v>904</v>
      </c>
      <c r="F32" s="868"/>
      <c r="G32" s="868"/>
      <c r="H32" s="868"/>
      <c r="I32" s="868"/>
      <c r="J32" s="868"/>
      <c r="K32" s="868"/>
      <c r="L32" s="868"/>
      <c r="M32" s="868"/>
      <c r="N32" s="868"/>
      <c r="O32" s="868"/>
      <c r="P32" s="868"/>
      <c r="Q32" s="868"/>
      <c r="R32" s="868"/>
      <c r="S32" s="868"/>
      <c r="T32" s="868"/>
      <c r="U32" s="868"/>
      <c r="V32" s="868"/>
      <c r="W32" s="868"/>
      <c r="X32" s="868"/>
      <c r="Y32" s="868"/>
      <c r="Z32" s="868"/>
      <c r="AA32" s="868"/>
      <c r="AB32" s="868"/>
      <c r="AC32" s="868"/>
      <c r="AD32" s="868"/>
      <c r="AE32" s="868"/>
      <c r="AF32" s="868"/>
      <c r="AG32" s="868"/>
      <c r="AH32" s="868"/>
      <c r="AI32" s="868"/>
      <c r="AJ32" s="868"/>
      <c r="AK32" s="869">
        <f t="shared" si="6"/>
        <v>0</v>
      </c>
      <c r="AL32" s="732"/>
      <c r="AM32" s="730"/>
      <c r="AO32" s="529" t="s">
        <v>883</v>
      </c>
      <c r="AP32" s="558">
        <f>+AO30*AK31</f>
        <v>3112718.4</v>
      </c>
      <c r="AS32" s="522" t="s">
        <v>268</v>
      </c>
      <c r="AT32" s="522">
        <v>0</v>
      </c>
      <c r="AU32" s="522">
        <v>0</v>
      </c>
    </row>
    <row r="33" spans="2:47">
      <c r="B33" s="2304"/>
      <c r="C33" s="2313" t="s">
        <v>910</v>
      </c>
      <c r="D33" s="2314"/>
      <c r="E33" s="2314"/>
      <c r="F33" s="803"/>
      <c r="G33" s="803"/>
      <c r="H33" s="803"/>
      <c r="I33" s="803"/>
      <c r="J33" s="803"/>
      <c r="K33" s="803"/>
      <c r="L33" s="803"/>
      <c r="M33" s="803"/>
      <c r="N33" s="803"/>
      <c r="O33" s="803"/>
      <c r="P33" s="803"/>
      <c r="Q33" s="803"/>
      <c r="R33" s="803"/>
      <c r="S33" s="803"/>
      <c r="T33" s="803"/>
      <c r="U33" s="803"/>
      <c r="V33" s="803"/>
      <c r="W33" s="803"/>
      <c r="X33" s="803"/>
      <c r="Y33" s="803"/>
      <c r="Z33" s="803"/>
      <c r="AA33" s="803"/>
      <c r="AB33" s="803"/>
      <c r="AC33" s="803"/>
      <c r="AD33" s="803"/>
      <c r="AE33" s="803"/>
      <c r="AF33" s="803"/>
      <c r="AG33" s="803"/>
      <c r="AH33" s="803"/>
      <c r="AI33" s="803"/>
      <c r="AJ33" s="803"/>
      <c r="AK33" s="733">
        <f t="shared" si="6"/>
        <v>0</v>
      </c>
      <c r="AL33" s="732"/>
      <c r="AM33" s="730"/>
      <c r="AO33" s="529" t="s">
        <v>886</v>
      </c>
      <c r="AP33" s="558">
        <f>+AO30*AK31</f>
        <v>3112718.4</v>
      </c>
      <c r="AS33" s="522" t="s">
        <v>918</v>
      </c>
      <c r="AT33" s="522">
        <v>0</v>
      </c>
      <c r="AU33" s="522">
        <v>0</v>
      </c>
    </row>
    <row r="34" spans="2:47">
      <c r="B34" s="2304"/>
      <c r="C34" s="2315" t="s">
        <v>653</v>
      </c>
      <c r="D34" s="2316"/>
      <c r="E34" s="853"/>
      <c r="F34" s="828">
        <f>+E34+F33-F32</f>
        <v>0</v>
      </c>
      <c r="G34" s="674">
        <f t="shared" ref="G34:AJ34" si="7">+F34+G32-G31</f>
        <v>0</v>
      </c>
      <c r="H34" s="674">
        <f t="shared" si="7"/>
        <v>0</v>
      </c>
      <c r="I34" s="674">
        <f t="shared" si="7"/>
        <v>0</v>
      </c>
      <c r="J34" s="674">
        <f t="shared" si="7"/>
        <v>0</v>
      </c>
      <c r="K34" s="674">
        <f t="shared" si="7"/>
        <v>-150</v>
      </c>
      <c r="L34" s="674">
        <f t="shared" si="7"/>
        <v>-278</v>
      </c>
      <c r="M34" s="674">
        <f t="shared" si="7"/>
        <v>-438</v>
      </c>
      <c r="N34" s="674">
        <f t="shared" si="7"/>
        <v>-438</v>
      </c>
      <c r="O34" s="674">
        <f t="shared" si="7"/>
        <v>-438</v>
      </c>
      <c r="P34" s="674">
        <f t="shared" si="7"/>
        <v>-630</v>
      </c>
      <c r="Q34" s="674">
        <f t="shared" si="7"/>
        <v>-854</v>
      </c>
      <c r="R34" s="674">
        <f t="shared" si="7"/>
        <v>-1078</v>
      </c>
      <c r="S34" s="674">
        <f t="shared" si="7"/>
        <v>-1270</v>
      </c>
      <c r="T34" s="674">
        <f t="shared" si="7"/>
        <v>-1462</v>
      </c>
      <c r="U34" s="674">
        <f t="shared" si="7"/>
        <v>-1462</v>
      </c>
      <c r="V34" s="674">
        <f t="shared" si="7"/>
        <v>-1462</v>
      </c>
      <c r="W34" s="674">
        <f t="shared" si="7"/>
        <v>-1654</v>
      </c>
      <c r="X34" s="674">
        <f t="shared" si="7"/>
        <v>-1814</v>
      </c>
      <c r="Y34" s="674">
        <f t="shared" si="7"/>
        <v>-1942</v>
      </c>
      <c r="Z34" s="674">
        <f t="shared" si="7"/>
        <v>-2102</v>
      </c>
      <c r="AA34" s="674">
        <f t="shared" si="7"/>
        <v>-2262</v>
      </c>
      <c r="AB34" s="674">
        <f t="shared" si="7"/>
        <v>-2262</v>
      </c>
      <c r="AC34" s="674">
        <f t="shared" si="7"/>
        <v>-2262</v>
      </c>
      <c r="AD34" s="674">
        <f t="shared" si="7"/>
        <v>-2422</v>
      </c>
      <c r="AE34" s="674">
        <f t="shared" si="7"/>
        <v>-2582</v>
      </c>
      <c r="AF34" s="674">
        <f t="shared" si="7"/>
        <v>-2710</v>
      </c>
      <c r="AG34" s="674">
        <f t="shared" si="7"/>
        <v>-2838</v>
      </c>
      <c r="AH34" s="674">
        <f t="shared" si="7"/>
        <v>-2838</v>
      </c>
      <c r="AI34" s="674">
        <f t="shared" si="7"/>
        <v>-2838</v>
      </c>
      <c r="AJ34" s="674">
        <f t="shared" si="7"/>
        <v>-2838</v>
      </c>
      <c r="AK34" s="734"/>
      <c r="AL34" s="692"/>
      <c r="AM34" s="730"/>
      <c r="AO34" s="529" t="s">
        <v>888</v>
      </c>
      <c r="AP34" s="558">
        <f>+AO30*AK32</f>
        <v>0</v>
      </c>
      <c r="AS34" s="522" t="s">
        <v>271</v>
      </c>
      <c r="AT34" s="522">
        <v>0</v>
      </c>
      <c r="AU34" s="522">
        <v>0</v>
      </c>
    </row>
    <row r="35" spans="2:47">
      <c r="B35" s="2304"/>
      <c r="C35" s="2317" t="s">
        <v>1028</v>
      </c>
      <c r="D35" s="2317"/>
      <c r="E35" s="1198" t="s">
        <v>895</v>
      </c>
      <c r="F35" s="1201">
        <f>+D36+F29-F31</f>
        <v>150</v>
      </c>
      <c r="G35" s="1201">
        <f t="shared" ref="G35:AJ35" si="8">F35+G29-G31</f>
        <v>150</v>
      </c>
      <c r="H35" s="1201">
        <f t="shared" si="8"/>
        <v>150</v>
      </c>
      <c r="I35" s="1201">
        <f t="shared" si="8"/>
        <v>150</v>
      </c>
      <c r="J35" s="1201">
        <f t="shared" si="8"/>
        <v>150</v>
      </c>
      <c r="K35" s="1201">
        <f t="shared" si="8"/>
        <v>0</v>
      </c>
      <c r="L35" s="1201">
        <f t="shared" si="8"/>
        <v>0</v>
      </c>
      <c r="M35" s="1201">
        <f t="shared" si="8"/>
        <v>64</v>
      </c>
      <c r="N35" s="1201">
        <f t="shared" si="8"/>
        <v>64</v>
      </c>
      <c r="O35" s="1201">
        <f t="shared" si="8"/>
        <v>64</v>
      </c>
      <c r="P35" s="1201">
        <f t="shared" si="8"/>
        <v>256</v>
      </c>
      <c r="Q35" s="1201">
        <f t="shared" si="8"/>
        <v>192</v>
      </c>
      <c r="R35" s="1201">
        <f t="shared" si="8"/>
        <v>128</v>
      </c>
      <c r="S35" s="1201">
        <f t="shared" si="8"/>
        <v>96</v>
      </c>
      <c r="T35" s="1201">
        <f t="shared" si="8"/>
        <v>64</v>
      </c>
      <c r="U35" s="1201">
        <f t="shared" si="8"/>
        <v>64</v>
      </c>
      <c r="V35" s="1201">
        <f t="shared" si="8"/>
        <v>64</v>
      </c>
      <c r="W35" s="1201">
        <f t="shared" si="8"/>
        <v>32</v>
      </c>
      <c r="X35" s="1201">
        <f t="shared" si="8"/>
        <v>-32</v>
      </c>
      <c r="Y35" s="1201">
        <f t="shared" si="8"/>
        <v>-160</v>
      </c>
      <c r="Z35" s="1201">
        <f t="shared" si="8"/>
        <v>-160</v>
      </c>
      <c r="AA35" s="1201">
        <f t="shared" si="8"/>
        <v>-160</v>
      </c>
      <c r="AB35" s="1201">
        <f t="shared" si="8"/>
        <v>-160</v>
      </c>
      <c r="AC35" s="1201">
        <f t="shared" si="8"/>
        <v>-160</v>
      </c>
      <c r="AD35" s="1201">
        <f t="shared" si="8"/>
        <v>-128</v>
      </c>
      <c r="AE35" s="1201">
        <f t="shared" si="8"/>
        <v>-96</v>
      </c>
      <c r="AF35" s="1201">
        <f t="shared" si="8"/>
        <v>-224</v>
      </c>
      <c r="AG35" s="1201">
        <f t="shared" si="8"/>
        <v>-352</v>
      </c>
      <c r="AH35" s="1201">
        <f t="shared" si="8"/>
        <v>-352</v>
      </c>
      <c r="AI35" s="1201">
        <f t="shared" si="8"/>
        <v>-352</v>
      </c>
      <c r="AJ35" s="1201">
        <f t="shared" si="8"/>
        <v>-352</v>
      </c>
      <c r="AK35" s="841">
        <f>+AJ35</f>
        <v>-352</v>
      </c>
      <c r="AL35" s="729"/>
      <c r="AM35" s="730"/>
      <c r="AS35" s="522" t="s">
        <v>273</v>
      </c>
      <c r="AT35" s="522">
        <v>0</v>
      </c>
      <c r="AU35" s="522">
        <v>0</v>
      </c>
    </row>
    <row r="36" spans="2:47">
      <c r="B36" s="2304"/>
      <c r="C36" s="719"/>
      <c r="D36" s="720">
        <f>在庫管理!G28</f>
        <v>150</v>
      </c>
      <c r="E36" s="860" t="s">
        <v>904</v>
      </c>
      <c r="F36" s="863"/>
      <c r="G36" s="863"/>
      <c r="H36" s="863"/>
      <c r="I36" s="863"/>
      <c r="J36" s="863"/>
      <c r="K36" s="863"/>
      <c r="L36" s="863"/>
      <c r="M36" s="863"/>
      <c r="N36" s="863"/>
      <c r="O36" s="863"/>
      <c r="P36" s="863"/>
      <c r="Q36" s="863"/>
      <c r="R36" s="863"/>
      <c r="S36" s="863"/>
      <c r="T36" s="863"/>
      <c r="U36" s="863"/>
      <c r="V36" s="863"/>
      <c r="W36" s="863"/>
      <c r="X36" s="863"/>
      <c r="Y36" s="863"/>
      <c r="Z36" s="863"/>
      <c r="AA36" s="863"/>
      <c r="AB36" s="863"/>
      <c r="AC36" s="863"/>
      <c r="AD36" s="863"/>
      <c r="AE36" s="863"/>
      <c r="AF36" s="863"/>
      <c r="AG36" s="863"/>
      <c r="AH36" s="863"/>
      <c r="AI36" s="863"/>
      <c r="AJ36" s="863">
        <f>AI36+AJ30+AJ33-AJ32</f>
        <v>0</v>
      </c>
      <c r="AK36" s="804">
        <f>+AJ36</f>
        <v>0</v>
      </c>
      <c r="AL36" s="736"/>
      <c r="AM36" s="737"/>
      <c r="AS36" s="522" t="s">
        <v>275</v>
      </c>
      <c r="AT36" s="522">
        <v>0</v>
      </c>
      <c r="AU36" s="522">
        <v>0</v>
      </c>
    </row>
    <row r="37" spans="2:47">
      <c r="B37" s="2304"/>
      <c r="C37" s="2385" t="s">
        <v>1029</v>
      </c>
      <c r="D37" s="2386"/>
      <c r="E37" s="866"/>
      <c r="F37" s="1203"/>
      <c r="G37" s="1203"/>
      <c r="H37" s="1203"/>
      <c r="I37" s="1203"/>
      <c r="J37" s="1203"/>
      <c r="K37" s="1203"/>
      <c r="L37" s="1203"/>
      <c r="M37" s="1203"/>
      <c r="N37" s="1203"/>
      <c r="O37" s="1203"/>
      <c r="P37" s="1203"/>
      <c r="Q37" s="1203"/>
      <c r="R37" s="1203"/>
      <c r="S37" s="1203"/>
      <c r="T37" s="1203"/>
      <c r="U37" s="1203"/>
      <c r="V37" s="1203"/>
      <c r="W37" s="1203"/>
      <c r="X37" s="1203"/>
      <c r="Y37" s="1203"/>
      <c r="Z37" s="1203"/>
      <c r="AA37" s="1203"/>
      <c r="AB37" s="1203"/>
      <c r="AC37" s="1203"/>
      <c r="AD37" s="1203"/>
      <c r="AE37" s="1203"/>
      <c r="AF37" s="1203"/>
      <c r="AG37" s="1203"/>
      <c r="AH37" s="1203"/>
      <c r="AI37" s="1203"/>
      <c r="AJ37" s="1203"/>
      <c r="AK37" s="736">
        <f t="shared" ref="AK37:AK43" si="9">SUM(F37:AJ37)</f>
        <v>0</v>
      </c>
      <c r="AL37" s="677"/>
      <c r="AM37" s="678"/>
      <c r="AS37" s="522" t="s">
        <v>277</v>
      </c>
      <c r="AT37" s="522">
        <v>0</v>
      </c>
      <c r="AU37" s="522">
        <v>0</v>
      </c>
    </row>
    <row r="38" spans="2:47" ht="19.2" thickBot="1">
      <c r="B38" s="2305"/>
      <c r="C38" s="2301" t="s">
        <v>912</v>
      </c>
      <c r="D38" s="2302"/>
      <c r="E38" s="854"/>
      <c r="F38" s="859"/>
      <c r="G38" s="859"/>
      <c r="H38" s="859"/>
      <c r="I38" s="859"/>
      <c r="J38" s="859"/>
      <c r="K38" s="859"/>
      <c r="L38" s="859"/>
      <c r="M38" s="859"/>
      <c r="N38" s="859"/>
      <c r="O38" s="859"/>
      <c r="P38" s="859"/>
      <c r="Q38" s="859"/>
      <c r="R38" s="859"/>
      <c r="S38" s="859"/>
      <c r="T38" s="859"/>
      <c r="U38" s="859"/>
      <c r="V38" s="859"/>
      <c r="W38" s="859"/>
      <c r="X38" s="859"/>
      <c r="Y38" s="859"/>
      <c r="Z38" s="859"/>
      <c r="AA38" s="859"/>
      <c r="AB38" s="859"/>
      <c r="AC38" s="859"/>
      <c r="AD38" s="859"/>
      <c r="AE38" s="859"/>
      <c r="AF38" s="859"/>
      <c r="AG38" s="859"/>
      <c r="AH38" s="859"/>
      <c r="AI38" s="859"/>
      <c r="AJ38" s="859"/>
      <c r="AK38" s="684">
        <f t="shared" si="9"/>
        <v>0</v>
      </c>
      <c r="AL38" s="685"/>
      <c r="AM38" s="686">
        <f>SUM(AM31:AM36)</f>
        <v>0</v>
      </c>
      <c r="AS38" s="522" t="s">
        <v>279</v>
      </c>
      <c r="AT38" s="522">
        <v>0</v>
      </c>
      <c r="AU38" s="522">
        <v>0</v>
      </c>
    </row>
    <row r="39" spans="2:47">
      <c r="B39" s="2303" t="s">
        <v>1032</v>
      </c>
      <c r="C39" s="2306" t="s">
        <v>901</v>
      </c>
      <c r="D39" s="2308" t="s">
        <v>1026</v>
      </c>
      <c r="E39" s="1196" t="s">
        <v>895</v>
      </c>
      <c r="F39" s="1197">
        <f>MKJ・MLC・MLL!H133</f>
        <v>0</v>
      </c>
      <c r="G39" s="1197">
        <f>MKJ・MLC・MLL!I133</f>
        <v>0</v>
      </c>
      <c r="H39" s="1197">
        <f>MKJ・MLC・MLL!J133</f>
        <v>0</v>
      </c>
      <c r="I39" s="1197">
        <f>MKJ・MLC・MLL!K133</f>
        <v>0</v>
      </c>
      <c r="J39" s="1197">
        <f>MKJ・MLC・MLL!L133</f>
        <v>0</v>
      </c>
      <c r="K39" s="1197">
        <f>MKJ・MLC・MLL!M133</f>
        <v>0</v>
      </c>
      <c r="L39" s="1197">
        <f>MKJ・MLC・MLL!N133</f>
        <v>0</v>
      </c>
      <c r="M39" s="1197">
        <f>MKJ・MLC・MLL!O133</f>
        <v>0</v>
      </c>
      <c r="N39" s="1197">
        <f>MKJ・MLC・MLL!P133</f>
        <v>0</v>
      </c>
      <c r="O39" s="1197">
        <f>MKJ・MLC・MLL!Q133</f>
        <v>0</v>
      </c>
      <c r="P39" s="1197">
        <f>MKJ・MLC・MLL!R133</f>
        <v>0</v>
      </c>
      <c r="Q39" s="1197">
        <f>MKJ・MLC・MLL!S133</f>
        <v>0</v>
      </c>
      <c r="R39" s="1197">
        <f>MKJ・MLC・MLL!T133</f>
        <v>0</v>
      </c>
      <c r="S39" s="1197">
        <f>MKJ・MLC・MLL!U133</f>
        <v>0</v>
      </c>
      <c r="T39" s="1197">
        <f>MKJ・MLC・MLL!V133</f>
        <v>0</v>
      </c>
      <c r="U39" s="1197">
        <f>MKJ・MLC・MLL!W133</f>
        <v>0</v>
      </c>
      <c r="V39" s="1197">
        <f>MKJ・MLC・MLL!X133</f>
        <v>0</v>
      </c>
      <c r="W39" s="1197">
        <f>MKJ・MLC・MLL!Y133</f>
        <v>0</v>
      </c>
      <c r="X39" s="1197">
        <f>MKJ・MLC・MLL!Z133</f>
        <v>0</v>
      </c>
      <c r="Y39" s="1197">
        <f>MKJ・MLC・MLL!AA133</f>
        <v>0</v>
      </c>
      <c r="Z39" s="1197">
        <f>MKJ・MLC・MLL!AB133</f>
        <v>0</v>
      </c>
      <c r="AA39" s="1197">
        <f>MKJ・MLC・MLL!AC133</f>
        <v>0</v>
      </c>
      <c r="AB39" s="1197">
        <f>MKJ・MLC・MLL!AD133</f>
        <v>0</v>
      </c>
      <c r="AC39" s="1197">
        <f>MKJ・MLC・MLL!AE133</f>
        <v>0</v>
      </c>
      <c r="AD39" s="1197">
        <f>MKJ・MLC・MLL!AF133</f>
        <v>0</v>
      </c>
      <c r="AE39" s="1197">
        <f>MKJ・MLC・MLL!AG133</f>
        <v>0</v>
      </c>
      <c r="AF39" s="1197">
        <f>MKJ・MLC・MLL!AH133</f>
        <v>0</v>
      </c>
      <c r="AG39" s="1197">
        <f>MKJ・MLC・MLL!AI133</f>
        <v>0</v>
      </c>
      <c r="AH39" s="1197">
        <f>MKJ・MLC・MLL!AJ133</f>
        <v>0</v>
      </c>
      <c r="AI39" s="1197">
        <f>MKJ・MLC・MLL!AK133</f>
        <v>0</v>
      </c>
      <c r="AJ39" s="1197">
        <f>MKJ・MLC・MLL!AL133</f>
        <v>0</v>
      </c>
      <c r="AK39" s="726">
        <f t="shared" si="9"/>
        <v>0</v>
      </c>
      <c r="AL39" s="727"/>
      <c r="AM39" s="728"/>
      <c r="AO39" s="713" t="s">
        <v>359</v>
      </c>
      <c r="AP39" s="713" t="s">
        <v>903</v>
      </c>
      <c r="AS39" s="522" t="s">
        <v>930</v>
      </c>
      <c r="AT39" s="522">
        <v>2600</v>
      </c>
      <c r="AU39" s="522">
        <v>1800</v>
      </c>
    </row>
    <row r="40" spans="2:47">
      <c r="B40" s="2304"/>
      <c r="C40" s="2307"/>
      <c r="D40" s="2309"/>
      <c r="E40" s="860" t="s">
        <v>904</v>
      </c>
      <c r="F40" s="1213"/>
      <c r="G40" s="1213"/>
      <c r="H40" s="1213"/>
      <c r="I40" s="1213"/>
      <c r="J40" s="1213"/>
      <c r="K40" s="1213"/>
      <c r="L40" s="1213"/>
      <c r="M40" s="1213"/>
      <c r="N40" s="1213"/>
      <c r="O40" s="1213"/>
      <c r="P40" s="1213"/>
      <c r="Q40" s="1213"/>
      <c r="R40" s="1213"/>
      <c r="S40" s="1213"/>
      <c r="T40" s="1213"/>
      <c r="U40" s="1213"/>
      <c r="V40" s="1213"/>
      <c r="W40" s="1213"/>
      <c r="X40" s="1213"/>
      <c r="Y40" s="1213"/>
      <c r="Z40" s="1213"/>
      <c r="AA40" s="1213"/>
      <c r="AB40" s="1213"/>
      <c r="AC40" s="1213"/>
      <c r="AD40" s="1213"/>
      <c r="AE40" s="1213"/>
      <c r="AF40" s="1213"/>
      <c r="AG40" s="1213"/>
      <c r="AH40" s="1213"/>
      <c r="AI40" s="1213"/>
      <c r="AJ40" s="1213"/>
      <c r="AK40" s="869">
        <f t="shared" si="9"/>
        <v>0</v>
      </c>
      <c r="AL40" s="729"/>
      <c r="AM40" s="730"/>
      <c r="AO40" s="555">
        <f>委託作業費!F48</f>
        <v>510</v>
      </c>
      <c r="AS40" s="522" t="s">
        <v>931</v>
      </c>
      <c r="AT40" s="522">
        <v>2600</v>
      </c>
      <c r="AU40" s="522">
        <v>2000</v>
      </c>
    </row>
    <row r="41" spans="2:47">
      <c r="B41" s="2304"/>
      <c r="C41" s="2310" t="s">
        <v>907</v>
      </c>
      <c r="D41" s="2312" t="s">
        <v>1027</v>
      </c>
      <c r="E41" s="1198" t="s">
        <v>895</v>
      </c>
      <c r="F41" s="1199">
        <f>MKJ・MLC・MLL!H122</f>
        <v>0</v>
      </c>
      <c r="G41" s="1199">
        <f>MKJ・MLC・MLL!I122</f>
        <v>0</v>
      </c>
      <c r="H41" s="1199">
        <f>MKJ・MLC・MLL!J122</f>
        <v>0</v>
      </c>
      <c r="I41" s="1199">
        <f>MKJ・MLC・MLL!K122</f>
        <v>0</v>
      </c>
      <c r="J41" s="1199">
        <f>MKJ・MLC・MLL!L122</f>
        <v>0</v>
      </c>
      <c r="K41" s="1199">
        <f>MKJ・MLC・MLL!M122</f>
        <v>0</v>
      </c>
      <c r="L41" s="1199">
        <f>MKJ・MLC・MLL!N122</f>
        <v>0</v>
      </c>
      <c r="M41" s="1199">
        <f>MKJ・MLC・MLL!O122</f>
        <v>0</v>
      </c>
      <c r="N41" s="1199">
        <f>MKJ・MLC・MLL!P122</f>
        <v>0</v>
      </c>
      <c r="O41" s="1199">
        <f>MKJ・MLC・MLL!Q122</f>
        <v>0</v>
      </c>
      <c r="P41" s="1199">
        <f>MKJ・MLC・MLL!R122</f>
        <v>0</v>
      </c>
      <c r="Q41" s="1199">
        <f>MKJ・MLC・MLL!S122</f>
        <v>0</v>
      </c>
      <c r="R41" s="1199">
        <f>MKJ・MLC・MLL!T122</f>
        <v>0</v>
      </c>
      <c r="S41" s="1199">
        <f>MKJ・MLC・MLL!U122</f>
        <v>0</v>
      </c>
      <c r="T41" s="1199">
        <f>MKJ・MLC・MLL!V122</f>
        <v>0</v>
      </c>
      <c r="U41" s="1199">
        <f>MKJ・MLC・MLL!W122</f>
        <v>0</v>
      </c>
      <c r="V41" s="1199">
        <f>MKJ・MLC・MLL!X122</f>
        <v>0</v>
      </c>
      <c r="W41" s="1199">
        <f>MKJ・MLC・MLL!Y122</f>
        <v>0</v>
      </c>
      <c r="X41" s="1199">
        <f>MKJ・MLC・MLL!Z122</f>
        <v>0</v>
      </c>
      <c r="Y41" s="1199">
        <f>MKJ・MLC・MLL!AA122</f>
        <v>0</v>
      </c>
      <c r="Z41" s="1199">
        <f>MKJ・MLC・MLL!AB122</f>
        <v>0</v>
      </c>
      <c r="AA41" s="1199">
        <f>MKJ・MLC・MLL!AC122</f>
        <v>0</v>
      </c>
      <c r="AB41" s="1199">
        <f>MKJ・MLC・MLL!AD122</f>
        <v>0</v>
      </c>
      <c r="AC41" s="1199">
        <f>MKJ・MLC・MLL!AE122</f>
        <v>0</v>
      </c>
      <c r="AD41" s="1199">
        <f>MKJ・MLC・MLL!AF122</f>
        <v>0</v>
      </c>
      <c r="AE41" s="1199">
        <f>MKJ・MLC・MLL!AG122</f>
        <v>0</v>
      </c>
      <c r="AF41" s="1199">
        <f>MKJ・MLC・MLL!AH122</f>
        <v>0</v>
      </c>
      <c r="AG41" s="1199">
        <f>MKJ・MLC・MLL!AI122</f>
        <v>0</v>
      </c>
      <c r="AH41" s="1199">
        <f>MKJ・MLC・MLL!AJ122</f>
        <v>0</v>
      </c>
      <c r="AI41" s="1199">
        <f>MKJ・MLC・MLL!AK122</f>
        <v>0</v>
      </c>
      <c r="AJ41" s="1199">
        <f>MKJ・MLC・MLL!AL122</f>
        <v>0</v>
      </c>
      <c r="AK41" s="731">
        <f t="shared" si="9"/>
        <v>0</v>
      </c>
      <c r="AL41" s="875">
        <f>管理ﾌｫｰﾏｯﾄ!G45</f>
        <v>0</v>
      </c>
      <c r="AM41" s="730"/>
      <c r="AO41" s="523" t="s">
        <v>881</v>
      </c>
      <c r="AP41" s="558">
        <f>+AO40*AL41</f>
        <v>0</v>
      </c>
      <c r="AS41" s="522" t="s">
        <v>932</v>
      </c>
      <c r="AT41" s="522">
        <v>2600</v>
      </c>
      <c r="AU41" s="522">
        <v>2000</v>
      </c>
    </row>
    <row r="42" spans="2:47">
      <c r="B42" s="2304"/>
      <c r="C42" s="2311"/>
      <c r="D42" s="2309"/>
      <c r="E42" s="860" t="s">
        <v>904</v>
      </c>
      <c r="F42" s="1213"/>
      <c r="G42" s="1213"/>
      <c r="H42" s="1213"/>
      <c r="I42" s="1213"/>
      <c r="J42" s="1213"/>
      <c r="K42" s="1213"/>
      <c r="L42" s="1213"/>
      <c r="M42" s="1213"/>
      <c r="N42" s="1213"/>
      <c r="O42" s="1213"/>
      <c r="P42" s="1213"/>
      <c r="Q42" s="1213"/>
      <c r="R42" s="1213"/>
      <c r="S42" s="1213"/>
      <c r="T42" s="1213"/>
      <c r="U42" s="1213"/>
      <c r="V42" s="1213"/>
      <c r="W42" s="1213"/>
      <c r="X42" s="1213"/>
      <c r="Y42" s="1213"/>
      <c r="Z42" s="1213"/>
      <c r="AA42" s="1213"/>
      <c r="AB42" s="1213"/>
      <c r="AC42" s="1213"/>
      <c r="AD42" s="1213"/>
      <c r="AE42" s="1213"/>
      <c r="AF42" s="1213"/>
      <c r="AG42" s="1213"/>
      <c r="AH42" s="1213"/>
      <c r="AI42" s="1213"/>
      <c r="AJ42" s="1213"/>
      <c r="AK42" s="869">
        <f t="shared" si="9"/>
        <v>0</v>
      </c>
      <c r="AL42" s="732"/>
      <c r="AM42" s="730"/>
      <c r="AO42" s="529" t="s">
        <v>883</v>
      </c>
      <c r="AP42" s="558">
        <f>+AO40*AK41</f>
        <v>0</v>
      </c>
      <c r="AS42" s="522" t="s">
        <v>933</v>
      </c>
      <c r="AT42" s="522">
        <v>2700</v>
      </c>
      <c r="AU42" s="522">
        <v>2000</v>
      </c>
    </row>
    <row r="43" spans="2:47">
      <c r="B43" s="2304"/>
      <c r="C43" s="2313" t="s">
        <v>910</v>
      </c>
      <c r="D43" s="2314"/>
      <c r="E43" s="2314"/>
      <c r="F43" s="803"/>
      <c r="G43" s="803"/>
      <c r="H43" s="803"/>
      <c r="I43" s="803"/>
      <c r="J43" s="803"/>
      <c r="K43" s="803"/>
      <c r="L43" s="803"/>
      <c r="M43" s="803"/>
      <c r="N43" s="803"/>
      <c r="O43" s="803"/>
      <c r="P43" s="803"/>
      <c r="Q43" s="803"/>
      <c r="R43" s="803"/>
      <c r="S43" s="803"/>
      <c r="T43" s="803"/>
      <c r="U43" s="803"/>
      <c r="V43" s="803"/>
      <c r="W43" s="803"/>
      <c r="X43" s="803"/>
      <c r="Y43" s="803"/>
      <c r="Z43" s="803"/>
      <c r="AA43" s="803"/>
      <c r="AB43" s="803"/>
      <c r="AC43" s="803"/>
      <c r="AD43" s="803"/>
      <c r="AE43" s="803"/>
      <c r="AF43" s="803"/>
      <c r="AG43" s="803"/>
      <c r="AH43" s="803"/>
      <c r="AI43" s="803"/>
      <c r="AJ43" s="803"/>
      <c r="AK43" s="733">
        <f t="shared" si="9"/>
        <v>0</v>
      </c>
      <c r="AL43" s="732"/>
      <c r="AM43" s="730"/>
      <c r="AO43" s="529" t="s">
        <v>886</v>
      </c>
      <c r="AP43" s="558">
        <f>+AO40*AK41</f>
        <v>0</v>
      </c>
      <c r="AS43" s="522" t="s">
        <v>934</v>
      </c>
      <c r="AT43" s="522">
        <v>2500</v>
      </c>
      <c r="AU43" s="522">
        <v>1700</v>
      </c>
    </row>
    <row r="44" spans="2:47">
      <c r="B44" s="2304"/>
      <c r="C44" s="2315" t="s">
        <v>653</v>
      </c>
      <c r="D44" s="2316"/>
      <c r="E44" s="853"/>
      <c r="F44" s="828">
        <f>+E44+F43-F42</f>
        <v>0</v>
      </c>
      <c r="G44" s="674">
        <f t="shared" ref="G44:AJ44" si="10">+F44+G42-G41</f>
        <v>0</v>
      </c>
      <c r="H44" s="674">
        <f t="shared" si="10"/>
        <v>0</v>
      </c>
      <c r="I44" s="674">
        <f t="shared" si="10"/>
        <v>0</v>
      </c>
      <c r="J44" s="674">
        <f t="shared" si="10"/>
        <v>0</v>
      </c>
      <c r="K44" s="674">
        <f t="shared" si="10"/>
        <v>0</v>
      </c>
      <c r="L44" s="674">
        <f t="shared" si="10"/>
        <v>0</v>
      </c>
      <c r="M44" s="674">
        <f t="shared" si="10"/>
        <v>0</v>
      </c>
      <c r="N44" s="674">
        <f t="shared" si="10"/>
        <v>0</v>
      </c>
      <c r="O44" s="674">
        <f t="shared" si="10"/>
        <v>0</v>
      </c>
      <c r="P44" s="674">
        <f t="shared" si="10"/>
        <v>0</v>
      </c>
      <c r="Q44" s="674">
        <f t="shared" si="10"/>
        <v>0</v>
      </c>
      <c r="R44" s="674">
        <f t="shared" si="10"/>
        <v>0</v>
      </c>
      <c r="S44" s="674">
        <f t="shared" si="10"/>
        <v>0</v>
      </c>
      <c r="T44" s="674">
        <f t="shared" si="10"/>
        <v>0</v>
      </c>
      <c r="U44" s="674">
        <f t="shared" si="10"/>
        <v>0</v>
      </c>
      <c r="V44" s="674">
        <f t="shared" si="10"/>
        <v>0</v>
      </c>
      <c r="W44" s="674">
        <f t="shared" si="10"/>
        <v>0</v>
      </c>
      <c r="X44" s="674">
        <f t="shared" si="10"/>
        <v>0</v>
      </c>
      <c r="Y44" s="674">
        <f t="shared" si="10"/>
        <v>0</v>
      </c>
      <c r="Z44" s="674">
        <f t="shared" si="10"/>
        <v>0</v>
      </c>
      <c r="AA44" s="674">
        <f t="shared" si="10"/>
        <v>0</v>
      </c>
      <c r="AB44" s="674">
        <f t="shared" si="10"/>
        <v>0</v>
      </c>
      <c r="AC44" s="674">
        <f t="shared" si="10"/>
        <v>0</v>
      </c>
      <c r="AD44" s="674">
        <f t="shared" si="10"/>
        <v>0</v>
      </c>
      <c r="AE44" s="674">
        <f t="shared" si="10"/>
        <v>0</v>
      </c>
      <c r="AF44" s="674">
        <f t="shared" si="10"/>
        <v>0</v>
      </c>
      <c r="AG44" s="674">
        <f t="shared" si="10"/>
        <v>0</v>
      </c>
      <c r="AH44" s="674">
        <f t="shared" si="10"/>
        <v>0</v>
      </c>
      <c r="AI44" s="674">
        <f t="shared" si="10"/>
        <v>0</v>
      </c>
      <c r="AJ44" s="674">
        <f t="shared" si="10"/>
        <v>0</v>
      </c>
      <c r="AK44" s="734"/>
      <c r="AL44" s="692"/>
      <c r="AM44" s="730"/>
      <c r="AO44" s="529" t="s">
        <v>888</v>
      </c>
      <c r="AP44" s="558">
        <f>+AO40*AK42</f>
        <v>0</v>
      </c>
      <c r="AS44" s="522" t="s">
        <v>935</v>
      </c>
      <c r="AT44" s="522">
        <v>2600</v>
      </c>
      <c r="AU44" s="522">
        <v>1800</v>
      </c>
    </row>
    <row r="45" spans="2:47">
      <c r="B45" s="2304"/>
      <c r="C45" s="2317" t="s">
        <v>1028</v>
      </c>
      <c r="D45" s="2317"/>
      <c r="E45" s="1198" t="s">
        <v>895</v>
      </c>
      <c r="F45" s="1201">
        <f>+D46+F39-F41</f>
        <v>0</v>
      </c>
      <c r="G45" s="1201">
        <f t="shared" ref="G45:AJ45" si="11">F45+G39-G41</f>
        <v>0</v>
      </c>
      <c r="H45" s="1201">
        <f t="shared" si="11"/>
        <v>0</v>
      </c>
      <c r="I45" s="1201">
        <f t="shared" si="11"/>
        <v>0</v>
      </c>
      <c r="J45" s="1201">
        <f t="shared" si="11"/>
        <v>0</v>
      </c>
      <c r="K45" s="1201">
        <f t="shared" si="11"/>
        <v>0</v>
      </c>
      <c r="L45" s="1201">
        <f t="shared" si="11"/>
        <v>0</v>
      </c>
      <c r="M45" s="1201">
        <f t="shared" si="11"/>
        <v>0</v>
      </c>
      <c r="N45" s="1201">
        <f t="shared" si="11"/>
        <v>0</v>
      </c>
      <c r="O45" s="1201">
        <f t="shared" si="11"/>
        <v>0</v>
      </c>
      <c r="P45" s="1201">
        <f t="shared" si="11"/>
        <v>0</v>
      </c>
      <c r="Q45" s="1201">
        <f t="shared" si="11"/>
        <v>0</v>
      </c>
      <c r="R45" s="1201">
        <f t="shared" si="11"/>
        <v>0</v>
      </c>
      <c r="S45" s="1201">
        <f t="shared" si="11"/>
        <v>0</v>
      </c>
      <c r="T45" s="1201">
        <f t="shared" si="11"/>
        <v>0</v>
      </c>
      <c r="U45" s="1201">
        <f t="shared" si="11"/>
        <v>0</v>
      </c>
      <c r="V45" s="1201">
        <f t="shared" si="11"/>
        <v>0</v>
      </c>
      <c r="W45" s="1201">
        <f t="shared" si="11"/>
        <v>0</v>
      </c>
      <c r="X45" s="1201">
        <f t="shared" si="11"/>
        <v>0</v>
      </c>
      <c r="Y45" s="1201">
        <f t="shared" si="11"/>
        <v>0</v>
      </c>
      <c r="Z45" s="1201">
        <f t="shared" si="11"/>
        <v>0</v>
      </c>
      <c r="AA45" s="1201">
        <f t="shared" si="11"/>
        <v>0</v>
      </c>
      <c r="AB45" s="1201">
        <f t="shared" si="11"/>
        <v>0</v>
      </c>
      <c r="AC45" s="1201">
        <f t="shared" si="11"/>
        <v>0</v>
      </c>
      <c r="AD45" s="1201">
        <f t="shared" si="11"/>
        <v>0</v>
      </c>
      <c r="AE45" s="1201">
        <f t="shared" si="11"/>
        <v>0</v>
      </c>
      <c r="AF45" s="1201">
        <f t="shared" si="11"/>
        <v>0</v>
      </c>
      <c r="AG45" s="1201">
        <f t="shared" si="11"/>
        <v>0</v>
      </c>
      <c r="AH45" s="1201">
        <f t="shared" si="11"/>
        <v>0</v>
      </c>
      <c r="AI45" s="1201">
        <f t="shared" si="11"/>
        <v>0</v>
      </c>
      <c r="AJ45" s="1201">
        <f t="shared" si="11"/>
        <v>0</v>
      </c>
      <c r="AK45" s="841">
        <f>+AJ45</f>
        <v>0</v>
      </c>
      <c r="AL45" s="729"/>
      <c r="AM45" s="730"/>
      <c r="AS45" s="522" t="s">
        <v>936</v>
      </c>
      <c r="AT45" s="522">
        <v>500</v>
      </c>
      <c r="AU45" s="522">
        <v>800</v>
      </c>
    </row>
    <row r="46" spans="2:47">
      <c r="B46" s="2304"/>
      <c r="C46" s="719"/>
      <c r="D46" s="720">
        <f>在庫管理!I27</f>
        <v>0</v>
      </c>
      <c r="E46" s="860" t="s">
        <v>904</v>
      </c>
      <c r="F46" s="863"/>
      <c r="G46" s="863"/>
      <c r="H46" s="863"/>
      <c r="I46" s="863"/>
      <c r="J46" s="863"/>
      <c r="K46" s="863"/>
      <c r="L46" s="863"/>
      <c r="M46" s="863"/>
      <c r="N46" s="863"/>
      <c r="O46" s="863"/>
      <c r="P46" s="863"/>
      <c r="Q46" s="863"/>
      <c r="R46" s="863"/>
      <c r="S46" s="863"/>
      <c r="T46" s="863"/>
      <c r="U46" s="863"/>
      <c r="V46" s="863"/>
      <c r="W46" s="863"/>
      <c r="X46" s="863"/>
      <c r="Y46" s="863"/>
      <c r="Z46" s="863"/>
      <c r="AA46" s="863"/>
      <c r="AB46" s="863"/>
      <c r="AC46" s="863"/>
      <c r="AD46" s="863"/>
      <c r="AE46" s="863"/>
      <c r="AF46" s="863"/>
      <c r="AG46" s="863"/>
      <c r="AH46" s="863"/>
      <c r="AI46" s="863"/>
      <c r="AJ46" s="863">
        <f>AI46+AJ40+AJ43-AJ42</f>
        <v>0</v>
      </c>
      <c r="AK46" s="804">
        <f>+AJ46</f>
        <v>0</v>
      </c>
      <c r="AL46" s="736"/>
      <c r="AM46" s="737"/>
      <c r="AS46" s="522" t="s">
        <v>937</v>
      </c>
      <c r="AT46" s="522">
        <v>0</v>
      </c>
      <c r="AU46" s="522">
        <v>0</v>
      </c>
    </row>
    <row r="47" spans="2:47">
      <c r="B47" s="2304"/>
      <c r="C47" s="2385" t="s">
        <v>1029</v>
      </c>
      <c r="D47" s="2386"/>
      <c r="E47" s="866"/>
      <c r="F47" s="1203"/>
      <c r="G47" s="1203"/>
      <c r="H47" s="1203"/>
      <c r="I47" s="1203"/>
      <c r="J47" s="1203"/>
      <c r="K47" s="1203"/>
      <c r="L47" s="1203"/>
      <c r="M47" s="1203"/>
      <c r="N47" s="1203"/>
      <c r="O47" s="1203"/>
      <c r="P47" s="1203"/>
      <c r="Q47" s="1203"/>
      <c r="R47" s="1203"/>
      <c r="S47" s="1203"/>
      <c r="T47" s="1203"/>
      <c r="U47" s="1203"/>
      <c r="V47" s="1203"/>
      <c r="W47" s="1203"/>
      <c r="X47" s="1203"/>
      <c r="Y47" s="1203"/>
      <c r="Z47" s="1203"/>
      <c r="AA47" s="1203"/>
      <c r="AB47" s="1203"/>
      <c r="AC47" s="1203"/>
      <c r="AD47" s="1203"/>
      <c r="AE47" s="1203"/>
      <c r="AF47" s="1203"/>
      <c r="AG47" s="1203"/>
      <c r="AH47" s="1203"/>
      <c r="AI47" s="1203"/>
      <c r="AJ47" s="1203"/>
      <c r="AK47" s="736">
        <f t="shared" ref="AK47:AK53" si="12">SUM(F47:AJ47)</f>
        <v>0</v>
      </c>
      <c r="AL47" s="677"/>
      <c r="AM47" s="678"/>
      <c r="AS47" s="515"/>
      <c r="AT47" s="515"/>
      <c r="AU47" s="515"/>
    </row>
    <row r="48" spans="2:47" ht="19.2" thickBot="1">
      <c r="B48" s="2305"/>
      <c r="C48" s="2301" t="s">
        <v>912</v>
      </c>
      <c r="D48" s="2302"/>
      <c r="E48" s="854"/>
      <c r="F48" s="859"/>
      <c r="G48" s="859"/>
      <c r="H48" s="859"/>
      <c r="I48" s="859"/>
      <c r="J48" s="859"/>
      <c r="K48" s="859"/>
      <c r="L48" s="859"/>
      <c r="M48" s="859"/>
      <c r="N48" s="859"/>
      <c r="O48" s="859"/>
      <c r="P48" s="859"/>
      <c r="Q48" s="859"/>
      <c r="R48" s="859"/>
      <c r="S48" s="859"/>
      <c r="T48" s="859"/>
      <c r="U48" s="859"/>
      <c r="V48" s="859"/>
      <c r="W48" s="859"/>
      <c r="X48" s="859"/>
      <c r="Y48" s="859"/>
      <c r="Z48" s="859"/>
      <c r="AA48" s="859"/>
      <c r="AB48" s="859"/>
      <c r="AC48" s="859"/>
      <c r="AD48" s="859"/>
      <c r="AE48" s="859"/>
      <c r="AF48" s="859"/>
      <c r="AG48" s="859"/>
      <c r="AH48" s="859"/>
      <c r="AI48" s="859"/>
      <c r="AJ48" s="859"/>
      <c r="AK48" s="684">
        <f t="shared" si="12"/>
        <v>0</v>
      </c>
      <c r="AL48" s="685"/>
      <c r="AM48" s="686">
        <f>SUM(AM41:AM46)</f>
        <v>0</v>
      </c>
      <c r="AS48" s="522"/>
      <c r="AT48" s="522"/>
      <c r="AU48" s="522"/>
    </row>
    <row r="49" spans="2:47">
      <c r="B49" s="2303" t="s">
        <v>1033</v>
      </c>
      <c r="C49" s="2306" t="s">
        <v>901</v>
      </c>
      <c r="D49" s="2308" t="s">
        <v>1026</v>
      </c>
      <c r="E49" s="1196" t="s">
        <v>895</v>
      </c>
      <c r="F49" s="1197">
        <f>MKJ・MLC・MLL!H179</f>
        <v>0</v>
      </c>
      <c r="G49" s="1197">
        <f>MKJ・MLC・MLL!I179</f>
        <v>0</v>
      </c>
      <c r="H49" s="1197">
        <f>MKJ・MLC・MLL!J179</f>
        <v>0</v>
      </c>
      <c r="I49" s="1197">
        <f>MKJ・MLC・MLL!K179</f>
        <v>0</v>
      </c>
      <c r="J49" s="1197">
        <f>MKJ・MLC・MLL!L179</f>
        <v>0</v>
      </c>
      <c r="K49" s="1197">
        <f>MKJ・MLC・MLL!M179</f>
        <v>100</v>
      </c>
      <c r="L49" s="1197">
        <f>MKJ・MLC・MLL!N179</f>
        <v>100</v>
      </c>
      <c r="M49" s="1197">
        <f>MKJ・MLC・MLL!O179</f>
        <v>100</v>
      </c>
      <c r="N49" s="1197">
        <f>MKJ・MLC・MLL!P179</f>
        <v>0</v>
      </c>
      <c r="O49" s="1197">
        <f>MKJ・MLC・MLL!Q179</f>
        <v>0</v>
      </c>
      <c r="P49" s="1197">
        <f>MKJ・MLC・MLL!R179</f>
        <v>100</v>
      </c>
      <c r="Q49" s="1197">
        <f>MKJ・MLC・MLL!S179</f>
        <v>100</v>
      </c>
      <c r="R49" s="1197">
        <f>MKJ・MLC・MLL!T179</f>
        <v>160</v>
      </c>
      <c r="S49" s="1197">
        <f>MKJ・MLC・MLL!U179</f>
        <v>160</v>
      </c>
      <c r="T49" s="1197">
        <f>MKJ・MLC・MLL!V179</f>
        <v>160</v>
      </c>
      <c r="U49" s="1197">
        <f>MKJ・MLC・MLL!W179</f>
        <v>0</v>
      </c>
      <c r="V49" s="1197">
        <f>MKJ・MLC・MLL!X179</f>
        <v>0</v>
      </c>
      <c r="W49" s="1197">
        <f>MKJ・MLC・MLL!Y179</f>
        <v>160</v>
      </c>
      <c r="X49" s="1197">
        <f>MKJ・MLC・MLL!Z179</f>
        <v>160</v>
      </c>
      <c r="Y49" s="1197">
        <f>MKJ・MLC・MLL!AA179</f>
        <v>160</v>
      </c>
      <c r="Z49" s="1197">
        <f>MKJ・MLC・MLL!AB179</f>
        <v>160</v>
      </c>
      <c r="AA49" s="1197">
        <f>MKJ・MLC・MLL!AC179</f>
        <v>160</v>
      </c>
      <c r="AB49" s="1197">
        <f>MKJ・MLC・MLL!AD179</f>
        <v>0</v>
      </c>
      <c r="AC49" s="1197">
        <f>MKJ・MLC・MLL!AE179</f>
        <v>0</v>
      </c>
      <c r="AD49" s="1197">
        <f>MKJ・MLC・MLL!AF179</f>
        <v>160</v>
      </c>
      <c r="AE49" s="1197">
        <f>MKJ・MLC・MLL!AG179</f>
        <v>160</v>
      </c>
      <c r="AF49" s="1197">
        <f>MKJ・MLC・MLL!AH179</f>
        <v>160</v>
      </c>
      <c r="AG49" s="1197">
        <f>MKJ・MLC・MLL!AI179</f>
        <v>160</v>
      </c>
      <c r="AH49" s="1197">
        <f>MKJ・MLC・MLL!AJ179</f>
        <v>0</v>
      </c>
      <c r="AI49" s="1197">
        <f>MKJ・MLC・MLL!AK179</f>
        <v>0</v>
      </c>
      <c r="AJ49" s="1197">
        <f>MKJ・MLC・MLL!AL179</f>
        <v>0</v>
      </c>
      <c r="AK49" s="726">
        <f t="shared" si="12"/>
        <v>2420</v>
      </c>
      <c r="AL49" s="727"/>
      <c r="AM49" s="728"/>
      <c r="AO49" s="550" t="s">
        <v>1034</v>
      </c>
      <c r="AP49" s="550" t="s">
        <v>1035</v>
      </c>
      <c r="AS49" s="522"/>
      <c r="AT49" s="522"/>
      <c r="AU49" s="522"/>
    </row>
    <row r="50" spans="2:47">
      <c r="B50" s="2304"/>
      <c r="C50" s="2307"/>
      <c r="D50" s="2309"/>
      <c r="E50" s="860" t="s">
        <v>904</v>
      </c>
      <c r="F50" s="1213"/>
      <c r="G50" s="1213"/>
      <c r="H50" s="1213"/>
      <c r="I50" s="1213"/>
      <c r="J50" s="1213"/>
      <c r="K50" s="1213"/>
      <c r="L50" s="1213"/>
      <c r="M50" s="1213"/>
      <c r="N50" s="1213"/>
      <c r="O50" s="1213"/>
      <c r="P50" s="1213"/>
      <c r="Q50" s="1213"/>
      <c r="R50" s="1213"/>
      <c r="S50" s="1213"/>
      <c r="T50" s="1213"/>
      <c r="U50" s="1213"/>
      <c r="V50" s="1213"/>
      <c r="W50" s="1213"/>
      <c r="X50" s="1213"/>
      <c r="Y50" s="1213"/>
      <c r="Z50" s="1213"/>
      <c r="AA50" s="1213"/>
      <c r="AB50" s="1213"/>
      <c r="AC50" s="1213"/>
      <c r="AD50" s="1213"/>
      <c r="AE50" s="1213"/>
      <c r="AF50" s="1213"/>
      <c r="AG50" s="1213"/>
      <c r="AH50" s="1213"/>
      <c r="AI50" s="1213"/>
      <c r="AJ50" s="1213"/>
      <c r="AK50" s="869">
        <f t="shared" si="12"/>
        <v>0</v>
      </c>
      <c r="AL50" s="729"/>
      <c r="AM50" s="730"/>
      <c r="AO50" s="1325">
        <f>委託作業費!F47</f>
        <v>601.20000000000005</v>
      </c>
    </row>
    <row r="51" spans="2:47">
      <c r="B51" s="2304"/>
      <c r="C51" s="2310" t="s">
        <v>907</v>
      </c>
      <c r="D51" s="2312" t="s">
        <v>1027</v>
      </c>
      <c r="E51" s="1198" t="s">
        <v>895</v>
      </c>
      <c r="F51" s="1199">
        <f>MKJ・MLC・MLL!H168</f>
        <v>0</v>
      </c>
      <c r="G51" s="1199">
        <f>MKJ・MLC・MLL!I168</f>
        <v>0</v>
      </c>
      <c r="H51" s="1199">
        <f>MKJ・MLC・MLL!J168</f>
        <v>0</v>
      </c>
      <c r="I51" s="1199">
        <f>MKJ・MLC・MLL!K168</f>
        <v>0</v>
      </c>
      <c r="J51" s="1199">
        <f>MKJ・MLC・MLL!L168</f>
        <v>0</v>
      </c>
      <c r="K51" s="1199">
        <f>MKJ・MLC・MLL!M168</f>
        <v>0</v>
      </c>
      <c r="L51" s="1199">
        <f>MKJ・MLC・MLL!N168</f>
        <v>100</v>
      </c>
      <c r="M51" s="1199">
        <f>MKJ・MLC・MLL!O168</f>
        <v>100</v>
      </c>
      <c r="N51" s="1199">
        <f>MKJ・MLC・MLL!P168</f>
        <v>0</v>
      </c>
      <c r="O51" s="1199">
        <f>MKJ・MLC・MLL!Q168</f>
        <v>0</v>
      </c>
      <c r="P51" s="1199">
        <f>MKJ・MLC・MLL!R168</f>
        <v>100</v>
      </c>
      <c r="Q51" s="1199">
        <f>MKJ・MLC・MLL!S168</f>
        <v>100</v>
      </c>
      <c r="R51" s="1199">
        <f>MKJ・MLC・MLL!T168</f>
        <v>100</v>
      </c>
      <c r="S51" s="1199">
        <f>MKJ・MLC・MLL!U168</f>
        <v>100</v>
      </c>
      <c r="T51" s="1199">
        <f>MKJ・MLC・MLL!V168</f>
        <v>100</v>
      </c>
      <c r="U51" s="1199">
        <f>MKJ・MLC・MLL!W168</f>
        <v>0</v>
      </c>
      <c r="V51" s="1199">
        <f>MKJ・MLC・MLL!X168</f>
        <v>0</v>
      </c>
      <c r="W51" s="1199">
        <f>MKJ・MLC・MLL!Y168</f>
        <v>160</v>
      </c>
      <c r="X51" s="1199">
        <f>MKJ・MLC・MLL!Z168</f>
        <v>160</v>
      </c>
      <c r="Y51" s="1199">
        <f>MKJ・MLC・MLL!AA168</f>
        <v>160</v>
      </c>
      <c r="Z51" s="1199">
        <f>MKJ・MLC・MLL!AB168</f>
        <v>160</v>
      </c>
      <c r="AA51" s="1199">
        <f>MKJ・MLC・MLL!AC168</f>
        <v>160</v>
      </c>
      <c r="AB51" s="1199">
        <f>MKJ・MLC・MLL!AD168</f>
        <v>0</v>
      </c>
      <c r="AC51" s="1199">
        <f>MKJ・MLC・MLL!AE168</f>
        <v>0</v>
      </c>
      <c r="AD51" s="1199">
        <f>MKJ・MLC・MLL!AF168</f>
        <v>160</v>
      </c>
      <c r="AE51" s="1199">
        <f>MKJ・MLC・MLL!AG168</f>
        <v>160</v>
      </c>
      <c r="AF51" s="1199">
        <f>MKJ・MLC・MLL!AH168</f>
        <v>160</v>
      </c>
      <c r="AG51" s="1199">
        <f>MKJ・MLC・MLL!AI168</f>
        <v>0</v>
      </c>
      <c r="AH51" s="1199">
        <f>MKJ・MLC・MLL!AJ168</f>
        <v>0</v>
      </c>
      <c r="AI51" s="1199">
        <f>MKJ・MLC・MLL!AK168</f>
        <v>0</v>
      </c>
      <c r="AJ51" s="1199">
        <f>MKJ・MLC・MLL!AL168</f>
        <v>0</v>
      </c>
      <c r="AK51" s="731">
        <f t="shared" si="12"/>
        <v>1980</v>
      </c>
      <c r="AL51" s="875">
        <f>管理ﾌｫｰﾏｯﾄ!G46</f>
        <v>2640</v>
      </c>
      <c r="AM51" s="730"/>
      <c r="AO51" s="550" t="s">
        <v>1036</v>
      </c>
      <c r="AP51" s="550">
        <f>+AO50*AL51</f>
        <v>1587168.0000000002</v>
      </c>
    </row>
    <row r="52" spans="2:47">
      <c r="B52" s="2304"/>
      <c r="C52" s="2311"/>
      <c r="D52" s="2309"/>
      <c r="E52" s="860" t="s">
        <v>904</v>
      </c>
      <c r="F52" s="1213"/>
      <c r="G52" s="1213"/>
      <c r="H52" s="1213"/>
      <c r="I52" s="1213"/>
      <c r="J52" s="1213"/>
      <c r="K52" s="1213"/>
      <c r="L52" s="1213"/>
      <c r="M52" s="1213"/>
      <c r="N52" s="1213"/>
      <c r="O52" s="1213"/>
      <c r="P52" s="1213"/>
      <c r="Q52" s="1213"/>
      <c r="R52" s="1213"/>
      <c r="S52" s="1213"/>
      <c r="T52" s="1213"/>
      <c r="U52" s="1213"/>
      <c r="V52" s="1213"/>
      <c r="W52" s="1213"/>
      <c r="X52" s="1213"/>
      <c r="Y52" s="1213"/>
      <c r="Z52" s="1213"/>
      <c r="AA52" s="1213"/>
      <c r="AB52" s="1213"/>
      <c r="AC52" s="1213"/>
      <c r="AD52" s="1213"/>
      <c r="AE52" s="1213"/>
      <c r="AF52" s="1213"/>
      <c r="AG52" s="1213"/>
      <c r="AH52" s="1213"/>
      <c r="AI52" s="1213"/>
      <c r="AJ52" s="1213"/>
      <c r="AK52" s="869">
        <f t="shared" si="12"/>
        <v>0</v>
      </c>
      <c r="AL52" s="732"/>
      <c r="AM52" s="730"/>
      <c r="AO52" s="550" t="s">
        <v>1037</v>
      </c>
      <c r="AP52" s="550">
        <f>+AO50*AK51</f>
        <v>1190376</v>
      </c>
    </row>
    <row r="53" spans="2:47">
      <c r="B53" s="2304"/>
      <c r="C53" s="2313" t="s">
        <v>910</v>
      </c>
      <c r="D53" s="2314"/>
      <c r="E53" s="2314"/>
      <c r="F53" s="803"/>
      <c r="G53" s="803"/>
      <c r="H53" s="803"/>
      <c r="I53" s="803"/>
      <c r="J53" s="803"/>
      <c r="K53" s="803"/>
      <c r="L53" s="803"/>
      <c r="M53" s="803"/>
      <c r="N53" s="803"/>
      <c r="O53" s="803"/>
      <c r="P53" s="803"/>
      <c r="Q53" s="803"/>
      <c r="R53" s="803"/>
      <c r="S53" s="803"/>
      <c r="T53" s="803"/>
      <c r="U53" s="803"/>
      <c r="V53" s="803"/>
      <c r="W53" s="803"/>
      <c r="X53" s="803"/>
      <c r="Y53" s="803"/>
      <c r="Z53" s="803"/>
      <c r="AA53" s="803"/>
      <c r="AB53" s="803"/>
      <c r="AC53" s="803"/>
      <c r="AD53" s="803"/>
      <c r="AE53" s="803"/>
      <c r="AF53" s="803"/>
      <c r="AG53" s="803"/>
      <c r="AH53" s="803"/>
      <c r="AI53" s="803"/>
      <c r="AJ53" s="803"/>
      <c r="AK53" s="733">
        <f t="shared" si="12"/>
        <v>0</v>
      </c>
      <c r="AL53" s="732"/>
      <c r="AM53" s="730"/>
      <c r="AO53" s="550" t="s">
        <v>1038</v>
      </c>
      <c r="AP53" s="550">
        <f>+AO50*AK51</f>
        <v>1190376</v>
      </c>
    </row>
    <row r="54" spans="2:47">
      <c r="B54" s="2304"/>
      <c r="C54" s="2315" t="s">
        <v>653</v>
      </c>
      <c r="D54" s="2316"/>
      <c r="E54" s="853"/>
      <c r="F54" s="828">
        <f>+E54+F53-F52</f>
        <v>0</v>
      </c>
      <c r="G54" s="674">
        <f t="shared" ref="G54:AJ54" si="13">+F54+G52-G51</f>
        <v>0</v>
      </c>
      <c r="H54" s="674">
        <f t="shared" si="13"/>
        <v>0</v>
      </c>
      <c r="I54" s="674">
        <f t="shared" si="13"/>
        <v>0</v>
      </c>
      <c r="J54" s="674">
        <f t="shared" si="13"/>
        <v>0</v>
      </c>
      <c r="K54" s="674">
        <f t="shared" si="13"/>
        <v>0</v>
      </c>
      <c r="L54" s="674">
        <f t="shared" si="13"/>
        <v>-100</v>
      </c>
      <c r="M54" s="674">
        <f t="shared" si="13"/>
        <v>-200</v>
      </c>
      <c r="N54" s="674">
        <f t="shared" si="13"/>
        <v>-200</v>
      </c>
      <c r="O54" s="674">
        <f t="shared" si="13"/>
        <v>-200</v>
      </c>
      <c r="P54" s="674">
        <f t="shared" si="13"/>
        <v>-300</v>
      </c>
      <c r="Q54" s="674">
        <f t="shared" si="13"/>
        <v>-400</v>
      </c>
      <c r="R54" s="674">
        <f t="shared" si="13"/>
        <v>-500</v>
      </c>
      <c r="S54" s="674">
        <f t="shared" si="13"/>
        <v>-600</v>
      </c>
      <c r="T54" s="674">
        <f t="shared" si="13"/>
        <v>-700</v>
      </c>
      <c r="U54" s="674">
        <f t="shared" si="13"/>
        <v>-700</v>
      </c>
      <c r="V54" s="674">
        <f t="shared" si="13"/>
        <v>-700</v>
      </c>
      <c r="W54" s="674">
        <f t="shared" si="13"/>
        <v>-860</v>
      </c>
      <c r="X54" s="674">
        <f t="shared" si="13"/>
        <v>-1020</v>
      </c>
      <c r="Y54" s="674">
        <f t="shared" si="13"/>
        <v>-1180</v>
      </c>
      <c r="Z54" s="674">
        <f t="shared" si="13"/>
        <v>-1340</v>
      </c>
      <c r="AA54" s="674">
        <f t="shared" si="13"/>
        <v>-1500</v>
      </c>
      <c r="AB54" s="674">
        <f t="shared" si="13"/>
        <v>-1500</v>
      </c>
      <c r="AC54" s="674">
        <f t="shared" si="13"/>
        <v>-1500</v>
      </c>
      <c r="AD54" s="674">
        <f t="shared" si="13"/>
        <v>-1660</v>
      </c>
      <c r="AE54" s="674">
        <f t="shared" si="13"/>
        <v>-1820</v>
      </c>
      <c r="AF54" s="674">
        <f t="shared" si="13"/>
        <v>-1980</v>
      </c>
      <c r="AG54" s="674">
        <f t="shared" si="13"/>
        <v>-1980</v>
      </c>
      <c r="AH54" s="674">
        <f t="shared" si="13"/>
        <v>-1980</v>
      </c>
      <c r="AI54" s="674">
        <f t="shared" si="13"/>
        <v>-1980</v>
      </c>
      <c r="AJ54" s="674">
        <f t="shared" si="13"/>
        <v>-1980</v>
      </c>
      <c r="AK54" s="734"/>
      <c r="AL54" s="692"/>
      <c r="AM54" s="730"/>
      <c r="AO54" s="550" t="s">
        <v>1039</v>
      </c>
      <c r="AP54" s="550">
        <f>+AO50*AK52</f>
        <v>0</v>
      </c>
    </row>
    <row r="55" spans="2:47">
      <c r="B55" s="2304"/>
      <c r="C55" s="2317" t="s">
        <v>1028</v>
      </c>
      <c r="D55" s="2317"/>
      <c r="E55" s="1198" t="s">
        <v>895</v>
      </c>
      <c r="F55" s="1201">
        <f>+D56+F49-F51</f>
        <v>0</v>
      </c>
      <c r="G55" s="1201">
        <f t="shared" ref="G55:AJ55" si="14">F55+G49-G51</f>
        <v>0</v>
      </c>
      <c r="H55" s="1201">
        <f t="shared" si="14"/>
        <v>0</v>
      </c>
      <c r="I55" s="1201">
        <f t="shared" si="14"/>
        <v>0</v>
      </c>
      <c r="J55" s="1201">
        <f t="shared" si="14"/>
        <v>0</v>
      </c>
      <c r="K55" s="1201">
        <f t="shared" si="14"/>
        <v>100</v>
      </c>
      <c r="L55" s="1201">
        <f t="shared" si="14"/>
        <v>100</v>
      </c>
      <c r="M55" s="1201">
        <f t="shared" si="14"/>
        <v>100</v>
      </c>
      <c r="N55" s="1201">
        <f t="shared" si="14"/>
        <v>100</v>
      </c>
      <c r="O55" s="1201">
        <f t="shared" si="14"/>
        <v>100</v>
      </c>
      <c r="P55" s="1201">
        <f t="shared" si="14"/>
        <v>100</v>
      </c>
      <c r="Q55" s="1201">
        <f t="shared" si="14"/>
        <v>100</v>
      </c>
      <c r="R55" s="1201">
        <f t="shared" si="14"/>
        <v>160</v>
      </c>
      <c r="S55" s="1201">
        <f t="shared" si="14"/>
        <v>220</v>
      </c>
      <c r="T55" s="1201">
        <f t="shared" si="14"/>
        <v>280</v>
      </c>
      <c r="U55" s="1201">
        <f t="shared" si="14"/>
        <v>280</v>
      </c>
      <c r="V55" s="1201">
        <f t="shared" si="14"/>
        <v>280</v>
      </c>
      <c r="W55" s="1201">
        <f t="shared" si="14"/>
        <v>280</v>
      </c>
      <c r="X55" s="1201">
        <f t="shared" si="14"/>
        <v>280</v>
      </c>
      <c r="Y55" s="1201">
        <f t="shared" si="14"/>
        <v>280</v>
      </c>
      <c r="Z55" s="1201">
        <f t="shared" si="14"/>
        <v>280</v>
      </c>
      <c r="AA55" s="1201">
        <f t="shared" si="14"/>
        <v>280</v>
      </c>
      <c r="AB55" s="1201">
        <f t="shared" si="14"/>
        <v>280</v>
      </c>
      <c r="AC55" s="1201">
        <f t="shared" si="14"/>
        <v>280</v>
      </c>
      <c r="AD55" s="1201">
        <f t="shared" si="14"/>
        <v>280</v>
      </c>
      <c r="AE55" s="1201">
        <f t="shared" si="14"/>
        <v>280</v>
      </c>
      <c r="AF55" s="1201">
        <f t="shared" si="14"/>
        <v>280</v>
      </c>
      <c r="AG55" s="1201">
        <f t="shared" si="14"/>
        <v>440</v>
      </c>
      <c r="AH55" s="1201">
        <f t="shared" si="14"/>
        <v>440</v>
      </c>
      <c r="AI55" s="1201">
        <f t="shared" si="14"/>
        <v>440</v>
      </c>
      <c r="AJ55" s="1201">
        <f t="shared" si="14"/>
        <v>440</v>
      </c>
      <c r="AK55" s="841">
        <f>+AJ55</f>
        <v>440</v>
      </c>
      <c r="AL55" s="729"/>
      <c r="AM55" s="730"/>
    </row>
    <row r="56" spans="2:47">
      <c r="B56" s="2304"/>
      <c r="C56" s="719"/>
      <c r="D56" s="720">
        <f>在庫管理!I25</f>
        <v>0</v>
      </c>
      <c r="E56" s="860" t="s">
        <v>904</v>
      </c>
      <c r="F56" s="863"/>
      <c r="G56" s="863"/>
      <c r="H56" s="863"/>
      <c r="I56" s="863"/>
      <c r="J56" s="863"/>
      <c r="K56" s="863"/>
      <c r="L56" s="863"/>
      <c r="M56" s="863"/>
      <c r="N56" s="863"/>
      <c r="O56" s="863"/>
      <c r="P56" s="863"/>
      <c r="Q56" s="863"/>
      <c r="R56" s="863"/>
      <c r="S56" s="863"/>
      <c r="T56" s="863"/>
      <c r="U56" s="863"/>
      <c r="V56" s="863"/>
      <c r="W56" s="863"/>
      <c r="X56" s="863"/>
      <c r="Y56" s="863"/>
      <c r="Z56" s="863"/>
      <c r="AA56" s="863"/>
      <c r="AB56" s="863"/>
      <c r="AC56" s="863"/>
      <c r="AD56" s="863"/>
      <c r="AE56" s="863"/>
      <c r="AF56" s="863"/>
      <c r="AG56" s="863"/>
      <c r="AH56" s="863"/>
      <c r="AI56" s="863"/>
      <c r="AJ56" s="863">
        <f>AI56+AJ50+AJ53-AJ52</f>
        <v>0</v>
      </c>
      <c r="AK56" s="804">
        <f>+AJ56</f>
        <v>0</v>
      </c>
      <c r="AL56" s="736"/>
      <c r="AM56" s="737"/>
    </row>
    <row r="57" spans="2:47">
      <c r="B57" s="2304"/>
      <c r="C57" s="2385" t="s">
        <v>1029</v>
      </c>
      <c r="D57" s="2386"/>
      <c r="E57" s="866"/>
      <c r="F57" s="1203"/>
      <c r="G57" s="1203"/>
      <c r="H57" s="1203"/>
      <c r="I57" s="1203"/>
      <c r="J57" s="1203"/>
      <c r="K57" s="1203"/>
      <c r="L57" s="1203"/>
      <c r="M57" s="1203"/>
      <c r="N57" s="1203"/>
      <c r="O57" s="1203"/>
      <c r="P57" s="1203"/>
      <c r="Q57" s="1203"/>
      <c r="R57" s="1203"/>
      <c r="S57" s="1203"/>
      <c r="T57" s="1203"/>
      <c r="U57" s="1203"/>
      <c r="V57" s="1203"/>
      <c r="W57" s="1203"/>
      <c r="X57" s="1203"/>
      <c r="Y57" s="1203"/>
      <c r="Z57" s="1203"/>
      <c r="AA57" s="1203"/>
      <c r="AB57" s="1203"/>
      <c r="AC57" s="1203"/>
      <c r="AD57" s="1203"/>
      <c r="AE57" s="1203"/>
      <c r="AF57" s="1203"/>
      <c r="AG57" s="1203"/>
      <c r="AH57" s="1203"/>
      <c r="AI57" s="1203"/>
      <c r="AJ57" s="1203"/>
      <c r="AK57" s="736">
        <f t="shared" ref="AK57:AK73" si="15">SUM(F57:AJ57)</f>
        <v>0</v>
      </c>
      <c r="AL57" s="677"/>
      <c r="AM57" s="678"/>
    </row>
    <row r="58" spans="2:47" ht="19.2" thickBot="1">
      <c r="B58" s="2305"/>
      <c r="C58" s="2301" t="s">
        <v>912</v>
      </c>
      <c r="D58" s="2302"/>
      <c r="E58" s="854"/>
      <c r="F58" s="859"/>
      <c r="G58" s="859"/>
      <c r="H58" s="859"/>
      <c r="I58" s="859"/>
      <c r="J58" s="859"/>
      <c r="K58" s="859"/>
      <c r="L58" s="859"/>
      <c r="M58" s="859"/>
      <c r="N58" s="859"/>
      <c r="O58" s="859"/>
      <c r="P58" s="859"/>
      <c r="Q58" s="859"/>
      <c r="R58" s="859"/>
      <c r="S58" s="859"/>
      <c r="T58" s="859"/>
      <c r="U58" s="859"/>
      <c r="V58" s="859"/>
      <c r="W58" s="859"/>
      <c r="X58" s="859"/>
      <c r="Y58" s="859"/>
      <c r="Z58" s="859"/>
      <c r="AA58" s="859"/>
      <c r="AB58" s="859"/>
      <c r="AC58" s="859"/>
      <c r="AD58" s="859"/>
      <c r="AE58" s="859"/>
      <c r="AF58" s="859"/>
      <c r="AG58" s="859"/>
      <c r="AH58" s="859"/>
      <c r="AI58" s="859"/>
      <c r="AJ58" s="859"/>
      <c r="AK58" s="684">
        <f t="shared" si="15"/>
        <v>0</v>
      </c>
      <c r="AL58" s="685"/>
      <c r="AM58" s="686">
        <f>SUM(AM51:AM56)</f>
        <v>0</v>
      </c>
    </row>
    <row r="59" spans="2:47">
      <c r="B59" s="2303" t="s">
        <v>1040</v>
      </c>
      <c r="C59" s="2306" t="s">
        <v>901</v>
      </c>
      <c r="D59" s="2308" t="s">
        <v>1026</v>
      </c>
      <c r="E59" s="1196" t="s">
        <v>895</v>
      </c>
      <c r="F59" s="1197">
        <f>MKJ・MLC・MLL!H225</f>
        <v>0</v>
      </c>
      <c r="G59" s="1197">
        <f>MKJ・MLC・MLL!I225</f>
        <v>0</v>
      </c>
      <c r="H59" s="1197">
        <f>MKJ・MLC・MLL!J225</f>
        <v>0</v>
      </c>
      <c r="I59" s="1197">
        <f>MKJ・MLC・MLL!K225</f>
        <v>0</v>
      </c>
      <c r="J59" s="1197">
        <f>MKJ・MLC・MLL!L225</f>
        <v>0</v>
      </c>
      <c r="K59" s="1197">
        <f>MKJ・MLC・MLL!M225</f>
        <v>0</v>
      </c>
      <c r="L59" s="1197">
        <f>MKJ・MLC・MLL!N225</f>
        <v>0</v>
      </c>
      <c r="M59" s="1197">
        <f>MKJ・MLC・MLL!O225</f>
        <v>0</v>
      </c>
      <c r="N59" s="1197">
        <f>MKJ・MLC・MLL!P225</f>
        <v>0</v>
      </c>
      <c r="O59" s="1197">
        <f>MKJ・MLC・MLL!Q225</f>
        <v>0</v>
      </c>
      <c r="P59" s="1197">
        <f>MKJ・MLC・MLL!R225</f>
        <v>0</v>
      </c>
      <c r="Q59" s="1197">
        <f>MKJ・MLC・MLL!S225</f>
        <v>0</v>
      </c>
      <c r="R59" s="1197">
        <f>MKJ・MLC・MLL!T225</f>
        <v>0</v>
      </c>
      <c r="S59" s="1197">
        <f>MKJ・MLC・MLL!U225</f>
        <v>0</v>
      </c>
      <c r="T59" s="1197">
        <f>MKJ・MLC・MLL!V225</f>
        <v>0</v>
      </c>
      <c r="U59" s="1197">
        <f>MKJ・MLC・MLL!W225</f>
        <v>0</v>
      </c>
      <c r="V59" s="1197">
        <f>MKJ・MLC・MLL!X225</f>
        <v>0</v>
      </c>
      <c r="W59" s="1197">
        <f>MKJ・MLC・MLL!Y225</f>
        <v>0</v>
      </c>
      <c r="X59" s="1197">
        <f>MKJ・MLC・MLL!Z225</f>
        <v>0</v>
      </c>
      <c r="Y59" s="1197">
        <f>MKJ・MLC・MLL!AA225</f>
        <v>0</v>
      </c>
      <c r="Z59" s="1197">
        <f>MKJ・MLC・MLL!AB225</f>
        <v>0</v>
      </c>
      <c r="AA59" s="1197">
        <f>MKJ・MLC・MLL!AC225</f>
        <v>0</v>
      </c>
      <c r="AB59" s="1197">
        <f>MKJ・MLC・MLL!AD225</f>
        <v>0</v>
      </c>
      <c r="AC59" s="1197">
        <f>MKJ・MLC・MLL!AE225</f>
        <v>0</v>
      </c>
      <c r="AD59" s="1197">
        <f>MKJ・MLC・MLL!AF225</f>
        <v>0</v>
      </c>
      <c r="AE59" s="1197">
        <f>MKJ・MLC・MLL!AG225</f>
        <v>0</v>
      </c>
      <c r="AF59" s="1197">
        <f>MKJ・MLC・MLL!AH225</f>
        <v>0</v>
      </c>
      <c r="AG59" s="1197">
        <f>MKJ・MLC・MLL!AI225</f>
        <v>0</v>
      </c>
      <c r="AH59" s="1197">
        <f>MKJ・MLC・MLL!AJ225</f>
        <v>0</v>
      </c>
      <c r="AI59" s="1197">
        <f>MKJ・MLC・MLL!AK225</f>
        <v>0</v>
      </c>
      <c r="AJ59" s="1197">
        <f>MKJ・MLC・MLL!AL225</f>
        <v>0</v>
      </c>
      <c r="AK59" s="726">
        <f t="shared" ref="AK59:AK63" si="16">SUM(F59:AJ59)</f>
        <v>0</v>
      </c>
      <c r="AL59" s="727"/>
      <c r="AM59" s="728"/>
      <c r="AO59" s="550" t="s">
        <v>1034</v>
      </c>
      <c r="AP59" s="550" t="s">
        <v>1035</v>
      </c>
      <c r="AS59" s="522"/>
      <c r="AT59" s="522"/>
      <c r="AU59" s="522"/>
    </row>
    <row r="60" spans="2:47">
      <c r="B60" s="2304"/>
      <c r="C60" s="2307"/>
      <c r="D60" s="2309"/>
      <c r="E60" s="860" t="s">
        <v>904</v>
      </c>
      <c r="F60" s="1213"/>
      <c r="G60" s="1213"/>
      <c r="H60" s="1213"/>
      <c r="I60" s="1213"/>
      <c r="J60" s="1213"/>
      <c r="K60" s="1213"/>
      <c r="L60" s="1213"/>
      <c r="M60" s="1213"/>
      <c r="N60" s="1213"/>
      <c r="O60" s="1213"/>
      <c r="P60" s="1213"/>
      <c r="Q60" s="1213"/>
      <c r="R60" s="1213"/>
      <c r="S60" s="1213"/>
      <c r="T60" s="1213"/>
      <c r="U60" s="1213"/>
      <c r="V60" s="1213"/>
      <c r="W60" s="1213"/>
      <c r="X60" s="1213"/>
      <c r="Y60" s="1213"/>
      <c r="Z60" s="1213"/>
      <c r="AA60" s="1213"/>
      <c r="AB60" s="1213"/>
      <c r="AC60" s="1213"/>
      <c r="AD60" s="1213"/>
      <c r="AE60" s="1213"/>
      <c r="AF60" s="1213"/>
      <c r="AG60" s="1213"/>
      <c r="AH60" s="1213"/>
      <c r="AI60" s="1213"/>
      <c r="AJ60" s="1213"/>
      <c r="AK60" s="869">
        <f t="shared" si="16"/>
        <v>0</v>
      </c>
      <c r="AL60" s="729"/>
      <c r="AM60" s="730"/>
      <c r="AO60" s="1325">
        <f>委託作業費!F57</f>
        <v>0</v>
      </c>
    </row>
    <row r="61" spans="2:47">
      <c r="B61" s="2304"/>
      <c r="C61" s="2310" t="s">
        <v>907</v>
      </c>
      <c r="D61" s="2312" t="s">
        <v>1027</v>
      </c>
      <c r="E61" s="1198" t="s">
        <v>895</v>
      </c>
      <c r="F61" s="1199">
        <f>MKJ・MLC・MLL!H214</f>
        <v>0</v>
      </c>
      <c r="G61" s="1199">
        <f>MKJ・MLC・MLL!I214</f>
        <v>0</v>
      </c>
      <c r="H61" s="1199">
        <f>MKJ・MLC・MLL!J214</f>
        <v>0</v>
      </c>
      <c r="I61" s="1199">
        <f>MKJ・MLC・MLL!K214</f>
        <v>0</v>
      </c>
      <c r="J61" s="1199">
        <f>MKJ・MLC・MLL!L214</f>
        <v>0</v>
      </c>
      <c r="K61" s="1199">
        <f>MKJ・MLC・MLL!M214</f>
        <v>0</v>
      </c>
      <c r="L61" s="1199">
        <f>MKJ・MLC・MLL!N214</f>
        <v>0</v>
      </c>
      <c r="M61" s="1199">
        <f>MKJ・MLC・MLL!O214</f>
        <v>0</v>
      </c>
      <c r="N61" s="1199">
        <f>MKJ・MLC・MLL!P214</f>
        <v>0</v>
      </c>
      <c r="O61" s="1199">
        <f>MKJ・MLC・MLL!Q214</f>
        <v>0</v>
      </c>
      <c r="P61" s="1199">
        <f>MKJ・MLC・MLL!R214</f>
        <v>0</v>
      </c>
      <c r="Q61" s="1199">
        <f>MKJ・MLC・MLL!S214</f>
        <v>0</v>
      </c>
      <c r="R61" s="1199">
        <f>MKJ・MLC・MLL!T214</f>
        <v>0</v>
      </c>
      <c r="S61" s="1199">
        <f>MKJ・MLC・MLL!U214</f>
        <v>0</v>
      </c>
      <c r="T61" s="1199">
        <f>MKJ・MLC・MLL!V214</f>
        <v>0</v>
      </c>
      <c r="U61" s="1199">
        <f>MKJ・MLC・MLL!W214</f>
        <v>0</v>
      </c>
      <c r="V61" s="1199">
        <f>MKJ・MLC・MLL!X214</f>
        <v>0</v>
      </c>
      <c r="W61" s="1199">
        <f>MKJ・MLC・MLL!Y214</f>
        <v>0</v>
      </c>
      <c r="X61" s="1199">
        <f>MKJ・MLC・MLL!Z214</f>
        <v>0</v>
      </c>
      <c r="Y61" s="1199">
        <f>MKJ・MLC・MLL!AA214</f>
        <v>0</v>
      </c>
      <c r="Z61" s="1199">
        <f>MKJ・MLC・MLL!AB214</f>
        <v>0</v>
      </c>
      <c r="AA61" s="1199">
        <f>MKJ・MLC・MLL!AC214</f>
        <v>0</v>
      </c>
      <c r="AB61" s="1199">
        <f>MKJ・MLC・MLL!AD214</f>
        <v>0</v>
      </c>
      <c r="AC61" s="1199">
        <f>MKJ・MLC・MLL!AE214</f>
        <v>0</v>
      </c>
      <c r="AD61" s="1199">
        <f>MKJ・MLC・MLL!AF214</f>
        <v>0</v>
      </c>
      <c r="AE61" s="1199">
        <f>MKJ・MLC・MLL!AG214</f>
        <v>0</v>
      </c>
      <c r="AF61" s="1199">
        <f>MKJ・MLC・MLL!AH214</f>
        <v>0</v>
      </c>
      <c r="AG61" s="1199">
        <f>MKJ・MLC・MLL!AI214</f>
        <v>0</v>
      </c>
      <c r="AH61" s="1199">
        <f>MKJ・MLC・MLL!AJ214</f>
        <v>0</v>
      </c>
      <c r="AI61" s="1199">
        <f>MKJ・MLC・MLL!AK214</f>
        <v>0</v>
      </c>
      <c r="AJ61" s="1199">
        <f>MKJ・MLC・MLL!AL214</f>
        <v>0</v>
      </c>
      <c r="AK61" s="731">
        <f t="shared" si="16"/>
        <v>0</v>
      </c>
      <c r="AL61" s="875">
        <f>管理ﾌｫｰﾏｯﾄ!G56</f>
        <v>0</v>
      </c>
      <c r="AM61" s="730"/>
      <c r="AO61" s="550" t="s">
        <v>1036</v>
      </c>
      <c r="AP61" s="550">
        <f>+AO60*AL61</f>
        <v>0</v>
      </c>
    </row>
    <row r="62" spans="2:47">
      <c r="B62" s="2304"/>
      <c r="C62" s="2311"/>
      <c r="D62" s="2309"/>
      <c r="E62" s="860" t="s">
        <v>904</v>
      </c>
      <c r="F62" s="1213"/>
      <c r="G62" s="1213"/>
      <c r="H62" s="1213"/>
      <c r="I62" s="1213"/>
      <c r="J62" s="1213"/>
      <c r="K62" s="1213"/>
      <c r="L62" s="1213"/>
      <c r="M62" s="1213"/>
      <c r="N62" s="1213"/>
      <c r="O62" s="1213"/>
      <c r="P62" s="1213"/>
      <c r="Q62" s="1213"/>
      <c r="R62" s="1213"/>
      <c r="S62" s="1213"/>
      <c r="T62" s="1213"/>
      <c r="U62" s="1213"/>
      <c r="V62" s="1213"/>
      <c r="W62" s="1213"/>
      <c r="X62" s="1213"/>
      <c r="Y62" s="1213"/>
      <c r="Z62" s="1213"/>
      <c r="AA62" s="1213"/>
      <c r="AB62" s="1213"/>
      <c r="AC62" s="1213"/>
      <c r="AD62" s="1213"/>
      <c r="AE62" s="1213"/>
      <c r="AF62" s="1213"/>
      <c r="AG62" s="1213"/>
      <c r="AH62" s="1213"/>
      <c r="AI62" s="1213"/>
      <c r="AJ62" s="1213"/>
      <c r="AK62" s="869">
        <f t="shared" si="16"/>
        <v>0</v>
      </c>
      <c r="AL62" s="732"/>
      <c r="AM62" s="730"/>
      <c r="AO62" s="550" t="s">
        <v>1037</v>
      </c>
      <c r="AP62" s="550">
        <f>+AO60*AK61</f>
        <v>0</v>
      </c>
    </row>
    <row r="63" spans="2:47">
      <c r="B63" s="2304"/>
      <c r="C63" s="2313" t="s">
        <v>910</v>
      </c>
      <c r="D63" s="2314"/>
      <c r="E63" s="2314"/>
      <c r="F63" s="803"/>
      <c r="G63" s="803"/>
      <c r="H63" s="803"/>
      <c r="I63" s="803"/>
      <c r="J63" s="803"/>
      <c r="K63" s="803"/>
      <c r="L63" s="803"/>
      <c r="M63" s="803"/>
      <c r="N63" s="803"/>
      <c r="O63" s="803"/>
      <c r="P63" s="803"/>
      <c r="Q63" s="803"/>
      <c r="R63" s="803"/>
      <c r="S63" s="803"/>
      <c r="T63" s="803"/>
      <c r="U63" s="803"/>
      <c r="V63" s="803"/>
      <c r="W63" s="803"/>
      <c r="X63" s="803"/>
      <c r="Y63" s="803"/>
      <c r="Z63" s="803"/>
      <c r="AA63" s="803"/>
      <c r="AB63" s="803"/>
      <c r="AC63" s="803"/>
      <c r="AD63" s="803"/>
      <c r="AE63" s="803"/>
      <c r="AF63" s="803"/>
      <c r="AG63" s="803"/>
      <c r="AH63" s="803"/>
      <c r="AI63" s="803"/>
      <c r="AJ63" s="803"/>
      <c r="AK63" s="733">
        <f t="shared" si="16"/>
        <v>0</v>
      </c>
      <c r="AL63" s="732"/>
      <c r="AM63" s="730"/>
      <c r="AO63" s="550" t="s">
        <v>1038</v>
      </c>
      <c r="AP63" s="550">
        <f>+AO60*AK61</f>
        <v>0</v>
      </c>
    </row>
    <row r="64" spans="2:47">
      <c r="B64" s="2304"/>
      <c r="C64" s="2315" t="s">
        <v>653</v>
      </c>
      <c r="D64" s="2316"/>
      <c r="E64" s="853"/>
      <c r="F64" s="828">
        <f>+E64+F63-F62</f>
        <v>0</v>
      </c>
      <c r="G64" s="674">
        <f t="shared" ref="G64" si="17">+F64+G62-G61</f>
        <v>0</v>
      </c>
      <c r="H64" s="674">
        <f t="shared" ref="H64" si="18">+G64+H62-H61</f>
        <v>0</v>
      </c>
      <c r="I64" s="674">
        <f t="shared" ref="I64" si="19">+H64+I62-I61</f>
        <v>0</v>
      </c>
      <c r="J64" s="674">
        <f t="shared" ref="J64" si="20">+I64+J62-J61</f>
        <v>0</v>
      </c>
      <c r="K64" s="674">
        <f t="shared" ref="K64" si="21">+J64+K62-K61</f>
        <v>0</v>
      </c>
      <c r="L64" s="674">
        <f t="shared" ref="L64" si="22">+K64+L62-L61</f>
        <v>0</v>
      </c>
      <c r="M64" s="674">
        <f t="shared" ref="M64" si="23">+L64+M62-M61</f>
        <v>0</v>
      </c>
      <c r="N64" s="674">
        <f t="shared" ref="N64" si="24">+M64+N62-N61</f>
        <v>0</v>
      </c>
      <c r="O64" s="674">
        <f t="shared" ref="O64" si="25">+N64+O62-O61</f>
        <v>0</v>
      </c>
      <c r="P64" s="674">
        <f t="shared" ref="P64" si="26">+O64+P62-P61</f>
        <v>0</v>
      </c>
      <c r="Q64" s="674">
        <f t="shared" ref="Q64" si="27">+P64+Q62-Q61</f>
        <v>0</v>
      </c>
      <c r="R64" s="674">
        <f t="shared" ref="R64" si="28">+Q64+R62-R61</f>
        <v>0</v>
      </c>
      <c r="S64" s="674">
        <f t="shared" ref="S64" si="29">+R64+S62-S61</f>
        <v>0</v>
      </c>
      <c r="T64" s="674">
        <f t="shared" ref="T64" si="30">+S64+T62-T61</f>
        <v>0</v>
      </c>
      <c r="U64" s="674">
        <f t="shared" ref="U64" si="31">+T64+U62-U61</f>
        <v>0</v>
      </c>
      <c r="V64" s="674">
        <f t="shared" ref="V64" si="32">+U64+V62-V61</f>
        <v>0</v>
      </c>
      <c r="W64" s="674">
        <f t="shared" ref="W64" si="33">+V64+W62-W61</f>
        <v>0</v>
      </c>
      <c r="X64" s="674">
        <f t="shared" ref="X64" si="34">+W64+X62-X61</f>
        <v>0</v>
      </c>
      <c r="Y64" s="674">
        <f t="shared" ref="Y64" si="35">+X64+Y62-Y61</f>
        <v>0</v>
      </c>
      <c r="Z64" s="674">
        <f t="shared" ref="Z64" si="36">+Y64+Z62-Z61</f>
        <v>0</v>
      </c>
      <c r="AA64" s="674">
        <f t="shared" ref="AA64" si="37">+Z64+AA62-AA61</f>
        <v>0</v>
      </c>
      <c r="AB64" s="674">
        <f t="shared" ref="AB64" si="38">+AA64+AB62-AB61</f>
        <v>0</v>
      </c>
      <c r="AC64" s="674">
        <f t="shared" ref="AC64" si="39">+AB64+AC62-AC61</f>
        <v>0</v>
      </c>
      <c r="AD64" s="674">
        <f t="shared" ref="AD64" si="40">+AC64+AD62-AD61</f>
        <v>0</v>
      </c>
      <c r="AE64" s="674">
        <f t="shared" ref="AE64" si="41">+AD64+AE62-AE61</f>
        <v>0</v>
      </c>
      <c r="AF64" s="674">
        <f t="shared" ref="AF64" si="42">+AE64+AF62-AF61</f>
        <v>0</v>
      </c>
      <c r="AG64" s="674">
        <f t="shared" ref="AG64" si="43">+AF64+AG62-AG61</f>
        <v>0</v>
      </c>
      <c r="AH64" s="674">
        <f t="shared" ref="AH64" si="44">+AG64+AH62-AH61</f>
        <v>0</v>
      </c>
      <c r="AI64" s="674">
        <f t="shared" ref="AI64" si="45">+AH64+AI62-AI61</f>
        <v>0</v>
      </c>
      <c r="AJ64" s="674">
        <f t="shared" ref="AJ64" si="46">+AI64+AJ62-AJ61</f>
        <v>0</v>
      </c>
      <c r="AK64" s="734"/>
      <c r="AL64" s="692"/>
      <c r="AM64" s="730"/>
      <c r="AO64" s="550" t="s">
        <v>1039</v>
      </c>
      <c r="AP64" s="550">
        <f>+AO60*AK62</f>
        <v>0</v>
      </c>
    </row>
    <row r="65" spans="2:47">
      <c r="B65" s="2304"/>
      <c r="C65" s="2317" t="s">
        <v>1028</v>
      </c>
      <c r="D65" s="2317"/>
      <c r="E65" s="1198" t="s">
        <v>895</v>
      </c>
      <c r="F65" s="1201">
        <f>+D66+F59-F61</f>
        <v>0</v>
      </c>
      <c r="G65" s="1201">
        <f t="shared" ref="G65" si="47">F65+G59-G61</f>
        <v>0</v>
      </c>
      <c r="H65" s="1201">
        <f t="shared" ref="H65" si="48">G65+H59-H61</f>
        <v>0</v>
      </c>
      <c r="I65" s="1201">
        <f t="shared" ref="I65" si="49">H65+I59-I61</f>
        <v>0</v>
      </c>
      <c r="J65" s="1201">
        <f t="shared" ref="J65" si="50">I65+J59-J61</f>
        <v>0</v>
      </c>
      <c r="K65" s="1201">
        <f t="shared" ref="K65" si="51">J65+K59-K61</f>
        <v>0</v>
      </c>
      <c r="L65" s="1201">
        <f t="shared" ref="L65" si="52">K65+L59-L61</f>
        <v>0</v>
      </c>
      <c r="M65" s="1201">
        <f t="shared" ref="M65" si="53">L65+M59-M61</f>
        <v>0</v>
      </c>
      <c r="N65" s="1201">
        <f t="shared" ref="N65" si="54">M65+N59-N61</f>
        <v>0</v>
      </c>
      <c r="O65" s="1201">
        <f t="shared" ref="O65" si="55">N65+O59-O61</f>
        <v>0</v>
      </c>
      <c r="P65" s="1201">
        <f t="shared" ref="P65" si="56">O65+P59-P61</f>
        <v>0</v>
      </c>
      <c r="Q65" s="1201">
        <f t="shared" ref="Q65" si="57">P65+Q59-Q61</f>
        <v>0</v>
      </c>
      <c r="R65" s="1201">
        <f t="shared" ref="R65" si="58">Q65+R59-R61</f>
        <v>0</v>
      </c>
      <c r="S65" s="1201">
        <f t="shared" ref="S65" si="59">R65+S59-S61</f>
        <v>0</v>
      </c>
      <c r="T65" s="1201">
        <f t="shared" ref="T65" si="60">S65+T59-T61</f>
        <v>0</v>
      </c>
      <c r="U65" s="1201">
        <f t="shared" ref="U65" si="61">T65+U59-U61</f>
        <v>0</v>
      </c>
      <c r="V65" s="1201">
        <f t="shared" ref="V65" si="62">U65+V59-V61</f>
        <v>0</v>
      </c>
      <c r="W65" s="1201">
        <f t="shared" ref="W65" si="63">V65+W59-W61</f>
        <v>0</v>
      </c>
      <c r="X65" s="1201">
        <f t="shared" ref="X65" si="64">W65+X59-X61</f>
        <v>0</v>
      </c>
      <c r="Y65" s="1201">
        <f t="shared" ref="Y65" si="65">X65+Y59-Y61</f>
        <v>0</v>
      </c>
      <c r="Z65" s="1201">
        <f t="shared" ref="Z65" si="66">Y65+Z59-Z61</f>
        <v>0</v>
      </c>
      <c r="AA65" s="1201">
        <f t="shared" ref="AA65" si="67">Z65+AA59-AA61</f>
        <v>0</v>
      </c>
      <c r="AB65" s="1201">
        <f t="shared" ref="AB65" si="68">AA65+AB59-AB61</f>
        <v>0</v>
      </c>
      <c r="AC65" s="1201">
        <f t="shared" ref="AC65" si="69">AB65+AC59-AC61</f>
        <v>0</v>
      </c>
      <c r="AD65" s="1201">
        <f t="shared" ref="AD65" si="70">AC65+AD59-AD61</f>
        <v>0</v>
      </c>
      <c r="AE65" s="1201">
        <f t="shared" ref="AE65" si="71">AD65+AE59-AE61</f>
        <v>0</v>
      </c>
      <c r="AF65" s="1201">
        <f t="shared" ref="AF65" si="72">AE65+AF59-AF61</f>
        <v>0</v>
      </c>
      <c r="AG65" s="1201">
        <f t="shared" ref="AG65" si="73">AF65+AG59-AG61</f>
        <v>0</v>
      </c>
      <c r="AH65" s="1201">
        <f t="shared" ref="AH65" si="74">AG65+AH59-AH61</f>
        <v>0</v>
      </c>
      <c r="AI65" s="1201">
        <f t="shared" ref="AI65" si="75">AH65+AI59-AI61</f>
        <v>0</v>
      </c>
      <c r="AJ65" s="1201">
        <f t="shared" ref="AJ65" si="76">AI65+AJ59-AJ61</f>
        <v>0</v>
      </c>
      <c r="AK65" s="841">
        <f>+AJ65</f>
        <v>0</v>
      </c>
      <c r="AL65" s="729"/>
      <c r="AM65" s="730"/>
    </row>
    <row r="66" spans="2:47">
      <c r="B66" s="2304"/>
      <c r="C66" s="719"/>
      <c r="D66" s="720">
        <f>在庫管理!I35</f>
        <v>0</v>
      </c>
      <c r="E66" s="860" t="s">
        <v>904</v>
      </c>
      <c r="F66" s="863"/>
      <c r="G66" s="863"/>
      <c r="H66" s="863"/>
      <c r="I66" s="863"/>
      <c r="J66" s="863"/>
      <c r="K66" s="863"/>
      <c r="L66" s="863"/>
      <c r="M66" s="863"/>
      <c r="N66" s="863"/>
      <c r="O66" s="863"/>
      <c r="P66" s="863"/>
      <c r="Q66" s="863"/>
      <c r="R66" s="863"/>
      <c r="S66" s="863"/>
      <c r="T66" s="863"/>
      <c r="U66" s="863"/>
      <c r="V66" s="863"/>
      <c r="W66" s="863"/>
      <c r="X66" s="863"/>
      <c r="Y66" s="863"/>
      <c r="Z66" s="863"/>
      <c r="AA66" s="863"/>
      <c r="AB66" s="863"/>
      <c r="AC66" s="863"/>
      <c r="AD66" s="863"/>
      <c r="AE66" s="863"/>
      <c r="AF66" s="863"/>
      <c r="AG66" s="863"/>
      <c r="AH66" s="863"/>
      <c r="AI66" s="863"/>
      <c r="AJ66" s="863">
        <f>AI66+AJ60+AJ63-AJ62</f>
        <v>0</v>
      </c>
      <c r="AK66" s="804">
        <f>+AJ66</f>
        <v>0</v>
      </c>
      <c r="AL66" s="736"/>
      <c r="AM66" s="737"/>
    </row>
    <row r="67" spans="2:47">
      <c r="B67" s="2304"/>
      <c r="C67" s="2385" t="s">
        <v>1029</v>
      </c>
      <c r="D67" s="2386"/>
      <c r="E67" s="866"/>
      <c r="F67" s="1203"/>
      <c r="G67" s="1203"/>
      <c r="H67" s="1203"/>
      <c r="I67" s="1203"/>
      <c r="J67" s="1203"/>
      <c r="K67" s="1203"/>
      <c r="L67" s="1203"/>
      <c r="M67" s="1203"/>
      <c r="N67" s="1203"/>
      <c r="O67" s="1203"/>
      <c r="P67" s="1203"/>
      <c r="Q67" s="1203"/>
      <c r="R67" s="1203"/>
      <c r="S67" s="1203"/>
      <c r="T67" s="1203"/>
      <c r="U67" s="1203"/>
      <c r="V67" s="1203"/>
      <c r="W67" s="1203"/>
      <c r="X67" s="1203"/>
      <c r="Y67" s="1203"/>
      <c r="Z67" s="1203"/>
      <c r="AA67" s="1203"/>
      <c r="AB67" s="1203"/>
      <c r="AC67" s="1203"/>
      <c r="AD67" s="1203"/>
      <c r="AE67" s="1203"/>
      <c r="AF67" s="1203"/>
      <c r="AG67" s="1203"/>
      <c r="AH67" s="1203"/>
      <c r="AI67" s="1203"/>
      <c r="AJ67" s="1203"/>
      <c r="AK67" s="736">
        <f t="shared" ref="AK67:AK68" si="77">SUM(F67:AJ67)</f>
        <v>0</v>
      </c>
      <c r="AL67" s="677"/>
      <c r="AM67" s="678"/>
    </row>
    <row r="68" spans="2:47" ht="19.2" thickBot="1">
      <c r="B68" s="2305"/>
      <c r="C68" s="2301" t="s">
        <v>912</v>
      </c>
      <c r="D68" s="2302"/>
      <c r="E68" s="854"/>
      <c r="F68" s="859"/>
      <c r="G68" s="859"/>
      <c r="H68" s="859"/>
      <c r="I68" s="859"/>
      <c r="J68" s="859"/>
      <c r="K68" s="859"/>
      <c r="L68" s="859"/>
      <c r="M68" s="859"/>
      <c r="N68" s="859"/>
      <c r="O68" s="859"/>
      <c r="P68" s="859"/>
      <c r="Q68" s="859"/>
      <c r="R68" s="859"/>
      <c r="S68" s="859"/>
      <c r="T68" s="859"/>
      <c r="U68" s="859"/>
      <c r="V68" s="859"/>
      <c r="W68" s="859"/>
      <c r="X68" s="859"/>
      <c r="Y68" s="859"/>
      <c r="Z68" s="859"/>
      <c r="AA68" s="859"/>
      <c r="AB68" s="859"/>
      <c r="AC68" s="859"/>
      <c r="AD68" s="859"/>
      <c r="AE68" s="859"/>
      <c r="AF68" s="859"/>
      <c r="AG68" s="859"/>
      <c r="AH68" s="859"/>
      <c r="AI68" s="859"/>
      <c r="AJ68" s="859"/>
      <c r="AK68" s="684">
        <f t="shared" si="77"/>
        <v>0</v>
      </c>
      <c r="AL68" s="685"/>
      <c r="AM68" s="686">
        <f>SUM(AM61:AM66)</f>
        <v>0</v>
      </c>
    </row>
    <row r="69" spans="2:47">
      <c r="B69" s="2303" t="s">
        <v>1041</v>
      </c>
      <c r="C69" s="2306" t="s">
        <v>901</v>
      </c>
      <c r="D69" s="2308" t="s">
        <v>1026</v>
      </c>
      <c r="E69" s="1196" t="s">
        <v>895</v>
      </c>
      <c r="F69" s="1197">
        <f>MLM_HP・SWA!H20</f>
        <v>0</v>
      </c>
      <c r="G69" s="1197">
        <f>MLM_HP・SWA!I20</f>
        <v>0</v>
      </c>
      <c r="H69" s="1197">
        <f>MLM_HP・SWA!J20</f>
        <v>0</v>
      </c>
      <c r="I69" s="1197">
        <f>MLM_HP・SWA!K20</f>
        <v>0</v>
      </c>
      <c r="J69" s="1197">
        <f>MLM_HP・SWA!L20</f>
        <v>0</v>
      </c>
      <c r="K69" s="1197">
        <f>MLM_HP・SWA!M20</f>
        <v>0</v>
      </c>
      <c r="L69" s="1197">
        <f>MLM_HP・SWA!N20</f>
        <v>0</v>
      </c>
      <c r="M69" s="1197">
        <f>MLM_HP・SWA!O20</f>
        <v>0</v>
      </c>
      <c r="N69" s="1197">
        <f>MLM_HP・SWA!P20</f>
        <v>0</v>
      </c>
      <c r="O69" s="1197">
        <f>MLM_HP・SWA!Q20</f>
        <v>0</v>
      </c>
      <c r="P69" s="1197">
        <f>MLM_HP・SWA!R20</f>
        <v>0</v>
      </c>
      <c r="Q69" s="1197">
        <f>MLM_HP・SWA!S20</f>
        <v>0</v>
      </c>
      <c r="R69" s="1197">
        <f>MLM_HP・SWA!T20</f>
        <v>0</v>
      </c>
      <c r="S69" s="1197">
        <f>MLM_HP・SWA!U20</f>
        <v>0</v>
      </c>
      <c r="T69" s="1197">
        <f>MLM_HP・SWA!V20</f>
        <v>0</v>
      </c>
      <c r="U69" s="1197">
        <f>MLM_HP・SWA!W20</f>
        <v>0</v>
      </c>
      <c r="V69" s="1197">
        <f>MLM_HP・SWA!X20</f>
        <v>0</v>
      </c>
      <c r="W69" s="1197">
        <f>MLM_HP・SWA!Y20</f>
        <v>0</v>
      </c>
      <c r="X69" s="1197">
        <f>MLM_HP・SWA!Z20</f>
        <v>0</v>
      </c>
      <c r="Y69" s="1197">
        <f>MLM_HP・SWA!AA20</f>
        <v>0</v>
      </c>
      <c r="Z69" s="1197">
        <f>MLM_HP・SWA!AB20</f>
        <v>0</v>
      </c>
      <c r="AA69" s="1197">
        <f>MLM_HP・SWA!AC20</f>
        <v>0</v>
      </c>
      <c r="AB69" s="1197">
        <f>MLM_HP・SWA!AD20</f>
        <v>0</v>
      </c>
      <c r="AC69" s="1197">
        <f>MLM_HP・SWA!AE20</f>
        <v>0</v>
      </c>
      <c r="AD69" s="1197">
        <f>MLM_HP・SWA!AF20</f>
        <v>0</v>
      </c>
      <c r="AE69" s="1197">
        <f>MLM_HP・SWA!AG20</f>
        <v>0</v>
      </c>
      <c r="AF69" s="1197">
        <f>MLM_HP・SWA!AH20</f>
        <v>0</v>
      </c>
      <c r="AG69" s="1197">
        <f>MLM_HP・SWA!AI20</f>
        <v>0</v>
      </c>
      <c r="AH69" s="1197">
        <f>MLM_HP・SWA!AJ20</f>
        <v>0</v>
      </c>
      <c r="AI69" s="1197">
        <f>MLM_HP・SWA!AK20</f>
        <v>0</v>
      </c>
      <c r="AJ69" s="1197">
        <f>MLM_HP・SWA!AL20</f>
        <v>0</v>
      </c>
      <c r="AK69" s="726">
        <f t="shared" si="15"/>
        <v>0</v>
      </c>
      <c r="AL69" s="727"/>
      <c r="AM69" s="728"/>
      <c r="AO69" s="550" t="s">
        <v>1034</v>
      </c>
      <c r="AP69" s="550" t="s">
        <v>1035</v>
      </c>
      <c r="AS69" s="522"/>
      <c r="AT69" s="522"/>
      <c r="AU69" s="522"/>
    </row>
    <row r="70" spans="2:47">
      <c r="B70" s="2304"/>
      <c r="C70" s="2307"/>
      <c r="D70" s="2309"/>
      <c r="E70" s="860" t="s">
        <v>904</v>
      </c>
      <c r="F70" s="1213"/>
      <c r="G70" s="1213"/>
      <c r="H70" s="1213"/>
      <c r="I70" s="1213"/>
      <c r="J70" s="1213"/>
      <c r="K70" s="1213"/>
      <c r="L70" s="1213"/>
      <c r="M70" s="1213"/>
      <c r="N70" s="1213"/>
      <c r="O70" s="1213"/>
      <c r="P70" s="1213"/>
      <c r="Q70" s="1213"/>
      <c r="R70" s="1213"/>
      <c r="S70" s="1213"/>
      <c r="T70" s="1213"/>
      <c r="U70" s="1213"/>
      <c r="V70" s="1213"/>
      <c r="W70" s="1213"/>
      <c r="X70" s="1213"/>
      <c r="Y70" s="1213"/>
      <c r="Z70" s="1213"/>
      <c r="AA70" s="1213"/>
      <c r="AB70" s="1213"/>
      <c r="AC70" s="1213"/>
      <c r="AD70" s="1213"/>
      <c r="AE70" s="1213"/>
      <c r="AF70" s="1213"/>
      <c r="AG70" s="1213"/>
      <c r="AH70" s="1213"/>
      <c r="AI70" s="1213"/>
      <c r="AJ70" s="1213"/>
      <c r="AK70" s="869">
        <f t="shared" si="15"/>
        <v>0</v>
      </c>
      <c r="AL70" s="729"/>
      <c r="AM70" s="730"/>
      <c r="AO70" s="1325">
        <f>委託作業費!F57</f>
        <v>0</v>
      </c>
    </row>
    <row r="71" spans="2:47">
      <c r="B71" s="2304"/>
      <c r="C71" s="2310" t="s">
        <v>907</v>
      </c>
      <c r="D71" s="2312" t="s">
        <v>1027</v>
      </c>
      <c r="E71" s="1198" t="s">
        <v>895</v>
      </c>
      <c r="F71" s="1199">
        <f>MLM_HP・SWA!H16</f>
        <v>0</v>
      </c>
      <c r="G71" s="1199">
        <f>MLM_HP・SWA!I16</f>
        <v>0</v>
      </c>
      <c r="H71" s="1199">
        <f>MLM_HP・SWA!J16</f>
        <v>0</v>
      </c>
      <c r="I71" s="1199">
        <f>MLM_HP・SWA!K16</f>
        <v>0</v>
      </c>
      <c r="J71" s="1199">
        <f>MLM_HP・SWA!L16</f>
        <v>0</v>
      </c>
      <c r="K71" s="1199">
        <f>MLM_HP・SWA!M16</f>
        <v>0</v>
      </c>
      <c r="L71" s="1199">
        <f>MLM_HP・SWA!N16</f>
        <v>0</v>
      </c>
      <c r="M71" s="1199">
        <f>MLM_HP・SWA!O16</f>
        <v>0</v>
      </c>
      <c r="N71" s="1199">
        <f>MLM_HP・SWA!P16</f>
        <v>0</v>
      </c>
      <c r="O71" s="1199">
        <f>MLM_HP・SWA!Q16</f>
        <v>0</v>
      </c>
      <c r="P71" s="1199">
        <f>MLM_HP・SWA!R16</f>
        <v>0</v>
      </c>
      <c r="Q71" s="1199">
        <f>MLM_HP・SWA!S16</f>
        <v>0</v>
      </c>
      <c r="R71" s="1199">
        <f>MLM_HP・SWA!T16</f>
        <v>0</v>
      </c>
      <c r="S71" s="1199">
        <f>MLM_HP・SWA!U16</f>
        <v>0</v>
      </c>
      <c r="T71" s="1199">
        <f>MLM_HP・SWA!V16</f>
        <v>0</v>
      </c>
      <c r="U71" s="1199">
        <f>MLM_HP・SWA!W16</f>
        <v>0</v>
      </c>
      <c r="V71" s="1199">
        <f>MLM_HP・SWA!X16</f>
        <v>0</v>
      </c>
      <c r="W71" s="1199">
        <f>MLM_HP・SWA!Y16</f>
        <v>0</v>
      </c>
      <c r="X71" s="1199">
        <f>MLM_HP・SWA!Z16</f>
        <v>0</v>
      </c>
      <c r="Y71" s="1199">
        <f>MLM_HP・SWA!AA16</f>
        <v>0</v>
      </c>
      <c r="Z71" s="1199">
        <f>MLM_HP・SWA!AB16</f>
        <v>0</v>
      </c>
      <c r="AA71" s="1199">
        <f>MLM_HP・SWA!AC16</f>
        <v>0</v>
      </c>
      <c r="AB71" s="1199">
        <f>MLM_HP・SWA!AD16</f>
        <v>0</v>
      </c>
      <c r="AC71" s="1199">
        <f>MLM_HP・SWA!AE16</f>
        <v>0</v>
      </c>
      <c r="AD71" s="1199">
        <f>MLM_HP・SWA!AF16</f>
        <v>0</v>
      </c>
      <c r="AE71" s="1199">
        <f>MLM_HP・SWA!AG16</f>
        <v>0</v>
      </c>
      <c r="AF71" s="1199">
        <f>MLM_HP・SWA!AH16</f>
        <v>0</v>
      </c>
      <c r="AG71" s="1199">
        <f>MLM_HP・SWA!AI16</f>
        <v>0</v>
      </c>
      <c r="AH71" s="1199">
        <f>MLM_HP・SWA!AJ16</f>
        <v>0</v>
      </c>
      <c r="AI71" s="1199">
        <f>MLM_HP・SWA!AK16</f>
        <v>0</v>
      </c>
      <c r="AJ71" s="1199">
        <f>MLM_HP・SWA!AL16</f>
        <v>0</v>
      </c>
      <c r="AK71" s="731">
        <f t="shared" si="15"/>
        <v>0</v>
      </c>
      <c r="AL71" s="875">
        <f>管理ﾌｫｰﾏｯﾄ!G56</f>
        <v>0</v>
      </c>
      <c r="AM71" s="730"/>
      <c r="AO71" s="550" t="s">
        <v>1036</v>
      </c>
      <c r="AP71" s="550">
        <f>+AO70*AL71</f>
        <v>0</v>
      </c>
    </row>
    <row r="72" spans="2:47">
      <c r="B72" s="2304"/>
      <c r="C72" s="2311"/>
      <c r="D72" s="2309"/>
      <c r="E72" s="860" t="s">
        <v>904</v>
      </c>
      <c r="F72" s="1213"/>
      <c r="G72" s="1213"/>
      <c r="H72" s="1213"/>
      <c r="I72" s="1213"/>
      <c r="J72" s="1213"/>
      <c r="K72" s="1213"/>
      <c r="L72" s="1213"/>
      <c r="M72" s="1213"/>
      <c r="N72" s="1213"/>
      <c r="O72" s="1213"/>
      <c r="P72" s="1213"/>
      <c r="Q72" s="1213"/>
      <c r="R72" s="1213"/>
      <c r="S72" s="1213"/>
      <c r="T72" s="1213"/>
      <c r="U72" s="1213"/>
      <c r="V72" s="1213"/>
      <c r="W72" s="1213"/>
      <c r="X72" s="1213"/>
      <c r="Y72" s="1213"/>
      <c r="Z72" s="1213"/>
      <c r="AA72" s="1213"/>
      <c r="AB72" s="1213"/>
      <c r="AC72" s="1213"/>
      <c r="AD72" s="1213"/>
      <c r="AE72" s="1213"/>
      <c r="AF72" s="1213"/>
      <c r="AG72" s="1213"/>
      <c r="AH72" s="1213"/>
      <c r="AI72" s="1213"/>
      <c r="AJ72" s="1213"/>
      <c r="AK72" s="869">
        <f t="shared" si="15"/>
        <v>0</v>
      </c>
      <c r="AL72" s="732"/>
      <c r="AM72" s="730"/>
      <c r="AO72" s="550" t="s">
        <v>1037</v>
      </c>
      <c r="AP72" s="550">
        <f>+AO70*AK71</f>
        <v>0</v>
      </c>
    </row>
    <row r="73" spans="2:47">
      <c r="B73" s="2304"/>
      <c r="C73" s="2313" t="s">
        <v>910</v>
      </c>
      <c r="D73" s="2314"/>
      <c r="E73" s="2314"/>
      <c r="F73" s="803"/>
      <c r="G73" s="803"/>
      <c r="H73" s="803"/>
      <c r="I73" s="803"/>
      <c r="J73" s="803"/>
      <c r="K73" s="803"/>
      <c r="L73" s="803"/>
      <c r="M73" s="803"/>
      <c r="N73" s="803"/>
      <c r="O73" s="803"/>
      <c r="P73" s="803"/>
      <c r="Q73" s="803"/>
      <c r="R73" s="803"/>
      <c r="S73" s="803"/>
      <c r="T73" s="803"/>
      <c r="U73" s="803"/>
      <c r="V73" s="803"/>
      <c r="W73" s="803"/>
      <c r="X73" s="803"/>
      <c r="Y73" s="803"/>
      <c r="Z73" s="803"/>
      <c r="AA73" s="803"/>
      <c r="AB73" s="803"/>
      <c r="AC73" s="803"/>
      <c r="AD73" s="803"/>
      <c r="AE73" s="803"/>
      <c r="AF73" s="803"/>
      <c r="AG73" s="803"/>
      <c r="AH73" s="803"/>
      <c r="AI73" s="803"/>
      <c r="AJ73" s="803"/>
      <c r="AK73" s="733">
        <f t="shared" si="15"/>
        <v>0</v>
      </c>
      <c r="AL73" s="732"/>
      <c r="AM73" s="730"/>
      <c r="AO73" s="550" t="s">
        <v>1038</v>
      </c>
      <c r="AP73" s="550">
        <f>+AO70*AK71</f>
        <v>0</v>
      </c>
    </row>
    <row r="74" spans="2:47">
      <c r="B74" s="2304"/>
      <c r="C74" s="2315" t="s">
        <v>653</v>
      </c>
      <c r="D74" s="2316"/>
      <c r="E74" s="853"/>
      <c r="F74" s="828">
        <f>+E74+F73-F72</f>
        <v>0</v>
      </c>
      <c r="G74" s="674">
        <f t="shared" ref="G74:AJ74" si="78">+F74+G72-G71</f>
        <v>0</v>
      </c>
      <c r="H74" s="674">
        <f t="shared" si="78"/>
        <v>0</v>
      </c>
      <c r="I74" s="674">
        <f t="shared" si="78"/>
        <v>0</v>
      </c>
      <c r="J74" s="674">
        <f t="shared" si="78"/>
        <v>0</v>
      </c>
      <c r="K74" s="674">
        <f t="shared" si="78"/>
        <v>0</v>
      </c>
      <c r="L74" s="674">
        <f t="shared" si="78"/>
        <v>0</v>
      </c>
      <c r="M74" s="674">
        <f t="shared" si="78"/>
        <v>0</v>
      </c>
      <c r="N74" s="674">
        <f t="shared" si="78"/>
        <v>0</v>
      </c>
      <c r="O74" s="674">
        <f t="shared" si="78"/>
        <v>0</v>
      </c>
      <c r="P74" s="674">
        <f t="shared" si="78"/>
        <v>0</v>
      </c>
      <c r="Q74" s="674">
        <f t="shared" si="78"/>
        <v>0</v>
      </c>
      <c r="R74" s="674">
        <f t="shared" si="78"/>
        <v>0</v>
      </c>
      <c r="S74" s="674">
        <f t="shared" si="78"/>
        <v>0</v>
      </c>
      <c r="T74" s="674">
        <f t="shared" si="78"/>
        <v>0</v>
      </c>
      <c r="U74" s="674">
        <f t="shared" si="78"/>
        <v>0</v>
      </c>
      <c r="V74" s="674">
        <f t="shared" si="78"/>
        <v>0</v>
      </c>
      <c r="W74" s="674">
        <f t="shared" si="78"/>
        <v>0</v>
      </c>
      <c r="X74" s="674">
        <f t="shared" si="78"/>
        <v>0</v>
      </c>
      <c r="Y74" s="674">
        <f t="shared" si="78"/>
        <v>0</v>
      </c>
      <c r="Z74" s="674">
        <f t="shared" si="78"/>
        <v>0</v>
      </c>
      <c r="AA74" s="674">
        <f t="shared" si="78"/>
        <v>0</v>
      </c>
      <c r="AB74" s="674">
        <f t="shared" si="78"/>
        <v>0</v>
      </c>
      <c r="AC74" s="674">
        <f t="shared" si="78"/>
        <v>0</v>
      </c>
      <c r="AD74" s="674">
        <f t="shared" si="78"/>
        <v>0</v>
      </c>
      <c r="AE74" s="674">
        <f t="shared" si="78"/>
        <v>0</v>
      </c>
      <c r="AF74" s="674">
        <f t="shared" si="78"/>
        <v>0</v>
      </c>
      <c r="AG74" s="674">
        <f t="shared" si="78"/>
        <v>0</v>
      </c>
      <c r="AH74" s="674">
        <f t="shared" si="78"/>
        <v>0</v>
      </c>
      <c r="AI74" s="674">
        <f t="shared" si="78"/>
        <v>0</v>
      </c>
      <c r="AJ74" s="674">
        <f t="shared" si="78"/>
        <v>0</v>
      </c>
      <c r="AK74" s="734"/>
      <c r="AL74" s="692"/>
      <c r="AM74" s="730"/>
      <c r="AO74" s="550" t="s">
        <v>1039</v>
      </c>
      <c r="AP74" s="550">
        <f>+AO70*AK72</f>
        <v>0</v>
      </c>
    </row>
    <row r="75" spans="2:47">
      <c r="B75" s="2304"/>
      <c r="C75" s="2317" t="s">
        <v>1028</v>
      </c>
      <c r="D75" s="2317"/>
      <c r="E75" s="1198" t="s">
        <v>895</v>
      </c>
      <c r="F75" s="1201">
        <f>+D76+F69-F71</f>
        <v>0</v>
      </c>
      <c r="G75" s="1201">
        <f t="shared" ref="G75:AJ75" si="79">F75+G69-G71</f>
        <v>0</v>
      </c>
      <c r="H75" s="1201">
        <f t="shared" si="79"/>
        <v>0</v>
      </c>
      <c r="I75" s="1201">
        <f t="shared" si="79"/>
        <v>0</v>
      </c>
      <c r="J75" s="1201">
        <f t="shared" si="79"/>
        <v>0</v>
      </c>
      <c r="K75" s="1201">
        <f t="shared" si="79"/>
        <v>0</v>
      </c>
      <c r="L75" s="1201">
        <f t="shared" si="79"/>
        <v>0</v>
      </c>
      <c r="M75" s="1201">
        <f t="shared" si="79"/>
        <v>0</v>
      </c>
      <c r="N75" s="1201">
        <f t="shared" si="79"/>
        <v>0</v>
      </c>
      <c r="O75" s="1201">
        <f t="shared" si="79"/>
        <v>0</v>
      </c>
      <c r="P75" s="1201">
        <f t="shared" si="79"/>
        <v>0</v>
      </c>
      <c r="Q75" s="1201">
        <f t="shared" si="79"/>
        <v>0</v>
      </c>
      <c r="R75" s="1201">
        <f t="shared" si="79"/>
        <v>0</v>
      </c>
      <c r="S75" s="1201">
        <f t="shared" si="79"/>
        <v>0</v>
      </c>
      <c r="T75" s="1201">
        <f t="shared" si="79"/>
        <v>0</v>
      </c>
      <c r="U75" s="1201">
        <f t="shared" si="79"/>
        <v>0</v>
      </c>
      <c r="V75" s="1201">
        <f t="shared" si="79"/>
        <v>0</v>
      </c>
      <c r="W75" s="1201">
        <f t="shared" si="79"/>
        <v>0</v>
      </c>
      <c r="X75" s="1201">
        <f t="shared" si="79"/>
        <v>0</v>
      </c>
      <c r="Y75" s="1201">
        <f t="shared" si="79"/>
        <v>0</v>
      </c>
      <c r="Z75" s="1201">
        <f t="shared" si="79"/>
        <v>0</v>
      </c>
      <c r="AA75" s="1201">
        <f t="shared" si="79"/>
        <v>0</v>
      </c>
      <c r="AB75" s="1201">
        <f t="shared" si="79"/>
        <v>0</v>
      </c>
      <c r="AC75" s="1201">
        <f t="shared" si="79"/>
        <v>0</v>
      </c>
      <c r="AD75" s="1201">
        <f t="shared" si="79"/>
        <v>0</v>
      </c>
      <c r="AE75" s="1201">
        <f t="shared" si="79"/>
        <v>0</v>
      </c>
      <c r="AF75" s="1201">
        <f t="shared" si="79"/>
        <v>0</v>
      </c>
      <c r="AG75" s="1201">
        <f t="shared" si="79"/>
        <v>0</v>
      </c>
      <c r="AH75" s="1201">
        <f t="shared" si="79"/>
        <v>0</v>
      </c>
      <c r="AI75" s="1201">
        <f t="shared" si="79"/>
        <v>0</v>
      </c>
      <c r="AJ75" s="1201">
        <f t="shared" si="79"/>
        <v>0</v>
      </c>
      <c r="AK75" s="841">
        <f>+AJ75</f>
        <v>0</v>
      </c>
      <c r="AL75" s="729"/>
      <c r="AM75" s="730"/>
    </row>
    <row r="76" spans="2:47">
      <c r="B76" s="2304"/>
      <c r="C76" s="719"/>
      <c r="D76" s="720">
        <f>在庫管理!I36</f>
        <v>0</v>
      </c>
      <c r="E76" s="860" t="s">
        <v>904</v>
      </c>
      <c r="F76" s="863"/>
      <c r="G76" s="863"/>
      <c r="H76" s="863"/>
      <c r="I76" s="863"/>
      <c r="J76" s="863"/>
      <c r="K76" s="863"/>
      <c r="L76" s="863"/>
      <c r="M76" s="863"/>
      <c r="N76" s="863"/>
      <c r="O76" s="863"/>
      <c r="P76" s="863"/>
      <c r="Q76" s="863"/>
      <c r="R76" s="863"/>
      <c r="S76" s="863"/>
      <c r="T76" s="863"/>
      <c r="U76" s="863"/>
      <c r="V76" s="863"/>
      <c r="W76" s="863"/>
      <c r="X76" s="863"/>
      <c r="Y76" s="863"/>
      <c r="Z76" s="863"/>
      <c r="AA76" s="863"/>
      <c r="AB76" s="863"/>
      <c r="AC76" s="863"/>
      <c r="AD76" s="863"/>
      <c r="AE76" s="863"/>
      <c r="AF76" s="863"/>
      <c r="AG76" s="863"/>
      <c r="AH76" s="863"/>
      <c r="AI76" s="863"/>
      <c r="AJ76" s="863">
        <f>AI76+AJ70+AJ73-AJ72</f>
        <v>0</v>
      </c>
      <c r="AK76" s="804">
        <f>+AJ76</f>
        <v>0</v>
      </c>
      <c r="AL76" s="736"/>
      <c r="AM76" s="737"/>
    </row>
    <row r="77" spans="2:47">
      <c r="B77" s="2304"/>
      <c r="C77" s="2385" t="s">
        <v>1029</v>
      </c>
      <c r="D77" s="2386"/>
      <c r="E77" s="866"/>
      <c r="F77" s="1203"/>
      <c r="G77" s="1203"/>
      <c r="H77" s="1203"/>
      <c r="I77" s="1203"/>
      <c r="J77" s="1203"/>
      <c r="K77" s="1203"/>
      <c r="L77" s="1203"/>
      <c r="M77" s="1203"/>
      <c r="N77" s="1203"/>
      <c r="O77" s="1203"/>
      <c r="P77" s="1203"/>
      <c r="Q77" s="1203"/>
      <c r="R77" s="1203"/>
      <c r="S77" s="1203"/>
      <c r="T77" s="1203"/>
      <c r="U77" s="1203"/>
      <c r="V77" s="1203"/>
      <c r="W77" s="1203"/>
      <c r="X77" s="1203"/>
      <c r="Y77" s="1203"/>
      <c r="Z77" s="1203"/>
      <c r="AA77" s="1203"/>
      <c r="AB77" s="1203"/>
      <c r="AC77" s="1203"/>
      <c r="AD77" s="1203"/>
      <c r="AE77" s="1203"/>
      <c r="AF77" s="1203"/>
      <c r="AG77" s="1203"/>
      <c r="AH77" s="1203"/>
      <c r="AI77" s="1203"/>
      <c r="AJ77" s="1203"/>
      <c r="AK77" s="736">
        <f t="shared" ref="AK77:AK83" si="80">SUM(F77:AJ77)</f>
        <v>0</v>
      </c>
      <c r="AL77" s="677"/>
      <c r="AM77" s="678"/>
    </row>
    <row r="78" spans="2:47" ht="19.2" thickBot="1">
      <c r="B78" s="2305"/>
      <c r="C78" s="2301" t="s">
        <v>912</v>
      </c>
      <c r="D78" s="2302"/>
      <c r="E78" s="854"/>
      <c r="F78" s="859"/>
      <c r="G78" s="859"/>
      <c r="H78" s="859"/>
      <c r="I78" s="859"/>
      <c r="J78" s="859"/>
      <c r="K78" s="859"/>
      <c r="L78" s="859"/>
      <c r="M78" s="859"/>
      <c r="N78" s="859"/>
      <c r="O78" s="859"/>
      <c r="P78" s="859"/>
      <c r="Q78" s="859"/>
      <c r="R78" s="859"/>
      <c r="S78" s="859"/>
      <c r="T78" s="859"/>
      <c r="U78" s="859"/>
      <c r="V78" s="859"/>
      <c r="W78" s="859"/>
      <c r="X78" s="859"/>
      <c r="Y78" s="859"/>
      <c r="Z78" s="859"/>
      <c r="AA78" s="859"/>
      <c r="AB78" s="859"/>
      <c r="AC78" s="859"/>
      <c r="AD78" s="859"/>
      <c r="AE78" s="859"/>
      <c r="AF78" s="859"/>
      <c r="AG78" s="859"/>
      <c r="AH78" s="859"/>
      <c r="AI78" s="859"/>
      <c r="AJ78" s="859"/>
      <c r="AK78" s="684">
        <f t="shared" si="80"/>
        <v>0</v>
      </c>
      <c r="AL78" s="685"/>
      <c r="AM78" s="686">
        <f>SUM(AM71:AM76)</f>
        <v>0</v>
      </c>
    </row>
    <row r="79" spans="2:47">
      <c r="B79" s="2303" t="s">
        <v>1042</v>
      </c>
      <c r="C79" s="2306" t="s">
        <v>901</v>
      </c>
      <c r="D79" s="2308" t="s">
        <v>1026</v>
      </c>
      <c r="E79" s="1196" t="s">
        <v>895</v>
      </c>
      <c r="F79" s="1197">
        <f>MLM_HP・SWA!H55</f>
        <v>0</v>
      </c>
      <c r="G79" s="1197">
        <f>MLM_HP・SWA!I55</f>
        <v>0</v>
      </c>
      <c r="H79" s="1197">
        <f>MLM_HP・SWA!J55</f>
        <v>0</v>
      </c>
      <c r="I79" s="1197">
        <f>MLM_HP・SWA!K55</f>
        <v>0</v>
      </c>
      <c r="J79" s="1197">
        <f>MLM_HP・SWA!L55</f>
        <v>0</v>
      </c>
      <c r="K79" s="1197">
        <f>MLM_HP・SWA!M55</f>
        <v>44</v>
      </c>
      <c r="L79" s="1197">
        <f>MLM_HP・SWA!N55</f>
        <v>0</v>
      </c>
      <c r="M79" s="1197">
        <f>MLM_HP・SWA!O55</f>
        <v>0</v>
      </c>
      <c r="N79" s="1197">
        <f>MLM_HP・SWA!P55</f>
        <v>0</v>
      </c>
      <c r="O79" s="1197">
        <f>MLM_HP・SWA!Q55</f>
        <v>0</v>
      </c>
      <c r="P79" s="1197">
        <f>MLM_HP・SWA!R55</f>
        <v>44</v>
      </c>
      <c r="Q79" s="1197">
        <f>MLM_HP・SWA!S55</f>
        <v>88</v>
      </c>
      <c r="R79" s="1197">
        <f>MLM_HP・SWA!T55</f>
        <v>88</v>
      </c>
      <c r="S79" s="1197">
        <f>MLM_HP・SWA!U55</f>
        <v>88</v>
      </c>
      <c r="T79" s="1197">
        <f>MLM_HP・SWA!V55</f>
        <v>88</v>
      </c>
      <c r="U79" s="1197">
        <f>MLM_HP・SWA!W55</f>
        <v>0</v>
      </c>
      <c r="V79" s="1197">
        <f>MLM_HP・SWA!X55</f>
        <v>0</v>
      </c>
      <c r="W79" s="1197">
        <f>MLM_HP・SWA!Y55</f>
        <v>0</v>
      </c>
      <c r="X79" s="1197">
        <f>MLM_HP・SWA!Z55</f>
        <v>0</v>
      </c>
      <c r="Y79" s="1197">
        <f>MLM_HP・SWA!AA55</f>
        <v>0</v>
      </c>
      <c r="Z79" s="1197">
        <f>MLM_HP・SWA!AB55</f>
        <v>0</v>
      </c>
      <c r="AA79" s="1197">
        <f>MLM_HP・SWA!AC55</f>
        <v>0</v>
      </c>
      <c r="AB79" s="1197">
        <f>MLM_HP・SWA!AD55</f>
        <v>0</v>
      </c>
      <c r="AC79" s="1197">
        <f>MLM_HP・SWA!AE55</f>
        <v>0</v>
      </c>
      <c r="AD79" s="1197">
        <f>MLM_HP・SWA!AF55</f>
        <v>0</v>
      </c>
      <c r="AE79" s="1197">
        <f>MLM_HP・SWA!AG55</f>
        <v>0</v>
      </c>
      <c r="AF79" s="1197">
        <f>MLM_HP・SWA!AH55</f>
        <v>0</v>
      </c>
      <c r="AG79" s="1197">
        <f>MLM_HP・SWA!AI55</f>
        <v>0</v>
      </c>
      <c r="AH79" s="1197">
        <f>MLM_HP・SWA!AJ55</f>
        <v>0</v>
      </c>
      <c r="AI79" s="1197">
        <f>MLM_HP・SWA!AK55</f>
        <v>0</v>
      </c>
      <c r="AJ79" s="1197">
        <f>MLM_HP・SWA!AL55</f>
        <v>0</v>
      </c>
      <c r="AK79" s="726">
        <f t="shared" si="80"/>
        <v>440</v>
      </c>
      <c r="AL79" s="727"/>
      <c r="AM79" s="728"/>
      <c r="AO79" s="550" t="s">
        <v>1034</v>
      </c>
      <c r="AP79" s="550" t="s">
        <v>1035</v>
      </c>
      <c r="AS79" s="522"/>
      <c r="AT79" s="522"/>
      <c r="AU79" s="522"/>
    </row>
    <row r="80" spans="2:47">
      <c r="B80" s="2304"/>
      <c r="C80" s="2307"/>
      <c r="D80" s="2309"/>
      <c r="E80" s="860" t="s">
        <v>904</v>
      </c>
      <c r="F80" s="1213"/>
      <c r="G80" s="1213"/>
      <c r="H80" s="1213"/>
      <c r="I80" s="1213"/>
      <c r="J80" s="1213"/>
      <c r="K80" s="1213"/>
      <c r="L80" s="1213"/>
      <c r="M80" s="1213"/>
      <c r="N80" s="1213"/>
      <c r="O80" s="1213"/>
      <c r="P80" s="1213"/>
      <c r="Q80" s="1213"/>
      <c r="R80" s="1213"/>
      <c r="S80" s="1213"/>
      <c r="T80" s="1213"/>
      <c r="U80" s="1213"/>
      <c r="V80" s="1213"/>
      <c r="W80" s="1213"/>
      <c r="X80" s="1213"/>
      <c r="Y80" s="1213"/>
      <c r="Z80" s="1213"/>
      <c r="AA80" s="1213"/>
      <c r="AB80" s="1213"/>
      <c r="AC80" s="1213"/>
      <c r="AD80" s="1213"/>
      <c r="AE80" s="1213"/>
      <c r="AF80" s="1213"/>
      <c r="AG80" s="1213"/>
      <c r="AH80" s="1213"/>
      <c r="AI80" s="1213"/>
      <c r="AJ80" s="1213"/>
      <c r="AK80" s="869">
        <f t="shared" si="80"/>
        <v>0</v>
      </c>
      <c r="AL80" s="729"/>
      <c r="AM80" s="730"/>
      <c r="AO80" s="1325">
        <f>委託作業費!F67</f>
        <v>0</v>
      </c>
    </row>
    <row r="81" spans="2:42">
      <c r="B81" s="2304"/>
      <c r="C81" s="2310" t="s">
        <v>907</v>
      </c>
      <c r="D81" s="2312" t="s">
        <v>1027</v>
      </c>
      <c r="E81" s="1198" t="s">
        <v>895</v>
      </c>
      <c r="F81" s="1199">
        <f>MLM_HP・SWA!H51</f>
        <v>0</v>
      </c>
      <c r="G81" s="1199">
        <f>MLM_HP・SWA!I51</f>
        <v>0</v>
      </c>
      <c r="H81" s="1199">
        <f>MLM_HP・SWA!J51</f>
        <v>0</v>
      </c>
      <c r="I81" s="1199">
        <f>MLM_HP・SWA!K51</f>
        <v>0</v>
      </c>
      <c r="J81" s="1199">
        <f>MLM_HP・SWA!L51</f>
        <v>0</v>
      </c>
      <c r="K81" s="1199">
        <f>MLM_HP・SWA!M51</f>
        <v>22</v>
      </c>
      <c r="L81" s="1199">
        <f>MLM_HP・SWA!N51</f>
        <v>44</v>
      </c>
      <c r="M81" s="1199">
        <f>MLM_HP・SWA!O51</f>
        <v>44</v>
      </c>
      <c r="N81" s="1199">
        <f>MLM_HP・SWA!P51</f>
        <v>0</v>
      </c>
      <c r="O81" s="1199">
        <f>MLM_HP・SWA!Q51</f>
        <v>0</v>
      </c>
      <c r="P81" s="1199">
        <f>MLM_HP・SWA!R51</f>
        <v>44</v>
      </c>
      <c r="Q81" s="1199">
        <f>MLM_HP・SWA!S51</f>
        <v>44</v>
      </c>
      <c r="R81" s="1199">
        <f>MLM_HP・SWA!T51</f>
        <v>44</v>
      </c>
      <c r="S81" s="1199">
        <f>MLM_HP・SWA!U51</f>
        <v>44</v>
      </c>
      <c r="T81" s="1199">
        <f>MLM_HP・SWA!V51</f>
        <v>44</v>
      </c>
      <c r="U81" s="1199">
        <f>MLM_HP・SWA!W51</f>
        <v>0</v>
      </c>
      <c r="V81" s="1199">
        <f>MLM_HP・SWA!X51</f>
        <v>0</v>
      </c>
      <c r="W81" s="1199">
        <f>MLM_HP・SWA!Y51</f>
        <v>44</v>
      </c>
      <c r="X81" s="1199">
        <f>MLM_HP・SWA!Z51</f>
        <v>0</v>
      </c>
      <c r="Y81" s="1199">
        <f>MLM_HP・SWA!AA51</f>
        <v>0</v>
      </c>
      <c r="Z81" s="1199">
        <f>MLM_HP・SWA!AB51</f>
        <v>0</v>
      </c>
      <c r="AA81" s="1199">
        <f>MLM_HP・SWA!AC51</f>
        <v>0</v>
      </c>
      <c r="AB81" s="1199">
        <f>MLM_HP・SWA!AD51</f>
        <v>0</v>
      </c>
      <c r="AC81" s="1199">
        <f>MLM_HP・SWA!AE51</f>
        <v>0</v>
      </c>
      <c r="AD81" s="1199">
        <f>MLM_HP・SWA!AF51</f>
        <v>0</v>
      </c>
      <c r="AE81" s="1199">
        <f>MLM_HP・SWA!AG51</f>
        <v>0</v>
      </c>
      <c r="AF81" s="1199">
        <f>MLM_HP・SWA!AH51</f>
        <v>0</v>
      </c>
      <c r="AG81" s="1199">
        <f>MLM_HP・SWA!AI51</f>
        <v>0</v>
      </c>
      <c r="AH81" s="1199">
        <f>MLM_HP・SWA!AJ51</f>
        <v>0</v>
      </c>
      <c r="AI81" s="1199">
        <f>MLM_HP・SWA!AK51</f>
        <v>0</v>
      </c>
      <c r="AJ81" s="1199">
        <f>MLM_HP・SWA!AL51</f>
        <v>0</v>
      </c>
      <c r="AK81" s="731">
        <f t="shared" si="80"/>
        <v>374</v>
      </c>
      <c r="AL81" s="875">
        <f>管理ﾌｫｰﾏｯﾄ!G66</f>
        <v>0</v>
      </c>
      <c r="AM81" s="730"/>
      <c r="AO81" s="550" t="s">
        <v>1036</v>
      </c>
      <c r="AP81" s="550">
        <f>+AO80*AL81</f>
        <v>0</v>
      </c>
    </row>
    <row r="82" spans="2:42">
      <c r="B82" s="2304"/>
      <c r="C82" s="2311"/>
      <c r="D82" s="2309"/>
      <c r="E82" s="860" t="s">
        <v>904</v>
      </c>
      <c r="F82" s="1213"/>
      <c r="G82" s="1213"/>
      <c r="H82" s="1213"/>
      <c r="I82" s="1213"/>
      <c r="J82" s="1213"/>
      <c r="K82" s="1213"/>
      <c r="L82" s="1213"/>
      <c r="M82" s="1213"/>
      <c r="N82" s="1213"/>
      <c r="O82" s="1213"/>
      <c r="P82" s="1213"/>
      <c r="Q82" s="1213"/>
      <c r="R82" s="1213"/>
      <c r="S82" s="1213"/>
      <c r="T82" s="1213"/>
      <c r="U82" s="1213"/>
      <c r="V82" s="1213"/>
      <c r="W82" s="1213"/>
      <c r="X82" s="1213"/>
      <c r="Y82" s="1213"/>
      <c r="Z82" s="1213"/>
      <c r="AA82" s="1213"/>
      <c r="AB82" s="1213"/>
      <c r="AC82" s="1213"/>
      <c r="AD82" s="1213"/>
      <c r="AE82" s="1213"/>
      <c r="AF82" s="1213"/>
      <c r="AG82" s="1213"/>
      <c r="AH82" s="1213"/>
      <c r="AI82" s="1213"/>
      <c r="AJ82" s="1213"/>
      <c r="AK82" s="869">
        <f t="shared" si="80"/>
        <v>0</v>
      </c>
      <c r="AL82" s="732"/>
      <c r="AM82" s="730"/>
      <c r="AO82" s="550" t="s">
        <v>1037</v>
      </c>
      <c r="AP82" s="550">
        <f>+AO80*AK81</f>
        <v>0</v>
      </c>
    </row>
    <row r="83" spans="2:42">
      <c r="B83" s="2304"/>
      <c r="C83" s="2313" t="s">
        <v>910</v>
      </c>
      <c r="D83" s="2314"/>
      <c r="E83" s="2314"/>
      <c r="F83" s="803"/>
      <c r="G83" s="803"/>
      <c r="H83" s="803"/>
      <c r="I83" s="803"/>
      <c r="J83" s="803"/>
      <c r="K83" s="803"/>
      <c r="L83" s="803"/>
      <c r="M83" s="803"/>
      <c r="N83" s="803"/>
      <c r="O83" s="803"/>
      <c r="P83" s="803"/>
      <c r="Q83" s="803"/>
      <c r="R83" s="803"/>
      <c r="S83" s="803"/>
      <c r="T83" s="803"/>
      <c r="U83" s="803"/>
      <c r="V83" s="803"/>
      <c r="W83" s="803"/>
      <c r="X83" s="803"/>
      <c r="Y83" s="803"/>
      <c r="Z83" s="803"/>
      <c r="AA83" s="803"/>
      <c r="AB83" s="803"/>
      <c r="AC83" s="803"/>
      <c r="AD83" s="803"/>
      <c r="AE83" s="803"/>
      <c r="AF83" s="803"/>
      <c r="AG83" s="803"/>
      <c r="AH83" s="803"/>
      <c r="AI83" s="803"/>
      <c r="AJ83" s="803"/>
      <c r="AK83" s="733">
        <f t="shared" si="80"/>
        <v>0</v>
      </c>
      <c r="AL83" s="732"/>
      <c r="AM83" s="730"/>
      <c r="AO83" s="550" t="s">
        <v>1038</v>
      </c>
      <c r="AP83" s="550">
        <f>+AO80*AK81</f>
        <v>0</v>
      </c>
    </row>
    <row r="84" spans="2:42">
      <c r="B84" s="2304"/>
      <c r="C84" s="2315" t="s">
        <v>653</v>
      </c>
      <c r="D84" s="2316"/>
      <c r="E84" s="853"/>
      <c r="F84" s="828">
        <f>+E84+F83-F82</f>
        <v>0</v>
      </c>
      <c r="G84" s="674">
        <f t="shared" ref="G84:AJ84" si="81">+F84+G82-G81</f>
        <v>0</v>
      </c>
      <c r="H84" s="674">
        <f t="shared" si="81"/>
        <v>0</v>
      </c>
      <c r="I84" s="674">
        <f t="shared" si="81"/>
        <v>0</v>
      </c>
      <c r="J84" s="674">
        <f t="shared" si="81"/>
        <v>0</v>
      </c>
      <c r="K84" s="674">
        <f t="shared" si="81"/>
        <v>-22</v>
      </c>
      <c r="L84" s="674">
        <f t="shared" si="81"/>
        <v>-66</v>
      </c>
      <c r="M84" s="674">
        <f t="shared" si="81"/>
        <v>-110</v>
      </c>
      <c r="N84" s="674">
        <f t="shared" si="81"/>
        <v>-110</v>
      </c>
      <c r="O84" s="674">
        <f t="shared" si="81"/>
        <v>-110</v>
      </c>
      <c r="P84" s="674">
        <f t="shared" si="81"/>
        <v>-154</v>
      </c>
      <c r="Q84" s="674">
        <f t="shared" si="81"/>
        <v>-198</v>
      </c>
      <c r="R84" s="674">
        <f t="shared" si="81"/>
        <v>-242</v>
      </c>
      <c r="S84" s="674">
        <f t="shared" si="81"/>
        <v>-286</v>
      </c>
      <c r="T84" s="674">
        <f t="shared" si="81"/>
        <v>-330</v>
      </c>
      <c r="U84" s="674">
        <f t="shared" si="81"/>
        <v>-330</v>
      </c>
      <c r="V84" s="674">
        <f t="shared" si="81"/>
        <v>-330</v>
      </c>
      <c r="W84" s="674">
        <f t="shared" si="81"/>
        <v>-374</v>
      </c>
      <c r="X84" s="674">
        <f t="shared" si="81"/>
        <v>-374</v>
      </c>
      <c r="Y84" s="674">
        <f t="shared" si="81"/>
        <v>-374</v>
      </c>
      <c r="Z84" s="674">
        <f t="shared" si="81"/>
        <v>-374</v>
      </c>
      <c r="AA84" s="674">
        <f t="shared" si="81"/>
        <v>-374</v>
      </c>
      <c r="AB84" s="674">
        <f t="shared" si="81"/>
        <v>-374</v>
      </c>
      <c r="AC84" s="674">
        <f t="shared" si="81"/>
        <v>-374</v>
      </c>
      <c r="AD84" s="674">
        <f t="shared" si="81"/>
        <v>-374</v>
      </c>
      <c r="AE84" s="674">
        <f t="shared" si="81"/>
        <v>-374</v>
      </c>
      <c r="AF84" s="674">
        <f t="shared" si="81"/>
        <v>-374</v>
      </c>
      <c r="AG84" s="674">
        <f t="shared" si="81"/>
        <v>-374</v>
      </c>
      <c r="AH84" s="674">
        <f t="shared" si="81"/>
        <v>-374</v>
      </c>
      <c r="AI84" s="674">
        <f t="shared" si="81"/>
        <v>-374</v>
      </c>
      <c r="AJ84" s="674">
        <f t="shared" si="81"/>
        <v>-374</v>
      </c>
      <c r="AK84" s="734"/>
      <c r="AL84" s="692"/>
      <c r="AM84" s="730"/>
      <c r="AO84" s="550" t="s">
        <v>1039</v>
      </c>
      <c r="AP84" s="550">
        <f>+AO80*AK82</f>
        <v>0</v>
      </c>
    </row>
    <row r="85" spans="2:42">
      <c r="B85" s="2304"/>
      <c r="C85" s="2317" t="s">
        <v>1028</v>
      </c>
      <c r="D85" s="2317"/>
      <c r="E85" s="1198" t="s">
        <v>895</v>
      </c>
      <c r="F85" s="1201">
        <f>+D86+F79-F81</f>
        <v>0</v>
      </c>
      <c r="G85" s="1201">
        <f t="shared" ref="G85:AJ85" si="82">F85+G79-G81</f>
        <v>0</v>
      </c>
      <c r="H85" s="1201">
        <f t="shared" si="82"/>
        <v>0</v>
      </c>
      <c r="I85" s="1201">
        <f t="shared" si="82"/>
        <v>0</v>
      </c>
      <c r="J85" s="1201">
        <f t="shared" si="82"/>
        <v>0</v>
      </c>
      <c r="K85" s="1201">
        <f t="shared" si="82"/>
        <v>22</v>
      </c>
      <c r="L85" s="1201">
        <f t="shared" si="82"/>
        <v>-22</v>
      </c>
      <c r="M85" s="1201">
        <f t="shared" si="82"/>
        <v>-66</v>
      </c>
      <c r="N85" s="1201">
        <f t="shared" si="82"/>
        <v>-66</v>
      </c>
      <c r="O85" s="1201">
        <f t="shared" si="82"/>
        <v>-66</v>
      </c>
      <c r="P85" s="1201">
        <f t="shared" si="82"/>
        <v>-66</v>
      </c>
      <c r="Q85" s="1201">
        <f t="shared" si="82"/>
        <v>-22</v>
      </c>
      <c r="R85" s="1201">
        <f t="shared" si="82"/>
        <v>22</v>
      </c>
      <c r="S85" s="1201">
        <f t="shared" si="82"/>
        <v>66</v>
      </c>
      <c r="T85" s="1201">
        <f t="shared" si="82"/>
        <v>110</v>
      </c>
      <c r="U85" s="1201">
        <f t="shared" si="82"/>
        <v>110</v>
      </c>
      <c r="V85" s="1201">
        <f t="shared" si="82"/>
        <v>110</v>
      </c>
      <c r="W85" s="1201">
        <f t="shared" si="82"/>
        <v>66</v>
      </c>
      <c r="X85" s="1201">
        <f t="shared" si="82"/>
        <v>66</v>
      </c>
      <c r="Y85" s="1201">
        <f t="shared" si="82"/>
        <v>66</v>
      </c>
      <c r="Z85" s="1201">
        <f t="shared" si="82"/>
        <v>66</v>
      </c>
      <c r="AA85" s="1201">
        <f t="shared" si="82"/>
        <v>66</v>
      </c>
      <c r="AB85" s="1201">
        <f t="shared" si="82"/>
        <v>66</v>
      </c>
      <c r="AC85" s="1201">
        <f t="shared" si="82"/>
        <v>66</v>
      </c>
      <c r="AD85" s="1201">
        <f t="shared" si="82"/>
        <v>66</v>
      </c>
      <c r="AE85" s="1201">
        <f t="shared" si="82"/>
        <v>66</v>
      </c>
      <c r="AF85" s="1201">
        <f t="shared" si="82"/>
        <v>66</v>
      </c>
      <c r="AG85" s="1201">
        <f t="shared" si="82"/>
        <v>66</v>
      </c>
      <c r="AH85" s="1201">
        <f t="shared" si="82"/>
        <v>66</v>
      </c>
      <c r="AI85" s="1201">
        <f t="shared" si="82"/>
        <v>66</v>
      </c>
      <c r="AJ85" s="1201">
        <f t="shared" si="82"/>
        <v>66</v>
      </c>
      <c r="AK85" s="841">
        <f>+AJ85</f>
        <v>66</v>
      </c>
      <c r="AL85" s="729"/>
      <c r="AM85" s="730"/>
    </row>
    <row r="86" spans="2:42">
      <c r="B86" s="2304"/>
      <c r="C86" s="719"/>
      <c r="D86" s="720">
        <f>在庫管理!I46</f>
        <v>0</v>
      </c>
      <c r="E86" s="860" t="s">
        <v>904</v>
      </c>
      <c r="F86" s="863"/>
      <c r="G86" s="863"/>
      <c r="H86" s="863"/>
      <c r="I86" s="863"/>
      <c r="J86" s="863"/>
      <c r="K86" s="863"/>
      <c r="L86" s="863"/>
      <c r="M86" s="863"/>
      <c r="N86" s="863"/>
      <c r="O86" s="863"/>
      <c r="P86" s="863"/>
      <c r="Q86" s="863"/>
      <c r="R86" s="863"/>
      <c r="S86" s="863"/>
      <c r="T86" s="863"/>
      <c r="U86" s="863"/>
      <c r="V86" s="863"/>
      <c r="W86" s="863"/>
      <c r="X86" s="863"/>
      <c r="Y86" s="863"/>
      <c r="Z86" s="863"/>
      <c r="AA86" s="863"/>
      <c r="AB86" s="863"/>
      <c r="AC86" s="863"/>
      <c r="AD86" s="863"/>
      <c r="AE86" s="863"/>
      <c r="AF86" s="863"/>
      <c r="AG86" s="863"/>
      <c r="AH86" s="863"/>
      <c r="AI86" s="863"/>
      <c r="AJ86" s="863">
        <f>AI86+AJ80+AJ83-AJ82</f>
        <v>0</v>
      </c>
      <c r="AK86" s="804">
        <f>+AJ86</f>
        <v>0</v>
      </c>
      <c r="AL86" s="736"/>
      <c r="AM86" s="737"/>
    </row>
    <row r="87" spans="2:42">
      <c r="B87" s="2304"/>
      <c r="C87" s="2385" t="s">
        <v>1029</v>
      </c>
      <c r="D87" s="2386"/>
      <c r="E87" s="866"/>
      <c r="F87" s="1203"/>
      <c r="G87" s="1203"/>
      <c r="H87" s="1203"/>
      <c r="I87" s="1203"/>
      <c r="J87" s="1203"/>
      <c r="K87" s="1203"/>
      <c r="L87" s="1203"/>
      <c r="M87" s="1203"/>
      <c r="N87" s="1203"/>
      <c r="O87" s="1203"/>
      <c r="P87" s="1203"/>
      <c r="Q87" s="1203"/>
      <c r="R87" s="1203"/>
      <c r="S87" s="1203"/>
      <c r="T87" s="1203"/>
      <c r="U87" s="1203"/>
      <c r="V87" s="1203"/>
      <c r="W87" s="1203"/>
      <c r="X87" s="1203"/>
      <c r="Y87" s="1203"/>
      <c r="Z87" s="1203"/>
      <c r="AA87" s="1203"/>
      <c r="AB87" s="1203"/>
      <c r="AC87" s="1203"/>
      <c r="AD87" s="1203"/>
      <c r="AE87" s="1203"/>
      <c r="AF87" s="1203"/>
      <c r="AG87" s="1203"/>
      <c r="AH87" s="1203"/>
      <c r="AI87" s="1203"/>
      <c r="AJ87" s="1203"/>
      <c r="AK87" s="736">
        <f>SUM(F87:AJ87)</f>
        <v>0</v>
      </c>
      <c r="AL87" s="677"/>
      <c r="AM87" s="678"/>
    </row>
    <row r="88" spans="2:42" ht="19.2" thickBot="1">
      <c r="B88" s="2305"/>
      <c r="C88" s="2301" t="s">
        <v>912</v>
      </c>
      <c r="D88" s="2302"/>
      <c r="E88" s="854"/>
      <c r="F88" s="859"/>
      <c r="G88" s="859"/>
      <c r="H88" s="859"/>
      <c r="I88" s="859"/>
      <c r="J88" s="859"/>
      <c r="K88" s="859"/>
      <c r="L88" s="859"/>
      <c r="M88" s="859"/>
      <c r="N88" s="859"/>
      <c r="O88" s="859"/>
      <c r="P88" s="859"/>
      <c r="Q88" s="859"/>
      <c r="R88" s="859"/>
      <c r="S88" s="859"/>
      <c r="T88" s="859"/>
      <c r="U88" s="859"/>
      <c r="V88" s="859"/>
      <c r="W88" s="859"/>
      <c r="X88" s="859"/>
      <c r="Y88" s="859"/>
      <c r="Z88" s="859"/>
      <c r="AA88" s="859"/>
      <c r="AB88" s="859"/>
      <c r="AC88" s="859"/>
      <c r="AD88" s="859"/>
      <c r="AE88" s="859"/>
      <c r="AF88" s="859"/>
      <c r="AG88" s="859"/>
      <c r="AH88" s="859"/>
      <c r="AI88" s="859"/>
      <c r="AJ88" s="859"/>
      <c r="AK88" s="684">
        <f>SUM(F88:AJ88)</f>
        <v>0</v>
      </c>
      <c r="AL88" s="685"/>
      <c r="AM88" s="686">
        <f>SUM(AM81:AM86)</f>
        <v>0</v>
      </c>
    </row>
  </sheetData>
  <protectedRanges>
    <protectedRange sqref="F7" name="範囲2_1_1_1_3_1_1_1_1"/>
    <protectedRange sqref="G7:AJ7 F8:AJ8" name="範囲2_2_1_1_3_1_1_1_1"/>
  </protectedRanges>
  <mergeCells count="115">
    <mergeCell ref="B59:B68"/>
    <mergeCell ref="C59:C60"/>
    <mergeCell ref="D59:D60"/>
    <mergeCell ref="C61:C62"/>
    <mergeCell ref="D61:D62"/>
    <mergeCell ref="C63:E63"/>
    <mergeCell ref="C64:D64"/>
    <mergeCell ref="C65:D65"/>
    <mergeCell ref="C67:D67"/>
    <mergeCell ref="C68:D68"/>
    <mergeCell ref="B49:B58"/>
    <mergeCell ref="C49:C50"/>
    <mergeCell ref="D49:D50"/>
    <mergeCell ref="B79:B88"/>
    <mergeCell ref="C79:C80"/>
    <mergeCell ref="D79:D80"/>
    <mergeCell ref="C81:C82"/>
    <mergeCell ref="D81:D82"/>
    <mergeCell ref="C83:E83"/>
    <mergeCell ref="C84:D84"/>
    <mergeCell ref="C85:D85"/>
    <mergeCell ref="C87:D87"/>
    <mergeCell ref="C88:D88"/>
    <mergeCell ref="B69:B78"/>
    <mergeCell ref="C69:C70"/>
    <mergeCell ref="D69:D70"/>
    <mergeCell ref="C71:C72"/>
    <mergeCell ref="D71:D72"/>
    <mergeCell ref="C73:E73"/>
    <mergeCell ref="C74:D74"/>
    <mergeCell ref="C75:D75"/>
    <mergeCell ref="C77:D77"/>
    <mergeCell ref="C78:D78"/>
    <mergeCell ref="C51:C52"/>
    <mergeCell ref="B39:B48"/>
    <mergeCell ref="C39:C40"/>
    <mergeCell ref="D39:D40"/>
    <mergeCell ref="C41:C42"/>
    <mergeCell ref="D41:D42"/>
    <mergeCell ref="C43:E43"/>
    <mergeCell ref="C44:D44"/>
    <mergeCell ref="C45:D45"/>
    <mergeCell ref="C47:D47"/>
    <mergeCell ref="C48:D48"/>
    <mergeCell ref="AX6:AY6"/>
    <mergeCell ref="AT7:AU8"/>
    <mergeCell ref="AV7:AW8"/>
    <mergeCell ref="AX7:AY8"/>
    <mergeCell ref="B9:B18"/>
    <mergeCell ref="C9:C10"/>
    <mergeCell ref="D9:D10"/>
    <mergeCell ref="C11:C12"/>
    <mergeCell ref="D11:D12"/>
    <mergeCell ref="C13:E13"/>
    <mergeCell ref="B6:B8"/>
    <mergeCell ref="C6:C8"/>
    <mergeCell ref="D6:E8"/>
    <mergeCell ref="F6:AJ6"/>
    <mergeCell ref="AT6:AU6"/>
    <mergeCell ref="AV6:AW6"/>
    <mergeCell ref="C14:D14"/>
    <mergeCell ref="C15:D15"/>
    <mergeCell ref="C17:D17"/>
    <mergeCell ref="C18:D18"/>
    <mergeCell ref="AT3:AU3"/>
    <mergeCell ref="AV3:AW3"/>
    <mergeCell ref="AX3:AY3"/>
    <mergeCell ref="AC4:AD4"/>
    <mergeCell ref="AE4:AI4"/>
    <mergeCell ref="AJ4:AK4"/>
    <mergeCell ref="AT4:AU5"/>
    <mergeCell ref="AV4:AW5"/>
    <mergeCell ref="AX4:AY5"/>
    <mergeCell ref="AC5:AD5"/>
    <mergeCell ref="C34:D34"/>
    <mergeCell ref="C35:D35"/>
    <mergeCell ref="C37:D37"/>
    <mergeCell ref="C38:D38"/>
    <mergeCell ref="AJ2:AK2"/>
    <mergeCell ref="V3:W5"/>
    <mergeCell ref="X3:Y5"/>
    <mergeCell ref="Z3:AA5"/>
    <mergeCell ref="AC3:AD3"/>
    <mergeCell ref="AE3:AI3"/>
    <mergeCell ref="AJ3:AK3"/>
    <mergeCell ref="AE5:AI5"/>
    <mergeCell ref="AJ5:AK5"/>
    <mergeCell ref="AE2:AI2"/>
    <mergeCell ref="X2:Y2"/>
    <mergeCell ref="Z2:AA2"/>
    <mergeCell ref="AC2:AD2"/>
    <mergeCell ref="D51:D52"/>
    <mergeCell ref="C53:E53"/>
    <mergeCell ref="C54:D54"/>
    <mergeCell ref="C55:D55"/>
    <mergeCell ref="C57:D57"/>
    <mergeCell ref="C58:D58"/>
    <mergeCell ref="F2:G2"/>
    <mergeCell ref="V2:W2"/>
    <mergeCell ref="B19:B28"/>
    <mergeCell ref="C19:C20"/>
    <mergeCell ref="D19:D20"/>
    <mergeCell ref="C21:C22"/>
    <mergeCell ref="D21:D22"/>
    <mergeCell ref="C23:E23"/>
    <mergeCell ref="C24:D24"/>
    <mergeCell ref="C25:D25"/>
    <mergeCell ref="C27:D27"/>
    <mergeCell ref="C28:D28"/>
    <mergeCell ref="B29:B38"/>
    <mergeCell ref="C29:C30"/>
    <mergeCell ref="D29:D30"/>
    <mergeCell ref="C31:C32"/>
    <mergeCell ref="D31:D32"/>
    <mergeCell ref="C33:E33"/>
  </mergeCells>
  <phoneticPr fontId="6"/>
  <conditionalFormatting sqref="F7:AJ88">
    <cfRule type="expression" dxfId="28" priority="1">
      <formula>WEEKDAY(F$7)=7</formula>
    </cfRule>
    <cfRule type="expression" dxfId="27" priority="2">
      <formula>WEEKDAY(F$7)=1</formula>
    </cfRule>
  </conditionalFormatting>
  <printOptions horizontalCentered="1"/>
  <pageMargins left="0" right="0" top="0.78740157480314965" bottom="0" header="0" footer="0"/>
  <pageSetup paperSize="8" scale="49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>
    <tabColor rgb="FFFFFF99"/>
    <pageSetUpPr fitToPage="1"/>
  </sheetPr>
  <dimension ref="A1:AO156"/>
  <sheetViews>
    <sheetView showZeros="0" zoomScale="25" zoomScaleNormal="25" workbookViewId="0">
      <pane xSplit="6" ySplit="6" topLeftCell="G7" activePane="bottomRight" state="frozen"/>
      <selection pane="topRight" activeCell="N3" sqref="N3:P3"/>
      <selection pane="bottomLeft" activeCell="N3" sqref="N3:P3"/>
      <selection pane="bottomRight" activeCell="AB4" sqref="AB4:AC4"/>
    </sheetView>
  </sheetViews>
  <sheetFormatPr defaultRowHeight="16.2"/>
  <cols>
    <col min="2" max="2" width="9" customWidth="1"/>
    <col min="3" max="3" width="12.6640625" customWidth="1"/>
    <col min="4" max="4" width="10.6640625" customWidth="1"/>
    <col min="5" max="5" width="11.6640625" style="92" customWidth="1"/>
    <col min="6" max="6" width="14.33203125" customWidth="1"/>
    <col min="7" max="37" width="12" customWidth="1"/>
    <col min="38" max="38" width="12.6640625" style="1" customWidth="1"/>
    <col min="39" max="39" width="5.44140625" customWidth="1"/>
    <col min="40" max="40" width="19.44140625" customWidth="1"/>
  </cols>
  <sheetData>
    <row r="1" spans="1:41" ht="16.8" thickBot="1"/>
    <row r="2" spans="1:41" ht="25.8">
      <c r="A2" s="38"/>
      <c r="B2" s="3"/>
      <c r="C2" s="3"/>
      <c r="D2" s="2101" t="s">
        <v>613</v>
      </c>
      <c r="E2" s="2101"/>
      <c r="F2" s="2101"/>
      <c r="G2" s="51"/>
      <c r="H2" s="52"/>
      <c r="I2" s="52"/>
      <c r="J2" s="53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2077" t="s">
        <v>351</v>
      </c>
      <c r="AC2" s="2078"/>
      <c r="AD2" s="2079" t="s">
        <v>614</v>
      </c>
      <c r="AE2" s="2080"/>
      <c r="AF2" s="2079" t="s">
        <v>352</v>
      </c>
      <c r="AG2" s="2078"/>
      <c r="AH2" s="148"/>
      <c r="AI2" s="147"/>
      <c r="AJ2" s="2103"/>
      <c r="AK2" s="2103"/>
      <c r="AL2" s="2103"/>
    </row>
    <row r="3" spans="1:41" ht="48" customHeight="1" thickBot="1">
      <c r="A3" s="15"/>
      <c r="C3" s="103"/>
      <c r="D3" s="107" t="s">
        <v>615</v>
      </c>
      <c r="E3" s="105"/>
      <c r="F3" s="104"/>
      <c r="G3" s="2104" t="s">
        <v>1043</v>
      </c>
      <c r="H3" s="2104"/>
      <c r="I3" s="886" t="str">
        <f>MKC①!J3</f>
        <v>5</v>
      </c>
      <c r="J3" s="60" t="s">
        <v>616</v>
      </c>
      <c r="K3" s="58"/>
      <c r="N3" s="2110"/>
      <c r="O3" s="2110"/>
      <c r="P3" s="2110"/>
      <c r="Q3" s="59"/>
      <c r="R3" s="57"/>
      <c r="S3" s="58"/>
      <c r="T3" s="58"/>
      <c r="U3" s="58"/>
      <c r="V3" s="58"/>
      <c r="W3" s="58"/>
      <c r="X3" s="58"/>
      <c r="Y3" s="61"/>
      <c r="Z3" s="58"/>
      <c r="AA3" s="58"/>
      <c r="AB3" s="2105" t="s">
        <v>355</v>
      </c>
      <c r="AC3" s="2106"/>
      <c r="AD3" s="2107" t="s">
        <v>356</v>
      </c>
      <c r="AE3" s="2106"/>
      <c r="AF3" s="2107" t="s">
        <v>356</v>
      </c>
      <c r="AG3" s="2108"/>
      <c r="AH3" s="10"/>
      <c r="AI3" s="147" t="s">
        <v>617</v>
      </c>
      <c r="AJ3" s="2103">
        <f ca="1">TODAY()</f>
        <v>46164</v>
      </c>
      <c r="AK3" s="2103"/>
      <c r="AL3" s="2103"/>
      <c r="AM3" s="12"/>
    </row>
    <row r="4" spans="1:41" ht="24" thickBot="1">
      <c r="A4" s="15"/>
      <c r="B4" s="102"/>
      <c r="C4" s="103"/>
      <c r="D4" s="102"/>
      <c r="E4" s="106"/>
      <c r="F4" s="10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2109"/>
      <c r="AC4" s="2109"/>
      <c r="AD4" s="2109"/>
      <c r="AE4" s="2109"/>
      <c r="AF4" s="2109"/>
      <c r="AG4" s="2109"/>
      <c r="AH4" s="62"/>
      <c r="AI4" s="62"/>
      <c r="AJ4" s="63"/>
      <c r="AK4" s="63"/>
      <c r="AL4" s="64"/>
    </row>
    <row r="5" spans="1:41" ht="29.25" customHeight="1" thickTop="1">
      <c r="A5" s="15"/>
      <c r="B5" s="2069" t="s">
        <v>1</v>
      </c>
      <c r="C5" s="136"/>
      <c r="D5" s="2071"/>
      <c r="E5" s="2073" t="s">
        <v>6</v>
      </c>
      <c r="F5" s="2075" t="s">
        <v>618</v>
      </c>
      <c r="G5" s="508">
        <f>DATE(2024,I3,1)</f>
        <v>45413</v>
      </c>
      <c r="H5" s="149">
        <f>G5+1</f>
        <v>45414</v>
      </c>
      <c r="I5" s="149">
        <f t="shared" ref="I5:AK5" si="0">H5+1</f>
        <v>45415</v>
      </c>
      <c r="J5" s="149">
        <f t="shared" si="0"/>
        <v>45416</v>
      </c>
      <c r="K5" s="149">
        <f t="shared" si="0"/>
        <v>45417</v>
      </c>
      <c r="L5" s="149">
        <f t="shared" si="0"/>
        <v>45418</v>
      </c>
      <c r="M5" s="149">
        <f t="shared" si="0"/>
        <v>45419</v>
      </c>
      <c r="N5" s="149">
        <f t="shared" si="0"/>
        <v>45420</v>
      </c>
      <c r="O5" s="149">
        <f t="shared" si="0"/>
        <v>45421</v>
      </c>
      <c r="P5" s="149">
        <f t="shared" si="0"/>
        <v>45422</v>
      </c>
      <c r="Q5" s="149">
        <f t="shared" si="0"/>
        <v>45423</v>
      </c>
      <c r="R5" s="149">
        <f t="shared" si="0"/>
        <v>45424</v>
      </c>
      <c r="S5" s="149">
        <f t="shared" si="0"/>
        <v>45425</v>
      </c>
      <c r="T5" s="149">
        <f t="shared" si="0"/>
        <v>45426</v>
      </c>
      <c r="U5" s="149">
        <f t="shared" si="0"/>
        <v>45427</v>
      </c>
      <c r="V5" s="149">
        <f t="shared" si="0"/>
        <v>45428</v>
      </c>
      <c r="W5" s="149">
        <f t="shared" si="0"/>
        <v>45429</v>
      </c>
      <c r="X5" s="149">
        <f t="shared" si="0"/>
        <v>45430</v>
      </c>
      <c r="Y5" s="149">
        <f t="shared" si="0"/>
        <v>45431</v>
      </c>
      <c r="Z5" s="149">
        <f t="shared" si="0"/>
        <v>45432</v>
      </c>
      <c r="AA5" s="149">
        <f t="shared" si="0"/>
        <v>45433</v>
      </c>
      <c r="AB5" s="149">
        <f t="shared" si="0"/>
        <v>45434</v>
      </c>
      <c r="AC5" s="149">
        <f t="shared" si="0"/>
        <v>45435</v>
      </c>
      <c r="AD5" s="149">
        <f t="shared" si="0"/>
        <v>45436</v>
      </c>
      <c r="AE5" s="149">
        <f t="shared" si="0"/>
        <v>45437</v>
      </c>
      <c r="AF5" s="149">
        <f t="shared" si="0"/>
        <v>45438</v>
      </c>
      <c r="AG5" s="149">
        <f t="shared" si="0"/>
        <v>45439</v>
      </c>
      <c r="AH5" s="149">
        <f t="shared" si="0"/>
        <v>45440</v>
      </c>
      <c r="AI5" s="149">
        <f t="shared" si="0"/>
        <v>45441</v>
      </c>
      <c r="AJ5" s="149">
        <f t="shared" si="0"/>
        <v>45442</v>
      </c>
      <c r="AK5" s="149">
        <f t="shared" si="0"/>
        <v>45443</v>
      </c>
      <c r="AL5" s="150"/>
    </row>
    <row r="6" spans="1:41" ht="29.25" customHeight="1" thickBot="1">
      <c r="A6" s="15"/>
      <c r="B6" s="2070"/>
      <c r="C6" s="137"/>
      <c r="D6" s="2072"/>
      <c r="E6" s="2074"/>
      <c r="F6" s="2076"/>
      <c r="G6" s="138">
        <f t="shared" ref="G6:AK6" si="1">+G5</f>
        <v>45413</v>
      </c>
      <c r="H6" s="138">
        <f t="shared" si="1"/>
        <v>45414</v>
      </c>
      <c r="I6" s="138">
        <f t="shared" si="1"/>
        <v>45415</v>
      </c>
      <c r="J6" s="138">
        <f t="shared" si="1"/>
        <v>45416</v>
      </c>
      <c r="K6" s="138">
        <f t="shared" si="1"/>
        <v>45417</v>
      </c>
      <c r="L6" s="138">
        <f t="shared" si="1"/>
        <v>45418</v>
      </c>
      <c r="M6" s="138">
        <f t="shared" si="1"/>
        <v>45419</v>
      </c>
      <c r="N6" s="138">
        <f t="shared" si="1"/>
        <v>45420</v>
      </c>
      <c r="O6" s="138">
        <f t="shared" si="1"/>
        <v>45421</v>
      </c>
      <c r="P6" s="138">
        <f t="shared" si="1"/>
        <v>45422</v>
      </c>
      <c r="Q6" s="138">
        <f t="shared" si="1"/>
        <v>45423</v>
      </c>
      <c r="R6" s="138">
        <f t="shared" si="1"/>
        <v>45424</v>
      </c>
      <c r="S6" s="138">
        <f t="shared" si="1"/>
        <v>45425</v>
      </c>
      <c r="T6" s="138">
        <f t="shared" si="1"/>
        <v>45426</v>
      </c>
      <c r="U6" s="138">
        <f t="shared" si="1"/>
        <v>45427</v>
      </c>
      <c r="V6" s="138">
        <f t="shared" si="1"/>
        <v>45428</v>
      </c>
      <c r="W6" s="138">
        <f t="shared" si="1"/>
        <v>45429</v>
      </c>
      <c r="X6" s="138">
        <f t="shared" si="1"/>
        <v>45430</v>
      </c>
      <c r="Y6" s="138">
        <f t="shared" si="1"/>
        <v>45431</v>
      </c>
      <c r="Z6" s="138">
        <f t="shared" si="1"/>
        <v>45432</v>
      </c>
      <c r="AA6" s="138">
        <f t="shared" si="1"/>
        <v>45433</v>
      </c>
      <c r="AB6" s="138">
        <f t="shared" si="1"/>
        <v>45434</v>
      </c>
      <c r="AC6" s="138">
        <f t="shared" si="1"/>
        <v>45435</v>
      </c>
      <c r="AD6" s="138">
        <f t="shared" si="1"/>
        <v>45436</v>
      </c>
      <c r="AE6" s="138">
        <f t="shared" si="1"/>
        <v>45437</v>
      </c>
      <c r="AF6" s="138">
        <f t="shared" si="1"/>
        <v>45438</v>
      </c>
      <c r="AG6" s="138">
        <f t="shared" si="1"/>
        <v>45439</v>
      </c>
      <c r="AH6" s="138">
        <f t="shared" si="1"/>
        <v>45440</v>
      </c>
      <c r="AI6" s="138">
        <f t="shared" si="1"/>
        <v>45441</v>
      </c>
      <c r="AJ6" s="138">
        <f t="shared" si="1"/>
        <v>45442</v>
      </c>
      <c r="AK6" s="138">
        <f t="shared" si="1"/>
        <v>45443</v>
      </c>
      <c r="AL6" s="151"/>
    </row>
    <row r="7" spans="1:41" ht="27.75" customHeight="1" thickTop="1">
      <c r="A7" s="238" t="s">
        <v>9</v>
      </c>
      <c r="B7" s="2081" t="s">
        <v>620</v>
      </c>
      <c r="C7" s="2067" t="s">
        <v>120</v>
      </c>
      <c r="D7" s="2068"/>
      <c r="E7" s="127">
        <f>+GL!E7</f>
        <v>0</v>
      </c>
      <c r="F7" s="128">
        <f>MKC①!G7</f>
        <v>0</v>
      </c>
      <c r="G7" s="798">
        <f>MKC①!H7</f>
        <v>0</v>
      </c>
      <c r="H7" s="798">
        <f>MKC①!I7</f>
        <v>0</v>
      </c>
      <c r="I7" s="798">
        <f>MKC①!J7</f>
        <v>0</v>
      </c>
      <c r="J7" s="798">
        <f>MKC①!K7</f>
        <v>0</v>
      </c>
      <c r="K7" s="798">
        <f>MKC①!L7</f>
        <v>0</v>
      </c>
      <c r="L7" s="798">
        <f>MKC①!M7</f>
        <v>0</v>
      </c>
      <c r="M7" s="798">
        <f>MKC①!N7</f>
        <v>0</v>
      </c>
      <c r="N7" s="798">
        <f>MKC①!O7</f>
        <v>24</v>
      </c>
      <c r="O7" s="798">
        <f>MKC①!P7</f>
        <v>0</v>
      </c>
      <c r="P7" s="798">
        <f>MKC①!Q7</f>
        <v>0</v>
      </c>
      <c r="Q7" s="798">
        <f>MKC①!R7</f>
        <v>48</v>
      </c>
      <c r="R7" s="798">
        <f>MKC①!S7</f>
        <v>72</v>
      </c>
      <c r="S7" s="798">
        <f>MKC①!T7</f>
        <v>60</v>
      </c>
      <c r="T7" s="798">
        <f>MKC①!U7</f>
        <v>72</v>
      </c>
      <c r="U7" s="798">
        <f>MKC①!V7</f>
        <v>72</v>
      </c>
      <c r="V7" s="798">
        <f>MKC①!W7</f>
        <v>0</v>
      </c>
      <c r="W7" s="798">
        <f>MKC①!X7</f>
        <v>0</v>
      </c>
      <c r="X7" s="798">
        <f>MKC①!Y7</f>
        <v>24</v>
      </c>
      <c r="Y7" s="798">
        <f>MKC①!Z7</f>
        <v>0</v>
      </c>
      <c r="Z7" s="798">
        <f>MKC①!AA7</f>
        <v>0</v>
      </c>
      <c r="AA7" s="798">
        <f>MKC①!AB7</f>
        <v>0</v>
      </c>
      <c r="AB7" s="798">
        <f>MKC①!AC7</f>
        <v>0</v>
      </c>
      <c r="AC7" s="798">
        <f>MKC①!AD7</f>
        <v>0</v>
      </c>
      <c r="AD7" s="798">
        <f>MKC①!AE7</f>
        <v>0</v>
      </c>
      <c r="AE7" s="798">
        <f>MKC①!AF7</f>
        <v>0</v>
      </c>
      <c r="AF7" s="798">
        <f>MKC①!AG7</f>
        <v>0</v>
      </c>
      <c r="AG7" s="798">
        <f>MKC①!AH7</f>
        <v>0</v>
      </c>
      <c r="AH7" s="798">
        <f>MKC①!AI7</f>
        <v>0</v>
      </c>
      <c r="AI7" s="798">
        <f>MKC①!AJ7</f>
        <v>0</v>
      </c>
      <c r="AJ7" s="798">
        <f>MKC①!AK7</f>
        <v>0</v>
      </c>
      <c r="AK7" s="800">
        <f>MKC①!AL7</f>
        <v>0</v>
      </c>
      <c r="AL7" s="130">
        <f>MKC①!AM7</f>
        <v>372</v>
      </c>
    </row>
    <row r="8" spans="1:41" ht="27.75" customHeight="1">
      <c r="A8" s="238" t="s">
        <v>9</v>
      </c>
      <c r="B8" s="2082"/>
      <c r="C8" s="2084" t="s">
        <v>621</v>
      </c>
      <c r="D8" s="2085"/>
      <c r="E8" s="80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131">
        <f>SUM(G8:AK8)+F8</f>
        <v>0</v>
      </c>
    </row>
    <row r="9" spans="1:41" ht="27.75" customHeight="1">
      <c r="A9" s="238" t="s">
        <v>9</v>
      </c>
      <c r="B9" s="2082"/>
      <c r="C9" s="2120" t="s">
        <v>622</v>
      </c>
      <c r="D9" s="2121"/>
      <c r="E9" s="122"/>
      <c r="F9" s="334">
        <v>0</v>
      </c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35"/>
    </row>
    <row r="10" spans="1:41" ht="27.75" customHeight="1" thickBot="1">
      <c r="A10" s="238" t="s">
        <v>9</v>
      </c>
      <c r="B10" s="2082"/>
      <c r="C10" s="2049" t="s">
        <v>54</v>
      </c>
      <c r="D10" s="2050"/>
      <c r="E10" s="320"/>
      <c r="F10" s="321">
        <f>MKC①!G10</f>
        <v>12</v>
      </c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  <c r="AD10" s="322"/>
      <c r="AE10" s="322"/>
      <c r="AF10" s="322"/>
      <c r="AG10" s="322"/>
      <c r="AH10" s="322"/>
      <c r="AI10" s="322"/>
      <c r="AJ10" s="322"/>
      <c r="AK10" s="322"/>
      <c r="AL10" s="333"/>
    </row>
    <row r="11" spans="1:41" ht="27.75" customHeight="1" thickTop="1">
      <c r="A11" s="238" t="s">
        <v>9</v>
      </c>
      <c r="B11" s="2082"/>
      <c r="C11" s="2051" t="s">
        <v>40</v>
      </c>
      <c r="D11" s="2052"/>
      <c r="E11" s="152"/>
      <c r="F11" s="152">
        <f>MKC①!G11</f>
        <v>500</v>
      </c>
      <c r="G11" s="153">
        <f>MKC①!H11</f>
        <v>0</v>
      </c>
      <c r="H11" s="153">
        <f>MKC①!I11</f>
        <v>0</v>
      </c>
      <c r="I11" s="153">
        <f>MKC①!J11</f>
        <v>0</v>
      </c>
      <c r="J11" s="153">
        <f>MKC①!K11</f>
        <v>0</v>
      </c>
      <c r="K11" s="153">
        <f>MKC①!L11</f>
        <v>0</v>
      </c>
      <c r="L11" s="153">
        <f>MKC①!M11</f>
        <v>0</v>
      </c>
      <c r="M11" s="153">
        <f>MKC①!N11</f>
        <v>24</v>
      </c>
      <c r="N11" s="153">
        <f>MKC①!O11</f>
        <v>24</v>
      </c>
      <c r="O11" s="153">
        <f>MKC①!P11</f>
        <v>0</v>
      </c>
      <c r="P11" s="153">
        <f>MKC①!Q11</f>
        <v>0</v>
      </c>
      <c r="Q11" s="153">
        <f>MKC①!R11</f>
        <v>60</v>
      </c>
      <c r="R11" s="153">
        <f>MKC①!S11</f>
        <v>60</v>
      </c>
      <c r="S11" s="153">
        <f>MKC①!T11</f>
        <v>60</v>
      </c>
      <c r="T11" s="153">
        <f>MKC①!U11</f>
        <v>72</v>
      </c>
      <c r="U11" s="153">
        <f>MKC①!V11</f>
        <v>72</v>
      </c>
      <c r="V11" s="153">
        <f>MKC①!W11</f>
        <v>0</v>
      </c>
      <c r="W11" s="153">
        <f>MKC①!X11</f>
        <v>0</v>
      </c>
      <c r="X11" s="153">
        <f>MKC①!Y11</f>
        <v>24</v>
      </c>
      <c r="Y11" s="153">
        <f>MKC①!Z11</f>
        <v>0</v>
      </c>
      <c r="Z11" s="153">
        <f>MKC①!AA11</f>
        <v>0</v>
      </c>
      <c r="AA11" s="153">
        <f>MKC①!AB11</f>
        <v>0</v>
      </c>
      <c r="AB11" s="153">
        <f>MKC①!AC11</f>
        <v>0</v>
      </c>
      <c r="AC11" s="153">
        <f>MKC①!AD11</f>
        <v>0</v>
      </c>
      <c r="AD11" s="153">
        <f>MKC①!AE11</f>
        <v>0</v>
      </c>
      <c r="AE11" s="153">
        <f>MKC①!AF11</f>
        <v>48</v>
      </c>
      <c r="AF11" s="153">
        <f>MKC①!AG11</f>
        <v>48</v>
      </c>
      <c r="AG11" s="153">
        <f>MKC①!AH11</f>
        <v>48</v>
      </c>
      <c r="AH11" s="153">
        <f>MKC①!AI11</f>
        <v>36</v>
      </c>
      <c r="AI11" s="153">
        <f>MKC①!AJ11</f>
        <v>0</v>
      </c>
      <c r="AJ11" s="153">
        <f>MKC①!AK11</f>
        <v>0</v>
      </c>
      <c r="AK11" s="153">
        <f>MKC①!AL11</f>
        <v>0</v>
      </c>
      <c r="AL11" s="177">
        <f>MKC①!AM11</f>
        <v>576</v>
      </c>
    </row>
    <row r="12" spans="1:41" ht="27.75" customHeight="1">
      <c r="A12" s="238" t="s">
        <v>9</v>
      </c>
      <c r="B12" s="2082"/>
      <c r="C12" s="2053" t="s">
        <v>140</v>
      </c>
      <c r="D12" s="2054"/>
      <c r="E12" s="123"/>
      <c r="F12" s="120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90">
        <f>SUM(G12:AK12)</f>
        <v>0</v>
      </c>
    </row>
    <row r="13" spans="1:41" ht="27.75" customHeight="1">
      <c r="A13" s="238" t="s">
        <v>9</v>
      </c>
      <c r="B13" s="2082"/>
      <c r="C13" s="2122" t="s">
        <v>623</v>
      </c>
      <c r="D13" s="2123"/>
      <c r="E13" s="80"/>
      <c r="F13" s="80"/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327"/>
      <c r="AH13" s="327"/>
      <c r="AI13" s="327"/>
      <c r="AJ13" s="327"/>
      <c r="AK13" s="327"/>
      <c r="AL13" s="328">
        <f>SUM(G13:AK13)</f>
        <v>0</v>
      </c>
    </row>
    <row r="14" spans="1:41" ht="27.75" customHeight="1">
      <c r="A14" s="238" t="s">
        <v>9</v>
      </c>
      <c r="B14" s="2082"/>
      <c r="C14" s="2124" t="s">
        <v>624</v>
      </c>
      <c r="D14" s="2125"/>
      <c r="E14" s="124"/>
      <c r="F14" s="122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29"/>
      <c r="AJ14" s="329"/>
      <c r="AK14" s="329"/>
      <c r="AL14" s="330"/>
    </row>
    <row r="15" spans="1:41" ht="27.75" customHeight="1">
      <c r="A15" s="238" t="s">
        <v>9</v>
      </c>
      <c r="B15" s="2082"/>
      <c r="C15" s="2059" t="s">
        <v>53</v>
      </c>
      <c r="D15" s="2060"/>
      <c r="E15" s="174"/>
      <c r="F15" s="175">
        <f>MKC①!G15</f>
        <v>67</v>
      </c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76"/>
      <c r="AO15" s="191"/>
    </row>
    <row r="16" spans="1:41" ht="27.75" customHeight="1">
      <c r="A16" s="238" t="s">
        <v>9</v>
      </c>
      <c r="B16" s="2082"/>
      <c r="C16" s="2090" t="s">
        <v>625</v>
      </c>
      <c r="D16" s="2102"/>
      <c r="E16" s="2086" t="s">
        <v>626</v>
      </c>
      <c r="F16" s="125">
        <f>MKC①!G16</f>
        <v>0</v>
      </c>
      <c r="G16" s="116">
        <f>MKC①!H16</f>
        <v>0</v>
      </c>
      <c r="H16" s="116">
        <f>MKC①!I16</f>
        <v>0</v>
      </c>
      <c r="I16" s="116">
        <f>MKC①!J16</f>
        <v>0</v>
      </c>
      <c r="J16" s="116">
        <f>MKC①!K16</f>
        <v>0</v>
      </c>
      <c r="K16" s="116">
        <f>MKC①!L16</f>
        <v>0</v>
      </c>
      <c r="L16" s="116">
        <f>MKC①!M16</f>
        <v>0</v>
      </c>
      <c r="M16" s="116">
        <f>MKC①!N16</f>
        <v>0</v>
      </c>
      <c r="N16" s="116">
        <f>MKC①!O16</f>
        <v>0</v>
      </c>
      <c r="O16" s="116">
        <f>MKC①!P16</f>
        <v>0</v>
      </c>
      <c r="P16" s="116">
        <f>MKC①!Q16</f>
        <v>0</v>
      </c>
      <c r="Q16" s="116">
        <f>MKC①!R16</f>
        <v>60</v>
      </c>
      <c r="R16" s="116">
        <f>MKC①!S16</f>
        <v>60</v>
      </c>
      <c r="S16" s="116">
        <f>MKC①!T16</f>
        <v>60</v>
      </c>
      <c r="T16" s="116">
        <f>MKC①!U16</f>
        <v>60</v>
      </c>
      <c r="U16" s="116">
        <f>MKC①!V16</f>
        <v>24</v>
      </c>
      <c r="V16" s="116">
        <f>MKC①!W16</f>
        <v>0</v>
      </c>
      <c r="W16" s="116">
        <f>MKC①!X16</f>
        <v>0</v>
      </c>
      <c r="X16" s="116">
        <f>MKC①!Y16</f>
        <v>24</v>
      </c>
      <c r="Y16" s="116">
        <f>MKC①!Z16</f>
        <v>0</v>
      </c>
      <c r="Z16" s="116">
        <f>MKC①!AA16</f>
        <v>0</v>
      </c>
      <c r="AA16" s="116">
        <f>MKC①!AB16</f>
        <v>0</v>
      </c>
      <c r="AB16" s="116">
        <f>MKC①!AC16</f>
        <v>60</v>
      </c>
      <c r="AC16" s="116">
        <f>MKC①!AD16</f>
        <v>0</v>
      </c>
      <c r="AD16" s="116">
        <f>MKC①!AE16</f>
        <v>0</v>
      </c>
      <c r="AE16" s="116">
        <f>MKC①!AF16</f>
        <v>60</v>
      </c>
      <c r="AF16" s="116">
        <f>MKC①!AG16</f>
        <v>60</v>
      </c>
      <c r="AG16" s="116">
        <f>MKC①!AH16</f>
        <v>0</v>
      </c>
      <c r="AH16" s="116">
        <f>MKC①!AI16</f>
        <v>0</v>
      </c>
      <c r="AI16" s="116">
        <f>MKC①!AJ16</f>
        <v>0</v>
      </c>
      <c r="AJ16" s="116">
        <f>MKC①!AK16</f>
        <v>0</v>
      </c>
      <c r="AK16" s="116">
        <f>MKC①!AL16</f>
        <v>0</v>
      </c>
      <c r="AL16" s="187">
        <f>MKC①!AM16</f>
        <v>468</v>
      </c>
    </row>
    <row r="17" spans="1:40" ht="27.75" customHeight="1">
      <c r="A17" s="238" t="s">
        <v>9</v>
      </c>
      <c r="B17" s="2082"/>
      <c r="C17" s="2089" t="s">
        <v>627</v>
      </c>
      <c r="D17" s="2092"/>
      <c r="E17" s="2087"/>
      <c r="F17" s="213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135">
        <f>SUM(G17:AK17)</f>
        <v>0</v>
      </c>
    </row>
    <row r="18" spans="1:40" ht="27.75" customHeight="1">
      <c r="A18" s="238" t="s">
        <v>9</v>
      </c>
      <c r="B18" s="2082"/>
      <c r="C18" s="2093" t="s">
        <v>628</v>
      </c>
      <c r="D18" s="2094"/>
      <c r="E18" s="2087"/>
      <c r="F18" s="336"/>
      <c r="G18" s="331"/>
      <c r="H18" s="331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31"/>
      <c r="V18" s="331"/>
      <c r="W18" s="331"/>
      <c r="X18" s="331"/>
      <c r="Y18" s="331"/>
      <c r="Z18" s="331"/>
      <c r="AA18" s="331"/>
      <c r="AB18" s="331"/>
      <c r="AC18" s="331"/>
      <c r="AD18" s="331"/>
      <c r="AE18" s="331"/>
      <c r="AF18" s="331"/>
      <c r="AG18" s="331"/>
      <c r="AH18" s="331"/>
      <c r="AI18" s="331"/>
      <c r="AJ18" s="331"/>
      <c r="AK18" s="331"/>
      <c r="AL18" s="332">
        <f>SUM(G18:AK18)</f>
        <v>0</v>
      </c>
    </row>
    <row r="19" spans="1:40" ht="27.75" customHeight="1">
      <c r="A19" s="238" t="s">
        <v>9</v>
      </c>
      <c r="B19" s="2082"/>
      <c r="C19" s="2095" t="s">
        <v>629</v>
      </c>
      <c r="D19" s="2096"/>
      <c r="E19" s="2087"/>
      <c r="F19" s="171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3"/>
    </row>
    <row r="20" spans="1:40" ht="27.75" customHeight="1">
      <c r="A20" s="238" t="s">
        <v>9</v>
      </c>
      <c r="B20" s="2082"/>
      <c r="C20" s="2090" t="s">
        <v>630</v>
      </c>
      <c r="D20" s="2090"/>
      <c r="E20" s="2087"/>
      <c r="F20" s="125">
        <f>MKC①!G20</f>
        <v>0</v>
      </c>
      <c r="G20" s="116">
        <f>MKC①!H20</f>
        <v>0</v>
      </c>
      <c r="H20" s="116">
        <f>MKC①!I20</f>
        <v>0</v>
      </c>
      <c r="I20" s="116">
        <f>MKC①!J20</f>
        <v>0</v>
      </c>
      <c r="J20" s="116">
        <f>MKC①!K20</f>
        <v>0</v>
      </c>
      <c r="K20" s="116">
        <f>MKC①!L20</f>
        <v>0</v>
      </c>
      <c r="L20" s="116">
        <f>MKC①!M20</f>
        <v>0</v>
      </c>
      <c r="M20" s="116">
        <f>MKC①!N20</f>
        <v>0</v>
      </c>
      <c r="N20" s="116">
        <f>MKC①!O20</f>
        <v>60</v>
      </c>
      <c r="O20" s="116">
        <f>MKC①!P20</f>
        <v>0</v>
      </c>
      <c r="P20" s="116">
        <f>MKC①!Q20</f>
        <v>0</v>
      </c>
      <c r="Q20" s="116">
        <f>MKC①!R20</f>
        <v>60</v>
      </c>
      <c r="R20" s="116">
        <f>MKC①!S20</f>
        <v>60</v>
      </c>
      <c r="S20" s="116">
        <f>MKC①!T20</f>
        <v>0</v>
      </c>
      <c r="T20" s="116">
        <f>MKC①!U20</f>
        <v>0</v>
      </c>
      <c r="U20" s="116">
        <f>MKC①!V20</f>
        <v>0</v>
      </c>
      <c r="V20" s="116">
        <f>MKC①!W20</f>
        <v>0</v>
      </c>
      <c r="W20" s="116">
        <f>MKC①!X20</f>
        <v>0</v>
      </c>
      <c r="X20" s="116">
        <f>MKC①!Y20</f>
        <v>0</v>
      </c>
      <c r="Y20" s="116">
        <f>MKC①!Z20</f>
        <v>0</v>
      </c>
      <c r="Z20" s="116">
        <f>MKC①!AA20</f>
        <v>60</v>
      </c>
      <c r="AA20" s="116">
        <f>MKC①!AB20</f>
        <v>60</v>
      </c>
      <c r="AB20" s="116">
        <f>MKC①!AC20</f>
        <v>60</v>
      </c>
      <c r="AC20" s="116">
        <f>MKC①!AD20</f>
        <v>0</v>
      </c>
      <c r="AD20" s="116">
        <f>MKC①!AE20</f>
        <v>0</v>
      </c>
      <c r="AE20" s="116">
        <f>MKC①!AF20</f>
        <v>60</v>
      </c>
      <c r="AF20" s="116">
        <f>MKC①!AG20</f>
        <v>60</v>
      </c>
      <c r="AG20" s="116">
        <f>MKC①!AH20</f>
        <v>0</v>
      </c>
      <c r="AH20" s="116">
        <f>MKC①!AI20</f>
        <v>0</v>
      </c>
      <c r="AI20" s="116">
        <f>MKC①!AJ20</f>
        <v>0</v>
      </c>
      <c r="AJ20" s="116">
        <f>MKC①!AK20</f>
        <v>0</v>
      </c>
      <c r="AK20" s="116">
        <f>MKC①!AL20</f>
        <v>0</v>
      </c>
      <c r="AL20" s="187">
        <f>MKC①!AM20</f>
        <v>480</v>
      </c>
    </row>
    <row r="21" spans="1:40" ht="27.75" customHeight="1">
      <c r="A21" s="238" t="s">
        <v>9</v>
      </c>
      <c r="B21" s="2082"/>
      <c r="C21" s="2089" t="s">
        <v>631</v>
      </c>
      <c r="D21" s="2089"/>
      <c r="E21" s="2087"/>
      <c r="F21" s="80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135">
        <f>SUM(G21:AK21)</f>
        <v>0</v>
      </c>
    </row>
    <row r="22" spans="1:40" ht="27.75" customHeight="1">
      <c r="A22" s="238" t="s">
        <v>9</v>
      </c>
      <c r="B22" s="2082"/>
      <c r="C22" s="2097" t="s">
        <v>632</v>
      </c>
      <c r="D22" s="2098"/>
      <c r="E22" s="2087"/>
      <c r="F22" s="122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30"/>
    </row>
    <row r="23" spans="1:40" ht="27.75" customHeight="1">
      <c r="A23" s="238" t="s">
        <v>9</v>
      </c>
      <c r="B23" s="2082"/>
      <c r="C23" s="2099" t="s">
        <v>52</v>
      </c>
      <c r="D23" s="2100"/>
      <c r="E23" s="2091"/>
      <c r="F23" s="360">
        <f>MKC①!G23</f>
        <v>96</v>
      </c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  <c r="V23" s="361"/>
      <c r="W23" s="361"/>
      <c r="X23" s="361"/>
      <c r="Y23" s="361"/>
      <c r="Z23" s="361"/>
      <c r="AA23" s="361"/>
      <c r="AB23" s="361"/>
      <c r="AC23" s="361"/>
      <c r="AD23" s="361"/>
      <c r="AE23" s="361"/>
      <c r="AF23" s="361"/>
      <c r="AG23" s="361"/>
      <c r="AH23" s="361"/>
      <c r="AI23" s="361"/>
      <c r="AJ23" s="361"/>
      <c r="AK23" s="361"/>
      <c r="AL23" s="176">
        <f>MKC①!AM23</f>
        <v>0</v>
      </c>
    </row>
    <row r="24" spans="1:40" ht="27.75" customHeight="1">
      <c r="A24" s="238" t="s">
        <v>9</v>
      </c>
      <c r="B24" s="2082"/>
      <c r="C24" s="2090" t="s">
        <v>625</v>
      </c>
      <c r="D24" s="2090"/>
      <c r="E24" s="2086" t="s">
        <v>633</v>
      </c>
      <c r="F24" s="125">
        <f>MKC①!G24</f>
        <v>0</v>
      </c>
      <c r="G24" s="116">
        <f>MKC①!H24</f>
        <v>0</v>
      </c>
      <c r="H24" s="116">
        <f>MKC①!I24</f>
        <v>0</v>
      </c>
      <c r="I24" s="116">
        <f>MKC①!J24</f>
        <v>0</v>
      </c>
      <c r="J24" s="116">
        <f>MKC①!K24</f>
        <v>0</v>
      </c>
      <c r="K24" s="116">
        <f>MKC①!L24</f>
        <v>0</v>
      </c>
      <c r="L24" s="116">
        <f>MKC①!M24</f>
        <v>0</v>
      </c>
      <c r="M24" s="116">
        <f>MKC①!N24</f>
        <v>0</v>
      </c>
      <c r="N24" s="116">
        <f>MKC①!O24</f>
        <v>60</v>
      </c>
      <c r="O24" s="116">
        <f>MKC①!P24</f>
        <v>0</v>
      </c>
      <c r="P24" s="116">
        <f>MKC①!Q24</f>
        <v>0</v>
      </c>
      <c r="Q24" s="116">
        <f>MKC①!R24</f>
        <v>60</v>
      </c>
      <c r="R24" s="116">
        <f>MKC①!S24</f>
        <v>60</v>
      </c>
      <c r="S24" s="116">
        <f>MKC①!T24</f>
        <v>0</v>
      </c>
      <c r="T24" s="116">
        <f>MKC①!U24</f>
        <v>0</v>
      </c>
      <c r="U24" s="116">
        <f>MKC①!V24</f>
        <v>0</v>
      </c>
      <c r="V24" s="116">
        <f>MKC①!W24</f>
        <v>0</v>
      </c>
      <c r="W24" s="116">
        <f>MKC①!X24</f>
        <v>0</v>
      </c>
      <c r="X24" s="116">
        <f>MKC①!Y24</f>
        <v>0</v>
      </c>
      <c r="Y24" s="116">
        <f>MKC①!Z24</f>
        <v>0</v>
      </c>
      <c r="Z24" s="116">
        <f>MKC①!AA24</f>
        <v>60</v>
      </c>
      <c r="AA24" s="116">
        <f>MKC①!AB24</f>
        <v>60</v>
      </c>
      <c r="AB24" s="116">
        <f>MKC①!AC24</f>
        <v>60</v>
      </c>
      <c r="AC24" s="116">
        <f>MKC①!AD24</f>
        <v>0</v>
      </c>
      <c r="AD24" s="116">
        <f>MKC①!AE24</f>
        <v>0</v>
      </c>
      <c r="AE24" s="116">
        <f>MKC①!AF24</f>
        <v>60</v>
      </c>
      <c r="AF24" s="116">
        <f>MKC①!AG24</f>
        <v>60</v>
      </c>
      <c r="AG24" s="116">
        <f>MKC①!AH24</f>
        <v>0</v>
      </c>
      <c r="AH24" s="116">
        <f>MKC①!AI24</f>
        <v>0</v>
      </c>
      <c r="AI24" s="116">
        <f>MKC①!AJ24</f>
        <v>0</v>
      </c>
      <c r="AJ24" s="116">
        <f>MKC①!AK24</f>
        <v>0</v>
      </c>
      <c r="AK24" s="116">
        <f>MKC①!AL24</f>
        <v>0</v>
      </c>
      <c r="AL24" s="187">
        <f>MKC①!AM24</f>
        <v>480</v>
      </c>
    </row>
    <row r="25" spans="1:40" ht="27.75" customHeight="1">
      <c r="A25" s="238" t="s">
        <v>9</v>
      </c>
      <c r="B25" s="2082"/>
      <c r="C25" s="2089" t="s">
        <v>627</v>
      </c>
      <c r="D25" s="2089"/>
      <c r="E25" s="2087"/>
      <c r="F25" s="213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46">
        <f>SUM(G25:AK25)</f>
        <v>0</v>
      </c>
    </row>
    <row r="26" spans="1:40" ht="27.75" customHeight="1">
      <c r="A26" s="238" t="s">
        <v>9</v>
      </c>
      <c r="B26" s="2082"/>
      <c r="C26" s="2090" t="s">
        <v>630</v>
      </c>
      <c r="D26" s="2090"/>
      <c r="E26" s="2087"/>
      <c r="F26" s="125">
        <f>MKC①!G26</f>
        <v>0</v>
      </c>
      <c r="G26" s="116">
        <f>MKC①!H26</f>
        <v>0</v>
      </c>
      <c r="H26" s="116">
        <f>MKC①!I26</f>
        <v>0</v>
      </c>
      <c r="I26" s="116">
        <f>MKC①!J26</f>
        <v>0</v>
      </c>
      <c r="J26" s="116">
        <f>MKC①!K26</f>
        <v>0</v>
      </c>
      <c r="K26" s="116">
        <f>MKC①!L26</f>
        <v>0</v>
      </c>
      <c r="L26" s="116">
        <f>MKC①!M26</f>
        <v>0</v>
      </c>
      <c r="M26" s="116">
        <f>MKC①!N26</f>
        <v>0</v>
      </c>
      <c r="N26" s="116">
        <f>MKC①!O26</f>
        <v>0</v>
      </c>
      <c r="O26" s="116">
        <f>MKC①!P26</f>
        <v>0</v>
      </c>
      <c r="P26" s="116">
        <f>MKC①!Q26</f>
        <v>0</v>
      </c>
      <c r="Q26" s="116">
        <f>MKC①!R26</f>
        <v>0</v>
      </c>
      <c r="R26" s="116">
        <f>MKC①!S26</f>
        <v>0</v>
      </c>
      <c r="S26" s="116">
        <f>MKC①!T26</f>
        <v>0</v>
      </c>
      <c r="T26" s="116">
        <f>MKC①!U26</f>
        <v>0</v>
      </c>
      <c r="U26" s="116">
        <f>MKC①!V26</f>
        <v>0</v>
      </c>
      <c r="V26" s="116">
        <f>MKC①!W26</f>
        <v>0</v>
      </c>
      <c r="W26" s="116">
        <f>MKC①!X26</f>
        <v>0</v>
      </c>
      <c r="X26" s="116">
        <f>MKC①!Y26</f>
        <v>60</v>
      </c>
      <c r="Y26" s="116">
        <f>MKC①!Z26</f>
        <v>60</v>
      </c>
      <c r="Z26" s="116">
        <f>MKC①!AA26</f>
        <v>60</v>
      </c>
      <c r="AA26" s="116">
        <f>MKC①!AB26</f>
        <v>60</v>
      </c>
      <c r="AB26" s="116">
        <f>MKC①!AC26</f>
        <v>60</v>
      </c>
      <c r="AC26" s="116">
        <f>MKC①!AD26</f>
        <v>0</v>
      </c>
      <c r="AD26" s="116">
        <f>MKC①!AE26</f>
        <v>0</v>
      </c>
      <c r="AE26" s="116">
        <f>MKC①!AF26</f>
        <v>0</v>
      </c>
      <c r="AF26" s="116">
        <f>MKC①!AG26</f>
        <v>0</v>
      </c>
      <c r="AG26" s="116">
        <f>MKC①!AH26</f>
        <v>0</v>
      </c>
      <c r="AH26" s="116">
        <f>MKC①!AI26</f>
        <v>0</v>
      </c>
      <c r="AI26" s="116">
        <f>MKC①!AJ26</f>
        <v>0</v>
      </c>
      <c r="AJ26" s="116">
        <f>MKC①!AK26</f>
        <v>0</v>
      </c>
      <c r="AK26" s="116">
        <f>MKC①!AL26</f>
        <v>0</v>
      </c>
      <c r="AL26" s="187">
        <f>MKC①!AM26</f>
        <v>300</v>
      </c>
    </row>
    <row r="27" spans="1:40" ht="27.75" customHeight="1">
      <c r="A27" s="238" t="s">
        <v>9</v>
      </c>
      <c r="B27" s="2082"/>
      <c r="C27" s="2126" t="s">
        <v>631</v>
      </c>
      <c r="D27" s="2127"/>
      <c r="E27" s="2087"/>
      <c r="F27" s="341"/>
      <c r="G27" s="342"/>
      <c r="H27" s="342"/>
      <c r="I27" s="342"/>
      <c r="J27" s="342"/>
      <c r="K27" s="342"/>
      <c r="L27" s="342"/>
      <c r="M27" s="342"/>
      <c r="N27" s="342"/>
      <c r="O27" s="342"/>
      <c r="P27" s="342"/>
      <c r="Q27" s="342"/>
      <c r="R27" s="342"/>
      <c r="S27" s="342"/>
      <c r="T27" s="342"/>
      <c r="U27" s="342"/>
      <c r="V27" s="342"/>
      <c r="W27" s="342"/>
      <c r="X27" s="342"/>
      <c r="Y27" s="342"/>
      <c r="Z27" s="342"/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3">
        <f>SUM(G27:AK27)</f>
        <v>0</v>
      </c>
    </row>
    <row r="28" spans="1:40" ht="27.75" customHeight="1" thickBot="1">
      <c r="A28" s="238" t="s">
        <v>9</v>
      </c>
      <c r="B28" s="2083"/>
      <c r="C28" s="2061" t="s">
        <v>52</v>
      </c>
      <c r="D28" s="2062"/>
      <c r="E28" s="2088"/>
      <c r="F28" s="337">
        <f>MKC①!G28</f>
        <v>228</v>
      </c>
      <c r="G28" s="338"/>
      <c r="H28" s="338"/>
      <c r="I28" s="338"/>
      <c r="J28" s="338"/>
      <c r="K28" s="338"/>
      <c r="L28" s="338"/>
      <c r="M28" s="338"/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8"/>
      <c r="Z28" s="338"/>
      <c r="AA28" s="338"/>
      <c r="AB28" s="338"/>
      <c r="AC28" s="338"/>
      <c r="AD28" s="338"/>
      <c r="AE28" s="338"/>
      <c r="AF28" s="338"/>
      <c r="AG28" s="338"/>
      <c r="AH28" s="338"/>
      <c r="AI28" s="338"/>
      <c r="AJ28" s="338"/>
      <c r="AK28" s="338"/>
      <c r="AL28" s="340">
        <f>MKC①!AM28</f>
        <v>0</v>
      </c>
    </row>
    <row r="29" spans="1:40" ht="30.75" hidden="1" customHeight="1" thickTop="1">
      <c r="A29" s="238" t="s">
        <v>4</v>
      </c>
      <c r="B29" s="2082" t="s">
        <v>634</v>
      </c>
      <c r="C29" s="2111" t="s">
        <v>220</v>
      </c>
      <c r="D29" s="233" t="s">
        <v>148</v>
      </c>
      <c r="E29" s="234"/>
      <c r="F29" s="234"/>
      <c r="G29" s="239">
        <f t="shared" ref="G29:AK29" si="2">+G12</f>
        <v>0</v>
      </c>
      <c r="H29" s="239">
        <f t="shared" si="2"/>
        <v>0</v>
      </c>
      <c r="I29" s="239">
        <f t="shared" si="2"/>
        <v>0</v>
      </c>
      <c r="J29" s="239">
        <f t="shared" si="2"/>
        <v>0</v>
      </c>
      <c r="K29" s="239">
        <f t="shared" si="2"/>
        <v>0</v>
      </c>
      <c r="L29" s="239">
        <f t="shared" si="2"/>
        <v>0</v>
      </c>
      <c r="M29" s="239">
        <f t="shared" si="2"/>
        <v>0</v>
      </c>
      <c r="N29" s="239">
        <f t="shared" si="2"/>
        <v>0</v>
      </c>
      <c r="O29" s="239">
        <f t="shared" si="2"/>
        <v>0</v>
      </c>
      <c r="P29" s="239">
        <f t="shared" si="2"/>
        <v>0</v>
      </c>
      <c r="Q29" s="239">
        <f t="shared" si="2"/>
        <v>0</v>
      </c>
      <c r="R29" s="239">
        <f t="shared" si="2"/>
        <v>0</v>
      </c>
      <c r="S29" s="239">
        <f t="shared" si="2"/>
        <v>0</v>
      </c>
      <c r="T29" s="239">
        <f t="shared" si="2"/>
        <v>0</v>
      </c>
      <c r="U29" s="239">
        <f t="shared" si="2"/>
        <v>0</v>
      </c>
      <c r="V29" s="239">
        <f t="shared" si="2"/>
        <v>0</v>
      </c>
      <c r="W29" s="239">
        <f t="shared" si="2"/>
        <v>0</v>
      </c>
      <c r="X29" s="239">
        <f t="shared" si="2"/>
        <v>0</v>
      </c>
      <c r="Y29" s="239">
        <f t="shared" si="2"/>
        <v>0</v>
      </c>
      <c r="Z29" s="239">
        <f t="shared" si="2"/>
        <v>0</v>
      </c>
      <c r="AA29" s="239">
        <f t="shared" si="2"/>
        <v>0</v>
      </c>
      <c r="AB29" s="239">
        <f t="shared" si="2"/>
        <v>0</v>
      </c>
      <c r="AC29" s="239">
        <f t="shared" si="2"/>
        <v>0</v>
      </c>
      <c r="AD29" s="239">
        <f t="shared" si="2"/>
        <v>0</v>
      </c>
      <c r="AE29" s="239">
        <f t="shared" si="2"/>
        <v>0</v>
      </c>
      <c r="AF29" s="239">
        <f t="shared" si="2"/>
        <v>0</v>
      </c>
      <c r="AG29" s="239">
        <f t="shared" si="2"/>
        <v>0</v>
      </c>
      <c r="AH29" s="239">
        <f t="shared" si="2"/>
        <v>0</v>
      </c>
      <c r="AI29" s="239">
        <f t="shared" si="2"/>
        <v>0</v>
      </c>
      <c r="AJ29" s="239">
        <f t="shared" si="2"/>
        <v>0</v>
      </c>
      <c r="AK29" s="239">
        <f t="shared" si="2"/>
        <v>0</v>
      </c>
      <c r="AL29" s="269">
        <f>SUM(G29:AK29)</f>
        <v>0</v>
      </c>
      <c r="AN29" s="238" t="s">
        <v>635</v>
      </c>
    </row>
    <row r="30" spans="1:40" ht="30.75" hidden="1" customHeight="1">
      <c r="A30" s="238" t="s">
        <v>4</v>
      </c>
      <c r="B30" s="2082"/>
      <c r="C30" s="2112"/>
      <c r="D30" s="215" t="s">
        <v>636</v>
      </c>
      <c r="E30" s="221"/>
      <c r="F30" s="221"/>
      <c r="G30" s="240">
        <f t="shared" ref="G30:AK30" si="3">+G13+G18</f>
        <v>0</v>
      </c>
      <c r="H30" s="240">
        <f t="shared" si="3"/>
        <v>0</v>
      </c>
      <c r="I30" s="240">
        <f t="shared" si="3"/>
        <v>0</v>
      </c>
      <c r="J30" s="240">
        <f t="shared" si="3"/>
        <v>0</v>
      </c>
      <c r="K30" s="240">
        <f t="shared" si="3"/>
        <v>0</v>
      </c>
      <c r="L30" s="240">
        <f t="shared" si="3"/>
        <v>0</v>
      </c>
      <c r="M30" s="240">
        <f t="shared" si="3"/>
        <v>0</v>
      </c>
      <c r="N30" s="240">
        <f t="shared" si="3"/>
        <v>0</v>
      </c>
      <c r="O30" s="240">
        <f t="shared" si="3"/>
        <v>0</v>
      </c>
      <c r="P30" s="240">
        <f t="shared" si="3"/>
        <v>0</v>
      </c>
      <c r="Q30" s="240">
        <f t="shared" si="3"/>
        <v>0</v>
      </c>
      <c r="R30" s="240">
        <f t="shared" si="3"/>
        <v>0</v>
      </c>
      <c r="S30" s="240">
        <f t="shared" si="3"/>
        <v>0</v>
      </c>
      <c r="T30" s="240">
        <f t="shared" si="3"/>
        <v>0</v>
      </c>
      <c r="U30" s="240">
        <f t="shared" si="3"/>
        <v>0</v>
      </c>
      <c r="V30" s="240">
        <f t="shared" si="3"/>
        <v>0</v>
      </c>
      <c r="W30" s="240">
        <f t="shared" si="3"/>
        <v>0</v>
      </c>
      <c r="X30" s="240">
        <f t="shared" si="3"/>
        <v>0</v>
      </c>
      <c r="Y30" s="240">
        <f t="shared" si="3"/>
        <v>0</v>
      </c>
      <c r="Z30" s="240">
        <f t="shared" si="3"/>
        <v>0</v>
      </c>
      <c r="AA30" s="240">
        <f t="shared" si="3"/>
        <v>0</v>
      </c>
      <c r="AB30" s="240">
        <f t="shared" si="3"/>
        <v>0</v>
      </c>
      <c r="AC30" s="240">
        <f t="shared" si="3"/>
        <v>0</v>
      </c>
      <c r="AD30" s="240">
        <f t="shared" si="3"/>
        <v>0</v>
      </c>
      <c r="AE30" s="240">
        <f t="shared" si="3"/>
        <v>0</v>
      </c>
      <c r="AF30" s="240">
        <f t="shared" si="3"/>
        <v>0</v>
      </c>
      <c r="AG30" s="240">
        <f t="shared" si="3"/>
        <v>0</v>
      </c>
      <c r="AH30" s="240">
        <f t="shared" si="3"/>
        <v>0</v>
      </c>
      <c r="AI30" s="240">
        <f t="shared" si="3"/>
        <v>0</v>
      </c>
      <c r="AJ30" s="240">
        <f t="shared" si="3"/>
        <v>0</v>
      </c>
      <c r="AK30" s="240">
        <f t="shared" si="3"/>
        <v>0</v>
      </c>
      <c r="AL30" s="257">
        <f t="shared" ref="AL30:AL43" si="4">SUM(G30:AK30)</f>
        <v>0</v>
      </c>
      <c r="AN30" s="289" t="e">
        <f>+AL29/(AL30+AL29)</f>
        <v>#DIV/0!</v>
      </c>
    </row>
    <row r="31" spans="1:40" ht="30.75" hidden="1" customHeight="1">
      <c r="A31" s="238" t="s">
        <v>4</v>
      </c>
      <c r="B31" s="2082"/>
      <c r="C31" s="2113" t="s">
        <v>134</v>
      </c>
      <c r="D31" s="214" t="s">
        <v>148</v>
      </c>
      <c r="E31" s="220"/>
      <c r="F31" s="220"/>
      <c r="G31" s="270">
        <f>+G33</f>
        <v>0</v>
      </c>
      <c r="H31" s="270">
        <f t="shared" ref="H31:AK31" si="5">+H33</f>
        <v>0</v>
      </c>
      <c r="I31" s="270">
        <f t="shared" si="5"/>
        <v>0</v>
      </c>
      <c r="J31" s="270">
        <f t="shared" si="5"/>
        <v>0</v>
      </c>
      <c r="K31" s="270">
        <f t="shared" si="5"/>
        <v>135</v>
      </c>
      <c r="L31" s="270">
        <f t="shared" si="5"/>
        <v>135</v>
      </c>
      <c r="M31" s="270">
        <f t="shared" si="5"/>
        <v>0</v>
      </c>
      <c r="N31" s="270">
        <f t="shared" si="5"/>
        <v>0</v>
      </c>
      <c r="O31" s="270">
        <f t="shared" si="5"/>
        <v>113</v>
      </c>
      <c r="P31" s="270">
        <f t="shared" si="5"/>
        <v>135</v>
      </c>
      <c r="Q31" s="270">
        <f t="shared" si="5"/>
        <v>0</v>
      </c>
      <c r="R31" s="270">
        <f t="shared" si="5"/>
        <v>0</v>
      </c>
      <c r="S31" s="270">
        <f t="shared" si="5"/>
        <v>0</v>
      </c>
      <c r="T31" s="270">
        <f t="shared" si="5"/>
        <v>0</v>
      </c>
      <c r="U31" s="270">
        <f t="shared" si="5"/>
        <v>0</v>
      </c>
      <c r="V31" s="270">
        <f t="shared" si="5"/>
        <v>113</v>
      </c>
      <c r="W31" s="270">
        <f t="shared" si="5"/>
        <v>135</v>
      </c>
      <c r="X31" s="270">
        <f t="shared" si="5"/>
        <v>135</v>
      </c>
      <c r="Y31" s="270">
        <f t="shared" si="5"/>
        <v>135</v>
      </c>
      <c r="Z31" s="270">
        <f t="shared" si="5"/>
        <v>135</v>
      </c>
      <c r="AA31" s="270">
        <f t="shared" si="5"/>
        <v>0</v>
      </c>
      <c r="AB31" s="270">
        <f t="shared" si="5"/>
        <v>0</v>
      </c>
      <c r="AC31" s="270">
        <f t="shared" si="5"/>
        <v>0</v>
      </c>
      <c r="AD31" s="270">
        <f t="shared" si="5"/>
        <v>0</v>
      </c>
      <c r="AE31" s="270">
        <f t="shared" si="5"/>
        <v>0</v>
      </c>
      <c r="AF31" s="270">
        <f t="shared" si="5"/>
        <v>0</v>
      </c>
      <c r="AG31" s="270">
        <f t="shared" si="5"/>
        <v>0</v>
      </c>
      <c r="AH31" s="270">
        <f t="shared" si="5"/>
        <v>0</v>
      </c>
      <c r="AI31" s="270">
        <f t="shared" si="5"/>
        <v>0</v>
      </c>
      <c r="AJ31" s="270">
        <f t="shared" si="5"/>
        <v>0</v>
      </c>
      <c r="AK31" s="270">
        <f t="shared" si="5"/>
        <v>0</v>
      </c>
      <c r="AL31" s="258">
        <f t="shared" si="4"/>
        <v>1171</v>
      </c>
    </row>
    <row r="32" spans="1:40" ht="30.75" hidden="1" customHeight="1">
      <c r="A32" s="238" t="s">
        <v>4</v>
      </c>
      <c r="B32" s="2082"/>
      <c r="C32" s="2112"/>
      <c r="D32" s="215" t="s">
        <v>636</v>
      </c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59">
        <f t="shared" si="4"/>
        <v>0</v>
      </c>
      <c r="AN32" s="289">
        <f>+AL31/(AL32+AL31)</f>
        <v>1</v>
      </c>
    </row>
    <row r="33" spans="1:40" ht="30.75" hidden="1" customHeight="1">
      <c r="A33" s="238" t="s">
        <v>4</v>
      </c>
      <c r="B33" s="2082"/>
      <c r="C33" s="2113" t="s">
        <v>129</v>
      </c>
      <c r="D33" s="214" t="s">
        <v>148</v>
      </c>
      <c r="E33" s="220"/>
      <c r="F33" s="220"/>
      <c r="G33" s="270">
        <f>+G35</f>
        <v>0</v>
      </c>
      <c r="H33" s="270">
        <f t="shared" ref="H33:AK33" si="6">+H35</f>
        <v>0</v>
      </c>
      <c r="I33" s="270">
        <f t="shared" si="6"/>
        <v>0</v>
      </c>
      <c r="J33" s="270">
        <f t="shared" si="6"/>
        <v>0</v>
      </c>
      <c r="K33" s="270">
        <f t="shared" si="6"/>
        <v>135</v>
      </c>
      <c r="L33" s="270">
        <f t="shared" si="6"/>
        <v>135</v>
      </c>
      <c r="M33" s="270">
        <f t="shared" si="6"/>
        <v>0</v>
      </c>
      <c r="N33" s="270">
        <f t="shared" si="6"/>
        <v>0</v>
      </c>
      <c r="O33" s="270">
        <f t="shared" si="6"/>
        <v>113</v>
      </c>
      <c r="P33" s="270">
        <f t="shared" si="6"/>
        <v>135</v>
      </c>
      <c r="Q33" s="270">
        <f t="shared" si="6"/>
        <v>0</v>
      </c>
      <c r="R33" s="270">
        <f t="shared" si="6"/>
        <v>0</v>
      </c>
      <c r="S33" s="270">
        <f t="shared" si="6"/>
        <v>0</v>
      </c>
      <c r="T33" s="270">
        <f t="shared" si="6"/>
        <v>0</v>
      </c>
      <c r="U33" s="270">
        <f t="shared" si="6"/>
        <v>0</v>
      </c>
      <c r="V33" s="270">
        <f t="shared" si="6"/>
        <v>113</v>
      </c>
      <c r="W33" s="270">
        <f t="shared" si="6"/>
        <v>135</v>
      </c>
      <c r="X33" s="270">
        <f t="shared" si="6"/>
        <v>135</v>
      </c>
      <c r="Y33" s="270">
        <f t="shared" si="6"/>
        <v>135</v>
      </c>
      <c r="Z33" s="270">
        <f t="shared" si="6"/>
        <v>135</v>
      </c>
      <c r="AA33" s="270">
        <f t="shared" si="6"/>
        <v>0</v>
      </c>
      <c r="AB33" s="270">
        <f t="shared" si="6"/>
        <v>0</v>
      </c>
      <c r="AC33" s="270">
        <f t="shared" si="6"/>
        <v>0</v>
      </c>
      <c r="AD33" s="270">
        <f t="shared" si="6"/>
        <v>0</v>
      </c>
      <c r="AE33" s="270">
        <f t="shared" si="6"/>
        <v>0</v>
      </c>
      <c r="AF33" s="270">
        <f t="shared" si="6"/>
        <v>0</v>
      </c>
      <c r="AG33" s="270">
        <f t="shared" si="6"/>
        <v>0</v>
      </c>
      <c r="AH33" s="270">
        <f t="shared" si="6"/>
        <v>0</v>
      </c>
      <c r="AI33" s="270">
        <f t="shared" si="6"/>
        <v>0</v>
      </c>
      <c r="AJ33" s="270">
        <f t="shared" si="6"/>
        <v>0</v>
      </c>
      <c r="AK33" s="270">
        <f t="shared" si="6"/>
        <v>0</v>
      </c>
      <c r="AL33" s="258">
        <f t="shared" si="4"/>
        <v>1171</v>
      </c>
    </row>
    <row r="34" spans="1:40" ht="30.75" hidden="1" customHeight="1">
      <c r="A34" s="238" t="s">
        <v>4</v>
      </c>
      <c r="B34" s="2082"/>
      <c r="C34" s="2112"/>
      <c r="D34" s="215" t="s">
        <v>636</v>
      </c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59">
        <f t="shared" si="4"/>
        <v>0</v>
      </c>
      <c r="AN34" s="289">
        <f>+AL33/(AL34+AL33)</f>
        <v>1</v>
      </c>
    </row>
    <row r="35" spans="1:40" ht="30.75" hidden="1" customHeight="1">
      <c r="A35" s="238" t="s">
        <v>4</v>
      </c>
      <c r="B35" s="2082"/>
      <c r="C35" s="2111" t="s">
        <v>4</v>
      </c>
      <c r="D35" s="214" t="s">
        <v>148</v>
      </c>
      <c r="E35" s="222"/>
      <c r="F35" s="222"/>
      <c r="G35" s="270">
        <f>+G39</f>
        <v>0</v>
      </c>
      <c r="H35" s="270">
        <f t="shared" ref="H35:AK35" si="7">+H39</f>
        <v>0</v>
      </c>
      <c r="I35" s="270">
        <f t="shared" si="7"/>
        <v>0</v>
      </c>
      <c r="J35" s="270">
        <f t="shared" si="7"/>
        <v>0</v>
      </c>
      <c r="K35" s="270">
        <f t="shared" si="7"/>
        <v>135</v>
      </c>
      <c r="L35" s="270">
        <f t="shared" si="7"/>
        <v>135</v>
      </c>
      <c r="M35" s="270">
        <f t="shared" si="7"/>
        <v>0</v>
      </c>
      <c r="N35" s="270">
        <f t="shared" si="7"/>
        <v>0</v>
      </c>
      <c r="O35" s="270">
        <f t="shared" si="7"/>
        <v>113</v>
      </c>
      <c r="P35" s="270">
        <f t="shared" si="7"/>
        <v>135</v>
      </c>
      <c r="Q35" s="270">
        <f t="shared" si="7"/>
        <v>0</v>
      </c>
      <c r="R35" s="270">
        <f t="shared" si="7"/>
        <v>0</v>
      </c>
      <c r="S35" s="270">
        <f t="shared" si="7"/>
        <v>0</v>
      </c>
      <c r="T35" s="270">
        <f t="shared" si="7"/>
        <v>0</v>
      </c>
      <c r="U35" s="270">
        <f t="shared" si="7"/>
        <v>0</v>
      </c>
      <c r="V35" s="270">
        <f t="shared" si="7"/>
        <v>113</v>
      </c>
      <c r="W35" s="270">
        <f t="shared" si="7"/>
        <v>135</v>
      </c>
      <c r="X35" s="270">
        <f t="shared" si="7"/>
        <v>135</v>
      </c>
      <c r="Y35" s="270">
        <f t="shared" si="7"/>
        <v>135</v>
      </c>
      <c r="Z35" s="270">
        <f t="shared" si="7"/>
        <v>135</v>
      </c>
      <c r="AA35" s="270">
        <f t="shared" si="7"/>
        <v>0</v>
      </c>
      <c r="AB35" s="270">
        <f t="shared" si="7"/>
        <v>0</v>
      </c>
      <c r="AC35" s="270">
        <f t="shared" si="7"/>
        <v>0</v>
      </c>
      <c r="AD35" s="270">
        <f t="shared" si="7"/>
        <v>0</v>
      </c>
      <c r="AE35" s="270">
        <f t="shared" si="7"/>
        <v>0</v>
      </c>
      <c r="AF35" s="270">
        <f t="shared" si="7"/>
        <v>0</v>
      </c>
      <c r="AG35" s="270">
        <f t="shared" si="7"/>
        <v>0</v>
      </c>
      <c r="AH35" s="270">
        <f t="shared" si="7"/>
        <v>0</v>
      </c>
      <c r="AI35" s="270">
        <f t="shared" si="7"/>
        <v>0</v>
      </c>
      <c r="AJ35" s="270">
        <f t="shared" si="7"/>
        <v>0</v>
      </c>
      <c r="AK35" s="270">
        <f t="shared" si="7"/>
        <v>0</v>
      </c>
      <c r="AL35" s="258">
        <f t="shared" si="4"/>
        <v>1171</v>
      </c>
    </row>
    <row r="36" spans="1:40" ht="30.75" hidden="1" customHeight="1" thickBot="1">
      <c r="A36" s="238" t="s">
        <v>4</v>
      </c>
      <c r="B36" s="2082"/>
      <c r="C36" s="2114"/>
      <c r="D36" s="216" t="s">
        <v>636</v>
      </c>
      <c r="E36" s="223"/>
      <c r="F36" s="223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48"/>
      <c r="AL36" s="259">
        <f t="shared" si="4"/>
        <v>0</v>
      </c>
      <c r="AN36" s="289">
        <f>+AL35/(AL36+AL35)</f>
        <v>1</v>
      </c>
    </row>
    <row r="37" spans="1:40" ht="30.75" hidden="1" customHeight="1" thickTop="1">
      <c r="A37" s="238" t="s">
        <v>4</v>
      </c>
      <c r="B37" s="2082"/>
      <c r="C37" s="225" t="s">
        <v>637</v>
      </c>
      <c r="D37" s="226" t="s">
        <v>7</v>
      </c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49"/>
      <c r="AL37" s="260">
        <f t="shared" si="4"/>
        <v>0</v>
      </c>
    </row>
    <row r="38" spans="1:40" ht="30.75" hidden="1" customHeight="1">
      <c r="A38" s="238" t="s">
        <v>4</v>
      </c>
      <c r="B38" s="2082"/>
      <c r="C38" s="2063" t="s">
        <v>51</v>
      </c>
      <c r="D38" s="2064"/>
      <c r="E38" s="224"/>
      <c r="F38" s="241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50"/>
      <c r="AL38" s="261"/>
    </row>
    <row r="39" spans="1:40" ht="30.75" hidden="1" customHeight="1">
      <c r="A39" s="238" t="s">
        <v>4</v>
      </c>
      <c r="B39" s="2082"/>
      <c r="C39" s="2055" t="s">
        <v>144</v>
      </c>
      <c r="D39" s="2056"/>
      <c r="E39" s="247"/>
      <c r="F39" s="247"/>
      <c r="G39" s="247"/>
      <c r="H39" s="247"/>
      <c r="I39" s="247"/>
      <c r="J39" s="247"/>
      <c r="K39" s="247">
        <v>135</v>
      </c>
      <c r="L39" s="247">
        <v>135</v>
      </c>
      <c r="M39" s="247"/>
      <c r="N39" s="247"/>
      <c r="O39" s="247">
        <v>113</v>
      </c>
      <c r="P39" s="247">
        <v>135</v>
      </c>
      <c r="Q39" s="247"/>
      <c r="R39" s="247"/>
      <c r="S39" s="247"/>
      <c r="T39" s="247"/>
      <c r="U39" s="247"/>
      <c r="V39" s="247">
        <v>113</v>
      </c>
      <c r="W39" s="247">
        <v>135</v>
      </c>
      <c r="X39" s="247">
        <v>135</v>
      </c>
      <c r="Y39" s="247">
        <v>135</v>
      </c>
      <c r="Z39" s="247">
        <v>135</v>
      </c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51"/>
      <c r="AL39" s="262">
        <f t="shared" si="4"/>
        <v>1171</v>
      </c>
      <c r="AN39" s="238" t="s">
        <v>638</v>
      </c>
    </row>
    <row r="40" spans="1:40" ht="30.75" hidden="1" customHeight="1">
      <c r="A40" s="238" t="s">
        <v>4</v>
      </c>
      <c r="B40" s="2082"/>
      <c r="C40" s="2057" t="s">
        <v>148</v>
      </c>
      <c r="D40" s="2058"/>
      <c r="E40" s="244"/>
      <c r="F40" s="244"/>
      <c r="G40" s="217">
        <f>+G35-G34-G32-G30</f>
        <v>0</v>
      </c>
      <c r="H40" s="217">
        <f t="shared" ref="H40:AK40" si="8">+H35-H34-H32-H30</f>
        <v>0</v>
      </c>
      <c r="I40" s="217">
        <f t="shared" si="8"/>
        <v>0</v>
      </c>
      <c r="J40" s="217">
        <f t="shared" si="8"/>
        <v>0</v>
      </c>
      <c r="K40" s="217">
        <f t="shared" si="8"/>
        <v>135</v>
      </c>
      <c r="L40" s="217">
        <f t="shared" si="8"/>
        <v>135</v>
      </c>
      <c r="M40" s="217">
        <f t="shared" si="8"/>
        <v>0</v>
      </c>
      <c r="N40" s="217">
        <f t="shared" si="8"/>
        <v>0</v>
      </c>
      <c r="O40" s="217">
        <f t="shared" si="8"/>
        <v>113</v>
      </c>
      <c r="P40" s="217">
        <f t="shared" si="8"/>
        <v>135</v>
      </c>
      <c r="Q40" s="217">
        <f t="shared" si="8"/>
        <v>0</v>
      </c>
      <c r="R40" s="217">
        <f t="shared" si="8"/>
        <v>0</v>
      </c>
      <c r="S40" s="217">
        <f t="shared" si="8"/>
        <v>0</v>
      </c>
      <c r="T40" s="217">
        <f t="shared" si="8"/>
        <v>0</v>
      </c>
      <c r="U40" s="217">
        <f t="shared" si="8"/>
        <v>0</v>
      </c>
      <c r="V40" s="217">
        <f t="shared" si="8"/>
        <v>113</v>
      </c>
      <c r="W40" s="217">
        <f t="shared" si="8"/>
        <v>135</v>
      </c>
      <c r="X40" s="217">
        <f t="shared" si="8"/>
        <v>135</v>
      </c>
      <c r="Y40" s="217">
        <f t="shared" si="8"/>
        <v>135</v>
      </c>
      <c r="Z40" s="217">
        <f t="shared" si="8"/>
        <v>135</v>
      </c>
      <c r="AA40" s="217">
        <f t="shared" si="8"/>
        <v>0</v>
      </c>
      <c r="AB40" s="217">
        <f t="shared" si="8"/>
        <v>0</v>
      </c>
      <c r="AC40" s="217">
        <f t="shared" si="8"/>
        <v>0</v>
      </c>
      <c r="AD40" s="217">
        <f t="shared" si="8"/>
        <v>0</v>
      </c>
      <c r="AE40" s="217">
        <f t="shared" si="8"/>
        <v>0</v>
      </c>
      <c r="AF40" s="217">
        <f t="shared" si="8"/>
        <v>0</v>
      </c>
      <c r="AG40" s="217">
        <f t="shared" si="8"/>
        <v>0</v>
      </c>
      <c r="AH40" s="217">
        <f t="shared" si="8"/>
        <v>0</v>
      </c>
      <c r="AI40" s="217">
        <f t="shared" si="8"/>
        <v>0</v>
      </c>
      <c r="AJ40" s="217">
        <f t="shared" si="8"/>
        <v>0</v>
      </c>
      <c r="AK40" s="217">
        <f t="shared" si="8"/>
        <v>0</v>
      </c>
      <c r="AL40" s="271">
        <f t="shared" si="4"/>
        <v>1171</v>
      </c>
      <c r="AN40" s="289">
        <f>+AL40/(AL41+AL40)</f>
        <v>1</v>
      </c>
    </row>
    <row r="41" spans="1:40" ht="30.75" hidden="1" customHeight="1">
      <c r="A41" s="238" t="s">
        <v>4</v>
      </c>
      <c r="B41" s="2082"/>
      <c r="C41" s="2115" t="s">
        <v>636</v>
      </c>
      <c r="D41" s="2116"/>
      <c r="E41" s="245"/>
      <c r="F41" s="245"/>
      <c r="G41" s="245">
        <f>+G37+G36+G34+G32+G30</f>
        <v>0</v>
      </c>
      <c r="H41" s="245">
        <f t="shared" ref="H41:AK41" si="9">+H37+H36+H34+H32+H30</f>
        <v>0</v>
      </c>
      <c r="I41" s="245">
        <f t="shared" si="9"/>
        <v>0</v>
      </c>
      <c r="J41" s="245">
        <f t="shared" si="9"/>
        <v>0</v>
      </c>
      <c r="K41" s="245">
        <f t="shared" si="9"/>
        <v>0</v>
      </c>
      <c r="L41" s="245">
        <f t="shared" si="9"/>
        <v>0</v>
      </c>
      <c r="M41" s="245">
        <f t="shared" si="9"/>
        <v>0</v>
      </c>
      <c r="N41" s="245">
        <f t="shared" si="9"/>
        <v>0</v>
      </c>
      <c r="O41" s="245">
        <f t="shared" si="9"/>
        <v>0</v>
      </c>
      <c r="P41" s="245">
        <f t="shared" si="9"/>
        <v>0</v>
      </c>
      <c r="Q41" s="245">
        <f t="shared" si="9"/>
        <v>0</v>
      </c>
      <c r="R41" s="245">
        <f t="shared" si="9"/>
        <v>0</v>
      </c>
      <c r="S41" s="245">
        <f t="shared" si="9"/>
        <v>0</v>
      </c>
      <c r="T41" s="245">
        <f t="shared" si="9"/>
        <v>0</v>
      </c>
      <c r="U41" s="245">
        <f t="shared" si="9"/>
        <v>0</v>
      </c>
      <c r="V41" s="245">
        <f t="shared" si="9"/>
        <v>0</v>
      </c>
      <c r="W41" s="245">
        <f t="shared" si="9"/>
        <v>0</v>
      </c>
      <c r="X41" s="245">
        <f t="shared" si="9"/>
        <v>0</v>
      </c>
      <c r="Y41" s="245">
        <f t="shared" si="9"/>
        <v>0</v>
      </c>
      <c r="Z41" s="245">
        <f t="shared" si="9"/>
        <v>0</v>
      </c>
      <c r="AA41" s="245">
        <f t="shared" si="9"/>
        <v>0</v>
      </c>
      <c r="AB41" s="245">
        <f t="shared" si="9"/>
        <v>0</v>
      </c>
      <c r="AC41" s="245">
        <f t="shared" si="9"/>
        <v>0</v>
      </c>
      <c r="AD41" s="245">
        <f t="shared" si="9"/>
        <v>0</v>
      </c>
      <c r="AE41" s="245">
        <f t="shared" si="9"/>
        <v>0</v>
      </c>
      <c r="AF41" s="245">
        <f t="shared" si="9"/>
        <v>0</v>
      </c>
      <c r="AG41" s="245">
        <f t="shared" si="9"/>
        <v>0</v>
      </c>
      <c r="AH41" s="245">
        <f t="shared" si="9"/>
        <v>0</v>
      </c>
      <c r="AI41" s="245">
        <f t="shared" si="9"/>
        <v>0</v>
      </c>
      <c r="AJ41" s="245">
        <f t="shared" si="9"/>
        <v>0</v>
      </c>
      <c r="AK41" s="252">
        <f t="shared" si="9"/>
        <v>0</v>
      </c>
      <c r="AL41" s="264">
        <f t="shared" si="4"/>
        <v>0</v>
      </c>
    </row>
    <row r="42" spans="1:40" ht="30.75" hidden="1" customHeight="1">
      <c r="A42" s="238" t="s">
        <v>4</v>
      </c>
      <c r="B42" s="2082"/>
      <c r="C42" s="2057" t="s">
        <v>8</v>
      </c>
      <c r="D42" s="2058"/>
      <c r="E42" s="218"/>
      <c r="F42" s="218"/>
      <c r="G42" s="218">
        <f t="shared" ref="G42:AK42" si="10">+G40-G39</f>
        <v>0</v>
      </c>
      <c r="H42" s="218">
        <f t="shared" si="10"/>
        <v>0</v>
      </c>
      <c r="I42" s="218">
        <f t="shared" si="10"/>
        <v>0</v>
      </c>
      <c r="J42" s="218">
        <f t="shared" si="10"/>
        <v>0</v>
      </c>
      <c r="K42" s="218">
        <f t="shared" si="10"/>
        <v>0</v>
      </c>
      <c r="L42" s="218">
        <f t="shared" si="10"/>
        <v>0</v>
      </c>
      <c r="M42" s="218">
        <f t="shared" si="10"/>
        <v>0</v>
      </c>
      <c r="N42" s="218">
        <f t="shared" si="10"/>
        <v>0</v>
      </c>
      <c r="O42" s="218">
        <f t="shared" si="10"/>
        <v>0</v>
      </c>
      <c r="P42" s="218">
        <f t="shared" si="10"/>
        <v>0</v>
      </c>
      <c r="Q42" s="218">
        <f t="shared" si="10"/>
        <v>0</v>
      </c>
      <c r="R42" s="218">
        <f t="shared" si="10"/>
        <v>0</v>
      </c>
      <c r="S42" s="218">
        <f t="shared" si="10"/>
        <v>0</v>
      </c>
      <c r="T42" s="218">
        <f t="shared" si="10"/>
        <v>0</v>
      </c>
      <c r="U42" s="218">
        <f t="shared" si="10"/>
        <v>0</v>
      </c>
      <c r="V42" s="218">
        <f t="shared" si="10"/>
        <v>0</v>
      </c>
      <c r="W42" s="218">
        <f t="shared" si="10"/>
        <v>0</v>
      </c>
      <c r="X42" s="218">
        <f t="shared" si="10"/>
        <v>0</v>
      </c>
      <c r="Y42" s="218">
        <f t="shared" si="10"/>
        <v>0</v>
      </c>
      <c r="Z42" s="218">
        <f t="shared" si="10"/>
        <v>0</v>
      </c>
      <c r="AA42" s="218">
        <f t="shared" si="10"/>
        <v>0</v>
      </c>
      <c r="AB42" s="218">
        <f t="shared" si="10"/>
        <v>0</v>
      </c>
      <c r="AC42" s="218">
        <f t="shared" si="10"/>
        <v>0</v>
      </c>
      <c r="AD42" s="218">
        <f t="shared" si="10"/>
        <v>0</v>
      </c>
      <c r="AE42" s="218">
        <f t="shared" si="10"/>
        <v>0</v>
      </c>
      <c r="AF42" s="218">
        <f t="shared" si="10"/>
        <v>0</v>
      </c>
      <c r="AG42" s="218">
        <f t="shared" si="10"/>
        <v>0</v>
      </c>
      <c r="AH42" s="218">
        <f t="shared" si="10"/>
        <v>0</v>
      </c>
      <c r="AI42" s="218">
        <f t="shared" si="10"/>
        <v>0</v>
      </c>
      <c r="AJ42" s="218">
        <f t="shared" si="10"/>
        <v>0</v>
      </c>
      <c r="AK42" s="253">
        <f t="shared" si="10"/>
        <v>0</v>
      </c>
      <c r="AL42" s="265">
        <f t="shared" si="4"/>
        <v>0</v>
      </c>
    </row>
    <row r="43" spans="1:40" ht="30.75" hidden="1" customHeight="1">
      <c r="A43" s="238" t="s">
        <v>4</v>
      </c>
      <c r="B43" s="2082"/>
      <c r="C43" s="2065" t="s">
        <v>639</v>
      </c>
      <c r="D43" s="2066"/>
      <c r="E43" s="219"/>
      <c r="F43" s="219"/>
      <c r="G43" s="219">
        <f t="shared" ref="G43:AK43" si="11">+F43+G42</f>
        <v>0</v>
      </c>
      <c r="H43" s="219">
        <f t="shared" si="11"/>
        <v>0</v>
      </c>
      <c r="I43" s="219">
        <f t="shared" si="11"/>
        <v>0</v>
      </c>
      <c r="J43" s="219">
        <f t="shared" si="11"/>
        <v>0</v>
      </c>
      <c r="K43" s="219">
        <f t="shared" si="11"/>
        <v>0</v>
      </c>
      <c r="L43" s="219">
        <f t="shared" si="11"/>
        <v>0</v>
      </c>
      <c r="M43" s="219">
        <f t="shared" si="11"/>
        <v>0</v>
      </c>
      <c r="N43" s="219">
        <f t="shared" si="11"/>
        <v>0</v>
      </c>
      <c r="O43" s="219">
        <f t="shared" si="11"/>
        <v>0</v>
      </c>
      <c r="P43" s="219">
        <f t="shared" si="11"/>
        <v>0</v>
      </c>
      <c r="Q43" s="219">
        <f t="shared" si="11"/>
        <v>0</v>
      </c>
      <c r="R43" s="219">
        <f t="shared" si="11"/>
        <v>0</v>
      </c>
      <c r="S43" s="219">
        <f t="shared" si="11"/>
        <v>0</v>
      </c>
      <c r="T43" s="219">
        <f t="shared" si="11"/>
        <v>0</v>
      </c>
      <c r="U43" s="219">
        <f t="shared" si="11"/>
        <v>0</v>
      </c>
      <c r="V43" s="219">
        <f t="shared" si="11"/>
        <v>0</v>
      </c>
      <c r="W43" s="219">
        <f t="shared" si="11"/>
        <v>0</v>
      </c>
      <c r="X43" s="219">
        <f t="shared" si="11"/>
        <v>0</v>
      </c>
      <c r="Y43" s="219">
        <f t="shared" si="11"/>
        <v>0</v>
      </c>
      <c r="Z43" s="219">
        <f t="shared" si="11"/>
        <v>0</v>
      </c>
      <c r="AA43" s="219">
        <f t="shared" si="11"/>
        <v>0</v>
      </c>
      <c r="AB43" s="219">
        <f t="shared" si="11"/>
        <v>0</v>
      </c>
      <c r="AC43" s="219">
        <f t="shared" si="11"/>
        <v>0</v>
      </c>
      <c r="AD43" s="219">
        <f t="shared" si="11"/>
        <v>0</v>
      </c>
      <c r="AE43" s="219">
        <f t="shared" si="11"/>
        <v>0</v>
      </c>
      <c r="AF43" s="219">
        <f t="shared" si="11"/>
        <v>0</v>
      </c>
      <c r="AG43" s="219">
        <f t="shared" si="11"/>
        <v>0</v>
      </c>
      <c r="AH43" s="219">
        <f t="shared" si="11"/>
        <v>0</v>
      </c>
      <c r="AI43" s="219">
        <f t="shared" si="11"/>
        <v>0</v>
      </c>
      <c r="AJ43" s="219">
        <f t="shared" si="11"/>
        <v>0</v>
      </c>
      <c r="AK43" s="254">
        <f t="shared" si="11"/>
        <v>0</v>
      </c>
      <c r="AL43" s="266">
        <f t="shared" si="4"/>
        <v>0</v>
      </c>
    </row>
    <row r="44" spans="1:40" ht="30.75" hidden="1" customHeight="1">
      <c r="A44" s="238" t="s">
        <v>4</v>
      </c>
      <c r="B44" s="2082"/>
      <c r="C44" s="2117" t="s">
        <v>640</v>
      </c>
      <c r="D44" s="2117"/>
      <c r="E44" s="273"/>
      <c r="F44" s="274">
        <v>1800</v>
      </c>
      <c r="G44" s="275">
        <f t="shared" ref="G44:AK45" si="12">+F44+G39-G7</f>
        <v>1800</v>
      </c>
      <c r="H44" s="275">
        <f t="shared" si="12"/>
        <v>1800</v>
      </c>
      <c r="I44" s="275">
        <f t="shared" si="12"/>
        <v>1800</v>
      </c>
      <c r="J44" s="275">
        <f t="shared" si="12"/>
        <v>1800</v>
      </c>
      <c r="K44" s="275">
        <f t="shared" si="12"/>
        <v>1935</v>
      </c>
      <c r="L44" s="275">
        <f t="shared" si="12"/>
        <v>2070</v>
      </c>
      <c r="M44" s="275">
        <f t="shared" si="12"/>
        <v>2070</v>
      </c>
      <c r="N44" s="275">
        <f t="shared" si="12"/>
        <v>2046</v>
      </c>
      <c r="O44" s="275">
        <f t="shared" si="12"/>
        <v>2159</v>
      </c>
      <c r="P44" s="275">
        <f t="shared" si="12"/>
        <v>2294</v>
      </c>
      <c r="Q44" s="275">
        <f t="shared" si="12"/>
        <v>2246</v>
      </c>
      <c r="R44" s="275">
        <f t="shared" si="12"/>
        <v>2174</v>
      </c>
      <c r="S44" s="275">
        <f t="shared" si="12"/>
        <v>2114</v>
      </c>
      <c r="T44" s="275">
        <f t="shared" si="12"/>
        <v>2042</v>
      </c>
      <c r="U44" s="275">
        <f t="shared" si="12"/>
        <v>1970</v>
      </c>
      <c r="V44" s="275">
        <f t="shared" si="12"/>
        <v>2083</v>
      </c>
      <c r="W44" s="275">
        <f t="shared" si="12"/>
        <v>2218</v>
      </c>
      <c r="X44" s="275">
        <f t="shared" si="12"/>
        <v>2329</v>
      </c>
      <c r="Y44" s="275">
        <f t="shared" si="12"/>
        <v>2464</v>
      </c>
      <c r="Z44" s="275">
        <f t="shared" si="12"/>
        <v>2599</v>
      </c>
      <c r="AA44" s="275">
        <f t="shared" si="12"/>
        <v>2599</v>
      </c>
      <c r="AB44" s="275">
        <f t="shared" si="12"/>
        <v>2599</v>
      </c>
      <c r="AC44" s="275">
        <f t="shared" si="12"/>
        <v>2599</v>
      </c>
      <c r="AD44" s="275">
        <f t="shared" si="12"/>
        <v>2599</v>
      </c>
      <c r="AE44" s="275">
        <f t="shared" si="12"/>
        <v>2599</v>
      </c>
      <c r="AF44" s="275">
        <f t="shared" si="12"/>
        <v>2599</v>
      </c>
      <c r="AG44" s="275">
        <f t="shared" si="12"/>
        <v>2599</v>
      </c>
      <c r="AH44" s="275">
        <f t="shared" si="12"/>
        <v>2599</v>
      </c>
      <c r="AI44" s="275">
        <f t="shared" si="12"/>
        <v>2599</v>
      </c>
      <c r="AJ44" s="275">
        <f t="shared" si="12"/>
        <v>2599</v>
      </c>
      <c r="AK44" s="277">
        <f t="shared" si="12"/>
        <v>2599</v>
      </c>
      <c r="AL44" s="276">
        <f>AK44</f>
        <v>2599</v>
      </c>
    </row>
    <row r="45" spans="1:40" ht="30.75" hidden="1" customHeight="1">
      <c r="A45" s="238" t="s">
        <v>4</v>
      </c>
      <c r="B45" s="2082"/>
      <c r="C45" s="2118" t="s">
        <v>641</v>
      </c>
      <c r="D45" s="2118"/>
      <c r="E45" s="231"/>
      <c r="F45" s="246">
        <v>1800</v>
      </c>
      <c r="G45" s="232">
        <f t="shared" si="12"/>
        <v>1800</v>
      </c>
      <c r="H45" s="232">
        <f t="shared" si="12"/>
        <v>1800</v>
      </c>
      <c r="I45" s="232">
        <f t="shared" si="12"/>
        <v>1800</v>
      </c>
      <c r="J45" s="232">
        <f t="shared" si="12"/>
        <v>1800</v>
      </c>
      <c r="K45" s="232">
        <f t="shared" si="12"/>
        <v>1935</v>
      </c>
      <c r="L45" s="232">
        <f t="shared" si="12"/>
        <v>2070</v>
      </c>
      <c r="M45" s="232">
        <f t="shared" si="12"/>
        <v>2070</v>
      </c>
      <c r="N45" s="232">
        <f t="shared" si="12"/>
        <v>2070</v>
      </c>
      <c r="O45" s="232">
        <f t="shared" si="12"/>
        <v>2183</v>
      </c>
      <c r="P45" s="232">
        <f t="shared" si="12"/>
        <v>2318</v>
      </c>
      <c r="Q45" s="232">
        <f t="shared" si="12"/>
        <v>2318</v>
      </c>
      <c r="R45" s="232">
        <f t="shared" si="12"/>
        <v>2318</v>
      </c>
      <c r="S45" s="232">
        <f t="shared" si="12"/>
        <v>2318</v>
      </c>
      <c r="T45" s="232">
        <f t="shared" si="12"/>
        <v>2318</v>
      </c>
      <c r="U45" s="232">
        <f t="shared" si="12"/>
        <v>2318</v>
      </c>
      <c r="V45" s="232">
        <f t="shared" si="12"/>
        <v>2431</v>
      </c>
      <c r="W45" s="232">
        <f t="shared" si="12"/>
        <v>2566</v>
      </c>
      <c r="X45" s="232">
        <f t="shared" si="12"/>
        <v>2701</v>
      </c>
      <c r="Y45" s="232">
        <f t="shared" si="12"/>
        <v>2836</v>
      </c>
      <c r="Z45" s="232">
        <f t="shared" si="12"/>
        <v>2971</v>
      </c>
      <c r="AA45" s="232">
        <f t="shared" si="12"/>
        <v>2971</v>
      </c>
      <c r="AB45" s="232">
        <f t="shared" si="12"/>
        <v>2971</v>
      </c>
      <c r="AC45" s="232">
        <f t="shared" si="12"/>
        <v>2971</v>
      </c>
      <c r="AD45" s="232">
        <f t="shared" si="12"/>
        <v>2971</v>
      </c>
      <c r="AE45" s="232">
        <f t="shared" si="12"/>
        <v>2971</v>
      </c>
      <c r="AF45" s="232">
        <f t="shared" si="12"/>
        <v>2971</v>
      </c>
      <c r="AG45" s="232">
        <f t="shared" si="12"/>
        <v>2971</v>
      </c>
      <c r="AH45" s="232">
        <f t="shared" si="12"/>
        <v>2971</v>
      </c>
      <c r="AI45" s="232">
        <f t="shared" si="12"/>
        <v>2971</v>
      </c>
      <c r="AJ45" s="232">
        <f t="shared" si="12"/>
        <v>2971</v>
      </c>
      <c r="AK45" s="255">
        <f t="shared" si="12"/>
        <v>2971</v>
      </c>
      <c r="AL45" s="267">
        <f>AK45</f>
        <v>2971</v>
      </c>
    </row>
    <row r="46" spans="1:40" ht="30.75" hidden="1" customHeight="1" thickBot="1">
      <c r="A46" s="238" t="s">
        <v>4</v>
      </c>
      <c r="B46" s="2083"/>
      <c r="C46" s="2119" t="s">
        <v>8</v>
      </c>
      <c r="D46" s="2119"/>
      <c r="E46" s="228"/>
      <c r="F46" s="229"/>
      <c r="G46" s="230">
        <f>+G45-G44</f>
        <v>0</v>
      </c>
      <c r="H46" s="230">
        <f t="shared" ref="H46:AK46" si="13">+H45-H44</f>
        <v>0</v>
      </c>
      <c r="I46" s="230">
        <f t="shared" si="13"/>
        <v>0</v>
      </c>
      <c r="J46" s="230">
        <f t="shared" si="13"/>
        <v>0</v>
      </c>
      <c r="K46" s="230">
        <f t="shared" si="13"/>
        <v>0</v>
      </c>
      <c r="L46" s="230">
        <f t="shared" si="13"/>
        <v>0</v>
      </c>
      <c r="M46" s="230">
        <f t="shared" si="13"/>
        <v>0</v>
      </c>
      <c r="N46" s="230">
        <f t="shared" si="13"/>
        <v>24</v>
      </c>
      <c r="O46" s="230">
        <f t="shared" si="13"/>
        <v>24</v>
      </c>
      <c r="P46" s="230">
        <f t="shared" si="13"/>
        <v>24</v>
      </c>
      <c r="Q46" s="230">
        <f t="shared" si="13"/>
        <v>72</v>
      </c>
      <c r="R46" s="230">
        <f t="shared" si="13"/>
        <v>144</v>
      </c>
      <c r="S46" s="230">
        <f t="shared" si="13"/>
        <v>204</v>
      </c>
      <c r="T46" s="230">
        <f t="shared" si="13"/>
        <v>276</v>
      </c>
      <c r="U46" s="230">
        <f t="shared" si="13"/>
        <v>348</v>
      </c>
      <c r="V46" s="230">
        <f t="shared" si="13"/>
        <v>348</v>
      </c>
      <c r="W46" s="230">
        <f t="shared" si="13"/>
        <v>348</v>
      </c>
      <c r="X46" s="230">
        <f t="shared" si="13"/>
        <v>372</v>
      </c>
      <c r="Y46" s="230">
        <f t="shared" si="13"/>
        <v>372</v>
      </c>
      <c r="Z46" s="230">
        <f t="shared" si="13"/>
        <v>372</v>
      </c>
      <c r="AA46" s="230">
        <f t="shared" si="13"/>
        <v>372</v>
      </c>
      <c r="AB46" s="230">
        <f t="shared" si="13"/>
        <v>372</v>
      </c>
      <c r="AC46" s="230">
        <f t="shared" si="13"/>
        <v>372</v>
      </c>
      <c r="AD46" s="230">
        <f t="shared" si="13"/>
        <v>372</v>
      </c>
      <c r="AE46" s="230">
        <f t="shared" si="13"/>
        <v>372</v>
      </c>
      <c r="AF46" s="230">
        <f t="shared" si="13"/>
        <v>372</v>
      </c>
      <c r="AG46" s="230">
        <f t="shared" si="13"/>
        <v>372</v>
      </c>
      <c r="AH46" s="230">
        <f t="shared" si="13"/>
        <v>372</v>
      </c>
      <c r="AI46" s="230">
        <f t="shared" si="13"/>
        <v>372</v>
      </c>
      <c r="AJ46" s="230">
        <f t="shared" si="13"/>
        <v>372</v>
      </c>
      <c r="AK46" s="256">
        <f t="shared" si="13"/>
        <v>372</v>
      </c>
      <c r="AL46" s="268">
        <f>+AK46+AL45-AL44</f>
        <v>744</v>
      </c>
    </row>
    <row r="47" spans="1:40" ht="27.75" customHeight="1" thickTop="1">
      <c r="A47" s="238" t="s">
        <v>9</v>
      </c>
      <c r="B47" s="2081" t="s">
        <v>642</v>
      </c>
      <c r="C47" s="2067" t="s">
        <v>120</v>
      </c>
      <c r="D47" s="2068"/>
      <c r="E47" s="127">
        <f>+GL!E24</f>
        <v>0</v>
      </c>
      <c r="F47" s="129">
        <f>MKC①!G47</f>
        <v>0</v>
      </c>
      <c r="G47" s="798">
        <f>MKC①!H47</f>
        <v>0</v>
      </c>
      <c r="H47" s="798">
        <f>MKC①!I47</f>
        <v>0</v>
      </c>
      <c r="I47" s="798">
        <f>MKC①!J47</f>
        <v>0</v>
      </c>
      <c r="J47" s="798">
        <f>MKC①!K47</f>
        <v>0</v>
      </c>
      <c r="K47" s="798">
        <f>MKC①!L47</f>
        <v>0</v>
      </c>
      <c r="L47" s="798">
        <f>MKC①!M47</f>
        <v>64</v>
      </c>
      <c r="M47" s="798">
        <f>MKC①!N47</f>
        <v>96</v>
      </c>
      <c r="N47" s="798">
        <f>MKC①!O47</f>
        <v>96</v>
      </c>
      <c r="O47" s="798">
        <f>MKC①!P47</f>
        <v>0</v>
      </c>
      <c r="P47" s="798">
        <f>MKC①!Q47</f>
        <v>0</v>
      </c>
      <c r="Q47" s="798">
        <f>MKC①!R47</f>
        <v>96</v>
      </c>
      <c r="R47" s="798">
        <f>MKC①!S47</f>
        <v>96</v>
      </c>
      <c r="S47" s="798">
        <f>MKC①!T47</f>
        <v>96</v>
      </c>
      <c r="T47" s="798">
        <f>MKC①!U47</f>
        <v>64</v>
      </c>
      <c r="U47" s="798">
        <f>MKC①!V47</f>
        <v>96</v>
      </c>
      <c r="V47" s="798">
        <f>MKC①!W47</f>
        <v>0</v>
      </c>
      <c r="W47" s="798">
        <f>MKC①!X47</f>
        <v>0</v>
      </c>
      <c r="X47" s="798">
        <f>MKC①!Y47</f>
        <v>64</v>
      </c>
      <c r="Y47" s="798">
        <f>MKC①!Z47</f>
        <v>64</v>
      </c>
      <c r="Z47" s="798">
        <f>MKC①!AA47</f>
        <v>64</v>
      </c>
      <c r="AA47" s="798">
        <f>MKC①!AB47</f>
        <v>96</v>
      </c>
      <c r="AB47" s="798">
        <f>MKC①!AC47</f>
        <v>64</v>
      </c>
      <c r="AC47" s="798">
        <f>MKC①!AD47</f>
        <v>0</v>
      </c>
      <c r="AD47" s="798">
        <f>MKC①!AE47</f>
        <v>0</v>
      </c>
      <c r="AE47" s="798">
        <f>MKC①!AF47</f>
        <v>96</v>
      </c>
      <c r="AF47" s="798">
        <f>MKC①!AG47</f>
        <v>64</v>
      </c>
      <c r="AG47" s="798">
        <f>MKC①!AH47</f>
        <v>64</v>
      </c>
      <c r="AH47" s="798">
        <f>MKC①!AI47</f>
        <v>64</v>
      </c>
      <c r="AI47" s="798">
        <f>MKC①!AJ47</f>
        <v>0</v>
      </c>
      <c r="AJ47" s="798">
        <f>MKC①!AK47</f>
        <v>0</v>
      </c>
      <c r="AK47" s="798">
        <f>MKC①!AL47</f>
        <v>0</v>
      </c>
      <c r="AL47" s="189">
        <f>MKC①!AM47</f>
        <v>1344</v>
      </c>
    </row>
    <row r="48" spans="1:40" ht="27.75" customHeight="1">
      <c r="A48" s="238" t="s">
        <v>9</v>
      </c>
      <c r="B48" s="2082"/>
      <c r="C48" s="2084" t="s">
        <v>621</v>
      </c>
      <c r="D48" s="2085"/>
      <c r="E48" s="80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188">
        <f>SUM(G48:AK48)+F48</f>
        <v>0</v>
      </c>
    </row>
    <row r="49" spans="1:40" s="34" customFormat="1" ht="27.75" customHeight="1">
      <c r="A49" s="238" t="s">
        <v>9</v>
      </c>
      <c r="B49" s="2082"/>
      <c r="C49" s="2120" t="s">
        <v>622</v>
      </c>
      <c r="D49" s="2121"/>
      <c r="E49" s="122"/>
      <c r="F49" s="324">
        <v>0</v>
      </c>
      <c r="G49" s="325"/>
      <c r="H49" s="325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325"/>
      <c r="V49" s="325"/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5"/>
      <c r="AJ49" s="325"/>
      <c r="AK49" s="325"/>
      <c r="AL49" s="326"/>
    </row>
    <row r="50" spans="1:40" ht="27.75" customHeight="1" thickBot="1">
      <c r="A50" s="238" t="s">
        <v>9</v>
      </c>
      <c r="B50" s="2082"/>
      <c r="C50" s="2049" t="s">
        <v>54</v>
      </c>
      <c r="D50" s="2050"/>
      <c r="E50" s="320"/>
      <c r="F50" s="321">
        <f>MKC①!G50</f>
        <v>0</v>
      </c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2"/>
      <c r="U50" s="322"/>
      <c r="V50" s="322"/>
      <c r="W50" s="322"/>
      <c r="X50" s="322"/>
      <c r="Y50" s="322"/>
      <c r="Z50" s="322"/>
      <c r="AA50" s="322"/>
      <c r="AB50" s="322"/>
      <c r="AC50" s="322"/>
      <c r="AD50" s="322"/>
      <c r="AE50" s="322"/>
      <c r="AF50" s="322"/>
      <c r="AG50" s="322"/>
      <c r="AH50" s="322"/>
      <c r="AI50" s="322"/>
      <c r="AJ50" s="322"/>
      <c r="AK50" s="322"/>
      <c r="AL50" s="323">
        <f>MKC①!AM50</f>
        <v>0</v>
      </c>
    </row>
    <row r="51" spans="1:40" s="34" customFormat="1" ht="27.75" customHeight="1" thickTop="1">
      <c r="A51" s="238" t="s">
        <v>9</v>
      </c>
      <c r="B51" s="2082"/>
      <c r="C51" s="2051" t="s">
        <v>40</v>
      </c>
      <c r="D51" s="2052"/>
      <c r="E51" s="152"/>
      <c r="F51" s="152">
        <f>MKC①!G51</f>
        <v>1050</v>
      </c>
      <c r="G51" s="153">
        <f>MKC①!H51</f>
        <v>0</v>
      </c>
      <c r="H51" s="153">
        <f>MKC①!I51</f>
        <v>0</v>
      </c>
      <c r="I51" s="153">
        <f>MKC①!J51</f>
        <v>0</v>
      </c>
      <c r="J51" s="153">
        <f>MKC①!K51</f>
        <v>0</v>
      </c>
      <c r="K51" s="153">
        <f>MKC①!L51</f>
        <v>0</v>
      </c>
      <c r="L51" s="153">
        <f>MKC①!M51</f>
        <v>64</v>
      </c>
      <c r="M51" s="153">
        <f>MKC①!N51</f>
        <v>96</v>
      </c>
      <c r="N51" s="153">
        <f>MKC①!O51</f>
        <v>96</v>
      </c>
      <c r="O51" s="153">
        <f>MKC①!P51</f>
        <v>0</v>
      </c>
      <c r="P51" s="153">
        <f>MKC①!Q51</f>
        <v>0</v>
      </c>
      <c r="Q51" s="153">
        <f>MKC①!R51</f>
        <v>96</v>
      </c>
      <c r="R51" s="153">
        <f>MKC①!S51</f>
        <v>64</v>
      </c>
      <c r="S51" s="153">
        <f>MKC①!T51</f>
        <v>96</v>
      </c>
      <c r="T51" s="153">
        <f>MKC①!U51</f>
        <v>64</v>
      </c>
      <c r="U51" s="153">
        <f>MKC①!V51</f>
        <v>96</v>
      </c>
      <c r="V51" s="153">
        <f>MKC①!W51</f>
        <v>32</v>
      </c>
      <c r="W51" s="153">
        <f>MKC①!X51</f>
        <v>32</v>
      </c>
      <c r="X51" s="153">
        <f>MKC①!Y51</f>
        <v>64</v>
      </c>
      <c r="Y51" s="153">
        <f>MKC①!Z51</f>
        <v>64</v>
      </c>
      <c r="Z51" s="153">
        <f>MKC①!AA51</f>
        <v>64</v>
      </c>
      <c r="AA51" s="153">
        <f>MKC①!AB51</f>
        <v>64</v>
      </c>
      <c r="AB51" s="153">
        <f>MKC①!AC51</f>
        <v>64</v>
      </c>
      <c r="AC51" s="153">
        <f>MKC①!AD51</f>
        <v>0</v>
      </c>
      <c r="AD51" s="153">
        <f>MKC①!AE51</f>
        <v>0</v>
      </c>
      <c r="AE51" s="153">
        <f>MKC①!AF51</f>
        <v>96</v>
      </c>
      <c r="AF51" s="153">
        <f>MKC①!AG51</f>
        <v>96</v>
      </c>
      <c r="AG51" s="153">
        <f>MKC①!AH51</f>
        <v>96</v>
      </c>
      <c r="AH51" s="153">
        <f>MKC①!AI51</f>
        <v>96</v>
      </c>
      <c r="AI51" s="153">
        <f>MKC①!AJ51</f>
        <v>96</v>
      </c>
      <c r="AJ51" s="153">
        <f>MKC①!AK51</f>
        <v>0</v>
      </c>
      <c r="AK51" s="153">
        <f>MKC①!AL51</f>
        <v>0</v>
      </c>
      <c r="AL51" s="177">
        <f>MKC①!AM51</f>
        <v>1536</v>
      </c>
    </row>
    <row r="52" spans="1:40" ht="27.75" customHeight="1">
      <c r="A52" s="238" t="s">
        <v>9</v>
      </c>
      <c r="B52" s="2082"/>
      <c r="C52" s="2053" t="s">
        <v>140</v>
      </c>
      <c r="D52" s="2054"/>
      <c r="E52" s="123"/>
      <c r="F52" s="120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90"/>
    </row>
    <row r="53" spans="1:40" ht="27.75" customHeight="1">
      <c r="A53" s="238" t="s">
        <v>9</v>
      </c>
      <c r="B53" s="2082"/>
      <c r="C53" s="2122" t="s">
        <v>623</v>
      </c>
      <c r="D53" s="2123"/>
      <c r="E53" s="80"/>
      <c r="F53" s="80"/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7"/>
      <c r="AJ53" s="327"/>
      <c r="AK53" s="327"/>
      <c r="AL53" s="328"/>
    </row>
    <row r="54" spans="1:40" ht="27.75" customHeight="1">
      <c r="A54" s="238" t="s">
        <v>9</v>
      </c>
      <c r="B54" s="2082"/>
      <c r="C54" s="2124" t="s">
        <v>624</v>
      </c>
      <c r="D54" s="2125"/>
      <c r="E54" s="124"/>
      <c r="F54" s="122"/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329"/>
      <c r="AG54" s="329"/>
      <c r="AH54" s="329"/>
      <c r="AI54" s="329"/>
      <c r="AJ54" s="329"/>
      <c r="AK54" s="329"/>
      <c r="AL54" s="330"/>
    </row>
    <row r="55" spans="1:40" ht="27.75" customHeight="1">
      <c r="A55" s="238" t="s">
        <v>9</v>
      </c>
      <c r="B55" s="2082"/>
      <c r="C55" s="2059" t="s">
        <v>53</v>
      </c>
      <c r="D55" s="2060"/>
      <c r="E55" s="174"/>
      <c r="F55" s="175">
        <f>MKC①!G55</f>
        <v>146</v>
      </c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76"/>
    </row>
    <row r="56" spans="1:40" ht="27.75" customHeight="1">
      <c r="A56" s="238" t="s">
        <v>9</v>
      </c>
      <c r="B56" s="2082"/>
      <c r="C56" s="2090" t="s">
        <v>625</v>
      </c>
      <c r="D56" s="2102"/>
      <c r="E56" s="2086" t="s">
        <v>626</v>
      </c>
      <c r="F56" s="125">
        <f>MKC①!G56</f>
        <v>0</v>
      </c>
      <c r="G56" s="116">
        <f>MKC①!H56</f>
        <v>0</v>
      </c>
      <c r="H56" s="116">
        <f>MKC①!I56</f>
        <v>0</v>
      </c>
      <c r="I56" s="116">
        <f>MKC①!J56</f>
        <v>0</v>
      </c>
      <c r="J56" s="116">
        <f>MKC①!K56</f>
        <v>0</v>
      </c>
      <c r="K56" s="116">
        <f>MKC①!L56</f>
        <v>0</v>
      </c>
      <c r="L56" s="116">
        <f>MKC①!M56</f>
        <v>0</v>
      </c>
      <c r="M56" s="116">
        <f>MKC①!N56</f>
        <v>64</v>
      </c>
      <c r="N56" s="116">
        <f>MKC①!O56</f>
        <v>64</v>
      </c>
      <c r="O56" s="116">
        <f>MKC①!P56</f>
        <v>0</v>
      </c>
      <c r="P56" s="116">
        <f>MKC①!Q56</f>
        <v>0</v>
      </c>
      <c r="Q56" s="116">
        <f>MKC①!R56</f>
        <v>64</v>
      </c>
      <c r="R56" s="116">
        <f>MKC①!S56</f>
        <v>64</v>
      </c>
      <c r="S56" s="116">
        <f>MKC①!T56</f>
        <v>64</v>
      </c>
      <c r="T56" s="116">
        <f>MKC①!U56</f>
        <v>64</v>
      </c>
      <c r="U56" s="116">
        <f>MKC①!V56</f>
        <v>64</v>
      </c>
      <c r="V56" s="116">
        <f>MKC①!W56</f>
        <v>0</v>
      </c>
      <c r="W56" s="116">
        <f>MKC①!X56</f>
        <v>0</v>
      </c>
      <c r="X56" s="116">
        <f>MKC①!Y56</f>
        <v>64</v>
      </c>
      <c r="Y56" s="116">
        <f>MKC①!Z56</f>
        <v>64</v>
      </c>
      <c r="Z56" s="116">
        <f>MKC①!AA56</f>
        <v>64</v>
      </c>
      <c r="AA56" s="116">
        <f>MKC①!AB56</f>
        <v>64</v>
      </c>
      <c r="AB56" s="116">
        <f>MKC①!AC56</f>
        <v>96</v>
      </c>
      <c r="AC56" s="116">
        <f>MKC①!AD56</f>
        <v>0</v>
      </c>
      <c r="AD56" s="116">
        <f>MKC①!AE56</f>
        <v>0</v>
      </c>
      <c r="AE56" s="116">
        <f>MKC①!AF56</f>
        <v>96</v>
      </c>
      <c r="AF56" s="116">
        <f>MKC①!AG56</f>
        <v>96</v>
      </c>
      <c r="AG56" s="116">
        <f>MKC①!AH56</f>
        <v>96</v>
      </c>
      <c r="AH56" s="116">
        <f>MKC①!AI56</f>
        <v>96</v>
      </c>
      <c r="AI56" s="116">
        <f>MKC①!AJ56</f>
        <v>96</v>
      </c>
      <c r="AJ56" s="116">
        <f>MKC①!AK56</f>
        <v>0</v>
      </c>
      <c r="AK56" s="116">
        <f>MKC①!AL56</f>
        <v>0</v>
      </c>
      <c r="AL56" s="187">
        <f>MKC①!AM56</f>
        <v>1280</v>
      </c>
    </row>
    <row r="57" spans="1:40" ht="27.75" customHeight="1">
      <c r="A57" s="238" t="s">
        <v>9</v>
      </c>
      <c r="B57" s="2082"/>
      <c r="C57" s="2089" t="s">
        <v>627</v>
      </c>
      <c r="D57" s="2092"/>
      <c r="E57" s="2087"/>
      <c r="F57" s="213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135"/>
    </row>
    <row r="58" spans="1:40" ht="27.75" customHeight="1">
      <c r="A58" s="238" t="s">
        <v>9</v>
      </c>
      <c r="B58" s="2082"/>
      <c r="C58" s="2093" t="s">
        <v>628</v>
      </c>
      <c r="D58" s="2094"/>
      <c r="E58" s="2087"/>
      <c r="F58" s="80"/>
      <c r="G58" s="331"/>
      <c r="H58" s="331"/>
      <c r="I58" s="331"/>
      <c r="J58" s="331"/>
      <c r="K58" s="331"/>
      <c r="L58" s="331"/>
      <c r="M58" s="331"/>
      <c r="N58" s="331"/>
      <c r="O58" s="331"/>
      <c r="P58" s="331"/>
      <c r="Q58" s="331"/>
      <c r="R58" s="331"/>
      <c r="S58" s="331"/>
      <c r="T58" s="331"/>
      <c r="U58" s="331"/>
      <c r="V58" s="331"/>
      <c r="W58" s="331"/>
      <c r="X58" s="331"/>
      <c r="Y58" s="331"/>
      <c r="Z58" s="331"/>
      <c r="AA58" s="331"/>
      <c r="AB58" s="331"/>
      <c r="AC58" s="331"/>
      <c r="AD58" s="331"/>
      <c r="AE58" s="331"/>
      <c r="AF58" s="331"/>
      <c r="AG58" s="331"/>
      <c r="AH58" s="331"/>
      <c r="AI58" s="331"/>
      <c r="AJ58" s="331"/>
      <c r="AK58" s="331"/>
      <c r="AL58" s="332"/>
    </row>
    <row r="59" spans="1:40" ht="27.75" customHeight="1">
      <c r="A59" s="238" t="s">
        <v>9</v>
      </c>
      <c r="B59" s="2082"/>
      <c r="C59" s="2095" t="s">
        <v>629</v>
      </c>
      <c r="D59" s="2096"/>
      <c r="E59" s="2087"/>
      <c r="F59" s="171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3"/>
    </row>
    <row r="60" spans="1:40" ht="27.75" customHeight="1">
      <c r="A60" s="238" t="s">
        <v>9</v>
      </c>
      <c r="B60" s="2082"/>
      <c r="C60" s="2090" t="s">
        <v>630</v>
      </c>
      <c r="D60" s="2090"/>
      <c r="E60" s="2087"/>
      <c r="F60" s="125">
        <f>MKC①!G60</f>
        <v>0</v>
      </c>
      <c r="G60" s="116">
        <f>MKC①!H60</f>
        <v>0</v>
      </c>
      <c r="H60" s="116">
        <f>MKC①!I60</f>
        <v>0</v>
      </c>
      <c r="I60" s="116">
        <f>MKC①!J60</f>
        <v>0</v>
      </c>
      <c r="J60" s="116">
        <f>MKC①!K60</f>
        <v>0</v>
      </c>
      <c r="K60" s="116">
        <f>MKC①!L60</f>
        <v>0</v>
      </c>
      <c r="L60" s="116">
        <f>MKC①!M60</f>
        <v>64</v>
      </c>
      <c r="M60" s="116">
        <f>MKC①!N60</f>
        <v>64</v>
      </c>
      <c r="N60" s="116">
        <f>MKC①!O60</f>
        <v>0</v>
      </c>
      <c r="O60" s="116">
        <f>MKC①!P60</f>
        <v>0</v>
      </c>
      <c r="P60" s="116">
        <f>MKC①!Q60</f>
        <v>0</v>
      </c>
      <c r="Q60" s="116">
        <f>MKC①!R60</f>
        <v>0</v>
      </c>
      <c r="R60" s="116">
        <f>MKC①!S60</f>
        <v>0</v>
      </c>
      <c r="S60" s="116">
        <f>MKC①!T60</f>
        <v>0</v>
      </c>
      <c r="T60" s="116">
        <f>MKC①!U60</f>
        <v>0</v>
      </c>
      <c r="U60" s="116">
        <f>MKC①!V60</f>
        <v>0</v>
      </c>
      <c r="V60" s="116">
        <f>MKC①!W60</f>
        <v>0</v>
      </c>
      <c r="W60" s="116">
        <f>MKC①!X60</f>
        <v>0</v>
      </c>
      <c r="X60" s="116">
        <f>MKC①!Y60</f>
        <v>128</v>
      </c>
      <c r="Y60" s="116">
        <f>MKC①!Z60</f>
        <v>128</v>
      </c>
      <c r="Z60" s="116">
        <f>MKC①!AA60</f>
        <v>0</v>
      </c>
      <c r="AA60" s="116">
        <f>MKC①!AB60</f>
        <v>0</v>
      </c>
      <c r="AB60" s="116">
        <f>MKC①!AC60</f>
        <v>0</v>
      </c>
      <c r="AC60" s="116">
        <f>MKC①!AD60</f>
        <v>0</v>
      </c>
      <c r="AD60" s="116">
        <f>MKC①!AE60</f>
        <v>0</v>
      </c>
      <c r="AE60" s="116">
        <f>MKC①!AF60</f>
        <v>0</v>
      </c>
      <c r="AF60" s="116">
        <f>MKC①!AG60</f>
        <v>64</v>
      </c>
      <c r="AG60" s="116">
        <f>MKC①!AH60</f>
        <v>128</v>
      </c>
      <c r="AH60" s="116">
        <f>MKC①!AI60</f>
        <v>128</v>
      </c>
      <c r="AI60" s="116">
        <f>MKC①!AJ60</f>
        <v>0</v>
      </c>
      <c r="AJ60" s="116">
        <f>MKC①!AK60</f>
        <v>0</v>
      </c>
      <c r="AK60" s="116">
        <f>MKC①!AL60</f>
        <v>0</v>
      </c>
      <c r="AL60" s="187">
        <f>MKC①!AM60</f>
        <v>704</v>
      </c>
    </row>
    <row r="61" spans="1:40" ht="27.75" customHeight="1">
      <c r="A61" s="238" t="s">
        <v>9</v>
      </c>
      <c r="B61" s="2082"/>
      <c r="C61" s="2089" t="s">
        <v>631</v>
      </c>
      <c r="D61" s="2089"/>
      <c r="E61" s="2087"/>
      <c r="F61" s="80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135"/>
    </row>
    <row r="62" spans="1:40" ht="27.75" customHeight="1">
      <c r="A62" s="238" t="s">
        <v>9</v>
      </c>
      <c r="B62" s="2082"/>
      <c r="C62" s="2097" t="s">
        <v>632</v>
      </c>
      <c r="D62" s="2133"/>
      <c r="E62" s="2087"/>
      <c r="F62" s="122"/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29"/>
      <c r="Z62" s="329"/>
      <c r="AA62" s="329"/>
      <c r="AB62" s="329"/>
      <c r="AC62" s="329"/>
      <c r="AD62" s="329"/>
      <c r="AE62" s="329"/>
      <c r="AF62" s="329"/>
      <c r="AG62" s="329"/>
      <c r="AH62" s="329"/>
      <c r="AI62" s="329"/>
      <c r="AJ62" s="329"/>
      <c r="AK62" s="329"/>
      <c r="AL62" s="330"/>
    </row>
    <row r="63" spans="1:40" ht="27.75" customHeight="1" thickBot="1">
      <c r="A63" s="238" t="s">
        <v>9</v>
      </c>
      <c r="B63" s="2083"/>
      <c r="C63" s="2061" t="s">
        <v>52</v>
      </c>
      <c r="D63" s="2062"/>
      <c r="E63" s="2088"/>
      <c r="F63" s="337">
        <f>MKC①!G63</f>
        <v>320</v>
      </c>
      <c r="G63" s="338"/>
      <c r="H63" s="338"/>
      <c r="I63" s="338"/>
      <c r="J63" s="338"/>
      <c r="K63" s="338"/>
      <c r="L63" s="338"/>
      <c r="M63" s="338"/>
      <c r="N63" s="338"/>
      <c r="O63" s="338"/>
      <c r="P63" s="338"/>
      <c r="Q63" s="338"/>
      <c r="R63" s="338"/>
      <c r="S63" s="338"/>
      <c r="T63" s="338"/>
      <c r="U63" s="338"/>
      <c r="V63" s="338"/>
      <c r="W63" s="338"/>
      <c r="X63" s="338"/>
      <c r="Y63" s="338"/>
      <c r="Z63" s="338"/>
      <c r="AA63" s="338"/>
      <c r="AB63" s="338"/>
      <c r="AC63" s="338"/>
      <c r="AD63" s="338"/>
      <c r="AE63" s="338"/>
      <c r="AF63" s="338"/>
      <c r="AG63" s="338"/>
      <c r="AH63" s="338"/>
      <c r="AI63" s="338"/>
      <c r="AJ63" s="338"/>
      <c r="AK63" s="338"/>
      <c r="AL63" s="339"/>
    </row>
    <row r="64" spans="1:40" ht="30.75" hidden="1" customHeight="1" thickTop="1">
      <c r="A64" s="238" t="s">
        <v>4</v>
      </c>
      <c r="B64" s="2082" t="s">
        <v>643</v>
      </c>
      <c r="C64" s="2111" t="s">
        <v>220</v>
      </c>
      <c r="D64" s="233" t="s">
        <v>148</v>
      </c>
      <c r="E64" s="234"/>
      <c r="F64" s="234"/>
      <c r="G64" s="239">
        <f t="shared" ref="G64:AK64" si="14">+G52</f>
        <v>0</v>
      </c>
      <c r="H64" s="239">
        <f t="shared" si="14"/>
        <v>0</v>
      </c>
      <c r="I64" s="239">
        <f t="shared" si="14"/>
        <v>0</v>
      </c>
      <c r="J64" s="239">
        <f t="shared" si="14"/>
        <v>0</v>
      </c>
      <c r="K64" s="239">
        <f t="shared" si="14"/>
        <v>0</v>
      </c>
      <c r="L64" s="239">
        <f t="shared" si="14"/>
        <v>0</v>
      </c>
      <c r="M64" s="239">
        <f t="shared" si="14"/>
        <v>0</v>
      </c>
      <c r="N64" s="239">
        <f t="shared" si="14"/>
        <v>0</v>
      </c>
      <c r="O64" s="239">
        <f t="shared" si="14"/>
        <v>0</v>
      </c>
      <c r="P64" s="239">
        <f t="shared" si="14"/>
        <v>0</v>
      </c>
      <c r="Q64" s="239">
        <f t="shared" si="14"/>
        <v>0</v>
      </c>
      <c r="R64" s="239">
        <f t="shared" si="14"/>
        <v>0</v>
      </c>
      <c r="S64" s="239">
        <f t="shared" si="14"/>
        <v>0</v>
      </c>
      <c r="T64" s="239">
        <f t="shared" si="14"/>
        <v>0</v>
      </c>
      <c r="U64" s="239">
        <f t="shared" si="14"/>
        <v>0</v>
      </c>
      <c r="V64" s="239">
        <f t="shared" si="14"/>
        <v>0</v>
      </c>
      <c r="W64" s="239">
        <f t="shared" si="14"/>
        <v>0</v>
      </c>
      <c r="X64" s="239">
        <f t="shared" si="14"/>
        <v>0</v>
      </c>
      <c r="Y64" s="239">
        <f t="shared" si="14"/>
        <v>0</v>
      </c>
      <c r="Z64" s="239">
        <f t="shared" si="14"/>
        <v>0</v>
      </c>
      <c r="AA64" s="239">
        <f t="shared" si="14"/>
        <v>0</v>
      </c>
      <c r="AB64" s="239">
        <f t="shared" si="14"/>
        <v>0</v>
      </c>
      <c r="AC64" s="239">
        <f t="shared" si="14"/>
        <v>0</v>
      </c>
      <c r="AD64" s="239">
        <f t="shared" si="14"/>
        <v>0</v>
      </c>
      <c r="AE64" s="239">
        <f t="shared" si="14"/>
        <v>0</v>
      </c>
      <c r="AF64" s="239">
        <f t="shared" si="14"/>
        <v>0</v>
      </c>
      <c r="AG64" s="239">
        <f t="shared" si="14"/>
        <v>0</v>
      </c>
      <c r="AH64" s="239">
        <f t="shared" si="14"/>
        <v>0</v>
      </c>
      <c r="AI64" s="239">
        <f t="shared" si="14"/>
        <v>0</v>
      </c>
      <c r="AJ64" s="239">
        <f t="shared" si="14"/>
        <v>0</v>
      </c>
      <c r="AK64" s="239">
        <f t="shared" si="14"/>
        <v>0</v>
      </c>
      <c r="AL64" s="269">
        <f>SUM(G64:AK64)</f>
        <v>0</v>
      </c>
      <c r="AN64" s="238" t="s">
        <v>635</v>
      </c>
    </row>
    <row r="65" spans="1:40" ht="30.75" hidden="1" customHeight="1">
      <c r="A65" s="238" t="s">
        <v>4</v>
      </c>
      <c r="B65" s="2082"/>
      <c r="C65" s="2112"/>
      <c r="D65" s="215" t="s">
        <v>636</v>
      </c>
      <c r="E65" s="221"/>
      <c r="F65" s="221"/>
      <c r="G65" s="240">
        <f t="shared" ref="G65:AK65" si="15">+G53+G58</f>
        <v>0</v>
      </c>
      <c r="H65" s="240">
        <f t="shared" si="15"/>
        <v>0</v>
      </c>
      <c r="I65" s="240">
        <f t="shared" si="15"/>
        <v>0</v>
      </c>
      <c r="J65" s="240">
        <f t="shared" si="15"/>
        <v>0</v>
      </c>
      <c r="K65" s="240">
        <f t="shared" si="15"/>
        <v>0</v>
      </c>
      <c r="L65" s="240">
        <f t="shared" si="15"/>
        <v>0</v>
      </c>
      <c r="M65" s="240">
        <f t="shared" si="15"/>
        <v>0</v>
      </c>
      <c r="N65" s="240">
        <f t="shared" si="15"/>
        <v>0</v>
      </c>
      <c r="O65" s="240">
        <f t="shared" si="15"/>
        <v>0</v>
      </c>
      <c r="P65" s="240">
        <f t="shared" si="15"/>
        <v>0</v>
      </c>
      <c r="Q65" s="240">
        <f t="shared" si="15"/>
        <v>0</v>
      </c>
      <c r="R65" s="240">
        <f t="shared" si="15"/>
        <v>0</v>
      </c>
      <c r="S65" s="240">
        <f t="shared" si="15"/>
        <v>0</v>
      </c>
      <c r="T65" s="240">
        <f t="shared" si="15"/>
        <v>0</v>
      </c>
      <c r="U65" s="240">
        <f t="shared" si="15"/>
        <v>0</v>
      </c>
      <c r="V65" s="240">
        <f t="shared" si="15"/>
        <v>0</v>
      </c>
      <c r="W65" s="240">
        <f t="shared" si="15"/>
        <v>0</v>
      </c>
      <c r="X65" s="240">
        <f t="shared" si="15"/>
        <v>0</v>
      </c>
      <c r="Y65" s="240">
        <f t="shared" si="15"/>
        <v>0</v>
      </c>
      <c r="Z65" s="240">
        <f t="shared" si="15"/>
        <v>0</v>
      </c>
      <c r="AA65" s="240">
        <f t="shared" si="15"/>
        <v>0</v>
      </c>
      <c r="AB65" s="240">
        <f t="shared" si="15"/>
        <v>0</v>
      </c>
      <c r="AC65" s="240">
        <f t="shared" si="15"/>
        <v>0</v>
      </c>
      <c r="AD65" s="240">
        <f t="shared" si="15"/>
        <v>0</v>
      </c>
      <c r="AE65" s="240">
        <f t="shared" si="15"/>
        <v>0</v>
      </c>
      <c r="AF65" s="240">
        <f t="shared" si="15"/>
        <v>0</v>
      </c>
      <c r="AG65" s="240">
        <f t="shared" si="15"/>
        <v>0</v>
      </c>
      <c r="AH65" s="240">
        <f t="shared" si="15"/>
        <v>0</v>
      </c>
      <c r="AI65" s="240">
        <f t="shared" si="15"/>
        <v>0</v>
      </c>
      <c r="AJ65" s="240">
        <f t="shared" si="15"/>
        <v>0</v>
      </c>
      <c r="AK65" s="240">
        <f t="shared" si="15"/>
        <v>0</v>
      </c>
      <c r="AL65" s="257">
        <f t="shared" ref="AL65:AL78" si="16">SUM(G65:AK65)</f>
        <v>0</v>
      </c>
      <c r="AN65" s="289" t="e">
        <f>+AL64/(AL65+AL64)</f>
        <v>#DIV/0!</v>
      </c>
    </row>
    <row r="66" spans="1:40" ht="30.75" hidden="1" customHeight="1">
      <c r="A66" s="238" t="s">
        <v>4</v>
      </c>
      <c r="B66" s="2082"/>
      <c r="C66" s="2113" t="s">
        <v>134</v>
      </c>
      <c r="D66" s="214" t="s">
        <v>148</v>
      </c>
      <c r="E66" s="220"/>
      <c r="F66" s="220"/>
      <c r="G66" s="242"/>
      <c r="H66" s="242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  <c r="AJ66" s="242"/>
      <c r="AK66" s="242"/>
      <c r="AL66" s="258">
        <f t="shared" si="16"/>
        <v>0</v>
      </c>
    </row>
    <row r="67" spans="1:40" ht="30.75" hidden="1" customHeight="1">
      <c r="A67" s="238" t="s">
        <v>4</v>
      </c>
      <c r="B67" s="2082"/>
      <c r="C67" s="2112"/>
      <c r="D67" s="215" t="s">
        <v>636</v>
      </c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59">
        <f t="shared" si="16"/>
        <v>0</v>
      </c>
      <c r="AN67" s="289" t="e">
        <f>+AL66/(AL67+AL66)</f>
        <v>#DIV/0!</v>
      </c>
    </row>
    <row r="68" spans="1:40" ht="30.75" hidden="1" customHeight="1">
      <c r="A68" s="238" t="s">
        <v>4</v>
      </c>
      <c r="B68" s="2082"/>
      <c r="C68" s="2113" t="s">
        <v>129</v>
      </c>
      <c r="D68" s="214" t="s">
        <v>148</v>
      </c>
      <c r="E68" s="220"/>
      <c r="F68" s="220"/>
      <c r="G68" s="242"/>
      <c r="H68" s="242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  <c r="AJ68" s="242"/>
      <c r="AK68" s="242"/>
      <c r="AL68" s="258">
        <f t="shared" si="16"/>
        <v>0</v>
      </c>
    </row>
    <row r="69" spans="1:40" ht="30.75" hidden="1" customHeight="1">
      <c r="A69" s="238" t="s">
        <v>4</v>
      </c>
      <c r="B69" s="2082"/>
      <c r="C69" s="2112"/>
      <c r="D69" s="215" t="s">
        <v>636</v>
      </c>
      <c r="E69" s="221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221"/>
      <c r="AK69" s="221"/>
      <c r="AL69" s="259">
        <f t="shared" si="16"/>
        <v>0</v>
      </c>
      <c r="AN69" s="289" t="e">
        <f>+AL68/(AL69+AL68)</f>
        <v>#DIV/0!</v>
      </c>
    </row>
    <row r="70" spans="1:40" ht="30.75" hidden="1" customHeight="1">
      <c r="A70" s="238" t="s">
        <v>4</v>
      </c>
      <c r="B70" s="2082"/>
      <c r="C70" s="2111" t="s">
        <v>4</v>
      </c>
      <c r="D70" s="214" t="s">
        <v>148</v>
      </c>
      <c r="E70" s="222"/>
      <c r="F70" s="222"/>
      <c r="G70" s="270">
        <f>+G74</f>
        <v>0</v>
      </c>
      <c r="H70" s="270">
        <f t="shared" ref="H70:AK70" si="17">+H74</f>
        <v>184</v>
      </c>
      <c r="I70" s="270">
        <f t="shared" si="17"/>
        <v>216</v>
      </c>
      <c r="J70" s="270">
        <f t="shared" si="17"/>
        <v>216</v>
      </c>
      <c r="K70" s="270">
        <f t="shared" si="17"/>
        <v>0</v>
      </c>
      <c r="L70" s="270">
        <f t="shared" si="17"/>
        <v>0</v>
      </c>
      <c r="M70" s="270">
        <f t="shared" si="17"/>
        <v>0</v>
      </c>
      <c r="N70" s="270">
        <f t="shared" si="17"/>
        <v>0</v>
      </c>
      <c r="O70" s="270">
        <f t="shared" si="17"/>
        <v>0</v>
      </c>
      <c r="P70" s="270">
        <f t="shared" si="17"/>
        <v>166</v>
      </c>
      <c r="Q70" s="270">
        <f t="shared" si="17"/>
        <v>212</v>
      </c>
      <c r="R70" s="270">
        <f t="shared" si="17"/>
        <v>212</v>
      </c>
      <c r="S70" s="270">
        <f t="shared" si="17"/>
        <v>0</v>
      </c>
      <c r="T70" s="270">
        <f t="shared" si="17"/>
        <v>0</v>
      </c>
      <c r="U70" s="270">
        <f t="shared" si="17"/>
        <v>0</v>
      </c>
      <c r="V70" s="270">
        <f t="shared" si="17"/>
        <v>0</v>
      </c>
      <c r="W70" s="270">
        <f t="shared" si="17"/>
        <v>0</v>
      </c>
      <c r="X70" s="270">
        <f t="shared" si="17"/>
        <v>212</v>
      </c>
      <c r="Y70" s="270">
        <f t="shared" si="17"/>
        <v>212</v>
      </c>
      <c r="Z70" s="270">
        <f t="shared" si="17"/>
        <v>193</v>
      </c>
      <c r="AA70" s="270">
        <f t="shared" si="17"/>
        <v>0</v>
      </c>
      <c r="AB70" s="270">
        <f t="shared" si="17"/>
        <v>0</v>
      </c>
      <c r="AC70" s="270">
        <f t="shared" si="17"/>
        <v>0</v>
      </c>
      <c r="AD70" s="270">
        <f t="shared" si="17"/>
        <v>0</v>
      </c>
      <c r="AE70" s="270">
        <f t="shared" si="17"/>
        <v>0</v>
      </c>
      <c r="AF70" s="270">
        <f t="shared" si="17"/>
        <v>166</v>
      </c>
      <c r="AG70" s="270">
        <f t="shared" si="17"/>
        <v>193</v>
      </c>
      <c r="AH70" s="270">
        <f t="shared" si="17"/>
        <v>0</v>
      </c>
      <c r="AI70" s="270">
        <f t="shared" si="17"/>
        <v>0</v>
      </c>
      <c r="AJ70" s="270">
        <f t="shared" si="17"/>
        <v>0</v>
      </c>
      <c r="AK70" s="270">
        <f t="shared" si="17"/>
        <v>0</v>
      </c>
      <c r="AL70" s="258">
        <f t="shared" si="16"/>
        <v>2182</v>
      </c>
    </row>
    <row r="71" spans="1:40" ht="30.75" hidden="1" customHeight="1" thickBot="1">
      <c r="A71" s="238" t="s">
        <v>4</v>
      </c>
      <c r="B71" s="2082"/>
      <c r="C71" s="2114"/>
      <c r="D71" s="216" t="s">
        <v>636</v>
      </c>
      <c r="E71" s="223"/>
      <c r="F71" s="223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  <c r="AI71" s="221"/>
      <c r="AJ71" s="221"/>
      <c r="AK71" s="221"/>
      <c r="AL71" s="259">
        <f t="shared" si="16"/>
        <v>0</v>
      </c>
      <c r="AN71" s="289">
        <f>+AL70/(AL71+AL70)</f>
        <v>1</v>
      </c>
    </row>
    <row r="72" spans="1:40" ht="30.75" hidden="1" customHeight="1" thickTop="1">
      <c r="A72" s="238" t="s">
        <v>4</v>
      </c>
      <c r="B72" s="2082"/>
      <c r="C72" s="225" t="s">
        <v>637</v>
      </c>
      <c r="D72" s="226" t="s">
        <v>7</v>
      </c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60">
        <f t="shared" si="16"/>
        <v>0</v>
      </c>
    </row>
    <row r="73" spans="1:40" ht="30.75" hidden="1" customHeight="1">
      <c r="A73" s="238" t="s">
        <v>4</v>
      </c>
      <c r="B73" s="2082"/>
      <c r="C73" s="2063" t="s">
        <v>51</v>
      </c>
      <c r="D73" s="2064"/>
      <c r="E73" s="224"/>
      <c r="F73" s="272">
        <v>200</v>
      </c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  <c r="AJ73" s="243"/>
      <c r="AK73" s="243"/>
      <c r="AL73" s="261"/>
    </row>
    <row r="74" spans="1:40" ht="30.75" hidden="1" customHeight="1">
      <c r="A74" s="238" t="s">
        <v>4</v>
      </c>
      <c r="B74" s="2082"/>
      <c r="C74" s="2055" t="s">
        <v>144</v>
      </c>
      <c r="D74" s="2056"/>
      <c r="E74" s="247"/>
      <c r="F74" s="247"/>
      <c r="G74" s="247"/>
      <c r="H74" s="247">
        <v>184</v>
      </c>
      <c r="I74" s="247">
        <v>216</v>
      </c>
      <c r="J74" s="247">
        <v>216</v>
      </c>
      <c r="K74" s="247"/>
      <c r="L74" s="247"/>
      <c r="M74" s="247"/>
      <c r="N74" s="247"/>
      <c r="O74" s="247"/>
      <c r="P74" s="247">
        <v>166</v>
      </c>
      <c r="Q74" s="247">
        <v>212</v>
      </c>
      <c r="R74" s="247">
        <v>212</v>
      </c>
      <c r="S74" s="247"/>
      <c r="T74" s="247"/>
      <c r="U74" s="247"/>
      <c r="V74" s="247"/>
      <c r="W74" s="247"/>
      <c r="X74" s="247">
        <v>212</v>
      </c>
      <c r="Y74" s="247">
        <v>212</v>
      </c>
      <c r="Z74" s="247">
        <v>193</v>
      </c>
      <c r="AA74" s="247"/>
      <c r="AB74" s="247"/>
      <c r="AC74" s="247"/>
      <c r="AD74" s="247"/>
      <c r="AE74" s="247"/>
      <c r="AF74" s="247">
        <v>166</v>
      </c>
      <c r="AG74" s="247">
        <v>193</v>
      </c>
      <c r="AH74" s="247"/>
      <c r="AI74" s="247"/>
      <c r="AJ74" s="247"/>
      <c r="AK74" s="247"/>
      <c r="AL74" s="262">
        <f t="shared" si="16"/>
        <v>2182</v>
      </c>
      <c r="AN74" s="238" t="s">
        <v>638</v>
      </c>
    </row>
    <row r="75" spans="1:40" ht="30.75" hidden="1" customHeight="1">
      <c r="A75" s="238" t="s">
        <v>4</v>
      </c>
      <c r="B75" s="2082"/>
      <c r="C75" s="2057" t="s">
        <v>148</v>
      </c>
      <c r="D75" s="2058"/>
      <c r="E75" s="244"/>
      <c r="F75" s="244"/>
      <c r="G75" s="217">
        <f>+G70-G69-G67-G65</f>
        <v>0</v>
      </c>
      <c r="H75" s="217">
        <f t="shared" ref="H75:AK75" si="18">+H70-H69-H67-H65</f>
        <v>184</v>
      </c>
      <c r="I75" s="217">
        <f t="shared" si="18"/>
        <v>216</v>
      </c>
      <c r="J75" s="217">
        <f t="shared" si="18"/>
        <v>216</v>
      </c>
      <c r="K75" s="217">
        <f t="shared" si="18"/>
        <v>0</v>
      </c>
      <c r="L75" s="217">
        <f t="shared" si="18"/>
        <v>0</v>
      </c>
      <c r="M75" s="217">
        <f t="shared" si="18"/>
        <v>0</v>
      </c>
      <c r="N75" s="217">
        <f t="shared" si="18"/>
        <v>0</v>
      </c>
      <c r="O75" s="217">
        <f t="shared" si="18"/>
        <v>0</v>
      </c>
      <c r="P75" s="217">
        <f t="shared" si="18"/>
        <v>166</v>
      </c>
      <c r="Q75" s="217">
        <f t="shared" si="18"/>
        <v>212</v>
      </c>
      <c r="R75" s="217">
        <f t="shared" si="18"/>
        <v>212</v>
      </c>
      <c r="S75" s="217">
        <f t="shared" si="18"/>
        <v>0</v>
      </c>
      <c r="T75" s="217">
        <f t="shared" si="18"/>
        <v>0</v>
      </c>
      <c r="U75" s="217">
        <f t="shared" si="18"/>
        <v>0</v>
      </c>
      <c r="V75" s="217">
        <f t="shared" si="18"/>
        <v>0</v>
      </c>
      <c r="W75" s="217">
        <f t="shared" si="18"/>
        <v>0</v>
      </c>
      <c r="X75" s="217">
        <f t="shared" si="18"/>
        <v>212</v>
      </c>
      <c r="Y75" s="217">
        <f t="shared" si="18"/>
        <v>212</v>
      </c>
      <c r="Z75" s="217">
        <f t="shared" si="18"/>
        <v>193</v>
      </c>
      <c r="AA75" s="217">
        <f t="shared" si="18"/>
        <v>0</v>
      </c>
      <c r="AB75" s="217">
        <f t="shared" si="18"/>
        <v>0</v>
      </c>
      <c r="AC75" s="217">
        <f t="shared" si="18"/>
        <v>0</v>
      </c>
      <c r="AD75" s="217">
        <f t="shared" si="18"/>
        <v>0</v>
      </c>
      <c r="AE75" s="217">
        <f t="shared" si="18"/>
        <v>0</v>
      </c>
      <c r="AF75" s="217">
        <f t="shared" si="18"/>
        <v>166</v>
      </c>
      <c r="AG75" s="217">
        <f t="shared" si="18"/>
        <v>193</v>
      </c>
      <c r="AH75" s="217">
        <f t="shared" si="18"/>
        <v>0</v>
      </c>
      <c r="AI75" s="217">
        <f t="shared" si="18"/>
        <v>0</v>
      </c>
      <c r="AJ75" s="217">
        <f t="shared" si="18"/>
        <v>0</v>
      </c>
      <c r="AK75" s="217">
        <f t="shared" si="18"/>
        <v>0</v>
      </c>
      <c r="AL75" s="271">
        <f t="shared" si="16"/>
        <v>2182</v>
      </c>
      <c r="AN75" s="289">
        <f>+AL75/(AL76+AL75)</f>
        <v>1</v>
      </c>
    </row>
    <row r="76" spans="1:40" ht="30.75" hidden="1" customHeight="1">
      <c r="A76" s="238" t="s">
        <v>4</v>
      </c>
      <c r="B76" s="2082"/>
      <c r="C76" s="2115" t="s">
        <v>636</v>
      </c>
      <c r="D76" s="2116"/>
      <c r="E76" s="245"/>
      <c r="F76" s="245"/>
      <c r="G76" s="245">
        <f>+G72+G71+G69+G67+G65</f>
        <v>0</v>
      </c>
      <c r="H76" s="245">
        <f t="shared" ref="H76:AK76" si="19">+H72+H71+H69+H67+H65</f>
        <v>0</v>
      </c>
      <c r="I76" s="245">
        <f t="shared" si="19"/>
        <v>0</v>
      </c>
      <c r="J76" s="245">
        <f t="shared" si="19"/>
        <v>0</v>
      </c>
      <c r="K76" s="245">
        <f t="shared" si="19"/>
        <v>0</v>
      </c>
      <c r="L76" s="245">
        <f t="shared" si="19"/>
        <v>0</v>
      </c>
      <c r="M76" s="245">
        <f t="shared" si="19"/>
        <v>0</v>
      </c>
      <c r="N76" s="245">
        <f t="shared" si="19"/>
        <v>0</v>
      </c>
      <c r="O76" s="245">
        <f t="shared" si="19"/>
        <v>0</v>
      </c>
      <c r="P76" s="245">
        <f t="shared" si="19"/>
        <v>0</v>
      </c>
      <c r="Q76" s="245">
        <f t="shared" si="19"/>
        <v>0</v>
      </c>
      <c r="R76" s="245">
        <f t="shared" si="19"/>
        <v>0</v>
      </c>
      <c r="S76" s="245">
        <f t="shared" si="19"/>
        <v>0</v>
      </c>
      <c r="T76" s="245">
        <f t="shared" si="19"/>
        <v>0</v>
      </c>
      <c r="U76" s="245">
        <f t="shared" si="19"/>
        <v>0</v>
      </c>
      <c r="V76" s="245">
        <f t="shared" si="19"/>
        <v>0</v>
      </c>
      <c r="W76" s="245">
        <f t="shared" si="19"/>
        <v>0</v>
      </c>
      <c r="X76" s="245">
        <f t="shared" si="19"/>
        <v>0</v>
      </c>
      <c r="Y76" s="245">
        <f t="shared" si="19"/>
        <v>0</v>
      </c>
      <c r="Z76" s="245">
        <f t="shared" si="19"/>
        <v>0</v>
      </c>
      <c r="AA76" s="245">
        <f t="shared" si="19"/>
        <v>0</v>
      </c>
      <c r="AB76" s="245">
        <f t="shared" si="19"/>
        <v>0</v>
      </c>
      <c r="AC76" s="245">
        <f t="shared" si="19"/>
        <v>0</v>
      </c>
      <c r="AD76" s="245">
        <f t="shared" si="19"/>
        <v>0</v>
      </c>
      <c r="AE76" s="245">
        <f t="shared" si="19"/>
        <v>0</v>
      </c>
      <c r="AF76" s="245">
        <f t="shared" si="19"/>
        <v>0</v>
      </c>
      <c r="AG76" s="245">
        <f t="shared" si="19"/>
        <v>0</v>
      </c>
      <c r="AH76" s="245">
        <f t="shared" si="19"/>
        <v>0</v>
      </c>
      <c r="AI76" s="245">
        <f t="shared" si="19"/>
        <v>0</v>
      </c>
      <c r="AJ76" s="245">
        <f t="shared" si="19"/>
        <v>0</v>
      </c>
      <c r="AK76" s="245">
        <f t="shared" si="19"/>
        <v>0</v>
      </c>
      <c r="AL76" s="264">
        <f t="shared" si="16"/>
        <v>0</v>
      </c>
    </row>
    <row r="77" spans="1:40" ht="30.75" hidden="1" customHeight="1">
      <c r="A77" s="238" t="s">
        <v>4</v>
      </c>
      <c r="B77" s="2082"/>
      <c r="C77" s="2057" t="s">
        <v>8</v>
      </c>
      <c r="D77" s="2058"/>
      <c r="E77" s="218"/>
      <c r="F77" s="218"/>
      <c r="G77" s="218">
        <f t="shared" ref="G77:AK77" si="20">+G75-G74</f>
        <v>0</v>
      </c>
      <c r="H77" s="218">
        <f t="shared" si="20"/>
        <v>0</v>
      </c>
      <c r="I77" s="218">
        <f t="shared" si="20"/>
        <v>0</v>
      </c>
      <c r="J77" s="218">
        <f t="shared" si="20"/>
        <v>0</v>
      </c>
      <c r="K77" s="218">
        <f t="shared" si="20"/>
        <v>0</v>
      </c>
      <c r="L77" s="218">
        <f t="shared" si="20"/>
        <v>0</v>
      </c>
      <c r="M77" s="218">
        <f t="shared" si="20"/>
        <v>0</v>
      </c>
      <c r="N77" s="218">
        <f t="shared" si="20"/>
        <v>0</v>
      </c>
      <c r="O77" s="218">
        <f t="shared" si="20"/>
        <v>0</v>
      </c>
      <c r="P77" s="218">
        <f t="shared" si="20"/>
        <v>0</v>
      </c>
      <c r="Q77" s="218">
        <f t="shared" si="20"/>
        <v>0</v>
      </c>
      <c r="R77" s="218">
        <f t="shared" si="20"/>
        <v>0</v>
      </c>
      <c r="S77" s="218">
        <f t="shared" si="20"/>
        <v>0</v>
      </c>
      <c r="T77" s="218">
        <f t="shared" si="20"/>
        <v>0</v>
      </c>
      <c r="U77" s="218">
        <f t="shared" si="20"/>
        <v>0</v>
      </c>
      <c r="V77" s="218">
        <f t="shared" si="20"/>
        <v>0</v>
      </c>
      <c r="W77" s="218">
        <f t="shared" si="20"/>
        <v>0</v>
      </c>
      <c r="X77" s="218">
        <f t="shared" si="20"/>
        <v>0</v>
      </c>
      <c r="Y77" s="218">
        <f t="shared" si="20"/>
        <v>0</v>
      </c>
      <c r="Z77" s="218">
        <f t="shared" si="20"/>
        <v>0</v>
      </c>
      <c r="AA77" s="218">
        <f t="shared" si="20"/>
        <v>0</v>
      </c>
      <c r="AB77" s="218">
        <f t="shared" si="20"/>
        <v>0</v>
      </c>
      <c r="AC77" s="218">
        <f t="shared" si="20"/>
        <v>0</v>
      </c>
      <c r="AD77" s="218">
        <f t="shared" si="20"/>
        <v>0</v>
      </c>
      <c r="AE77" s="218">
        <f t="shared" si="20"/>
        <v>0</v>
      </c>
      <c r="AF77" s="218">
        <f t="shared" si="20"/>
        <v>0</v>
      </c>
      <c r="AG77" s="218">
        <f t="shared" si="20"/>
        <v>0</v>
      </c>
      <c r="AH77" s="218">
        <f t="shared" si="20"/>
        <v>0</v>
      </c>
      <c r="AI77" s="218">
        <f t="shared" si="20"/>
        <v>0</v>
      </c>
      <c r="AJ77" s="218">
        <f t="shared" si="20"/>
        <v>0</v>
      </c>
      <c r="AK77" s="218">
        <f t="shared" si="20"/>
        <v>0</v>
      </c>
      <c r="AL77" s="265">
        <f t="shared" si="16"/>
        <v>0</v>
      </c>
    </row>
    <row r="78" spans="1:40" ht="30.75" hidden="1" customHeight="1">
      <c r="A78" s="238" t="s">
        <v>4</v>
      </c>
      <c r="B78" s="2082"/>
      <c r="C78" s="2065" t="s">
        <v>639</v>
      </c>
      <c r="D78" s="2066"/>
      <c r="E78" s="219"/>
      <c r="F78" s="219"/>
      <c r="G78" s="219">
        <f t="shared" ref="G78:AK78" si="21">+F78+G77</f>
        <v>0</v>
      </c>
      <c r="H78" s="219">
        <f t="shared" si="21"/>
        <v>0</v>
      </c>
      <c r="I78" s="219">
        <f t="shared" si="21"/>
        <v>0</v>
      </c>
      <c r="J78" s="219">
        <f t="shared" si="21"/>
        <v>0</v>
      </c>
      <c r="K78" s="219">
        <f t="shared" si="21"/>
        <v>0</v>
      </c>
      <c r="L78" s="219">
        <f t="shared" si="21"/>
        <v>0</v>
      </c>
      <c r="M78" s="219">
        <f t="shared" si="21"/>
        <v>0</v>
      </c>
      <c r="N78" s="219">
        <f t="shared" si="21"/>
        <v>0</v>
      </c>
      <c r="O78" s="219">
        <f t="shared" si="21"/>
        <v>0</v>
      </c>
      <c r="P78" s="219">
        <f t="shared" si="21"/>
        <v>0</v>
      </c>
      <c r="Q78" s="219">
        <f t="shared" si="21"/>
        <v>0</v>
      </c>
      <c r="R78" s="219">
        <f t="shared" si="21"/>
        <v>0</v>
      </c>
      <c r="S78" s="219">
        <f t="shared" si="21"/>
        <v>0</v>
      </c>
      <c r="T78" s="219">
        <f t="shared" si="21"/>
        <v>0</v>
      </c>
      <c r="U78" s="219">
        <f t="shared" si="21"/>
        <v>0</v>
      </c>
      <c r="V78" s="219">
        <f t="shared" si="21"/>
        <v>0</v>
      </c>
      <c r="W78" s="219">
        <f t="shared" si="21"/>
        <v>0</v>
      </c>
      <c r="X78" s="219">
        <f t="shared" si="21"/>
        <v>0</v>
      </c>
      <c r="Y78" s="219">
        <f t="shared" si="21"/>
        <v>0</v>
      </c>
      <c r="Z78" s="219">
        <f t="shared" si="21"/>
        <v>0</v>
      </c>
      <c r="AA78" s="219">
        <f t="shared" si="21"/>
        <v>0</v>
      </c>
      <c r="AB78" s="219">
        <f t="shared" si="21"/>
        <v>0</v>
      </c>
      <c r="AC78" s="219">
        <f t="shared" si="21"/>
        <v>0</v>
      </c>
      <c r="AD78" s="219">
        <f t="shared" si="21"/>
        <v>0</v>
      </c>
      <c r="AE78" s="219">
        <f t="shared" si="21"/>
        <v>0</v>
      </c>
      <c r="AF78" s="219">
        <f t="shared" si="21"/>
        <v>0</v>
      </c>
      <c r="AG78" s="219">
        <f t="shared" si="21"/>
        <v>0</v>
      </c>
      <c r="AH78" s="219">
        <f t="shared" si="21"/>
        <v>0</v>
      </c>
      <c r="AI78" s="219">
        <f t="shared" si="21"/>
        <v>0</v>
      </c>
      <c r="AJ78" s="219">
        <f t="shared" si="21"/>
        <v>0</v>
      </c>
      <c r="AK78" s="219">
        <f t="shared" si="21"/>
        <v>0</v>
      </c>
      <c r="AL78" s="266">
        <f t="shared" si="16"/>
        <v>0</v>
      </c>
    </row>
    <row r="79" spans="1:40" ht="30.75" hidden="1" customHeight="1">
      <c r="A79" s="238" t="s">
        <v>4</v>
      </c>
      <c r="B79" s="2082"/>
      <c r="C79" s="2117" t="s">
        <v>640</v>
      </c>
      <c r="D79" s="2117"/>
      <c r="E79" s="273"/>
      <c r="F79" s="274">
        <v>1500</v>
      </c>
      <c r="G79" s="275">
        <f t="shared" ref="G79:AK80" si="22">+F79+G74-G47</f>
        <v>1500</v>
      </c>
      <c r="H79" s="275">
        <f t="shared" si="22"/>
        <v>1684</v>
      </c>
      <c r="I79" s="275">
        <f t="shared" si="22"/>
        <v>1900</v>
      </c>
      <c r="J79" s="275">
        <f t="shared" si="22"/>
        <v>2116</v>
      </c>
      <c r="K79" s="275">
        <f t="shared" si="22"/>
        <v>2116</v>
      </c>
      <c r="L79" s="275">
        <f t="shared" si="22"/>
        <v>2052</v>
      </c>
      <c r="M79" s="275">
        <f t="shared" si="22"/>
        <v>1956</v>
      </c>
      <c r="N79" s="275">
        <f t="shared" si="22"/>
        <v>1860</v>
      </c>
      <c r="O79" s="275">
        <f t="shared" si="22"/>
        <v>1860</v>
      </c>
      <c r="P79" s="275">
        <f t="shared" si="22"/>
        <v>2026</v>
      </c>
      <c r="Q79" s="275">
        <f t="shared" si="22"/>
        <v>2142</v>
      </c>
      <c r="R79" s="275">
        <f t="shared" si="22"/>
        <v>2258</v>
      </c>
      <c r="S79" s="275">
        <f t="shared" si="22"/>
        <v>2162</v>
      </c>
      <c r="T79" s="275">
        <f t="shared" si="22"/>
        <v>2098</v>
      </c>
      <c r="U79" s="275">
        <f t="shared" si="22"/>
        <v>2002</v>
      </c>
      <c r="V79" s="275">
        <f t="shared" si="22"/>
        <v>2002</v>
      </c>
      <c r="W79" s="275">
        <f t="shared" si="22"/>
        <v>2002</v>
      </c>
      <c r="X79" s="275">
        <f t="shared" si="22"/>
        <v>2150</v>
      </c>
      <c r="Y79" s="275">
        <f t="shared" si="22"/>
        <v>2298</v>
      </c>
      <c r="Z79" s="275">
        <f t="shared" si="22"/>
        <v>2427</v>
      </c>
      <c r="AA79" s="275">
        <f t="shared" si="22"/>
        <v>2331</v>
      </c>
      <c r="AB79" s="275">
        <f t="shared" si="22"/>
        <v>2267</v>
      </c>
      <c r="AC79" s="275">
        <f t="shared" si="22"/>
        <v>2267</v>
      </c>
      <c r="AD79" s="275">
        <f t="shared" si="22"/>
        <v>2267</v>
      </c>
      <c r="AE79" s="275">
        <f t="shared" si="22"/>
        <v>2171</v>
      </c>
      <c r="AF79" s="275">
        <f t="shared" si="22"/>
        <v>2273</v>
      </c>
      <c r="AG79" s="275">
        <f t="shared" si="22"/>
        <v>2402</v>
      </c>
      <c r="AH79" s="275">
        <f t="shared" si="22"/>
        <v>2338</v>
      </c>
      <c r="AI79" s="275">
        <f t="shared" si="22"/>
        <v>2338</v>
      </c>
      <c r="AJ79" s="275">
        <f t="shared" si="22"/>
        <v>2338</v>
      </c>
      <c r="AK79" s="275">
        <f t="shared" si="22"/>
        <v>2338</v>
      </c>
      <c r="AL79" s="276">
        <f>AK79</f>
        <v>2338</v>
      </c>
    </row>
    <row r="80" spans="1:40" ht="30.75" hidden="1" customHeight="1">
      <c r="A80" s="238" t="s">
        <v>4</v>
      </c>
      <c r="B80" s="2082"/>
      <c r="C80" s="2118" t="s">
        <v>641</v>
      </c>
      <c r="D80" s="2118"/>
      <c r="E80" s="231"/>
      <c r="F80" s="246">
        <v>1500</v>
      </c>
      <c r="G80" s="232">
        <f t="shared" si="22"/>
        <v>1500</v>
      </c>
      <c r="H80" s="232">
        <f t="shared" si="22"/>
        <v>1684</v>
      </c>
      <c r="I80" s="232">
        <f t="shared" si="22"/>
        <v>1900</v>
      </c>
      <c r="J80" s="232">
        <f t="shared" si="22"/>
        <v>2116</v>
      </c>
      <c r="K80" s="232">
        <f t="shared" si="22"/>
        <v>2116</v>
      </c>
      <c r="L80" s="232">
        <f t="shared" si="22"/>
        <v>2116</v>
      </c>
      <c r="M80" s="232">
        <f t="shared" si="22"/>
        <v>2116</v>
      </c>
      <c r="N80" s="232">
        <f t="shared" si="22"/>
        <v>2116</v>
      </c>
      <c r="O80" s="232">
        <f t="shared" si="22"/>
        <v>2116</v>
      </c>
      <c r="P80" s="232">
        <f t="shared" si="22"/>
        <v>2282</v>
      </c>
      <c r="Q80" s="232">
        <f t="shared" si="22"/>
        <v>2494</v>
      </c>
      <c r="R80" s="232">
        <f t="shared" si="22"/>
        <v>2706</v>
      </c>
      <c r="S80" s="232">
        <f t="shared" si="22"/>
        <v>2706</v>
      </c>
      <c r="T80" s="232">
        <f t="shared" si="22"/>
        <v>2706</v>
      </c>
      <c r="U80" s="232">
        <f t="shared" si="22"/>
        <v>2706</v>
      </c>
      <c r="V80" s="232">
        <f t="shared" si="22"/>
        <v>2706</v>
      </c>
      <c r="W80" s="232">
        <f t="shared" si="22"/>
        <v>2706</v>
      </c>
      <c r="X80" s="232">
        <f t="shared" si="22"/>
        <v>2918</v>
      </c>
      <c r="Y80" s="232">
        <f t="shared" si="22"/>
        <v>3130</v>
      </c>
      <c r="Z80" s="232">
        <f t="shared" si="22"/>
        <v>3323</v>
      </c>
      <c r="AA80" s="232">
        <f t="shared" si="22"/>
        <v>3323</v>
      </c>
      <c r="AB80" s="232">
        <f t="shared" si="22"/>
        <v>3323</v>
      </c>
      <c r="AC80" s="232">
        <f t="shared" si="22"/>
        <v>3323</v>
      </c>
      <c r="AD80" s="232">
        <f t="shared" si="22"/>
        <v>3323</v>
      </c>
      <c r="AE80" s="232">
        <f t="shared" si="22"/>
        <v>3323</v>
      </c>
      <c r="AF80" s="232">
        <f t="shared" si="22"/>
        <v>3489</v>
      </c>
      <c r="AG80" s="232">
        <f t="shared" si="22"/>
        <v>3682</v>
      </c>
      <c r="AH80" s="232">
        <f t="shared" si="22"/>
        <v>3682</v>
      </c>
      <c r="AI80" s="232">
        <f t="shared" si="22"/>
        <v>3682</v>
      </c>
      <c r="AJ80" s="232">
        <f t="shared" si="22"/>
        <v>3682</v>
      </c>
      <c r="AK80" s="232">
        <f t="shared" si="22"/>
        <v>3682</v>
      </c>
      <c r="AL80" s="267">
        <f>AK80</f>
        <v>3682</v>
      </c>
    </row>
    <row r="81" spans="1:38" ht="30.75" hidden="1" customHeight="1" thickBot="1">
      <c r="A81" s="238" t="s">
        <v>4</v>
      </c>
      <c r="B81" s="2083"/>
      <c r="C81" s="2119" t="s">
        <v>8</v>
      </c>
      <c r="D81" s="2119"/>
      <c r="E81" s="228"/>
      <c r="F81" s="229"/>
      <c r="G81" s="230">
        <f>+G80-G79</f>
        <v>0</v>
      </c>
      <c r="H81" s="230">
        <f t="shared" ref="H81:AK81" si="23">+H80-H79</f>
        <v>0</v>
      </c>
      <c r="I81" s="230">
        <f t="shared" si="23"/>
        <v>0</v>
      </c>
      <c r="J81" s="230">
        <f t="shared" si="23"/>
        <v>0</v>
      </c>
      <c r="K81" s="230">
        <f t="shared" si="23"/>
        <v>0</v>
      </c>
      <c r="L81" s="230">
        <f t="shared" si="23"/>
        <v>64</v>
      </c>
      <c r="M81" s="230">
        <f t="shared" si="23"/>
        <v>160</v>
      </c>
      <c r="N81" s="230">
        <f t="shared" si="23"/>
        <v>256</v>
      </c>
      <c r="O81" s="230">
        <f t="shared" si="23"/>
        <v>256</v>
      </c>
      <c r="P81" s="230">
        <f t="shared" si="23"/>
        <v>256</v>
      </c>
      <c r="Q81" s="230">
        <f t="shared" si="23"/>
        <v>352</v>
      </c>
      <c r="R81" s="230">
        <f t="shared" si="23"/>
        <v>448</v>
      </c>
      <c r="S81" s="230">
        <f t="shared" si="23"/>
        <v>544</v>
      </c>
      <c r="T81" s="230">
        <f t="shared" si="23"/>
        <v>608</v>
      </c>
      <c r="U81" s="230">
        <f t="shared" si="23"/>
        <v>704</v>
      </c>
      <c r="V81" s="230">
        <f t="shared" si="23"/>
        <v>704</v>
      </c>
      <c r="W81" s="230">
        <f t="shared" si="23"/>
        <v>704</v>
      </c>
      <c r="X81" s="230">
        <f t="shared" si="23"/>
        <v>768</v>
      </c>
      <c r="Y81" s="230">
        <f t="shared" si="23"/>
        <v>832</v>
      </c>
      <c r="Z81" s="230">
        <f t="shared" si="23"/>
        <v>896</v>
      </c>
      <c r="AA81" s="230">
        <f t="shared" si="23"/>
        <v>992</v>
      </c>
      <c r="AB81" s="230">
        <f t="shared" si="23"/>
        <v>1056</v>
      </c>
      <c r="AC81" s="230">
        <f t="shared" si="23"/>
        <v>1056</v>
      </c>
      <c r="AD81" s="230">
        <f t="shared" si="23"/>
        <v>1056</v>
      </c>
      <c r="AE81" s="230">
        <f t="shared" si="23"/>
        <v>1152</v>
      </c>
      <c r="AF81" s="230">
        <f t="shared" si="23"/>
        <v>1216</v>
      </c>
      <c r="AG81" s="230">
        <f t="shared" si="23"/>
        <v>1280</v>
      </c>
      <c r="AH81" s="230">
        <f t="shared" si="23"/>
        <v>1344</v>
      </c>
      <c r="AI81" s="230">
        <f t="shared" si="23"/>
        <v>1344</v>
      </c>
      <c r="AJ81" s="230">
        <f t="shared" si="23"/>
        <v>1344</v>
      </c>
      <c r="AK81" s="230">
        <f t="shared" si="23"/>
        <v>1344</v>
      </c>
      <c r="AL81" s="268">
        <f>+AK81+AL80-AL79</f>
        <v>2688</v>
      </c>
    </row>
    <row r="82" spans="1:38" ht="27.75" customHeight="1" thickTop="1">
      <c r="A82" s="238" t="s">
        <v>9</v>
      </c>
      <c r="B82" s="2128" t="s">
        <v>644</v>
      </c>
      <c r="C82" s="2067" t="s">
        <v>120</v>
      </c>
      <c r="D82" s="2068"/>
      <c r="E82" s="127">
        <f>+GL!E41</f>
        <v>0</v>
      </c>
      <c r="F82" s="128">
        <f>MKC①!G90</f>
        <v>0</v>
      </c>
      <c r="G82" s="798">
        <f>MKC①!H90</f>
        <v>0</v>
      </c>
      <c r="H82" s="798">
        <f>MKC①!I90</f>
        <v>0</v>
      </c>
      <c r="I82" s="798">
        <f>MKC①!J90</f>
        <v>0</v>
      </c>
      <c r="J82" s="798">
        <f>MKC①!K90</f>
        <v>0</v>
      </c>
      <c r="K82" s="798">
        <f>MKC①!L90</f>
        <v>0</v>
      </c>
      <c r="L82" s="798">
        <f>MKC①!M90</f>
        <v>36</v>
      </c>
      <c r="M82" s="798">
        <f>MKC①!N90</f>
        <v>18</v>
      </c>
      <c r="N82" s="798">
        <f>MKC①!O90</f>
        <v>18</v>
      </c>
      <c r="O82" s="798">
        <f>MKC①!P90</f>
        <v>0</v>
      </c>
      <c r="P82" s="798">
        <f>MKC①!Q90</f>
        <v>0</v>
      </c>
      <c r="Q82" s="798">
        <f>MKC①!R90</f>
        <v>36</v>
      </c>
      <c r="R82" s="798">
        <f>MKC①!S90</f>
        <v>18</v>
      </c>
      <c r="S82" s="798">
        <f>MKC①!T90</f>
        <v>18</v>
      </c>
      <c r="T82" s="798">
        <f>MKC①!U90</f>
        <v>18</v>
      </c>
      <c r="U82" s="798">
        <f>MKC①!V90</f>
        <v>18</v>
      </c>
      <c r="V82" s="798">
        <f>MKC①!W90</f>
        <v>0</v>
      </c>
      <c r="W82" s="798">
        <f>MKC①!X90</f>
        <v>0</v>
      </c>
      <c r="X82" s="798">
        <f>MKC①!Y90</f>
        <v>18</v>
      </c>
      <c r="Y82" s="798">
        <f>MKC①!Z90</f>
        <v>36</v>
      </c>
      <c r="Z82" s="798">
        <f>MKC①!AA90</f>
        <v>18</v>
      </c>
      <c r="AA82" s="798">
        <f>MKC①!AB90</f>
        <v>18</v>
      </c>
      <c r="AB82" s="798">
        <f>MKC①!AC90</f>
        <v>18</v>
      </c>
      <c r="AC82" s="798">
        <f>MKC①!AD90</f>
        <v>0</v>
      </c>
      <c r="AD82" s="798">
        <f>MKC①!AE90</f>
        <v>0</v>
      </c>
      <c r="AE82" s="798">
        <f>MKC①!AF90</f>
        <v>18</v>
      </c>
      <c r="AF82" s="798">
        <f>MKC①!AG90</f>
        <v>36</v>
      </c>
      <c r="AG82" s="798">
        <f>MKC①!AH90</f>
        <v>18</v>
      </c>
      <c r="AH82" s="798">
        <f>MKC①!AI90</f>
        <v>18</v>
      </c>
      <c r="AI82" s="798">
        <f>MKC①!AJ90</f>
        <v>18</v>
      </c>
      <c r="AJ82" s="798">
        <f>MKC①!AK90</f>
        <v>0</v>
      </c>
      <c r="AK82" s="798">
        <f>MKC①!AL90</f>
        <v>0</v>
      </c>
      <c r="AL82" s="189">
        <f>MKC①!AM90</f>
        <v>396</v>
      </c>
    </row>
    <row r="83" spans="1:38" ht="27.75" customHeight="1">
      <c r="A83" s="238" t="s">
        <v>9</v>
      </c>
      <c r="B83" s="2129"/>
      <c r="C83" s="2084" t="s">
        <v>621</v>
      </c>
      <c r="D83" s="2085"/>
      <c r="E83" s="80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188">
        <f>SUM(G83:AK83)+F83</f>
        <v>0</v>
      </c>
    </row>
    <row r="84" spans="1:38" ht="27.75" customHeight="1">
      <c r="A84" s="238" t="s">
        <v>9</v>
      </c>
      <c r="B84" s="2129"/>
      <c r="C84" s="2120" t="s">
        <v>622</v>
      </c>
      <c r="D84" s="2121"/>
      <c r="E84" s="122"/>
      <c r="F84" s="334">
        <v>0</v>
      </c>
      <c r="G84" s="325"/>
      <c r="H84" s="325"/>
      <c r="I84" s="325"/>
      <c r="J84" s="325"/>
      <c r="K84" s="325"/>
      <c r="L84" s="325"/>
      <c r="M84" s="325"/>
      <c r="N84" s="325"/>
      <c r="O84" s="325"/>
      <c r="P84" s="325"/>
      <c r="Q84" s="325"/>
      <c r="R84" s="325"/>
      <c r="S84" s="325"/>
      <c r="T84" s="325"/>
      <c r="U84" s="325"/>
      <c r="V84" s="325"/>
      <c r="W84" s="325"/>
      <c r="X84" s="325"/>
      <c r="Y84" s="325"/>
      <c r="Z84" s="325"/>
      <c r="AA84" s="325"/>
      <c r="AB84" s="325"/>
      <c r="AC84" s="325"/>
      <c r="AD84" s="325"/>
      <c r="AE84" s="325"/>
      <c r="AF84" s="325"/>
      <c r="AG84" s="325"/>
      <c r="AH84" s="325"/>
      <c r="AI84" s="325"/>
      <c r="AJ84" s="325"/>
      <c r="AK84" s="325"/>
      <c r="AL84" s="326"/>
    </row>
    <row r="85" spans="1:38" ht="27.75" customHeight="1" thickBot="1">
      <c r="A85" s="238" t="s">
        <v>9</v>
      </c>
      <c r="B85" s="2129"/>
      <c r="C85" s="2049" t="s">
        <v>54</v>
      </c>
      <c r="D85" s="2050"/>
      <c r="E85" s="320"/>
      <c r="F85" s="321">
        <f>MKC①!G93</f>
        <v>0</v>
      </c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3"/>
    </row>
    <row r="86" spans="1:38" ht="27.75" customHeight="1" thickTop="1">
      <c r="A86" s="238" t="s">
        <v>9</v>
      </c>
      <c r="B86" s="2129"/>
      <c r="C86" s="2051" t="s">
        <v>40</v>
      </c>
      <c r="D86" s="2052"/>
      <c r="E86" s="152"/>
      <c r="F86" s="152">
        <f>MKC①!G94</f>
        <v>1350</v>
      </c>
      <c r="G86" s="153">
        <f>MKC①!H94</f>
        <v>0</v>
      </c>
      <c r="H86" s="153">
        <f>MKC①!I94</f>
        <v>0</v>
      </c>
      <c r="I86" s="153">
        <f>MKC①!J94</f>
        <v>0</v>
      </c>
      <c r="J86" s="153">
        <f>MKC①!K94</f>
        <v>0</v>
      </c>
      <c r="K86" s="153">
        <f>MKC①!L94</f>
        <v>0</v>
      </c>
      <c r="L86" s="153">
        <f>MKC①!M94</f>
        <v>36</v>
      </c>
      <c r="M86" s="153">
        <f>MKC①!N94</f>
        <v>36</v>
      </c>
      <c r="N86" s="153">
        <f>MKC①!O94</f>
        <v>36</v>
      </c>
      <c r="O86" s="153">
        <f>MKC①!P94</f>
        <v>0</v>
      </c>
      <c r="P86" s="153">
        <f>MKC①!Q94</f>
        <v>0</v>
      </c>
      <c r="Q86" s="153">
        <f>MKC①!R94</f>
        <v>36</v>
      </c>
      <c r="R86" s="153">
        <f>MKC①!S94</f>
        <v>36</v>
      </c>
      <c r="S86" s="153">
        <f>MKC①!T94</f>
        <v>18</v>
      </c>
      <c r="T86" s="153">
        <f>MKC①!U94</f>
        <v>18</v>
      </c>
      <c r="U86" s="153">
        <f>MKC①!V94</f>
        <v>18</v>
      </c>
      <c r="V86" s="153">
        <f>MKC①!W94</f>
        <v>18</v>
      </c>
      <c r="W86" s="153">
        <f>MKC①!X94</f>
        <v>0</v>
      </c>
      <c r="X86" s="153">
        <f>MKC①!Y94</f>
        <v>18</v>
      </c>
      <c r="Y86" s="153">
        <f>MKC①!Z94</f>
        <v>18</v>
      </c>
      <c r="Z86" s="153">
        <f>MKC①!AA94</f>
        <v>18</v>
      </c>
      <c r="AA86" s="153">
        <f>MKC①!AB94</f>
        <v>18</v>
      </c>
      <c r="AB86" s="153">
        <f>MKC①!AC94</f>
        <v>18</v>
      </c>
      <c r="AC86" s="153">
        <f>MKC①!AD94</f>
        <v>18</v>
      </c>
      <c r="AD86" s="153">
        <f>MKC①!AE94</f>
        <v>0</v>
      </c>
      <c r="AE86" s="153">
        <f>MKC①!AF94</f>
        <v>18</v>
      </c>
      <c r="AF86" s="153">
        <f>MKC①!AG94</f>
        <v>18</v>
      </c>
      <c r="AG86" s="153">
        <f>MKC①!AH94</f>
        <v>18</v>
      </c>
      <c r="AH86" s="153">
        <f>MKC①!AI94</f>
        <v>18</v>
      </c>
      <c r="AI86" s="153">
        <f>MKC①!AJ94</f>
        <v>18</v>
      </c>
      <c r="AJ86" s="153">
        <f>MKC①!AK94</f>
        <v>0</v>
      </c>
      <c r="AK86" s="153">
        <f>MKC①!AL94</f>
        <v>0</v>
      </c>
      <c r="AL86" s="177">
        <f>MKC①!AM94</f>
        <v>450</v>
      </c>
    </row>
    <row r="87" spans="1:38" ht="27.75" customHeight="1">
      <c r="A87" s="238" t="s">
        <v>9</v>
      </c>
      <c r="B87" s="2129"/>
      <c r="C87" s="2053" t="s">
        <v>140</v>
      </c>
      <c r="D87" s="2054"/>
      <c r="E87" s="123"/>
      <c r="F87" s="120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90"/>
    </row>
    <row r="88" spans="1:38" ht="27.75" customHeight="1">
      <c r="A88" s="238" t="s">
        <v>9</v>
      </c>
      <c r="B88" s="2129"/>
      <c r="C88" s="2122" t="s">
        <v>623</v>
      </c>
      <c r="D88" s="2123"/>
      <c r="E88" s="80"/>
      <c r="F88" s="80"/>
      <c r="G88" s="327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  <c r="AJ88" s="327"/>
      <c r="AK88" s="327"/>
      <c r="AL88" s="328"/>
    </row>
    <row r="89" spans="1:38" ht="27.75" customHeight="1">
      <c r="A89" s="238" t="s">
        <v>9</v>
      </c>
      <c r="B89" s="2129"/>
      <c r="C89" s="2131" t="s">
        <v>624</v>
      </c>
      <c r="D89" s="2132"/>
      <c r="E89" s="170"/>
      <c r="F89" s="171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  <c r="AJ89" s="172"/>
      <c r="AK89" s="172"/>
      <c r="AL89" s="173"/>
    </row>
    <row r="90" spans="1:38" ht="27.75" customHeight="1">
      <c r="A90" s="238" t="s">
        <v>9</v>
      </c>
      <c r="B90" s="2129"/>
      <c r="C90" s="2059" t="s">
        <v>53</v>
      </c>
      <c r="D90" s="2060"/>
      <c r="E90" s="174"/>
      <c r="F90" s="175">
        <f>MKC①!G98</f>
        <v>115</v>
      </c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76"/>
    </row>
    <row r="91" spans="1:38" ht="27.75" customHeight="1">
      <c r="A91" s="238" t="s">
        <v>9</v>
      </c>
      <c r="B91" s="2129"/>
      <c r="C91" s="2090" t="s">
        <v>625</v>
      </c>
      <c r="D91" s="2102"/>
      <c r="E91" s="2086" t="s">
        <v>645</v>
      </c>
      <c r="F91" s="125">
        <f>MKC①!G99</f>
        <v>0</v>
      </c>
      <c r="G91" s="116">
        <f>MKC①!H99</f>
        <v>0</v>
      </c>
      <c r="H91" s="116">
        <f>MKC①!I99</f>
        <v>0</v>
      </c>
      <c r="I91" s="116">
        <f>MKC①!J99</f>
        <v>0</v>
      </c>
      <c r="J91" s="116">
        <f>MKC①!K99</f>
        <v>0</v>
      </c>
      <c r="K91" s="116">
        <f>MKC①!L99</f>
        <v>0</v>
      </c>
      <c r="L91" s="116">
        <f>MKC①!M99</f>
        <v>54</v>
      </c>
      <c r="M91" s="116">
        <f>MKC①!N99</f>
        <v>54</v>
      </c>
      <c r="N91" s="116">
        <f>MKC①!O99</f>
        <v>54</v>
      </c>
      <c r="O91" s="116">
        <f>MKC①!P99</f>
        <v>0</v>
      </c>
      <c r="P91" s="116">
        <f>MKC①!Q99</f>
        <v>0</v>
      </c>
      <c r="Q91" s="116">
        <f>MKC①!R99</f>
        <v>36</v>
      </c>
      <c r="R91" s="116">
        <f>MKC①!S99</f>
        <v>0</v>
      </c>
      <c r="S91" s="116">
        <f>MKC①!T99</f>
        <v>0</v>
      </c>
      <c r="T91" s="116">
        <f>MKC①!U99</f>
        <v>0</v>
      </c>
      <c r="U91" s="116">
        <f>MKC①!V99</f>
        <v>0</v>
      </c>
      <c r="V91" s="116">
        <f>MKC①!W99</f>
        <v>0</v>
      </c>
      <c r="W91" s="116">
        <f>MKC①!X99</f>
        <v>0</v>
      </c>
      <c r="X91" s="116">
        <f>MKC①!Y99</f>
        <v>54</v>
      </c>
      <c r="Y91" s="116">
        <f>MKC①!Z99</f>
        <v>72</v>
      </c>
      <c r="Z91" s="116">
        <f>MKC①!AA99</f>
        <v>54</v>
      </c>
      <c r="AA91" s="116">
        <f>MKC①!AB99</f>
        <v>72</v>
      </c>
      <c r="AB91" s="116">
        <f>MKC①!AC99</f>
        <v>54</v>
      </c>
      <c r="AC91" s="116">
        <f>MKC①!AD99</f>
        <v>0</v>
      </c>
      <c r="AD91" s="116">
        <f>MKC①!AE99</f>
        <v>0</v>
      </c>
      <c r="AE91" s="116">
        <f>MKC①!AF99</f>
        <v>72</v>
      </c>
      <c r="AF91" s="116">
        <f>MKC①!AG99</f>
        <v>54</v>
      </c>
      <c r="AG91" s="116">
        <f>MKC①!AH99</f>
        <v>72</v>
      </c>
      <c r="AH91" s="116">
        <f>MKC①!AI99</f>
        <v>0</v>
      </c>
      <c r="AI91" s="116">
        <f>MKC①!AJ99</f>
        <v>0</v>
      </c>
      <c r="AJ91" s="116">
        <f>MKC①!AK99</f>
        <v>0</v>
      </c>
      <c r="AK91" s="116">
        <f>MKC①!AL99</f>
        <v>0</v>
      </c>
      <c r="AL91" s="187">
        <f>MKC①!AM99</f>
        <v>702</v>
      </c>
    </row>
    <row r="92" spans="1:38" ht="27.75" customHeight="1">
      <c r="A92" s="238" t="s">
        <v>9</v>
      </c>
      <c r="B92" s="2129"/>
      <c r="C92" s="2089" t="s">
        <v>627</v>
      </c>
      <c r="D92" s="2092"/>
      <c r="E92" s="2087"/>
      <c r="F92" s="213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135"/>
    </row>
    <row r="93" spans="1:38" ht="27.75" customHeight="1">
      <c r="A93" s="238" t="s">
        <v>9</v>
      </c>
      <c r="B93" s="2129"/>
      <c r="C93" s="2093" t="s">
        <v>628</v>
      </c>
      <c r="D93" s="2094"/>
      <c r="E93" s="2087"/>
      <c r="F93" s="80"/>
      <c r="G93" s="331"/>
      <c r="H93" s="331"/>
      <c r="I93" s="331"/>
      <c r="J93" s="331"/>
      <c r="K93" s="331"/>
      <c r="L93" s="331"/>
      <c r="M93" s="331"/>
      <c r="N93" s="331"/>
      <c r="O93" s="331"/>
      <c r="P93" s="331"/>
      <c r="Q93" s="331"/>
      <c r="R93" s="331"/>
      <c r="S93" s="331"/>
      <c r="T93" s="331"/>
      <c r="U93" s="331"/>
      <c r="V93" s="331"/>
      <c r="W93" s="331"/>
      <c r="X93" s="331"/>
      <c r="Y93" s="331"/>
      <c r="Z93" s="331"/>
      <c r="AA93" s="331"/>
      <c r="AB93" s="331"/>
      <c r="AC93" s="331"/>
      <c r="AD93" s="331"/>
      <c r="AE93" s="331"/>
      <c r="AF93" s="331"/>
      <c r="AG93" s="331"/>
      <c r="AH93" s="331"/>
      <c r="AI93" s="331"/>
      <c r="AJ93" s="331"/>
      <c r="AK93" s="331"/>
      <c r="AL93" s="332"/>
    </row>
    <row r="94" spans="1:38" ht="27.75" customHeight="1">
      <c r="A94" s="238" t="s">
        <v>9</v>
      </c>
      <c r="B94" s="2129"/>
      <c r="C94" s="2095" t="s">
        <v>629</v>
      </c>
      <c r="D94" s="2096"/>
      <c r="E94" s="2087"/>
      <c r="F94" s="171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  <c r="AJ94" s="172"/>
      <c r="AK94" s="172"/>
      <c r="AL94" s="173"/>
    </row>
    <row r="95" spans="1:38" ht="27.75" customHeight="1">
      <c r="A95" s="238" t="s">
        <v>9</v>
      </c>
      <c r="B95" s="2129"/>
      <c r="C95" s="2090" t="s">
        <v>630</v>
      </c>
      <c r="D95" s="2090"/>
      <c r="E95" s="2087"/>
      <c r="F95" s="125">
        <f>MKC①!G103</f>
        <v>0</v>
      </c>
      <c r="G95" s="116">
        <f>MKC①!H103</f>
        <v>0</v>
      </c>
      <c r="H95" s="116">
        <f>MKC①!I103</f>
        <v>0</v>
      </c>
      <c r="I95" s="116">
        <f>MKC①!J103</f>
        <v>0</v>
      </c>
      <c r="J95" s="116">
        <f>MKC①!K103</f>
        <v>0</v>
      </c>
      <c r="K95" s="116">
        <f>MKC①!L103</f>
        <v>0</v>
      </c>
      <c r="L95" s="116">
        <f>MKC①!M103</f>
        <v>18</v>
      </c>
      <c r="M95" s="116">
        <f>MKC①!N103</f>
        <v>0</v>
      </c>
      <c r="N95" s="116">
        <f>MKC①!O103</f>
        <v>0</v>
      </c>
      <c r="O95" s="116">
        <f>MKC①!P103</f>
        <v>0</v>
      </c>
      <c r="P95" s="116">
        <f>MKC①!Q103</f>
        <v>0</v>
      </c>
      <c r="Q95" s="116">
        <f>MKC①!R103</f>
        <v>0</v>
      </c>
      <c r="R95" s="116">
        <f>MKC①!S103</f>
        <v>0</v>
      </c>
      <c r="S95" s="116">
        <f>MKC①!T103</f>
        <v>0</v>
      </c>
      <c r="T95" s="116">
        <f>MKC①!U103</f>
        <v>0</v>
      </c>
      <c r="U95" s="116">
        <f>MKC①!V103</f>
        <v>72</v>
      </c>
      <c r="V95" s="116">
        <f>MKC①!W103</f>
        <v>0</v>
      </c>
      <c r="W95" s="116">
        <f>MKC①!X103</f>
        <v>0</v>
      </c>
      <c r="X95" s="116">
        <f>MKC①!Y103</f>
        <v>90</v>
      </c>
      <c r="Y95" s="116">
        <f>MKC①!Z103</f>
        <v>90</v>
      </c>
      <c r="Z95" s="116">
        <f>MKC①!AA103</f>
        <v>90</v>
      </c>
      <c r="AA95" s="116">
        <f>MKC①!AB103</f>
        <v>90</v>
      </c>
      <c r="AB95" s="116">
        <f>MKC①!AC103</f>
        <v>90</v>
      </c>
      <c r="AC95" s="116">
        <f>MKC①!AD103</f>
        <v>0</v>
      </c>
      <c r="AD95" s="116">
        <f>MKC①!AE103</f>
        <v>0</v>
      </c>
      <c r="AE95" s="116">
        <f>MKC①!AF103</f>
        <v>90</v>
      </c>
      <c r="AF95" s="116">
        <f>MKC①!AG103</f>
        <v>90</v>
      </c>
      <c r="AG95" s="116">
        <f>MKC①!AH103</f>
        <v>90</v>
      </c>
      <c r="AH95" s="116">
        <f>MKC①!AI103</f>
        <v>0</v>
      </c>
      <c r="AI95" s="116">
        <f>MKC①!AJ103</f>
        <v>0</v>
      </c>
      <c r="AJ95" s="116">
        <f>MKC①!AK103</f>
        <v>0</v>
      </c>
      <c r="AK95" s="116">
        <f>MKC①!AL103</f>
        <v>0</v>
      </c>
      <c r="AL95" s="187">
        <f>MKC①!AM103</f>
        <v>810</v>
      </c>
    </row>
    <row r="96" spans="1:38" ht="27.75" customHeight="1">
      <c r="A96" s="238" t="s">
        <v>9</v>
      </c>
      <c r="B96" s="2129"/>
      <c r="C96" s="2089" t="s">
        <v>631</v>
      </c>
      <c r="D96" s="2089"/>
      <c r="E96" s="2087"/>
      <c r="F96" s="80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135"/>
    </row>
    <row r="97" spans="1:40" ht="27.75" customHeight="1">
      <c r="A97" s="238" t="s">
        <v>9</v>
      </c>
      <c r="B97" s="2129"/>
      <c r="C97" s="2097" t="s">
        <v>632</v>
      </c>
      <c r="D97" s="2133"/>
      <c r="E97" s="2087"/>
      <c r="F97" s="122"/>
      <c r="G97" s="329"/>
      <c r="H97" s="329"/>
      <c r="I97" s="329"/>
      <c r="J97" s="329"/>
      <c r="K97" s="329"/>
      <c r="L97" s="329"/>
      <c r="M97" s="329"/>
      <c r="N97" s="329"/>
      <c r="O97" s="329"/>
      <c r="P97" s="329"/>
      <c r="Q97" s="329"/>
      <c r="R97" s="329"/>
      <c r="S97" s="329"/>
      <c r="T97" s="329"/>
      <c r="U97" s="329"/>
      <c r="V97" s="329"/>
      <c r="W97" s="329"/>
      <c r="X97" s="329"/>
      <c r="Y97" s="329"/>
      <c r="Z97" s="329"/>
      <c r="AA97" s="329"/>
      <c r="AB97" s="329"/>
      <c r="AC97" s="329"/>
      <c r="AD97" s="329"/>
      <c r="AE97" s="329"/>
      <c r="AF97" s="329"/>
      <c r="AG97" s="329"/>
      <c r="AH97" s="329"/>
      <c r="AI97" s="329"/>
      <c r="AJ97" s="329"/>
      <c r="AK97" s="329"/>
      <c r="AL97" s="330"/>
    </row>
    <row r="98" spans="1:40" ht="27.75" customHeight="1" thickBot="1">
      <c r="A98" s="238" t="s">
        <v>9</v>
      </c>
      <c r="B98" s="2130"/>
      <c r="C98" s="2061" t="s">
        <v>52</v>
      </c>
      <c r="D98" s="2062"/>
      <c r="E98" s="2088"/>
      <c r="F98" s="337">
        <f>MKC①!G106</f>
        <v>201</v>
      </c>
      <c r="G98" s="338"/>
      <c r="H98" s="338"/>
      <c r="I98" s="338"/>
      <c r="J98" s="338"/>
      <c r="K98" s="338"/>
      <c r="L98" s="338"/>
      <c r="M98" s="338"/>
      <c r="N98" s="338"/>
      <c r="O98" s="338"/>
      <c r="P98" s="338"/>
      <c r="Q98" s="338"/>
      <c r="R98" s="338"/>
      <c r="S98" s="338"/>
      <c r="T98" s="338"/>
      <c r="U98" s="338"/>
      <c r="V98" s="338"/>
      <c r="W98" s="338"/>
      <c r="X98" s="338"/>
      <c r="Y98" s="338"/>
      <c r="Z98" s="338"/>
      <c r="AA98" s="338"/>
      <c r="AB98" s="338"/>
      <c r="AC98" s="338"/>
      <c r="AD98" s="338"/>
      <c r="AE98" s="338"/>
      <c r="AF98" s="338"/>
      <c r="AG98" s="338"/>
      <c r="AH98" s="338"/>
      <c r="AI98" s="338"/>
      <c r="AJ98" s="338"/>
      <c r="AK98" s="338"/>
      <c r="AL98" s="339"/>
    </row>
    <row r="99" spans="1:40" ht="30.75" hidden="1" customHeight="1" thickTop="1">
      <c r="A99" s="238" t="s">
        <v>4</v>
      </c>
      <c r="B99" s="2082" t="s">
        <v>646</v>
      </c>
      <c r="C99" s="2111" t="s">
        <v>220</v>
      </c>
      <c r="D99" s="233" t="s">
        <v>148</v>
      </c>
      <c r="E99" s="234"/>
      <c r="F99" s="234"/>
      <c r="G99" s="239">
        <f t="shared" ref="G99:AK99" si="24">+G87</f>
        <v>0</v>
      </c>
      <c r="H99" s="239">
        <f t="shared" si="24"/>
        <v>0</v>
      </c>
      <c r="I99" s="239">
        <f t="shared" si="24"/>
        <v>0</v>
      </c>
      <c r="J99" s="239">
        <f t="shared" si="24"/>
        <v>0</v>
      </c>
      <c r="K99" s="239">
        <f t="shared" si="24"/>
        <v>0</v>
      </c>
      <c r="L99" s="239">
        <f t="shared" si="24"/>
        <v>0</v>
      </c>
      <c r="M99" s="239">
        <f t="shared" si="24"/>
        <v>0</v>
      </c>
      <c r="N99" s="239">
        <f t="shared" si="24"/>
        <v>0</v>
      </c>
      <c r="O99" s="239">
        <f t="shared" si="24"/>
        <v>0</v>
      </c>
      <c r="P99" s="239">
        <f t="shared" si="24"/>
        <v>0</v>
      </c>
      <c r="Q99" s="239">
        <f t="shared" si="24"/>
        <v>0</v>
      </c>
      <c r="R99" s="239">
        <f t="shared" si="24"/>
        <v>0</v>
      </c>
      <c r="S99" s="239">
        <f t="shared" si="24"/>
        <v>0</v>
      </c>
      <c r="T99" s="239">
        <f t="shared" si="24"/>
        <v>0</v>
      </c>
      <c r="U99" s="239">
        <f t="shared" si="24"/>
        <v>0</v>
      </c>
      <c r="V99" s="239">
        <f t="shared" si="24"/>
        <v>0</v>
      </c>
      <c r="W99" s="239">
        <f t="shared" si="24"/>
        <v>0</v>
      </c>
      <c r="X99" s="239">
        <f t="shared" si="24"/>
        <v>0</v>
      </c>
      <c r="Y99" s="239">
        <f t="shared" si="24"/>
        <v>0</v>
      </c>
      <c r="Z99" s="239">
        <f t="shared" si="24"/>
        <v>0</v>
      </c>
      <c r="AA99" s="239">
        <f t="shared" si="24"/>
        <v>0</v>
      </c>
      <c r="AB99" s="239">
        <f t="shared" si="24"/>
        <v>0</v>
      </c>
      <c r="AC99" s="239">
        <f t="shared" si="24"/>
        <v>0</v>
      </c>
      <c r="AD99" s="239">
        <f t="shared" si="24"/>
        <v>0</v>
      </c>
      <c r="AE99" s="239">
        <f t="shared" si="24"/>
        <v>0</v>
      </c>
      <c r="AF99" s="239">
        <f t="shared" si="24"/>
        <v>0</v>
      </c>
      <c r="AG99" s="239">
        <f t="shared" si="24"/>
        <v>0</v>
      </c>
      <c r="AH99" s="239">
        <f t="shared" si="24"/>
        <v>0</v>
      </c>
      <c r="AI99" s="239">
        <f t="shared" si="24"/>
        <v>0</v>
      </c>
      <c r="AJ99" s="239">
        <f t="shared" si="24"/>
        <v>0</v>
      </c>
      <c r="AK99" s="239">
        <f t="shared" si="24"/>
        <v>0</v>
      </c>
      <c r="AL99" s="269">
        <f>SUM(G99:AK99)</f>
        <v>0</v>
      </c>
      <c r="AN99" s="238" t="s">
        <v>635</v>
      </c>
    </row>
    <row r="100" spans="1:40" ht="30.75" hidden="1" customHeight="1">
      <c r="A100" s="238" t="s">
        <v>4</v>
      </c>
      <c r="B100" s="2082"/>
      <c r="C100" s="2112"/>
      <c r="D100" s="215" t="s">
        <v>636</v>
      </c>
      <c r="E100" s="221"/>
      <c r="F100" s="221"/>
      <c r="G100" s="240">
        <f t="shared" ref="G100:AK100" si="25">+G88+G93</f>
        <v>0</v>
      </c>
      <c r="H100" s="240">
        <f t="shared" si="25"/>
        <v>0</v>
      </c>
      <c r="I100" s="240">
        <f t="shared" si="25"/>
        <v>0</v>
      </c>
      <c r="J100" s="240">
        <f t="shared" si="25"/>
        <v>0</v>
      </c>
      <c r="K100" s="240">
        <f t="shared" si="25"/>
        <v>0</v>
      </c>
      <c r="L100" s="240">
        <f t="shared" si="25"/>
        <v>0</v>
      </c>
      <c r="M100" s="240">
        <f t="shared" si="25"/>
        <v>0</v>
      </c>
      <c r="N100" s="240">
        <f t="shared" si="25"/>
        <v>0</v>
      </c>
      <c r="O100" s="240">
        <f t="shared" si="25"/>
        <v>0</v>
      </c>
      <c r="P100" s="240">
        <f t="shared" si="25"/>
        <v>0</v>
      </c>
      <c r="Q100" s="240">
        <f t="shared" si="25"/>
        <v>0</v>
      </c>
      <c r="R100" s="240">
        <f t="shared" si="25"/>
        <v>0</v>
      </c>
      <c r="S100" s="240">
        <f t="shared" si="25"/>
        <v>0</v>
      </c>
      <c r="T100" s="240">
        <f t="shared" si="25"/>
        <v>0</v>
      </c>
      <c r="U100" s="240">
        <f t="shared" si="25"/>
        <v>0</v>
      </c>
      <c r="V100" s="240">
        <f t="shared" si="25"/>
        <v>0</v>
      </c>
      <c r="W100" s="240">
        <f t="shared" si="25"/>
        <v>0</v>
      </c>
      <c r="X100" s="240">
        <f t="shared" si="25"/>
        <v>0</v>
      </c>
      <c r="Y100" s="240">
        <f t="shared" si="25"/>
        <v>0</v>
      </c>
      <c r="Z100" s="240">
        <f t="shared" si="25"/>
        <v>0</v>
      </c>
      <c r="AA100" s="240">
        <f t="shared" si="25"/>
        <v>0</v>
      </c>
      <c r="AB100" s="240">
        <f t="shared" si="25"/>
        <v>0</v>
      </c>
      <c r="AC100" s="240">
        <f t="shared" si="25"/>
        <v>0</v>
      </c>
      <c r="AD100" s="240">
        <f t="shared" si="25"/>
        <v>0</v>
      </c>
      <c r="AE100" s="240">
        <f t="shared" si="25"/>
        <v>0</v>
      </c>
      <c r="AF100" s="240">
        <f t="shared" si="25"/>
        <v>0</v>
      </c>
      <c r="AG100" s="240">
        <f t="shared" si="25"/>
        <v>0</v>
      </c>
      <c r="AH100" s="240">
        <f t="shared" si="25"/>
        <v>0</v>
      </c>
      <c r="AI100" s="240">
        <f t="shared" si="25"/>
        <v>0</v>
      </c>
      <c r="AJ100" s="240">
        <f t="shared" si="25"/>
        <v>0</v>
      </c>
      <c r="AK100" s="240">
        <f t="shared" si="25"/>
        <v>0</v>
      </c>
      <c r="AL100" s="257">
        <f t="shared" ref="AL100:AL107" si="26">SUM(G100:AK100)</f>
        <v>0</v>
      </c>
      <c r="AN100" s="289" t="e">
        <f>+AL99/(AL100+AL99)</f>
        <v>#DIV/0!</v>
      </c>
    </row>
    <row r="101" spans="1:40" ht="30.75" hidden="1" customHeight="1">
      <c r="A101" s="238" t="s">
        <v>4</v>
      </c>
      <c r="B101" s="2082"/>
      <c r="C101" s="2113" t="s">
        <v>134</v>
      </c>
      <c r="D101" s="214" t="s">
        <v>148</v>
      </c>
      <c r="E101" s="220"/>
      <c r="F101" s="220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58">
        <f t="shared" si="26"/>
        <v>0</v>
      </c>
    </row>
    <row r="102" spans="1:40" ht="30.75" hidden="1" customHeight="1">
      <c r="A102" s="238" t="s">
        <v>4</v>
      </c>
      <c r="B102" s="2082"/>
      <c r="C102" s="2112"/>
      <c r="D102" s="215" t="s">
        <v>636</v>
      </c>
      <c r="E102" s="221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221"/>
      <c r="AK102" s="221"/>
      <c r="AL102" s="259">
        <f t="shared" si="26"/>
        <v>0</v>
      </c>
      <c r="AN102" s="289" t="e">
        <f>+AL101/(AL102+AL101)</f>
        <v>#DIV/0!</v>
      </c>
    </row>
    <row r="103" spans="1:40" ht="30.75" hidden="1" customHeight="1">
      <c r="A103" s="238" t="s">
        <v>4</v>
      </c>
      <c r="B103" s="2082"/>
      <c r="C103" s="2113" t="s">
        <v>129</v>
      </c>
      <c r="D103" s="214" t="s">
        <v>148</v>
      </c>
      <c r="E103" s="220"/>
      <c r="F103" s="220"/>
      <c r="G103" s="242"/>
      <c r="H103" s="242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58">
        <f t="shared" si="26"/>
        <v>0</v>
      </c>
    </row>
    <row r="104" spans="1:40" ht="30.75" hidden="1" customHeight="1">
      <c r="A104" s="238" t="s">
        <v>4</v>
      </c>
      <c r="B104" s="2082"/>
      <c r="C104" s="2112"/>
      <c r="D104" s="215" t="s">
        <v>636</v>
      </c>
      <c r="E104" s="221"/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59">
        <f t="shared" si="26"/>
        <v>0</v>
      </c>
      <c r="AN104" s="289" t="e">
        <f>+AL103/(AL104+AL103)</f>
        <v>#DIV/0!</v>
      </c>
    </row>
    <row r="105" spans="1:40" ht="30.75" hidden="1" customHeight="1">
      <c r="A105" s="238" t="s">
        <v>4</v>
      </c>
      <c r="B105" s="2082"/>
      <c r="C105" s="2111" t="s">
        <v>4</v>
      </c>
      <c r="D105" s="214" t="s">
        <v>148</v>
      </c>
      <c r="E105" s="222"/>
      <c r="F105" s="222"/>
      <c r="G105" s="270">
        <f>+G109</f>
        <v>0</v>
      </c>
      <c r="H105" s="270">
        <f t="shared" ref="H105:AK105" si="27">+H109</f>
        <v>0</v>
      </c>
      <c r="I105" s="270">
        <f t="shared" si="27"/>
        <v>0</v>
      </c>
      <c r="J105" s="270">
        <f t="shared" si="27"/>
        <v>0</v>
      </c>
      <c r="K105" s="270">
        <f t="shared" si="27"/>
        <v>0</v>
      </c>
      <c r="L105" s="270">
        <f t="shared" si="27"/>
        <v>135</v>
      </c>
      <c r="M105" s="270">
        <f t="shared" si="27"/>
        <v>0</v>
      </c>
      <c r="N105" s="270">
        <f t="shared" si="27"/>
        <v>0</v>
      </c>
      <c r="O105" s="270">
        <f t="shared" si="27"/>
        <v>113</v>
      </c>
      <c r="P105" s="270">
        <f t="shared" si="27"/>
        <v>135</v>
      </c>
      <c r="Q105" s="270">
        <f t="shared" si="27"/>
        <v>135</v>
      </c>
      <c r="R105" s="270">
        <f t="shared" si="27"/>
        <v>0</v>
      </c>
      <c r="S105" s="270">
        <f t="shared" si="27"/>
        <v>0</v>
      </c>
      <c r="T105" s="270">
        <f t="shared" si="27"/>
        <v>0</v>
      </c>
      <c r="U105" s="270">
        <f t="shared" si="27"/>
        <v>0</v>
      </c>
      <c r="V105" s="270">
        <f t="shared" si="27"/>
        <v>0</v>
      </c>
      <c r="W105" s="270">
        <f t="shared" si="27"/>
        <v>135</v>
      </c>
      <c r="X105" s="270">
        <f t="shared" si="27"/>
        <v>135</v>
      </c>
      <c r="Y105" s="270">
        <f t="shared" si="27"/>
        <v>135</v>
      </c>
      <c r="Z105" s="270">
        <f t="shared" si="27"/>
        <v>135</v>
      </c>
      <c r="AA105" s="270">
        <f t="shared" si="27"/>
        <v>0</v>
      </c>
      <c r="AB105" s="270">
        <f t="shared" si="27"/>
        <v>0</v>
      </c>
      <c r="AC105" s="270">
        <f t="shared" si="27"/>
        <v>0</v>
      </c>
      <c r="AD105" s="270">
        <f t="shared" si="27"/>
        <v>135</v>
      </c>
      <c r="AE105" s="270">
        <f t="shared" si="27"/>
        <v>135</v>
      </c>
      <c r="AF105" s="270">
        <f t="shared" si="27"/>
        <v>135</v>
      </c>
      <c r="AG105" s="270">
        <f t="shared" si="27"/>
        <v>68</v>
      </c>
      <c r="AH105" s="270">
        <f t="shared" si="27"/>
        <v>0</v>
      </c>
      <c r="AI105" s="270">
        <f t="shared" si="27"/>
        <v>0</v>
      </c>
      <c r="AJ105" s="270">
        <f t="shared" si="27"/>
        <v>0</v>
      </c>
      <c r="AK105" s="270">
        <f t="shared" si="27"/>
        <v>0</v>
      </c>
      <c r="AL105" s="258">
        <f t="shared" si="26"/>
        <v>1531</v>
      </c>
    </row>
    <row r="106" spans="1:40" ht="30.75" hidden="1" customHeight="1" thickBot="1">
      <c r="A106" s="238" t="s">
        <v>4</v>
      </c>
      <c r="B106" s="2082"/>
      <c r="C106" s="2114"/>
      <c r="D106" s="216" t="s">
        <v>636</v>
      </c>
      <c r="E106" s="223"/>
      <c r="F106" s="223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  <c r="AK106" s="221"/>
      <c r="AL106" s="259">
        <f t="shared" si="26"/>
        <v>0</v>
      </c>
      <c r="AN106" s="289">
        <f>+AL105/(AL106+AL105)</f>
        <v>1</v>
      </c>
    </row>
    <row r="107" spans="1:40" ht="30.75" hidden="1" customHeight="1" thickTop="1">
      <c r="A107" s="238" t="s">
        <v>4</v>
      </c>
      <c r="B107" s="2082"/>
      <c r="C107" s="225" t="s">
        <v>637</v>
      </c>
      <c r="D107" s="226" t="s">
        <v>7</v>
      </c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60">
        <f t="shared" si="26"/>
        <v>0</v>
      </c>
    </row>
    <row r="108" spans="1:40" ht="30.75" hidden="1" customHeight="1">
      <c r="A108" s="238" t="s">
        <v>4</v>
      </c>
      <c r="B108" s="2082"/>
      <c r="C108" s="2063" t="s">
        <v>51</v>
      </c>
      <c r="D108" s="2064"/>
      <c r="E108" s="224"/>
      <c r="F108" s="272">
        <v>200</v>
      </c>
      <c r="G108" s="291"/>
      <c r="H108" s="291"/>
      <c r="I108" s="291"/>
      <c r="J108" s="291"/>
      <c r="K108" s="291"/>
      <c r="L108" s="291"/>
      <c r="M108" s="291"/>
      <c r="N108" s="291"/>
      <c r="O108" s="291"/>
      <c r="P108" s="291"/>
      <c r="Q108" s="291"/>
      <c r="R108" s="291"/>
      <c r="S108" s="291"/>
      <c r="T108" s="291"/>
      <c r="U108" s="291"/>
      <c r="V108" s="291"/>
      <c r="W108" s="291"/>
      <c r="X108" s="291"/>
      <c r="Y108" s="291"/>
      <c r="Z108" s="291"/>
      <c r="AA108" s="291"/>
      <c r="AB108" s="291"/>
      <c r="AC108" s="291"/>
      <c r="AD108" s="291"/>
      <c r="AE108" s="291"/>
      <c r="AF108" s="291"/>
      <c r="AG108" s="291"/>
      <c r="AH108" s="291"/>
      <c r="AI108" s="291"/>
      <c r="AJ108" s="291"/>
      <c r="AK108" s="292"/>
      <c r="AL108" s="261"/>
    </row>
    <row r="109" spans="1:40" ht="30.75" hidden="1" customHeight="1">
      <c r="A109" s="238" t="s">
        <v>4</v>
      </c>
      <c r="B109" s="2082"/>
      <c r="C109" s="2055" t="s">
        <v>144</v>
      </c>
      <c r="D109" s="2056"/>
      <c r="E109" s="247"/>
      <c r="F109" s="247"/>
      <c r="G109" s="290"/>
      <c r="H109" s="116"/>
      <c r="I109" s="116"/>
      <c r="J109" s="116"/>
      <c r="K109" s="116"/>
      <c r="L109" s="116">
        <v>135</v>
      </c>
      <c r="M109" s="116"/>
      <c r="N109" s="116"/>
      <c r="O109" s="116">
        <v>113</v>
      </c>
      <c r="P109" s="116">
        <v>135</v>
      </c>
      <c r="Q109" s="116">
        <v>135</v>
      </c>
      <c r="R109" s="116"/>
      <c r="S109" s="116"/>
      <c r="T109" s="116"/>
      <c r="U109" s="116"/>
      <c r="V109" s="116"/>
      <c r="W109" s="116">
        <v>135</v>
      </c>
      <c r="X109" s="116">
        <v>135</v>
      </c>
      <c r="Y109" s="116">
        <v>135</v>
      </c>
      <c r="Z109" s="116">
        <v>135</v>
      </c>
      <c r="AA109" s="116"/>
      <c r="AB109" s="116"/>
      <c r="AC109" s="116"/>
      <c r="AD109" s="116">
        <v>135</v>
      </c>
      <c r="AE109" s="116">
        <v>135</v>
      </c>
      <c r="AF109" s="116">
        <v>135</v>
      </c>
      <c r="AG109" s="116">
        <v>68</v>
      </c>
      <c r="AH109" s="116"/>
      <c r="AI109" s="116"/>
      <c r="AJ109" s="290"/>
      <c r="AK109" s="290"/>
      <c r="AL109" s="262">
        <f>SUM(G109:AK109)</f>
        <v>1531</v>
      </c>
      <c r="AN109" s="238" t="s">
        <v>638</v>
      </c>
    </row>
    <row r="110" spans="1:40" ht="30.75" hidden="1" customHeight="1">
      <c r="A110" s="238" t="s">
        <v>4</v>
      </c>
      <c r="B110" s="2082"/>
      <c r="C110" s="2057" t="s">
        <v>148</v>
      </c>
      <c r="D110" s="2058"/>
      <c r="E110" s="244"/>
      <c r="F110" s="244"/>
      <c r="G110" s="217">
        <f>+G105-G104-G102-G100</f>
        <v>0</v>
      </c>
      <c r="H110" s="217">
        <f t="shared" ref="H110:AK110" si="28">+H105-H104-H102-H100</f>
        <v>0</v>
      </c>
      <c r="I110" s="217">
        <f t="shared" si="28"/>
        <v>0</v>
      </c>
      <c r="J110" s="217">
        <f t="shared" si="28"/>
        <v>0</v>
      </c>
      <c r="K110" s="217">
        <f t="shared" si="28"/>
        <v>0</v>
      </c>
      <c r="L110" s="217">
        <f t="shared" si="28"/>
        <v>135</v>
      </c>
      <c r="M110" s="217">
        <f t="shared" si="28"/>
        <v>0</v>
      </c>
      <c r="N110" s="217">
        <f t="shared" si="28"/>
        <v>0</v>
      </c>
      <c r="O110" s="217">
        <f t="shared" si="28"/>
        <v>113</v>
      </c>
      <c r="P110" s="217">
        <f t="shared" si="28"/>
        <v>135</v>
      </c>
      <c r="Q110" s="217">
        <f t="shared" si="28"/>
        <v>135</v>
      </c>
      <c r="R110" s="217">
        <f t="shared" si="28"/>
        <v>0</v>
      </c>
      <c r="S110" s="217">
        <f t="shared" si="28"/>
        <v>0</v>
      </c>
      <c r="T110" s="217">
        <f t="shared" si="28"/>
        <v>0</v>
      </c>
      <c r="U110" s="217">
        <f t="shared" si="28"/>
        <v>0</v>
      </c>
      <c r="V110" s="217">
        <f t="shared" si="28"/>
        <v>0</v>
      </c>
      <c r="W110" s="217">
        <f t="shared" si="28"/>
        <v>135</v>
      </c>
      <c r="X110" s="217">
        <f t="shared" si="28"/>
        <v>135</v>
      </c>
      <c r="Y110" s="217">
        <f t="shared" si="28"/>
        <v>135</v>
      </c>
      <c r="Z110" s="217">
        <f t="shared" si="28"/>
        <v>135</v>
      </c>
      <c r="AA110" s="217">
        <f t="shared" si="28"/>
        <v>0</v>
      </c>
      <c r="AB110" s="217">
        <f t="shared" si="28"/>
        <v>0</v>
      </c>
      <c r="AC110" s="217">
        <f t="shared" si="28"/>
        <v>0</v>
      </c>
      <c r="AD110" s="217">
        <f t="shared" si="28"/>
        <v>135</v>
      </c>
      <c r="AE110" s="217">
        <f t="shared" si="28"/>
        <v>135</v>
      </c>
      <c r="AF110" s="217">
        <f t="shared" si="28"/>
        <v>135</v>
      </c>
      <c r="AG110" s="217">
        <f t="shared" si="28"/>
        <v>68</v>
      </c>
      <c r="AH110" s="217">
        <f t="shared" si="28"/>
        <v>0</v>
      </c>
      <c r="AI110" s="217">
        <f t="shared" si="28"/>
        <v>0</v>
      </c>
      <c r="AJ110" s="217">
        <f t="shared" si="28"/>
        <v>0</v>
      </c>
      <c r="AK110" s="217">
        <f t="shared" si="28"/>
        <v>0</v>
      </c>
      <c r="AL110" s="271">
        <f>SUM(G110:AK110)</f>
        <v>1531</v>
      </c>
      <c r="AN110" s="289">
        <f>+AL110/(AL111+AL110)</f>
        <v>1</v>
      </c>
    </row>
    <row r="111" spans="1:40" ht="30.75" hidden="1" customHeight="1">
      <c r="A111" s="238" t="s">
        <v>4</v>
      </c>
      <c r="B111" s="2082"/>
      <c r="C111" s="2115" t="s">
        <v>636</v>
      </c>
      <c r="D111" s="2116"/>
      <c r="E111" s="245"/>
      <c r="F111" s="245"/>
      <c r="G111" s="245">
        <f>+G107+G106+G104+G102+G100</f>
        <v>0</v>
      </c>
      <c r="H111" s="245">
        <f t="shared" ref="H111:AK111" si="29">+H107+H106+H104+H102+H100</f>
        <v>0</v>
      </c>
      <c r="I111" s="245">
        <f t="shared" si="29"/>
        <v>0</v>
      </c>
      <c r="J111" s="245">
        <f t="shared" si="29"/>
        <v>0</v>
      </c>
      <c r="K111" s="245">
        <f t="shared" si="29"/>
        <v>0</v>
      </c>
      <c r="L111" s="245">
        <f t="shared" si="29"/>
        <v>0</v>
      </c>
      <c r="M111" s="245">
        <f t="shared" si="29"/>
        <v>0</v>
      </c>
      <c r="N111" s="245">
        <f t="shared" si="29"/>
        <v>0</v>
      </c>
      <c r="O111" s="245">
        <f t="shared" si="29"/>
        <v>0</v>
      </c>
      <c r="P111" s="245">
        <f t="shared" si="29"/>
        <v>0</v>
      </c>
      <c r="Q111" s="245">
        <f t="shared" si="29"/>
        <v>0</v>
      </c>
      <c r="R111" s="245">
        <f t="shared" si="29"/>
        <v>0</v>
      </c>
      <c r="S111" s="245">
        <f t="shared" si="29"/>
        <v>0</v>
      </c>
      <c r="T111" s="245">
        <f t="shared" si="29"/>
        <v>0</v>
      </c>
      <c r="U111" s="245">
        <f t="shared" si="29"/>
        <v>0</v>
      </c>
      <c r="V111" s="245">
        <f t="shared" si="29"/>
        <v>0</v>
      </c>
      <c r="W111" s="245">
        <f t="shared" si="29"/>
        <v>0</v>
      </c>
      <c r="X111" s="245">
        <f t="shared" si="29"/>
        <v>0</v>
      </c>
      <c r="Y111" s="245">
        <f t="shared" si="29"/>
        <v>0</v>
      </c>
      <c r="Z111" s="245">
        <f t="shared" si="29"/>
        <v>0</v>
      </c>
      <c r="AA111" s="245">
        <f t="shared" si="29"/>
        <v>0</v>
      </c>
      <c r="AB111" s="245">
        <f t="shared" si="29"/>
        <v>0</v>
      </c>
      <c r="AC111" s="245">
        <f t="shared" si="29"/>
        <v>0</v>
      </c>
      <c r="AD111" s="245">
        <f t="shared" si="29"/>
        <v>0</v>
      </c>
      <c r="AE111" s="245">
        <f t="shared" si="29"/>
        <v>0</v>
      </c>
      <c r="AF111" s="245">
        <f t="shared" si="29"/>
        <v>0</v>
      </c>
      <c r="AG111" s="245">
        <f t="shared" si="29"/>
        <v>0</v>
      </c>
      <c r="AH111" s="245">
        <f t="shared" si="29"/>
        <v>0</v>
      </c>
      <c r="AI111" s="245">
        <f t="shared" si="29"/>
        <v>0</v>
      </c>
      <c r="AJ111" s="245">
        <f t="shared" si="29"/>
        <v>0</v>
      </c>
      <c r="AK111" s="245">
        <f t="shared" si="29"/>
        <v>0</v>
      </c>
      <c r="AL111" s="264">
        <f>SUM(G111:AK111)</f>
        <v>0</v>
      </c>
    </row>
    <row r="112" spans="1:40" ht="30.75" hidden="1" customHeight="1">
      <c r="A112" s="238" t="s">
        <v>4</v>
      </c>
      <c r="B112" s="2082"/>
      <c r="C112" s="2057" t="s">
        <v>8</v>
      </c>
      <c r="D112" s="2058"/>
      <c r="E112" s="218"/>
      <c r="F112" s="218"/>
      <c r="G112" s="218">
        <f t="shared" ref="G112:AK112" si="30">+G110-G109</f>
        <v>0</v>
      </c>
      <c r="H112" s="218">
        <f t="shared" si="30"/>
        <v>0</v>
      </c>
      <c r="I112" s="218">
        <f t="shared" si="30"/>
        <v>0</v>
      </c>
      <c r="J112" s="218">
        <f t="shared" si="30"/>
        <v>0</v>
      </c>
      <c r="K112" s="218">
        <f t="shared" si="30"/>
        <v>0</v>
      </c>
      <c r="L112" s="218">
        <f t="shared" si="30"/>
        <v>0</v>
      </c>
      <c r="M112" s="218">
        <f t="shared" si="30"/>
        <v>0</v>
      </c>
      <c r="N112" s="218">
        <f t="shared" si="30"/>
        <v>0</v>
      </c>
      <c r="O112" s="218">
        <f t="shared" si="30"/>
        <v>0</v>
      </c>
      <c r="P112" s="218">
        <f t="shared" si="30"/>
        <v>0</v>
      </c>
      <c r="Q112" s="218">
        <f t="shared" si="30"/>
        <v>0</v>
      </c>
      <c r="R112" s="218">
        <f t="shared" si="30"/>
        <v>0</v>
      </c>
      <c r="S112" s="218">
        <f t="shared" si="30"/>
        <v>0</v>
      </c>
      <c r="T112" s="218">
        <f t="shared" si="30"/>
        <v>0</v>
      </c>
      <c r="U112" s="218">
        <f t="shared" si="30"/>
        <v>0</v>
      </c>
      <c r="V112" s="218">
        <f t="shared" si="30"/>
        <v>0</v>
      </c>
      <c r="W112" s="218">
        <f t="shared" si="30"/>
        <v>0</v>
      </c>
      <c r="X112" s="218">
        <f t="shared" si="30"/>
        <v>0</v>
      </c>
      <c r="Y112" s="218">
        <f t="shared" si="30"/>
        <v>0</v>
      </c>
      <c r="Z112" s="218">
        <f t="shared" si="30"/>
        <v>0</v>
      </c>
      <c r="AA112" s="218">
        <f t="shared" si="30"/>
        <v>0</v>
      </c>
      <c r="AB112" s="218">
        <f t="shared" si="30"/>
        <v>0</v>
      </c>
      <c r="AC112" s="218">
        <f t="shared" si="30"/>
        <v>0</v>
      </c>
      <c r="AD112" s="218">
        <f t="shared" si="30"/>
        <v>0</v>
      </c>
      <c r="AE112" s="218">
        <f t="shared" si="30"/>
        <v>0</v>
      </c>
      <c r="AF112" s="218">
        <f t="shared" si="30"/>
        <v>0</v>
      </c>
      <c r="AG112" s="218">
        <f t="shared" si="30"/>
        <v>0</v>
      </c>
      <c r="AH112" s="218">
        <f t="shared" si="30"/>
        <v>0</v>
      </c>
      <c r="AI112" s="218">
        <f t="shared" si="30"/>
        <v>0</v>
      </c>
      <c r="AJ112" s="218">
        <f t="shared" si="30"/>
        <v>0</v>
      </c>
      <c r="AK112" s="218">
        <f t="shared" si="30"/>
        <v>0</v>
      </c>
      <c r="AL112" s="265">
        <f>SUM(G112:AK112)</f>
        <v>0</v>
      </c>
    </row>
    <row r="113" spans="1:38" ht="30.75" hidden="1" customHeight="1">
      <c r="A113" s="238" t="s">
        <v>4</v>
      </c>
      <c r="B113" s="2082"/>
      <c r="C113" s="2065" t="s">
        <v>639</v>
      </c>
      <c r="D113" s="2066"/>
      <c r="E113" s="219"/>
      <c r="F113" s="219"/>
      <c r="G113" s="219">
        <f t="shared" ref="G113:AK113" si="31">+F113+G112</f>
        <v>0</v>
      </c>
      <c r="H113" s="219">
        <f t="shared" si="31"/>
        <v>0</v>
      </c>
      <c r="I113" s="219">
        <f t="shared" si="31"/>
        <v>0</v>
      </c>
      <c r="J113" s="219">
        <f t="shared" si="31"/>
        <v>0</v>
      </c>
      <c r="K113" s="219">
        <f t="shared" si="31"/>
        <v>0</v>
      </c>
      <c r="L113" s="219">
        <f t="shared" si="31"/>
        <v>0</v>
      </c>
      <c r="M113" s="219">
        <f t="shared" si="31"/>
        <v>0</v>
      </c>
      <c r="N113" s="219">
        <f t="shared" si="31"/>
        <v>0</v>
      </c>
      <c r="O113" s="219">
        <f t="shared" si="31"/>
        <v>0</v>
      </c>
      <c r="P113" s="219">
        <f t="shared" si="31"/>
        <v>0</v>
      </c>
      <c r="Q113" s="219">
        <f t="shared" si="31"/>
        <v>0</v>
      </c>
      <c r="R113" s="219">
        <f t="shared" si="31"/>
        <v>0</v>
      </c>
      <c r="S113" s="219">
        <f t="shared" si="31"/>
        <v>0</v>
      </c>
      <c r="T113" s="219">
        <f t="shared" si="31"/>
        <v>0</v>
      </c>
      <c r="U113" s="219">
        <f t="shared" si="31"/>
        <v>0</v>
      </c>
      <c r="V113" s="219">
        <f t="shared" si="31"/>
        <v>0</v>
      </c>
      <c r="W113" s="219">
        <f t="shared" si="31"/>
        <v>0</v>
      </c>
      <c r="X113" s="219">
        <f t="shared" si="31"/>
        <v>0</v>
      </c>
      <c r="Y113" s="219">
        <f t="shared" si="31"/>
        <v>0</v>
      </c>
      <c r="Z113" s="219">
        <f t="shared" si="31"/>
        <v>0</v>
      </c>
      <c r="AA113" s="219">
        <f t="shared" si="31"/>
        <v>0</v>
      </c>
      <c r="AB113" s="219">
        <f t="shared" si="31"/>
        <v>0</v>
      </c>
      <c r="AC113" s="219">
        <f t="shared" si="31"/>
        <v>0</v>
      </c>
      <c r="AD113" s="219">
        <f t="shared" si="31"/>
        <v>0</v>
      </c>
      <c r="AE113" s="219">
        <f t="shared" si="31"/>
        <v>0</v>
      </c>
      <c r="AF113" s="219">
        <f t="shared" si="31"/>
        <v>0</v>
      </c>
      <c r="AG113" s="219">
        <f t="shared" si="31"/>
        <v>0</v>
      </c>
      <c r="AH113" s="219">
        <f t="shared" si="31"/>
        <v>0</v>
      </c>
      <c r="AI113" s="219">
        <f t="shared" si="31"/>
        <v>0</v>
      </c>
      <c r="AJ113" s="219">
        <f t="shared" si="31"/>
        <v>0</v>
      </c>
      <c r="AK113" s="219">
        <f t="shared" si="31"/>
        <v>0</v>
      </c>
      <c r="AL113" s="266">
        <f>SUM(G113:AK113)</f>
        <v>0</v>
      </c>
    </row>
    <row r="114" spans="1:38" ht="30.75" hidden="1" customHeight="1">
      <c r="A114" s="238" t="s">
        <v>4</v>
      </c>
      <c r="B114" s="2082"/>
      <c r="C114" s="2117" t="s">
        <v>640</v>
      </c>
      <c r="D114" s="2117"/>
      <c r="E114" s="273"/>
      <c r="F114" s="274">
        <v>1500</v>
      </c>
      <c r="G114" s="275">
        <f t="shared" ref="G114:AK115" si="32">+F114+G109-G82</f>
        <v>1500</v>
      </c>
      <c r="H114" s="275">
        <f t="shared" si="32"/>
        <v>1500</v>
      </c>
      <c r="I114" s="275">
        <f t="shared" si="32"/>
        <v>1500</v>
      </c>
      <c r="J114" s="275">
        <f t="shared" si="32"/>
        <v>1500</v>
      </c>
      <c r="K114" s="275">
        <f t="shared" si="32"/>
        <v>1500</v>
      </c>
      <c r="L114" s="275">
        <f t="shared" si="32"/>
        <v>1599</v>
      </c>
      <c r="M114" s="275">
        <f t="shared" si="32"/>
        <v>1581</v>
      </c>
      <c r="N114" s="275">
        <f t="shared" si="32"/>
        <v>1563</v>
      </c>
      <c r="O114" s="275">
        <f t="shared" si="32"/>
        <v>1676</v>
      </c>
      <c r="P114" s="275">
        <f t="shared" si="32"/>
        <v>1811</v>
      </c>
      <c r="Q114" s="275">
        <f t="shared" si="32"/>
        <v>1910</v>
      </c>
      <c r="R114" s="275">
        <f t="shared" si="32"/>
        <v>1892</v>
      </c>
      <c r="S114" s="275">
        <f t="shared" si="32"/>
        <v>1874</v>
      </c>
      <c r="T114" s="275">
        <f t="shared" si="32"/>
        <v>1856</v>
      </c>
      <c r="U114" s="275">
        <f t="shared" si="32"/>
        <v>1838</v>
      </c>
      <c r="V114" s="275">
        <f t="shared" si="32"/>
        <v>1838</v>
      </c>
      <c r="W114" s="275">
        <f t="shared" si="32"/>
        <v>1973</v>
      </c>
      <c r="X114" s="275">
        <f t="shared" si="32"/>
        <v>2090</v>
      </c>
      <c r="Y114" s="275">
        <f t="shared" si="32"/>
        <v>2189</v>
      </c>
      <c r="Z114" s="275">
        <f t="shared" si="32"/>
        <v>2306</v>
      </c>
      <c r="AA114" s="275">
        <f t="shared" si="32"/>
        <v>2288</v>
      </c>
      <c r="AB114" s="275">
        <f t="shared" si="32"/>
        <v>2270</v>
      </c>
      <c r="AC114" s="275">
        <f t="shared" si="32"/>
        <v>2270</v>
      </c>
      <c r="AD114" s="275">
        <f t="shared" si="32"/>
        <v>2405</v>
      </c>
      <c r="AE114" s="275">
        <f t="shared" si="32"/>
        <v>2522</v>
      </c>
      <c r="AF114" s="275">
        <f t="shared" si="32"/>
        <v>2621</v>
      </c>
      <c r="AG114" s="275">
        <f t="shared" si="32"/>
        <v>2671</v>
      </c>
      <c r="AH114" s="275">
        <f t="shared" si="32"/>
        <v>2653</v>
      </c>
      <c r="AI114" s="275">
        <f t="shared" si="32"/>
        <v>2635</v>
      </c>
      <c r="AJ114" s="275">
        <f t="shared" si="32"/>
        <v>2635</v>
      </c>
      <c r="AK114" s="275">
        <f t="shared" si="32"/>
        <v>2635</v>
      </c>
      <c r="AL114" s="276">
        <f>AK114</f>
        <v>2635</v>
      </c>
    </row>
    <row r="115" spans="1:38" ht="30.75" hidden="1" customHeight="1">
      <c r="A115" s="238" t="s">
        <v>4</v>
      </c>
      <c r="B115" s="2082"/>
      <c r="C115" s="2118" t="s">
        <v>641</v>
      </c>
      <c r="D115" s="2118"/>
      <c r="E115" s="231"/>
      <c r="F115" s="246">
        <v>1500</v>
      </c>
      <c r="G115" s="232">
        <f t="shared" si="32"/>
        <v>1500</v>
      </c>
      <c r="H115" s="232">
        <f t="shared" si="32"/>
        <v>1500</v>
      </c>
      <c r="I115" s="232">
        <f t="shared" si="32"/>
        <v>1500</v>
      </c>
      <c r="J115" s="232">
        <f t="shared" si="32"/>
        <v>1500</v>
      </c>
      <c r="K115" s="232">
        <f t="shared" si="32"/>
        <v>1500</v>
      </c>
      <c r="L115" s="232">
        <f t="shared" si="32"/>
        <v>1635</v>
      </c>
      <c r="M115" s="232">
        <f t="shared" si="32"/>
        <v>1635</v>
      </c>
      <c r="N115" s="232">
        <f t="shared" si="32"/>
        <v>1635</v>
      </c>
      <c r="O115" s="232">
        <f t="shared" si="32"/>
        <v>1748</v>
      </c>
      <c r="P115" s="232">
        <f t="shared" si="32"/>
        <v>1883</v>
      </c>
      <c r="Q115" s="232">
        <f t="shared" si="32"/>
        <v>2018</v>
      </c>
      <c r="R115" s="232">
        <f t="shared" si="32"/>
        <v>2018</v>
      </c>
      <c r="S115" s="232">
        <f t="shared" si="32"/>
        <v>2018</v>
      </c>
      <c r="T115" s="232">
        <f t="shared" si="32"/>
        <v>2018</v>
      </c>
      <c r="U115" s="232">
        <f t="shared" si="32"/>
        <v>2018</v>
      </c>
      <c r="V115" s="232">
        <f t="shared" si="32"/>
        <v>2018</v>
      </c>
      <c r="W115" s="232">
        <f t="shared" si="32"/>
        <v>2153</v>
      </c>
      <c r="X115" s="232">
        <f t="shared" si="32"/>
        <v>2288</v>
      </c>
      <c r="Y115" s="232">
        <f t="shared" si="32"/>
        <v>2423</v>
      </c>
      <c r="Z115" s="232">
        <f t="shared" si="32"/>
        <v>2558</v>
      </c>
      <c r="AA115" s="232">
        <f t="shared" si="32"/>
        <v>2558</v>
      </c>
      <c r="AB115" s="232">
        <f t="shared" si="32"/>
        <v>2558</v>
      </c>
      <c r="AC115" s="232">
        <f t="shared" si="32"/>
        <v>2558</v>
      </c>
      <c r="AD115" s="232">
        <f t="shared" si="32"/>
        <v>2693</v>
      </c>
      <c r="AE115" s="232">
        <f t="shared" si="32"/>
        <v>2828</v>
      </c>
      <c r="AF115" s="232">
        <f t="shared" si="32"/>
        <v>2963</v>
      </c>
      <c r="AG115" s="232">
        <f t="shared" si="32"/>
        <v>3031</v>
      </c>
      <c r="AH115" s="232">
        <f t="shared" si="32"/>
        <v>3031</v>
      </c>
      <c r="AI115" s="232">
        <f t="shared" si="32"/>
        <v>3031</v>
      </c>
      <c r="AJ115" s="232">
        <f t="shared" si="32"/>
        <v>3031</v>
      </c>
      <c r="AK115" s="232">
        <f t="shared" si="32"/>
        <v>3031</v>
      </c>
      <c r="AL115" s="267">
        <f>AK115</f>
        <v>3031</v>
      </c>
    </row>
    <row r="116" spans="1:38" ht="30.75" hidden="1" customHeight="1" thickBot="1">
      <c r="A116" s="238" t="s">
        <v>4</v>
      </c>
      <c r="B116" s="2083"/>
      <c r="C116" s="2119" t="s">
        <v>8</v>
      </c>
      <c r="D116" s="2119"/>
      <c r="E116" s="228"/>
      <c r="F116" s="229"/>
      <c r="G116" s="230">
        <f>+G115-G114</f>
        <v>0</v>
      </c>
      <c r="H116" s="230">
        <f t="shared" ref="H116:AK116" si="33">+H115-H114</f>
        <v>0</v>
      </c>
      <c r="I116" s="230">
        <f t="shared" si="33"/>
        <v>0</v>
      </c>
      <c r="J116" s="230">
        <f t="shared" si="33"/>
        <v>0</v>
      </c>
      <c r="K116" s="230">
        <f t="shared" si="33"/>
        <v>0</v>
      </c>
      <c r="L116" s="230">
        <f t="shared" si="33"/>
        <v>36</v>
      </c>
      <c r="M116" s="230">
        <f t="shared" si="33"/>
        <v>54</v>
      </c>
      <c r="N116" s="230">
        <f t="shared" si="33"/>
        <v>72</v>
      </c>
      <c r="O116" s="230">
        <f t="shared" si="33"/>
        <v>72</v>
      </c>
      <c r="P116" s="230">
        <f t="shared" si="33"/>
        <v>72</v>
      </c>
      <c r="Q116" s="230">
        <f t="shared" si="33"/>
        <v>108</v>
      </c>
      <c r="R116" s="230">
        <f t="shared" si="33"/>
        <v>126</v>
      </c>
      <c r="S116" s="230">
        <f t="shared" si="33"/>
        <v>144</v>
      </c>
      <c r="T116" s="230">
        <f t="shared" si="33"/>
        <v>162</v>
      </c>
      <c r="U116" s="230">
        <f t="shared" si="33"/>
        <v>180</v>
      </c>
      <c r="V116" s="230">
        <f t="shared" si="33"/>
        <v>180</v>
      </c>
      <c r="W116" s="230">
        <f t="shared" si="33"/>
        <v>180</v>
      </c>
      <c r="X116" s="230">
        <f t="shared" si="33"/>
        <v>198</v>
      </c>
      <c r="Y116" s="230">
        <f t="shared" si="33"/>
        <v>234</v>
      </c>
      <c r="Z116" s="230">
        <f t="shared" si="33"/>
        <v>252</v>
      </c>
      <c r="AA116" s="230">
        <f t="shared" si="33"/>
        <v>270</v>
      </c>
      <c r="AB116" s="230">
        <f t="shared" si="33"/>
        <v>288</v>
      </c>
      <c r="AC116" s="230">
        <f t="shared" si="33"/>
        <v>288</v>
      </c>
      <c r="AD116" s="230">
        <f t="shared" si="33"/>
        <v>288</v>
      </c>
      <c r="AE116" s="230">
        <f t="shared" si="33"/>
        <v>306</v>
      </c>
      <c r="AF116" s="230">
        <f t="shared" si="33"/>
        <v>342</v>
      </c>
      <c r="AG116" s="230">
        <f t="shared" si="33"/>
        <v>360</v>
      </c>
      <c r="AH116" s="230">
        <f t="shared" si="33"/>
        <v>378</v>
      </c>
      <c r="AI116" s="230">
        <f t="shared" si="33"/>
        <v>396</v>
      </c>
      <c r="AJ116" s="230">
        <f t="shared" si="33"/>
        <v>396</v>
      </c>
      <c r="AK116" s="230">
        <f t="shared" si="33"/>
        <v>396</v>
      </c>
      <c r="AL116" s="268">
        <f>+AK116+AL115-AL114</f>
        <v>792</v>
      </c>
    </row>
    <row r="117" spans="1:38" ht="30" hidden="1" customHeight="1" thickTop="1">
      <c r="A117" s="238"/>
      <c r="B117" s="2128" t="s">
        <v>220</v>
      </c>
      <c r="C117" s="2067" t="s">
        <v>120</v>
      </c>
      <c r="D117" s="2068"/>
      <c r="E117" s="127">
        <f>+GL!E76</f>
        <v>0</v>
      </c>
      <c r="F117" s="128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284"/>
      <c r="AL117" s="278">
        <f>SUM(G117:AK117)</f>
        <v>0</v>
      </c>
    </row>
    <row r="118" spans="1:38" ht="30" hidden="1" customHeight="1">
      <c r="A118" s="238"/>
      <c r="B118" s="2129"/>
      <c r="C118" s="2084" t="s">
        <v>621</v>
      </c>
      <c r="D118" s="2085"/>
      <c r="E118" s="80"/>
      <c r="F118" s="80"/>
      <c r="G118" s="72">
        <f t="shared" ref="G118:AE118" si="34">+G117</f>
        <v>0</v>
      </c>
      <c r="H118" s="72">
        <f t="shared" si="34"/>
        <v>0</v>
      </c>
      <c r="I118" s="72">
        <f t="shared" si="34"/>
        <v>0</v>
      </c>
      <c r="J118" s="72">
        <f t="shared" si="34"/>
        <v>0</v>
      </c>
      <c r="K118" s="72">
        <f t="shared" si="34"/>
        <v>0</v>
      </c>
      <c r="L118" s="72">
        <f t="shared" si="34"/>
        <v>0</v>
      </c>
      <c r="M118" s="72">
        <f t="shared" si="34"/>
        <v>0</v>
      </c>
      <c r="N118" s="72">
        <f t="shared" si="34"/>
        <v>0</v>
      </c>
      <c r="O118" s="72">
        <f t="shared" si="34"/>
        <v>0</v>
      </c>
      <c r="P118" s="72">
        <f t="shared" si="34"/>
        <v>0</v>
      </c>
      <c r="Q118" s="72">
        <f t="shared" si="34"/>
        <v>0</v>
      </c>
      <c r="R118" s="72">
        <f t="shared" si="34"/>
        <v>0</v>
      </c>
      <c r="S118" s="72">
        <f t="shared" si="34"/>
        <v>0</v>
      </c>
      <c r="T118" s="72">
        <f t="shared" si="34"/>
        <v>0</v>
      </c>
      <c r="U118" s="72">
        <f t="shared" si="34"/>
        <v>0</v>
      </c>
      <c r="V118" s="72">
        <f t="shared" si="34"/>
        <v>0</v>
      </c>
      <c r="W118" s="72">
        <f t="shared" si="34"/>
        <v>0</v>
      </c>
      <c r="X118" s="72">
        <f t="shared" si="34"/>
        <v>0</v>
      </c>
      <c r="Y118" s="72">
        <f t="shared" si="34"/>
        <v>0</v>
      </c>
      <c r="Z118" s="72">
        <f t="shared" si="34"/>
        <v>0</v>
      </c>
      <c r="AA118" s="72">
        <f t="shared" si="34"/>
        <v>0</v>
      </c>
      <c r="AB118" s="72">
        <f t="shared" si="34"/>
        <v>0</v>
      </c>
      <c r="AC118" s="72">
        <f t="shared" si="34"/>
        <v>0</v>
      </c>
      <c r="AD118" s="72">
        <f t="shared" si="34"/>
        <v>0</v>
      </c>
      <c r="AE118" s="72">
        <f t="shared" si="34"/>
        <v>0</v>
      </c>
      <c r="AF118" s="72"/>
      <c r="AG118" s="72"/>
      <c r="AH118" s="72">
        <f>+AH117</f>
        <v>0</v>
      </c>
      <c r="AI118" s="72">
        <f>+AI117</f>
        <v>0</v>
      </c>
      <c r="AJ118" s="72">
        <f>+AJ117</f>
        <v>0</v>
      </c>
      <c r="AK118" s="285">
        <f>+AK117</f>
        <v>0</v>
      </c>
      <c r="AL118" s="279">
        <f>SUM(G118:AK118)</f>
        <v>0</v>
      </c>
    </row>
    <row r="119" spans="1:38" ht="30" hidden="1" customHeight="1">
      <c r="A119" s="238"/>
      <c r="B119" s="2129"/>
      <c r="C119" s="2120" t="s">
        <v>622</v>
      </c>
      <c r="D119" s="2121"/>
      <c r="E119" s="122"/>
      <c r="F119" s="334">
        <v>0</v>
      </c>
      <c r="G119" s="325">
        <f t="shared" ref="G119:AK119" si="35">F119-G117+G118</f>
        <v>0</v>
      </c>
      <c r="H119" s="325">
        <f t="shared" si="35"/>
        <v>0</v>
      </c>
      <c r="I119" s="325">
        <f t="shared" si="35"/>
        <v>0</v>
      </c>
      <c r="J119" s="325">
        <f t="shared" si="35"/>
        <v>0</v>
      </c>
      <c r="K119" s="325">
        <f t="shared" si="35"/>
        <v>0</v>
      </c>
      <c r="L119" s="325">
        <f t="shared" si="35"/>
        <v>0</v>
      </c>
      <c r="M119" s="325">
        <f t="shared" si="35"/>
        <v>0</v>
      </c>
      <c r="N119" s="325">
        <f t="shared" si="35"/>
        <v>0</v>
      </c>
      <c r="O119" s="325">
        <f t="shared" si="35"/>
        <v>0</v>
      </c>
      <c r="P119" s="325">
        <f t="shared" si="35"/>
        <v>0</v>
      </c>
      <c r="Q119" s="325">
        <f t="shared" si="35"/>
        <v>0</v>
      </c>
      <c r="R119" s="325">
        <f t="shared" si="35"/>
        <v>0</v>
      </c>
      <c r="S119" s="325">
        <f t="shared" si="35"/>
        <v>0</v>
      </c>
      <c r="T119" s="325">
        <f t="shared" si="35"/>
        <v>0</v>
      </c>
      <c r="U119" s="325">
        <f t="shared" si="35"/>
        <v>0</v>
      </c>
      <c r="V119" s="325">
        <f t="shared" si="35"/>
        <v>0</v>
      </c>
      <c r="W119" s="325">
        <f t="shared" si="35"/>
        <v>0</v>
      </c>
      <c r="X119" s="325">
        <f t="shared" si="35"/>
        <v>0</v>
      </c>
      <c r="Y119" s="325">
        <f t="shared" si="35"/>
        <v>0</v>
      </c>
      <c r="Z119" s="325">
        <f t="shared" si="35"/>
        <v>0</v>
      </c>
      <c r="AA119" s="325">
        <f t="shared" si="35"/>
        <v>0</v>
      </c>
      <c r="AB119" s="325">
        <f t="shared" si="35"/>
        <v>0</v>
      </c>
      <c r="AC119" s="325">
        <f t="shared" si="35"/>
        <v>0</v>
      </c>
      <c r="AD119" s="325">
        <f t="shared" si="35"/>
        <v>0</v>
      </c>
      <c r="AE119" s="325">
        <f t="shared" si="35"/>
        <v>0</v>
      </c>
      <c r="AF119" s="325">
        <f t="shared" si="35"/>
        <v>0</v>
      </c>
      <c r="AG119" s="325">
        <f t="shared" si="35"/>
        <v>0</v>
      </c>
      <c r="AH119" s="325">
        <f t="shared" si="35"/>
        <v>0</v>
      </c>
      <c r="AI119" s="325">
        <f t="shared" si="35"/>
        <v>0</v>
      </c>
      <c r="AJ119" s="325">
        <f t="shared" si="35"/>
        <v>0</v>
      </c>
      <c r="AK119" s="352">
        <f t="shared" si="35"/>
        <v>0</v>
      </c>
      <c r="AL119" s="353"/>
    </row>
    <row r="120" spans="1:38" ht="30" hidden="1" customHeight="1" thickBot="1">
      <c r="A120" s="238"/>
      <c r="B120" s="2129"/>
      <c r="C120" s="2049" t="s">
        <v>54</v>
      </c>
      <c r="D120" s="2050"/>
      <c r="E120" s="320"/>
      <c r="F120" s="321"/>
      <c r="G120" s="322">
        <f t="shared" ref="G120:AK120" si="36">F120+G122-G118</f>
        <v>0</v>
      </c>
      <c r="H120" s="322">
        <f t="shared" si="36"/>
        <v>0</v>
      </c>
      <c r="I120" s="322">
        <f t="shared" si="36"/>
        <v>0</v>
      </c>
      <c r="J120" s="322">
        <f t="shared" si="36"/>
        <v>0</v>
      </c>
      <c r="K120" s="322">
        <f t="shared" si="36"/>
        <v>0</v>
      </c>
      <c r="L120" s="322">
        <f t="shared" si="36"/>
        <v>0</v>
      </c>
      <c r="M120" s="322">
        <f t="shared" si="36"/>
        <v>0</v>
      </c>
      <c r="N120" s="322">
        <f t="shared" si="36"/>
        <v>0</v>
      </c>
      <c r="O120" s="322">
        <f t="shared" si="36"/>
        <v>0</v>
      </c>
      <c r="P120" s="322">
        <f t="shared" si="36"/>
        <v>0</v>
      </c>
      <c r="Q120" s="322">
        <f t="shared" si="36"/>
        <v>0</v>
      </c>
      <c r="R120" s="322">
        <f t="shared" si="36"/>
        <v>0</v>
      </c>
      <c r="S120" s="322">
        <f t="shared" si="36"/>
        <v>0</v>
      </c>
      <c r="T120" s="322">
        <f t="shared" si="36"/>
        <v>0</v>
      </c>
      <c r="U120" s="322">
        <f t="shared" si="36"/>
        <v>0</v>
      </c>
      <c r="V120" s="322">
        <f t="shared" si="36"/>
        <v>0</v>
      </c>
      <c r="W120" s="322">
        <f t="shared" si="36"/>
        <v>0</v>
      </c>
      <c r="X120" s="322">
        <f t="shared" si="36"/>
        <v>0</v>
      </c>
      <c r="Y120" s="322">
        <f t="shared" si="36"/>
        <v>0</v>
      </c>
      <c r="Z120" s="322">
        <f t="shared" si="36"/>
        <v>0</v>
      </c>
      <c r="AA120" s="322">
        <f t="shared" si="36"/>
        <v>0</v>
      </c>
      <c r="AB120" s="322">
        <f t="shared" si="36"/>
        <v>0</v>
      </c>
      <c r="AC120" s="322">
        <f t="shared" si="36"/>
        <v>0</v>
      </c>
      <c r="AD120" s="322">
        <f t="shared" si="36"/>
        <v>0</v>
      </c>
      <c r="AE120" s="322">
        <f t="shared" si="36"/>
        <v>0</v>
      </c>
      <c r="AF120" s="322">
        <f t="shared" si="36"/>
        <v>0</v>
      </c>
      <c r="AG120" s="322">
        <f t="shared" si="36"/>
        <v>0</v>
      </c>
      <c r="AH120" s="322">
        <f t="shared" si="36"/>
        <v>0</v>
      </c>
      <c r="AI120" s="322">
        <f t="shared" si="36"/>
        <v>0</v>
      </c>
      <c r="AJ120" s="322">
        <f t="shared" si="36"/>
        <v>0</v>
      </c>
      <c r="AK120" s="350">
        <f t="shared" si="36"/>
        <v>0</v>
      </c>
      <c r="AL120" s="351"/>
    </row>
    <row r="121" spans="1:38" ht="30" hidden="1" customHeight="1" thickTop="1">
      <c r="A121" s="238"/>
      <c r="B121" s="2129"/>
      <c r="C121" s="2051" t="s">
        <v>40</v>
      </c>
      <c r="D121" s="2052"/>
      <c r="E121" s="152"/>
      <c r="F121" s="152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286"/>
      <c r="AL121" s="280">
        <f>SUM(G121:AK121)</f>
        <v>0</v>
      </c>
    </row>
    <row r="122" spans="1:38" ht="30" hidden="1" customHeight="1">
      <c r="A122" s="238"/>
      <c r="B122" s="2129"/>
      <c r="C122" s="2053" t="s">
        <v>140</v>
      </c>
      <c r="D122" s="2054"/>
      <c r="E122" s="123"/>
      <c r="F122" s="120"/>
      <c r="G122" s="121">
        <f t="shared" ref="G122:AK122" si="37">+G121</f>
        <v>0</v>
      </c>
      <c r="H122" s="121">
        <f t="shared" si="37"/>
        <v>0</v>
      </c>
      <c r="I122" s="121">
        <f t="shared" si="37"/>
        <v>0</v>
      </c>
      <c r="J122" s="121">
        <f t="shared" si="37"/>
        <v>0</v>
      </c>
      <c r="K122" s="121">
        <f t="shared" si="37"/>
        <v>0</v>
      </c>
      <c r="L122" s="121">
        <f t="shared" si="37"/>
        <v>0</v>
      </c>
      <c r="M122" s="121">
        <f t="shared" si="37"/>
        <v>0</v>
      </c>
      <c r="N122" s="121">
        <f t="shared" si="37"/>
        <v>0</v>
      </c>
      <c r="O122" s="121">
        <f t="shared" si="37"/>
        <v>0</v>
      </c>
      <c r="P122" s="121">
        <f t="shared" si="37"/>
        <v>0</v>
      </c>
      <c r="Q122" s="121">
        <f t="shared" si="37"/>
        <v>0</v>
      </c>
      <c r="R122" s="121">
        <f t="shared" si="37"/>
        <v>0</v>
      </c>
      <c r="S122" s="121">
        <f t="shared" si="37"/>
        <v>0</v>
      </c>
      <c r="T122" s="121">
        <f t="shared" si="37"/>
        <v>0</v>
      </c>
      <c r="U122" s="121">
        <f t="shared" si="37"/>
        <v>0</v>
      </c>
      <c r="V122" s="121">
        <f t="shared" si="37"/>
        <v>0</v>
      </c>
      <c r="W122" s="121">
        <f t="shared" si="37"/>
        <v>0</v>
      </c>
      <c r="X122" s="121">
        <f t="shared" si="37"/>
        <v>0</v>
      </c>
      <c r="Y122" s="121">
        <f t="shared" si="37"/>
        <v>0</v>
      </c>
      <c r="Z122" s="121">
        <f t="shared" si="37"/>
        <v>0</v>
      </c>
      <c r="AA122" s="121">
        <f t="shared" si="37"/>
        <v>0</v>
      </c>
      <c r="AB122" s="121">
        <f t="shared" si="37"/>
        <v>0</v>
      </c>
      <c r="AC122" s="121">
        <f t="shared" si="37"/>
        <v>0</v>
      </c>
      <c r="AD122" s="121">
        <f t="shared" si="37"/>
        <v>0</v>
      </c>
      <c r="AE122" s="121">
        <f t="shared" si="37"/>
        <v>0</v>
      </c>
      <c r="AF122" s="121">
        <f t="shared" si="37"/>
        <v>0</v>
      </c>
      <c r="AG122" s="121">
        <f t="shared" si="37"/>
        <v>0</v>
      </c>
      <c r="AH122" s="121">
        <f t="shared" si="37"/>
        <v>0</v>
      </c>
      <c r="AI122" s="121">
        <f t="shared" si="37"/>
        <v>0</v>
      </c>
      <c r="AJ122" s="121">
        <f t="shared" si="37"/>
        <v>0</v>
      </c>
      <c r="AK122" s="287">
        <f t="shared" si="37"/>
        <v>0</v>
      </c>
      <c r="AL122" s="281">
        <f>SUM(G122:AK122)</f>
        <v>0</v>
      </c>
    </row>
    <row r="123" spans="1:38" ht="30" hidden="1" customHeight="1">
      <c r="A123" s="238"/>
      <c r="B123" s="2129"/>
      <c r="C123" s="2122" t="s">
        <v>623</v>
      </c>
      <c r="D123" s="2123"/>
      <c r="E123" s="80"/>
      <c r="F123" s="80"/>
      <c r="G123" s="327"/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  <c r="AE123" s="327"/>
      <c r="AF123" s="327"/>
      <c r="AG123" s="327"/>
      <c r="AH123" s="327"/>
      <c r="AI123" s="327"/>
      <c r="AJ123" s="327"/>
      <c r="AK123" s="358"/>
      <c r="AL123" s="359">
        <f>SUM(G123:AK123)</f>
        <v>0</v>
      </c>
    </row>
    <row r="124" spans="1:38" ht="30" hidden="1" customHeight="1">
      <c r="A124" s="238"/>
      <c r="B124" s="2129"/>
      <c r="C124" s="2124" t="s">
        <v>624</v>
      </c>
      <c r="D124" s="2125"/>
      <c r="E124" s="124"/>
      <c r="F124" s="122"/>
      <c r="G124" s="329">
        <f t="shared" ref="G124:AK124" si="38">+F124+G122-G121</f>
        <v>0</v>
      </c>
      <c r="H124" s="329">
        <f t="shared" si="38"/>
        <v>0</v>
      </c>
      <c r="I124" s="329">
        <f t="shared" si="38"/>
        <v>0</v>
      </c>
      <c r="J124" s="329">
        <f t="shared" si="38"/>
        <v>0</v>
      </c>
      <c r="K124" s="329">
        <f t="shared" si="38"/>
        <v>0</v>
      </c>
      <c r="L124" s="329">
        <f t="shared" si="38"/>
        <v>0</v>
      </c>
      <c r="M124" s="329">
        <f t="shared" si="38"/>
        <v>0</v>
      </c>
      <c r="N124" s="329">
        <f t="shared" si="38"/>
        <v>0</v>
      </c>
      <c r="O124" s="329">
        <f t="shared" si="38"/>
        <v>0</v>
      </c>
      <c r="P124" s="329">
        <f t="shared" si="38"/>
        <v>0</v>
      </c>
      <c r="Q124" s="329">
        <f t="shared" si="38"/>
        <v>0</v>
      </c>
      <c r="R124" s="329">
        <f t="shared" si="38"/>
        <v>0</v>
      </c>
      <c r="S124" s="329">
        <f t="shared" si="38"/>
        <v>0</v>
      </c>
      <c r="T124" s="329">
        <f t="shared" si="38"/>
        <v>0</v>
      </c>
      <c r="U124" s="329">
        <f t="shared" si="38"/>
        <v>0</v>
      </c>
      <c r="V124" s="329">
        <f t="shared" si="38"/>
        <v>0</v>
      </c>
      <c r="W124" s="329">
        <f t="shared" si="38"/>
        <v>0</v>
      </c>
      <c r="X124" s="329">
        <f t="shared" si="38"/>
        <v>0</v>
      </c>
      <c r="Y124" s="329">
        <f t="shared" si="38"/>
        <v>0</v>
      </c>
      <c r="Z124" s="329">
        <f t="shared" si="38"/>
        <v>0</v>
      </c>
      <c r="AA124" s="329">
        <f t="shared" si="38"/>
        <v>0</v>
      </c>
      <c r="AB124" s="329">
        <f t="shared" si="38"/>
        <v>0</v>
      </c>
      <c r="AC124" s="329">
        <f t="shared" si="38"/>
        <v>0</v>
      </c>
      <c r="AD124" s="329">
        <f t="shared" si="38"/>
        <v>0</v>
      </c>
      <c r="AE124" s="329">
        <f t="shared" si="38"/>
        <v>0</v>
      </c>
      <c r="AF124" s="329">
        <f t="shared" si="38"/>
        <v>0</v>
      </c>
      <c r="AG124" s="329">
        <f t="shared" si="38"/>
        <v>0</v>
      </c>
      <c r="AH124" s="329">
        <f t="shared" si="38"/>
        <v>0</v>
      </c>
      <c r="AI124" s="329">
        <f t="shared" si="38"/>
        <v>0</v>
      </c>
      <c r="AJ124" s="329">
        <f t="shared" si="38"/>
        <v>0</v>
      </c>
      <c r="AK124" s="346">
        <f t="shared" si="38"/>
        <v>0</v>
      </c>
      <c r="AL124" s="347"/>
    </row>
    <row r="125" spans="1:38" ht="30" hidden="1" customHeight="1">
      <c r="A125" s="238"/>
      <c r="B125" s="2129"/>
      <c r="C125" s="2059" t="s">
        <v>53</v>
      </c>
      <c r="D125" s="2060"/>
      <c r="E125" s="174"/>
      <c r="F125" s="175"/>
      <c r="G125" s="167">
        <f t="shared" ref="G125:AK125" si="39">+F125+G127-G122-G123</f>
        <v>0</v>
      </c>
      <c r="H125" s="167">
        <f t="shared" si="39"/>
        <v>0</v>
      </c>
      <c r="I125" s="167">
        <f t="shared" si="39"/>
        <v>0</v>
      </c>
      <c r="J125" s="167">
        <f t="shared" si="39"/>
        <v>0</v>
      </c>
      <c r="K125" s="167">
        <f t="shared" si="39"/>
        <v>0</v>
      </c>
      <c r="L125" s="167">
        <f t="shared" si="39"/>
        <v>0</v>
      </c>
      <c r="M125" s="167">
        <f t="shared" si="39"/>
        <v>0</v>
      </c>
      <c r="N125" s="167">
        <f t="shared" si="39"/>
        <v>0</v>
      </c>
      <c r="O125" s="167">
        <f t="shared" si="39"/>
        <v>0</v>
      </c>
      <c r="P125" s="167">
        <f t="shared" si="39"/>
        <v>0</v>
      </c>
      <c r="Q125" s="167">
        <f t="shared" si="39"/>
        <v>0</v>
      </c>
      <c r="R125" s="167">
        <f t="shared" si="39"/>
        <v>0</v>
      </c>
      <c r="S125" s="167">
        <f t="shared" si="39"/>
        <v>0</v>
      </c>
      <c r="T125" s="167">
        <f t="shared" si="39"/>
        <v>0</v>
      </c>
      <c r="U125" s="167">
        <f t="shared" si="39"/>
        <v>0</v>
      </c>
      <c r="V125" s="167">
        <f t="shared" si="39"/>
        <v>0</v>
      </c>
      <c r="W125" s="167">
        <f t="shared" si="39"/>
        <v>0</v>
      </c>
      <c r="X125" s="167">
        <f t="shared" si="39"/>
        <v>0</v>
      </c>
      <c r="Y125" s="167">
        <f t="shared" si="39"/>
        <v>0</v>
      </c>
      <c r="Z125" s="167">
        <f t="shared" si="39"/>
        <v>0</v>
      </c>
      <c r="AA125" s="167">
        <f t="shared" si="39"/>
        <v>0</v>
      </c>
      <c r="AB125" s="167">
        <f t="shared" si="39"/>
        <v>0</v>
      </c>
      <c r="AC125" s="167">
        <f t="shared" si="39"/>
        <v>0</v>
      </c>
      <c r="AD125" s="167">
        <f t="shared" si="39"/>
        <v>0</v>
      </c>
      <c r="AE125" s="167">
        <f t="shared" si="39"/>
        <v>0</v>
      </c>
      <c r="AF125" s="167">
        <f t="shared" si="39"/>
        <v>0</v>
      </c>
      <c r="AG125" s="167">
        <f t="shared" si="39"/>
        <v>0</v>
      </c>
      <c r="AH125" s="167">
        <f t="shared" si="39"/>
        <v>0</v>
      </c>
      <c r="AI125" s="167">
        <f t="shared" si="39"/>
        <v>0</v>
      </c>
      <c r="AJ125" s="167">
        <f t="shared" si="39"/>
        <v>0</v>
      </c>
      <c r="AK125" s="348">
        <f t="shared" si="39"/>
        <v>0</v>
      </c>
      <c r="AL125" s="349"/>
    </row>
    <row r="126" spans="1:38" ht="30" hidden="1" customHeight="1">
      <c r="A126" s="238"/>
      <c r="B126" s="2129"/>
      <c r="C126" s="2090" t="s">
        <v>625</v>
      </c>
      <c r="D126" s="2102"/>
      <c r="E126" s="2086" t="s">
        <v>645</v>
      </c>
      <c r="F126" s="125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288"/>
      <c r="AL126" s="282">
        <f>SUM(G126:AK126)</f>
        <v>0</v>
      </c>
    </row>
    <row r="127" spans="1:38" ht="30" hidden="1" customHeight="1">
      <c r="A127" s="238"/>
      <c r="B127" s="2129"/>
      <c r="C127" s="2089" t="s">
        <v>627</v>
      </c>
      <c r="D127" s="2092"/>
      <c r="E127" s="2087"/>
      <c r="F127" s="213"/>
      <c r="G127" s="72">
        <f t="shared" ref="G127:AK127" si="40">+G126</f>
        <v>0</v>
      </c>
      <c r="H127" s="72">
        <f t="shared" si="40"/>
        <v>0</v>
      </c>
      <c r="I127" s="72">
        <f t="shared" si="40"/>
        <v>0</v>
      </c>
      <c r="J127" s="72">
        <f t="shared" si="40"/>
        <v>0</v>
      </c>
      <c r="K127" s="72">
        <f t="shared" si="40"/>
        <v>0</v>
      </c>
      <c r="L127" s="72">
        <f t="shared" si="40"/>
        <v>0</v>
      </c>
      <c r="M127" s="72">
        <f t="shared" si="40"/>
        <v>0</v>
      </c>
      <c r="N127" s="72">
        <f t="shared" si="40"/>
        <v>0</v>
      </c>
      <c r="O127" s="72">
        <f t="shared" si="40"/>
        <v>0</v>
      </c>
      <c r="P127" s="72">
        <f t="shared" si="40"/>
        <v>0</v>
      </c>
      <c r="Q127" s="72">
        <f t="shared" si="40"/>
        <v>0</v>
      </c>
      <c r="R127" s="72">
        <f t="shared" si="40"/>
        <v>0</v>
      </c>
      <c r="S127" s="72">
        <f t="shared" si="40"/>
        <v>0</v>
      </c>
      <c r="T127" s="72">
        <f t="shared" si="40"/>
        <v>0</v>
      </c>
      <c r="U127" s="72">
        <f t="shared" si="40"/>
        <v>0</v>
      </c>
      <c r="V127" s="72">
        <f t="shared" si="40"/>
        <v>0</v>
      </c>
      <c r="W127" s="72">
        <f t="shared" si="40"/>
        <v>0</v>
      </c>
      <c r="X127" s="72">
        <f t="shared" si="40"/>
        <v>0</v>
      </c>
      <c r="Y127" s="72">
        <f t="shared" si="40"/>
        <v>0</v>
      </c>
      <c r="Z127" s="72">
        <f t="shared" si="40"/>
        <v>0</v>
      </c>
      <c r="AA127" s="72">
        <f t="shared" si="40"/>
        <v>0</v>
      </c>
      <c r="AB127" s="72">
        <f t="shared" si="40"/>
        <v>0</v>
      </c>
      <c r="AC127" s="72">
        <f t="shared" si="40"/>
        <v>0</v>
      </c>
      <c r="AD127" s="72">
        <f t="shared" si="40"/>
        <v>0</v>
      </c>
      <c r="AE127" s="72">
        <f t="shared" si="40"/>
        <v>0</v>
      </c>
      <c r="AF127" s="72">
        <f t="shared" si="40"/>
        <v>0</v>
      </c>
      <c r="AG127" s="72">
        <f t="shared" si="40"/>
        <v>0</v>
      </c>
      <c r="AH127" s="72">
        <f t="shared" si="40"/>
        <v>0</v>
      </c>
      <c r="AI127" s="72">
        <f t="shared" si="40"/>
        <v>0</v>
      </c>
      <c r="AJ127" s="72">
        <f t="shared" si="40"/>
        <v>0</v>
      </c>
      <c r="AK127" s="285">
        <f t="shared" si="40"/>
        <v>0</v>
      </c>
      <c r="AL127" s="283">
        <f>SUM(G127:AK127)</f>
        <v>0</v>
      </c>
    </row>
    <row r="128" spans="1:38" ht="30" hidden="1" customHeight="1">
      <c r="A128" s="238"/>
      <c r="B128" s="2129"/>
      <c r="C128" s="2093" t="s">
        <v>628</v>
      </c>
      <c r="D128" s="2094"/>
      <c r="E128" s="2087"/>
      <c r="F128" s="80"/>
      <c r="G128" s="331"/>
      <c r="H128" s="331"/>
      <c r="I128" s="331"/>
      <c r="J128" s="331"/>
      <c r="K128" s="331"/>
      <c r="L128" s="331"/>
      <c r="M128" s="331"/>
      <c r="N128" s="331"/>
      <c r="O128" s="331"/>
      <c r="P128" s="331"/>
      <c r="Q128" s="331"/>
      <c r="R128" s="331"/>
      <c r="S128" s="331"/>
      <c r="T128" s="331"/>
      <c r="U128" s="331"/>
      <c r="V128" s="331"/>
      <c r="W128" s="331"/>
      <c r="X128" s="331"/>
      <c r="Y128" s="331"/>
      <c r="Z128" s="331"/>
      <c r="AA128" s="331"/>
      <c r="AB128" s="331"/>
      <c r="AC128" s="331"/>
      <c r="AD128" s="331"/>
      <c r="AE128" s="331"/>
      <c r="AF128" s="331"/>
      <c r="AG128" s="331"/>
      <c r="AH128" s="331"/>
      <c r="AI128" s="331"/>
      <c r="AJ128" s="331"/>
      <c r="AK128" s="356"/>
      <c r="AL128" s="357">
        <f>SUM(G128:AK128)</f>
        <v>0</v>
      </c>
    </row>
    <row r="129" spans="1:40" ht="30" hidden="1" customHeight="1">
      <c r="A129" s="238"/>
      <c r="B129" s="2129"/>
      <c r="C129" s="2095" t="s">
        <v>629</v>
      </c>
      <c r="D129" s="2096"/>
      <c r="E129" s="2087"/>
      <c r="F129" s="171"/>
      <c r="G129" s="172">
        <f t="shared" ref="G129:AK129" si="41">+F129+G127-G126</f>
        <v>0</v>
      </c>
      <c r="H129" s="172">
        <f t="shared" si="41"/>
        <v>0</v>
      </c>
      <c r="I129" s="172">
        <f t="shared" si="41"/>
        <v>0</v>
      </c>
      <c r="J129" s="172">
        <f t="shared" si="41"/>
        <v>0</v>
      </c>
      <c r="K129" s="172">
        <f t="shared" si="41"/>
        <v>0</v>
      </c>
      <c r="L129" s="172">
        <f t="shared" si="41"/>
        <v>0</v>
      </c>
      <c r="M129" s="172">
        <f t="shared" si="41"/>
        <v>0</v>
      </c>
      <c r="N129" s="172">
        <f t="shared" si="41"/>
        <v>0</v>
      </c>
      <c r="O129" s="172">
        <f t="shared" si="41"/>
        <v>0</v>
      </c>
      <c r="P129" s="172">
        <f t="shared" si="41"/>
        <v>0</v>
      </c>
      <c r="Q129" s="172">
        <f t="shared" si="41"/>
        <v>0</v>
      </c>
      <c r="R129" s="172">
        <f t="shared" si="41"/>
        <v>0</v>
      </c>
      <c r="S129" s="172">
        <f t="shared" si="41"/>
        <v>0</v>
      </c>
      <c r="T129" s="172">
        <f t="shared" si="41"/>
        <v>0</v>
      </c>
      <c r="U129" s="172">
        <f t="shared" si="41"/>
        <v>0</v>
      </c>
      <c r="V129" s="172">
        <f t="shared" si="41"/>
        <v>0</v>
      </c>
      <c r="W129" s="172">
        <f t="shared" si="41"/>
        <v>0</v>
      </c>
      <c r="X129" s="172">
        <f t="shared" si="41"/>
        <v>0</v>
      </c>
      <c r="Y129" s="172">
        <f t="shared" si="41"/>
        <v>0</v>
      </c>
      <c r="Z129" s="172">
        <f t="shared" si="41"/>
        <v>0</v>
      </c>
      <c r="AA129" s="172">
        <f t="shared" si="41"/>
        <v>0</v>
      </c>
      <c r="AB129" s="172">
        <f t="shared" si="41"/>
        <v>0</v>
      </c>
      <c r="AC129" s="172">
        <f t="shared" si="41"/>
        <v>0</v>
      </c>
      <c r="AD129" s="172">
        <f t="shared" si="41"/>
        <v>0</v>
      </c>
      <c r="AE129" s="172">
        <f t="shared" si="41"/>
        <v>0</v>
      </c>
      <c r="AF129" s="172">
        <f t="shared" si="41"/>
        <v>0</v>
      </c>
      <c r="AG129" s="172">
        <f t="shared" si="41"/>
        <v>0</v>
      </c>
      <c r="AH129" s="172">
        <f t="shared" si="41"/>
        <v>0</v>
      </c>
      <c r="AI129" s="172">
        <f t="shared" si="41"/>
        <v>0</v>
      </c>
      <c r="AJ129" s="172">
        <f t="shared" si="41"/>
        <v>0</v>
      </c>
      <c r="AK129" s="354">
        <f t="shared" si="41"/>
        <v>0</v>
      </c>
      <c r="AL129" s="355"/>
    </row>
    <row r="130" spans="1:40" ht="30" hidden="1" customHeight="1">
      <c r="A130" s="238"/>
      <c r="B130" s="2129"/>
      <c r="C130" s="2090" t="s">
        <v>630</v>
      </c>
      <c r="D130" s="2090"/>
      <c r="E130" s="2087"/>
      <c r="F130" s="125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6"/>
      <c r="AJ130" s="116"/>
      <c r="AK130" s="288"/>
      <c r="AL130" s="282">
        <f>SUM(G130:AK130)</f>
        <v>0</v>
      </c>
    </row>
    <row r="131" spans="1:40" ht="30" hidden="1" customHeight="1">
      <c r="A131" s="238"/>
      <c r="B131" s="2129"/>
      <c r="C131" s="2089" t="s">
        <v>631</v>
      </c>
      <c r="D131" s="2089"/>
      <c r="E131" s="2087"/>
      <c r="F131" s="80"/>
      <c r="G131" s="72">
        <f t="shared" ref="G131:AK131" si="42">+G130</f>
        <v>0</v>
      </c>
      <c r="H131" s="72">
        <f t="shared" si="42"/>
        <v>0</v>
      </c>
      <c r="I131" s="72">
        <f t="shared" si="42"/>
        <v>0</v>
      </c>
      <c r="J131" s="72">
        <f t="shared" si="42"/>
        <v>0</v>
      </c>
      <c r="K131" s="72">
        <f t="shared" si="42"/>
        <v>0</v>
      </c>
      <c r="L131" s="72">
        <f t="shared" si="42"/>
        <v>0</v>
      </c>
      <c r="M131" s="72">
        <f t="shared" si="42"/>
        <v>0</v>
      </c>
      <c r="N131" s="72">
        <f t="shared" si="42"/>
        <v>0</v>
      </c>
      <c r="O131" s="72">
        <f t="shared" si="42"/>
        <v>0</v>
      </c>
      <c r="P131" s="72">
        <f t="shared" si="42"/>
        <v>0</v>
      </c>
      <c r="Q131" s="72">
        <f t="shared" si="42"/>
        <v>0</v>
      </c>
      <c r="R131" s="72">
        <f t="shared" si="42"/>
        <v>0</v>
      </c>
      <c r="S131" s="72">
        <f t="shared" si="42"/>
        <v>0</v>
      </c>
      <c r="T131" s="72">
        <f t="shared" si="42"/>
        <v>0</v>
      </c>
      <c r="U131" s="72">
        <f t="shared" si="42"/>
        <v>0</v>
      </c>
      <c r="V131" s="72">
        <f t="shared" si="42"/>
        <v>0</v>
      </c>
      <c r="W131" s="72">
        <f t="shared" si="42"/>
        <v>0</v>
      </c>
      <c r="X131" s="72">
        <f t="shared" si="42"/>
        <v>0</v>
      </c>
      <c r="Y131" s="72">
        <f t="shared" si="42"/>
        <v>0</v>
      </c>
      <c r="Z131" s="72">
        <f t="shared" si="42"/>
        <v>0</v>
      </c>
      <c r="AA131" s="72">
        <f t="shared" si="42"/>
        <v>0</v>
      </c>
      <c r="AB131" s="72">
        <f t="shared" si="42"/>
        <v>0</v>
      </c>
      <c r="AC131" s="72">
        <f t="shared" si="42"/>
        <v>0</v>
      </c>
      <c r="AD131" s="72">
        <f t="shared" si="42"/>
        <v>0</v>
      </c>
      <c r="AE131" s="72">
        <f t="shared" si="42"/>
        <v>0</v>
      </c>
      <c r="AF131" s="72">
        <f t="shared" si="42"/>
        <v>0</v>
      </c>
      <c r="AG131" s="72">
        <f t="shared" si="42"/>
        <v>0</v>
      </c>
      <c r="AH131" s="72">
        <f t="shared" si="42"/>
        <v>0</v>
      </c>
      <c r="AI131" s="72">
        <f t="shared" si="42"/>
        <v>0</v>
      </c>
      <c r="AJ131" s="72">
        <f t="shared" si="42"/>
        <v>0</v>
      </c>
      <c r="AK131" s="285">
        <f t="shared" si="42"/>
        <v>0</v>
      </c>
      <c r="AL131" s="283">
        <f>SUM(G131:AK131)</f>
        <v>0</v>
      </c>
    </row>
    <row r="132" spans="1:40" ht="30" hidden="1" customHeight="1">
      <c r="A132" s="238"/>
      <c r="B132" s="2129"/>
      <c r="C132" s="2097" t="s">
        <v>632</v>
      </c>
      <c r="D132" s="2098"/>
      <c r="E132" s="2087"/>
      <c r="F132" s="122"/>
      <c r="G132" s="329">
        <f t="shared" ref="G132:AK132" si="43">+F132+G131-G130</f>
        <v>0</v>
      </c>
      <c r="H132" s="329">
        <f t="shared" si="43"/>
        <v>0</v>
      </c>
      <c r="I132" s="329">
        <f t="shared" si="43"/>
        <v>0</v>
      </c>
      <c r="J132" s="329">
        <f t="shared" si="43"/>
        <v>0</v>
      </c>
      <c r="K132" s="329">
        <f t="shared" si="43"/>
        <v>0</v>
      </c>
      <c r="L132" s="329">
        <f t="shared" si="43"/>
        <v>0</v>
      </c>
      <c r="M132" s="329">
        <f t="shared" si="43"/>
        <v>0</v>
      </c>
      <c r="N132" s="329">
        <f t="shared" si="43"/>
        <v>0</v>
      </c>
      <c r="O132" s="329">
        <f t="shared" si="43"/>
        <v>0</v>
      </c>
      <c r="P132" s="329">
        <f t="shared" si="43"/>
        <v>0</v>
      </c>
      <c r="Q132" s="329">
        <f t="shared" si="43"/>
        <v>0</v>
      </c>
      <c r="R132" s="329">
        <f t="shared" si="43"/>
        <v>0</v>
      </c>
      <c r="S132" s="329">
        <f t="shared" si="43"/>
        <v>0</v>
      </c>
      <c r="T132" s="329">
        <f t="shared" si="43"/>
        <v>0</v>
      </c>
      <c r="U132" s="329">
        <f t="shared" si="43"/>
        <v>0</v>
      </c>
      <c r="V132" s="329">
        <f t="shared" si="43"/>
        <v>0</v>
      </c>
      <c r="W132" s="329">
        <f t="shared" si="43"/>
        <v>0</v>
      </c>
      <c r="X132" s="329">
        <f t="shared" si="43"/>
        <v>0</v>
      </c>
      <c r="Y132" s="329">
        <f t="shared" si="43"/>
        <v>0</v>
      </c>
      <c r="Z132" s="329">
        <f t="shared" si="43"/>
        <v>0</v>
      </c>
      <c r="AA132" s="329">
        <f t="shared" si="43"/>
        <v>0</v>
      </c>
      <c r="AB132" s="329">
        <f t="shared" si="43"/>
        <v>0</v>
      </c>
      <c r="AC132" s="329">
        <f t="shared" si="43"/>
        <v>0</v>
      </c>
      <c r="AD132" s="329">
        <f t="shared" si="43"/>
        <v>0</v>
      </c>
      <c r="AE132" s="329">
        <f t="shared" si="43"/>
        <v>0</v>
      </c>
      <c r="AF132" s="329">
        <f t="shared" si="43"/>
        <v>0</v>
      </c>
      <c r="AG132" s="329">
        <f t="shared" si="43"/>
        <v>0</v>
      </c>
      <c r="AH132" s="329">
        <f t="shared" si="43"/>
        <v>0</v>
      </c>
      <c r="AI132" s="329">
        <f t="shared" si="43"/>
        <v>0</v>
      </c>
      <c r="AJ132" s="329">
        <f t="shared" si="43"/>
        <v>0</v>
      </c>
      <c r="AK132" s="346">
        <f t="shared" si="43"/>
        <v>0</v>
      </c>
      <c r="AL132" s="347"/>
    </row>
    <row r="133" spans="1:40" ht="30" hidden="1" customHeight="1" thickBot="1">
      <c r="A133" s="238"/>
      <c r="B133" s="2130"/>
      <c r="C133" s="2061" t="s">
        <v>52</v>
      </c>
      <c r="D133" s="2062"/>
      <c r="E133" s="2088"/>
      <c r="F133" s="337"/>
      <c r="G133" s="338">
        <f t="shared" ref="G133:AK133" si="44">F133+G131-G127-G128</f>
        <v>0</v>
      </c>
      <c r="H133" s="338">
        <f t="shared" si="44"/>
        <v>0</v>
      </c>
      <c r="I133" s="338">
        <f t="shared" si="44"/>
        <v>0</v>
      </c>
      <c r="J133" s="338">
        <f t="shared" si="44"/>
        <v>0</v>
      </c>
      <c r="K133" s="338">
        <f t="shared" si="44"/>
        <v>0</v>
      </c>
      <c r="L133" s="338">
        <f t="shared" si="44"/>
        <v>0</v>
      </c>
      <c r="M133" s="338">
        <f t="shared" si="44"/>
        <v>0</v>
      </c>
      <c r="N133" s="338">
        <f t="shared" si="44"/>
        <v>0</v>
      </c>
      <c r="O133" s="338">
        <f t="shared" si="44"/>
        <v>0</v>
      </c>
      <c r="P133" s="338">
        <f t="shared" si="44"/>
        <v>0</v>
      </c>
      <c r="Q133" s="338">
        <f t="shared" si="44"/>
        <v>0</v>
      </c>
      <c r="R133" s="338">
        <f t="shared" si="44"/>
        <v>0</v>
      </c>
      <c r="S133" s="338">
        <f t="shared" si="44"/>
        <v>0</v>
      </c>
      <c r="T133" s="338">
        <f t="shared" si="44"/>
        <v>0</v>
      </c>
      <c r="U133" s="338">
        <f t="shared" si="44"/>
        <v>0</v>
      </c>
      <c r="V133" s="338">
        <f t="shared" si="44"/>
        <v>0</v>
      </c>
      <c r="W133" s="338">
        <f t="shared" si="44"/>
        <v>0</v>
      </c>
      <c r="X133" s="338">
        <f t="shared" si="44"/>
        <v>0</v>
      </c>
      <c r="Y133" s="338">
        <f t="shared" si="44"/>
        <v>0</v>
      </c>
      <c r="Z133" s="338">
        <f t="shared" si="44"/>
        <v>0</v>
      </c>
      <c r="AA133" s="338">
        <f t="shared" si="44"/>
        <v>0</v>
      </c>
      <c r="AB133" s="338">
        <f t="shared" si="44"/>
        <v>0</v>
      </c>
      <c r="AC133" s="338">
        <f t="shared" si="44"/>
        <v>0</v>
      </c>
      <c r="AD133" s="338">
        <f t="shared" si="44"/>
        <v>0</v>
      </c>
      <c r="AE133" s="338">
        <f t="shared" si="44"/>
        <v>0</v>
      </c>
      <c r="AF133" s="338">
        <f t="shared" si="44"/>
        <v>0</v>
      </c>
      <c r="AG133" s="338">
        <f t="shared" si="44"/>
        <v>0</v>
      </c>
      <c r="AH133" s="338">
        <f t="shared" si="44"/>
        <v>0</v>
      </c>
      <c r="AI133" s="338">
        <f t="shared" si="44"/>
        <v>0</v>
      </c>
      <c r="AJ133" s="338">
        <f t="shared" si="44"/>
        <v>0</v>
      </c>
      <c r="AK133" s="344">
        <f t="shared" si="44"/>
        <v>0</v>
      </c>
      <c r="AL133" s="345"/>
    </row>
    <row r="134" spans="1:40" ht="28.5" hidden="1" customHeight="1" thickTop="1">
      <c r="A134" s="238"/>
      <c r="B134" s="2082" t="s">
        <v>4</v>
      </c>
      <c r="C134" s="2111" t="s">
        <v>220</v>
      </c>
      <c r="D134" s="233" t="s">
        <v>148</v>
      </c>
      <c r="E134" s="234"/>
      <c r="F134" s="234"/>
      <c r="G134" s="239">
        <f t="shared" ref="G134:AK134" si="45">+G122</f>
        <v>0</v>
      </c>
      <c r="H134" s="239">
        <f t="shared" si="45"/>
        <v>0</v>
      </c>
      <c r="I134" s="239">
        <f t="shared" si="45"/>
        <v>0</v>
      </c>
      <c r="J134" s="239">
        <f t="shared" si="45"/>
        <v>0</v>
      </c>
      <c r="K134" s="239">
        <f t="shared" si="45"/>
        <v>0</v>
      </c>
      <c r="L134" s="239">
        <f t="shared" si="45"/>
        <v>0</v>
      </c>
      <c r="M134" s="239">
        <f t="shared" si="45"/>
        <v>0</v>
      </c>
      <c r="N134" s="239">
        <f t="shared" si="45"/>
        <v>0</v>
      </c>
      <c r="O134" s="239">
        <f t="shared" si="45"/>
        <v>0</v>
      </c>
      <c r="P134" s="239">
        <f t="shared" si="45"/>
        <v>0</v>
      </c>
      <c r="Q134" s="239">
        <f t="shared" si="45"/>
        <v>0</v>
      </c>
      <c r="R134" s="239">
        <f t="shared" si="45"/>
        <v>0</v>
      </c>
      <c r="S134" s="239">
        <f t="shared" si="45"/>
        <v>0</v>
      </c>
      <c r="T134" s="239">
        <f t="shared" si="45"/>
        <v>0</v>
      </c>
      <c r="U134" s="239">
        <f t="shared" si="45"/>
        <v>0</v>
      </c>
      <c r="V134" s="239">
        <f t="shared" si="45"/>
        <v>0</v>
      </c>
      <c r="W134" s="239">
        <f t="shared" si="45"/>
        <v>0</v>
      </c>
      <c r="X134" s="239">
        <f t="shared" si="45"/>
        <v>0</v>
      </c>
      <c r="Y134" s="239">
        <f t="shared" si="45"/>
        <v>0</v>
      </c>
      <c r="Z134" s="239">
        <f t="shared" si="45"/>
        <v>0</v>
      </c>
      <c r="AA134" s="239">
        <f t="shared" si="45"/>
        <v>0</v>
      </c>
      <c r="AB134" s="239">
        <f t="shared" si="45"/>
        <v>0</v>
      </c>
      <c r="AC134" s="239">
        <f t="shared" si="45"/>
        <v>0</v>
      </c>
      <c r="AD134" s="239">
        <f t="shared" si="45"/>
        <v>0</v>
      </c>
      <c r="AE134" s="239">
        <f t="shared" si="45"/>
        <v>0</v>
      </c>
      <c r="AF134" s="239">
        <f t="shared" si="45"/>
        <v>0</v>
      </c>
      <c r="AG134" s="239">
        <f t="shared" si="45"/>
        <v>0</v>
      </c>
      <c r="AH134" s="239">
        <f t="shared" si="45"/>
        <v>0</v>
      </c>
      <c r="AI134" s="239">
        <f t="shared" si="45"/>
        <v>0</v>
      </c>
      <c r="AJ134" s="239">
        <f t="shared" si="45"/>
        <v>0</v>
      </c>
      <c r="AK134" s="239">
        <f t="shared" si="45"/>
        <v>0</v>
      </c>
      <c r="AL134" s="269">
        <f>SUM(G134:AK134)</f>
        <v>0</v>
      </c>
      <c r="AN134" s="238" t="s">
        <v>635</v>
      </c>
    </row>
    <row r="135" spans="1:40" ht="28.5" hidden="1" customHeight="1">
      <c r="A135" s="238"/>
      <c r="B135" s="2082"/>
      <c r="C135" s="2112"/>
      <c r="D135" s="215" t="s">
        <v>636</v>
      </c>
      <c r="E135" s="221"/>
      <c r="F135" s="221"/>
      <c r="G135" s="240">
        <f t="shared" ref="G135:AK135" si="46">+G123+G128</f>
        <v>0</v>
      </c>
      <c r="H135" s="240">
        <f t="shared" si="46"/>
        <v>0</v>
      </c>
      <c r="I135" s="240">
        <f t="shared" si="46"/>
        <v>0</v>
      </c>
      <c r="J135" s="240">
        <f t="shared" si="46"/>
        <v>0</v>
      </c>
      <c r="K135" s="240">
        <f t="shared" si="46"/>
        <v>0</v>
      </c>
      <c r="L135" s="240">
        <f t="shared" si="46"/>
        <v>0</v>
      </c>
      <c r="M135" s="240">
        <f t="shared" si="46"/>
        <v>0</v>
      </c>
      <c r="N135" s="240">
        <f t="shared" si="46"/>
        <v>0</v>
      </c>
      <c r="O135" s="240">
        <f t="shared" si="46"/>
        <v>0</v>
      </c>
      <c r="P135" s="240">
        <f t="shared" si="46"/>
        <v>0</v>
      </c>
      <c r="Q135" s="240">
        <f t="shared" si="46"/>
        <v>0</v>
      </c>
      <c r="R135" s="240">
        <f t="shared" si="46"/>
        <v>0</v>
      </c>
      <c r="S135" s="240">
        <f t="shared" si="46"/>
        <v>0</v>
      </c>
      <c r="T135" s="240">
        <f t="shared" si="46"/>
        <v>0</v>
      </c>
      <c r="U135" s="240">
        <f t="shared" si="46"/>
        <v>0</v>
      </c>
      <c r="V135" s="240">
        <f t="shared" si="46"/>
        <v>0</v>
      </c>
      <c r="W135" s="240">
        <f t="shared" si="46"/>
        <v>0</v>
      </c>
      <c r="X135" s="240">
        <f t="shared" si="46"/>
        <v>0</v>
      </c>
      <c r="Y135" s="240">
        <f t="shared" si="46"/>
        <v>0</v>
      </c>
      <c r="Z135" s="240">
        <f t="shared" si="46"/>
        <v>0</v>
      </c>
      <c r="AA135" s="240">
        <f t="shared" si="46"/>
        <v>0</v>
      </c>
      <c r="AB135" s="240">
        <f t="shared" si="46"/>
        <v>0</v>
      </c>
      <c r="AC135" s="240">
        <f t="shared" si="46"/>
        <v>0</v>
      </c>
      <c r="AD135" s="240">
        <f t="shared" si="46"/>
        <v>0</v>
      </c>
      <c r="AE135" s="240">
        <f t="shared" si="46"/>
        <v>0</v>
      </c>
      <c r="AF135" s="240">
        <f t="shared" si="46"/>
        <v>0</v>
      </c>
      <c r="AG135" s="240">
        <f t="shared" si="46"/>
        <v>0</v>
      </c>
      <c r="AH135" s="240">
        <f t="shared" si="46"/>
        <v>0</v>
      </c>
      <c r="AI135" s="240">
        <f t="shared" si="46"/>
        <v>0</v>
      </c>
      <c r="AJ135" s="240">
        <f t="shared" si="46"/>
        <v>0</v>
      </c>
      <c r="AK135" s="240">
        <f t="shared" si="46"/>
        <v>0</v>
      </c>
      <c r="AL135" s="257">
        <f t="shared" ref="AL135:AL142" si="47">SUM(G135:AK135)</f>
        <v>0</v>
      </c>
      <c r="AN135" s="289" t="e">
        <f>+AL134/(AL135+AL134)</f>
        <v>#DIV/0!</v>
      </c>
    </row>
    <row r="136" spans="1:40" ht="28.5" hidden="1" customHeight="1">
      <c r="A136" s="238"/>
      <c r="B136" s="2082"/>
      <c r="C136" s="2113" t="s">
        <v>134</v>
      </c>
      <c r="D136" s="214" t="s">
        <v>148</v>
      </c>
      <c r="E136" s="220"/>
      <c r="F136" s="220"/>
      <c r="G136" s="242"/>
      <c r="H136" s="242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  <c r="AJ136" s="242"/>
      <c r="AK136" s="242"/>
      <c r="AL136" s="258">
        <f t="shared" si="47"/>
        <v>0</v>
      </c>
    </row>
    <row r="137" spans="1:40" ht="28.5" hidden="1" customHeight="1">
      <c r="A137" s="238"/>
      <c r="B137" s="2082"/>
      <c r="C137" s="2112"/>
      <c r="D137" s="215" t="s">
        <v>636</v>
      </c>
      <c r="E137" s="221"/>
      <c r="F137" s="221"/>
      <c r="G137" s="221"/>
      <c r="H137" s="221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  <c r="Y137" s="221"/>
      <c r="Z137" s="221"/>
      <c r="AA137" s="221"/>
      <c r="AB137" s="221"/>
      <c r="AC137" s="221"/>
      <c r="AD137" s="221"/>
      <c r="AE137" s="221"/>
      <c r="AF137" s="221"/>
      <c r="AG137" s="221"/>
      <c r="AH137" s="221"/>
      <c r="AI137" s="221"/>
      <c r="AJ137" s="221"/>
      <c r="AK137" s="221"/>
      <c r="AL137" s="259">
        <f t="shared" si="47"/>
        <v>0</v>
      </c>
      <c r="AN137" s="289" t="e">
        <f>+AL136/(AL137+AL136)</f>
        <v>#DIV/0!</v>
      </c>
    </row>
    <row r="138" spans="1:40" ht="28.5" hidden="1" customHeight="1">
      <c r="A138" s="238"/>
      <c r="B138" s="2082"/>
      <c r="C138" s="2113" t="s">
        <v>129</v>
      </c>
      <c r="D138" s="214" t="s">
        <v>148</v>
      </c>
      <c r="E138" s="220"/>
      <c r="F138" s="220"/>
      <c r="G138" s="242"/>
      <c r="H138" s="242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  <c r="AJ138" s="242"/>
      <c r="AK138" s="242"/>
      <c r="AL138" s="258">
        <f t="shared" si="47"/>
        <v>0</v>
      </c>
    </row>
    <row r="139" spans="1:40" ht="28.5" hidden="1" customHeight="1">
      <c r="A139" s="238"/>
      <c r="B139" s="2082"/>
      <c r="C139" s="2112"/>
      <c r="D139" s="215" t="s">
        <v>636</v>
      </c>
      <c r="E139" s="221"/>
      <c r="F139" s="221"/>
      <c r="G139" s="221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  <c r="AA139" s="221"/>
      <c r="AB139" s="221"/>
      <c r="AC139" s="221"/>
      <c r="AD139" s="221"/>
      <c r="AE139" s="221"/>
      <c r="AF139" s="221"/>
      <c r="AG139" s="221"/>
      <c r="AH139" s="221"/>
      <c r="AI139" s="221"/>
      <c r="AJ139" s="221"/>
      <c r="AK139" s="221"/>
      <c r="AL139" s="259">
        <f t="shared" si="47"/>
        <v>0</v>
      </c>
      <c r="AN139" s="289" t="e">
        <f>+AL138/(AL139+AL138)</f>
        <v>#DIV/0!</v>
      </c>
    </row>
    <row r="140" spans="1:40" ht="28.5" hidden="1" customHeight="1">
      <c r="A140" s="238"/>
      <c r="B140" s="2082"/>
      <c r="C140" s="2111" t="s">
        <v>4</v>
      </c>
      <c r="D140" s="214" t="s">
        <v>148</v>
      </c>
      <c r="E140" s="222"/>
      <c r="F140" s="222"/>
      <c r="G140" s="270">
        <f>+G144</f>
        <v>0</v>
      </c>
      <c r="H140" s="270">
        <f t="shared" ref="H140:AK140" si="48">+H144</f>
        <v>0</v>
      </c>
      <c r="I140" s="270">
        <f t="shared" si="48"/>
        <v>0</v>
      </c>
      <c r="J140" s="270">
        <f t="shared" si="48"/>
        <v>0</v>
      </c>
      <c r="K140" s="270">
        <f t="shared" si="48"/>
        <v>0</v>
      </c>
      <c r="L140" s="270">
        <f t="shared" si="48"/>
        <v>0</v>
      </c>
      <c r="M140" s="270">
        <f t="shared" si="48"/>
        <v>0</v>
      </c>
      <c r="N140" s="270">
        <f t="shared" si="48"/>
        <v>0</v>
      </c>
      <c r="O140" s="270">
        <f t="shared" si="48"/>
        <v>0</v>
      </c>
      <c r="P140" s="270">
        <f t="shared" si="48"/>
        <v>0</v>
      </c>
      <c r="Q140" s="270">
        <f t="shared" si="48"/>
        <v>0</v>
      </c>
      <c r="R140" s="270">
        <f t="shared" si="48"/>
        <v>0</v>
      </c>
      <c r="S140" s="270">
        <f t="shared" si="48"/>
        <v>0</v>
      </c>
      <c r="T140" s="270">
        <f t="shared" si="48"/>
        <v>0</v>
      </c>
      <c r="U140" s="270">
        <f t="shared" si="48"/>
        <v>0</v>
      </c>
      <c r="V140" s="270">
        <f t="shared" si="48"/>
        <v>0</v>
      </c>
      <c r="W140" s="270">
        <f t="shared" si="48"/>
        <v>0</v>
      </c>
      <c r="X140" s="270">
        <f t="shared" si="48"/>
        <v>0</v>
      </c>
      <c r="Y140" s="270">
        <f t="shared" si="48"/>
        <v>0</v>
      </c>
      <c r="Z140" s="270">
        <f t="shared" si="48"/>
        <v>0</v>
      </c>
      <c r="AA140" s="270">
        <f t="shared" si="48"/>
        <v>0</v>
      </c>
      <c r="AB140" s="270">
        <f t="shared" si="48"/>
        <v>0</v>
      </c>
      <c r="AC140" s="270">
        <f t="shared" si="48"/>
        <v>0</v>
      </c>
      <c r="AD140" s="270">
        <f t="shared" si="48"/>
        <v>0</v>
      </c>
      <c r="AE140" s="270">
        <f t="shared" si="48"/>
        <v>0</v>
      </c>
      <c r="AF140" s="270">
        <f t="shared" si="48"/>
        <v>0</v>
      </c>
      <c r="AG140" s="270">
        <f t="shared" si="48"/>
        <v>0</v>
      </c>
      <c r="AH140" s="270">
        <f t="shared" si="48"/>
        <v>0</v>
      </c>
      <c r="AI140" s="270">
        <f t="shared" si="48"/>
        <v>0</v>
      </c>
      <c r="AJ140" s="270">
        <f t="shared" si="48"/>
        <v>0</v>
      </c>
      <c r="AK140" s="270">
        <f t="shared" si="48"/>
        <v>0</v>
      </c>
      <c r="AL140" s="258">
        <f t="shared" si="47"/>
        <v>0</v>
      </c>
    </row>
    <row r="141" spans="1:40" ht="28.5" hidden="1" customHeight="1" thickBot="1">
      <c r="A141" s="238"/>
      <c r="B141" s="2082"/>
      <c r="C141" s="2114"/>
      <c r="D141" s="216" t="s">
        <v>636</v>
      </c>
      <c r="E141" s="223"/>
      <c r="F141" s="223"/>
      <c r="G141" s="221"/>
      <c r="H141" s="221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  <c r="T141" s="221"/>
      <c r="U141" s="221"/>
      <c r="V141" s="221"/>
      <c r="W141" s="221"/>
      <c r="X141" s="221"/>
      <c r="Y141" s="221"/>
      <c r="Z141" s="221"/>
      <c r="AA141" s="221"/>
      <c r="AB141" s="221"/>
      <c r="AC141" s="221"/>
      <c r="AD141" s="221"/>
      <c r="AE141" s="221"/>
      <c r="AF141" s="221"/>
      <c r="AG141" s="221"/>
      <c r="AH141" s="221"/>
      <c r="AI141" s="221"/>
      <c r="AJ141" s="221"/>
      <c r="AK141" s="221"/>
      <c r="AL141" s="259">
        <f t="shared" si="47"/>
        <v>0</v>
      </c>
      <c r="AN141" s="289" t="e">
        <f>+AL140/(AL141+AL140)</f>
        <v>#DIV/0!</v>
      </c>
    </row>
    <row r="142" spans="1:40" ht="28.5" hidden="1" customHeight="1" thickTop="1">
      <c r="A142" s="238"/>
      <c r="B142" s="2082"/>
      <c r="C142" s="225" t="s">
        <v>637</v>
      </c>
      <c r="D142" s="226" t="s">
        <v>7</v>
      </c>
      <c r="E142" s="227"/>
      <c r="F142" s="227"/>
      <c r="G142" s="227"/>
      <c r="H142" s="227"/>
      <c r="I142" s="227"/>
      <c r="J142" s="227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U142" s="227"/>
      <c r="V142" s="227"/>
      <c r="W142" s="227"/>
      <c r="X142" s="227"/>
      <c r="Y142" s="227"/>
      <c r="Z142" s="227"/>
      <c r="AA142" s="227"/>
      <c r="AB142" s="227"/>
      <c r="AC142" s="227"/>
      <c r="AD142" s="227"/>
      <c r="AE142" s="227"/>
      <c r="AF142" s="227"/>
      <c r="AG142" s="227"/>
      <c r="AH142" s="227"/>
      <c r="AI142" s="227"/>
      <c r="AJ142" s="227"/>
      <c r="AK142" s="227"/>
      <c r="AL142" s="260">
        <f t="shared" si="47"/>
        <v>0</v>
      </c>
    </row>
    <row r="143" spans="1:40" ht="28.5" hidden="1" customHeight="1">
      <c r="A143" s="238"/>
      <c r="B143" s="2082"/>
      <c r="C143" s="2063" t="s">
        <v>51</v>
      </c>
      <c r="D143" s="2064"/>
      <c r="E143" s="224"/>
      <c r="F143" s="272"/>
      <c r="G143" s="243"/>
      <c r="H143" s="243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  <c r="AJ143" s="243"/>
      <c r="AK143" s="243"/>
      <c r="AL143" s="261"/>
    </row>
    <row r="144" spans="1:40" ht="28.5" hidden="1" customHeight="1">
      <c r="A144" s="238"/>
      <c r="B144" s="2082"/>
      <c r="C144" s="2055" t="s">
        <v>144</v>
      </c>
      <c r="D144" s="2056"/>
      <c r="E144" s="247"/>
      <c r="F144" s="247"/>
      <c r="G144" s="247"/>
      <c r="H144" s="247"/>
      <c r="I144" s="247"/>
      <c r="J144" s="247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  <c r="AH144" s="247"/>
      <c r="AI144" s="247"/>
      <c r="AJ144" s="247"/>
      <c r="AK144" s="247"/>
      <c r="AL144" s="262">
        <f>SUM(G144:AK144)</f>
        <v>0</v>
      </c>
      <c r="AN144" s="238" t="s">
        <v>638</v>
      </c>
    </row>
    <row r="145" spans="1:40" ht="28.5" hidden="1" customHeight="1">
      <c r="A145" s="238"/>
      <c r="B145" s="2082"/>
      <c r="C145" s="2057" t="s">
        <v>148</v>
      </c>
      <c r="D145" s="2058"/>
      <c r="E145" s="244"/>
      <c r="F145" s="244"/>
      <c r="G145" s="217">
        <f>+G140-G139-G137-G135</f>
        <v>0</v>
      </c>
      <c r="H145" s="217">
        <f t="shared" ref="H145:AK145" si="49">+H140-H139-H137-H135</f>
        <v>0</v>
      </c>
      <c r="I145" s="217">
        <f t="shared" si="49"/>
        <v>0</v>
      </c>
      <c r="J145" s="217">
        <f t="shared" si="49"/>
        <v>0</v>
      </c>
      <c r="K145" s="217">
        <f t="shared" si="49"/>
        <v>0</v>
      </c>
      <c r="L145" s="217">
        <f t="shared" si="49"/>
        <v>0</v>
      </c>
      <c r="M145" s="217">
        <f t="shared" si="49"/>
        <v>0</v>
      </c>
      <c r="N145" s="217">
        <f t="shared" si="49"/>
        <v>0</v>
      </c>
      <c r="O145" s="217">
        <f t="shared" si="49"/>
        <v>0</v>
      </c>
      <c r="P145" s="217">
        <f t="shared" si="49"/>
        <v>0</v>
      </c>
      <c r="Q145" s="217">
        <f t="shared" si="49"/>
        <v>0</v>
      </c>
      <c r="R145" s="217">
        <f t="shared" si="49"/>
        <v>0</v>
      </c>
      <c r="S145" s="217">
        <f t="shared" si="49"/>
        <v>0</v>
      </c>
      <c r="T145" s="217">
        <f t="shared" si="49"/>
        <v>0</v>
      </c>
      <c r="U145" s="217">
        <f t="shared" si="49"/>
        <v>0</v>
      </c>
      <c r="V145" s="217">
        <f t="shared" si="49"/>
        <v>0</v>
      </c>
      <c r="W145" s="217">
        <f t="shared" si="49"/>
        <v>0</v>
      </c>
      <c r="X145" s="217">
        <f t="shared" si="49"/>
        <v>0</v>
      </c>
      <c r="Y145" s="217">
        <f t="shared" si="49"/>
        <v>0</v>
      </c>
      <c r="Z145" s="217">
        <f t="shared" si="49"/>
        <v>0</v>
      </c>
      <c r="AA145" s="217">
        <f t="shared" si="49"/>
        <v>0</v>
      </c>
      <c r="AB145" s="217">
        <f t="shared" si="49"/>
        <v>0</v>
      </c>
      <c r="AC145" s="217">
        <f t="shared" si="49"/>
        <v>0</v>
      </c>
      <c r="AD145" s="217">
        <f t="shared" si="49"/>
        <v>0</v>
      </c>
      <c r="AE145" s="217">
        <f t="shared" si="49"/>
        <v>0</v>
      </c>
      <c r="AF145" s="217">
        <f t="shared" si="49"/>
        <v>0</v>
      </c>
      <c r="AG145" s="217">
        <f t="shared" si="49"/>
        <v>0</v>
      </c>
      <c r="AH145" s="217">
        <f t="shared" si="49"/>
        <v>0</v>
      </c>
      <c r="AI145" s="217">
        <f t="shared" si="49"/>
        <v>0</v>
      </c>
      <c r="AJ145" s="217">
        <f t="shared" si="49"/>
        <v>0</v>
      </c>
      <c r="AK145" s="217">
        <f t="shared" si="49"/>
        <v>0</v>
      </c>
      <c r="AL145" s="263">
        <f>SUM(G145:AK145)</f>
        <v>0</v>
      </c>
      <c r="AN145" s="289" t="e">
        <f>+AL145/(AL146+AL145)</f>
        <v>#DIV/0!</v>
      </c>
    </row>
    <row r="146" spans="1:40" ht="28.5" hidden="1" customHeight="1">
      <c r="A146" s="238"/>
      <c r="B146" s="2082"/>
      <c r="C146" s="2115" t="s">
        <v>636</v>
      </c>
      <c r="D146" s="2116"/>
      <c r="E146" s="245"/>
      <c r="F146" s="245"/>
      <c r="G146" s="245">
        <f>+G142+G141+G139+G137+G135</f>
        <v>0</v>
      </c>
      <c r="H146" s="245">
        <f t="shared" ref="H146:AK146" si="50">+H142+H141+H139+H137+H135</f>
        <v>0</v>
      </c>
      <c r="I146" s="245">
        <f t="shared" si="50"/>
        <v>0</v>
      </c>
      <c r="J146" s="245">
        <f t="shared" si="50"/>
        <v>0</v>
      </c>
      <c r="K146" s="245">
        <f t="shared" si="50"/>
        <v>0</v>
      </c>
      <c r="L146" s="245">
        <f t="shared" si="50"/>
        <v>0</v>
      </c>
      <c r="M146" s="245">
        <f t="shared" si="50"/>
        <v>0</v>
      </c>
      <c r="N146" s="245">
        <f t="shared" si="50"/>
        <v>0</v>
      </c>
      <c r="O146" s="245">
        <f t="shared" si="50"/>
        <v>0</v>
      </c>
      <c r="P146" s="245">
        <f t="shared" si="50"/>
        <v>0</v>
      </c>
      <c r="Q146" s="245">
        <f t="shared" si="50"/>
        <v>0</v>
      </c>
      <c r="R146" s="245">
        <f t="shared" si="50"/>
        <v>0</v>
      </c>
      <c r="S146" s="245">
        <f t="shared" si="50"/>
        <v>0</v>
      </c>
      <c r="T146" s="245">
        <f t="shared" si="50"/>
        <v>0</v>
      </c>
      <c r="U146" s="245">
        <f t="shared" si="50"/>
        <v>0</v>
      </c>
      <c r="V146" s="245">
        <f t="shared" si="50"/>
        <v>0</v>
      </c>
      <c r="W146" s="245">
        <f t="shared" si="50"/>
        <v>0</v>
      </c>
      <c r="X146" s="245">
        <f t="shared" si="50"/>
        <v>0</v>
      </c>
      <c r="Y146" s="245">
        <f t="shared" si="50"/>
        <v>0</v>
      </c>
      <c r="Z146" s="245">
        <f t="shared" si="50"/>
        <v>0</v>
      </c>
      <c r="AA146" s="245">
        <f t="shared" si="50"/>
        <v>0</v>
      </c>
      <c r="AB146" s="245">
        <f t="shared" si="50"/>
        <v>0</v>
      </c>
      <c r="AC146" s="245">
        <f t="shared" si="50"/>
        <v>0</v>
      </c>
      <c r="AD146" s="245">
        <f t="shared" si="50"/>
        <v>0</v>
      </c>
      <c r="AE146" s="245">
        <f t="shared" si="50"/>
        <v>0</v>
      </c>
      <c r="AF146" s="245">
        <f t="shared" si="50"/>
        <v>0</v>
      </c>
      <c r="AG146" s="245">
        <f t="shared" si="50"/>
        <v>0</v>
      </c>
      <c r="AH146" s="245">
        <f t="shared" si="50"/>
        <v>0</v>
      </c>
      <c r="AI146" s="245">
        <f t="shared" si="50"/>
        <v>0</v>
      </c>
      <c r="AJ146" s="245">
        <f t="shared" si="50"/>
        <v>0</v>
      </c>
      <c r="AK146" s="245">
        <f t="shared" si="50"/>
        <v>0</v>
      </c>
      <c r="AL146" s="264">
        <f>SUM(G146:AK146)</f>
        <v>0</v>
      </c>
    </row>
    <row r="147" spans="1:40" ht="28.5" hidden="1" customHeight="1">
      <c r="A147" s="238"/>
      <c r="B147" s="2082"/>
      <c r="C147" s="2057" t="s">
        <v>8</v>
      </c>
      <c r="D147" s="2058"/>
      <c r="E147" s="218"/>
      <c r="F147" s="218"/>
      <c r="G147" s="218">
        <f t="shared" ref="G147:AK147" si="51">+G145-G144</f>
        <v>0</v>
      </c>
      <c r="H147" s="218">
        <f t="shared" si="51"/>
        <v>0</v>
      </c>
      <c r="I147" s="218">
        <f t="shared" si="51"/>
        <v>0</v>
      </c>
      <c r="J147" s="218">
        <f t="shared" si="51"/>
        <v>0</v>
      </c>
      <c r="K147" s="218">
        <f t="shared" si="51"/>
        <v>0</v>
      </c>
      <c r="L147" s="218">
        <f t="shared" si="51"/>
        <v>0</v>
      </c>
      <c r="M147" s="218">
        <f t="shared" si="51"/>
        <v>0</v>
      </c>
      <c r="N147" s="218">
        <f t="shared" si="51"/>
        <v>0</v>
      </c>
      <c r="O147" s="218">
        <f t="shared" si="51"/>
        <v>0</v>
      </c>
      <c r="P147" s="218">
        <f t="shared" si="51"/>
        <v>0</v>
      </c>
      <c r="Q147" s="218">
        <f t="shared" si="51"/>
        <v>0</v>
      </c>
      <c r="R147" s="218">
        <f t="shared" si="51"/>
        <v>0</v>
      </c>
      <c r="S147" s="218">
        <f t="shared" si="51"/>
        <v>0</v>
      </c>
      <c r="T147" s="218">
        <f t="shared" si="51"/>
        <v>0</v>
      </c>
      <c r="U147" s="218">
        <f t="shared" si="51"/>
        <v>0</v>
      </c>
      <c r="V147" s="218">
        <f t="shared" si="51"/>
        <v>0</v>
      </c>
      <c r="W147" s="218">
        <f t="shared" si="51"/>
        <v>0</v>
      </c>
      <c r="X147" s="218">
        <f t="shared" si="51"/>
        <v>0</v>
      </c>
      <c r="Y147" s="218">
        <f t="shared" si="51"/>
        <v>0</v>
      </c>
      <c r="Z147" s="218">
        <f t="shared" si="51"/>
        <v>0</v>
      </c>
      <c r="AA147" s="218">
        <f t="shared" si="51"/>
        <v>0</v>
      </c>
      <c r="AB147" s="218">
        <f t="shared" si="51"/>
        <v>0</v>
      </c>
      <c r="AC147" s="218">
        <f t="shared" si="51"/>
        <v>0</v>
      </c>
      <c r="AD147" s="218">
        <f t="shared" si="51"/>
        <v>0</v>
      </c>
      <c r="AE147" s="218">
        <f t="shared" si="51"/>
        <v>0</v>
      </c>
      <c r="AF147" s="218">
        <f t="shared" si="51"/>
        <v>0</v>
      </c>
      <c r="AG147" s="218">
        <f t="shared" si="51"/>
        <v>0</v>
      </c>
      <c r="AH147" s="218">
        <f t="shared" si="51"/>
        <v>0</v>
      </c>
      <c r="AI147" s="218">
        <f t="shared" si="51"/>
        <v>0</v>
      </c>
      <c r="AJ147" s="218">
        <f t="shared" si="51"/>
        <v>0</v>
      </c>
      <c r="AK147" s="218">
        <f t="shared" si="51"/>
        <v>0</v>
      </c>
      <c r="AL147" s="265">
        <f>SUM(G147:AK147)</f>
        <v>0</v>
      </c>
    </row>
    <row r="148" spans="1:40" ht="28.5" hidden="1" customHeight="1">
      <c r="A148" s="238"/>
      <c r="B148" s="2082"/>
      <c r="C148" s="2065" t="s">
        <v>639</v>
      </c>
      <c r="D148" s="2066"/>
      <c r="E148" s="219"/>
      <c r="F148" s="219"/>
      <c r="G148" s="219">
        <f t="shared" ref="G148:AK148" si="52">+F148+G147</f>
        <v>0</v>
      </c>
      <c r="H148" s="219">
        <f t="shared" si="52"/>
        <v>0</v>
      </c>
      <c r="I148" s="219">
        <f t="shared" si="52"/>
        <v>0</v>
      </c>
      <c r="J148" s="219">
        <f t="shared" si="52"/>
        <v>0</v>
      </c>
      <c r="K148" s="219">
        <f t="shared" si="52"/>
        <v>0</v>
      </c>
      <c r="L148" s="219">
        <f t="shared" si="52"/>
        <v>0</v>
      </c>
      <c r="M148" s="219">
        <f t="shared" si="52"/>
        <v>0</v>
      </c>
      <c r="N148" s="219">
        <f t="shared" si="52"/>
        <v>0</v>
      </c>
      <c r="O148" s="219">
        <f t="shared" si="52"/>
        <v>0</v>
      </c>
      <c r="P148" s="219">
        <f t="shared" si="52"/>
        <v>0</v>
      </c>
      <c r="Q148" s="219">
        <f t="shared" si="52"/>
        <v>0</v>
      </c>
      <c r="R148" s="219">
        <f t="shared" si="52"/>
        <v>0</v>
      </c>
      <c r="S148" s="219">
        <f t="shared" si="52"/>
        <v>0</v>
      </c>
      <c r="T148" s="219">
        <f t="shared" si="52"/>
        <v>0</v>
      </c>
      <c r="U148" s="219">
        <f t="shared" si="52"/>
        <v>0</v>
      </c>
      <c r="V148" s="219">
        <f t="shared" si="52"/>
        <v>0</v>
      </c>
      <c r="W148" s="219">
        <f t="shared" si="52"/>
        <v>0</v>
      </c>
      <c r="X148" s="219">
        <f t="shared" si="52"/>
        <v>0</v>
      </c>
      <c r="Y148" s="219">
        <f t="shared" si="52"/>
        <v>0</v>
      </c>
      <c r="Z148" s="219">
        <f t="shared" si="52"/>
        <v>0</v>
      </c>
      <c r="AA148" s="219">
        <f t="shared" si="52"/>
        <v>0</v>
      </c>
      <c r="AB148" s="219">
        <f t="shared" si="52"/>
        <v>0</v>
      </c>
      <c r="AC148" s="219">
        <f t="shared" si="52"/>
        <v>0</v>
      </c>
      <c r="AD148" s="219">
        <f t="shared" si="52"/>
        <v>0</v>
      </c>
      <c r="AE148" s="219">
        <f t="shared" si="52"/>
        <v>0</v>
      </c>
      <c r="AF148" s="219">
        <f t="shared" si="52"/>
        <v>0</v>
      </c>
      <c r="AG148" s="219">
        <f t="shared" si="52"/>
        <v>0</v>
      </c>
      <c r="AH148" s="219">
        <f t="shared" si="52"/>
        <v>0</v>
      </c>
      <c r="AI148" s="219">
        <f t="shared" si="52"/>
        <v>0</v>
      </c>
      <c r="AJ148" s="219">
        <f t="shared" si="52"/>
        <v>0</v>
      </c>
      <c r="AK148" s="219">
        <f t="shared" si="52"/>
        <v>0</v>
      </c>
      <c r="AL148" s="266">
        <f>SUM(G148:AK148)</f>
        <v>0</v>
      </c>
    </row>
    <row r="149" spans="1:40" ht="28.5" hidden="1" customHeight="1">
      <c r="A149" s="238"/>
      <c r="B149" s="2082"/>
      <c r="C149" s="2117" t="s">
        <v>640</v>
      </c>
      <c r="D149" s="2117"/>
      <c r="E149" s="273"/>
      <c r="F149" s="274"/>
      <c r="G149" s="275">
        <f t="shared" ref="G149:AK150" si="53">+F149+G144-G117</f>
        <v>0</v>
      </c>
      <c r="H149" s="275">
        <f t="shared" si="53"/>
        <v>0</v>
      </c>
      <c r="I149" s="275">
        <f t="shared" si="53"/>
        <v>0</v>
      </c>
      <c r="J149" s="275">
        <f t="shared" si="53"/>
        <v>0</v>
      </c>
      <c r="K149" s="275">
        <f t="shared" si="53"/>
        <v>0</v>
      </c>
      <c r="L149" s="275">
        <f t="shared" si="53"/>
        <v>0</v>
      </c>
      <c r="M149" s="275">
        <f t="shared" si="53"/>
        <v>0</v>
      </c>
      <c r="N149" s="275">
        <f t="shared" si="53"/>
        <v>0</v>
      </c>
      <c r="O149" s="275">
        <f t="shared" si="53"/>
        <v>0</v>
      </c>
      <c r="P149" s="275">
        <f t="shared" si="53"/>
        <v>0</v>
      </c>
      <c r="Q149" s="275">
        <f t="shared" si="53"/>
        <v>0</v>
      </c>
      <c r="R149" s="275">
        <f t="shared" si="53"/>
        <v>0</v>
      </c>
      <c r="S149" s="275">
        <f t="shared" si="53"/>
        <v>0</v>
      </c>
      <c r="T149" s="275">
        <f t="shared" si="53"/>
        <v>0</v>
      </c>
      <c r="U149" s="275">
        <f t="shared" si="53"/>
        <v>0</v>
      </c>
      <c r="V149" s="275">
        <f t="shared" si="53"/>
        <v>0</v>
      </c>
      <c r="W149" s="275">
        <f t="shared" si="53"/>
        <v>0</v>
      </c>
      <c r="X149" s="275">
        <f t="shared" si="53"/>
        <v>0</v>
      </c>
      <c r="Y149" s="275">
        <f t="shared" si="53"/>
        <v>0</v>
      </c>
      <c r="Z149" s="275">
        <f t="shared" si="53"/>
        <v>0</v>
      </c>
      <c r="AA149" s="275">
        <f t="shared" si="53"/>
        <v>0</v>
      </c>
      <c r="AB149" s="275">
        <f t="shared" si="53"/>
        <v>0</v>
      </c>
      <c r="AC149" s="275">
        <f t="shared" si="53"/>
        <v>0</v>
      </c>
      <c r="AD149" s="275">
        <f t="shared" si="53"/>
        <v>0</v>
      </c>
      <c r="AE149" s="275">
        <f t="shared" si="53"/>
        <v>0</v>
      </c>
      <c r="AF149" s="275">
        <f t="shared" si="53"/>
        <v>0</v>
      </c>
      <c r="AG149" s="275">
        <f t="shared" si="53"/>
        <v>0</v>
      </c>
      <c r="AH149" s="275">
        <f t="shared" si="53"/>
        <v>0</v>
      </c>
      <c r="AI149" s="275">
        <f t="shared" si="53"/>
        <v>0</v>
      </c>
      <c r="AJ149" s="275">
        <f t="shared" si="53"/>
        <v>0</v>
      </c>
      <c r="AK149" s="275">
        <f t="shared" si="53"/>
        <v>0</v>
      </c>
      <c r="AL149" s="276">
        <f>AK149</f>
        <v>0</v>
      </c>
    </row>
    <row r="150" spans="1:40" ht="28.5" hidden="1" customHeight="1">
      <c r="A150" s="238"/>
      <c r="B150" s="2082"/>
      <c r="C150" s="2118" t="s">
        <v>641</v>
      </c>
      <c r="D150" s="2118"/>
      <c r="E150" s="231"/>
      <c r="F150" s="246">
        <f>+F143+F133+F125+F120</f>
        <v>0</v>
      </c>
      <c r="G150" s="232">
        <f t="shared" si="53"/>
        <v>0</v>
      </c>
      <c r="H150" s="232">
        <f t="shared" si="53"/>
        <v>0</v>
      </c>
      <c r="I150" s="232">
        <f t="shared" si="53"/>
        <v>0</v>
      </c>
      <c r="J150" s="232">
        <f t="shared" si="53"/>
        <v>0</v>
      </c>
      <c r="K150" s="232">
        <f t="shared" si="53"/>
        <v>0</v>
      </c>
      <c r="L150" s="232">
        <f t="shared" si="53"/>
        <v>0</v>
      </c>
      <c r="M150" s="232">
        <f t="shared" si="53"/>
        <v>0</v>
      </c>
      <c r="N150" s="232">
        <f t="shared" si="53"/>
        <v>0</v>
      </c>
      <c r="O150" s="232">
        <f t="shared" si="53"/>
        <v>0</v>
      </c>
      <c r="P150" s="232">
        <f t="shared" si="53"/>
        <v>0</v>
      </c>
      <c r="Q150" s="232">
        <f t="shared" si="53"/>
        <v>0</v>
      </c>
      <c r="R150" s="232">
        <f t="shared" si="53"/>
        <v>0</v>
      </c>
      <c r="S150" s="232">
        <f t="shared" si="53"/>
        <v>0</v>
      </c>
      <c r="T150" s="232">
        <f t="shared" si="53"/>
        <v>0</v>
      </c>
      <c r="U150" s="232">
        <f t="shared" si="53"/>
        <v>0</v>
      </c>
      <c r="V150" s="232">
        <f t="shared" si="53"/>
        <v>0</v>
      </c>
      <c r="W150" s="232">
        <f t="shared" si="53"/>
        <v>0</v>
      </c>
      <c r="X150" s="232">
        <f t="shared" si="53"/>
        <v>0</v>
      </c>
      <c r="Y150" s="232">
        <f t="shared" si="53"/>
        <v>0</v>
      </c>
      <c r="Z150" s="232">
        <f t="shared" si="53"/>
        <v>0</v>
      </c>
      <c r="AA150" s="232">
        <f t="shared" si="53"/>
        <v>0</v>
      </c>
      <c r="AB150" s="232">
        <f t="shared" si="53"/>
        <v>0</v>
      </c>
      <c r="AC150" s="232">
        <f t="shared" si="53"/>
        <v>0</v>
      </c>
      <c r="AD150" s="232">
        <f t="shared" si="53"/>
        <v>0</v>
      </c>
      <c r="AE150" s="232">
        <f t="shared" si="53"/>
        <v>0</v>
      </c>
      <c r="AF150" s="232">
        <f t="shared" si="53"/>
        <v>0</v>
      </c>
      <c r="AG150" s="232">
        <f t="shared" si="53"/>
        <v>0</v>
      </c>
      <c r="AH150" s="232">
        <f t="shared" si="53"/>
        <v>0</v>
      </c>
      <c r="AI150" s="232">
        <f t="shared" si="53"/>
        <v>0</v>
      </c>
      <c r="AJ150" s="232">
        <f t="shared" si="53"/>
        <v>0</v>
      </c>
      <c r="AK150" s="232">
        <f t="shared" si="53"/>
        <v>0</v>
      </c>
      <c r="AL150" s="267">
        <f>AK150</f>
        <v>0</v>
      </c>
    </row>
    <row r="151" spans="1:40" ht="28.5" hidden="1" customHeight="1" thickBot="1">
      <c r="A151" s="238"/>
      <c r="B151" s="2083"/>
      <c r="C151" s="2119" t="s">
        <v>8</v>
      </c>
      <c r="D151" s="2119"/>
      <c r="E151" s="228"/>
      <c r="F151" s="229"/>
      <c r="G151" s="230">
        <f>+G150-G149</f>
        <v>0</v>
      </c>
      <c r="H151" s="230">
        <f t="shared" ref="H151:AK151" si="54">+H150-H149</f>
        <v>0</v>
      </c>
      <c r="I151" s="230">
        <f t="shared" si="54"/>
        <v>0</v>
      </c>
      <c r="J151" s="230">
        <f t="shared" si="54"/>
        <v>0</v>
      </c>
      <c r="K151" s="230">
        <f t="shared" si="54"/>
        <v>0</v>
      </c>
      <c r="L151" s="230">
        <f t="shared" si="54"/>
        <v>0</v>
      </c>
      <c r="M151" s="230">
        <f t="shared" si="54"/>
        <v>0</v>
      </c>
      <c r="N151" s="230">
        <f t="shared" si="54"/>
        <v>0</v>
      </c>
      <c r="O151" s="230">
        <f t="shared" si="54"/>
        <v>0</v>
      </c>
      <c r="P151" s="230">
        <f t="shared" si="54"/>
        <v>0</v>
      </c>
      <c r="Q151" s="230">
        <f t="shared" si="54"/>
        <v>0</v>
      </c>
      <c r="R151" s="230">
        <f t="shared" si="54"/>
        <v>0</v>
      </c>
      <c r="S151" s="230">
        <f t="shared" si="54"/>
        <v>0</v>
      </c>
      <c r="T151" s="230">
        <f t="shared" si="54"/>
        <v>0</v>
      </c>
      <c r="U151" s="230">
        <f t="shared" si="54"/>
        <v>0</v>
      </c>
      <c r="V151" s="230">
        <f t="shared" si="54"/>
        <v>0</v>
      </c>
      <c r="W151" s="230">
        <f t="shared" si="54"/>
        <v>0</v>
      </c>
      <c r="X151" s="230">
        <f t="shared" si="54"/>
        <v>0</v>
      </c>
      <c r="Y151" s="230">
        <f t="shared" si="54"/>
        <v>0</v>
      </c>
      <c r="Z151" s="230">
        <f t="shared" si="54"/>
        <v>0</v>
      </c>
      <c r="AA151" s="230">
        <f t="shared" si="54"/>
        <v>0</v>
      </c>
      <c r="AB151" s="230">
        <f t="shared" si="54"/>
        <v>0</v>
      </c>
      <c r="AC151" s="230">
        <f t="shared" si="54"/>
        <v>0</v>
      </c>
      <c r="AD151" s="230">
        <f t="shared" si="54"/>
        <v>0</v>
      </c>
      <c r="AE151" s="230">
        <f t="shared" si="54"/>
        <v>0</v>
      </c>
      <c r="AF151" s="230">
        <f t="shared" si="54"/>
        <v>0</v>
      </c>
      <c r="AG151" s="230">
        <f t="shared" si="54"/>
        <v>0</v>
      </c>
      <c r="AH151" s="230">
        <f t="shared" si="54"/>
        <v>0</v>
      </c>
      <c r="AI151" s="230">
        <f t="shared" si="54"/>
        <v>0</v>
      </c>
      <c r="AJ151" s="230">
        <f t="shared" si="54"/>
        <v>0</v>
      </c>
      <c r="AK151" s="230">
        <f t="shared" si="54"/>
        <v>0</v>
      </c>
      <c r="AL151" s="268">
        <f>+AK151+AL150-AL149</f>
        <v>0</v>
      </c>
    </row>
    <row r="152" spans="1:40" ht="30.75" customHeight="1" thickTop="1">
      <c r="A152" s="38"/>
    </row>
    <row r="153" spans="1:40" ht="30.75" customHeight="1">
      <c r="A153" s="38"/>
    </row>
    <row r="154" spans="1:40" ht="30.75" customHeight="1">
      <c r="A154" s="38"/>
    </row>
    <row r="155" spans="1:40" ht="30.75" customHeight="1">
      <c r="A155" s="38"/>
    </row>
    <row r="156" spans="1:40" ht="30.75" customHeight="1">
      <c r="A156" s="38"/>
    </row>
  </sheetData>
  <autoFilter ref="A7:AV151" xr:uid="{00000000-0009-0000-0000-000013000000}">
    <filterColumn colId="0">
      <filters>
        <filter val="仕上"/>
      </filters>
    </filterColumn>
    <filterColumn colId="2" showButton="0"/>
  </autoFilter>
  <mergeCells count="156">
    <mergeCell ref="D2:F2"/>
    <mergeCell ref="B134:B151"/>
    <mergeCell ref="C134:C135"/>
    <mergeCell ref="C136:C137"/>
    <mergeCell ref="C138:C139"/>
    <mergeCell ref="C140:C141"/>
    <mergeCell ref="C143:D143"/>
    <mergeCell ref="C144:D144"/>
    <mergeCell ref="C122:D122"/>
    <mergeCell ref="C123:D123"/>
    <mergeCell ref="C124:D124"/>
    <mergeCell ref="C125:D125"/>
    <mergeCell ref="C126:D126"/>
    <mergeCell ref="B117:B133"/>
    <mergeCell ref="C151:D151"/>
    <mergeCell ref="C145:D145"/>
    <mergeCell ref="C146:D146"/>
    <mergeCell ref="C147:D147"/>
    <mergeCell ref="C148:D148"/>
    <mergeCell ref="C149:D149"/>
    <mergeCell ref="C150:D150"/>
    <mergeCell ref="C131:D131"/>
    <mergeCell ref="C132:D132"/>
    <mergeCell ref="C133:D133"/>
    <mergeCell ref="E126:E133"/>
    <mergeCell ref="C127:D127"/>
    <mergeCell ref="C128:D128"/>
    <mergeCell ref="C129:D129"/>
    <mergeCell ref="C130:D130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E91:E98"/>
    <mergeCell ref="C92:D92"/>
    <mergeCell ref="C93:D93"/>
    <mergeCell ref="C94:D94"/>
    <mergeCell ref="C95:D95"/>
    <mergeCell ref="C96:D96"/>
    <mergeCell ref="C97:D97"/>
    <mergeCell ref="C98:D98"/>
    <mergeCell ref="B99:B116"/>
    <mergeCell ref="C99:C100"/>
    <mergeCell ref="C101:C102"/>
    <mergeCell ref="C103:C104"/>
    <mergeCell ref="C105:C106"/>
    <mergeCell ref="C108:D108"/>
    <mergeCell ref="C109:D109"/>
    <mergeCell ref="C110:D110"/>
    <mergeCell ref="C111:D111"/>
    <mergeCell ref="C112:D112"/>
    <mergeCell ref="C81:D81"/>
    <mergeCell ref="B82:B98"/>
    <mergeCell ref="C82:D82"/>
    <mergeCell ref="C83:D83"/>
    <mergeCell ref="C84:D84"/>
    <mergeCell ref="C85:D85"/>
    <mergeCell ref="C86:D86"/>
    <mergeCell ref="C87:D87"/>
    <mergeCell ref="C88:D88"/>
    <mergeCell ref="C89:D89"/>
    <mergeCell ref="B64:B81"/>
    <mergeCell ref="C90:D90"/>
    <mergeCell ref="C91:D91"/>
    <mergeCell ref="C79:D79"/>
    <mergeCell ref="C80:D80"/>
    <mergeCell ref="E56:E63"/>
    <mergeCell ref="C57:D57"/>
    <mergeCell ref="C58:D58"/>
    <mergeCell ref="C59:D59"/>
    <mergeCell ref="C60:D60"/>
    <mergeCell ref="C75:D75"/>
    <mergeCell ref="C76:D76"/>
    <mergeCell ref="C77:D77"/>
    <mergeCell ref="C78:D78"/>
    <mergeCell ref="C61:D61"/>
    <mergeCell ref="C62:D62"/>
    <mergeCell ref="C63:D63"/>
    <mergeCell ref="C64:C65"/>
    <mergeCell ref="C66:C67"/>
    <mergeCell ref="C68:C69"/>
    <mergeCell ref="C70:C71"/>
    <mergeCell ref="C73:D73"/>
    <mergeCell ref="C74:D74"/>
    <mergeCell ref="C44:D44"/>
    <mergeCell ref="C45:D45"/>
    <mergeCell ref="C46:D46"/>
    <mergeCell ref="B47:B63"/>
    <mergeCell ref="C47:D47"/>
    <mergeCell ref="C48:D48"/>
    <mergeCell ref="C49:D49"/>
    <mergeCell ref="C50:D50"/>
    <mergeCell ref="C51:D51"/>
    <mergeCell ref="B29:B46"/>
    <mergeCell ref="C29:C30"/>
    <mergeCell ref="C31:C32"/>
    <mergeCell ref="C33:C34"/>
    <mergeCell ref="C35:C36"/>
    <mergeCell ref="C38:D38"/>
    <mergeCell ref="C39:D39"/>
    <mergeCell ref="C40:D40"/>
    <mergeCell ref="C41:D41"/>
    <mergeCell ref="C42:D42"/>
    <mergeCell ref="C52:D52"/>
    <mergeCell ref="C53:D53"/>
    <mergeCell ref="C54:D54"/>
    <mergeCell ref="C55:D55"/>
    <mergeCell ref="C56:D56"/>
    <mergeCell ref="E16:E23"/>
    <mergeCell ref="C17:D17"/>
    <mergeCell ref="C18:D18"/>
    <mergeCell ref="C19:D19"/>
    <mergeCell ref="C20:D20"/>
    <mergeCell ref="C21:D21"/>
    <mergeCell ref="C22:D22"/>
    <mergeCell ref="C23:D23"/>
    <mergeCell ref="C43:D43"/>
    <mergeCell ref="B5:B6"/>
    <mergeCell ref="D5:D6"/>
    <mergeCell ref="E5:E6"/>
    <mergeCell ref="F5:F6"/>
    <mergeCell ref="AB2:AC2"/>
    <mergeCell ref="AD2:AE2"/>
    <mergeCell ref="AF2:AG2"/>
    <mergeCell ref="B7:B2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24:D24"/>
    <mergeCell ref="E24:E28"/>
    <mergeCell ref="C25:D25"/>
    <mergeCell ref="C26:D26"/>
    <mergeCell ref="C27:D27"/>
    <mergeCell ref="C28:D28"/>
    <mergeCell ref="C16:D16"/>
    <mergeCell ref="AJ2:AL2"/>
    <mergeCell ref="G3:H3"/>
    <mergeCell ref="AB3:AC3"/>
    <mergeCell ref="AD3:AE3"/>
    <mergeCell ref="AF3:AG3"/>
    <mergeCell ref="AJ3:AL3"/>
    <mergeCell ref="AB4:AC4"/>
    <mergeCell ref="AD4:AE4"/>
    <mergeCell ref="AF4:AG4"/>
    <mergeCell ref="N3:P3"/>
  </mergeCells>
  <phoneticPr fontId="6"/>
  <conditionalFormatting sqref="G5:AK151">
    <cfRule type="expression" dxfId="26" priority="1">
      <formula>WEEKDAY(G$6)=1</formula>
    </cfRule>
    <cfRule type="expression" dxfId="25" priority="2">
      <formula>WEEKDAY(G$6)=7</formula>
    </cfRule>
  </conditionalFormatting>
  <printOptions horizontalCentered="1" verticalCentered="1"/>
  <pageMargins left="0.39370078740157483" right="0.39370078740157483" top="0.78740157480314965" bottom="0.39370078740157483" header="0.31496062992125984" footer="0.31496062992125984"/>
  <pageSetup paperSize="8" scale="45" orientation="landscape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>
    <tabColor rgb="FFFFFF99"/>
    <pageSetUpPr fitToPage="1"/>
  </sheetPr>
  <dimension ref="A1:AV163"/>
  <sheetViews>
    <sheetView showZeros="0" view="pageBreakPreview" zoomScale="25" zoomScaleNormal="40" zoomScaleSheetLayoutView="25" workbookViewId="0">
      <pane xSplit="6" ySplit="6" topLeftCell="G7" activePane="bottomRight" state="frozen"/>
      <selection pane="topRight" activeCell="Y58" sqref="Y58"/>
      <selection pane="bottomLeft" activeCell="Y58" sqref="Y58"/>
      <selection pane="bottomRight" activeCell="AB4" sqref="AB4:AC4"/>
    </sheetView>
  </sheetViews>
  <sheetFormatPr defaultRowHeight="16.2"/>
  <cols>
    <col min="1" max="2" width="9" customWidth="1"/>
    <col min="3" max="3" width="12.6640625" customWidth="1"/>
    <col min="4" max="4" width="10.6640625" customWidth="1"/>
    <col min="5" max="5" width="11.6640625" style="92" customWidth="1"/>
    <col min="6" max="6" width="14.33203125" customWidth="1"/>
    <col min="7" max="37" width="12" customWidth="1"/>
    <col min="38" max="38" width="12.6640625" style="1" customWidth="1"/>
    <col min="40" max="40" width="17" customWidth="1"/>
    <col min="48" max="48" width="9.6640625" customWidth="1"/>
  </cols>
  <sheetData>
    <row r="1" spans="1:39" ht="16.8" thickBot="1"/>
    <row r="2" spans="1:39" ht="25.8">
      <c r="A2" s="38"/>
      <c r="B2" s="3"/>
      <c r="C2" s="3"/>
      <c r="D2" s="2101" t="s">
        <v>613</v>
      </c>
      <c r="E2" s="2101"/>
      <c r="F2" s="2101"/>
      <c r="G2" s="51"/>
      <c r="H2" s="52"/>
      <c r="I2" s="52"/>
      <c r="J2" s="53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2077" t="s">
        <v>351</v>
      </c>
      <c r="AC2" s="2078"/>
      <c r="AD2" s="2079" t="s">
        <v>614</v>
      </c>
      <c r="AE2" s="2080"/>
      <c r="AF2" s="2079" t="s">
        <v>352</v>
      </c>
      <c r="AG2" s="2078"/>
      <c r="AH2" s="148"/>
      <c r="AI2" s="147"/>
      <c r="AJ2" s="2103"/>
      <c r="AK2" s="2103"/>
      <c r="AL2" s="2103"/>
    </row>
    <row r="3" spans="1:39" ht="48" customHeight="1" thickBot="1">
      <c r="A3" s="15"/>
      <c r="B3" s="107"/>
      <c r="C3" s="103"/>
      <c r="D3" s="107" t="s">
        <v>615</v>
      </c>
      <c r="E3" s="105"/>
      <c r="F3" s="104"/>
      <c r="G3" s="2104" t="s">
        <v>1043</v>
      </c>
      <c r="H3" s="2104"/>
      <c r="I3" s="886" t="str">
        <f>MKC①!J3</f>
        <v>5</v>
      </c>
      <c r="J3" s="60" t="s">
        <v>616</v>
      </c>
      <c r="K3" s="58"/>
      <c r="N3" s="2110"/>
      <c r="O3" s="2110"/>
      <c r="P3" s="2110"/>
      <c r="Q3" s="59"/>
      <c r="R3" s="57"/>
      <c r="S3" s="58"/>
      <c r="T3" s="58"/>
      <c r="U3" s="58"/>
      <c r="V3" s="58"/>
      <c r="W3" s="58"/>
      <c r="X3" s="58"/>
      <c r="Y3" s="61"/>
      <c r="Z3" s="58"/>
      <c r="AA3" s="58"/>
      <c r="AB3" s="2105" t="s">
        <v>355</v>
      </c>
      <c r="AC3" s="2106"/>
      <c r="AD3" s="2107" t="s">
        <v>356</v>
      </c>
      <c r="AE3" s="2106"/>
      <c r="AF3" s="2107" t="s">
        <v>356</v>
      </c>
      <c r="AG3" s="2108"/>
      <c r="AH3" s="10"/>
      <c r="AI3" s="147" t="s">
        <v>617</v>
      </c>
      <c r="AJ3" s="2103">
        <f ca="1">TODAY()</f>
        <v>46164</v>
      </c>
      <c r="AK3" s="2103"/>
      <c r="AL3" s="2103"/>
      <c r="AM3" s="12"/>
    </row>
    <row r="4" spans="1:39" ht="24" thickBot="1">
      <c r="A4" s="15"/>
      <c r="B4" s="102"/>
      <c r="C4" s="103"/>
      <c r="D4" s="102"/>
      <c r="E4" s="106"/>
      <c r="F4" s="10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2109"/>
      <c r="AC4" s="2109"/>
      <c r="AD4" s="2109"/>
      <c r="AE4" s="2109"/>
      <c r="AF4" s="2109"/>
      <c r="AG4" s="2109"/>
      <c r="AH4" s="62"/>
      <c r="AI4" s="62"/>
      <c r="AJ4" s="63"/>
      <c r="AK4" s="63"/>
      <c r="AL4" s="64"/>
    </row>
    <row r="5" spans="1:39" ht="30.75" customHeight="1" thickTop="1">
      <c r="A5" s="15"/>
      <c r="B5" s="2069" t="s">
        <v>1</v>
      </c>
      <c r="C5" s="136"/>
      <c r="D5" s="2071"/>
      <c r="E5" s="2073" t="s">
        <v>6</v>
      </c>
      <c r="F5" s="2075" t="s">
        <v>618</v>
      </c>
      <c r="G5" s="149">
        <f>DATE(2024,I3,1)</f>
        <v>45413</v>
      </c>
      <c r="H5" s="149">
        <f>G5+1</f>
        <v>45414</v>
      </c>
      <c r="I5" s="149">
        <f t="shared" ref="I5:AK5" si="0">H5+1</f>
        <v>45415</v>
      </c>
      <c r="J5" s="149">
        <f t="shared" si="0"/>
        <v>45416</v>
      </c>
      <c r="K5" s="149">
        <f t="shared" si="0"/>
        <v>45417</v>
      </c>
      <c r="L5" s="149">
        <f t="shared" si="0"/>
        <v>45418</v>
      </c>
      <c r="M5" s="149">
        <f t="shared" si="0"/>
        <v>45419</v>
      </c>
      <c r="N5" s="149">
        <f t="shared" si="0"/>
        <v>45420</v>
      </c>
      <c r="O5" s="149">
        <f t="shared" si="0"/>
        <v>45421</v>
      </c>
      <c r="P5" s="149">
        <f t="shared" si="0"/>
        <v>45422</v>
      </c>
      <c r="Q5" s="149">
        <f t="shared" si="0"/>
        <v>45423</v>
      </c>
      <c r="R5" s="149">
        <f t="shared" si="0"/>
        <v>45424</v>
      </c>
      <c r="S5" s="149">
        <f t="shared" si="0"/>
        <v>45425</v>
      </c>
      <c r="T5" s="149">
        <f t="shared" si="0"/>
        <v>45426</v>
      </c>
      <c r="U5" s="149">
        <f t="shared" si="0"/>
        <v>45427</v>
      </c>
      <c r="V5" s="149">
        <f t="shared" si="0"/>
        <v>45428</v>
      </c>
      <c r="W5" s="149">
        <f t="shared" si="0"/>
        <v>45429</v>
      </c>
      <c r="X5" s="149">
        <f t="shared" si="0"/>
        <v>45430</v>
      </c>
      <c r="Y5" s="149">
        <f t="shared" si="0"/>
        <v>45431</v>
      </c>
      <c r="Z5" s="149">
        <f t="shared" si="0"/>
        <v>45432</v>
      </c>
      <c r="AA5" s="149">
        <f t="shared" si="0"/>
        <v>45433</v>
      </c>
      <c r="AB5" s="149">
        <f t="shared" si="0"/>
        <v>45434</v>
      </c>
      <c r="AC5" s="149">
        <f t="shared" si="0"/>
        <v>45435</v>
      </c>
      <c r="AD5" s="149">
        <f t="shared" si="0"/>
        <v>45436</v>
      </c>
      <c r="AE5" s="149">
        <f t="shared" si="0"/>
        <v>45437</v>
      </c>
      <c r="AF5" s="149">
        <f t="shared" si="0"/>
        <v>45438</v>
      </c>
      <c r="AG5" s="149">
        <f t="shared" si="0"/>
        <v>45439</v>
      </c>
      <c r="AH5" s="149">
        <f t="shared" si="0"/>
        <v>45440</v>
      </c>
      <c r="AI5" s="149">
        <f t="shared" si="0"/>
        <v>45441</v>
      </c>
      <c r="AJ5" s="149">
        <f t="shared" si="0"/>
        <v>45442</v>
      </c>
      <c r="AK5" s="149">
        <f t="shared" si="0"/>
        <v>45443</v>
      </c>
      <c r="AL5" s="150"/>
    </row>
    <row r="6" spans="1:39" ht="30.75" customHeight="1" thickBot="1">
      <c r="A6" s="9"/>
      <c r="B6" s="2070"/>
      <c r="C6" s="137"/>
      <c r="D6" s="2072"/>
      <c r="E6" s="2074"/>
      <c r="F6" s="2076"/>
      <c r="G6" s="138">
        <f t="shared" ref="G6:AK6" si="1">+G5</f>
        <v>45413</v>
      </c>
      <c r="H6" s="138">
        <f t="shared" si="1"/>
        <v>45414</v>
      </c>
      <c r="I6" s="138">
        <f t="shared" si="1"/>
        <v>45415</v>
      </c>
      <c r="J6" s="138">
        <f t="shared" si="1"/>
        <v>45416</v>
      </c>
      <c r="K6" s="138">
        <f t="shared" si="1"/>
        <v>45417</v>
      </c>
      <c r="L6" s="138">
        <f t="shared" si="1"/>
        <v>45418</v>
      </c>
      <c r="M6" s="138">
        <f t="shared" si="1"/>
        <v>45419</v>
      </c>
      <c r="N6" s="138">
        <f t="shared" si="1"/>
        <v>45420</v>
      </c>
      <c r="O6" s="138">
        <f t="shared" si="1"/>
        <v>45421</v>
      </c>
      <c r="P6" s="138">
        <f t="shared" si="1"/>
        <v>45422</v>
      </c>
      <c r="Q6" s="138">
        <f t="shared" si="1"/>
        <v>45423</v>
      </c>
      <c r="R6" s="138">
        <f t="shared" si="1"/>
        <v>45424</v>
      </c>
      <c r="S6" s="138">
        <f t="shared" si="1"/>
        <v>45425</v>
      </c>
      <c r="T6" s="138">
        <f t="shared" si="1"/>
        <v>45426</v>
      </c>
      <c r="U6" s="138">
        <f t="shared" si="1"/>
        <v>45427</v>
      </c>
      <c r="V6" s="138">
        <f t="shared" si="1"/>
        <v>45428</v>
      </c>
      <c r="W6" s="138">
        <f t="shared" si="1"/>
        <v>45429</v>
      </c>
      <c r="X6" s="138">
        <f t="shared" si="1"/>
        <v>45430</v>
      </c>
      <c r="Y6" s="138">
        <f t="shared" si="1"/>
        <v>45431</v>
      </c>
      <c r="Z6" s="138">
        <f t="shared" si="1"/>
        <v>45432</v>
      </c>
      <c r="AA6" s="138">
        <f t="shared" si="1"/>
        <v>45433</v>
      </c>
      <c r="AB6" s="138">
        <f t="shared" si="1"/>
        <v>45434</v>
      </c>
      <c r="AC6" s="138">
        <f t="shared" si="1"/>
        <v>45435</v>
      </c>
      <c r="AD6" s="138">
        <f t="shared" si="1"/>
        <v>45436</v>
      </c>
      <c r="AE6" s="138">
        <f t="shared" si="1"/>
        <v>45437</v>
      </c>
      <c r="AF6" s="138">
        <f t="shared" si="1"/>
        <v>45438</v>
      </c>
      <c r="AG6" s="138">
        <f t="shared" si="1"/>
        <v>45439</v>
      </c>
      <c r="AH6" s="138">
        <f t="shared" si="1"/>
        <v>45440</v>
      </c>
      <c r="AI6" s="138">
        <f t="shared" si="1"/>
        <v>45441</v>
      </c>
      <c r="AJ6" s="138">
        <f t="shared" si="1"/>
        <v>45442</v>
      </c>
      <c r="AK6" s="781">
        <f t="shared" si="1"/>
        <v>45443</v>
      </c>
      <c r="AL6" s="151"/>
    </row>
    <row r="7" spans="1:39" ht="30.75" customHeight="1" thickTop="1">
      <c r="A7" s="238" t="s">
        <v>9</v>
      </c>
      <c r="B7" s="2081" t="s">
        <v>650</v>
      </c>
      <c r="C7" s="2067" t="s">
        <v>120</v>
      </c>
      <c r="D7" s="2068"/>
      <c r="E7" s="127"/>
      <c r="F7" s="302">
        <f>MKC②!G7</f>
        <v>0</v>
      </c>
      <c r="G7" s="798">
        <f>MKC②!H7</f>
        <v>0</v>
      </c>
      <c r="H7" s="798">
        <f>MKC②!I7</f>
        <v>0</v>
      </c>
      <c r="I7" s="798">
        <f>MKC②!J7</f>
        <v>0</v>
      </c>
      <c r="J7" s="798">
        <f>MKC②!K7</f>
        <v>0</v>
      </c>
      <c r="K7" s="798">
        <f>MKC②!L7</f>
        <v>0</v>
      </c>
      <c r="L7" s="798">
        <f>MKC②!M7</f>
        <v>108</v>
      </c>
      <c r="M7" s="798">
        <f>MKC②!N7</f>
        <v>0</v>
      </c>
      <c r="N7" s="798">
        <f>MKC②!O7</f>
        <v>0</v>
      </c>
      <c r="O7" s="798">
        <f>MKC②!P7</f>
        <v>0</v>
      </c>
      <c r="P7" s="798">
        <f>MKC②!Q7</f>
        <v>0</v>
      </c>
      <c r="Q7" s="798">
        <f>MKC②!R7</f>
        <v>0</v>
      </c>
      <c r="R7" s="798">
        <f>MKC②!S7</f>
        <v>108</v>
      </c>
      <c r="S7" s="798">
        <f>MKC②!T7</f>
        <v>0</v>
      </c>
      <c r="T7" s="798">
        <f>MKC②!U7</f>
        <v>0</v>
      </c>
      <c r="U7" s="798">
        <f>MKC②!V7</f>
        <v>0</v>
      </c>
      <c r="V7" s="798">
        <f>MKC②!W7</f>
        <v>0</v>
      </c>
      <c r="W7" s="798">
        <f>MKC②!X7</f>
        <v>0</v>
      </c>
      <c r="X7" s="798">
        <f>MKC②!Y7</f>
        <v>0</v>
      </c>
      <c r="Y7" s="798">
        <f>MKC②!Z7</f>
        <v>108</v>
      </c>
      <c r="Z7" s="798">
        <f>MKC②!AA7</f>
        <v>0</v>
      </c>
      <c r="AA7" s="798">
        <f>MKC②!AB7</f>
        <v>0</v>
      </c>
      <c r="AB7" s="798">
        <f>MKC②!AC7</f>
        <v>0</v>
      </c>
      <c r="AC7" s="798">
        <f>MKC②!AD7</f>
        <v>0</v>
      </c>
      <c r="AD7" s="798">
        <f>MKC②!AE7</f>
        <v>0</v>
      </c>
      <c r="AE7" s="798">
        <f>MKC②!AF7</f>
        <v>0</v>
      </c>
      <c r="AF7" s="798">
        <f>MKC②!AG7</f>
        <v>0</v>
      </c>
      <c r="AG7" s="798">
        <f>MKC②!AH7</f>
        <v>108</v>
      </c>
      <c r="AH7" s="798">
        <f>MKC②!AI7</f>
        <v>0</v>
      </c>
      <c r="AI7" s="798">
        <f>MKC②!AJ7</f>
        <v>0</v>
      </c>
      <c r="AJ7" s="798">
        <f>MKC②!AK7</f>
        <v>0</v>
      </c>
      <c r="AK7" s="798">
        <f>MKC②!AL7</f>
        <v>0</v>
      </c>
      <c r="AL7" s="189">
        <f>MKC②!AM7</f>
        <v>432</v>
      </c>
    </row>
    <row r="8" spans="1:39" ht="30.75" customHeight="1">
      <c r="A8" s="238" t="s">
        <v>9</v>
      </c>
      <c r="B8" s="2082"/>
      <c r="C8" s="2084" t="s">
        <v>621</v>
      </c>
      <c r="D8" s="2085"/>
      <c r="E8" s="80"/>
      <c r="F8" s="213">
        <f>MKC②!G8</f>
        <v>0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475"/>
    </row>
    <row r="9" spans="1:39" ht="30.75" customHeight="1">
      <c r="A9" s="238" t="s">
        <v>9</v>
      </c>
      <c r="B9" s="2082"/>
      <c r="C9" s="2120" t="s">
        <v>622</v>
      </c>
      <c r="D9" s="2121"/>
      <c r="E9" s="122"/>
      <c r="F9" s="758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6"/>
    </row>
    <row r="10" spans="1:39" ht="30.75" customHeight="1" thickBot="1">
      <c r="A10" s="238" t="s">
        <v>9</v>
      </c>
      <c r="B10" s="2082"/>
      <c r="C10" s="2049" t="s">
        <v>54</v>
      </c>
      <c r="D10" s="2050"/>
      <c r="E10" s="320"/>
      <c r="F10" s="321">
        <f>MKC②!G10</f>
        <v>216</v>
      </c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2"/>
      <c r="R10" s="362"/>
      <c r="S10" s="362"/>
      <c r="T10" s="362"/>
      <c r="U10" s="362"/>
      <c r="V10" s="362"/>
      <c r="W10" s="362"/>
      <c r="X10" s="362"/>
      <c r="Y10" s="362"/>
      <c r="Z10" s="362"/>
      <c r="AA10" s="362"/>
      <c r="AB10" s="362"/>
      <c r="AC10" s="362"/>
      <c r="AD10" s="362"/>
      <c r="AE10" s="362"/>
      <c r="AF10" s="362"/>
      <c r="AG10" s="362"/>
      <c r="AH10" s="362"/>
      <c r="AI10" s="362"/>
      <c r="AJ10" s="362"/>
      <c r="AK10" s="362"/>
      <c r="AL10" s="323"/>
    </row>
    <row r="11" spans="1:39" ht="30.75" customHeight="1" thickTop="1">
      <c r="A11" s="238" t="s">
        <v>9</v>
      </c>
      <c r="B11" s="2082"/>
      <c r="C11" s="2051" t="s">
        <v>40</v>
      </c>
      <c r="D11" s="2052"/>
      <c r="E11" s="152"/>
      <c r="F11" s="792">
        <f>MKC②!G11</f>
        <v>0</v>
      </c>
      <c r="G11" s="153">
        <f>MKC②!H11</f>
        <v>0</v>
      </c>
      <c r="H11" s="153">
        <f>MKC②!I11</f>
        <v>0</v>
      </c>
      <c r="I11" s="153">
        <f>MKC②!J11</f>
        <v>0</v>
      </c>
      <c r="J11" s="153">
        <f>MKC②!K11</f>
        <v>0</v>
      </c>
      <c r="K11" s="153">
        <f>MKC②!L11</f>
        <v>0</v>
      </c>
      <c r="L11" s="153">
        <f>MKC②!M11</f>
        <v>0</v>
      </c>
      <c r="M11" s="153">
        <f>MKC②!N11</f>
        <v>0</v>
      </c>
      <c r="N11" s="153">
        <f>MKC②!O11</f>
        <v>0</v>
      </c>
      <c r="O11" s="153">
        <f>MKC②!P11</f>
        <v>0</v>
      </c>
      <c r="P11" s="153">
        <f>MKC②!Q11</f>
        <v>0</v>
      </c>
      <c r="Q11" s="153">
        <f>MKC②!R11</f>
        <v>108</v>
      </c>
      <c r="R11" s="153">
        <f>MKC②!S11</f>
        <v>0</v>
      </c>
      <c r="S11" s="153">
        <f>MKC②!T11</f>
        <v>0</v>
      </c>
      <c r="T11" s="153">
        <f>MKC②!U11</f>
        <v>108</v>
      </c>
      <c r="U11" s="153">
        <f>MKC②!V11</f>
        <v>0</v>
      </c>
      <c r="V11" s="153">
        <f>MKC②!W11</f>
        <v>0</v>
      </c>
      <c r="W11" s="153">
        <f>MKC②!X11</f>
        <v>0</v>
      </c>
      <c r="X11" s="153">
        <f>MKC②!Y11</f>
        <v>108</v>
      </c>
      <c r="Y11" s="153">
        <f>MKC②!Z11</f>
        <v>0</v>
      </c>
      <c r="Z11" s="153">
        <f>MKC②!AA11</f>
        <v>108</v>
      </c>
      <c r="AA11" s="153">
        <f>MKC②!AB11</f>
        <v>0</v>
      </c>
      <c r="AB11" s="153">
        <f>MKC②!AC11</f>
        <v>108</v>
      </c>
      <c r="AC11" s="153">
        <f>MKC②!AD11</f>
        <v>0</v>
      </c>
      <c r="AD11" s="153">
        <f>MKC②!AE11</f>
        <v>0</v>
      </c>
      <c r="AE11" s="153">
        <f>MKC②!AF11</f>
        <v>0</v>
      </c>
      <c r="AF11" s="153">
        <f>MKC②!AG11</f>
        <v>108</v>
      </c>
      <c r="AG11" s="153">
        <f>MKC②!AH11</f>
        <v>0</v>
      </c>
      <c r="AH11" s="153">
        <f>MKC②!AI11</f>
        <v>0</v>
      </c>
      <c r="AI11" s="153">
        <f>MKC②!AJ11</f>
        <v>0</v>
      </c>
      <c r="AJ11" s="153">
        <f>MKC②!AK11</f>
        <v>0</v>
      </c>
      <c r="AK11" s="153">
        <f>MKC②!AL11</f>
        <v>0</v>
      </c>
      <c r="AL11" s="177">
        <f>MKC②!AM11</f>
        <v>648</v>
      </c>
    </row>
    <row r="12" spans="1:39" ht="30.75" customHeight="1">
      <c r="A12" s="238" t="s">
        <v>9</v>
      </c>
      <c r="B12" s="2082"/>
      <c r="C12" s="2053" t="s">
        <v>140</v>
      </c>
      <c r="D12" s="2054"/>
      <c r="E12" s="123"/>
      <c r="F12" s="304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90"/>
    </row>
    <row r="13" spans="1:39" ht="30.75" customHeight="1">
      <c r="A13" s="238" t="s">
        <v>9</v>
      </c>
      <c r="B13" s="2082"/>
      <c r="C13" s="2122" t="s">
        <v>623</v>
      </c>
      <c r="D13" s="2123"/>
      <c r="E13" s="80"/>
      <c r="F13" s="303"/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327"/>
      <c r="AH13" s="327"/>
      <c r="AI13" s="327"/>
      <c r="AJ13" s="327"/>
      <c r="AK13" s="327"/>
      <c r="AL13" s="328"/>
    </row>
    <row r="14" spans="1:39" ht="30.75" customHeight="1">
      <c r="A14" s="238" t="s">
        <v>9</v>
      </c>
      <c r="B14" s="2082"/>
      <c r="C14" s="2131" t="s">
        <v>624</v>
      </c>
      <c r="D14" s="2132"/>
      <c r="E14" s="170"/>
      <c r="F14" s="368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3"/>
    </row>
    <row r="15" spans="1:39" ht="30.75" customHeight="1">
      <c r="A15" s="238" t="s">
        <v>9</v>
      </c>
      <c r="B15" s="2082"/>
      <c r="C15" s="2059" t="s">
        <v>53</v>
      </c>
      <c r="D15" s="2060"/>
      <c r="E15" s="174"/>
      <c r="F15" s="364">
        <f>MKC②!G15</f>
        <v>101</v>
      </c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76"/>
    </row>
    <row r="16" spans="1:39" ht="30.75" hidden="1" customHeight="1">
      <c r="A16" s="238" t="s">
        <v>9</v>
      </c>
      <c r="B16" s="2082"/>
      <c r="C16" s="2140" t="s">
        <v>651</v>
      </c>
      <c r="D16" s="2141"/>
      <c r="E16" s="977"/>
      <c r="F16" s="978">
        <f>MKC②!G16</f>
        <v>0</v>
      </c>
      <c r="G16" s="979">
        <f>MKC②!H16</f>
        <v>0</v>
      </c>
      <c r="H16" s="979">
        <f>MKC②!I16</f>
        <v>0</v>
      </c>
      <c r="I16" s="979">
        <f>MKC②!J16</f>
        <v>0</v>
      </c>
      <c r="J16" s="979">
        <f>MKC②!K16</f>
        <v>0</v>
      </c>
      <c r="K16" s="979">
        <f>MKC②!L16</f>
        <v>0</v>
      </c>
      <c r="L16" s="979">
        <f>MKC②!M16</f>
        <v>0</v>
      </c>
      <c r="M16" s="979">
        <f>MKC②!N16</f>
        <v>0</v>
      </c>
      <c r="N16" s="979">
        <f>MKC②!O16</f>
        <v>0</v>
      </c>
      <c r="O16" s="979">
        <f>MKC②!P16</f>
        <v>0</v>
      </c>
      <c r="P16" s="979">
        <f>MKC②!Q16</f>
        <v>0</v>
      </c>
      <c r="Q16" s="979">
        <f>MKC②!R16</f>
        <v>0</v>
      </c>
      <c r="R16" s="979">
        <f>MKC②!S16</f>
        <v>0</v>
      </c>
      <c r="S16" s="979">
        <f>MKC②!T16</f>
        <v>0</v>
      </c>
      <c r="T16" s="979">
        <f>MKC②!U16</f>
        <v>0</v>
      </c>
      <c r="U16" s="979">
        <f>MKC②!V16</f>
        <v>0</v>
      </c>
      <c r="V16" s="979">
        <f>MKC②!W16</f>
        <v>0</v>
      </c>
      <c r="W16" s="979">
        <f>MKC②!X16</f>
        <v>0</v>
      </c>
      <c r="X16" s="979">
        <f>MKC②!Y16</f>
        <v>0</v>
      </c>
      <c r="Y16" s="979">
        <f>MKC②!Z16</f>
        <v>0</v>
      </c>
      <c r="Z16" s="979">
        <f>MKC②!AA16</f>
        <v>0</v>
      </c>
      <c r="AA16" s="979">
        <f>MKC②!AB16</f>
        <v>0</v>
      </c>
      <c r="AB16" s="979">
        <f>MKC②!AC16</f>
        <v>0</v>
      </c>
      <c r="AC16" s="979">
        <f>MKC②!AD16</f>
        <v>0</v>
      </c>
      <c r="AD16" s="979">
        <f>MKC②!AE16</f>
        <v>0</v>
      </c>
      <c r="AE16" s="979">
        <f>MKC②!AF16</f>
        <v>0</v>
      </c>
      <c r="AF16" s="979">
        <f>MKC②!AG16</f>
        <v>0</v>
      </c>
      <c r="AG16" s="979">
        <f>MKC②!AH16</f>
        <v>0</v>
      </c>
      <c r="AH16" s="979">
        <f>MKC②!AI16</f>
        <v>0</v>
      </c>
      <c r="AI16" s="979">
        <f>MKC②!AJ16</f>
        <v>0</v>
      </c>
      <c r="AJ16" s="979">
        <f>MKC②!AK16</f>
        <v>0</v>
      </c>
      <c r="AK16" s="980">
        <f>MKC②!AL16</f>
        <v>0</v>
      </c>
      <c r="AL16" s="981">
        <f>MKC②!AM16</f>
        <v>0</v>
      </c>
    </row>
    <row r="17" spans="1:48" ht="30.75" hidden="1" customHeight="1">
      <c r="A17" s="238" t="s">
        <v>9</v>
      </c>
      <c r="B17" s="2082"/>
      <c r="C17" s="2053" t="s">
        <v>652</v>
      </c>
      <c r="D17" s="2054"/>
      <c r="E17" s="982"/>
      <c r="F17" s="983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984"/>
    </row>
    <row r="18" spans="1:48" ht="30.75" hidden="1" customHeight="1">
      <c r="A18" s="238" t="s">
        <v>9</v>
      </c>
      <c r="B18" s="2082"/>
      <c r="C18" s="2122" t="s">
        <v>623</v>
      </c>
      <c r="D18" s="2123"/>
      <c r="E18" s="982"/>
      <c r="F18" s="983"/>
      <c r="G18" s="985"/>
      <c r="H18" s="985"/>
      <c r="I18" s="985"/>
      <c r="J18" s="985"/>
      <c r="K18" s="985"/>
      <c r="L18" s="985"/>
      <c r="M18" s="985"/>
      <c r="N18" s="985"/>
      <c r="O18" s="985"/>
      <c r="P18" s="985"/>
      <c r="Q18" s="985"/>
      <c r="R18" s="985"/>
      <c r="S18" s="985"/>
      <c r="T18" s="985"/>
      <c r="U18" s="985"/>
      <c r="V18" s="985"/>
      <c r="W18" s="985"/>
      <c r="X18" s="985"/>
      <c r="Y18" s="985"/>
      <c r="Z18" s="985"/>
      <c r="AA18" s="985"/>
      <c r="AB18" s="985"/>
      <c r="AC18" s="985"/>
      <c r="AD18" s="985"/>
      <c r="AE18" s="985"/>
      <c r="AF18" s="985"/>
      <c r="AG18" s="985"/>
      <c r="AH18" s="985"/>
      <c r="AI18" s="985"/>
      <c r="AJ18" s="985"/>
      <c r="AK18" s="985"/>
      <c r="AL18" s="986"/>
    </row>
    <row r="19" spans="1:48" ht="30.75" hidden="1" customHeight="1">
      <c r="A19" s="238" t="s">
        <v>9</v>
      </c>
      <c r="B19" s="2082"/>
      <c r="C19" s="2124" t="s">
        <v>653</v>
      </c>
      <c r="D19" s="2125"/>
      <c r="E19" s="982"/>
      <c r="F19" s="983"/>
      <c r="G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  <c r="AG19" s="329"/>
      <c r="AH19" s="329"/>
      <c r="AI19" s="329"/>
      <c r="AJ19" s="329"/>
      <c r="AK19" s="329"/>
      <c r="AL19" s="986"/>
    </row>
    <row r="20" spans="1:48" ht="30.75" hidden="1" customHeight="1">
      <c r="A20" s="238" t="s">
        <v>9</v>
      </c>
      <c r="B20" s="2082"/>
      <c r="C20" s="2142" t="s">
        <v>654</v>
      </c>
      <c r="D20" s="2143"/>
      <c r="E20" s="987"/>
      <c r="F20" s="988"/>
      <c r="G20" s="991"/>
      <c r="H20" s="991"/>
      <c r="I20" s="991"/>
      <c r="J20" s="989"/>
      <c r="K20" s="989"/>
      <c r="L20" s="989"/>
      <c r="M20" s="989"/>
      <c r="N20" s="989"/>
      <c r="O20" s="989"/>
      <c r="P20" s="989"/>
      <c r="Q20" s="989"/>
      <c r="R20" s="989"/>
      <c r="S20" s="989"/>
      <c r="T20" s="989"/>
      <c r="U20" s="989"/>
      <c r="V20" s="989"/>
      <c r="W20" s="989"/>
      <c r="X20" s="989"/>
      <c r="Y20" s="989"/>
      <c r="Z20" s="989"/>
      <c r="AA20" s="989"/>
      <c r="AB20" s="989"/>
      <c r="AC20" s="989"/>
      <c r="AD20" s="989"/>
      <c r="AE20" s="989"/>
      <c r="AF20" s="989"/>
      <c r="AG20" s="989"/>
      <c r="AH20" s="989"/>
      <c r="AI20" s="989"/>
      <c r="AJ20" s="989"/>
      <c r="AK20" s="989"/>
      <c r="AL20" s="990"/>
    </row>
    <row r="21" spans="1:48" ht="30.75" hidden="1" customHeight="1">
      <c r="A21" s="238" t="s">
        <v>9</v>
      </c>
      <c r="B21" s="2082"/>
      <c r="C21" s="2059" t="s">
        <v>655</v>
      </c>
      <c r="D21" s="2060"/>
      <c r="E21" s="174"/>
      <c r="F21" s="364">
        <f>MKC②!G21</f>
        <v>0</v>
      </c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76"/>
    </row>
    <row r="22" spans="1:48" ht="30.75" customHeight="1">
      <c r="A22" s="238" t="s">
        <v>9</v>
      </c>
      <c r="B22" s="2082"/>
      <c r="C22" s="2090" t="s">
        <v>625</v>
      </c>
      <c r="D22" s="2102"/>
      <c r="E22" s="2086"/>
      <c r="F22" s="306">
        <f>MKC②!G22</f>
        <v>0</v>
      </c>
      <c r="G22" s="116">
        <f>MKC②!H22</f>
        <v>0</v>
      </c>
      <c r="H22" s="116">
        <f>MKC②!I22</f>
        <v>0</v>
      </c>
      <c r="I22" s="116">
        <f>MKC②!J22</f>
        <v>0</v>
      </c>
      <c r="J22" s="116">
        <f>MKC②!K22</f>
        <v>0</v>
      </c>
      <c r="K22" s="116">
        <f>MKC②!L22</f>
        <v>0</v>
      </c>
      <c r="L22" s="116">
        <f>MKC②!M22</f>
        <v>0</v>
      </c>
      <c r="M22" s="116">
        <f>MKC②!N22</f>
        <v>0</v>
      </c>
      <c r="N22" s="116">
        <f>MKC②!O22</f>
        <v>0</v>
      </c>
      <c r="O22" s="116">
        <f>MKC②!P22</f>
        <v>0</v>
      </c>
      <c r="P22" s="116">
        <f>MKC②!Q22</f>
        <v>0</v>
      </c>
      <c r="Q22" s="116">
        <f>MKC②!R22</f>
        <v>108</v>
      </c>
      <c r="R22" s="116">
        <f>MKC②!S22</f>
        <v>0</v>
      </c>
      <c r="S22" s="116">
        <f>MKC②!T22</f>
        <v>108</v>
      </c>
      <c r="T22" s="116">
        <f>MKC②!U22</f>
        <v>0</v>
      </c>
      <c r="U22" s="116">
        <f>MKC②!V22</f>
        <v>108</v>
      </c>
      <c r="V22" s="116">
        <f>MKC②!W22</f>
        <v>0</v>
      </c>
      <c r="W22" s="116">
        <f>MKC②!X22</f>
        <v>0</v>
      </c>
      <c r="X22" s="116">
        <f>MKC②!Y22</f>
        <v>0</v>
      </c>
      <c r="Y22" s="116">
        <f>MKC②!Z22</f>
        <v>108</v>
      </c>
      <c r="Z22" s="116">
        <f>MKC②!AA22</f>
        <v>0</v>
      </c>
      <c r="AA22" s="116">
        <f>MKC②!AB22</f>
        <v>108</v>
      </c>
      <c r="AB22" s="116">
        <f>MKC②!AC22</f>
        <v>0</v>
      </c>
      <c r="AC22" s="116">
        <f>MKC②!AD22</f>
        <v>0</v>
      </c>
      <c r="AD22" s="116">
        <f>MKC②!AE22</f>
        <v>0</v>
      </c>
      <c r="AE22" s="116">
        <f>MKC②!AF22</f>
        <v>108</v>
      </c>
      <c r="AF22" s="116">
        <f>MKC②!AG22</f>
        <v>0</v>
      </c>
      <c r="AG22" s="116">
        <f>MKC②!AH22</f>
        <v>0</v>
      </c>
      <c r="AH22" s="116">
        <f>MKC②!AI22</f>
        <v>0</v>
      </c>
      <c r="AI22" s="116">
        <f>MKC②!AJ22</f>
        <v>0</v>
      </c>
      <c r="AJ22" s="116">
        <f>MKC②!AK22</f>
        <v>0</v>
      </c>
      <c r="AK22" s="116">
        <f>MKC②!AL22</f>
        <v>0</v>
      </c>
      <c r="AL22" s="187">
        <f>MKC②!AM22</f>
        <v>648</v>
      </c>
    </row>
    <row r="23" spans="1:48" ht="30.75" customHeight="1">
      <c r="A23" s="238" t="s">
        <v>9</v>
      </c>
      <c r="B23" s="2082"/>
      <c r="C23" s="2089" t="s">
        <v>627</v>
      </c>
      <c r="D23" s="2092"/>
      <c r="E23" s="2087"/>
      <c r="F23" s="307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463"/>
    </row>
    <row r="24" spans="1:48" ht="30.75" customHeight="1">
      <c r="A24" s="238" t="s">
        <v>9</v>
      </c>
      <c r="B24" s="2082"/>
      <c r="C24" s="2093" t="s">
        <v>628</v>
      </c>
      <c r="D24" s="2094"/>
      <c r="E24" s="2087"/>
      <c r="F24" s="369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  <c r="U24" s="331"/>
      <c r="V24" s="331"/>
      <c r="W24" s="331"/>
      <c r="X24" s="331"/>
      <c r="Y24" s="331"/>
      <c r="Z24" s="331"/>
      <c r="AA24" s="331"/>
      <c r="AB24" s="331"/>
      <c r="AC24" s="331"/>
      <c r="AD24" s="331"/>
      <c r="AE24" s="331"/>
      <c r="AF24" s="331"/>
      <c r="AG24" s="331"/>
      <c r="AH24" s="331"/>
      <c r="AI24" s="331"/>
      <c r="AJ24" s="331"/>
      <c r="AK24" s="331"/>
      <c r="AL24" s="332"/>
    </row>
    <row r="25" spans="1:48" ht="30.75" customHeight="1">
      <c r="A25" s="238" t="s">
        <v>9</v>
      </c>
      <c r="B25" s="2082"/>
      <c r="C25" s="2146" t="s">
        <v>629</v>
      </c>
      <c r="D25" s="2147"/>
      <c r="E25" s="2087"/>
      <c r="F25" s="30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6"/>
    </row>
    <row r="26" spans="1:48" ht="30.75" customHeight="1">
      <c r="A26" s="238" t="s">
        <v>9</v>
      </c>
      <c r="B26" s="2082"/>
      <c r="C26" s="2148" t="s">
        <v>630</v>
      </c>
      <c r="D26" s="2148"/>
      <c r="E26" s="2087"/>
      <c r="F26" s="308">
        <f>MKC②!G26</f>
        <v>0</v>
      </c>
      <c r="G26" s="164">
        <f>MKC②!H26</f>
        <v>0</v>
      </c>
      <c r="H26" s="164">
        <f>MKC②!I26</f>
        <v>0</v>
      </c>
      <c r="I26" s="164">
        <f>MKC②!J26</f>
        <v>0</v>
      </c>
      <c r="J26" s="164">
        <f>MKC②!K26</f>
        <v>0</v>
      </c>
      <c r="K26" s="164">
        <f>MKC②!L26</f>
        <v>0</v>
      </c>
      <c r="L26" s="164">
        <f>MKC②!M26</f>
        <v>108</v>
      </c>
      <c r="M26" s="164">
        <f>MKC②!N26</f>
        <v>0</v>
      </c>
      <c r="N26" s="164">
        <f>MKC②!O26</f>
        <v>108</v>
      </c>
      <c r="O26" s="164">
        <f>MKC②!P26</f>
        <v>0</v>
      </c>
      <c r="P26" s="164">
        <f>MKC②!Q26</f>
        <v>0</v>
      </c>
      <c r="Q26" s="164">
        <f>MKC②!R26</f>
        <v>0</v>
      </c>
      <c r="R26" s="164">
        <f>MKC②!S26</f>
        <v>108</v>
      </c>
      <c r="S26" s="164">
        <f>MKC②!T26</f>
        <v>0</v>
      </c>
      <c r="T26" s="164">
        <f>MKC②!U26</f>
        <v>108</v>
      </c>
      <c r="U26" s="164">
        <f>MKC②!V26</f>
        <v>0</v>
      </c>
      <c r="V26" s="164">
        <f>MKC②!W26</f>
        <v>0</v>
      </c>
      <c r="W26" s="164">
        <f>MKC②!X26</f>
        <v>0</v>
      </c>
      <c r="X26" s="164">
        <f>MKC②!Y26</f>
        <v>108</v>
      </c>
      <c r="Y26" s="164">
        <f>MKC②!Z26</f>
        <v>0</v>
      </c>
      <c r="Z26" s="164">
        <f>MKC②!AA26</f>
        <v>108</v>
      </c>
      <c r="AA26" s="164">
        <f>MKC②!AB26</f>
        <v>0</v>
      </c>
      <c r="AB26" s="164">
        <f>MKC②!AC26</f>
        <v>108</v>
      </c>
      <c r="AC26" s="164">
        <f>MKC②!AD26</f>
        <v>0</v>
      </c>
      <c r="AD26" s="164">
        <f>MKC②!AE26</f>
        <v>0</v>
      </c>
      <c r="AE26" s="164">
        <f>MKC②!AF26</f>
        <v>0</v>
      </c>
      <c r="AF26" s="164">
        <f>MKC②!AG26</f>
        <v>108</v>
      </c>
      <c r="AG26" s="164">
        <f>MKC②!AH26</f>
        <v>0</v>
      </c>
      <c r="AH26" s="164">
        <f>MKC②!AI26</f>
        <v>0</v>
      </c>
      <c r="AI26" s="164">
        <f>MKC②!AJ26</f>
        <v>0</v>
      </c>
      <c r="AJ26" s="164">
        <f>MKC②!AK26</f>
        <v>0</v>
      </c>
      <c r="AK26" s="164">
        <f>MKC②!AL26</f>
        <v>0</v>
      </c>
      <c r="AL26" s="293">
        <f>MKC②!AM26</f>
        <v>864</v>
      </c>
    </row>
    <row r="27" spans="1:48" ht="30.75" customHeight="1">
      <c r="A27" s="238" t="s">
        <v>9</v>
      </c>
      <c r="B27" s="2082"/>
      <c r="C27" s="2089" t="s">
        <v>631</v>
      </c>
      <c r="D27" s="2089"/>
      <c r="E27" s="2087"/>
      <c r="F27" s="30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463"/>
    </row>
    <row r="28" spans="1:48" ht="30.75" customHeight="1">
      <c r="A28" s="238" t="s">
        <v>9</v>
      </c>
      <c r="B28" s="2082"/>
      <c r="C28" s="2097" t="s">
        <v>656</v>
      </c>
      <c r="D28" s="2098"/>
      <c r="E28" s="2087"/>
      <c r="F28" s="305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30"/>
      <c r="AU28" s="48"/>
      <c r="AV28" s="48"/>
    </row>
    <row r="29" spans="1:48" ht="30.75" customHeight="1" thickBot="1">
      <c r="A29" s="238" t="s">
        <v>9</v>
      </c>
      <c r="B29" s="2144"/>
      <c r="C29" s="2149" t="s">
        <v>52</v>
      </c>
      <c r="D29" s="2150"/>
      <c r="E29" s="2145"/>
      <c r="F29" s="365">
        <f>MKC②!G29</f>
        <v>108</v>
      </c>
      <c r="G29" s="366"/>
      <c r="H29" s="366"/>
      <c r="I29" s="366"/>
      <c r="J29" s="366"/>
      <c r="K29" s="366"/>
      <c r="L29" s="366"/>
      <c r="M29" s="366"/>
      <c r="N29" s="366"/>
      <c r="O29" s="366"/>
      <c r="P29" s="366"/>
      <c r="Q29" s="366"/>
      <c r="R29" s="366"/>
      <c r="S29" s="366"/>
      <c r="T29" s="366"/>
      <c r="U29" s="366"/>
      <c r="V29" s="366"/>
      <c r="W29" s="366"/>
      <c r="X29" s="366"/>
      <c r="Y29" s="366"/>
      <c r="Z29" s="366"/>
      <c r="AA29" s="366"/>
      <c r="AB29" s="366"/>
      <c r="AC29" s="366"/>
      <c r="AD29" s="366"/>
      <c r="AE29" s="366"/>
      <c r="AF29" s="366"/>
      <c r="AG29" s="366"/>
      <c r="AH29" s="366"/>
      <c r="AI29" s="366"/>
      <c r="AJ29" s="366"/>
      <c r="AK29" s="366"/>
      <c r="AL29" s="367"/>
    </row>
    <row r="30" spans="1:48" ht="30.75" hidden="1" customHeight="1">
      <c r="A30" s="238" t="s">
        <v>4</v>
      </c>
      <c r="B30" s="2082" t="s">
        <v>657</v>
      </c>
      <c r="C30" s="2111" t="s">
        <v>220</v>
      </c>
      <c r="D30" s="233" t="s">
        <v>148</v>
      </c>
      <c r="E30" s="234"/>
      <c r="F30" s="30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239"/>
      <c r="AG30" s="239"/>
      <c r="AH30" s="239"/>
      <c r="AI30" s="239"/>
      <c r="AJ30" s="239"/>
      <c r="AK30" s="239"/>
      <c r="AL30" s="269"/>
      <c r="AN30" s="238" t="s">
        <v>635</v>
      </c>
    </row>
    <row r="31" spans="1:48" ht="30.75" hidden="1" customHeight="1">
      <c r="A31" s="238" t="s">
        <v>4</v>
      </c>
      <c r="B31" s="2082"/>
      <c r="C31" s="2112"/>
      <c r="D31" s="215" t="s">
        <v>636</v>
      </c>
      <c r="E31" s="221"/>
      <c r="F31" s="248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57"/>
      <c r="AN31" s="289" t="e">
        <f>+AL30/(AL31+AL30)</f>
        <v>#DIV/0!</v>
      </c>
    </row>
    <row r="32" spans="1:48" ht="30.75" hidden="1" customHeight="1">
      <c r="A32" s="238" t="s">
        <v>4</v>
      </c>
      <c r="B32" s="2082"/>
      <c r="C32" s="2113" t="s">
        <v>134</v>
      </c>
      <c r="D32" s="214" t="s">
        <v>148</v>
      </c>
      <c r="E32" s="220"/>
      <c r="F32" s="31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G32" s="270"/>
      <c r="AH32" s="270"/>
      <c r="AI32" s="270"/>
      <c r="AJ32" s="270"/>
      <c r="AK32" s="270"/>
      <c r="AL32" s="258"/>
    </row>
    <row r="33" spans="1:40" ht="30.75" hidden="1" customHeight="1">
      <c r="A33" s="238" t="s">
        <v>4</v>
      </c>
      <c r="B33" s="2082"/>
      <c r="C33" s="2112"/>
      <c r="D33" s="215" t="s">
        <v>636</v>
      </c>
      <c r="E33" s="221"/>
      <c r="F33" s="248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  <c r="AJ33" s="221"/>
      <c r="AK33" s="221"/>
      <c r="AL33" s="259"/>
      <c r="AN33" s="289" t="e">
        <f>+AL32/(AL33+AL32)</f>
        <v>#DIV/0!</v>
      </c>
    </row>
    <row r="34" spans="1:40" ht="30.75" hidden="1" customHeight="1">
      <c r="A34" s="238" t="s">
        <v>4</v>
      </c>
      <c r="B34" s="2082"/>
      <c r="C34" s="2113" t="s">
        <v>129</v>
      </c>
      <c r="D34" s="214" t="s">
        <v>148</v>
      </c>
      <c r="E34" s="220"/>
      <c r="F34" s="31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58"/>
    </row>
    <row r="35" spans="1:40" ht="30.75" hidden="1" customHeight="1">
      <c r="A35" s="238" t="s">
        <v>4</v>
      </c>
      <c r="B35" s="2082"/>
      <c r="C35" s="2112"/>
      <c r="D35" s="215" t="s">
        <v>636</v>
      </c>
      <c r="E35" s="221"/>
      <c r="F35" s="248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59"/>
      <c r="AN35" s="289" t="e">
        <f>+AL34/(AL35+AL34)</f>
        <v>#DIV/0!</v>
      </c>
    </row>
    <row r="36" spans="1:40" ht="30.75" hidden="1" customHeight="1">
      <c r="A36" s="238" t="s">
        <v>4</v>
      </c>
      <c r="B36" s="2082"/>
      <c r="C36" s="2111" t="s">
        <v>4</v>
      </c>
      <c r="D36" s="214" t="s">
        <v>148</v>
      </c>
      <c r="E36" s="222"/>
      <c r="F36" s="311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58"/>
    </row>
    <row r="37" spans="1:40" ht="30.75" hidden="1" customHeight="1" thickBot="1">
      <c r="A37" s="238" t="s">
        <v>4</v>
      </c>
      <c r="B37" s="2082"/>
      <c r="C37" s="2114"/>
      <c r="D37" s="216" t="s">
        <v>636</v>
      </c>
      <c r="E37" s="223"/>
      <c r="F37" s="312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59"/>
      <c r="AN37" s="289" t="e">
        <f>+AL36/(AL37+AL36)</f>
        <v>#DIV/0!</v>
      </c>
    </row>
    <row r="38" spans="1:40" ht="30.75" hidden="1" customHeight="1" thickTop="1">
      <c r="A38" s="238" t="s">
        <v>4</v>
      </c>
      <c r="B38" s="2082"/>
      <c r="C38" s="225" t="s">
        <v>637</v>
      </c>
      <c r="D38" s="226" t="s">
        <v>7</v>
      </c>
      <c r="E38" s="227"/>
      <c r="F38" s="249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481"/>
    </row>
    <row r="39" spans="1:40" ht="30.75" hidden="1" customHeight="1">
      <c r="A39" s="238" t="s">
        <v>4</v>
      </c>
      <c r="B39" s="2082"/>
      <c r="C39" s="2063" t="s">
        <v>51</v>
      </c>
      <c r="D39" s="2064"/>
      <c r="E39" s="224"/>
      <c r="F39" s="313">
        <f>MKC②!G39</f>
        <v>1203</v>
      </c>
      <c r="G39" s="510"/>
      <c r="H39" s="510"/>
      <c r="I39" s="510"/>
      <c r="J39" s="510"/>
      <c r="K39" s="510"/>
      <c r="L39" s="510"/>
      <c r="M39" s="510"/>
      <c r="N39" s="510"/>
      <c r="O39" s="510"/>
      <c r="P39" s="510"/>
      <c r="Q39" s="510"/>
      <c r="R39" s="510"/>
      <c r="S39" s="510"/>
      <c r="T39" s="510"/>
      <c r="U39" s="510"/>
      <c r="V39" s="510"/>
      <c r="W39" s="510"/>
      <c r="X39" s="510"/>
      <c r="Y39" s="510"/>
      <c r="Z39" s="510"/>
      <c r="AA39" s="510"/>
      <c r="AB39" s="510"/>
      <c r="AC39" s="510"/>
      <c r="AD39" s="510"/>
      <c r="AE39" s="510"/>
      <c r="AF39" s="510"/>
      <c r="AG39" s="510"/>
      <c r="AH39" s="510"/>
      <c r="AI39" s="510"/>
      <c r="AJ39" s="510"/>
      <c r="AK39" s="510"/>
      <c r="AL39" s="261"/>
    </row>
    <row r="40" spans="1:40" ht="30.75" hidden="1" customHeight="1">
      <c r="A40" s="238" t="s">
        <v>4</v>
      </c>
      <c r="B40" s="2082"/>
      <c r="C40" s="2055" t="s">
        <v>144</v>
      </c>
      <c r="D40" s="2056"/>
      <c r="E40" s="247"/>
      <c r="F40" s="794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262"/>
      <c r="AN40" s="238" t="s">
        <v>638</v>
      </c>
    </row>
    <row r="41" spans="1:40" ht="30.75" hidden="1" customHeight="1">
      <c r="A41" s="238" t="s">
        <v>4</v>
      </c>
      <c r="B41" s="2082"/>
      <c r="C41" s="2057" t="s">
        <v>148</v>
      </c>
      <c r="D41" s="2058"/>
      <c r="E41" s="244"/>
      <c r="F41" s="753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7"/>
      <c r="AJ41" s="217"/>
      <c r="AK41" s="217"/>
      <c r="AL41" s="271"/>
      <c r="AN41" s="289" t="e">
        <f>+AL41/(AL42+AL41)</f>
        <v>#DIV/0!</v>
      </c>
    </row>
    <row r="42" spans="1:40" ht="30.75" hidden="1" customHeight="1">
      <c r="A42" s="238" t="s">
        <v>4</v>
      </c>
      <c r="B42" s="2082"/>
      <c r="C42" s="2115" t="s">
        <v>636</v>
      </c>
      <c r="D42" s="2116"/>
      <c r="E42" s="245"/>
      <c r="F42" s="252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  <c r="AJ42" s="245"/>
      <c r="AK42" s="245"/>
      <c r="AL42" s="482"/>
    </row>
    <row r="43" spans="1:40" ht="30.75" hidden="1" customHeight="1">
      <c r="A43" s="238" t="s">
        <v>4</v>
      </c>
      <c r="B43" s="2082"/>
      <c r="C43" s="2057" t="s">
        <v>8</v>
      </c>
      <c r="D43" s="2058"/>
      <c r="E43" s="218"/>
      <c r="F43" s="253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65"/>
    </row>
    <row r="44" spans="1:40" ht="30.75" hidden="1" customHeight="1">
      <c r="A44" s="238" t="s">
        <v>4</v>
      </c>
      <c r="B44" s="2082"/>
      <c r="C44" s="2065" t="s">
        <v>639</v>
      </c>
      <c r="D44" s="2066"/>
      <c r="E44" s="219"/>
      <c r="F44" s="254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66"/>
    </row>
    <row r="45" spans="1:40" ht="30.75" hidden="1" customHeight="1">
      <c r="A45" s="238" t="s">
        <v>4</v>
      </c>
      <c r="B45" s="2082"/>
      <c r="C45" s="2117" t="s">
        <v>640</v>
      </c>
      <c r="D45" s="2117"/>
      <c r="E45" s="273"/>
      <c r="F45" s="315"/>
      <c r="G45" s="275"/>
      <c r="H45" s="275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6"/>
    </row>
    <row r="46" spans="1:40" ht="30.75" hidden="1" customHeight="1">
      <c r="A46" s="238" t="s">
        <v>4</v>
      </c>
      <c r="B46" s="2082"/>
      <c r="C46" s="2118" t="s">
        <v>641</v>
      </c>
      <c r="D46" s="2118"/>
      <c r="E46" s="231"/>
      <c r="F46" s="316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67"/>
    </row>
    <row r="47" spans="1:40" ht="30.75" hidden="1" customHeight="1" thickBot="1">
      <c r="A47" s="238" t="s">
        <v>4</v>
      </c>
      <c r="B47" s="2082"/>
      <c r="C47" s="2151" t="s">
        <v>8</v>
      </c>
      <c r="D47" s="2151"/>
      <c r="E47" s="294"/>
      <c r="F47" s="317"/>
      <c r="G47" s="295"/>
      <c r="H47" s="295"/>
      <c r="I47" s="295"/>
      <c r="J47" s="295"/>
      <c r="K47" s="295"/>
      <c r="L47" s="295"/>
      <c r="M47" s="295"/>
      <c r="N47" s="295"/>
      <c r="O47" s="295"/>
      <c r="P47" s="295"/>
      <c r="Q47" s="295"/>
      <c r="R47" s="295"/>
      <c r="S47" s="295"/>
      <c r="T47" s="295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6"/>
    </row>
    <row r="48" spans="1:40" ht="30.75" customHeight="1" thickTop="1">
      <c r="A48" s="238" t="s">
        <v>9</v>
      </c>
      <c r="B48" s="2081" t="s">
        <v>658</v>
      </c>
      <c r="C48" s="2067" t="s">
        <v>120</v>
      </c>
      <c r="D48" s="2068"/>
      <c r="E48" s="127"/>
      <c r="F48" s="302">
        <f>MKC②!G48</f>
        <v>0</v>
      </c>
      <c r="G48" s="798">
        <f>MKC②!H48</f>
        <v>0</v>
      </c>
      <c r="H48" s="798">
        <f>MKC②!I48</f>
        <v>0</v>
      </c>
      <c r="I48" s="798">
        <f>MKC②!J48</f>
        <v>0</v>
      </c>
      <c r="J48" s="798">
        <f>MKC②!K48</f>
        <v>0</v>
      </c>
      <c r="K48" s="798">
        <f>MKC②!L48</f>
        <v>0</v>
      </c>
      <c r="L48" s="798">
        <f>MKC②!M48</f>
        <v>108</v>
      </c>
      <c r="M48" s="798">
        <f>MKC②!N48</f>
        <v>0</v>
      </c>
      <c r="N48" s="798">
        <f>MKC②!O48</f>
        <v>0</v>
      </c>
      <c r="O48" s="798">
        <f>MKC②!P48</f>
        <v>0</v>
      </c>
      <c r="P48" s="798">
        <f>MKC②!Q48</f>
        <v>0</v>
      </c>
      <c r="Q48" s="798">
        <f>MKC②!R48</f>
        <v>0</v>
      </c>
      <c r="R48" s="798">
        <f>MKC②!S48</f>
        <v>108</v>
      </c>
      <c r="S48" s="798">
        <f>MKC②!T48</f>
        <v>0</v>
      </c>
      <c r="T48" s="798">
        <f>MKC②!U48</f>
        <v>0</v>
      </c>
      <c r="U48" s="798">
        <f>MKC②!V48</f>
        <v>0</v>
      </c>
      <c r="V48" s="798">
        <f>MKC②!W48</f>
        <v>0</v>
      </c>
      <c r="W48" s="798">
        <f>MKC②!X48</f>
        <v>0</v>
      </c>
      <c r="X48" s="798">
        <f>MKC②!Y48</f>
        <v>0</v>
      </c>
      <c r="Y48" s="798">
        <f>MKC②!Z48</f>
        <v>108</v>
      </c>
      <c r="Z48" s="798">
        <f>MKC②!AA48</f>
        <v>0</v>
      </c>
      <c r="AA48" s="798">
        <f>MKC②!AB48</f>
        <v>0</v>
      </c>
      <c r="AB48" s="798">
        <f>MKC②!AC48</f>
        <v>0</v>
      </c>
      <c r="AC48" s="798">
        <f>MKC②!AD48</f>
        <v>0</v>
      </c>
      <c r="AD48" s="798">
        <f>MKC②!AE48</f>
        <v>0</v>
      </c>
      <c r="AE48" s="798">
        <f>MKC②!AF48</f>
        <v>0</v>
      </c>
      <c r="AF48" s="798">
        <f>MKC②!AG48</f>
        <v>0</v>
      </c>
      <c r="AG48" s="798">
        <f>MKC②!AH48</f>
        <v>108</v>
      </c>
      <c r="AH48" s="798">
        <f>MKC②!AI48</f>
        <v>0</v>
      </c>
      <c r="AI48" s="798">
        <f>MKC②!AJ48</f>
        <v>0</v>
      </c>
      <c r="AJ48" s="798">
        <f>MKC②!AK48</f>
        <v>0</v>
      </c>
      <c r="AK48" s="798">
        <f>MKC②!AL48</f>
        <v>0</v>
      </c>
      <c r="AL48" s="189">
        <f>MKC②!AM48</f>
        <v>432</v>
      </c>
    </row>
    <row r="49" spans="1:48" ht="30.75" customHeight="1">
      <c r="A49" s="238" t="s">
        <v>9</v>
      </c>
      <c r="B49" s="2082"/>
      <c r="C49" s="2084" t="s">
        <v>621</v>
      </c>
      <c r="D49" s="2085"/>
      <c r="E49" s="80"/>
      <c r="F49" s="213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475"/>
    </row>
    <row r="50" spans="1:48" s="34" customFormat="1" ht="30.75" customHeight="1">
      <c r="A50" s="238" t="s">
        <v>9</v>
      </c>
      <c r="B50" s="2082"/>
      <c r="C50" s="2120" t="s">
        <v>622</v>
      </c>
      <c r="D50" s="2121"/>
      <c r="E50" s="122"/>
      <c r="F50" s="758"/>
      <c r="G50" s="325"/>
      <c r="H50" s="325"/>
      <c r="I50" s="325"/>
      <c r="J50" s="325"/>
      <c r="K50" s="325"/>
      <c r="L50" s="325"/>
      <c r="M50" s="325"/>
      <c r="N50" s="325"/>
      <c r="O50" s="325"/>
      <c r="P50" s="325"/>
      <c r="Q50" s="325"/>
      <c r="R50" s="325"/>
      <c r="S50" s="325"/>
      <c r="T50" s="325"/>
      <c r="U50" s="325"/>
      <c r="V50" s="325"/>
      <c r="W50" s="325"/>
      <c r="X50" s="325"/>
      <c r="Y50" s="325"/>
      <c r="Z50" s="325"/>
      <c r="AA50" s="325"/>
      <c r="AB50" s="325"/>
      <c r="AC50" s="325"/>
      <c r="AD50" s="325"/>
      <c r="AE50" s="325"/>
      <c r="AF50" s="325"/>
      <c r="AG50" s="325"/>
      <c r="AH50" s="325"/>
      <c r="AI50" s="325"/>
      <c r="AJ50" s="325"/>
      <c r="AK50" s="325"/>
      <c r="AL50" s="326"/>
      <c r="AN50"/>
      <c r="AO50"/>
      <c r="AP50"/>
      <c r="AQ50"/>
      <c r="AR50"/>
      <c r="AS50"/>
      <c r="AT50"/>
      <c r="AU50"/>
      <c r="AV50"/>
    </row>
    <row r="51" spans="1:48" ht="30.75" customHeight="1" thickBot="1">
      <c r="A51" s="238" t="s">
        <v>9</v>
      </c>
      <c r="B51" s="2082"/>
      <c r="C51" s="2049" t="s">
        <v>54</v>
      </c>
      <c r="D51" s="2050"/>
      <c r="E51" s="320"/>
      <c r="F51" s="321">
        <f>MKC②!G51</f>
        <v>108</v>
      </c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s="362"/>
      <c r="R51" s="362"/>
      <c r="S51" s="362"/>
      <c r="T51" s="362"/>
      <c r="U51" s="362"/>
      <c r="V51" s="362"/>
      <c r="W51" s="362"/>
      <c r="X51" s="362"/>
      <c r="Y51" s="362"/>
      <c r="Z51" s="362"/>
      <c r="AA51" s="362"/>
      <c r="AB51" s="362"/>
      <c r="AC51" s="362"/>
      <c r="AD51" s="362"/>
      <c r="AE51" s="362"/>
      <c r="AF51" s="362"/>
      <c r="AG51" s="362"/>
      <c r="AH51" s="362"/>
      <c r="AI51" s="362"/>
      <c r="AJ51" s="362"/>
      <c r="AK51" s="362"/>
      <c r="AL51" s="323"/>
    </row>
    <row r="52" spans="1:48" s="34" customFormat="1" ht="30.75" customHeight="1" thickTop="1">
      <c r="A52" s="238" t="s">
        <v>9</v>
      </c>
      <c r="B52" s="2082"/>
      <c r="C52" s="2051" t="s">
        <v>40</v>
      </c>
      <c r="D52" s="2052"/>
      <c r="E52" s="152"/>
      <c r="F52" s="792">
        <f>MKC②!G52</f>
        <v>0</v>
      </c>
      <c r="G52" s="153">
        <f>MKC②!H52</f>
        <v>0</v>
      </c>
      <c r="H52" s="153">
        <f>MKC②!I52</f>
        <v>0</v>
      </c>
      <c r="I52" s="153">
        <f>MKC②!J52</f>
        <v>0</v>
      </c>
      <c r="J52" s="153">
        <f>MKC②!K52</f>
        <v>0</v>
      </c>
      <c r="K52" s="153">
        <f>MKC②!L52</f>
        <v>0</v>
      </c>
      <c r="L52" s="153">
        <f>MKC②!M52</f>
        <v>0</v>
      </c>
      <c r="M52" s="153">
        <f>MKC②!N52</f>
        <v>0</v>
      </c>
      <c r="N52" s="153">
        <f>MKC②!O52</f>
        <v>0</v>
      </c>
      <c r="O52" s="153">
        <f>MKC②!P52</f>
        <v>0</v>
      </c>
      <c r="P52" s="153">
        <f>MKC②!Q52</f>
        <v>0</v>
      </c>
      <c r="Q52" s="153">
        <f>MKC②!R52</f>
        <v>108</v>
      </c>
      <c r="R52" s="153">
        <f>MKC②!S52</f>
        <v>0</v>
      </c>
      <c r="S52" s="153">
        <f>MKC②!T52</f>
        <v>108</v>
      </c>
      <c r="T52" s="153">
        <f>MKC②!U52</f>
        <v>0</v>
      </c>
      <c r="U52" s="153">
        <f>MKC②!V52</f>
        <v>108</v>
      </c>
      <c r="V52" s="153">
        <f>MKC②!W52</f>
        <v>0</v>
      </c>
      <c r="W52" s="153">
        <f>MKC②!X52</f>
        <v>0</v>
      </c>
      <c r="X52" s="153">
        <f>MKC②!Y52</f>
        <v>0</v>
      </c>
      <c r="Y52" s="153">
        <f>MKC②!Z52</f>
        <v>108</v>
      </c>
      <c r="Z52" s="153">
        <f>MKC②!AA52</f>
        <v>0</v>
      </c>
      <c r="AA52" s="153">
        <f>MKC②!AB52</f>
        <v>108</v>
      </c>
      <c r="AB52" s="153">
        <f>MKC②!AC52</f>
        <v>0</v>
      </c>
      <c r="AC52" s="153">
        <f>MKC②!AD52</f>
        <v>0</v>
      </c>
      <c r="AD52" s="153">
        <f>MKC②!AE52</f>
        <v>0</v>
      </c>
      <c r="AE52" s="153">
        <f>MKC②!AF52</f>
        <v>108</v>
      </c>
      <c r="AF52" s="153">
        <f>MKC②!AG52</f>
        <v>0</v>
      </c>
      <c r="AG52" s="153">
        <f>MKC②!AH52</f>
        <v>0</v>
      </c>
      <c r="AH52" s="153">
        <f>MKC②!AI52</f>
        <v>0</v>
      </c>
      <c r="AI52" s="153">
        <f>MKC②!AJ52</f>
        <v>0</v>
      </c>
      <c r="AJ52" s="153">
        <f>MKC②!AK52</f>
        <v>0</v>
      </c>
      <c r="AK52" s="153">
        <f>MKC②!AL52</f>
        <v>0</v>
      </c>
      <c r="AL52" s="177">
        <f>MKC②!AM52</f>
        <v>648</v>
      </c>
      <c r="AN52"/>
      <c r="AO52"/>
      <c r="AP52"/>
      <c r="AQ52"/>
      <c r="AR52"/>
      <c r="AS52"/>
      <c r="AT52"/>
      <c r="AU52"/>
      <c r="AV52"/>
    </row>
    <row r="53" spans="1:48" ht="30.75" customHeight="1">
      <c r="A53" s="238" t="s">
        <v>9</v>
      </c>
      <c r="B53" s="2082"/>
      <c r="C53" s="2053" t="s">
        <v>140</v>
      </c>
      <c r="D53" s="2054"/>
      <c r="E53" s="123"/>
      <c r="F53" s="304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90"/>
    </row>
    <row r="54" spans="1:48" ht="30.75" customHeight="1">
      <c r="A54" s="238" t="s">
        <v>9</v>
      </c>
      <c r="B54" s="2082"/>
      <c r="C54" s="2122" t="s">
        <v>623</v>
      </c>
      <c r="D54" s="2123"/>
      <c r="E54" s="80"/>
      <c r="F54" s="303"/>
      <c r="G54" s="327"/>
      <c r="H54" s="327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  <c r="AH54" s="327"/>
      <c r="AI54" s="327"/>
      <c r="AJ54" s="327"/>
      <c r="AK54" s="327"/>
      <c r="AL54" s="328"/>
    </row>
    <row r="55" spans="1:48" ht="30.75" customHeight="1">
      <c r="A55" s="238" t="s">
        <v>9</v>
      </c>
      <c r="B55" s="2082"/>
      <c r="C55" s="2131" t="s">
        <v>624</v>
      </c>
      <c r="D55" s="2132"/>
      <c r="E55" s="170"/>
      <c r="F55" s="368"/>
      <c r="G55" s="329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72"/>
      <c r="AL55" s="173"/>
    </row>
    <row r="56" spans="1:48" ht="30.75" customHeight="1">
      <c r="A56" s="238" t="s">
        <v>9</v>
      </c>
      <c r="B56" s="2082"/>
      <c r="C56" s="2059" t="s">
        <v>53</v>
      </c>
      <c r="D56" s="2060"/>
      <c r="E56" s="174"/>
      <c r="F56" s="364">
        <f>MKC②!G56</f>
        <v>203</v>
      </c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76"/>
    </row>
    <row r="57" spans="1:48" ht="30.75" hidden="1" customHeight="1">
      <c r="A57" s="238" t="s">
        <v>9</v>
      </c>
      <c r="B57" s="2082"/>
      <c r="C57" s="2140" t="s">
        <v>651</v>
      </c>
      <c r="D57" s="2141"/>
      <c r="E57" s="977"/>
      <c r="F57" s="978">
        <f>MKC②!G57</f>
        <v>0</v>
      </c>
      <c r="G57" s="979">
        <f>MKC②!H57</f>
        <v>0</v>
      </c>
      <c r="H57" s="979">
        <f>MKC②!I57</f>
        <v>0</v>
      </c>
      <c r="I57" s="979">
        <f>MKC②!J57</f>
        <v>0</v>
      </c>
      <c r="J57" s="979">
        <f>MKC②!K57</f>
        <v>0</v>
      </c>
      <c r="K57" s="979">
        <f>MKC②!L57</f>
        <v>0</v>
      </c>
      <c r="L57" s="979">
        <f>MKC②!M57</f>
        <v>0</v>
      </c>
      <c r="M57" s="979">
        <f>MKC②!N57</f>
        <v>0</v>
      </c>
      <c r="N57" s="979">
        <f>MKC②!O57</f>
        <v>0</v>
      </c>
      <c r="O57" s="979">
        <f>MKC②!P57</f>
        <v>0</v>
      </c>
      <c r="P57" s="979">
        <f>MKC②!Q57</f>
        <v>0</v>
      </c>
      <c r="Q57" s="979">
        <f>MKC②!R57</f>
        <v>0</v>
      </c>
      <c r="R57" s="979">
        <f>MKC②!S57</f>
        <v>0</v>
      </c>
      <c r="S57" s="979">
        <f>MKC②!T57</f>
        <v>0</v>
      </c>
      <c r="T57" s="979">
        <f>MKC②!U57</f>
        <v>0</v>
      </c>
      <c r="U57" s="979">
        <f>MKC②!V57</f>
        <v>0</v>
      </c>
      <c r="V57" s="979">
        <f>MKC②!W57</f>
        <v>0</v>
      </c>
      <c r="W57" s="979">
        <f>MKC②!X57</f>
        <v>0</v>
      </c>
      <c r="X57" s="979">
        <f>MKC②!Y57</f>
        <v>0</v>
      </c>
      <c r="Y57" s="979">
        <f>MKC②!Z57</f>
        <v>0</v>
      </c>
      <c r="Z57" s="979">
        <f>MKC②!AA57</f>
        <v>0</v>
      </c>
      <c r="AA57" s="979">
        <f>MKC②!AB57</f>
        <v>0</v>
      </c>
      <c r="AB57" s="979">
        <f>MKC②!AC57</f>
        <v>0</v>
      </c>
      <c r="AC57" s="979">
        <f>MKC②!AD57</f>
        <v>0</v>
      </c>
      <c r="AD57" s="979">
        <f>MKC②!AE57</f>
        <v>0</v>
      </c>
      <c r="AE57" s="979">
        <f>MKC②!AF57</f>
        <v>0</v>
      </c>
      <c r="AF57" s="979">
        <f>MKC②!AG57</f>
        <v>0</v>
      </c>
      <c r="AG57" s="979">
        <f>MKC②!AH57</f>
        <v>0</v>
      </c>
      <c r="AH57" s="979">
        <f>MKC②!AI57</f>
        <v>0</v>
      </c>
      <c r="AI57" s="979">
        <f>MKC②!AJ57</f>
        <v>0</v>
      </c>
      <c r="AJ57" s="979">
        <f>MKC②!AK57</f>
        <v>0</v>
      </c>
      <c r="AK57" s="980">
        <f>MKC②!AL57</f>
        <v>0</v>
      </c>
      <c r="AL57" s="981">
        <f>MKC②!AM57</f>
        <v>0</v>
      </c>
    </row>
    <row r="58" spans="1:48" ht="30.75" hidden="1" customHeight="1">
      <c r="A58" s="238" t="s">
        <v>9</v>
      </c>
      <c r="B58" s="2082"/>
      <c r="C58" s="2053" t="s">
        <v>652</v>
      </c>
      <c r="D58" s="2054"/>
      <c r="E58" s="982"/>
      <c r="F58" s="983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984"/>
    </row>
    <row r="59" spans="1:48" ht="30.75" hidden="1" customHeight="1">
      <c r="A59" s="238" t="s">
        <v>9</v>
      </c>
      <c r="B59" s="2082"/>
      <c r="C59" s="2122" t="s">
        <v>623</v>
      </c>
      <c r="D59" s="2123"/>
      <c r="E59" s="982"/>
      <c r="F59" s="983"/>
      <c r="G59" s="985"/>
      <c r="H59" s="985"/>
      <c r="I59" s="985"/>
      <c r="J59" s="985"/>
      <c r="K59" s="985"/>
      <c r="L59" s="985"/>
      <c r="M59" s="985"/>
      <c r="N59" s="985"/>
      <c r="O59" s="985"/>
      <c r="P59" s="985"/>
      <c r="Q59" s="985"/>
      <c r="R59" s="985"/>
      <c r="S59" s="985"/>
      <c r="T59" s="985"/>
      <c r="U59" s="985"/>
      <c r="V59" s="985"/>
      <c r="W59" s="985"/>
      <c r="X59" s="985"/>
      <c r="Y59" s="985"/>
      <c r="Z59" s="985"/>
      <c r="AA59" s="985"/>
      <c r="AB59" s="985"/>
      <c r="AC59" s="985"/>
      <c r="AD59" s="985"/>
      <c r="AE59" s="985"/>
      <c r="AF59" s="985"/>
      <c r="AG59" s="985"/>
      <c r="AH59" s="985"/>
      <c r="AI59" s="985"/>
      <c r="AJ59" s="985"/>
      <c r="AK59" s="985"/>
      <c r="AL59" s="986"/>
    </row>
    <row r="60" spans="1:48" ht="30.75" hidden="1" customHeight="1">
      <c r="A60" s="238" t="s">
        <v>9</v>
      </c>
      <c r="B60" s="2082"/>
      <c r="C60" s="2124" t="s">
        <v>653</v>
      </c>
      <c r="D60" s="2125"/>
      <c r="E60" s="982"/>
      <c r="F60" s="983"/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29"/>
      <c r="AB60" s="329"/>
      <c r="AC60" s="329"/>
      <c r="AD60" s="329"/>
      <c r="AE60" s="329"/>
      <c r="AF60" s="329"/>
      <c r="AG60" s="329"/>
      <c r="AH60" s="329"/>
      <c r="AI60" s="329"/>
      <c r="AJ60" s="329"/>
      <c r="AK60" s="329"/>
      <c r="AL60" s="986"/>
    </row>
    <row r="61" spans="1:48" ht="30.75" hidden="1" customHeight="1">
      <c r="A61" s="238" t="s">
        <v>9</v>
      </c>
      <c r="B61" s="2082"/>
      <c r="C61" s="2142" t="s">
        <v>654</v>
      </c>
      <c r="D61" s="2143"/>
      <c r="E61" s="987"/>
      <c r="F61" s="988"/>
      <c r="G61" s="991"/>
      <c r="H61" s="991"/>
      <c r="I61" s="991"/>
      <c r="J61" s="989"/>
      <c r="K61" s="989"/>
      <c r="L61" s="989"/>
      <c r="M61" s="989"/>
      <c r="N61" s="989"/>
      <c r="O61" s="989"/>
      <c r="P61" s="989"/>
      <c r="Q61" s="989"/>
      <c r="R61" s="989"/>
      <c r="S61" s="989"/>
      <c r="T61" s="989"/>
      <c r="U61" s="989"/>
      <c r="V61" s="989"/>
      <c r="W61" s="989"/>
      <c r="X61" s="989"/>
      <c r="Y61" s="989"/>
      <c r="Z61" s="989"/>
      <c r="AA61" s="989"/>
      <c r="AB61" s="989"/>
      <c r="AC61" s="989"/>
      <c r="AD61" s="989"/>
      <c r="AE61" s="989"/>
      <c r="AF61" s="989"/>
      <c r="AG61" s="989"/>
      <c r="AH61" s="989"/>
      <c r="AI61" s="989"/>
      <c r="AJ61" s="989"/>
      <c r="AK61" s="989"/>
      <c r="AL61" s="990"/>
    </row>
    <row r="62" spans="1:48" ht="30.75" hidden="1" customHeight="1">
      <c r="A62" s="238" t="s">
        <v>9</v>
      </c>
      <c r="B62" s="2082"/>
      <c r="C62" s="2059" t="s">
        <v>655</v>
      </c>
      <c r="D62" s="2060"/>
      <c r="E62" s="174"/>
      <c r="F62" s="364">
        <f>MKC②!G62</f>
        <v>0</v>
      </c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76"/>
    </row>
    <row r="63" spans="1:48" ht="30.75" customHeight="1">
      <c r="A63" s="238" t="s">
        <v>9</v>
      </c>
      <c r="B63" s="2082"/>
      <c r="C63" s="2090" t="s">
        <v>625</v>
      </c>
      <c r="D63" s="2102"/>
      <c r="E63" s="2086"/>
      <c r="F63" s="306">
        <f>MKC②!G63</f>
        <v>0</v>
      </c>
      <c r="G63" s="116">
        <f>MKC②!H63</f>
        <v>0</v>
      </c>
      <c r="H63" s="116">
        <f>MKC②!I63</f>
        <v>0</v>
      </c>
      <c r="I63" s="116">
        <f>MKC②!J63</f>
        <v>0</v>
      </c>
      <c r="J63" s="116">
        <f>MKC②!K63</f>
        <v>0</v>
      </c>
      <c r="K63" s="116">
        <f>MKC②!L63</f>
        <v>0</v>
      </c>
      <c r="L63" s="116">
        <f>MKC②!M63</f>
        <v>0</v>
      </c>
      <c r="M63" s="116">
        <f>MKC②!N63</f>
        <v>0</v>
      </c>
      <c r="N63" s="116">
        <f>MKC②!O63</f>
        <v>0</v>
      </c>
      <c r="O63" s="116">
        <f>MKC②!P63</f>
        <v>0</v>
      </c>
      <c r="P63" s="116">
        <f>MKC②!Q63</f>
        <v>0</v>
      </c>
      <c r="Q63" s="116">
        <f>MKC②!R63</f>
        <v>108</v>
      </c>
      <c r="R63" s="116">
        <f>MKC②!S63</f>
        <v>0</v>
      </c>
      <c r="S63" s="116">
        <f>MKC②!T63</f>
        <v>108</v>
      </c>
      <c r="T63" s="116">
        <f>MKC②!U63</f>
        <v>0</v>
      </c>
      <c r="U63" s="116">
        <f>MKC②!V63</f>
        <v>108</v>
      </c>
      <c r="V63" s="116">
        <f>MKC②!W63</f>
        <v>0</v>
      </c>
      <c r="W63" s="116">
        <f>MKC②!X63</f>
        <v>0</v>
      </c>
      <c r="X63" s="116">
        <f>MKC②!Y63</f>
        <v>0</v>
      </c>
      <c r="Y63" s="116">
        <f>MKC②!Z63</f>
        <v>108</v>
      </c>
      <c r="Z63" s="116">
        <f>MKC②!AA63</f>
        <v>0</v>
      </c>
      <c r="AA63" s="116">
        <f>MKC②!AB63</f>
        <v>108</v>
      </c>
      <c r="AB63" s="116">
        <f>MKC②!AC63</f>
        <v>0</v>
      </c>
      <c r="AC63" s="116">
        <f>MKC②!AD63</f>
        <v>0</v>
      </c>
      <c r="AD63" s="116">
        <f>MKC②!AE63</f>
        <v>0</v>
      </c>
      <c r="AE63" s="116">
        <f>MKC②!AF63</f>
        <v>108</v>
      </c>
      <c r="AF63" s="116">
        <f>MKC②!AG63</f>
        <v>0</v>
      </c>
      <c r="AG63" s="116">
        <f>MKC②!AH63</f>
        <v>0</v>
      </c>
      <c r="AH63" s="116">
        <f>MKC②!AI63</f>
        <v>0</v>
      </c>
      <c r="AI63" s="116">
        <f>MKC②!AJ63</f>
        <v>0</v>
      </c>
      <c r="AJ63" s="116">
        <f>MKC②!AK63</f>
        <v>0</v>
      </c>
      <c r="AK63" s="116">
        <f>MKC②!AL63</f>
        <v>0</v>
      </c>
      <c r="AL63" s="187">
        <f>MKC②!AM63</f>
        <v>648</v>
      </c>
    </row>
    <row r="64" spans="1:48" ht="30.75" customHeight="1">
      <c r="A64" s="238" t="s">
        <v>9</v>
      </c>
      <c r="B64" s="2082"/>
      <c r="C64" s="2089" t="s">
        <v>627</v>
      </c>
      <c r="D64" s="2092"/>
      <c r="E64" s="2087"/>
      <c r="F64" s="307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143"/>
      <c r="AI64" s="143"/>
      <c r="AJ64" s="143"/>
      <c r="AK64" s="143"/>
      <c r="AL64" s="463"/>
    </row>
    <row r="65" spans="1:48" ht="30.75" customHeight="1">
      <c r="A65" s="238" t="s">
        <v>9</v>
      </c>
      <c r="B65" s="2082"/>
      <c r="C65" s="2152" t="s">
        <v>628</v>
      </c>
      <c r="D65" s="2153"/>
      <c r="E65" s="2087"/>
      <c r="F65" s="505"/>
      <c r="G65" s="506"/>
      <c r="H65" s="506"/>
      <c r="I65" s="506"/>
      <c r="J65" s="506"/>
      <c r="K65" s="506"/>
      <c r="L65" s="506"/>
      <c r="M65" s="506"/>
      <c r="N65" s="506"/>
      <c r="O65" s="506"/>
      <c r="P65" s="506"/>
      <c r="Q65" s="506"/>
      <c r="R65" s="506"/>
      <c r="S65" s="506"/>
      <c r="T65" s="506"/>
      <c r="U65" s="506"/>
      <c r="V65" s="506"/>
      <c r="W65" s="506"/>
      <c r="X65" s="506"/>
      <c r="Y65" s="506"/>
      <c r="Z65" s="506"/>
      <c r="AA65" s="506"/>
      <c r="AB65" s="506"/>
      <c r="AC65" s="506"/>
      <c r="AD65" s="506"/>
      <c r="AE65" s="506"/>
      <c r="AF65" s="506"/>
      <c r="AG65" s="506"/>
      <c r="AH65" s="506"/>
      <c r="AI65" s="506"/>
      <c r="AJ65" s="506"/>
      <c r="AK65" s="506"/>
      <c r="AL65" s="507"/>
    </row>
    <row r="66" spans="1:48" ht="30.75" customHeight="1">
      <c r="A66" s="238" t="s">
        <v>9</v>
      </c>
      <c r="B66" s="2082"/>
      <c r="C66" s="2097" t="s">
        <v>629</v>
      </c>
      <c r="D66" s="2133"/>
      <c r="E66" s="2087"/>
      <c r="F66" s="305"/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29"/>
      <c r="AC66" s="329"/>
      <c r="AD66" s="329"/>
      <c r="AE66" s="329"/>
      <c r="AF66" s="329"/>
      <c r="AG66" s="329"/>
      <c r="AH66" s="329"/>
      <c r="AI66" s="329"/>
      <c r="AJ66" s="329"/>
      <c r="AK66" s="329"/>
      <c r="AL66" s="330"/>
    </row>
    <row r="67" spans="1:48" ht="30.75" customHeight="1">
      <c r="A67" s="238" t="s">
        <v>9</v>
      </c>
      <c r="B67" s="2082"/>
      <c r="C67" s="2090" t="s">
        <v>630</v>
      </c>
      <c r="D67" s="2102"/>
      <c r="E67" s="2087"/>
      <c r="F67" s="306">
        <f>MKC②!G67</f>
        <v>0</v>
      </c>
      <c r="G67" s="164">
        <f>MKC②!H67</f>
        <v>0</v>
      </c>
      <c r="H67" s="164">
        <f>MKC②!I67</f>
        <v>0</v>
      </c>
      <c r="I67" s="164">
        <f>MKC②!J67</f>
        <v>0</v>
      </c>
      <c r="J67" s="164">
        <f>MKC②!K67</f>
        <v>0</v>
      </c>
      <c r="K67" s="164">
        <f>MKC②!L67</f>
        <v>0</v>
      </c>
      <c r="L67" s="164">
        <f>MKC②!M67</f>
        <v>108</v>
      </c>
      <c r="M67" s="164">
        <f>MKC②!N67</f>
        <v>0</v>
      </c>
      <c r="N67" s="164">
        <f>MKC②!O67</f>
        <v>108</v>
      </c>
      <c r="O67" s="164">
        <f>MKC②!P67</f>
        <v>0</v>
      </c>
      <c r="P67" s="164">
        <f>MKC②!Q67</f>
        <v>0</v>
      </c>
      <c r="Q67" s="164">
        <f>MKC②!R67</f>
        <v>0</v>
      </c>
      <c r="R67" s="164">
        <f>MKC②!S67</f>
        <v>108</v>
      </c>
      <c r="S67" s="164">
        <f>MKC②!T67</f>
        <v>0</v>
      </c>
      <c r="T67" s="164">
        <f>MKC②!U67</f>
        <v>108</v>
      </c>
      <c r="U67" s="164">
        <f>MKC②!V67</f>
        <v>0</v>
      </c>
      <c r="V67" s="164">
        <f>MKC②!W67</f>
        <v>0</v>
      </c>
      <c r="W67" s="164">
        <f>MKC②!X67</f>
        <v>0</v>
      </c>
      <c r="X67" s="164">
        <f>MKC②!Y67</f>
        <v>108</v>
      </c>
      <c r="Y67" s="164">
        <f>MKC②!Z67</f>
        <v>0</v>
      </c>
      <c r="Z67" s="164">
        <f>MKC②!AA67</f>
        <v>108</v>
      </c>
      <c r="AA67" s="164">
        <f>MKC②!AB67</f>
        <v>0</v>
      </c>
      <c r="AB67" s="164">
        <f>MKC②!AC67</f>
        <v>108</v>
      </c>
      <c r="AC67" s="164">
        <f>MKC②!AD67</f>
        <v>0</v>
      </c>
      <c r="AD67" s="164">
        <f>MKC②!AE67</f>
        <v>0</v>
      </c>
      <c r="AE67" s="164">
        <f>MKC②!AF67</f>
        <v>0</v>
      </c>
      <c r="AF67" s="164">
        <f>MKC②!AG67</f>
        <v>108</v>
      </c>
      <c r="AG67" s="164">
        <f>MKC②!AH67</f>
        <v>0</v>
      </c>
      <c r="AH67" s="164">
        <f>MKC②!AI67</f>
        <v>0</v>
      </c>
      <c r="AI67" s="164">
        <f>MKC②!AJ67</f>
        <v>0</v>
      </c>
      <c r="AJ67" s="164">
        <f>MKC②!AK67</f>
        <v>0</v>
      </c>
      <c r="AK67" s="164">
        <f>MKC②!AL67</f>
        <v>0</v>
      </c>
      <c r="AL67" s="187">
        <f>MKC②!AM67</f>
        <v>864</v>
      </c>
    </row>
    <row r="68" spans="1:48" ht="30.75" customHeight="1">
      <c r="A68" s="238" t="s">
        <v>9</v>
      </c>
      <c r="B68" s="2082"/>
      <c r="C68" s="2089" t="s">
        <v>631</v>
      </c>
      <c r="D68" s="2092"/>
      <c r="E68" s="2087"/>
      <c r="F68" s="303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463"/>
    </row>
    <row r="69" spans="1:48" ht="30.75" customHeight="1">
      <c r="A69" s="238" t="s">
        <v>9</v>
      </c>
      <c r="B69" s="2082"/>
      <c r="C69" s="2095" t="s">
        <v>656</v>
      </c>
      <c r="D69" s="2096"/>
      <c r="E69" s="2087"/>
      <c r="F69" s="368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3"/>
      <c r="AU69" s="48"/>
      <c r="AV69" s="48"/>
    </row>
    <row r="70" spans="1:48" ht="30.75" customHeight="1" thickBot="1">
      <c r="A70" s="238" t="s">
        <v>9</v>
      </c>
      <c r="B70" s="2083"/>
      <c r="C70" s="2061" t="s">
        <v>52</v>
      </c>
      <c r="D70" s="2154"/>
      <c r="E70" s="2088"/>
      <c r="F70" s="370">
        <f>MKC②!G70</f>
        <v>108</v>
      </c>
      <c r="G70" s="338"/>
      <c r="H70" s="338"/>
      <c r="I70" s="338"/>
      <c r="J70" s="338"/>
      <c r="K70" s="338"/>
      <c r="L70" s="338"/>
      <c r="M70" s="338"/>
      <c r="N70" s="338"/>
      <c r="O70" s="338"/>
      <c r="P70" s="338"/>
      <c r="Q70" s="338"/>
      <c r="R70" s="338"/>
      <c r="S70" s="338"/>
      <c r="T70" s="338"/>
      <c r="U70" s="338"/>
      <c r="V70" s="338"/>
      <c r="W70" s="338"/>
      <c r="X70" s="338"/>
      <c r="Y70" s="338"/>
      <c r="Z70" s="338"/>
      <c r="AA70" s="338"/>
      <c r="AB70" s="338"/>
      <c r="AC70" s="338"/>
      <c r="AD70" s="338"/>
      <c r="AE70" s="338"/>
      <c r="AF70" s="338"/>
      <c r="AG70" s="338"/>
      <c r="AH70" s="338"/>
      <c r="AI70" s="338"/>
      <c r="AJ70" s="338"/>
      <c r="AK70" s="338"/>
      <c r="AL70" s="339"/>
    </row>
    <row r="71" spans="1:48" ht="30.75" hidden="1" customHeight="1" thickTop="1">
      <c r="A71" s="238" t="s">
        <v>4</v>
      </c>
      <c r="B71" s="2081" t="s">
        <v>659</v>
      </c>
      <c r="C71" s="2155" t="s">
        <v>220</v>
      </c>
      <c r="D71" s="298" t="s">
        <v>148</v>
      </c>
      <c r="E71" s="299"/>
      <c r="F71" s="318"/>
      <c r="G71" s="300"/>
      <c r="H71" s="300"/>
      <c r="I71" s="300"/>
      <c r="J71" s="30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  <c r="AI71" s="300"/>
      <c r="AJ71" s="300"/>
      <c r="AK71" s="300"/>
      <c r="AL71" s="301"/>
      <c r="AN71" s="238" t="s">
        <v>635</v>
      </c>
    </row>
    <row r="72" spans="1:48" ht="30.75" hidden="1" customHeight="1">
      <c r="A72" s="238" t="s">
        <v>4</v>
      </c>
      <c r="B72" s="2082"/>
      <c r="C72" s="2112"/>
      <c r="D72" s="215" t="s">
        <v>636</v>
      </c>
      <c r="E72" s="221"/>
      <c r="F72" s="248"/>
      <c r="G72" s="240"/>
      <c r="H72" s="240"/>
      <c r="I72" s="240"/>
      <c r="J72" s="240"/>
      <c r="K72" s="240"/>
      <c r="L72" s="240"/>
      <c r="M72" s="240"/>
      <c r="N72" s="240"/>
      <c r="O72" s="240"/>
      <c r="P72" s="240"/>
      <c r="Q72" s="240"/>
      <c r="R72" s="240"/>
      <c r="S72" s="240"/>
      <c r="T72" s="240"/>
      <c r="U72" s="240"/>
      <c r="V72" s="240"/>
      <c r="W72" s="240"/>
      <c r="X72" s="240"/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  <c r="AK72" s="240"/>
      <c r="AL72" s="257"/>
      <c r="AN72" s="289" t="e">
        <f>+AL71/(AL72+AL71)</f>
        <v>#DIV/0!</v>
      </c>
    </row>
    <row r="73" spans="1:48" ht="30.75" hidden="1" customHeight="1">
      <c r="A73" s="238" t="s">
        <v>4</v>
      </c>
      <c r="B73" s="2082"/>
      <c r="C73" s="2113" t="s">
        <v>134</v>
      </c>
      <c r="D73" s="214" t="s">
        <v>148</v>
      </c>
      <c r="E73" s="220"/>
      <c r="F73" s="310"/>
      <c r="G73" s="242"/>
      <c r="H73" s="242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  <c r="AJ73" s="242"/>
      <c r="AK73" s="242"/>
      <c r="AL73" s="258"/>
    </row>
    <row r="74" spans="1:48" ht="30.75" hidden="1" customHeight="1">
      <c r="A74" s="238" t="s">
        <v>4</v>
      </c>
      <c r="B74" s="2082"/>
      <c r="C74" s="2112"/>
      <c r="D74" s="215" t="s">
        <v>636</v>
      </c>
      <c r="E74" s="221"/>
      <c r="F74" s="248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  <c r="AI74" s="221"/>
      <c r="AJ74" s="221"/>
      <c r="AK74" s="221"/>
      <c r="AL74" s="259"/>
      <c r="AN74" s="289" t="e">
        <f>+AL73/(AL74+AL73)</f>
        <v>#DIV/0!</v>
      </c>
    </row>
    <row r="75" spans="1:48" ht="30.75" hidden="1" customHeight="1">
      <c r="A75" s="238" t="s">
        <v>4</v>
      </c>
      <c r="B75" s="2082"/>
      <c r="C75" s="2113" t="s">
        <v>129</v>
      </c>
      <c r="D75" s="214" t="s">
        <v>148</v>
      </c>
      <c r="E75" s="220"/>
      <c r="F75" s="310"/>
      <c r="G75" s="242"/>
      <c r="H75" s="242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  <c r="AJ75" s="242"/>
      <c r="AK75" s="242"/>
      <c r="AL75" s="258"/>
    </row>
    <row r="76" spans="1:48" ht="30.75" hidden="1" customHeight="1">
      <c r="A76" s="238" t="s">
        <v>4</v>
      </c>
      <c r="B76" s="2082"/>
      <c r="C76" s="2112"/>
      <c r="D76" s="215" t="s">
        <v>636</v>
      </c>
      <c r="E76" s="221"/>
      <c r="F76" s="248"/>
      <c r="G76" s="221"/>
      <c r="H76" s="221"/>
      <c r="I76" s="221"/>
      <c r="J76" s="221"/>
      <c r="K76" s="221"/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  <c r="AI76" s="221"/>
      <c r="AJ76" s="221"/>
      <c r="AK76" s="221"/>
      <c r="AL76" s="259"/>
      <c r="AN76" s="289" t="e">
        <f>+AL75/(AL76+AL75)</f>
        <v>#DIV/0!</v>
      </c>
    </row>
    <row r="77" spans="1:48" ht="30.75" hidden="1" customHeight="1">
      <c r="A77" s="238" t="s">
        <v>4</v>
      </c>
      <c r="B77" s="2082"/>
      <c r="C77" s="2111" t="s">
        <v>4</v>
      </c>
      <c r="D77" s="214" t="s">
        <v>148</v>
      </c>
      <c r="E77" s="222"/>
      <c r="F77" s="311"/>
      <c r="G77" s="270"/>
      <c r="H77" s="270"/>
      <c r="I77" s="270"/>
      <c r="J77" s="270"/>
      <c r="K77" s="270"/>
      <c r="L77" s="270"/>
      <c r="M77" s="270"/>
      <c r="N77" s="270"/>
      <c r="O77" s="270"/>
      <c r="P77" s="270"/>
      <c r="Q77" s="270"/>
      <c r="R77" s="270"/>
      <c r="S77" s="270"/>
      <c r="T77" s="270"/>
      <c r="U77" s="270"/>
      <c r="V77" s="270"/>
      <c r="W77" s="270"/>
      <c r="X77" s="270"/>
      <c r="Y77" s="270"/>
      <c r="Z77" s="270"/>
      <c r="AA77" s="270"/>
      <c r="AB77" s="270"/>
      <c r="AC77" s="270"/>
      <c r="AD77" s="270"/>
      <c r="AE77" s="270"/>
      <c r="AF77" s="270"/>
      <c r="AG77" s="270"/>
      <c r="AH77" s="270"/>
      <c r="AI77" s="270"/>
      <c r="AJ77" s="270"/>
      <c r="AK77" s="270"/>
      <c r="AL77" s="258"/>
    </row>
    <row r="78" spans="1:48" ht="30.75" hidden="1" customHeight="1" thickBot="1">
      <c r="A78" s="238" t="s">
        <v>4</v>
      </c>
      <c r="B78" s="2082"/>
      <c r="C78" s="2114"/>
      <c r="D78" s="216" t="s">
        <v>636</v>
      </c>
      <c r="E78" s="223"/>
      <c r="F78" s="312"/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  <c r="AI78" s="221"/>
      <c r="AJ78" s="221"/>
      <c r="AK78" s="221"/>
      <c r="AL78" s="259"/>
      <c r="AN78" s="289" t="e">
        <f>+AL77/(AL78+AL77)</f>
        <v>#DIV/0!</v>
      </c>
    </row>
    <row r="79" spans="1:48" ht="30.75" hidden="1" customHeight="1" thickTop="1">
      <c r="A79" s="238" t="s">
        <v>4</v>
      </c>
      <c r="B79" s="2082"/>
      <c r="C79" s="225" t="s">
        <v>637</v>
      </c>
      <c r="D79" s="226" t="s">
        <v>7</v>
      </c>
      <c r="E79" s="227"/>
      <c r="F79" s="249"/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481"/>
    </row>
    <row r="80" spans="1:48" ht="30.75" hidden="1" customHeight="1">
      <c r="A80" s="238" t="s">
        <v>4</v>
      </c>
      <c r="B80" s="2082"/>
      <c r="C80" s="2063" t="s">
        <v>51</v>
      </c>
      <c r="D80" s="2064"/>
      <c r="E80" s="224"/>
      <c r="F80" s="313"/>
      <c r="G80" s="510"/>
      <c r="H80" s="510"/>
      <c r="I80" s="510"/>
      <c r="J80" s="510"/>
      <c r="K80" s="510"/>
      <c r="L80" s="510"/>
      <c r="M80" s="510"/>
      <c r="N80" s="510"/>
      <c r="O80" s="510"/>
      <c r="P80" s="510"/>
      <c r="Q80" s="510"/>
      <c r="R80" s="510"/>
      <c r="S80" s="510"/>
      <c r="T80" s="510"/>
      <c r="U80" s="510"/>
      <c r="V80" s="510"/>
      <c r="W80" s="510"/>
      <c r="X80" s="510"/>
      <c r="Y80" s="510"/>
      <c r="Z80" s="510"/>
      <c r="AA80" s="510"/>
      <c r="AB80" s="510"/>
      <c r="AC80" s="510"/>
      <c r="AD80" s="510"/>
      <c r="AE80" s="510"/>
      <c r="AF80" s="510"/>
      <c r="AG80" s="510"/>
      <c r="AH80" s="510"/>
      <c r="AI80" s="510"/>
      <c r="AJ80" s="510"/>
      <c r="AK80" s="510"/>
      <c r="AL80" s="261"/>
    </row>
    <row r="81" spans="1:40" ht="30.75" hidden="1" customHeight="1">
      <c r="A81" s="238" t="s">
        <v>4</v>
      </c>
      <c r="B81" s="2082"/>
      <c r="C81" s="2055" t="s">
        <v>144</v>
      </c>
      <c r="D81" s="2056"/>
      <c r="E81" s="247"/>
      <c r="F81" s="794"/>
      <c r="G81" s="290"/>
      <c r="H81" s="290"/>
      <c r="I81" s="290"/>
      <c r="J81" s="290"/>
      <c r="K81" s="290"/>
      <c r="L81" s="290"/>
      <c r="M81" s="290"/>
      <c r="N81" s="290"/>
      <c r="O81" s="290"/>
      <c r="P81" s="290"/>
      <c r="Q81" s="290"/>
      <c r="R81" s="290"/>
      <c r="S81" s="290"/>
      <c r="T81" s="290"/>
      <c r="U81" s="290"/>
      <c r="V81" s="290"/>
      <c r="W81" s="290"/>
      <c r="X81" s="290"/>
      <c r="Y81" s="290"/>
      <c r="Z81" s="290"/>
      <c r="AA81" s="290"/>
      <c r="AB81" s="290"/>
      <c r="AC81" s="290"/>
      <c r="AD81" s="290"/>
      <c r="AE81" s="290"/>
      <c r="AF81" s="290"/>
      <c r="AG81" s="290"/>
      <c r="AH81" s="290"/>
      <c r="AI81" s="290"/>
      <c r="AJ81" s="290"/>
      <c r="AK81" s="290"/>
      <c r="AL81" s="262"/>
      <c r="AN81" s="238" t="s">
        <v>638</v>
      </c>
    </row>
    <row r="82" spans="1:40" ht="30.75" hidden="1" customHeight="1">
      <c r="A82" s="238" t="s">
        <v>4</v>
      </c>
      <c r="B82" s="2082"/>
      <c r="C82" s="2057" t="s">
        <v>148</v>
      </c>
      <c r="D82" s="2058"/>
      <c r="E82" s="244"/>
      <c r="F82" s="753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  <c r="AL82" s="271"/>
      <c r="AN82" s="289" t="e">
        <f>+AL82/(AL83+AL82)</f>
        <v>#DIV/0!</v>
      </c>
    </row>
    <row r="83" spans="1:40" ht="30.75" hidden="1" customHeight="1">
      <c r="A83" s="238" t="s">
        <v>4</v>
      </c>
      <c r="B83" s="2082"/>
      <c r="C83" s="2115" t="s">
        <v>636</v>
      </c>
      <c r="D83" s="2116"/>
      <c r="E83" s="245"/>
      <c r="F83" s="252"/>
      <c r="G83" s="245"/>
      <c r="H83" s="245"/>
      <c r="I83" s="245"/>
      <c r="J83" s="245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  <c r="AI83" s="245"/>
      <c r="AJ83" s="245"/>
      <c r="AK83" s="245"/>
      <c r="AL83" s="482"/>
    </row>
    <row r="84" spans="1:40" ht="30.75" hidden="1" customHeight="1">
      <c r="A84" s="238" t="s">
        <v>4</v>
      </c>
      <c r="B84" s="2082"/>
      <c r="C84" s="2057" t="s">
        <v>8</v>
      </c>
      <c r="D84" s="2058"/>
      <c r="E84" s="218"/>
      <c r="F84" s="253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  <c r="AA84" s="218"/>
      <c r="AB84" s="218"/>
      <c r="AC84" s="218"/>
      <c r="AD84" s="218"/>
      <c r="AE84" s="218"/>
      <c r="AF84" s="218"/>
      <c r="AG84" s="218"/>
      <c r="AH84" s="218"/>
      <c r="AI84" s="218"/>
      <c r="AJ84" s="218"/>
      <c r="AK84" s="218"/>
      <c r="AL84" s="265"/>
    </row>
    <row r="85" spans="1:40" ht="30.75" hidden="1" customHeight="1">
      <c r="A85" s="238" t="s">
        <v>4</v>
      </c>
      <c r="B85" s="2082"/>
      <c r="C85" s="2065" t="s">
        <v>639</v>
      </c>
      <c r="D85" s="2066"/>
      <c r="E85" s="219"/>
      <c r="F85" s="254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66"/>
    </row>
    <row r="86" spans="1:40" ht="30.75" hidden="1" customHeight="1">
      <c r="A86" s="238" t="s">
        <v>4</v>
      </c>
      <c r="B86" s="2082"/>
      <c r="C86" s="2117" t="s">
        <v>640</v>
      </c>
      <c r="D86" s="2117"/>
      <c r="E86" s="273"/>
      <c r="F86" s="315"/>
      <c r="G86" s="275"/>
      <c r="H86" s="275"/>
      <c r="I86" s="275"/>
      <c r="J86" s="275"/>
      <c r="K86" s="275"/>
      <c r="L86" s="275"/>
      <c r="M86" s="275"/>
      <c r="N86" s="275"/>
      <c r="O86" s="275"/>
      <c r="P86" s="275"/>
      <c r="Q86" s="275"/>
      <c r="R86" s="275"/>
      <c r="S86" s="275"/>
      <c r="T86" s="275"/>
      <c r="U86" s="275"/>
      <c r="V86" s="275"/>
      <c r="W86" s="275"/>
      <c r="X86" s="275"/>
      <c r="Y86" s="275"/>
      <c r="Z86" s="275"/>
      <c r="AA86" s="275"/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6"/>
    </row>
    <row r="87" spans="1:40" ht="30.75" hidden="1" customHeight="1">
      <c r="A87" s="238" t="s">
        <v>4</v>
      </c>
      <c r="B87" s="2082"/>
      <c r="C87" s="2118" t="s">
        <v>641</v>
      </c>
      <c r="D87" s="2118"/>
      <c r="E87" s="231"/>
      <c r="F87" s="316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67"/>
    </row>
    <row r="88" spans="1:40" ht="30.75" hidden="1" customHeight="1" thickBot="1">
      <c r="A88" s="238" t="s">
        <v>4</v>
      </c>
      <c r="B88" s="2083"/>
      <c r="C88" s="2119" t="s">
        <v>8</v>
      </c>
      <c r="D88" s="2119"/>
      <c r="E88" s="228"/>
      <c r="F88" s="319"/>
      <c r="G88" s="230"/>
      <c r="H88" s="230"/>
      <c r="I88" s="230"/>
      <c r="J88" s="230"/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68"/>
    </row>
    <row r="89" spans="1:40" ht="30.75" customHeight="1" thickTop="1">
      <c r="A89" s="238" t="s">
        <v>9</v>
      </c>
      <c r="B89" s="2081" t="s">
        <v>660</v>
      </c>
      <c r="C89" s="2156" t="s">
        <v>120</v>
      </c>
      <c r="D89" s="2157"/>
      <c r="E89" s="123"/>
      <c r="F89" s="304">
        <f>MKC②!G89</f>
        <v>0</v>
      </c>
      <c r="G89" s="799">
        <f>MKC②!H89</f>
        <v>0</v>
      </c>
      <c r="H89" s="799">
        <f>MKC②!I89</f>
        <v>0</v>
      </c>
      <c r="I89" s="799">
        <f>MKC②!J89</f>
        <v>0</v>
      </c>
      <c r="J89" s="799">
        <f>MKC②!K89</f>
        <v>0</v>
      </c>
      <c r="K89" s="799">
        <f>MKC②!L89</f>
        <v>0</v>
      </c>
      <c r="L89" s="799">
        <f>MKC②!M89</f>
        <v>24</v>
      </c>
      <c r="M89" s="799">
        <f>MKC②!N89</f>
        <v>24</v>
      </c>
      <c r="N89" s="799">
        <f>MKC②!O89</f>
        <v>24</v>
      </c>
      <c r="O89" s="799">
        <f>MKC②!P89</f>
        <v>0</v>
      </c>
      <c r="P89" s="799">
        <f>MKC②!Q89</f>
        <v>0</v>
      </c>
      <c r="Q89" s="799">
        <f>MKC②!R89</f>
        <v>24</v>
      </c>
      <c r="R89" s="799">
        <f>MKC②!S89</f>
        <v>24</v>
      </c>
      <c r="S89" s="799">
        <f>MKC②!T89</f>
        <v>24</v>
      </c>
      <c r="T89" s="799">
        <f>MKC②!U89</f>
        <v>24</v>
      </c>
      <c r="U89" s="799">
        <f>MKC②!V89</f>
        <v>24</v>
      </c>
      <c r="V89" s="799">
        <f>MKC②!W89</f>
        <v>0</v>
      </c>
      <c r="W89" s="799">
        <f>MKC②!X89</f>
        <v>0</v>
      </c>
      <c r="X89" s="799">
        <f>MKC②!Y89</f>
        <v>24</v>
      </c>
      <c r="Y89" s="799">
        <f>MKC②!Z89</f>
        <v>24</v>
      </c>
      <c r="Z89" s="799">
        <f>MKC②!AA89</f>
        <v>24</v>
      </c>
      <c r="AA89" s="799">
        <f>MKC②!AB89</f>
        <v>24</v>
      </c>
      <c r="AB89" s="799">
        <f>MKC②!AC89</f>
        <v>24</v>
      </c>
      <c r="AC89" s="799">
        <f>MKC②!AD89</f>
        <v>0</v>
      </c>
      <c r="AD89" s="799">
        <f>MKC②!AE89</f>
        <v>0</v>
      </c>
      <c r="AE89" s="799">
        <f>MKC②!AF89</f>
        <v>24</v>
      </c>
      <c r="AF89" s="799">
        <f>MKC②!AG89</f>
        <v>24</v>
      </c>
      <c r="AG89" s="799">
        <f>MKC②!AH89</f>
        <v>24</v>
      </c>
      <c r="AH89" s="799">
        <f>MKC②!AI89</f>
        <v>24</v>
      </c>
      <c r="AI89" s="799">
        <f>MKC②!AJ89</f>
        <v>0</v>
      </c>
      <c r="AJ89" s="799">
        <f>MKC②!AK89</f>
        <v>0</v>
      </c>
      <c r="AK89" s="799">
        <f>MKC②!AL89</f>
        <v>0</v>
      </c>
      <c r="AL89" s="297">
        <f>MKC②!AM89</f>
        <v>408</v>
      </c>
    </row>
    <row r="90" spans="1:40" ht="30.75" customHeight="1">
      <c r="A90" s="238" t="s">
        <v>9</v>
      </c>
      <c r="B90" s="2082"/>
      <c r="C90" s="2084" t="s">
        <v>621</v>
      </c>
      <c r="D90" s="2085"/>
      <c r="E90" s="80"/>
      <c r="F90" s="213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475"/>
    </row>
    <row r="91" spans="1:40" ht="30.75" customHeight="1">
      <c r="A91" s="238" t="s">
        <v>9</v>
      </c>
      <c r="B91" s="2082"/>
      <c r="C91" s="2120" t="s">
        <v>622</v>
      </c>
      <c r="D91" s="2121"/>
      <c r="E91" s="363"/>
      <c r="F91" s="758"/>
      <c r="G91" s="325"/>
      <c r="H91" s="325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325"/>
      <c r="T91" s="325"/>
      <c r="U91" s="325"/>
      <c r="V91" s="325"/>
      <c r="W91" s="325"/>
      <c r="X91" s="325"/>
      <c r="Y91" s="325"/>
      <c r="Z91" s="325"/>
      <c r="AA91" s="325"/>
      <c r="AB91" s="325"/>
      <c r="AC91" s="325"/>
      <c r="AD91" s="325"/>
      <c r="AE91" s="325"/>
      <c r="AF91" s="325"/>
      <c r="AG91" s="325"/>
      <c r="AH91" s="325"/>
      <c r="AI91" s="325"/>
      <c r="AJ91" s="325"/>
      <c r="AK91" s="325"/>
      <c r="AL91" s="326"/>
    </row>
    <row r="92" spans="1:40" ht="30.75" customHeight="1" thickBot="1">
      <c r="A92" s="238" t="s">
        <v>9</v>
      </c>
      <c r="B92" s="2082"/>
      <c r="C92" s="2049" t="s">
        <v>54</v>
      </c>
      <c r="D92" s="2050"/>
      <c r="E92" s="320"/>
      <c r="F92" s="321">
        <f>MKC②!G92</f>
        <v>312</v>
      </c>
      <c r="G92" s="362"/>
      <c r="H92" s="362"/>
      <c r="I92" s="362"/>
      <c r="J92" s="362"/>
      <c r="K92" s="362"/>
      <c r="L92" s="362"/>
      <c r="M92" s="362"/>
      <c r="N92" s="362"/>
      <c r="O92" s="362"/>
      <c r="P92" s="362"/>
      <c r="Q92" s="362"/>
      <c r="R92" s="362"/>
      <c r="S92" s="362"/>
      <c r="T92" s="362"/>
      <c r="U92" s="362"/>
      <c r="V92" s="362"/>
      <c r="W92" s="362"/>
      <c r="X92" s="362"/>
      <c r="Y92" s="362"/>
      <c r="Z92" s="362"/>
      <c r="AA92" s="362"/>
      <c r="AB92" s="362"/>
      <c r="AC92" s="362"/>
      <c r="AD92" s="362"/>
      <c r="AE92" s="362"/>
      <c r="AF92" s="362"/>
      <c r="AG92" s="362"/>
      <c r="AH92" s="362"/>
      <c r="AI92" s="362"/>
      <c r="AJ92" s="362"/>
      <c r="AK92" s="362"/>
      <c r="AL92" s="323"/>
    </row>
    <row r="93" spans="1:40" ht="30.75" customHeight="1" thickTop="1">
      <c r="A93" s="238" t="s">
        <v>9</v>
      </c>
      <c r="B93" s="2082"/>
      <c r="C93" s="2051" t="s">
        <v>40</v>
      </c>
      <c r="D93" s="2052"/>
      <c r="E93" s="152"/>
      <c r="F93" s="792">
        <f>MKC②!G93</f>
        <v>950</v>
      </c>
      <c r="G93" s="153">
        <f>MKC②!H93</f>
        <v>0</v>
      </c>
      <c r="H93" s="153">
        <f>MKC②!I93</f>
        <v>0</v>
      </c>
      <c r="I93" s="153">
        <f>MKC②!J93</f>
        <v>0</v>
      </c>
      <c r="J93" s="153">
        <f>MKC②!K93</f>
        <v>0</v>
      </c>
      <c r="K93" s="153">
        <f>MKC②!L93</f>
        <v>0</v>
      </c>
      <c r="L93" s="153">
        <f>MKC②!M93</f>
        <v>48</v>
      </c>
      <c r="M93" s="153">
        <f>MKC②!N93</f>
        <v>48</v>
      </c>
      <c r="N93" s="153">
        <f>MKC②!O93</f>
        <v>48</v>
      </c>
      <c r="O93" s="153">
        <f>MKC②!P93</f>
        <v>0</v>
      </c>
      <c r="P93" s="153">
        <f>MKC②!Q93</f>
        <v>0</v>
      </c>
      <c r="Q93" s="153">
        <f>MKC②!R93</f>
        <v>48</v>
      </c>
      <c r="R93" s="153">
        <f>MKC②!S93</f>
        <v>48</v>
      </c>
      <c r="S93" s="153">
        <f>MKC②!T93</f>
        <v>48</v>
      </c>
      <c r="T93" s="153">
        <f>MKC②!U93</f>
        <v>48</v>
      </c>
      <c r="U93" s="153">
        <f>MKC②!V93</f>
        <v>48</v>
      </c>
      <c r="V93" s="153">
        <f>MKC②!W93</f>
        <v>0</v>
      </c>
      <c r="W93" s="153">
        <f>MKC②!X93</f>
        <v>0</v>
      </c>
      <c r="X93" s="153">
        <f>MKC②!Y93</f>
        <v>24</v>
      </c>
      <c r="Y93" s="153">
        <f>MKC②!Z93</f>
        <v>0</v>
      </c>
      <c r="Z93" s="153">
        <f>MKC②!AA93</f>
        <v>0</v>
      </c>
      <c r="AA93" s="153">
        <f>MKC②!AB93</f>
        <v>0</v>
      </c>
      <c r="AB93" s="153">
        <f>MKC②!AC93</f>
        <v>0</v>
      </c>
      <c r="AC93" s="153">
        <f>MKC②!AD93</f>
        <v>0</v>
      </c>
      <c r="AD93" s="153">
        <f>MKC②!AE93</f>
        <v>0</v>
      </c>
      <c r="AE93" s="153">
        <f>MKC②!AF93</f>
        <v>0</v>
      </c>
      <c r="AF93" s="153">
        <f>MKC②!AG93</f>
        <v>48</v>
      </c>
      <c r="AG93" s="153">
        <f>MKC②!AH93</f>
        <v>48</v>
      </c>
      <c r="AH93" s="153">
        <f>MKC②!AI93</f>
        <v>0</v>
      </c>
      <c r="AI93" s="153">
        <f>MKC②!AJ93</f>
        <v>0</v>
      </c>
      <c r="AJ93" s="153">
        <f>MKC②!AK93</f>
        <v>0</v>
      </c>
      <c r="AK93" s="153">
        <f>MKC②!AL93</f>
        <v>0</v>
      </c>
      <c r="AL93" s="177">
        <f>MKC②!AM93</f>
        <v>504</v>
      </c>
    </row>
    <row r="94" spans="1:40" ht="30.75" customHeight="1">
      <c r="A94" s="238" t="s">
        <v>9</v>
      </c>
      <c r="B94" s="2082"/>
      <c r="C94" s="2053" t="s">
        <v>140</v>
      </c>
      <c r="D94" s="2054"/>
      <c r="E94" s="123"/>
      <c r="F94" s="304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475"/>
    </row>
    <row r="95" spans="1:40" ht="30.75" customHeight="1">
      <c r="A95" s="238" t="s">
        <v>9</v>
      </c>
      <c r="B95" s="2082"/>
      <c r="C95" s="2122" t="s">
        <v>623</v>
      </c>
      <c r="D95" s="2123"/>
      <c r="E95" s="80"/>
      <c r="F95" s="303"/>
      <c r="G95" s="327"/>
      <c r="H95" s="327"/>
      <c r="I95" s="327"/>
      <c r="J95" s="327"/>
      <c r="K95" s="327"/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  <c r="AA95" s="327"/>
      <c r="AB95" s="327"/>
      <c r="AC95" s="327"/>
      <c r="AD95" s="327"/>
      <c r="AE95" s="327"/>
      <c r="AF95" s="327"/>
      <c r="AG95" s="327"/>
      <c r="AH95" s="327"/>
      <c r="AI95" s="327"/>
      <c r="AJ95" s="327"/>
      <c r="AK95" s="327"/>
      <c r="AL95" s="328"/>
    </row>
    <row r="96" spans="1:40" ht="30.75" customHeight="1">
      <c r="A96" s="238" t="s">
        <v>9</v>
      </c>
      <c r="B96" s="2082"/>
      <c r="C96" s="2131" t="s">
        <v>624</v>
      </c>
      <c r="D96" s="2132"/>
      <c r="E96" s="170"/>
      <c r="F96" s="368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3"/>
    </row>
    <row r="97" spans="1:48" ht="30.75" customHeight="1">
      <c r="A97" s="238" t="s">
        <v>9</v>
      </c>
      <c r="B97" s="2082"/>
      <c r="C97" s="2059" t="s">
        <v>53</v>
      </c>
      <c r="D97" s="2060"/>
      <c r="E97" s="174"/>
      <c r="F97" s="364">
        <f>MKC②!G97</f>
        <v>131</v>
      </c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76"/>
    </row>
    <row r="98" spans="1:48" ht="30.75" customHeight="1">
      <c r="A98" s="238" t="s">
        <v>9</v>
      </c>
      <c r="B98" s="2082"/>
      <c r="C98" s="2090" t="s">
        <v>625</v>
      </c>
      <c r="D98" s="2102"/>
      <c r="E98" s="2086"/>
      <c r="F98" s="306">
        <f>MKC②!G98</f>
        <v>0</v>
      </c>
      <c r="G98" s="116">
        <f>MKC②!H98</f>
        <v>0</v>
      </c>
      <c r="H98" s="116">
        <f>MKC②!I98</f>
        <v>0</v>
      </c>
      <c r="I98" s="116">
        <f>MKC②!J98</f>
        <v>0</v>
      </c>
      <c r="J98" s="116">
        <f>MKC②!K98</f>
        <v>0</v>
      </c>
      <c r="K98" s="116">
        <f>MKC②!L98</f>
        <v>0</v>
      </c>
      <c r="L98" s="116">
        <f>MKC②!M98</f>
        <v>48</v>
      </c>
      <c r="M98" s="116">
        <f>MKC②!N98</f>
        <v>48</v>
      </c>
      <c r="N98" s="116">
        <f>MKC②!O98</f>
        <v>0</v>
      </c>
      <c r="O98" s="116">
        <f>MKC②!P98</f>
        <v>0</v>
      </c>
      <c r="P98" s="116">
        <f>MKC②!Q98</f>
        <v>0</v>
      </c>
      <c r="Q98" s="116">
        <f>MKC②!R98</f>
        <v>0</v>
      </c>
      <c r="R98" s="116">
        <f>MKC②!S98</f>
        <v>48</v>
      </c>
      <c r="S98" s="116">
        <f>MKC②!T98</f>
        <v>48</v>
      </c>
      <c r="T98" s="116">
        <f>MKC②!U98</f>
        <v>48</v>
      </c>
      <c r="U98" s="116">
        <f>MKC②!V98</f>
        <v>48</v>
      </c>
      <c r="V98" s="116">
        <f>MKC②!W98</f>
        <v>0</v>
      </c>
      <c r="W98" s="116">
        <f>MKC②!X98</f>
        <v>0</v>
      </c>
      <c r="X98" s="116">
        <f>MKC②!Y98</f>
        <v>0</v>
      </c>
      <c r="Y98" s="116">
        <f>MKC②!Z98</f>
        <v>0</v>
      </c>
      <c r="Z98" s="116">
        <f>MKC②!AA98</f>
        <v>0</v>
      </c>
      <c r="AA98" s="116">
        <f>MKC②!AB98</f>
        <v>0</v>
      </c>
      <c r="AB98" s="116">
        <f>MKC②!AC98</f>
        <v>0</v>
      </c>
      <c r="AC98" s="116">
        <f>MKC②!AD98</f>
        <v>0</v>
      </c>
      <c r="AD98" s="116">
        <f>MKC②!AE98</f>
        <v>0</v>
      </c>
      <c r="AE98" s="116">
        <f>MKC②!AF98</f>
        <v>0</v>
      </c>
      <c r="AF98" s="116">
        <f>MKC②!AG98</f>
        <v>48</v>
      </c>
      <c r="AG98" s="116">
        <f>MKC②!AH98</f>
        <v>48</v>
      </c>
      <c r="AH98" s="116">
        <f>MKC②!AI98</f>
        <v>0</v>
      </c>
      <c r="AI98" s="116">
        <f>MKC②!AJ98</f>
        <v>0</v>
      </c>
      <c r="AJ98" s="116">
        <f>MKC②!AK98</f>
        <v>0</v>
      </c>
      <c r="AK98" s="116">
        <f>MKC②!AL98</f>
        <v>0</v>
      </c>
      <c r="AL98" s="187">
        <f>MKC②!AM98</f>
        <v>384</v>
      </c>
    </row>
    <row r="99" spans="1:48" ht="30.75" customHeight="1">
      <c r="A99" s="238" t="s">
        <v>9</v>
      </c>
      <c r="B99" s="2082"/>
      <c r="C99" s="2089" t="s">
        <v>627</v>
      </c>
      <c r="D99" s="2092"/>
      <c r="E99" s="2087"/>
      <c r="F99" s="307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463"/>
    </row>
    <row r="100" spans="1:48" ht="30.75" customHeight="1">
      <c r="A100" s="238" t="s">
        <v>9</v>
      </c>
      <c r="B100" s="2082"/>
      <c r="C100" s="2093" t="s">
        <v>628</v>
      </c>
      <c r="D100" s="2094"/>
      <c r="E100" s="2087"/>
      <c r="F100" s="303"/>
      <c r="G100" s="331"/>
      <c r="H100" s="331"/>
      <c r="I100" s="331"/>
      <c r="J100" s="331"/>
      <c r="K100" s="331"/>
      <c r="L100" s="331"/>
      <c r="M100" s="331"/>
      <c r="N100" s="331"/>
      <c r="O100" s="331"/>
      <c r="P100" s="331"/>
      <c r="Q100" s="331"/>
      <c r="R100" s="331"/>
      <c r="S100" s="331"/>
      <c r="T100" s="331"/>
      <c r="U100" s="331"/>
      <c r="V100" s="331"/>
      <c r="W100" s="331"/>
      <c r="X100" s="331"/>
      <c r="Y100" s="331"/>
      <c r="Z100" s="331"/>
      <c r="AA100" s="331"/>
      <c r="AB100" s="331"/>
      <c r="AC100" s="331"/>
      <c r="AD100" s="331"/>
      <c r="AE100" s="331"/>
      <c r="AF100" s="331"/>
      <c r="AG100" s="331"/>
      <c r="AH100" s="331"/>
      <c r="AI100" s="331"/>
      <c r="AJ100" s="331"/>
      <c r="AK100" s="331"/>
      <c r="AL100" s="332"/>
    </row>
    <row r="101" spans="1:48" ht="30.75" customHeight="1">
      <c r="A101" s="238" t="s">
        <v>9</v>
      </c>
      <c r="B101" s="2082"/>
      <c r="C101" s="2146" t="s">
        <v>629</v>
      </c>
      <c r="D101" s="2147"/>
      <c r="E101" s="2087"/>
      <c r="F101" s="30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330"/>
    </row>
    <row r="102" spans="1:48" ht="30.75" customHeight="1">
      <c r="A102" s="238" t="s">
        <v>9</v>
      </c>
      <c r="B102" s="2082"/>
      <c r="C102" s="2148" t="s">
        <v>630</v>
      </c>
      <c r="D102" s="2148"/>
      <c r="E102" s="2087"/>
      <c r="F102" s="308">
        <f>MKC②!G102</f>
        <v>0</v>
      </c>
      <c r="G102" s="164">
        <f>MKC②!H102</f>
        <v>0</v>
      </c>
      <c r="H102" s="164">
        <f>MKC②!I102</f>
        <v>0</v>
      </c>
      <c r="I102" s="164">
        <f>MKC②!J102</f>
        <v>0</v>
      </c>
      <c r="J102" s="164">
        <f>MKC②!K102</f>
        <v>0</v>
      </c>
      <c r="K102" s="164">
        <f>MKC②!L102</f>
        <v>0</v>
      </c>
      <c r="L102" s="164">
        <f>MKC②!M102</f>
        <v>0</v>
      </c>
      <c r="M102" s="164">
        <f>MKC②!N102</f>
        <v>0</v>
      </c>
      <c r="N102" s="164">
        <f>MKC②!O102</f>
        <v>0</v>
      </c>
      <c r="O102" s="164">
        <f>MKC②!P102</f>
        <v>0</v>
      </c>
      <c r="P102" s="164">
        <f>MKC②!Q102</f>
        <v>0</v>
      </c>
      <c r="Q102" s="164">
        <f>MKC②!R102</f>
        <v>72</v>
      </c>
      <c r="R102" s="164">
        <f>MKC②!S102</f>
        <v>72</v>
      </c>
      <c r="S102" s="164">
        <f>MKC②!T102</f>
        <v>72</v>
      </c>
      <c r="T102" s="164">
        <f>MKC②!U102</f>
        <v>0</v>
      </c>
      <c r="U102" s="164">
        <f>MKC②!V102</f>
        <v>0</v>
      </c>
      <c r="V102" s="164">
        <f>MKC②!W102</f>
        <v>0</v>
      </c>
      <c r="W102" s="164">
        <f>MKC②!X102</f>
        <v>0</v>
      </c>
      <c r="X102" s="164">
        <f>MKC②!Y102</f>
        <v>0</v>
      </c>
      <c r="Y102" s="164">
        <f>MKC②!Z102</f>
        <v>0</v>
      </c>
      <c r="Z102" s="164">
        <f>MKC②!AA102</f>
        <v>0</v>
      </c>
      <c r="AA102" s="164">
        <f>MKC②!AB102</f>
        <v>0</v>
      </c>
      <c r="AB102" s="164">
        <f>MKC②!AC102</f>
        <v>0</v>
      </c>
      <c r="AC102" s="164">
        <f>MKC②!AD102</f>
        <v>0</v>
      </c>
      <c r="AD102" s="164">
        <f>MKC②!AE102</f>
        <v>0</v>
      </c>
      <c r="AE102" s="164">
        <f>MKC②!AF102</f>
        <v>0</v>
      </c>
      <c r="AF102" s="164">
        <f>MKC②!AG102</f>
        <v>0</v>
      </c>
      <c r="AG102" s="164">
        <f>MKC②!AH102</f>
        <v>72</v>
      </c>
      <c r="AH102" s="164">
        <f>MKC②!AI102</f>
        <v>72</v>
      </c>
      <c r="AI102" s="164">
        <f>MKC②!AJ102</f>
        <v>0</v>
      </c>
      <c r="AJ102" s="164">
        <f>MKC②!AK102</f>
        <v>0</v>
      </c>
      <c r="AK102" s="164">
        <f>MKC②!AL102</f>
        <v>0</v>
      </c>
      <c r="AL102" s="187">
        <f>MKC②!AM102</f>
        <v>360</v>
      </c>
    </row>
    <row r="103" spans="1:48" ht="30.75" customHeight="1">
      <c r="A103" s="238" t="s">
        <v>9</v>
      </c>
      <c r="B103" s="2082"/>
      <c r="C103" s="2089" t="s">
        <v>631</v>
      </c>
      <c r="D103" s="2089"/>
      <c r="E103" s="2087"/>
      <c r="F103" s="303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463"/>
    </row>
    <row r="104" spans="1:48" ht="30.75" customHeight="1">
      <c r="A104" s="238" t="s">
        <v>9</v>
      </c>
      <c r="B104" s="2082"/>
      <c r="C104" s="2097" t="s">
        <v>629</v>
      </c>
      <c r="D104" s="2098"/>
      <c r="E104" s="2087"/>
      <c r="F104" s="305"/>
      <c r="G104" s="329"/>
      <c r="H104" s="329"/>
      <c r="I104" s="329"/>
      <c r="J104" s="329"/>
      <c r="K104" s="329"/>
      <c r="L104" s="329"/>
      <c r="M104" s="329"/>
      <c r="N104" s="329"/>
      <c r="O104" s="329"/>
      <c r="P104" s="329"/>
      <c r="Q104" s="329"/>
      <c r="R104" s="329"/>
      <c r="S104" s="329"/>
      <c r="T104" s="329"/>
      <c r="U104" s="329"/>
      <c r="V104" s="329"/>
      <c r="W104" s="329"/>
      <c r="X104" s="329"/>
      <c r="Y104" s="329"/>
      <c r="Z104" s="329"/>
      <c r="AA104" s="329"/>
      <c r="AB104" s="329"/>
      <c r="AC104" s="329"/>
      <c r="AD104" s="329"/>
      <c r="AE104" s="329"/>
      <c r="AF104" s="329"/>
      <c r="AG104" s="329"/>
      <c r="AH104" s="329"/>
      <c r="AI104" s="329"/>
      <c r="AJ104" s="329"/>
      <c r="AK104" s="329"/>
      <c r="AL104" s="330"/>
      <c r="AU104" s="48"/>
      <c r="AV104" s="48"/>
    </row>
    <row r="105" spans="1:48" ht="30.75" customHeight="1" thickBot="1">
      <c r="A105" s="238" t="s">
        <v>9</v>
      </c>
      <c r="B105" s="2083"/>
      <c r="C105" s="2061" t="s">
        <v>52</v>
      </c>
      <c r="D105" s="2062"/>
      <c r="E105" s="2088"/>
      <c r="F105" s="370">
        <f>MKC②!G105</f>
        <v>96</v>
      </c>
      <c r="G105" s="338"/>
      <c r="H105" s="338"/>
      <c r="I105" s="338"/>
      <c r="J105" s="338"/>
      <c r="K105" s="338"/>
      <c r="L105" s="338"/>
      <c r="M105" s="338"/>
      <c r="N105" s="338"/>
      <c r="O105" s="338"/>
      <c r="P105" s="338"/>
      <c r="Q105" s="338"/>
      <c r="R105" s="338"/>
      <c r="S105" s="338"/>
      <c r="T105" s="338"/>
      <c r="U105" s="338"/>
      <c r="V105" s="338"/>
      <c r="W105" s="338"/>
      <c r="X105" s="338"/>
      <c r="Y105" s="338"/>
      <c r="Z105" s="338"/>
      <c r="AA105" s="338"/>
      <c r="AB105" s="338"/>
      <c r="AC105" s="338"/>
      <c r="AD105" s="338"/>
      <c r="AE105" s="338"/>
      <c r="AF105" s="338"/>
      <c r="AG105" s="338"/>
      <c r="AH105" s="338"/>
      <c r="AI105" s="338"/>
      <c r="AJ105" s="338"/>
      <c r="AK105" s="338"/>
      <c r="AL105" s="339"/>
    </row>
    <row r="106" spans="1:48" ht="30.75" hidden="1" customHeight="1" thickTop="1">
      <c r="A106" s="238" t="s">
        <v>4</v>
      </c>
      <c r="B106" s="2081" t="s">
        <v>661</v>
      </c>
      <c r="C106" s="2155" t="s">
        <v>220</v>
      </c>
      <c r="D106" s="298" t="s">
        <v>148</v>
      </c>
      <c r="E106" s="299"/>
      <c r="F106" s="318"/>
      <c r="G106" s="300"/>
      <c r="H106" s="300"/>
      <c r="I106" s="300"/>
      <c r="J106" s="30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  <c r="AI106" s="300"/>
      <c r="AJ106" s="300"/>
      <c r="AK106" s="785"/>
      <c r="AL106" s="301"/>
      <c r="AN106" s="238" t="s">
        <v>635</v>
      </c>
    </row>
    <row r="107" spans="1:48" ht="30.75" hidden="1" customHeight="1">
      <c r="A107" s="238" t="s">
        <v>4</v>
      </c>
      <c r="B107" s="2082"/>
      <c r="C107" s="2112"/>
      <c r="D107" s="215" t="s">
        <v>636</v>
      </c>
      <c r="E107" s="221"/>
      <c r="F107" s="248"/>
      <c r="G107" s="240"/>
      <c r="H107" s="240"/>
      <c r="I107" s="240"/>
      <c r="J107" s="240"/>
      <c r="K107" s="240"/>
      <c r="L107" s="240"/>
      <c r="M107" s="240"/>
      <c r="N107" s="240"/>
      <c r="O107" s="240"/>
      <c r="P107" s="240"/>
      <c r="Q107" s="240"/>
      <c r="R107" s="240"/>
      <c r="S107" s="240"/>
      <c r="T107" s="240"/>
      <c r="U107" s="240"/>
      <c r="V107" s="240"/>
      <c r="W107" s="240"/>
      <c r="X107" s="240"/>
      <c r="Y107" s="240"/>
      <c r="Z107" s="240"/>
      <c r="AA107" s="240"/>
      <c r="AB107" s="240"/>
      <c r="AC107" s="240"/>
      <c r="AD107" s="240"/>
      <c r="AE107" s="240"/>
      <c r="AF107" s="240"/>
      <c r="AG107" s="240"/>
      <c r="AH107" s="240"/>
      <c r="AI107" s="240"/>
      <c r="AJ107" s="240"/>
      <c r="AK107" s="782"/>
      <c r="AL107" s="257"/>
      <c r="AN107" s="289" t="e">
        <f>+AL106/(AL107+AL106)</f>
        <v>#DIV/0!</v>
      </c>
    </row>
    <row r="108" spans="1:48" ht="30.75" hidden="1" customHeight="1">
      <c r="A108" s="238" t="s">
        <v>4</v>
      </c>
      <c r="B108" s="2082"/>
      <c r="C108" s="2113" t="s">
        <v>134</v>
      </c>
      <c r="D108" s="214" t="s">
        <v>148</v>
      </c>
      <c r="E108" s="220"/>
      <c r="F108" s="310"/>
      <c r="G108" s="242"/>
      <c r="H108" s="242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786"/>
      <c r="AL108" s="258"/>
    </row>
    <row r="109" spans="1:48" ht="30.75" hidden="1" customHeight="1">
      <c r="A109" s="238" t="s">
        <v>4</v>
      </c>
      <c r="B109" s="2082"/>
      <c r="C109" s="2112"/>
      <c r="D109" s="215" t="s">
        <v>636</v>
      </c>
      <c r="E109" s="221"/>
      <c r="F109" s="248"/>
      <c r="G109" s="221"/>
      <c r="H109" s="221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  <c r="AA109" s="221"/>
      <c r="AB109" s="221"/>
      <c r="AC109" s="221"/>
      <c r="AD109" s="221"/>
      <c r="AE109" s="221"/>
      <c r="AF109" s="221"/>
      <c r="AG109" s="221"/>
      <c r="AH109" s="221"/>
      <c r="AI109" s="221"/>
      <c r="AJ109" s="221"/>
      <c r="AK109" s="248"/>
      <c r="AL109" s="259"/>
      <c r="AN109" s="289" t="e">
        <f>+AL108/(AL109+AL108)</f>
        <v>#DIV/0!</v>
      </c>
    </row>
    <row r="110" spans="1:48" ht="30.75" hidden="1" customHeight="1">
      <c r="A110" s="238" t="s">
        <v>4</v>
      </c>
      <c r="B110" s="2082"/>
      <c r="C110" s="2113" t="s">
        <v>129</v>
      </c>
      <c r="D110" s="214" t="s">
        <v>148</v>
      </c>
      <c r="E110" s="220"/>
      <c r="F110" s="310"/>
      <c r="G110" s="270"/>
      <c r="H110" s="270"/>
      <c r="I110" s="270"/>
      <c r="J110" s="270"/>
      <c r="K110" s="270"/>
      <c r="L110" s="270"/>
      <c r="M110" s="270"/>
      <c r="N110" s="270"/>
      <c r="O110" s="270"/>
      <c r="P110" s="270"/>
      <c r="Q110" s="270"/>
      <c r="R110" s="270"/>
      <c r="S110" s="270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786"/>
      <c r="AL110" s="258"/>
    </row>
    <row r="111" spans="1:48" ht="30.75" hidden="1" customHeight="1">
      <c r="A111" s="238" t="s">
        <v>4</v>
      </c>
      <c r="B111" s="2082"/>
      <c r="C111" s="2112"/>
      <c r="D111" s="215" t="s">
        <v>636</v>
      </c>
      <c r="E111" s="221"/>
      <c r="F111" s="248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  <c r="AJ111" s="221"/>
      <c r="AK111" s="248"/>
      <c r="AL111" s="259"/>
      <c r="AN111" s="289" t="e">
        <f>+AL110/(AL111+AL110)</f>
        <v>#DIV/0!</v>
      </c>
    </row>
    <row r="112" spans="1:48" ht="30.75" hidden="1" customHeight="1">
      <c r="A112" s="238" t="s">
        <v>4</v>
      </c>
      <c r="B112" s="2082"/>
      <c r="C112" s="2111" t="s">
        <v>4</v>
      </c>
      <c r="D112" s="214" t="s">
        <v>148</v>
      </c>
      <c r="E112" s="222"/>
      <c r="F112" s="311"/>
      <c r="G112" s="270"/>
      <c r="H112" s="270"/>
      <c r="I112" s="270"/>
      <c r="J112" s="270"/>
      <c r="K112" s="270"/>
      <c r="L112" s="270"/>
      <c r="M112" s="270"/>
      <c r="N112" s="270"/>
      <c r="O112" s="270"/>
      <c r="P112" s="270"/>
      <c r="Q112" s="270"/>
      <c r="R112" s="270"/>
      <c r="S112" s="270"/>
      <c r="T112" s="270"/>
      <c r="U112" s="270"/>
      <c r="V112" s="270"/>
      <c r="W112" s="270"/>
      <c r="X112" s="270"/>
      <c r="Y112" s="270"/>
      <c r="Z112" s="270"/>
      <c r="AA112" s="270"/>
      <c r="AB112" s="270"/>
      <c r="AC112" s="270"/>
      <c r="AD112" s="270"/>
      <c r="AE112" s="270"/>
      <c r="AF112" s="270"/>
      <c r="AG112" s="270"/>
      <c r="AH112" s="270"/>
      <c r="AI112" s="270"/>
      <c r="AJ112" s="270"/>
      <c r="AK112" s="783"/>
      <c r="AL112" s="258"/>
    </row>
    <row r="113" spans="1:40" ht="30.75" hidden="1" customHeight="1" thickBot="1">
      <c r="A113" s="238" t="s">
        <v>4</v>
      </c>
      <c r="B113" s="2082"/>
      <c r="C113" s="2114"/>
      <c r="D113" s="216" t="s">
        <v>636</v>
      </c>
      <c r="E113" s="223"/>
      <c r="F113" s="312"/>
      <c r="G113" s="221"/>
      <c r="H113" s="221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  <c r="AA113" s="221"/>
      <c r="AB113" s="221"/>
      <c r="AC113" s="221"/>
      <c r="AD113" s="221"/>
      <c r="AE113" s="221"/>
      <c r="AF113" s="221"/>
      <c r="AG113" s="221"/>
      <c r="AH113" s="221"/>
      <c r="AI113" s="221"/>
      <c r="AJ113" s="221"/>
      <c r="AK113" s="248"/>
      <c r="AL113" s="259"/>
      <c r="AN113" s="289" t="e">
        <f>+AL112/(AL113+AL112)</f>
        <v>#DIV/0!</v>
      </c>
    </row>
    <row r="114" spans="1:40" ht="30.75" hidden="1" customHeight="1" thickTop="1">
      <c r="A114" s="238" t="s">
        <v>4</v>
      </c>
      <c r="B114" s="2082"/>
      <c r="C114" s="225" t="s">
        <v>637</v>
      </c>
      <c r="D114" s="226" t="s">
        <v>7</v>
      </c>
      <c r="E114" s="227"/>
      <c r="F114" s="249"/>
      <c r="G114" s="227"/>
      <c r="H114" s="227"/>
      <c r="I114" s="227"/>
      <c r="J114" s="227"/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49"/>
      <c r="AL114" s="481"/>
    </row>
    <row r="115" spans="1:40" ht="30.75" hidden="1" customHeight="1">
      <c r="A115" s="238" t="s">
        <v>4</v>
      </c>
      <c r="B115" s="2082"/>
      <c r="C115" s="2063" t="s">
        <v>51</v>
      </c>
      <c r="D115" s="2064"/>
      <c r="E115" s="224"/>
      <c r="F115" s="313"/>
      <c r="G115" s="291"/>
      <c r="H115" s="291"/>
      <c r="I115" s="291"/>
      <c r="J115" s="291"/>
      <c r="K115" s="291"/>
      <c r="L115" s="291"/>
      <c r="M115" s="291"/>
      <c r="N115" s="291"/>
      <c r="O115" s="291"/>
      <c r="P115" s="291"/>
      <c r="Q115" s="291"/>
      <c r="R115" s="291"/>
      <c r="S115" s="291"/>
      <c r="T115" s="291"/>
      <c r="U115" s="291"/>
      <c r="V115" s="291"/>
      <c r="W115" s="291"/>
      <c r="X115" s="291"/>
      <c r="Y115" s="291"/>
      <c r="Z115" s="291"/>
      <c r="AA115" s="291"/>
      <c r="AB115" s="291"/>
      <c r="AC115" s="291"/>
      <c r="AD115" s="291"/>
      <c r="AE115" s="291"/>
      <c r="AF115" s="291"/>
      <c r="AG115" s="291"/>
      <c r="AH115" s="291"/>
      <c r="AI115" s="291"/>
      <c r="AJ115" s="291"/>
      <c r="AK115" s="787"/>
      <c r="AL115" s="261"/>
    </row>
    <row r="116" spans="1:40" ht="30.75" hidden="1" customHeight="1">
      <c r="A116" s="238" t="s">
        <v>4</v>
      </c>
      <c r="B116" s="2082"/>
      <c r="C116" s="2055" t="s">
        <v>144</v>
      </c>
      <c r="D116" s="2056"/>
      <c r="E116" s="247"/>
      <c r="F116" s="794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7"/>
      <c r="AL116" s="262"/>
      <c r="AN116" s="238" t="s">
        <v>638</v>
      </c>
    </row>
    <row r="117" spans="1:40" ht="30.75" hidden="1" customHeight="1">
      <c r="A117" s="238" t="s">
        <v>4</v>
      </c>
      <c r="B117" s="2082"/>
      <c r="C117" s="2057" t="s">
        <v>148</v>
      </c>
      <c r="D117" s="2058"/>
      <c r="E117" s="244"/>
      <c r="F117" s="753"/>
      <c r="G117" s="217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7"/>
      <c r="AJ117" s="217"/>
      <c r="AK117" s="784"/>
      <c r="AL117" s="271"/>
      <c r="AN117" s="289" t="e">
        <f>+AL117/(AL118+AL117)</f>
        <v>#DIV/0!</v>
      </c>
    </row>
    <row r="118" spans="1:40" ht="30.75" hidden="1" customHeight="1">
      <c r="A118" s="238" t="s">
        <v>4</v>
      </c>
      <c r="B118" s="2082"/>
      <c r="C118" s="2115" t="s">
        <v>636</v>
      </c>
      <c r="D118" s="2116"/>
      <c r="E118" s="245"/>
      <c r="F118" s="252"/>
      <c r="G118" s="245"/>
      <c r="H118" s="245"/>
      <c r="I118" s="245"/>
      <c r="J118" s="245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  <c r="AI118" s="245"/>
      <c r="AJ118" s="245"/>
      <c r="AK118" s="252"/>
      <c r="AL118" s="482"/>
    </row>
    <row r="119" spans="1:40" ht="30.75" hidden="1" customHeight="1">
      <c r="A119" s="238" t="s">
        <v>4</v>
      </c>
      <c r="B119" s="2082"/>
      <c r="C119" s="2057" t="s">
        <v>8</v>
      </c>
      <c r="D119" s="2058"/>
      <c r="E119" s="218"/>
      <c r="F119" s="253"/>
      <c r="G119" s="218"/>
      <c r="H119" s="218"/>
      <c r="I119" s="218"/>
      <c r="J119" s="218"/>
      <c r="K119" s="218"/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53"/>
      <c r="AL119" s="265"/>
    </row>
    <row r="120" spans="1:40" ht="30.75" hidden="1" customHeight="1">
      <c r="A120" s="238" t="s">
        <v>4</v>
      </c>
      <c r="B120" s="2082"/>
      <c r="C120" s="2065" t="s">
        <v>639</v>
      </c>
      <c r="D120" s="2066"/>
      <c r="E120" s="219"/>
      <c r="F120" s="254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54"/>
      <c r="AL120" s="266"/>
    </row>
    <row r="121" spans="1:40" ht="30.75" hidden="1" customHeight="1">
      <c r="A121" s="238" t="s">
        <v>4</v>
      </c>
      <c r="B121" s="2082"/>
      <c r="C121" s="2117" t="s">
        <v>640</v>
      </c>
      <c r="D121" s="2117"/>
      <c r="E121" s="273"/>
      <c r="F121" s="315"/>
      <c r="G121" s="275"/>
      <c r="H121" s="275"/>
      <c r="I121" s="275"/>
      <c r="J121" s="275"/>
      <c r="K121" s="275"/>
      <c r="L121" s="275"/>
      <c r="M121" s="275"/>
      <c r="N121" s="275"/>
      <c r="O121" s="275"/>
      <c r="P121" s="275"/>
      <c r="Q121" s="275"/>
      <c r="R121" s="275"/>
      <c r="S121" s="275"/>
      <c r="T121" s="275"/>
      <c r="U121" s="275"/>
      <c r="V121" s="275"/>
      <c r="W121" s="275"/>
      <c r="X121" s="275"/>
      <c r="Y121" s="275"/>
      <c r="Z121" s="275"/>
      <c r="AA121" s="275"/>
      <c r="AB121" s="275"/>
      <c r="AC121" s="275"/>
      <c r="AD121" s="275"/>
      <c r="AE121" s="275"/>
      <c r="AF121" s="275"/>
      <c r="AG121" s="275"/>
      <c r="AH121" s="275"/>
      <c r="AI121" s="275"/>
      <c r="AJ121" s="275"/>
      <c r="AK121" s="277"/>
      <c r="AL121" s="276"/>
    </row>
    <row r="122" spans="1:40" ht="30.75" hidden="1" customHeight="1">
      <c r="A122" s="238" t="s">
        <v>4</v>
      </c>
      <c r="B122" s="2082"/>
      <c r="C122" s="2118" t="s">
        <v>641</v>
      </c>
      <c r="D122" s="2118"/>
      <c r="E122" s="231"/>
      <c r="F122" s="316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  <c r="AH122" s="232"/>
      <c r="AI122" s="232"/>
      <c r="AJ122" s="232"/>
      <c r="AK122" s="255"/>
      <c r="AL122" s="267"/>
    </row>
    <row r="123" spans="1:40" ht="30.75" hidden="1" customHeight="1" thickBot="1">
      <c r="A123" s="238" t="s">
        <v>4</v>
      </c>
      <c r="B123" s="2083"/>
      <c r="C123" s="2119" t="s">
        <v>8</v>
      </c>
      <c r="D123" s="2119"/>
      <c r="E123" s="228"/>
      <c r="F123" s="319"/>
      <c r="G123" s="230"/>
      <c r="H123" s="230"/>
      <c r="I123" s="230"/>
      <c r="J123" s="230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W123" s="230"/>
      <c r="X123" s="230"/>
      <c r="Y123" s="230"/>
      <c r="Z123" s="230"/>
      <c r="AA123" s="230"/>
      <c r="AB123" s="230"/>
      <c r="AC123" s="230"/>
      <c r="AD123" s="230"/>
      <c r="AE123" s="230"/>
      <c r="AF123" s="230"/>
      <c r="AG123" s="230"/>
      <c r="AH123" s="230"/>
      <c r="AI123" s="230"/>
      <c r="AJ123" s="230"/>
      <c r="AK123" s="256"/>
      <c r="AL123" s="268"/>
    </row>
    <row r="124" spans="1:40" ht="30.75" hidden="1" customHeight="1" thickTop="1">
      <c r="A124" s="238"/>
      <c r="B124" s="2128" t="s">
        <v>220</v>
      </c>
      <c r="C124" s="2067" t="s">
        <v>120</v>
      </c>
      <c r="D124" s="2068"/>
      <c r="E124" s="127">
        <f>+GL!E71</f>
        <v>0</v>
      </c>
      <c r="F124" s="128"/>
      <c r="G124" s="798"/>
      <c r="H124" s="798"/>
      <c r="I124" s="798"/>
      <c r="J124" s="798"/>
      <c r="K124" s="798"/>
      <c r="L124" s="798"/>
      <c r="M124" s="798"/>
      <c r="N124" s="798"/>
      <c r="O124" s="798"/>
      <c r="P124" s="798"/>
      <c r="Q124" s="798"/>
      <c r="R124" s="798"/>
      <c r="S124" s="798"/>
      <c r="T124" s="798"/>
      <c r="U124" s="798"/>
      <c r="V124" s="798"/>
      <c r="W124" s="798"/>
      <c r="X124" s="798"/>
      <c r="Y124" s="798"/>
      <c r="Z124" s="798"/>
      <c r="AA124" s="798"/>
      <c r="AB124" s="798"/>
      <c r="AC124" s="798"/>
      <c r="AD124" s="798"/>
      <c r="AE124" s="798"/>
      <c r="AF124" s="798"/>
      <c r="AG124" s="798"/>
      <c r="AH124" s="798"/>
      <c r="AI124" s="798"/>
      <c r="AJ124" s="798"/>
      <c r="AK124" s="800"/>
      <c r="AL124" s="189">
        <f>SUM(G124:AK124)</f>
        <v>0</v>
      </c>
    </row>
    <row r="125" spans="1:40" ht="30.75" hidden="1" customHeight="1">
      <c r="A125" s="238"/>
      <c r="B125" s="2129"/>
      <c r="C125" s="2084" t="s">
        <v>621</v>
      </c>
      <c r="D125" s="2085"/>
      <c r="E125" s="80"/>
      <c r="F125" s="213">
        <v>0</v>
      </c>
      <c r="G125" s="72">
        <f t="shared" ref="G125:AE125" si="2">+G124</f>
        <v>0</v>
      </c>
      <c r="H125" s="72">
        <f t="shared" si="2"/>
        <v>0</v>
      </c>
      <c r="I125" s="72">
        <f t="shared" si="2"/>
        <v>0</v>
      </c>
      <c r="J125" s="72">
        <f t="shared" si="2"/>
        <v>0</v>
      </c>
      <c r="K125" s="72">
        <f t="shared" si="2"/>
        <v>0</v>
      </c>
      <c r="L125" s="72">
        <f t="shared" si="2"/>
        <v>0</v>
      </c>
      <c r="M125" s="72">
        <f t="shared" si="2"/>
        <v>0</v>
      </c>
      <c r="N125" s="72">
        <f t="shared" si="2"/>
        <v>0</v>
      </c>
      <c r="O125" s="72">
        <f t="shared" si="2"/>
        <v>0</v>
      </c>
      <c r="P125" s="72">
        <f t="shared" si="2"/>
        <v>0</v>
      </c>
      <c r="Q125" s="72">
        <f t="shared" si="2"/>
        <v>0</v>
      </c>
      <c r="R125" s="72">
        <f t="shared" si="2"/>
        <v>0</v>
      </c>
      <c r="S125" s="72">
        <f t="shared" si="2"/>
        <v>0</v>
      </c>
      <c r="T125" s="72">
        <f t="shared" si="2"/>
        <v>0</v>
      </c>
      <c r="U125" s="72">
        <f t="shared" si="2"/>
        <v>0</v>
      </c>
      <c r="V125" s="72">
        <f t="shared" si="2"/>
        <v>0</v>
      </c>
      <c r="W125" s="72">
        <f t="shared" si="2"/>
        <v>0</v>
      </c>
      <c r="X125" s="72">
        <f t="shared" si="2"/>
        <v>0</v>
      </c>
      <c r="Y125" s="72">
        <f t="shared" si="2"/>
        <v>0</v>
      </c>
      <c r="Z125" s="72">
        <f t="shared" si="2"/>
        <v>0</v>
      </c>
      <c r="AA125" s="72">
        <f t="shared" si="2"/>
        <v>0</v>
      </c>
      <c r="AB125" s="72">
        <f t="shared" si="2"/>
        <v>0</v>
      </c>
      <c r="AC125" s="72">
        <f t="shared" si="2"/>
        <v>0</v>
      </c>
      <c r="AD125" s="72">
        <f t="shared" si="2"/>
        <v>0</v>
      </c>
      <c r="AE125" s="72">
        <f t="shared" si="2"/>
        <v>0</v>
      </c>
      <c r="AF125" s="72"/>
      <c r="AG125" s="72"/>
      <c r="AH125" s="72">
        <f>+AH124</f>
        <v>0</v>
      </c>
      <c r="AI125" s="72">
        <f>+AI124</f>
        <v>0</v>
      </c>
      <c r="AJ125" s="72">
        <f>+AJ124</f>
        <v>0</v>
      </c>
      <c r="AK125" s="483">
        <f>+AK124</f>
        <v>0</v>
      </c>
      <c r="AL125" s="475">
        <f>SUM(F125:AK125)</f>
        <v>0</v>
      </c>
    </row>
    <row r="126" spans="1:40" ht="30.75" hidden="1" customHeight="1">
      <c r="A126" s="238"/>
      <c r="B126" s="2129"/>
      <c r="C126" s="2120" t="s">
        <v>622</v>
      </c>
      <c r="D126" s="2121"/>
      <c r="E126" s="122"/>
      <c r="F126" s="758">
        <f>+F125</f>
        <v>0</v>
      </c>
      <c r="G126" s="325">
        <f t="shared" ref="G126:AK126" si="3">F126-G124+G125</f>
        <v>0</v>
      </c>
      <c r="H126" s="325">
        <f t="shared" si="3"/>
        <v>0</v>
      </c>
      <c r="I126" s="325">
        <f t="shared" si="3"/>
        <v>0</v>
      </c>
      <c r="J126" s="325">
        <f t="shared" si="3"/>
        <v>0</v>
      </c>
      <c r="K126" s="325">
        <f t="shared" si="3"/>
        <v>0</v>
      </c>
      <c r="L126" s="325">
        <f t="shared" si="3"/>
        <v>0</v>
      </c>
      <c r="M126" s="325">
        <f t="shared" si="3"/>
        <v>0</v>
      </c>
      <c r="N126" s="325">
        <f t="shared" si="3"/>
        <v>0</v>
      </c>
      <c r="O126" s="325">
        <f t="shared" si="3"/>
        <v>0</v>
      </c>
      <c r="P126" s="325">
        <f t="shared" si="3"/>
        <v>0</v>
      </c>
      <c r="Q126" s="325">
        <f t="shared" si="3"/>
        <v>0</v>
      </c>
      <c r="R126" s="325">
        <f t="shared" si="3"/>
        <v>0</v>
      </c>
      <c r="S126" s="325">
        <f t="shared" si="3"/>
        <v>0</v>
      </c>
      <c r="T126" s="325">
        <f t="shared" si="3"/>
        <v>0</v>
      </c>
      <c r="U126" s="325">
        <f t="shared" si="3"/>
        <v>0</v>
      </c>
      <c r="V126" s="325">
        <f t="shared" si="3"/>
        <v>0</v>
      </c>
      <c r="W126" s="325">
        <f t="shared" si="3"/>
        <v>0</v>
      </c>
      <c r="X126" s="325">
        <f t="shared" si="3"/>
        <v>0</v>
      </c>
      <c r="Y126" s="325">
        <f t="shared" si="3"/>
        <v>0</v>
      </c>
      <c r="Z126" s="325">
        <f t="shared" si="3"/>
        <v>0</v>
      </c>
      <c r="AA126" s="325">
        <f t="shared" si="3"/>
        <v>0</v>
      </c>
      <c r="AB126" s="325">
        <f t="shared" si="3"/>
        <v>0</v>
      </c>
      <c r="AC126" s="325">
        <f t="shared" si="3"/>
        <v>0</v>
      </c>
      <c r="AD126" s="325">
        <f t="shared" si="3"/>
        <v>0</v>
      </c>
      <c r="AE126" s="325">
        <f t="shared" si="3"/>
        <v>0</v>
      </c>
      <c r="AF126" s="325">
        <f t="shared" si="3"/>
        <v>0</v>
      </c>
      <c r="AG126" s="325">
        <f t="shared" si="3"/>
        <v>0</v>
      </c>
      <c r="AH126" s="325">
        <f t="shared" si="3"/>
        <v>0</v>
      </c>
      <c r="AI126" s="325">
        <f t="shared" si="3"/>
        <v>0</v>
      </c>
      <c r="AJ126" s="325">
        <f t="shared" si="3"/>
        <v>0</v>
      </c>
      <c r="AK126" s="484">
        <f t="shared" si="3"/>
        <v>0</v>
      </c>
      <c r="AL126" s="326"/>
    </row>
    <row r="127" spans="1:40" ht="30.75" hidden="1" customHeight="1" thickBot="1">
      <c r="A127" s="238"/>
      <c r="B127" s="2129"/>
      <c r="C127" s="2049" t="s">
        <v>54</v>
      </c>
      <c r="D127" s="2050"/>
      <c r="E127" s="320"/>
      <c r="F127" s="321"/>
      <c r="G127" s="322">
        <f>F127+G129-G125</f>
        <v>0</v>
      </c>
      <c r="H127" s="322">
        <f t="shared" ref="H127:AK127" si="4">G127+H129-H125</f>
        <v>0</v>
      </c>
      <c r="I127" s="322">
        <f t="shared" si="4"/>
        <v>0</v>
      </c>
      <c r="J127" s="322">
        <f t="shared" si="4"/>
        <v>0</v>
      </c>
      <c r="K127" s="322">
        <f t="shared" si="4"/>
        <v>0</v>
      </c>
      <c r="L127" s="322">
        <f t="shared" si="4"/>
        <v>0</v>
      </c>
      <c r="M127" s="322">
        <f t="shared" si="4"/>
        <v>0</v>
      </c>
      <c r="N127" s="322">
        <f t="shared" si="4"/>
        <v>0</v>
      </c>
      <c r="O127" s="322">
        <f t="shared" si="4"/>
        <v>0</v>
      </c>
      <c r="P127" s="322">
        <f t="shared" si="4"/>
        <v>0</v>
      </c>
      <c r="Q127" s="322">
        <f t="shared" si="4"/>
        <v>0</v>
      </c>
      <c r="R127" s="322">
        <f t="shared" si="4"/>
        <v>0</v>
      </c>
      <c r="S127" s="322">
        <f t="shared" si="4"/>
        <v>0</v>
      </c>
      <c r="T127" s="322">
        <f t="shared" si="4"/>
        <v>0</v>
      </c>
      <c r="U127" s="322">
        <f t="shared" si="4"/>
        <v>0</v>
      </c>
      <c r="V127" s="322">
        <f t="shared" si="4"/>
        <v>0</v>
      </c>
      <c r="W127" s="322">
        <f t="shared" si="4"/>
        <v>0</v>
      </c>
      <c r="X127" s="322">
        <f t="shared" si="4"/>
        <v>0</v>
      </c>
      <c r="Y127" s="322">
        <f t="shared" si="4"/>
        <v>0</v>
      </c>
      <c r="Z127" s="322">
        <f t="shared" si="4"/>
        <v>0</v>
      </c>
      <c r="AA127" s="322">
        <f t="shared" si="4"/>
        <v>0</v>
      </c>
      <c r="AB127" s="322">
        <f t="shared" si="4"/>
        <v>0</v>
      </c>
      <c r="AC127" s="322">
        <f t="shared" si="4"/>
        <v>0</v>
      </c>
      <c r="AD127" s="322">
        <f t="shared" si="4"/>
        <v>0</v>
      </c>
      <c r="AE127" s="322">
        <f t="shared" si="4"/>
        <v>0</v>
      </c>
      <c r="AF127" s="322">
        <f t="shared" si="4"/>
        <v>0</v>
      </c>
      <c r="AG127" s="322">
        <f t="shared" si="4"/>
        <v>0</v>
      </c>
      <c r="AH127" s="322">
        <f t="shared" si="4"/>
        <v>0</v>
      </c>
      <c r="AI127" s="322">
        <f t="shared" si="4"/>
        <v>0</v>
      </c>
      <c r="AJ127" s="322">
        <f t="shared" si="4"/>
        <v>0</v>
      </c>
      <c r="AK127" s="485">
        <f t="shared" si="4"/>
        <v>0</v>
      </c>
      <c r="AL127" s="323"/>
    </row>
    <row r="128" spans="1:40" ht="30.75" hidden="1" customHeight="1" thickTop="1">
      <c r="A128" s="238"/>
      <c r="B128" s="2129"/>
      <c r="C128" s="2051" t="s">
        <v>40</v>
      </c>
      <c r="D128" s="2052"/>
      <c r="E128" s="152"/>
      <c r="F128" s="152"/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3"/>
      <c r="AI128" s="153"/>
      <c r="AJ128" s="153"/>
      <c r="AK128" s="154"/>
      <c r="AL128" s="177">
        <f>SUM(G128:AK128)</f>
        <v>0</v>
      </c>
    </row>
    <row r="129" spans="1:48" ht="30.75" hidden="1" customHeight="1">
      <c r="A129" s="238"/>
      <c r="B129" s="2129"/>
      <c r="C129" s="2053" t="s">
        <v>140</v>
      </c>
      <c r="D129" s="2054"/>
      <c r="E129" s="123"/>
      <c r="F129" s="120"/>
      <c r="G129" s="121">
        <f t="shared" ref="G129:AK129" si="5">+G128</f>
        <v>0</v>
      </c>
      <c r="H129" s="121">
        <f t="shared" si="5"/>
        <v>0</v>
      </c>
      <c r="I129" s="121">
        <f t="shared" si="5"/>
        <v>0</v>
      </c>
      <c r="J129" s="121">
        <f t="shared" si="5"/>
        <v>0</v>
      </c>
      <c r="K129" s="121">
        <f t="shared" si="5"/>
        <v>0</v>
      </c>
      <c r="L129" s="121">
        <f t="shared" si="5"/>
        <v>0</v>
      </c>
      <c r="M129" s="121">
        <f t="shared" si="5"/>
        <v>0</v>
      </c>
      <c r="N129" s="121">
        <f t="shared" si="5"/>
        <v>0</v>
      </c>
      <c r="O129" s="121">
        <f t="shared" si="5"/>
        <v>0</v>
      </c>
      <c r="P129" s="121">
        <f t="shared" si="5"/>
        <v>0</v>
      </c>
      <c r="Q129" s="121">
        <f t="shared" si="5"/>
        <v>0</v>
      </c>
      <c r="R129" s="121">
        <f t="shared" si="5"/>
        <v>0</v>
      </c>
      <c r="S129" s="121">
        <f t="shared" si="5"/>
        <v>0</v>
      </c>
      <c r="T129" s="121">
        <f t="shared" si="5"/>
        <v>0</v>
      </c>
      <c r="U129" s="121">
        <f t="shared" si="5"/>
        <v>0</v>
      </c>
      <c r="V129" s="121">
        <f t="shared" si="5"/>
        <v>0</v>
      </c>
      <c r="W129" s="121">
        <f t="shared" si="5"/>
        <v>0</v>
      </c>
      <c r="X129" s="121">
        <f t="shared" si="5"/>
        <v>0</v>
      </c>
      <c r="Y129" s="121">
        <f t="shared" si="5"/>
        <v>0</v>
      </c>
      <c r="Z129" s="121">
        <f t="shared" si="5"/>
        <v>0</v>
      </c>
      <c r="AA129" s="121">
        <f t="shared" si="5"/>
        <v>0</v>
      </c>
      <c r="AB129" s="121">
        <f t="shared" si="5"/>
        <v>0</v>
      </c>
      <c r="AC129" s="121">
        <f t="shared" si="5"/>
        <v>0</v>
      </c>
      <c r="AD129" s="121">
        <f t="shared" si="5"/>
        <v>0</v>
      </c>
      <c r="AE129" s="121">
        <f t="shared" si="5"/>
        <v>0</v>
      </c>
      <c r="AF129" s="121">
        <f t="shared" si="5"/>
        <v>0</v>
      </c>
      <c r="AG129" s="121">
        <f t="shared" si="5"/>
        <v>0</v>
      </c>
      <c r="AH129" s="121">
        <f t="shared" si="5"/>
        <v>0</v>
      </c>
      <c r="AI129" s="121">
        <f t="shared" si="5"/>
        <v>0</v>
      </c>
      <c r="AJ129" s="121">
        <f t="shared" si="5"/>
        <v>0</v>
      </c>
      <c r="AK129" s="486">
        <f t="shared" si="5"/>
        <v>0</v>
      </c>
      <c r="AL129" s="190">
        <f>SUM(G129:AK129)</f>
        <v>0</v>
      </c>
    </row>
    <row r="130" spans="1:48" ht="30.75" hidden="1" customHeight="1">
      <c r="A130" s="238"/>
      <c r="B130" s="2129"/>
      <c r="C130" s="2122" t="s">
        <v>623</v>
      </c>
      <c r="D130" s="2123"/>
      <c r="E130" s="80"/>
      <c r="F130" s="80"/>
      <c r="G130" s="327"/>
      <c r="H130" s="327"/>
      <c r="I130" s="327"/>
      <c r="J130" s="327"/>
      <c r="K130" s="327"/>
      <c r="L130" s="327"/>
      <c r="M130" s="327"/>
      <c r="N130" s="327"/>
      <c r="O130" s="327"/>
      <c r="P130" s="327"/>
      <c r="Q130" s="327"/>
      <c r="R130" s="327"/>
      <c r="S130" s="327"/>
      <c r="T130" s="327"/>
      <c r="U130" s="327"/>
      <c r="V130" s="327"/>
      <c r="W130" s="327"/>
      <c r="X130" s="327"/>
      <c r="Y130" s="327"/>
      <c r="Z130" s="327"/>
      <c r="AA130" s="327"/>
      <c r="AB130" s="327"/>
      <c r="AC130" s="327"/>
      <c r="AD130" s="327"/>
      <c r="AE130" s="327"/>
      <c r="AF130" s="327"/>
      <c r="AG130" s="327"/>
      <c r="AH130" s="327"/>
      <c r="AI130" s="327"/>
      <c r="AJ130" s="327"/>
      <c r="AK130" s="487"/>
      <c r="AL130" s="328">
        <f>SUM(G130:AK130)</f>
        <v>0</v>
      </c>
    </row>
    <row r="131" spans="1:48" ht="30.75" hidden="1" customHeight="1">
      <c r="A131" s="238"/>
      <c r="B131" s="2129"/>
      <c r="C131" s="2124" t="s">
        <v>624</v>
      </c>
      <c r="D131" s="2125"/>
      <c r="E131" s="124"/>
      <c r="F131" s="122"/>
      <c r="G131" s="329">
        <f t="shared" ref="G131:AK131" si="6">+F131+G129-G128</f>
        <v>0</v>
      </c>
      <c r="H131" s="329">
        <f t="shared" si="6"/>
        <v>0</v>
      </c>
      <c r="I131" s="329">
        <f t="shared" si="6"/>
        <v>0</v>
      </c>
      <c r="J131" s="329">
        <f t="shared" si="6"/>
        <v>0</v>
      </c>
      <c r="K131" s="329">
        <f t="shared" si="6"/>
        <v>0</v>
      </c>
      <c r="L131" s="329">
        <f t="shared" si="6"/>
        <v>0</v>
      </c>
      <c r="M131" s="329">
        <f t="shared" si="6"/>
        <v>0</v>
      </c>
      <c r="N131" s="329">
        <f t="shared" si="6"/>
        <v>0</v>
      </c>
      <c r="O131" s="329">
        <f t="shared" si="6"/>
        <v>0</v>
      </c>
      <c r="P131" s="329">
        <f t="shared" si="6"/>
        <v>0</v>
      </c>
      <c r="Q131" s="329">
        <f t="shared" si="6"/>
        <v>0</v>
      </c>
      <c r="R131" s="329">
        <f t="shared" si="6"/>
        <v>0</v>
      </c>
      <c r="S131" s="329">
        <f t="shared" si="6"/>
        <v>0</v>
      </c>
      <c r="T131" s="329">
        <f t="shared" si="6"/>
        <v>0</v>
      </c>
      <c r="U131" s="329">
        <f t="shared" si="6"/>
        <v>0</v>
      </c>
      <c r="V131" s="329">
        <f t="shared" si="6"/>
        <v>0</v>
      </c>
      <c r="W131" s="329">
        <f t="shared" si="6"/>
        <v>0</v>
      </c>
      <c r="X131" s="329">
        <f t="shared" si="6"/>
        <v>0</v>
      </c>
      <c r="Y131" s="329">
        <f t="shared" si="6"/>
        <v>0</v>
      </c>
      <c r="Z131" s="329">
        <f t="shared" si="6"/>
        <v>0</v>
      </c>
      <c r="AA131" s="329">
        <f t="shared" si="6"/>
        <v>0</v>
      </c>
      <c r="AB131" s="329">
        <f t="shared" si="6"/>
        <v>0</v>
      </c>
      <c r="AC131" s="329">
        <f t="shared" si="6"/>
        <v>0</v>
      </c>
      <c r="AD131" s="329">
        <f t="shared" si="6"/>
        <v>0</v>
      </c>
      <c r="AE131" s="329">
        <f t="shared" si="6"/>
        <v>0</v>
      </c>
      <c r="AF131" s="329">
        <f t="shared" si="6"/>
        <v>0</v>
      </c>
      <c r="AG131" s="329">
        <f t="shared" si="6"/>
        <v>0</v>
      </c>
      <c r="AH131" s="329">
        <f t="shared" si="6"/>
        <v>0</v>
      </c>
      <c r="AI131" s="329">
        <f t="shared" si="6"/>
        <v>0</v>
      </c>
      <c r="AJ131" s="329">
        <f t="shared" si="6"/>
        <v>0</v>
      </c>
      <c r="AK131" s="379">
        <f t="shared" si="6"/>
        <v>0</v>
      </c>
      <c r="AL131" s="330"/>
    </row>
    <row r="132" spans="1:48" ht="30.75" hidden="1" customHeight="1">
      <c r="A132" s="238"/>
      <c r="B132" s="2129"/>
      <c r="C132" s="2059" t="s">
        <v>53</v>
      </c>
      <c r="D132" s="2060"/>
      <c r="E132" s="174"/>
      <c r="F132" s="175"/>
      <c r="G132" s="167">
        <f t="shared" ref="G132:AK132" si="7">+F132+G134-G129-G130</f>
        <v>0</v>
      </c>
      <c r="H132" s="167">
        <f t="shared" si="7"/>
        <v>0</v>
      </c>
      <c r="I132" s="167">
        <f t="shared" si="7"/>
        <v>0</v>
      </c>
      <c r="J132" s="167">
        <f t="shared" si="7"/>
        <v>0</v>
      </c>
      <c r="K132" s="167">
        <f t="shared" si="7"/>
        <v>0</v>
      </c>
      <c r="L132" s="167">
        <f t="shared" si="7"/>
        <v>0</v>
      </c>
      <c r="M132" s="167">
        <f t="shared" si="7"/>
        <v>0</v>
      </c>
      <c r="N132" s="167">
        <f t="shared" si="7"/>
        <v>0</v>
      </c>
      <c r="O132" s="167">
        <f t="shared" si="7"/>
        <v>0</v>
      </c>
      <c r="P132" s="167">
        <f t="shared" si="7"/>
        <v>0</v>
      </c>
      <c r="Q132" s="167">
        <f t="shared" si="7"/>
        <v>0</v>
      </c>
      <c r="R132" s="167">
        <f t="shared" si="7"/>
        <v>0</v>
      </c>
      <c r="S132" s="167">
        <f t="shared" si="7"/>
        <v>0</v>
      </c>
      <c r="T132" s="167">
        <f t="shared" si="7"/>
        <v>0</v>
      </c>
      <c r="U132" s="167">
        <f t="shared" si="7"/>
        <v>0</v>
      </c>
      <c r="V132" s="167">
        <f t="shared" si="7"/>
        <v>0</v>
      </c>
      <c r="W132" s="167">
        <f t="shared" si="7"/>
        <v>0</v>
      </c>
      <c r="X132" s="167">
        <f t="shared" si="7"/>
        <v>0</v>
      </c>
      <c r="Y132" s="167">
        <f t="shared" si="7"/>
        <v>0</v>
      </c>
      <c r="Z132" s="167">
        <f t="shared" si="7"/>
        <v>0</v>
      </c>
      <c r="AA132" s="167">
        <f t="shared" si="7"/>
        <v>0</v>
      </c>
      <c r="AB132" s="167">
        <f t="shared" si="7"/>
        <v>0</v>
      </c>
      <c r="AC132" s="167">
        <f t="shared" si="7"/>
        <v>0</v>
      </c>
      <c r="AD132" s="167">
        <f t="shared" si="7"/>
        <v>0</v>
      </c>
      <c r="AE132" s="167">
        <f t="shared" si="7"/>
        <v>0</v>
      </c>
      <c r="AF132" s="167">
        <f t="shared" si="7"/>
        <v>0</v>
      </c>
      <c r="AG132" s="167">
        <f t="shared" si="7"/>
        <v>0</v>
      </c>
      <c r="AH132" s="167">
        <f t="shared" si="7"/>
        <v>0</v>
      </c>
      <c r="AI132" s="167">
        <f t="shared" si="7"/>
        <v>0</v>
      </c>
      <c r="AJ132" s="167">
        <f t="shared" si="7"/>
        <v>0</v>
      </c>
      <c r="AK132" s="488">
        <f t="shared" si="7"/>
        <v>0</v>
      </c>
      <c r="AL132" s="176"/>
    </row>
    <row r="133" spans="1:48" ht="30.75" hidden="1" customHeight="1">
      <c r="A133" s="238"/>
      <c r="B133" s="2129"/>
      <c r="C133" s="2090" t="s">
        <v>625</v>
      </c>
      <c r="D133" s="2102"/>
      <c r="E133" s="2086"/>
      <c r="F133" s="125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7"/>
      <c r="AL133" s="187">
        <f>SUM(G133:AK133)</f>
        <v>0</v>
      </c>
    </row>
    <row r="134" spans="1:48" ht="30.75" hidden="1" customHeight="1">
      <c r="A134" s="238"/>
      <c r="B134" s="2129"/>
      <c r="C134" s="2089" t="s">
        <v>627</v>
      </c>
      <c r="D134" s="2092"/>
      <c r="E134" s="2087"/>
      <c r="F134" s="213"/>
      <c r="G134" s="72">
        <f t="shared" ref="G134:AK134" si="8">+G133</f>
        <v>0</v>
      </c>
      <c r="H134" s="72">
        <f t="shared" si="8"/>
        <v>0</v>
      </c>
      <c r="I134" s="72">
        <f t="shared" si="8"/>
        <v>0</v>
      </c>
      <c r="J134" s="72">
        <f t="shared" si="8"/>
        <v>0</v>
      </c>
      <c r="K134" s="72">
        <f t="shared" si="8"/>
        <v>0</v>
      </c>
      <c r="L134" s="72">
        <f t="shared" si="8"/>
        <v>0</v>
      </c>
      <c r="M134" s="72">
        <f t="shared" si="8"/>
        <v>0</v>
      </c>
      <c r="N134" s="72">
        <f t="shared" si="8"/>
        <v>0</v>
      </c>
      <c r="O134" s="72">
        <f t="shared" si="8"/>
        <v>0</v>
      </c>
      <c r="P134" s="72">
        <f t="shared" si="8"/>
        <v>0</v>
      </c>
      <c r="Q134" s="72">
        <f t="shared" si="8"/>
        <v>0</v>
      </c>
      <c r="R134" s="72">
        <f t="shared" si="8"/>
        <v>0</v>
      </c>
      <c r="S134" s="72">
        <f t="shared" si="8"/>
        <v>0</v>
      </c>
      <c r="T134" s="72">
        <f t="shared" si="8"/>
        <v>0</v>
      </c>
      <c r="U134" s="72">
        <f t="shared" si="8"/>
        <v>0</v>
      </c>
      <c r="V134" s="72">
        <f t="shared" si="8"/>
        <v>0</v>
      </c>
      <c r="W134" s="72">
        <f t="shared" si="8"/>
        <v>0</v>
      </c>
      <c r="X134" s="72">
        <f t="shared" si="8"/>
        <v>0</v>
      </c>
      <c r="Y134" s="72">
        <f t="shared" si="8"/>
        <v>0</v>
      </c>
      <c r="Z134" s="72">
        <f t="shared" si="8"/>
        <v>0</v>
      </c>
      <c r="AA134" s="72">
        <f t="shared" si="8"/>
        <v>0</v>
      </c>
      <c r="AB134" s="72">
        <f t="shared" si="8"/>
        <v>0</v>
      </c>
      <c r="AC134" s="72">
        <f t="shared" si="8"/>
        <v>0</v>
      </c>
      <c r="AD134" s="72">
        <f t="shared" si="8"/>
        <v>0</v>
      </c>
      <c r="AE134" s="72">
        <f t="shared" si="8"/>
        <v>0</v>
      </c>
      <c r="AF134" s="72">
        <f t="shared" si="8"/>
        <v>0</v>
      </c>
      <c r="AG134" s="72">
        <f t="shared" si="8"/>
        <v>0</v>
      </c>
      <c r="AH134" s="72">
        <f t="shared" si="8"/>
        <v>0</v>
      </c>
      <c r="AI134" s="72">
        <f t="shared" si="8"/>
        <v>0</v>
      </c>
      <c r="AJ134" s="72">
        <f t="shared" si="8"/>
        <v>0</v>
      </c>
      <c r="AK134" s="483">
        <f t="shared" si="8"/>
        <v>0</v>
      </c>
      <c r="AL134" s="135">
        <f>SUM(G134:AK134)</f>
        <v>0</v>
      </c>
    </row>
    <row r="135" spans="1:48" ht="30.75" hidden="1" customHeight="1">
      <c r="A135" s="238"/>
      <c r="B135" s="2129"/>
      <c r="C135" s="2093" t="s">
        <v>628</v>
      </c>
      <c r="D135" s="2094"/>
      <c r="E135" s="2087"/>
      <c r="F135" s="80"/>
      <c r="G135" s="331"/>
      <c r="H135" s="331"/>
      <c r="I135" s="331"/>
      <c r="J135" s="331"/>
      <c r="K135" s="331"/>
      <c r="L135" s="331"/>
      <c r="M135" s="331"/>
      <c r="N135" s="331"/>
      <c r="O135" s="331"/>
      <c r="P135" s="331"/>
      <c r="Q135" s="331"/>
      <c r="R135" s="331"/>
      <c r="S135" s="331"/>
      <c r="T135" s="331"/>
      <c r="U135" s="331"/>
      <c r="V135" s="331"/>
      <c r="W135" s="331"/>
      <c r="X135" s="331"/>
      <c r="Y135" s="331"/>
      <c r="Z135" s="331"/>
      <c r="AA135" s="331"/>
      <c r="AB135" s="331"/>
      <c r="AC135" s="331"/>
      <c r="AD135" s="331"/>
      <c r="AE135" s="331"/>
      <c r="AF135" s="331"/>
      <c r="AG135" s="331"/>
      <c r="AH135" s="331"/>
      <c r="AI135" s="331"/>
      <c r="AJ135" s="331"/>
      <c r="AK135" s="489"/>
      <c r="AL135" s="332">
        <f>SUM(G135:AK135)</f>
        <v>0</v>
      </c>
    </row>
    <row r="136" spans="1:48" ht="30.75" hidden="1" customHeight="1">
      <c r="A136" s="238"/>
      <c r="B136" s="2129"/>
      <c r="C136" s="2095" t="s">
        <v>629</v>
      </c>
      <c r="D136" s="2096"/>
      <c r="E136" s="2087"/>
      <c r="F136" s="171"/>
      <c r="G136" s="172">
        <f t="shared" ref="G136:AK136" si="9">+F136+G134-G133</f>
        <v>0</v>
      </c>
      <c r="H136" s="172">
        <f t="shared" si="9"/>
        <v>0</v>
      </c>
      <c r="I136" s="172">
        <f t="shared" si="9"/>
        <v>0</v>
      </c>
      <c r="J136" s="172">
        <f t="shared" si="9"/>
        <v>0</v>
      </c>
      <c r="K136" s="172">
        <f t="shared" si="9"/>
        <v>0</v>
      </c>
      <c r="L136" s="172">
        <f t="shared" si="9"/>
        <v>0</v>
      </c>
      <c r="M136" s="172">
        <f t="shared" si="9"/>
        <v>0</v>
      </c>
      <c r="N136" s="172">
        <f t="shared" si="9"/>
        <v>0</v>
      </c>
      <c r="O136" s="172">
        <f t="shared" si="9"/>
        <v>0</v>
      </c>
      <c r="P136" s="172">
        <f t="shared" si="9"/>
        <v>0</v>
      </c>
      <c r="Q136" s="172">
        <f t="shared" si="9"/>
        <v>0</v>
      </c>
      <c r="R136" s="172">
        <f t="shared" si="9"/>
        <v>0</v>
      </c>
      <c r="S136" s="172">
        <f t="shared" si="9"/>
        <v>0</v>
      </c>
      <c r="T136" s="172">
        <f t="shared" si="9"/>
        <v>0</v>
      </c>
      <c r="U136" s="172">
        <f t="shared" si="9"/>
        <v>0</v>
      </c>
      <c r="V136" s="172">
        <f t="shared" si="9"/>
        <v>0</v>
      </c>
      <c r="W136" s="172">
        <f t="shared" si="9"/>
        <v>0</v>
      </c>
      <c r="X136" s="172">
        <f t="shared" si="9"/>
        <v>0</v>
      </c>
      <c r="Y136" s="172">
        <f t="shared" si="9"/>
        <v>0</v>
      </c>
      <c r="Z136" s="172">
        <f t="shared" si="9"/>
        <v>0</v>
      </c>
      <c r="AA136" s="172">
        <f t="shared" si="9"/>
        <v>0</v>
      </c>
      <c r="AB136" s="172">
        <f t="shared" si="9"/>
        <v>0</v>
      </c>
      <c r="AC136" s="172">
        <f t="shared" si="9"/>
        <v>0</v>
      </c>
      <c r="AD136" s="172">
        <f t="shared" si="9"/>
        <v>0</v>
      </c>
      <c r="AE136" s="172">
        <f t="shared" si="9"/>
        <v>0</v>
      </c>
      <c r="AF136" s="172">
        <f t="shared" si="9"/>
        <v>0</v>
      </c>
      <c r="AG136" s="172">
        <f t="shared" si="9"/>
        <v>0</v>
      </c>
      <c r="AH136" s="172">
        <f t="shared" si="9"/>
        <v>0</v>
      </c>
      <c r="AI136" s="172">
        <f t="shared" si="9"/>
        <v>0</v>
      </c>
      <c r="AJ136" s="172">
        <f t="shared" si="9"/>
        <v>0</v>
      </c>
      <c r="AK136" s="393">
        <f t="shared" si="9"/>
        <v>0</v>
      </c>
      <c r="AL136" s="173"/>
    </row>
    <row r="137" spans="1:48" ht="30.75" hidden="1" customHeight="1">
      <c r="A137" s="238"/>
      <c r="B137" s="2129"/>
      <c r="C137" s="2090" t="s">
        <v>630</v>
      </c>
      <c r="D137" s="2090"/>
      <c r="E137" s="2087"/>
      <c r="F137" s="125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7"/>
      <c r="AL137" s="187">
        <f>SUM(G137:AK137)</f>
        <v>0</v>
      </c>
    </row>
    <row r="138" spans="1:48" ht="30.75" hidden="1" customHeight="1">
      <c r="A138" s="238"/>
      <c r="B138" s="2129"/>
      <c r="C138" s="2089" t="s">
        <v>631</v>
      </c>
      <c r="D138" s="2089"/>
      <c r="E138" s="2087"/>
      <c r="F138" s="80"/>
      <c r="G138" s="72">
        <f t="shared" ref="G138:AK138" si="10">+G137</f>
        <v>0</v>
      </c>
      <c r="H138" s="72">
        <f t="shared" si="10"/>
        <v>0</v>
      </c>
      <c r="I138" s="72">
        <f t="shared" si="10"/>
        <v>0</v>
      </c>
      <c r="J138" s="72">
        <f t="shared" si="10"/>
        <v>0</v>
      </c>
      <c r="K138" s="72">
        <f t="shared" si="10"/>
        <v>0</v>
      </c>
      <c r="L138" s="72">
        <f t="shared" si="10"/>
        <v>0</v>
      </c>
      <c r="M138" s="72">
        <f t="shared" si="10"/>
        <v>0</v>
      </c>
      <c r="N138" s="72">
        <f t="shared" si="10"/>
        <v>0</v>
      </c>
      <c r="O138" s="72">
        <f t="shared" si="10"/>
        <v>0</v>
      </c>
      <c r="P138" s="72">
        <f t="shared" si="10"/>
        <v>0</v>
      </c>
      <c r="Q138" s="72">
        <f t="shared" si="10"/>
        <v>0</v>
      </c>
      <c r="R138" s="72">
        <f t="shared" si="10"/>
        <v>0</v>
      </c>
      <c r="S138" s="72">
        <f t="shared" si="10"/>
        <v>0</v>
      </c>
      <c r="T138" s="72">
        <f t="shared" si="10"/>
        <v>0</v>
      </c>
      <c r="U138" s="72">
        <f t="shared" si="10"/>
        <v>0</v>
      </c>
      <c r="V138" s="72">
        <f t="shared" si="10"/>
        <v>0</v>
      </c>
      <c r="W138" s="72">
        <f t="shared" si="10"/>
        <v>0</v>
      </c>
      <c r="X138" s="72">
        <f t="shared" si="10"/>
        <v>0</v>
      </c>
      <c r="Y138" s="72">
        <f t="shared" si="10"/>
        <v>0</v>
      </c>
      <c r="Z138" s="72">
        <f t="shared" si="10"/>
        <v>0</v>
      </c>
      <c r="AA138" s="72">
        <f t="shared" si="10"/>
        <v>0</v>
      </c>
      <c r="AB138" s="72">
        <f t="shared" si="10"/>
        <v>0</v>
      </c>
      <c r="AC138" s="72">
        <f t="shared" si="10"/>
        <v>0</v>
      </c>
      <c r="AD138" s="72">
        <f t="shared" si="10"/>
        <v>0</v>
      </c>
      <c r="AE138" s="72">
        <f t="shared" si="10"/>
        <v>0</v>
      </c>
      <c r="AF138" s="72">
        <f t="shared" si="10"/>
        <v>0</v>
      </c>
      <c r="AG138" s="72">
        <f t="shared" si="10"/>
        <v>0</v>
      </c>
      <c r="AH138" s="72">
        <f t="shared" si="10"/>
        <v>0</v>
      </c>
      <c r="AI138" s="72">
        <f t="shared" si="10"/>
        <v>0</v>
      </c>
      <c r="AJ138" s="72">
        <f t="shared" si="10"/>
        <v>0</v>
      </c>
      <c r="AK138" s="483">
        <f t="shared" si="10"/>
        <v>0</v>
      </c>
      <c r="AL138" s="135">
        <f>SUM(G138:AK138)</f>
        <v>0</v>
      </c>
    </row>
    <row r="139" spans="1:48" ht="30.75" hidden="1" customHeight="1">
      <c r="A139" s="238"/>
      <c r="B139" s="2129"/>
      <c r="C139" s="2097" t="s">
        <v>632</v>
      </c>
      <c r="D139" s="2098"/>
      <c r="E139" s="2087"/>
      <c r="F139" s="122"/>
      <c r="G139" s="329">
        <f t="shared" ref="G139:AK139" si="11">+F139+G138-G137</f>
        <v>0</v>
      </c>
      <c r="H139" s="329">
        <f t="shared" si="11"/>
        <v>0</v>
      </c>
      <c r="I139" s="329">
        <f t="shared" si="11"/>
        <v>0</v>
      </c>
      <c r="J139" s="329">
        <f t="shared" si="11"/>
        <v>0</v>
      </c>
      <c r="K139" s="329">
        <f t="shared" si="11"/>
        <v>0</v>
      </c>
      <c r="L139" s="329">
        <f t="shared" si="11"/>
        <v>0</v>
      </c>
      <c r="M139" s="329">
        <f t="shared" si="11"/>
        <v>0</v>
      </c>
      <c r="N139" s="329">
        <f t="shared" si="11"/>
        <v>0</v>
      </c>
      <c r="O139" s="329">
        <f t="shared" si="11"/>
        <v>0</v>
      </c>
      <c r="P139" s="329">
        <f t="shared" si="11"/>
        <v>0</v>
      </c>
      <c r="Q139" s="329">
        <f t="shared" si="11"/>
        <v>0</v>
      </c>
      <c r="R139" s="329">
        <f t="shared" si="11"/>
        <v>0</v>
      </c>
      <c r="S139" s="329">
        <f t="shared" si="11"/>
        <v>0</v>
      </c>
      <c r="T139" s="329">
        <f t="shared" si="11"/>
        <v>0</v>
      </c>
      <c r="U139" s="329">
        <f t="shared" si="11"/>
        <v>0</v>
      </c>
      <c r="V139" s="329">
        <f t="shared" si="11"/>
        <v>0</v>
      </c>
      <c r="W139" s="329">
        <f t="shared" si="11"/>
        <v>0</v>
      </c>
      <c r="X139" s="329">
        <f t="shared" si="11"/>
        <v>0</v>
      </c>
      <c r="Y139" s="329">
        <f t="shared" si="11"/>
        <v>0</v>
      </c>
      <c r="Z139" s="329">
        <f t="shared" si="11"/>
        <v>0</v>
      </c>
      <c r="AA139" s="329">
        <f t="shared" si="11"/>
        <v>0</v>
      </c>
      <c r="AB139" s="329">
        <f t="shared" si="11"/>
        <v>0</v>
      </c>
      <c r="AC139" s="329">
        <f t="shared" si="11"/>
        <v>0</v>
      </c>
      <c r="AD139" s="329">
        <f t="shared" si="11"/>
        <v>0</v>
      </c>
      <c r="AE139" s="329">
        <f t="shared" si="11"/>
        <v>0</v>
      </c>
      <c r="AF139" s="329">
        <f t="shared" si="11"/>
        <v>0</v>
      </c>
      <c r="AG139" s="329">
        <f t="shared" si="11"/>
        <v>0</v>
      </c>
      <c r="AH139" s="329">
        <f t="shared" si="11"/>
        <v>0</v>
      </c>
      <c r="AI139" s="329">
        <f t="shared" si="11"/>
        <v>0</v>
      </c>
      <c r="AJ139" s="329">
        <f t="shared" si="11"/>
        <v>0</v>
      </c>
      <c r="AK139" s="379">
        <f t="shared" si="11"/>
        <v>0</v>
      </c>
      <c r="AL139" s="330"/>
      <c r="AU139" s="48"/>
      <c r="AV139" s="48"/>
    </row>
    <row r="140" spans="1:48" ht="30.75" hidden="1" customHeight="1" thickBot="1">
      <c r="A140" s="238"/>
      <c r="B140" s="2130"/>
      <c r="C140" s="2061" t="s">
        <v>52</v>
      </c>
      <c r="D140" s="2062"/>
      <c r="E140" s="2088"/>
      <c r="F140" s="337"/>
      <c r="G140" s="338">
        <f t="shared" ref="G140:AK140" si="12">F140+G138-G134-G135</f>
        <v>0</v>
      </c>
      <c r="H140" s="338">
        <f t="shared" si="12"/>
        <v>0</v>
      </c>
      <c r="I140" s="338">
        <f t="shared" si="12"/>
        <v>0</v>
      </c>
      <c r="J140" s="338">
        <f t="shared" si="12"/>
        <v>0</v>
      </c>
      <c r="K140" s="338">
        <f t="shared" si="12"/>
        <v>0</v>
      </c>
      <c r="L140" s="338">
        <f t="shared" si="12"/>
        <v>0</v>
      </c>
      <c r="M140" s="338">
        <f t="shared" si="12"/>
        <v>0</v>
      </c>
      <c r="N140" s="338">
        <f t="shared" si="12"/>
        <v>0</v>
      </c>
      <c r="O140" s="338">
        <f t="shared" si="12"/>
        <v>0</v>
      </c>
      <c r="P140" s="338">
        <f t="shared" si="12"/>
        <v>0</v>
      </c>
      <c r="Q140" s="338">
        <f t="shared" si="12"/>
        <v>0</v>
      </c>
      <c r="R140" s="338">
        <f t="shared" si="12"/>
        <v>0</v>
      </c>
      <c r="S140" s="338">
        <f t="shared" si="12"/>
        <v>0</v>
      </c>
      <c r="T140" s="338">
        <f t="shared" si="12"/>
        <v>0</v>
      </c>
      <c r="U140" s="338">
        <f t="shared" si="12"/>
        <v>0</v>
      </c>
      <c r="V140" s="338">
        <f t="shared" si="12"/>
        <v>0</v>
      </c>
      <c r="W140" s="338">
        <f t="shared" si="12"/>
        <v>0</v>
      </c>
      <c r="X140" s="338">
        <f t="shared" si="12"/>
        <v>0</v>
      </c>
      <c r="Y140" s="338">
        <f t="shared" si="12"/>
        <v>0</v>
      </c>
      <c r="Z140" s="338">
        <f t="shared" si="12"/>
        <v>0</v>
      </c>
      <c r="AA140" s="338">
        <f t="shared" si="12"/>
        <v>0</v>
      </c>
      <c r="AB140" s="338">
        <f t="shared" si="12"/>
        <v>0</v>
      </c>
      <c r="AC140" s="338">
        <f t="shared" si="12"/>
        <v>0</v>
      </c>
      <c r="AD140" s="338">
        <f t="shared" si="12"/>
        <v>0</v>
      </c>
      <c r="AE140" s="338">
        <f t="shared" si="12"/>
        <v>0</v>
      </c>
      <c r="AF140" s="338">
        <f t="shared" si="12"/>
        <v>0</v>
      </c>
      <c r="AG140" s="338">
        <f t="shared" si="12"/>
        <v>0</v>
      </c>
      <c r="AH140" s="338">
        <f t="shared" si="12"/>
        <v>0</v>
      </c>
      <c r="AI140" s="338">
        <f t="shared" si="12"/>
        <v>0</v>
      </c>
      <c r="AJ140" s="338">
        <f t="shared" si="12"/>
        <v>0</v>
      </c>
      <c r="AK140" s="490">
        <f t="shared" si="12"/>
        <v>0</v>
      </c>
      <c r="AL140" s="367"/>
    </row>
    <row r="141" spans="1:48" ht="30.75" hidden="1" customHeight="1" thickTop="1">
      <c r="A141" s="238"/>
      <c r="B141" s="2081"/>
      <c r="C141" s="2155" t="s">
        <v>220</v>
      </c>
      <c r="D141" s="298" t="s">
        <v>148</v>
      </c>
      <c r="E141" s="299"/>
      <c r="F141" s="318"/>
      <c r="G141" s="300">
        <f>+G128</f>
        <v>0</v>
      </c>
      <c r="H141" s="300">
        <f t="shared" ref="H141:AK141" si="13">+H128</f>
        <v>0</v>
      </c>
      <c r="I141" s="300">
        <f t="shared" si="13"/>
        <v>0</v>
      </c>
      <c r="J141" s="300">
        <f t="shared" si="13"/>
        <v>0</v>
      </c>
      <c r="K141" s="300">
        <f t="shared" si="13"/>
        <v>0</v>
      </c>
      <c r="L141" s="300">
        <f t="shared" si="13"/>
        <v>0</v>
      </c>
      <c r="M141" s="300">
        <f t="shared" si="13"/>
        <v>0</v>
      </c>
      <c r="N141" s="300">
        <f t="shared" si="13"/>
        <v>0</v>
      </c>
      <c r="O141" s="300">
        <f t="shared" si="13"/>
        <v>0</v>
      </c>
      <c r="P141" s="300">
        <f t="shared" si="13"/>
        <v>0</v>
      </c>
      <c r="Q141" s="300">
        <f t="shared" si="13"/>
        <v>0</v>
      </c>
      <c r="R141" s="300">
        <f t="shared" si="13"/>
        <v>0</v>
      </c>
      <c r="S141" s="300">
        <f t="shared" si="13"/>
        <v>0</v>
      </c>
      <c r="T141" s="300">
        <f t="shared" si="13"/>
        <v>0</v>
      </c>
      <c r="U141" s="300">
        <f t="shared" si="13"/>
        <v>0</v>
      </c>
      <c r="V141" s="300">
        <f t="shared" si="13"/>
        <v>0</v>
      </c>
      <c r="W141" s="300">
        <f t="shared" si="13"/>
        <v>0</v>
      </c>
      <c r="X141" s="300">
        <f t="shared" si="13"/>
        <v>0</v>
      </c>
      <c r="Y141" s="300">
        <f t="shared" si="13"/>
        <v>0</v>
      </c>
      <c r="Z141" s="300">
        <f t="shared" si="13"/>
        <v>0</v>
      </c>
      <c r="AA141" s="300">
        <f t="shared" si="13"/>
        <v>0</v>
      </c>
      <c r="AB141" s="300">
        <f t="shared" si="13"/>
        <v>0</v>
      </c>
      <c r="AC141" s="300">
        <f t="shared" si="13"/>
        <v>0</v>
      </c>
      <c r="AD141" s="300">
        <f t="shared" si="13"/>
        <v>0</v>
      </c>
      <c r="AE141" s="300">
        <f t="shared" si="13"/>
        <v>0</v>
      </c>
      <c r="AF141" s="300">
        <f t="shared" si="13"/>
        <v>0</v>
      </c>
      <c r="AG141" s="300">
        <f t="shared" si="13"/>
        <v>0</v>
      </c>
      <c r="AH141" s="300">
        <f t="shared" si="13"/>
        <v>0</v>
      </c>
      <c r="AI141" s="300">
        <f t="shared" si="13"/>
        <v>0</v>
      </c>
      <c r="AJ141" s="300">
        <f t="shared" si="13"/>
        <v>0</v>
      </c>
      <c r="AK141" s="785">
        <f t="shared" si="13"/>
        <v>0</v>
      </c>
      <c r="AL141" s="301">
        <f>SUM(G141:AK141)</f>
        <v>0</v>
      </c>
      <c r="AN141" s="238" t="s">
        <v>635</v>
      </c>
    </row>
    <row r="142" spans="1:48" ht="30.75" hidden="1" customHeight="1">
      <c r="A142" s="238"/>
      <c r="B142" s="2082"/>
      <c r="C142" s="2112"/>
      <c r="D142" s="215" t="s">
        <v>636</v>
      </c>
      <c r="E142" s="221"/>
      <c r="F142" s="248"/>
      <c r="G142" s="240">
        <f>+G129+G134</f>
        <v>0</v>
      </c>
      <c r="H142" s="240">
        <f t="shared" ref="H142:AK142" si="14">+H129+H134</f>
        <v>0</v>
      </c>
      <c r="I142" s="240">
        <f t="shared" si="14"/>
        <v>0</v>
      </c>
      <c r="J142" s="240">
        <f t="shared" si="14"/>
        <v>0</v>
      </c>
      <c r="K142" s="240">
        <f t="shared" si="14"/>
        <v>0</v>
      </c>
      <c r="L142" s="240">
        <f t="shared" si="14"/>
        <v>0</v>
      </c>
      <c r="M142" s="240">
        <f t="shared" si="14"/>
        <v>0</v>
      </c>
      <c r="N142" s="240">
        <f t="shared" si="14"/>
        <v>0</v>
      </c>
      <c r="O142" s="240">
        <f t="shared" si="14"/>
        <v>0</v>
      </c>
      <c r="P142" s="240">
        <f t="shared" si="14"/>
        <v>0</v>
      </c>
      <c r="Q142" s="240">
        <f t="shared" si="14"/>
        <v>0</v>
      </c>
      <c r="R142" s="240">
        <f t="shared" si="14"/>
        <v>0</v>
      </c>
      <c r="S142" s="240">
        <f t="shared" si="14"/>
        <v>0</v>
      </c>
      <c r="T142" s="240">
        <f t="shared" si="14"/>
        <v>0</v>
      </c>
      <c r="U142" s="240">
        <f t="shared" si="14"/>
        <v>0</v>
      </c>
      <c r="V142" s="240">
        <f t="shared" si="14"/>
        <v>0</v>
      </c>
      <c r="W142" s="240">
        <f t="shared" si="14"/>
        <v>0</v>
      </c>
      <c r="X142" s="240">
        <f t="shared" si="14"/>
        <v>0</v>
      </c>
      <c r="Y142" s="240">
        <f t="shared" si="14"/>
        <v>0</v>
      </c>
      <c r="Z142" s="240">
        <f t="shared" si="14"/>
        <v>0</v>
      </c>
      <c r="AA142" s="240">
        <f t="shared" si="14"/>
        <v>0</v>
      </c>
      <c r="AB142" s="240">
        <f t="shared" si="14"/>
        <v>0</v>
      </c>
      <c r="AC142" s="240">
        <f t="shared" si="14"/>
        <v>0</v>
      </c>
      <c r="AD142" s="240">
        <f t="shared" si="14"/>
        <v>0</v>
      </c>
      <c r="AE142" s="240">
        <f t="shared" si="14"/>
        <v>0</v>
      </c>
      <c r="AF142" s="240">
        <f t="shared" si="14"/>
        <v>0</v>
      </c>
      <c r="AG142" s="240">
        <f t="shared" si="14"/>
        <v>0</v>
      </c>
      <c r="AH142" s="240">
        <f t="shared" si="14"/>
        <v>0</v>
      </c>
      <c r="AI142" s="240">
        <f t="shared" si="14"/>
        <v>0</v>
      </c>
      <c r="AJ142" s="240">
        <f t="shared" si="14"/>
        <v>0</v>
      </c>
      <c r="AK142" s="782">
        <f t="shared" si="14"/>
        <v>0</v>
      </c>
      <c r="AL142" s="257">
        <f t="shared" ref="AL142:AL149" si="15">SUM(G142:AK142)</f>
        <v>0</v>
      </c>
      <c r="AN142" s="289" t="e">
        <f>+AL141/(AL142+AL141)</f>
        <v>#DIV/0!</v>
      </c>
    </row>
    <row r="143" spans="1:48" ht="30.75" hidden="1" customHeight="1">
      <c r="A143" s="238"/>
      <c r="B143" s="2082"/>
      <c r="C143" s="2113" t="s">
        <v>134</v>
      </c>
      <c r="D143" s="214" t="s">
        <v>148</v>
      </c>
      <c r="E143" s="220"/>
      <c r="F143" s="310"/>
      <c r="G143" s="242">
        <f>+G145</f>
        <v>0</v>
      </c>
      <c r="H143" s="242">
        <f t="shared" ref="H143:AK143" si="16">+H145</f>
        <v>0</v>
      </c>
      <c r="I143" s="242">
        <f t="shared" si="16"/>
        <v>0</v>
      </c>
      <c r="J143" s="242">
        <f t="shared" si="16"/>
        <v>0</v>
      </c>
      <c r="K143" s="242">
        <f t="shared" si="16"/>
        <v>0</v>
      </c>
      <c r="L143" s="242">
        <f t="shared" si="16"/>
        <v>0</v>
      </c>
      <c r="M143" s="242">
        <f t="shared" si="16"/>
        <v>0</v>
      </c>
      <c r="N143" s="242">
        <f t="shared" si="16"/>
        <v>0</v>
      </c>
      <c r="O143" s="242">
        <f t="shared" si="16"/>
        <v>0</v>
      </c>
      <c r="P143" s="242">
        <f t="shared" si="16"/>
        <v>0</v>
      </c>
      <c r="Q143" s="242">
        <f t="shared" si="16"/>
        <v>0</v>
      </c>
      <c r="R143" s="242">
        <f t="shared" si="16"/>
        <v>0</v>
      </c>
      <c r="S143" s="242">
        <f t="shared" si="16"/>
        <v>0</v>
      </c>
      <c r="T143" s="242">
        <f t="shared" si="16"/>
        <v>0</v>
      </c>
      <c r="U143" s="242">
        <f t="shared" si="16"/>
        <v>0</v>
      </c>
      <c r="V143" s="242">
        <f t="shared" si="16"/>
        <v>0</v>
      </c>
      <c r="W143" s="242">
        <f t="shared" si="16"/>
        <v>0</v>
      </c>
      <c r="X143" s="242">
        <f t="shared" si="16"/>
        <v>0</v>
      </c>
      <c r="Y143" s="242">
        <f t="shared" si="16"/>
        <v>0</v>
      </c>
      <c r="Z143" s="242">
        <f t="shared" si="16"/>
        <v>0</v>
      </c>
      <c r="AA143" s="242">
        <f t="shared" si="16"/>
        <v>0</v>
      </c>
      <c r="AB143" s="242">
        <f t="shared" si="16"/>
        <v>0</v>
      </c>
      <c r="AC143" s="242">
        <f t="shared" si="16"/>
        <v>0</v>
      </c>
      <c r="AD143" s="242">
        <f t="shared" si="16"/>
        <v>0</v>
      </c>
      <c r="AE143" s="242">
        <f t="shared" si="16"/>
        <v>0</v>
      </c>
      <c r="AF143" s="242">
        <f t="shared" si="16"/>
        <v>0</v>
      </c>
      <c r="AG143" s="242">
        <f t="shared" si="16"/>
        <v>0</v>
      </c>
      <c r="AH143" s="242">
        <f t="shared" si="16"/>
        <v>0</v>
      </c>
      <c r="AI143" s="242">
        <f t="shared" si="16"/>
        <v>0</v>
      </c>
      <c r="AJ143" s="242">
        <f t="shared" si="16"/>
        <v>0</v>
      </c>
      <c r="AK143" s="242">
        <f t="shared" si="16"/>
        <v>0</v>
      </c>
      <c r="AL143" s="258">
        <f t="shared" si="15"/>
        <v>0</v>
      </c>
    </row>
    <row r="144" spans="1:48" ht="30.75" hidden="1" customHeight="1">
      <c r="A144" s="238"/>
      <c r="B144" s="2082"/>
      <c r="C144" s="2112"/>
      <c r="D144" s="215" t="s">
        <v>636</v>
      </c>
      <c r="E144" s="221"/>
      <c r="F144" s="248"/>
      <c r="G144" s="221"/>
      <c r="H144" s="221"/>
      <c r="I144" s="221"/>
      <c r="J144" s="221"/>
      <c r="K144" s="221"/>
      <c r="L144" s="221"/>
      <c r="M144" s="221"/>
      <c r="N144" s="221"/>
      <c r="O144" s="221"/>
      <c r="P144" s="221"/>
      <c r="Q144" s="221"/>
      <c r="R144" s="221"/>
      <c r="S144" s="221"/>
      <c r="T144" s="221"/>
      <c r="U144" s="221"/>
      <c r="V144" s="221"/>
      <c r="W144" s="221"/>
      <c r="X144" s="221"/>
      <c r="Y144" s="221"/>
      <c r="Z144" s="221"/>
      <c r="AA144" s="221"/>
      <c r="AB144" s="221"/>
      <c r="AC144" s="221"/>
      <c r="AD144" s="221"/>
      <c r="AE144" s="221"/>
      <c r="AF144" s="221"/>
      <c r="AG144" s="221"/>
      <c r="AH144" s="221"/>
      <c r="AI144" s="221"/>
      <c r="AJ144" s="221"/>
      <c r="AK144" s="221"/>
      <c r="AL144" s="259">
        <f t="shared" si="15"/>
        <v>0</v>
      </c>
      <c r="AN144" s="289" t="e">
        <f>+AL143/(AL144+AL143)</f>
        <v>#DIV/0!</v>
      </c>
    </row>
    <row r="145" spans="1:40" ht="30.75" hidden="1" customHeight="1">
      <c r="A145" s="238"/>
      <c r="B145" s="2082"/>
      <c r="C145" s="2113" t="s">
        <v>129</v>
      </c>
      <c r="D145" s="214" t="s">
        <v>148</v>
      </c>
      <c r="E145" s="220"/>
      <c r="F145" s="310"/>
      <c r="G145" s="270">
        <f>+G147</f>
        <v>0</v>
      </c>
      <c r="H145" s="270">
        <f t="shared" ref="H145:AK145" si="17">+H147</f>
        <v>0</v>
      </c>
      <c r="I145" s="270">
        <f t="shared" si="17"/>
        <v>0</v>
      </c>
      <c r="J145" s="270">
        <f t="shared" si="17"/>
        <v>0</v>
      </c>
      <c r="K145" s="270">
        <f t="shared" si="17"/>
        <v>0</v>
      </c>
      <c r="L145" s="270">
        <f t="shared" si="17"/>
        <v>0</v>
      </c>
      <c r="M145" s="270">
        <f t="shared" si="17"/>
        <v>0</v>
      </c>
      <c r="N145" s="270">
        <f t="shared" si="17"/>
        <v>0</v>
      </c>
      <c r="O145" s="270">
        <f t="shared" si="17"/>
        <v>0</v>
      </c>
      <c r="P145" s="270">
        <f t="shared" si="17"/>
        <v>0</v>
      </c>
      <c r="Q145" s="270">
        <f t="shared" si="17"/>
        <v>0</v>
      </c>
      <c r="R145" s="270">
        <f t="shared" si="17"/>
        <v>0</v>
      </c>
      <c r="S145" s="270">
        <f t="shared" si="17"/>
        <v>0</v>
      </c>
      <c r="T145" s="270">
        <f t="shared" si="17"/>
        <v>0</v>
      </c>
      <c r="U145" s="270">
        <f t="shared" si="17"/>
        <v>0</v>
      </c>
      <c r="V145" s="270">
        <f t="shared" si="17"/>
        <v>0</v>
      </c>
      <c r="W145" s="270">
        <f t="shared" si="17"/>
        <v>0</v>
      </c>
      <c r="X145" s="270">
        <f t="shared" si="17"/>
        <v>0</v>
      </c>
      <c r="Y145" s="270">
        <f t="shared" si="17"/>
        <v>0</v>
      </c>
      <c r="Z145" s="270">
        <f t="shared" si="17"/>
        <v>0</v>
      </c>
      <c r="AA145" s="270">
        <f t="shared" si="17"/>
        <v>0</v>
      </c>
      <c r="AB145" s="270">
        <f t="shared" si="17"/>
        <v>0</v>
      </c>
      <c r="AC145" s="270">
        <f t="shared" si="17"/>
        <v>0</v>
      </c>
      <c r="AD145" s="270">
        <f t="shared" si="17"/>
        <v>0</v>
      </c>
      <c r="AE145" s="270">
        <f t="shared" si="17"/>
        <v>0</v>
      </c>
      <c r="AF145" s="270">
        <f t="shared" si="17"/>
        <v>0</v>
      </c>
      <c r="AG145" s="270">
        <f t="shared" si="17"/>
        <v>0</v>
      </c>
      <c r="AH145" s="270">
        <f t="shared" si="17"/>
        <v>0</v>
      </c>
      <c r="AI145" s="270">
        <f t="shared" si="17"/>
        <v>0</v>
      </c>
      <c r="AJ145" s="270">
        <f t="shared" si="17"/>
        <v>0</v>
      </c>
      <c r="AK145" s="270">
        <f t="shared" si="17"/>
        <v>0</v>
      </c>
      <c r="AL145" s="258">
        <f t="shared" si="15"/>
        <v>0</v>
      </c>
    </row>
    <row r="146" spans="1:40" ht="30.75" hidden="1" customHeight="1">
      <c r="A146" s="238"/>
      <c r="B146" s="2082"/>
      <c r="C146" s="2112"/>
      <c r="D146" s="215" t="s">
        <v>636</v>
      </c>
      <c r="E146" s="221"/>
      <c r="F146" s="248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  <c r="AJ146" s="221"/>
      <c r="AK146" s="221"/>
      <c r="AL146" s="259">
        <f t="shared" si="15"/>
        <v>0</v>
      </c>
      <c r="AN146" s="289" t="e">
        <f>+AL145/(AL146+AL145)</f>
        <v>#DIV/0!</v>
      </c>
    </row>
    <row r="147" spans="1:40" ht="30.75" hidden="1" customHeight="1">
      <c r="A147" s="238"/>
      <c r="B147" s="2082"/>
      <c r="C147" s="2111" t="s">
        <v>4</v>
      </c>
      <c r="D147" s="214" t="s">
        <v>148</v>
      </c>
      <c r="E147" s="222"/>
      <c r="F147" s="311"/>
      <c r="G147" s="270">
        <f>+G151</f>
        <v>0</v>
      </c>
      <c r="H147" s="270">
        <f t="shared" ref="H147:AK147" si="18">+H151</f>
        <v>0</v>
      </c>
      <c r="I147" s="270">
        <f t="shared" si="18"/>
        <v>0</v>
      </c>
      <c r="J147" s="270">
        <f t="shared" si="18"/>
        <v>0</v>
      </c>
      <c r="K147" s="270">
        <f t="shared" si="18"/>
        <v>0</v>
      </c>
      <c r="L147" s="270">
        <f t="shared" si="18"/>
        <v>0</v>
      </c>
      <c r="M147" s="270">
        <f t="shared" si="18"/>
        <v>0</v>
      </c>
      <c r="N147" s="270">
        <f t="shared" si="18"/>
        <v>0</v>
      </c>
      <c r="O147" s="270">
        <f t="shared" si="18"/>
        <v>0</v>
      </c>
      <c r="P147" s="270">
        <f t="shared" si="18"/>
        <v>0</v>
      </c>
      <c r="Q147" s="270">
        <f t="shared" si="18"/>
        <v>0</v>
      </c>
      <c r="R147" s="270">
        <f t="shared" si="18"/>
        <v>0</v>
      </c>
      <c r="S147" s="270">
        <f t="shared" si="18"/>
        <v>0</v>
      </c>
      <c r="T147" s="270">
        <f t="shared" si="18"/>
        <v>0</v>
      </c>
      <c r="U147" s="270">
        <f t="shared" si="18"/>
        <v>0</v>
      </c>
      <c r="V147" s="270">
        <f t="shared" si="18"/>
        <v>0</v>
      </c>
      <c r="W147" s="270">
        <f t="shared" si="18"/>
        <v>0</v>
      </c>
      <c r="X147" s="270">
        <f t="shared" si="18"/>
        <v>0</v>
      </c>
      <c r="Y147" s="270">
        <f t="shared" si="18"/>
        <v>0</v>
      </c>
      <c r="Z147" s="270">
        <f t="shared" si="18"/>
        <v>0</v>
      </c>
      <c r="AA147" s="270">
        <f t="shared" si="18"/>
        <v>0</v>
      </c>
      <c r="AB147" s="270">
        <f t="shared" si="18"/>
        <v>0</v>
      </c>
      <c r="AC147" s="270">
        <f t="shared" si="18"/>
        <v>0</v>
      </c>
      <c r="AD147" s="270">
        <f t="shared" si="18"/>
        <v>0</v>
      </c>
      <c r="AE147" s="270">
        <f t="shared" si="18"/>
        <v>0</v>
      </c>
      <c r="AF147" s="270">
        <f t="shared" si="18"/>
        <v>0</v>
      </c>
      <c r="AG147" s="270">
        <f t="shared" si="18"/>
        <v>0</v>
      </c>
      <c r="AH147" s="270">
        <f t="shared" si="18"/>
        <v>0</v>
      </c>
      <c r="AI147" s="270">
        <f t="shared" si="18"/>
        <v>0</v>
      </c>
      <c r="AJ147" s="270">
        <f t="shared" si="18"/>
        <v>0</v>
      </c>
      <c r="AK147" s="270">
        <f t="shared" si="18"/>
        <v>0</v>
      </c>
      <c r="AL147" s="258">
        <f t="shared" si="15"/>
        <v>0</v>
      </c>
    </row>
    <row r="148" spans="1:40" ht="30.75" hidden="1" customHeight="1" thickBot="1">
      <c r="A148" s="238"/>
      <c r="B148" s="2082"/>
      <c r="C148" s="2114"/>
      <c r="D148" s="216" t="s">
        <v>636</v>
      </c>
      <c r="E148" s="223"/>
      <c r="F148" s="312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  <c r="AA148" s="221"/>
      <c r="AB148" s="221"/>
      <c r="AC148" s="221"/>
      <c r="AD148" s="221"/>
      <c r="AE148" s="221"/>
      <c r="AF148" s="221"/>
      <c r="AG148" s="221"/>
      <c r="AH148" s="221"/>
      <c r="AI148" s="221"/>
      <c r="AJ148" s="221"/>
      <c r="AK148" s="248"/>
      <c r="AL148" s="259">
        <f t="shared" si="15"/>
        <v>0</v>
      </c>
      <c r="AN148" s="289" t="e">
        <f>+AL147/(AL148+AL147)</f>
        <v>#DIV/0!</v>
      </c>
    </row>
    <row r="149" spans="1:40" ht="30.75" hidden="1" customHeight="1" thickTop="1">
      <c r="A149" s="238"/>
      <c r="B149" s="2082"/>
      <c r="C149" s="225" t="s">
        <v>637</v>
      </c>
      <c r="D149" s="226" t="s">
        <v>7</v>
      </c>
      <c r="E149" s="227"/>
      <c r="F149" s="249"/>
      <c r="G149" s="227"/>
      <c r="H149" s="227"/>
      <c r="I149" s="227"/>
      <c r="J149" s="227"/>
      <c r="K149" s="227"/>
      <c r="L149" s="227"/>
      <c r="M149" s="227"/>
      <c r="N149" s="227"/>
      <c r="O149" s="227"/>
      <c r="P149" s="227"/>
      <c r="Q149" s="227"/>
      <c r="R149" s="227"/>
      <c r="S149" s="227"/>
      <c r="T149" s="227"/>
      <c r="U149" s="227"/>
      <c r="V149" s="227"/>
      <c r="W149" s="227"/>
      <c r="X149" s="227"/>
      <c r="Y149" s="227"/>
      <c r="Z149" s="227"/>
      <c r="AA149" s="227"/>
      <c r="AB149" s="227"/>
      <c r="AC149" s="227"/>
      <c r="AD149" s="227"/>
      <c r="AE149" s="227"/>
      <c r="AF149" s="227"/>
      <c r="AG149" s="227"/>
      <c r="AH149" s="227"/>
      <c r="AI149" s="227"/>
      <c r="AJ149" s="227"/>
      <c r="AK149" s="249"/>
      <c r="AL149" s="481">
        <f t="shared" si="15"/>
        <v>0</v>
      </c>
    </row>
    <row r="150" spans="1:40" ht="30.75" hidden="1" customHeight="1">
      <c r="A150" s="238"/>
      <c r="B150" s="2082"/>
      <c r="C150" s="2063" t="s">
        <v>51</v>
      </c>
      <c r="D150" s="2064"/>
      <c r="E150" s="224"/>
      <c r="F150" s="313"/>
      <c r="G150" s="291">
        <f>+F150+G147-G144-G146-G138</f>
        <v>0</v>
      </c>
      <c r="H150" s="291">
        <f t="shared" ref="H150:AK150" si="19">+G150+H147-H144-H146-H138</f>
        <v>0</v>
      </c>
      <c r="I150" s="291">
        <f t="shared" si="19"/>
        <v>0</v>
      </c>
      <c r="J150" s="291">
        <f t="shared" si="19"/>
        <v>0</v>
      </c>
      <c r="K150" s="291">
        <f t="shared" si="19"/>
        <v>0</v>
      </c>
      <c r="L150" s="291">
        <f t="shared" si="19"/>
        <v>0</v>
      </c>
      <c r="M150" s="291">
        <f t="shared" si="19"/>
        <v>0</v>
      </c>
      <c r="N150" s="291">
        <f t="shared" si="19"/>
        <v>0</v>
      </c>
      <c r="O150" s="291">
        <f t="shared" si="19"/>
        <v>0</v>
      </c>
      <c r="P150" s="291">
        <f t="shared" si="19"/>
        <v>0</v>
      </c>
      <c r="Q150" s="291">
        <f t="shared" si="19"/>
        <v>0</v>
      </c>
      <c r="R150" s="291">
        <f t="shared" si="19"/>
        <v>0</v>
      </c>
      <c r="S150" s="291">
        <f t="shared" si="19"/>
        <v>0</v>
      </c>
      <c r="T150" s="291">
        <f t="shared" si="19"/>
        <v>0</v>
      </c>
      <c r="U150" s="291">
        <f t="shared" si="19"/>
        <v>0</v>
      </c>
      <c r="V150" s="291">
        <f t="shared" si="19"/>
        <v>0</v>
      </c>
      <c r="W150" s="291">
        <f t="shared" si="19"/>
        <v>0</v>
      </c>
      <c r="X150" s="291">
        <f t="shared" si="19"/>
        <v>0</v>
      </c>
      <c r="Y150" s="291">
        <f t="shared" si="19"/>
        <v>0</v>
      </c>
      <c r="Z150" s="291">
        <f t="shared" si="19"/>
        <v>0</v>
      </c>
      <c r="AA150" s="291">
        <f t="shared" si="19"/>
        <v>0</v>
      </c>
      <c r="AB150" s="291">
        <f t="shared" si="19"/>
        <v>0</v>
      </c>
      <c r="AC150" s="291">
        <f t="shared" si="19"/>
        <v>0</v>
      </c>
      <c r="AD150" s="291">
        <f t="shared" si="19"/>
        <v>0</v>
      </c>
      <c r="AE150" s="291">
        <f t="shared" si="19"/>
        <v>0</v>
      </c>
      <c r="AF150" s="291">
        <f t="shared" si="19"/>
        <v>0</v>
      </c>
      <c r="AG150" s="291">
        <f t="shared" si="19"/>
        <v>0</v>
      </c>
      <c r="AH150" s="291">
        <f t="shared" si="19"/>
        <v>0</v>
      </c>
      <c r="AI150" s="291">
        <f t="shared" si="19"/>
        <v>0</v>
      </c>
      <c r="AJ150" s="291">
        <f t="shared" si="19"/>
        <v>0</v>
      </c>
      <c r="AK150" s="787">
        <f t="shared" si="19"/>
        <v>0</v>
      </c>
      <c r="AL150" s="261"/>
    </row>
    <row r="151" spans="1:40" ht="30.75" hidden="1" customHeight="1">
      <c r="A151" s="238"/>
      <c r="B151" s="2082"/>
      <c r="C151" s="2055" t="s">
        <v>144</v>
      </c>
      <c r="D151" s="2056"/>
      <c r="E151" s="247"/>
      <c r="F151" s="251"/>
      <c r="G151" s="290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  <c r="AB151" s="116"/>
      <c r="AC151" s="116"/>
      <c r="AD151" s="116"/>
      <c r="AE151" s="116"/>
      <c r="AF151" s="116"/>
      <c r="AG151" s="116"/>
      <c r="AH151" s="116"/>
      <c r="AI151" s="116"/>
      <c r="AJ151" s="290"/>
      <c r="AK151" s="788"/>
      <c r="AL151" s="262">
        <f>SUM(G151:AK151)</f>
        <v>0</v>
      </c>
      <c r="AN151" s="238" t="s">
        <v>638</v>
      </c>
    </row>
    <row r="152" spans="1:40" ht="30.75" hidden="1" customHeight="1">
      <c r="A152" s="238"/>
      <c r="B152" s="2082"/>
      <c r="C152" s="2057" t="s">
        <v>148</v>
      </c>
      <c r="D152" s="2058"/>
      <c r="E152" s="244"/>
      <c r="F152" s="753"/>
      <c r="G152" s="217">
        <f>+G147-G146-G144-G142</f>
        <v>0</v>
      </c>
      <c r="H152" s="217">
        <f t="shared" ref="H152:AK152" si="20">+H147-H146-H144-H142</f>
        <v>0</v>
      </c>
      <c r="I152" s="217">
        <f t="shared" si="20"/>
        <v>0</v>
      </c>
      <c r="J152" s="217">
        <f t="shared" si="20"/>
        <v>0</v>
      </c>
      <c r="K152" s="217">
        <f t="shared" si="20"/>
        <v>0</v>
      </c>
      <c r="L152" s="217">
        <f t="shared" si="20"/>
        <v>0</v>
      </c>
      <c r="M152" s="217">
        <f t="shared" si="20"/>
        <v>0</v>
      </c>
      <c r="N152" s="217">
        <f t="shared" si="20"/>
        <v>0</v>
      </c>
      <c r="O152" s="217">
        <f t="shared" si="20"/>
        <v>0</v>
      </c>
      <c r="P152" s="217">
        <f t="shared" si="20"/>
        <v>0</v>
      </c>
      <c r="Q152" s="217">
        <f t="shared" si="20"/>
        <v>0</v>
      </c>
      <c r="R152" s="217">
        <f t="shared" si="20"/>
        <v>0</v>
      </c>
      <c r="S152" s="217">
        <f t="shared" si="20"/>
        <v>0</v>
      </c>
      <c r="T152" s="217">
        <f t="shared" si="20"/>
        <v>0</v>
      </c>
      <c r="U152" s="217">
        <f t="shared" si="20"/>
        <v>0</v>
      </c>
      <c r="V152" s="217">
        <f t="shared" si="20"/>
        <v>0</v>
      </c>
      <c r="W152" s="217">
        <f t="shared" si="20"/>
        <v>0</v>
      </c>
      <c r="X152" s="217">
        <f t="shared" si="20"/>
        <v>0</v>
      </c>
      <c r="Y152" s="217">
        <f t="shared" si="20"/>
        <v>0</v>
      </c>
      <c r="Z152" s="217">
        <f t="shared" si="20"/>
        <v>0</v>
      </c>
      <c r="AA152" s="217">
        <f t="shared" si="20"/>
        <v>0</v>
      </c>
      <c r="AB152" s="217">
        <f t="shared" si="20"/>
        <v>0</v>
      </c>
      <c r="AC152" s="217">
        <f t="shared" si="20"/>
        <v>0</v>
      </c>
      <c r="AD152" s="217">
        <f t="shared" si="20"/>
        <v>0</v>
      </c>
      <c r="AE152" s="217">
        <f t="shared" si="20"/>
        <v>0</v>
      </c>
      <c r="AF152" s="217">
        <f t="shared" si="20"/>
        <v>0</v>
      </c>
      <c r="AG152" s="217">
        <f t="shared" si="20"/>
        <v>0</v>
      </c>
      <c r="AH152" s="217">
        <f t="shared" si="20"/>
        <v>0</v>
      </c>
      <c r="AI152" s="217">
        <f t="shared" si="20"/>
        <v>0</v>
      </c>
      <c r="AJ152" s="217">
        <f t="shared" si="20"/>
        <v>0</v>
      </c>
      <c r="AK152" s="784">
        <f t="shared" si="20"/>
        <v>0</v>
      </c>
      <c r="AL152" s="271">
        <f>SUM(G152:AK152)+F152</f>
        <v>0</v>
      </c>
      <c r="AN152" s="289" t="e">
        <f>+AL152/(AL153+AL152)</f>
        <v>#DIV/0!</v>
      </c>
    </row>
    <row r="153" spans="1:40" ht="30.75" hidden="1" customHeight="1">
      <c r="A153" s="238"/>
      <c r="B153" s="2082"/>
      <c r="C153" s="2115" t="s">
        <v>636</v>
      </c>
      <c r="D153" s="2116"/>
      <c r="E153" s="245"/>
      <c r="F153" s="252"/>
      <c r="G153" s="245">
        <f>+G149+G148+G146+G144+G142</f>
        <v>0</v>
      </c>
      <c r="H153" s="245">
        <f t="shared" ref="H153:AK153" si="21">+H149+H148+H146+H144+H142</f>
        <v>0</v>
      </c>
      <c r="I153" s="245">
        <f t="shared" si="21"/>
        <v>0</v>
      </c>
      <c r="J153" s="245">
        <f t="shared" si="21"/>
        <v>0</v>
      </c>
      <c r="K153" s="245">
        <f t="shared" si="21"/>
        <v>0</v>
      </c>
      <c r="L153" s="245">
        <f t="shared" si="21"/>
        <v>0</v>
      </c>
      <c r="M153" s="245">
        <f t="shared" si="21"/>
        <v>0</v>
      </c>
      <c r="N153" s="245">
        <f t="shared" si="21"/>
        <v>0</v>
      </c>
      <c r="O153" s="245">
        <f t="shared" si="21"/>
        <v>0</v>
      </c>
      <c r="P153" s="245">
        <f t="shared" si="21"/>
        <v>0</v>
      </c>
      <c r="Q153" s="245">
        <f t="shared" si="21"/>
        <v>0</v>
      </c>
      <c r="R153" s="245">
        <f t="shared" si="21"/>
        <v>0</v>
      </c>
      <c r="S153" s="245">
        <f t="shared" si="21"/>
        <v>0</v>
      </c>
      <c r="T153" s="245">
        <f t="shared" si="21"/>
        <v>0</v>
      </c>
      <c r="U153" s="245">
        <f t="shared" si="21"/>
        <v>0</v>
      </c>
      <c r="V153" s="245">
        <f t="shared" si="21"/>
        <v>0</v>
      </c>
      <c r="W153" s="245">
        <f t="shared" si="21"/>
        <v>0</v>
      </c>
      <c r="X153" s="245">
        <f t="shared" si="21"/>
        <v>0</v>
      </c>
      <c r="Y153" s="245">
        <f t="shared" si="21"/>
        <v>0</v>
      </c>
      <c r="Z153" s="245">
        <f t="shared" si="21"/>
        <v>0</v>
      </c>
      <c r="AA153" s="245">
        <f t="shared" si="21"/>
        <v>0</v>
      </c>
      <c r="AB153" s="245">
        <f t="shared" si="21"/>
        <v>0</v>
      </c>
      <c r="AC153" s="245">
        <f t="shared" si="21"/>
        <v>0</v>
      </c>
      <c r="AD153" s="245">
        <f t="shared" si="21"/>
        <v>0</v>
      </c>
      <c r="AE153" s="245">
        <f t="shared" si="21"/>
        <v>0</v>
      </c>
      <c r="AF153" s="245">
        <f t="shared" si="21"/>
        <v>0</v>
      </c>
      <c r="AG153" s="245">
        <f t="shared" si="21"/>
        <v>0</v>
      </c>
      <c r="AH153" s="245">
        <f t="shared" si="21"/>
        <v>0</v>
      </c>
      <c r="AI153" s="245">
        <f t="shared" si="21"/>
        <v>0</v>
      </c>
      <c r="AJ153" s="245">
        <f t="shared" si="21"/>
        <v>0</v>
      </c>
      <c r="AK153" s="252">
        <f t="shared" si="21"/>
        <v>0</v>
      </c>
      <c r="AL153" s="482">
        <f>SUM(G153:AK153)</f>
        <v>0</v>
      </c>
    </row>
    <row r="154" spans="1:40" ht="30.75" hidden="1" customHeight="1">
      <c r="A154" s="238"/>
      <c r="B154" s="2082"/>
      <c r="C154" s="2057" t="s">
        <v>8</v>
      </c>
      <c r="D154" s="2058"/>
      <c r="E154" s="218"/>
      <c r="F154" s="253"/>
      <c r="G154" s="218">
        <f t="shared" ref="G154:AK154" si="22">+G152-G151</f>
        <v>0</v>
      </c>
      <c r="H154" s="218">
        <f t="shared" si="22"/>
        <v>0</v>
      </c>
      <c r="I154" s="218">
        <f t="shared" si="22"/>
        <v>0</v>
      </c>
      <c r="J154" s="218">
        <f t="shared" si="22"/>
        <v>0</v>
      </c>
      <c r="K154" s="218">
        <f t="shared" si="22"/>
        <v>0</v>
      </c>
      <c r="L154" s="218">
        <f t="shared" si="22"/>
        <v>0</v>
      </c>
      <c r="M154" s="218">
        <f t="shared" si="22"/>
        <v>0</v>
      </c>
      <c r="N154" s="218">
        <f t="shared" si="22"/>
        <v>0</v>
      </c>
      <c r="O154" s="218">
        <f t="shared" si="22"/>
        <v>0</v>
      </c>
      <c r="P154" s="218">
        <f t="shared" si="22"/>
        <v>0</v>
      </c>
      <c r="Q154" s="218">
        <f t="shared" si="22"/>
        <v>0</v>
      </c>
      <c r="R154" s="218">
        <f t="shared" si="22"/>
        <v>0</v>
      </c>
      <c r="S154" s="218">
        <f t="shared" si="22"/>
        <v>0</v>
      </c>
      <c r="T154" s="218">
        <f t="shared" si="22"/>
        <v>0</v>
      </c>
      <c r="U154" s="218">
        <f t="shared" si="22"/>
        <v>0</v>
      </c>
      <c r="V154" s="218">
        <f t="shared" si="22"/>
        <v>0</v>
      </c>
      <c r="W154" s="218">
        <f t="shared" si="22"/>
        <v>0</v>
      </c>
      <c r="X154" s="218">
        <f t="shared" si="22"/>
        <v>0</v>
      </c>
      <c r="Y154" s="218">
        <f t="shared" si="22"/>
        <v>0</v>
      </c>
      <c r="Z154" s="218">
        <f t="shared" si="22"/>
        <v>0</v>
      </c>
      <c r="AA154" s="218">
        <f t="shared" si="22"/>
        <v>0</v>
      </c>
      <c r="AB154" s="218">
        <f t="shared" si="22"/>
        <v>0</v>
      </c>
      <c r="AC154" s="218">
        <f t="shared" si="22"/>
        <v>0</v>
      </c>
      <c r="AD154" s="218">
        <f t="shared" si="22"/>
        <v>0</v>
      </c>
      <c r="AE154" s="218">
        <f t="shared" si="22"/>
        <v>0</v>
      </c>
      <c r="AF154" s="218">
        <f t="shared" si="22"/>
        <v>0</v>
      </c>
      <c r="AG154" s="218">
        <f t="shared" si="22"/>
        <v>0</v>
      </c>
      <c r="AH154" s="218">
        <f t="shared" si="22"/>
        <v>0</v>
      </c>
      <c r="AI154" s="218">
        <f t="shared" si="22"/>
        <v>0</v>
      </c>
      <c r="AJ154" s="218">
        <f t="shared" si="22"/>
        <v>0</v>
      </c>
      <c r="AK154" s="253">
        <f t="shared" si="22"/>
        <v>0</v>
      </c>
      <c r="AL154" s="265">
        <f>SUM(G154:AK154)</f>
        <v>0</v>
      </c>
    </row>
    <row r="155" spans="1:40" ht="30.75" hidden="1" customHeight="1">
      <c r="A155" s="238"/>
      <c r="B155" s="2082"/>
      <c r="C155" s="2065" t="s">
        <v>639</v>
      </c>
      <c r="D155" s="2066"/>
      <c r="E155" s="219"/>
      <c r="F155" s="254"/>
      <c r="G155" s="219">
        <f t="shared" ref="G155:AK155" si="23">+F155+G154</f>
        <v>0</v>
      </c>
      <c r="H155" s="219">
        <f t="shared" si="23"/>
        <v>0</v>
      </c>
      <c r="I155" s="219">
        <f t="shared" si="23"/>
        <v>0</v>
      </c>
      <c r="J155" s="219">
        <f t="shared" si="23"/>
        <v>0</v>
      </c>
      <c r="K155" s="219">
        <f t="shared" si="23"/>
        <v>0</v>
      </c>
      <c r="L155" s="219">
        <f t="shared" si="23"/>
        <v>0</v>
      </c>
      <c r="M155" s="219">
        <f t="shared" si="23"/>
        <v>0</v>
      </c>
      <c r="N155" s="219">
        <f t="shared" si="23"/>
        <v>0</v>
      </c>
      <c r="O155" s="219">
        <f t="shared" si="23"/>
        <v>0</v>
      </c>
      <c r="P155" s="219">
        <f t="shared" si="23"/>
        <v>0</v>
      </c>
      <c r="Q155" s="219">
        <f t="shared" si="23"/>
        <v>0</v>
      </c>
      <c r="R155" s="219">
        <f t="shared" si="23"/>
        <v>0</v>
      </c>
      <c r="S155" s="219">
        <f t="shared" si="23"/>
        <v>0</v>
      </c>
      <c r="T155" s="219">
        <f t="shared" si="23"/>
        <v>0</v>
      </c>
      <c r="U155" s="219">
        <f t="shared" si="23"/>
        <v>0</v>
      </c>
      <c r="V155" s="219">
        <f t="shared" si="23"/>
        <v>0</v>
      </c>
      <c r="W155" s="219">
        <f t="shared" si="23"/>
        <v>0</v>
      </c>
      <c r="X155" s="219">
        <f t="shared" si="23"/>
        <v>0</v>
      </c>
      <c r="Y155" s="219">
        <f t="shared" si="23"/>
        <v>0</v>
      </c>
      <c r="Z155" s="219">
        <f t="shared" si="23"/>
        <v>0</v>
      </c>
      <c r="AA155" s="219">
        <f t="shared" si="23"/>
        <v>0</v>
      </c>
      <c r="AB155" s="219">
        <f t="shared" si="23"/>
        <v>0</v>
      </c>
      <c r="AC155" s="219">
        <f t="shared" si="23"/>
        <v>0</v>
      </c>
      <c r="AD155" s="219">
        <f t="shared" si="23"/>
        <v>0</v>
      </c>
      <c r="AE155" s="219">
        <f t="shared" si="23"/>
        <v>0</v>
      </c>
      <c r="AF155" s="219">
        <f t="shared" si="23"/>
        <v>0</v>
      </c>
      <c r="AG155" s="219">
        <f t="shared" si="23"/>
        <v>0</v>
      </c>
      <c r="AH155" s="219">
        <f t="shared" si="23"/>
        <v>0</v>
      </c>
      <c r="AI155" s="219">
        <f t="shared" si="23"/>
        <v>0</v>
      </c>
      <c r="AJ155" s="219">
        <f t="shared" si="23"/>
        <v>0</v>
      </c>
      <c r="AK155" s="254">
        <f t="shared" si="23"/>
        <v>0</v>
      </c>
      <c r="AL155" s="266">
        <f>SUM(G155:AK155)</f>
        <v>0</v>
      </c>
    </row>
    <row r="156" spans="1:40" ht="30.75" hidden="1" customHeight="1">
      <c r="A156" s="238"/>
      <c r="B156" s="2082"/>
      <c r="C156" s="2117" t="s">
        <v>640</v>
      </c>
      <c r="D156" s="2117"/>
      <c r="E156" s="273"/>
      <c r="F156" s="315">
        <f>+F125+F127+F132+F140+F150</f>
        <v>0</v>
      </c>
      <c r="G156" s="275">
        <f>+F156+G151-G124</f>
        <v>0</v>
      </c>
      <c r="H156" s="275">
        <f t="shared" ref="H156:AK157" si="24">+G156+H151-H124</f>
        <v>0</v>
      </c>
      <c r="I156" s="275">
        <f t="shared" si="24"/>
        <v>0</v>
      </c>
      <c r="J156" s="275">
        <f t="shared" si="24"/>
        <v>0</v>
      </c>
      <c r="K156" s="275">
        <f t="shared" si="24"/>
        <v>0</v>
      </c>
      <c r="L156" s="275">
        <f t="shared" si="24"/>
        <v>0</v>
      </c>
      <c r="M156" s="275">
        <f t="shared" si="24"/>
        <v>0</v>
      </c>
      <c r="N156" s="275">
        <f t="shared" si="24"/>
        <v>0</v>
      </c>
      <c r="O156" s="275">
        <f t="shared" si="24"/>
        <v>0</v>
      </c>
      <c r="P156" s="275">
        <f t="shared" si="24"/>
        <v>0</v>
      </c>
      <c r="Q156" s="275">
        <f t="shared" si="24"/>
        <v>0</v>
      </c>
      <c r="R156" s="275">
        <f t="shared" si="24"/>
        <v>0</v>
      </c>
      <c r="S156" s="275">
        <f t="shared" si="24"/>
        <v>0</v>
      </c>
      <c r="T156" s="275">
        <f t="shared" si="24"/>
        <v>0</v>
      </c>
      <c r="U156" s="275">
        <f t="shared" si="24"/>
        <v>0</v>
      </c>
      <c r="V156" s="275">
        <f t="shared" si="24"/>
        <v>0</v>
      </c>
      <c r="W156" s="275">
        <f t="shared" si="24"/>
        <v>0</v>
      </c>
      <c r="X156" s="275">
        <f t="shared" si="24"/>
        <v>0</v>
      </c>
      <c r="Y156" s="275">
        <f t="shared" si="24"/>
        <v>0</v>
      </c>
      <c r="Z156" s="275">
        <f t="shared" si="24"/>
        <v>0</v>
      </c>
      <c r="AA156" s="275">
        <f t="shared" si="24"/>
        <v>0</v>
      </c>
      <c r="AB156" s="275">
        <f t="shared" si="24"/>
        <v>0</v>
      </c>
      <c r="AC156" s="275">
        <f t="shared" si="24"/>
        <v>0</v>
      </c>
      <c r="AD156" s="275">
        <f t="shared" si="24"/>
        <v>0</v>
      </c>
      <c r="AE156" s="275">
        <f t="shared" si="24"/>
        <v>0</v>
      </c>
      <c r="AF156" s="275">
        <f t="shared" si="24"/>
        <v>0</v>
      </c>
      <c r="AG156" s="275">
        <f t="shared" si="24"/>
        <v>0</v>
      </c>
      <c r="AH156" s="275">
        <f t="shared" si="24"/>
        <v>0</v>
      </c>
      <c r="AI156" s="275">
        <f t="shared" si="24"/>
        <v>0</v>
      </c>
      <c r="AJ156" s="275">
        <f t="shared" si="24"/>
        <v>0</v>
      </c>
      <c r="AK156" s="277">
        <f t="shared" si="24"/>
        <v>0</v>
      </c>
      <c r="AL156" s="276">
        <f>AK156</f>
        <v>0</v>
      </c>
    </row>
    <row r="157" spans="1:40" ht="30.75" hidden="1" customHeight="1">
      <c r="A157" s="238"/>
      <c r="B157" s="2082"/>
      <c r="C157" s="2118" t="s">
        <v>641</v>
      </c>
      <c r="D157" s="2118"/>
      <c r="E157" s="231"/>
      <c r="F157" s="316">
        <f>+F125+F127+F132+F140+F150</f>
        <v>0</v>
      </c>
      <c r="G157" s="232">
        <f>+F157+G152-G125</f>
        <v>0</v>
      </c>
      <c r="H157" s="232">
        <f t="shared" si="24"/>
        <v>0</v>
      </c>
      <c r="I157" s="232">
        <f t="shared" si="24"/>
        <v>0</v>
      </c>
      <c r="J157" s="232">
        <f t="shared" si="24"/>
        <v>0</v>
      </c>
      <c r="K157" s="232">
        <f t="shared" si="24"/>
        <v>0</v>
      </c>
      <c r="L157" s="232">
        <f t="shared" si="24"/>
        <v>0</v>
      </c>
      <c r="M157" s="232">
        <f t="shared" si="24"/>
        <v>0</v>
      </c>
      <c r="N157" s="232">
        <f t="shared" si="24"/>
        <v>0</v>
      </c>
      <c r="O157" s="232">
        <f t="shared" si="24"/>
        <v>0</v>
      </c>
      <c r="P157" s="232">
        <f t="shared" si="24"/>
        <v>0</v>
      </c>
      <c r="Q157" s="232">
        <f t="shared" si="24"/>
        <v>0</v>
      </c>
      <c r="R157" s="232">
        <f t="shared" si="24"/>
        <v>0</v>
      </c>
      <c r="S157" s="232">
        <f t="shared" si="24"/>
        <v>0</v>
      </c>
      <c r="T157" s="232">
        <f t="shared" si="24"/>
        <v>0</v>
      </c>
      <c r="U157" s="232">
        <f t="shared" si="24"/>
        <v>0</v>
      </c>
      <c r="V157" s="232">
        <f t="shared" si="24"/>
        <v>0</v>
      </c>
      <c r="W157" s="232">
        <f t="shared" si="24"/>
        <v>0</v>
      </c>
      <c r="X157" s="232">
        <f t="shared" si="24"/>
        <v>0</v>
      </c>
      <c r="Y157" s="232">
        <f t="shared" si="24"/>
        <v>0</v>
      </c>
      <c r="Z157" s="232">
        <f t="shared" si="24"/>
        <v>0</v>
      </c>
      <c r="AA157" s="232">
        <f t="shared" si="24"/>
        <v>0</v>
      </c>
      <c r="AB157" s="232">
        <f t="shared" si="24"/>
        <v>0</v>
      </c>
      <c r="AC157" s="232">
        <f t="shared" si="24"/>
        <v>0</v>
      </c>
      <c r="AD157" s="232">
        <f t="shared" si="24"/>
        <v>0</v>
      </c>
      <c r="AE157" s="232">
        <f t="shared" si="24"/>
        <v>0</v>
      </c>
      <c r="AF157" s="232">
        <f t="shared" si="24"/>
        <v>0</v>
      </c>
      <c r="AG157" s="232">
        <f t="shared" si="24"/>
        <v>0</v>
      </c>
      <c r="AH157" s="232">
        <f t="shared" si="24"/>
        <v>0</v>
      </c>
      <c r="AI157" s="232">
        <f t="shared" si="24"/>
        <v>0</v>
      </c>
      <c r="AJ157" s="232">
        <f t="shared" si="24"/>
        <v>0</v>
      </c>
      <c r="AK157" s="255">
        <f t="shared" si="24"/>
        <v>0</v>
      </c>
      <c r="AL157" s="267">
        <f>AK157</f>
        <v>0</v>
      </c>
    </row>
    <row r="158" spans="1:40" ht="30.75" hidden="1" customHeight="1" thickBot="1">
      <c r="A158" s="238"/>
      <c r="B158" s="2083"/>
      <c r="C158" s="2119" t="s">
        <v>8</v>
      </c>
      <c r="D158" s="2119"/>
      <c r="E158" s="228"/>
      <c r="F158" s="319"/>
      <c r="G158" s="230">
        <f>+G157-G156</f>
        <v>0</v>
      </c>
      <c r="H158" s="230">
        <f t="shared" ref="H158:AK158" si="25">+H157-H156</f>
        <v>0</v>
      </c>
      <c r="I158" s="230">
        <f t="shared" si="25"/>
        <v>0</v>
      </c>
      <c r="J158" s="230">
        <f t="shared" si="25"/>
        <v>0</v>
      </c>
      <c r="K158" s="230">
        <f t="shared" si="25"/>
        <v>0</v>
      </c>
      <c r="L158" s="230">
        <f t="shared" si="25"/>
        <v>0</v>
      </c>
      <c r="M158" s="230">
        <f t="shared" si="25"/>
        <v>0</v>
      </c>
      <c r="N158" s="230">
        <f t="shared" si="25"/>
        <v>0</v>
      </c>
      <c r="O158" s="230">
        <f t="shared" si="25"/>
        <v>0</v>
      </c>
      <c r="P158" s="230">
        <f t="shared" si="25"/>
        <v>0</v>
      </c>
      <c r="Q158" s="230">
        <f t="shared" si="25"/>
        <v>0</v>
      </c>
      <c r="R158" s="230">
        <f t="shared" si="25"/>
        <v>0</v>
      </c>
      <c r="S158" s="230">
        <f t="shared" si="25"/>
        <v>0</v>
      </c>
      <c r="T158" s="230">
        <f t="shared" si="25"/>
        <v>0</v>
      </c>
      <c r="U158" s="230">
        <f t="shared" si="25"/>
        <v>0</v>
      </c>
      <c r="V158" s="230">
        <f t="shared" si="25"/>
        <v>0</v>
      </c>
      <c r="W158" s="230">
        <f t="shared" si="25"/>
        <v>0</v>
      </c>
      <c r="X158" s="230">
        <f t="shared" si="25"/>
        <v>0</v>
      </c>
      <c r="Y158" s="230">
        <f t="shared" si="25"/>
        <v>0</v>
      </c>
      <c r="Z158" s="230">
        <f t="shared" si="25"/>
        <v>0</v>
      </c>
      <c r="AA158" s="230">
        <f t="shared" si="25"/>
        <v>0</v>
      </c>
      <c r="AB158" s="230">
        <f t="shared" si="25"/>
        <v>0</v>
      </c>
      <c r="AC158" s="230">
        <f t="shared" si="25"/>
        <v>0</v>
      </c>
      <c r="AD158" s="230">
        <f t="shared" si="25"/>
        <v>0</v>
      </c>
      <c r="AE158" s="230">
        <f t="shared" si="25"/>
        <v>0</v>
      </c>
      <c r="AF158" s="230">
        <f t="shared" si="25"/>
        <v>0</v>
      </c>
      <c r="AG158" s="230">
        <f t="shared" si="25"/>
        <v>0</v>
      </c>
      <c r="AH158" s="230">
        <f t="shared" si="25"/>
        <v>0</v>
      </c>
      <c r="AI158" s="230">
        <f t="shared" si="25"/>
        <v>0</v>
      </c>
      <c r="AJ158" s="230">
        <f t="shared" si="25"/>
        <v>0</v>
      </c>
      <c r="AK158" s="256">
        <f t="shared" si="25"/>
        <v>0</v>
      </c>
      <c r="AL158" s="268">
        <f>+AK158+AL157-AL156</f>
        <v>0</v>
      </c>
    </row>
    <row r="159" spans="1:40" ht="30.75" customHeight="1" thickTop="1"/>
    <row r="160" spans="1:40" ht="30.75" customHeight="1"/>
    <row r="161" ht="30.75" customHeight="1"/>
    <row r="162" ht="30.75" customHeight="1"/>
    <row r="163" ht="30.75" customHeight="1"/>
  </sheetData>
  <autoFilter ref="A7:AV158" xr:uid="{00000000-0009-0000-0000-000014000000}">
    <filterColumn colId="0">
      <filters>
        <filter val="仕上"/>
      </filters>
    </filterColumn>
    <filterColumn colId="2" showButton="0"/>
    <filterColumn colId="39" showButton="0"/>
    <filterColumn colId="41" showButton="0"/>
  </autoFilter>
  <mergeCells count="162">
    <mergeCell ref="B141:B158"/>
    <mergeCell ref="C141:C142"/>
    <mergeCell ref="C143:C144"/>
    <mergeCell ref="C145:C146"/>
    <mergeCell ref="C147:C148"/>
    <mergeCell ref="C150:D150"/>
    <mergeCell ref="C151:D151"/>
    <mergeCell ref="C129:D129"/>
    <mergeCell ref="C130:D130"/>
    <mergeCell ref="C131:D131"/>
    <mergeCell ref="C132:D132"/>
    <mergeCell ref="C133:D133"/>
    <mergeCell ref="B124:B140"/>
    <mergeCell ref="C158:D158"/>
    <mergeCell ref="C152:D152"/>
    <mergeCell ref="C153:D153"/>
    <mergeCell ref="C154:D154"/>
    <mergeCell ref="C155:D155"/>
    <mergeCell ref="C156:D156"/>
    <mergeCell ref="C157:D157"/>
    <mergeCell ref="C138:D138"/>
    <mergeCell ref="C139:D139"/>
    <mergeCell ref="C140:D140"/>
    <mergeCell ref="E133:E140"/>
    <mergeCell ref="C134:D134"/>
    <mergeCell ref="C135:D135"/>
    <mergeCell ref="C136:D136"/>
    <mergeCell ref="C137:D137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B106:B123"/>
    <mergeCell ref="C106:C107"/>
    <mergeCell ref="C108:C109"/>
    <mergeCell ref="C110:C111"/>
    <mergeCell ref="C112:C113"/>
    <mergeCell ref="C115:D115"/>
    <mergeCell ref="C116:D116"/>
    <mergeCell ref="C117:D117"/>
    <mergeCell ref="C118:D118"/>
    <mergeCell ref="C119:D119"/>
    <mergeCell ref="C87:D87"/>
    <mergeCell ref="E98:E105"/>
    <mergeCell ref="C99:D99"/>
    <mergeCell ref="C100:D100"/>
    <mergeCell ref="C101:D101"/>
    <mergeCell ref="C102:D102"/>
    <mergeCell ref="C103:D103"/>
    <mergeCell ref="C104:D104"/>
    <mergeCell ref="C105:D105"/>
    <mergeCell ref="C71:C72"/>
    <mergeCell ref="C73:C74"/>
    <mergeCell ref="C75:C76"/>
    <mergeCell ref="C77:C78"/>
    <mergeCell ref="C80:D80"/>
    <mergeCell ref="C81:D81"/>
    <mergeCell ref="C88:D88"/>
    <mergeCell ref="B89:B105"/>
    <mergeCell ref="C89:D89"/>
    <mergeCell ref="C90:D90"/>
    <mergeCell ref="C91:D91"/>
    <mergeCell ref="C92:D92"/>
    <mergeCell ref="C93:D93"/>
    <mergeCell ref="C94:D94"/>
    <mergeCell ref="C95:D95"/>
    <mergeCell ref="C96:D96"/>
    <mergeCell ref="B71:B88"/>
    <mergeCell ref="C97:D97"/>
    <mergeCell ref="C98:D98"/>
    <mergeCell ref="C82:D82"/>
    <mergeCell ref="C83:D83"/>
    <mergeCell ref="C84:D84"/>
    <mergeCell ref="C85:D85"/>
    <mergeCell ref="C86:D86"/>
    <mergeCell ref="C59:D59"/>
    <mergeCell ref="C60:D60"/>
    <mergeCell ref="C61:D61"/>
    <mergeCell ref="C62:D62"/>
    <mergeCell ref="C63:D63"/>
    <mergeCell ref="E63:E70"/>
    <mergeCell ref="C64:D64"/>
    <mergeCell ref="C65:D65"/>
    <mergeCell ref="C66:D66"/>
    <mergeCell ref="C67:D67"/>
    <mergeCell ref="C68:D68"/>
    <mergeCell ref="C69:D69"/>
    <mergeCell ref="C70:D70"/>
    <mergeCell ref="C53:D53"/>
    <mergeCell ref="C54:D54"/>
    <mergeCell ref="C55:D55"/>
    <mergeCell ref="C56:D56"/>
    <mergeCell ref="C57:D57"/>
    <mergeCell ref="C58:D58"/>
    <mergeCell ref="C44:D44"/>
    <mergeCell ref="C45:D45"/>
    <mergeCell ref="C46:D46"/>
    <mergeCell ref="C47:D47"/>
    <mergeCell ref="E22:E29"/>
    <mergeCell ref="C23:D23"/>
    <mergeCell ref="C24:D24"/>
    <mergeCell ref="C25:D25"/>
    <mergeCell ref="C26:D26"/>
    <mergeCell ref="C27:D27"/>
    <mergeCell ref="C28:D28"/>
    <mergeCell ref="C29:D29"/>
    <mergeCell ref="B48:B70"/>
    <mergeCell ref="C48:D48"/>
    <mergeCell ref="C49:D49"/>
    <mergeCell ref="C50:D50"/>
    <mergeCell ref="C51:D51"/>
    <mergeCell ref="C52:D52"/>
    <mergeCell ref="B30:B47"/>
    <mergeCell ref="C30:C31"/>
    <mergeCell ref="C32:C33"/>
    <mergeCell ref="C34:C35"/>
    <mergeCell ref="C36:C37"/>
    <mergeCell ref="C39:D39"/>
    <mergeCell ref="C40:D40"/>
    <mergeCell ref="C41:D41"/>
    <mergeCell ref="C42:D42"/>
    <mergeCell ref="C43:D43"/>
    <mergeCell ref="C18:D18"/>
    <mergeCell ref="C19:D19"/>
    <mergeCell ref="C20:D20"/>
    <mergeCell ref="C21:D21"/>
    <mergeCell ref="B7:B29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22:D22"/>
    <mergeCell ref="B5:B6"/>
    <mergeCell ref="D5:D6"/>
    <mergeCell ref="E5:E6"/>
    <mergeCell ref="F5:F6"/>
    <mergeCell ref="AB2:AC2"/>
    <mergeCell ref="AD2:AE2"/>
    <mergeCell ref="AF2:AG2"/>
    <mergeCell ref="C16:D16"/>
    <mergeCell ref="C17:D17"/>
    <mergeCell ref="N3:P3"/>
    <mergeCell ref="D2:F2"/>
    <mergeCell ref="AJ2:AL2"/>
    <mergeCell ref="G3:H3"/>
    <mergeCell ref="AB3:AC3"/>
    <mergeCell ref="AD3:AE3"/>
    <mergeCell ref="AF3:AG3"/>
    <mergeCell ref="AJ3:AL3"/>
    <mergeCell ref="AB4:AC4"/>
    <mergeCell ref="AD4:AE4"/>
    <mergeCell ref="AF4:AG4"/>
  </mergeCells>
  <phoneticPr fontId="6"/>
  <conditionalFormatting sqref="G5:AK158">
    <cfRule type="expression" dxfId="24" priority="1">
      <formula>WEEKDAY(G$6)=1</formula>
    </cfRule>
    <cfRule type="expression" dxfId="23" priority="2">
      <formula>WEEKDAY(G$6)=7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8" scale="46" orientation="landscape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>
    <tabColor theme="0" tint="-0.499984740745262"/>
    <pageSetUpPr fitToPage="1"/>
  </sheetPr>
  <dimension ref="A1:AO156"/>
  <sheetViews>
    <sheetView showZeros="0" view="pageBreakPreview" zoomScale="25" zoomScaleNormal="25" zoomScaleSheetLayoutView="25" workbookViewId="0">
      <pane xSplit="6" ySplit="6" topLeftCell="G7" activePane="bottomRight" state="frozen"/>
      <selection pane="topRight" activeCell="Y58" sqref="Y58"/>
      <selection pane="bottomLeft" activeCell="Y58" sqref="Y58"/>
      <selection pane="bottomRight" activeCell="AB4" sqref="AB4:AC4"/>
    </sheetView>
  </sheetViews>
  <sheetFormatPr defaultRowHeight="16.2"/>
  <cols>
    <col min="3" max="3" width="12.6640625" customWidth="1"/>
    <col min="4" max="4" width="10.6640625" customWidth="1"/>
    <col min="5" max="5" width="11.6640625" style="92" customWidth="1"/>
    <col min="6" max="6" width="14.33203125" customWidth="1"/>
    <col min="7" max="37" width="12" customWidth="1"/>
    <col min="38" max="38" width="12.6640625" style="1" customWidth="1"/>
    <col min="39" max="39" width="5.44140625" customWidth="1"/>
    <col min="40" max="40" width="19.44140625" customWidth="1"/>
  </cols>
  <sheetData>
    <row r="1" spans="1:41" ht="16.8" thickBot="1"/>
    <row r="2" spans="1:41" ht="25.8">
      <c r="A2" s="38"/>
      <c r="B2" s="3"/>
      <c r="C2" s="3"/>
      <c r="D2" s="2101" t="s">
        <v>613</v>
      </c>
      <c r="E2" s="2101"/>
      <c r="F2" s="2101"/>
      <c r="G2" s="51"/>
      <c r="H2" s="52"/>
      <c r="I2" s="52"/>
      <c r="J2" s="53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2077" t="s">
        <v>351</v>
      </c>
      <c r="AC2" s="2078"/>
      <c r="AD2" s="2079" t="s">
        <v>614</v>
      </c>
      <c r="AE2" s="2080"/>
      <c r="AF2" s="2079" t="s">
        <v>352</v>
      </c>
      <c r="AG2" s="2078"/>
      <c r="AH2" s="148"/>
      <c r="AI2" s="147"/>
      <c r="AJ2" s="2103"/>
      <c r="AK2" s="2103"/>
      <c r="AL2" s="2103"/>
    </row>
    <row r="3" spans="1:41" ht="48" customHeight="1" thickBot="1">
      <c r="A3" s="15"/>
      <c r="C3" s="103"/>
      <c r="D3" s="107" t="s">
        <v>615</v>
      </c>
      <c r="E3" s="105"/>
      <c r="F3" s="104"/>
      <c r="G3" s="2104" t="s">
        <v>1043</v>
      </c>
      <c r="H3" s="2104"/>
      <c r="I3" s="886" t="str">
        <f>MKC①!J3</f>
        <v>5</v>
      </c>
      <c r="J3" s="60" t="s">
        <v>616</v>
      </c>
      <c r="K3" s="58"/>
      <c r="N3" s="2110"/>
      <c r="O3" s="2110"/>
      <c r="P3" s="2110"/>
      <c r="Q3" s="59"/>
      <c r="R3" s="57"/>
      <c r="S3" s="58"/>
      <c r="T3" s="58"/>
      <c r="U3" s="58"/>
      <c r="V3" s="58"/>
      <c r="W3" s="58"/>
      <c r="X3" s="58"/>
      <c r="Y3" s="61"/>
      <c r="Z3" s="58"/>
      <c r="AA3" s="58"/>
      <c r="AB3" s="2105" t="s">
        <v>355</v>
      </c>
      <c r="AC3" s="2106"/>
      <c r="AD3" s="2107" t="s">
        <v>356</v>
      </c>
      <c r="AE3" s="2106"/>
      <c r="AF3" s="2107" t="s">
        <v>356</v>
      </c>
      <c r="AG3" s="2108"/>
      <c r="AH3" s="10"/>
      <c r="AI3" s="147" t="s">
        <v>617</v>
      </c>
      <c r="AJ3" s="2103">
        <f ca="1">TODAY()</f>
        <v>46164</v>
      </c>
      <c r="AK3" s="2103"/>
      <c r="AL3" s="2103"/>
      <c r="AM3" s="12"/>
    </row>
    <row r="4" spans="1:41" ht="24" thickBot="1">
      <c r="A4" s="15"/>
      <c r="B4" s="102"/>
      <c r="C4" s="103"/>
      <c r="D4" s="102"/>
      <c r="E4" s="106"/>
      <c r="F4" s="10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2109"/>
      <c r="AC4" s="2109"/>
      <c r="AD4" s="2109"/>
      <c r="AE4" s="2109"/>
      <c r="AF4" s="2109"/>
      <c r="AG4" s="2109"/>
      <c r="AH4" s="62"/>
      <c r="AI4" s="62"/>
      <c r="AJ4" s="63"/>
      <c r="AK4" s="63"/>
      <c r="AL4" s="64"/>
    </row>
    <row r="5" spans="1:41" ht="29.25" customHeight="1" thickTop="1">
      <c r="A5" s="15"/>
      <c r="B5" s="2069" t="s">
        <v>1</v>
      </c>
      <c r="C5" s="136"/>
      <c r="D5" s="2071"/>
      <c r="E5" s="2073" t="s">
        <v>6</v>
      </c>
      <c r="F5" s="2075" t="s">
        <v>618</v>
      </c>
      <c r="G5" s="508">
        <f>DATE(2024,I3,1)</f>
        <v>45413</v>
      </c>
      <c r="H5" s="149">
        <f>G5+1</f>
        <v>45414</v>
      </c>
      <c r="I5" s="149">
        <f t="shared" ref="I5:AK5" si="0">H5+1</f>
        <v>45415</v>
      </c>
      <c r="J5" s="149">
        <f t="shared" si="0"/>
        <v>45416</v>
      </c>
      <c r="K5" s="149">
        <f t="shared" si="0"/>
        <v>45417</v>
      </c>
      <c r="L5" s="149">
        <f t="shared" si="0"/>
        <v>45418</v>
      </c>
      <c r="M5" s="149">
        <f t="shared" si="0"/>
        <v>45419</v>
      </c>
      <c r="N5" s="149">
        <f t="shared" si="0"/>
        <v>45420</v>
      </c>
      <c r="O5" s="149">
        <f t="shared" si="0"/>
        <v>45421</v>
      </c>
      <c r="P5" s="149">
        <f t="shared" si="0"/>
        <v>45422</v>
      </c>
      <c r="Q5" s="149">
        <f t="shared" si="0"/>
        <v>45423</v>
      </c>
      <c r="R5" s="149">
        <f t="shared" si="0"/>
        <v>45424</v>
      </c>
      <c r="S5" s="149">
        <f t="shared" si="0"/>
        <v>45425</v>
      </c>
      <c r="T5" s="149">
        <f t="shared" si="0"/>
        <v>45426</v>
      </c>
      <c r="U5" s="149">
        <f t="shared" si="0"/>
        <v>45427</v>
      </c>
      <c r="V5" s="149">
        <f t="shared" si="0"/>
        <v>45428</v>
      </c>
      <c r="W5" s="149">
        <f t="shared" si="0"/>
        <v>45429</v>
      </c>
      <c r="X5" s="149">
        <f t="shared" si="0"/>
        <v>45430</v>
      </c>
      <c r="Y5" s="149">
        <f t="shared" si="0"/>
        <v>45431</v>
      </c>
      <c r="Z5" s="149">
        <f t="shared" si="0"/>
        <v>45432</v>
      </c>
      <c r="AA5" s="149">
        <f t="shared" si="0"/>
        <v>45433</v>
      </c>
      <c r="AB5" s="149">
        <f t="shared" si="0"/>
        <v>45434</v>
      </c>
      <c r="AC5" s="149">
        <f t="shared" si="0"/>
        <v>45435</v>
      </c>
      <c r="AD5" s="149">
        <f t="shared" si="0"/>
        <v>45436</v>
      </c>
      <c r="AE5" s="149">
        <f t="shared" si="0"/>
        <v>45437</v>
      </c>
      <c r="AF5" s="149">
        <f t="shared" si="0"/>
        <v>45438</v>
      </c>
      <c r="AG5" s="149">
        <f t="shared" si="0"/>
        <v>45439</v>
      </c>
      <c r="AH5" s="149">
        <f t="shared" si="0"/>
        <v>45440</v>
      </c>
      <c r="AI5" s="149">
        <f t="shared" si="0"/>
        <v>45441</v>
      </c>
      <c r="AJ5" s="149">
        <f t="shared" si="0"/>
        <v>45442</v>
      </c>
      <c r="AK5" s="149">
        <f t="shared" si="0"/>
        <v>45443</v>
      </c>
      <c r="AL5" s="150"/>
    </row>
    <row r="6" spans="1:41" ht="29.25" customHeight="1" thickBot="1">
      <c r="A6" s="15"/>
      <c r="B6" s="2070"/>
      <c r="C6" s="137"/>
      <c r="D6" s="2072"/>
      <c r="E6" s="2074"/>
      <c r="F6" s="2076"/>
      <c r="G6" s="138">
        <f t="shared" ref="G6:AK6" si="1">+G5</f>
        <v>45413</v>
      </c>
      <c r="H6" s="138">
        <f t="shared" si="1"/>
        <v>45414</v>
      </c>
      <c r="I6" s="138">
        <f t="shared" si="1"/>
        <v>45415</v>
      </c>
      <c r="J6" s="138">
        <f t="shared" si="1"/>
        <v>45416</v>
      </c>
      <c r="K6" s="138">
        <f t="shared" si="1"/>
        <v>45417</v>
      </c>
      <c r="L6" s="138">
        <f t="shared" si="1"/>
        <v>45418</v>
      </c>
      <c r="M6" s="138">
        <f t="shared" si="1"/>
        <v>45419</v>
      </c>
      <c r="N6" s="138">
        <f t="shared" si="1"/>
        <v>45420</v>
      </c>
      <c r="O6" s="138">
        <f t="shared" si="1"/>
        <v>45421</v>
      </c>
      <c r="P6" s="138">
        <f t="shared" si="1"/>
        <v>45422</v>
      </c>
      <c r="Q6" s="138">
        <f t="shared" si="1"/>
        <v>45423</v>
      </c>
      <c r="R6" s="138">
        <f t="shared" si="1"/>
        <v>45424</v>
      </c>
      <c r="S6" s="138">
        <f t="shared" si="1"/>
        <v>45425</v>
      </c>
      <c r="T6" s="138">
        <f t="shared" si="1"/>
        <v>45426</v>
      </c>
      <c r="U6" s="138">
        <f t="shared" si="1"/>
        <v>45427</v>
      </c>
      <c r="V6" s="138">
        <f t="shared" si="1"/>
        <v>45428</v>
      </c>
      <c r="W6" s="138">
        <f t="shared" si="1"/>
        <v>45429</v>
      </c>
      <c r="X6" s="138">
        <f t="shared" si="1"/>
        <v>45430</v>
      </c>
      <c r="Y6" s="138">
        <f t="shared" si="1"/>
        <v>45431</v>
      </c>
      <c r="Z6" s="138">
        <f t="shared" si="1"/>
        <v>45432</v>
      </c>
      <c r="AA6" s="138">
        <f t="shared" si="1"/>
        <v>45433</v>
      </c>
      <c r="AB6" s="138">
        <f t="shared" si="1"/>
        <v>45434</v>
      </c>
      <c r="AC6" s="138">
        <f t="shared" si="1"/>
        <v>45435</v>
      </c>
      <c r="AD6" s="138">
        <f t="shared" si="1"/>
        <v>45436</v>
      </c>
      <c r="AE6" s="138">
        <f t="shared" si="1"/>
        <v>45437</v>
      </c>
      <c r="AF6" s="138">
        <f t="shared" si="1"/>
        <v>45438</v>
      </c>
      <c r="AG6" s="138">
        <f t="shared" si="1"/>
        <v>45439</v>
      </c>
      <c r="AH6" s="138">
        <f t="shared" si="1"/>
        <v>45440</v>
      </c>
      <c r="AI6" s="138">
        <f t="shared" si="1"/>
        <v>45441</v>
      </c>
      <c r="AJ6" s="138">
        <f t="shared" si="1"/>
        <v>45442</v>
      </c>
      <c r="AK6" s="138">
        <f t="shared" si="1"/>
        <v>45443</v>
      </c>
      <c r="AL6" s="151"/>
    </row>
    <row r="7" spans="1:41" ht="29.25" customHeight="1" thickTop="1">
      <c r="A7" s="238" t="s">
        <v>9</v>
      </c>
      <c r="B7" s="2081" t="s">
        <v>662</v>
      </c>
      <c r="C7" s="2391" t="s">
        <v>120</v>
      </c>
      <c r="D7" s="2068"/>
      <c r="E7" s="127">
        <f>+GL!E7</f>
        <v>0</v>
      </c>
      <c r="F7" s="128"/>
      <c r="G7" s="798">
        <f>MKR!H7</f>
        <v>0</v>
      </c>
      <c r="H7" s="798">
        <f>MKR!I7</f>
        <v>0</v>
      </c>
      <c r="I7" s="798">
        <f>MKR!J7</f>
        <v>0</v>
      </c>
      <c r="J7" s="798">
        <f>MKR!K7</f>
        <v>0</v>
      </c>
      <c r="K7" s="798">
        <f>MKR!L7</f>
        <v>0</v>
      </c>
      <c r="L7" s="798">
        <f>MKR!M7</f>
        <v>0</v>
      </c>
      <c r="M7" s="798">
        <f>MKR!N7</f>
        <v>0</v>
      </c>
      <c r="N7" s="798">
        <f>MKR!O7</f>
        <v>0</v>
      </c>
      <c r="O7" s="798">
        <f>MKR!P7</f>
        <v>0</v>
      </c>
      <c r="P7" s="798">
        <f>MKR!Q7</f>
        <v>0</v>
      </c>
      <c r="Q7" s="798">
        <f>MKR!R7</f>
        <v>0</v>
      </c>
      <c r="R7" s="798">
        <f>MKR!S7</f>
        <v>0</v>
      </c>
      <c r="S7" s="798">
        <f>MKR!T7</f>
        <v>0</v>
      </c>
      <c r="T7" s="798">
        <f>MKR!U7</f>
        <v>0</v>
      </c>
      <c r="U7" s="798">
        <f>MKR!V7</f>
        <v>60</v>
      </c>
      <c r="V7" s="798">
        <f>MKR!W7</f>
        <v>0</v>
      </c>
      <c r="W7" s="798">
        <f>MKR!X7</f>
        <v>0</v>
      </c>
      <c r="X7" s="798">
        <f>MKR!Y7</f>
        <v>60</v>
      </c>
      <c r="Y7" s="798">
        <f>MKR!Z7</f>
        <v>60</v>
      </c>
      <c r="Z7" s="798">
        <f>MKR!AA7</f>
        <v>60</v>
      </c>
      <c r="AA7" s="798">
        <f>MKR!AB7</f>
        <v>60</v>
      </c>
      <c r="AB7" s="798">
        <f>MKR!AC7</f>
        <v>0</v>
      </c>
      <c r="AC7" s="798">
        <f>MKR!AD7</f>
        <v>0</v>
      </c>
      <c r="AD7" s="798">
        <f>MKR!AE7</f>
        <v>0</v>
      </c>
      <c r="AE7" s="798">
        <f>MKR!AF7</f>
        <v>0</v>
      </c>
      <c r="AF7" s="798">
        <f>MKR!AG7</f>
        <v>0</v>
      </c>
      <c r="AG7" s="798">
        <f>MKR!AH7</f>
        <v>0</v>
      </c>
      <c r="AH7" s="798">
        <f>MKR!AI7</f>
        <v>0</v>
      </c>
      <c r="AI7" s="798">
        <f>MKR!AJ7</f>
        <v>0</v>
      </c>
      <c r="AJ7" s="798">
        <f>MKR!AK7</f>
        <v>0</v>
      </c>
      <c r="AK7" s="798">
        <f>MKR!AL7</f>
        <v>0</v>
      </c>
      <c r="AL7" s="130">
        <f>SUM(G7:AK7)+F7</f>
        <v>300</v>
      </c>
    </row>
    <row r="8" spans="1:41" ht="29.25" customHeight="1">
      <c r="A8" s="238" t="s">
        <v>9</v>
      </c>
      <c r="B8" s="2082"/>
      <c r="C8" s="2249" t="s">
        <v>621</v>
      </c>
      <c r="D8" s="2085"/>
      <c r="E8" s="80"/>
      <c r="F8" s="213">
        <f>+F7</f>
        <v>0</v>
      </c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475">
        <f>SUM(F8:AK8)</f>
        <v>0</v>
      </c>
    </row>
    <row r="9" spans="1:41" ht="29.25" customHeight="1">
      <c r="A9" s="238" t="s">
        <v>9</v>
      </c>
      <c r="B9" s="2082"/>
      <c r="C9" s="2120" t="s">
        <v>622</v>
      </c>
      <c r="D9" s="2121"/>
      <c r="E9" s="122"/>
      <c r="F9" s="758">
        <f>E9-F7+F8</f>
        <v>0</v>
      </c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35"/>
    </row>
    <row r="10" spans="1:41" ht="29.25" customHeight="1" thickBot="1">
      <c r="A10" s="238" t="s">
        <v>9</v>
      </c>
      <c r="B10" s="2082"/>
      <c r="C10" s="2161" t="s">
        <v>54</v>
      </c>
      <c r="D10" s="2162"/>
      <c r="E10" s="320"/>
      <c r="F10" s="321">
        <f>MKR!G10</f>
        <v>0</v>
      </c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  <c r="AD10" s="322"/>
      <c r="AE10" s="322"/>
      <c r="AF10" s="322"/>
      <c r="AG10" s="322"/>
      <c r="AH10" s="322"/>
      <c r="AI10" s="322"/>
      <c r="AJ10" s="322"/>
      <c r="AK10" s="322"/>
      <c r="AL10" s="333"/>
    </row>
    <row r="11" spans="1:41" ht="29.25" customHeight="1" thickTop="1">
      <c r="A11" s="238" t="s">
        <v>9</v>
      </c>
      <c r="B11" s="2082"/>
      <c r="C11" s="2051" t="s">
        <v>40</v>
      </c>
      <c r="D11" s="2052"/>
      <c r="E11" s="152"/>
      <c r="F11" s="791">
        <f>+管理ﾌｫｰﾏｯﾄ!G41</f>
        <v>0</v>
      </c>
      <c r="G11" s="153">
        <f>MKR!H11</f>
        <v>0</v>
      </c>
      <c r="H11" s="153">
        <f>MKR!I11</f>
        <v>0</v>
      </c>
      <c r="I11" s="153">
        <f>MKR!J11</f>
        <v>0</v>
      </c>
      <c r="J11" s="153">
        <f>MKR!K11</f>
        <v>0</v>
      </c>
      <c r="K11" s="153">
        <f>MKR!L11</f>
        <v>0</v>
      </c>
      <c r="L11" s="153">
        <f>MKR!M11</f>
        <v>0</v>
      </c>
      <c r="M11" s="153">
        <f>MKR!N11</f>
        <v>0</v>
      </c>
      <c r="N11" s="153">
        <f>MKR!O11</f>
        <v>0</v>
      </c>
      <c r="O11" s="153">
        <f>MKR!P11</f>
        <v>0</v>
      </c>
      <c r="P11" s="153">
        <f>MKR!Q11</f>
        <v>0</v>
      </c>
      <c r="Q11" s="153">
        <f>MKR!R11</f>
        <v>0</v>
      </c>
      <c r="R11" s="153">
        <f>MKR!S11</f>
        <v>0</v>
      </c>
      <c r="S11" s="153">
        <f>MKR!T11</f>
        <v>0</v>
      </c>
      <c r="T11" s="153">
        <f>MKR!U11</f>
        <v>60</v>
      </c>
      <c r="U11" s="153">
        <f>MKR!V11</f>
        <v>60</v>
      </c>
      <c r="V11" s="153">
        <f>MKR!W11</f>
        <v>0</v>
      </c>
      <c r="W11" s="153">
        <f>MKR!X11</f>
        <v>0</v>
      </c>
      <c r="X11" s="153">
        <f>MKR!Y11</f>
        <v>60</v>
      </c>
      <c r="Y11" s="153">
        <f>MKR!Z11</f>
        <v>120</v>
      </c>
      <c r="Z11" s="153">
        <f>MKR!AA11</f>
        <v>60</v>
      </c>
      <c r="AA11" s="153">
        <f>MKR!AB11</f>
        <v>0</v>
      </c>
      <c r="AB11" s="153">
        <f>MKR!AC11</f>
        <v>0</v>
      </c>
      <c r="AC11" s="153">
        <f>MKR!AD11</f>
        <v>0</v>
      </c>
      <c r="AD11" s="153">
        <f>MKR!AE11</f>
        <v>0</v>
      </c>
      <c r="AE11" s="153">
        <f>MKR!AF11</f>
        <v>0</v>
      </c>
      <c r="AF11" s="153">
        <f>MKR!AG11</f>
        <v>0</v>
      </c>
      <c r="AG11" s="153">
        <f>MKR!AH11</f>
        <v>0</v>
      </c>
      <c r="AH11" s="153">
        <f>MKR!AI11</f>
        <v>0</v>
      </c>
      <c r="AI11" s="153">
        <f>MKR!AJ11</f>
        <v>0</v>
      </c>
      <c r="AJ11" s="153">
        <f>MKR!AK11</f>
        <v>0</v>
      </c>
      <c r="AK11" s="153">
        <f>MKR!AL11</f>
        <v>0</v>
      </c>
      <c r="AL11" s="177">
        <f>SUM(G11:AK11)</f>
        <v>360</v>
      </c>
    </row>
    <row r="12" spans="1:41" ht="29.25" customHeight="1">
      <c r="A12" s="238" t="s">
        <v>9</v>
      </c>
      <c r="B12" s="2082"/>
      <c r="C12" s="2179" t="s">
        <v>140</v>
      </c>
      <c r="D12" s="2180"/>
      <c r="E12" s="123"/>
      <c r="F12" s="120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90">
        <f>SUM(G12:AK12)</f>
        <v>0</v>
      </c>
    </row>
    <row r="13" spans="1:41" ht="29.25" customHeight="1">
      <c r="A13" s="238" t="s">
        <v>9</v>
      </c>
      <c r="B13" s="2082"/>
      <c r="C13" s="2122" t="s">
        <v>623</v>
      </c>
      <c r="D13" s="2123"/>
      <c r="E13" s="80"/>
      <c r="F13" s="80"/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327"/>
      <c r="AH13" s="327"/>
      <c r="AI13" s="327"/>
      <c r="AJ13" s="327"/>
      <c r="AK13" s="327"/>
      <c r="AL13" s="328">
        <f>SUM(G13:AK13)</f>
        <v>0</v>
      </c>
    </row>
    <row r="14" spans="1:41" ht="29.25" customHeight="1">
      <c r="A14" s="238" t="s">
        <v>9</v>
      </c>
      <c r="B14" s="2082"/>
      <c r="C14" s="2124" t="s">
        <v>624</v>
      </c>
      <c r="D14" s="2125"/>
      <c r="E14" s="124"/>
      <c r="F14" s="122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29"/>
      <c r="AJ14" s="329"/>
      <c r="AK14" s="329"/>
      <c r="AL14" s="330"/>
    </row>
    <row r="15" spans="1:41" ht="29.25" customHeight="1">
      <c r="A15" s="238" t="s">
        <v>9</v>
      </c>
      <c r="B15" s="2082"/>
      <c r="C15" s="2392" t="s">
        <v>53</v>
      </c>
      <c r="D15" s="2393"/>
      <c r="E15" s="174"/>
      <c r="F15" s="321">
        <f>MKR!G15</f>
        <v>284</v>
      </c>
      <c r="G15" s="167"/>
      <c r="H15" s="167"/>
      <c r="I15" s="167"/>
      <c r="J15" s="105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76"/>
      <c r="AO15" s="191"/>
    </row>
    <row r="16" spans="1:41" ht="29.25" customHeight="1">
      <c r="A16" s="238" t="s">
        <v>9</v>
      </c>
      <c r="B16" s="2082"/>
      <c r="C16" s="2136" t="s">
        <v>625</v>
      </c>
      <c r="D16" s="2137"/>
      <c r="E16" s="2086" t="s">
        <v>633</v>
      </c>
      <c r="F16" s="125"/>
      <c r="G16" s="1058">
        <f>MKR!H16</f>
        <v>0</v>
      </c>
      <c r="H16" s="1058">
        <f>MKR!I16</f>
        <v>0</v>
      </c>
      <c r="I16" s="1058">
        <f>MKR!J16</f>
        <v>0</v>
      </c>
      <c r="J16" s="1058">
        <f>MKR!K16</f>
        <v>0</v>
      </c>
      <c r="K16" s="1058">
        <f>MKR!L16</f>
        <v>0</v>
      </c>
      <c r="L16" s="1058">
        <f>MKR!M16</f>
        <v>0</v>
      </c>
      <c r="M16" s="1058">
        <f>MKR!N16</f>
        <v>0</v>
      </c>
      <c r="N16" s="1058">
        <f>MKR!O16</f>
        <v>60</v>
      </c>
      <c r="O16" s="1058">
        <f>MKR!P16</f>
        <v>0</v>
      </c>
      <c r="P16" s="1058">
        <f>MKR!Q16</f>
        <v>0</v>
      </c>
      <c r="Q16" s="1058">
        <f>MKR!R16</f>
        <v>0</v>
      </c>
      <c r="R16" s="1058">
        <f>MKR!S16</f>
        <v>0</v>
      </c>
      <c r="S16" s="1058">
        <f>MKR!T16</f>
        <v>0</v>
      </c>
      <c r="T16" s="1058">
        <f>MKR!U16</f>
        <v>0</v>
      </c>
      <c r="U16" s="1058">
        <f>MKR!V16</f>
        <v>0</v>
      </c>
      <c r="V16" s="1058">
        <f>MKR!W16</f>
        <v>0</v>
      </c>
      <c r="W16" s="1058">
        <f>MKR!X16</f>
        <v>0</v>
      </c>
      <c r="X16" s="1058">
        <f>MKR!Y16</f>
        <v>0</v>
      </c>
      <c r="Y16" s="1058">
        <f>MKR!Z16</f>
        <v>0</v>
      </c>
      <c r="Z16" s="1058">
        <f>MKR!AA16</f>
        <v>0</v>
      </c>
      <c r="AA16" s="1058">
        <f>MKR!AB16</f>
        <v>0</v>
      </c>
      <c r="AB16" s="1058">
        <f>MKR!AC16</f>
        <v>0</v>
      </c>
      <c r="AC16" s="1058">
        <f>MKR!AD16</f>
        <v>0</v>
      </c>
      <c r="AD16" s="1058">
        <f>MKR!AE16</f>
        <v>0</v>
      </c>
      <c r="AE16" s="1058">
        <f>MKR!AF16</f>
        <v>0</v>
      </c>
      <c r="AF16" s="1058">
        <f>MKR!AG16</f>
        <v>0</v>
      </c>
      <c r="AG16" s="1058">
        <f>MKR!AH16</f>
        <v>0</v>
      </c>
      <c r="AH16" s="1058">
        <f>MKR!AI16</f>
        <v>0</v>
      </c>
      <c r="AI16" s="1058">
        <f>MKR!AJ16</f>
        <v>0</v>
      </c>
      <c r="AJ16" s="1058">
        <f>MKR!AK16</f>
        <v>0</v>
      </c>
      <c r="AK16" s="1058">
        <f>MKR!AL16</f>
        <v>0</v>
      </c>
      <c r="AL16" s="187">
        <f>SUM(G16:AK16)</f>
        <v>60</v>
      </c>
    </row>
    <row r="17" spans="1:41" ht="29.25" customHeight="1">
      <c r="A17" s="238" t="s">
        <v>9</v>
      </c>
      <c r="B17" s="2082"/>
      <c r="C17" s="2138" t="s">
        <v>627</v>
      </c>
      <c r="D17" s="2092"/>
      <c r="E17" s="2087"/>
      <c r="F17" s="213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190">
        <f>SUM(G17:AK17)</f>
        <v>0</v>
      </c>
    </row>
    <row r="18" spans="1:41" ht="29.25" customHeight="1">
      <c r="A18" s="238" t="s">
        <v>9</v>
      </c>
      <c r="B18" s="2082"/>
      <c r="C18" s="2093" t="s">
        <v>628</v>
      </c>
      <c r="D18" s="2094"/>
      <c r="E18" s="2087"/>
      <c r="F18" s="336"/>
      <c r="G18" s="331"/>
      <c r="H18" s="331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31"/>
      <c r="V18" s="331"/>
      <c r="W18" s="331"/>
      <c r="X18" s="331"/>
      <c r="Y18" s="331"/>
      <c r="Z18" s="331"/>
      <c r="AA18" s="331"/>
      <c r="AB18" s="331"/>
      <c r="AC18" s="331"/>
      <c r="AD18" s="331"/>
      <c r="AE18" s="331"/>
      <c r="AF18" s="331"/>
      <c r="AG18" s="331"/>
      <c r="AH18" s="331"/>
      <c r="AI18" s="331"/>
      <c r="AJ18" s="331"/>
      <c r="AK18" s="331"/>
      <c r="AL18" s="332">
        <f>SUM(G18:AK18)</f>
        <v>0</v>
      </c>
    </row>
    <row r="19" spans="1:41" ht="29.25" customHeight="1">
      <c r="A19" s="238" t="s">
        <v>9</v>
      </c>
      <c r="B19" s="2082"/>
      <c r="C19" s="2097" t="s">
        <v>629</v>
      </c>
      <c r="D19" s="2133"/>
      <c r="E19" s="2087"/>
      <c r="F19" s="171"/>
      <c r="G19" s="172"/>
      <c r="H19" s="172"/>
      <c r="I19" s="172"/>
      <c r="J19" s="1059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3"/>
    </row>
    <row r="20" spans="1:41" ht="29.25" customHeight="1">
      <c r="A20" s="238" t="s">
        <v>9</v>
      </c>
      <c r="B20" s="2082"/>
      <c r="C20" s="2136" t="s">
        <v>630</v>
      </c>
      <c r="D20" s="2137"/>
      <c r="E20" s="2087"/>
      <c r="F20" s="125"/>
      <c r="G20" s="1058">
        <f>MKR!H20</f>
        <v>0</v>
      </c>
      <c r="H20" s="1058">
        <f>MKR!I20</f>
        <v>0</v>
      </c>
      <c r="I20" s="1058">
        <f>MKR!J20</f>
        <v>0</v>
      </c>
      <c r="J20" s="1058">
        <f>MKR!K20</f>
        <v>0</v>
      </c>
      <c r="K20" s="1058">
        <f>MKR!L20</f>
        <v>0</v>
      </c>
      <c r="L20" s="1058">
        <f>MKR!M20</f>
        <v>0</v>
      </c>
      <c r="M20" s="1058">
        <f>MKR!N20</f>
        <v>0</v>
      </c>
      <c r="N20" s="1058">
        <f>MKR!O20</f>
        <v>0</v>
      </c>
      <c r="O20" s="1058">
        <f>MKR!P20</f>
        <v>0</v>
      </c>
      <c r="P20" s="1058">
        <f>MKR!Q20</f>
        <v>0</v>
      </c>
      <c r="Q20" s="1058">
        <f>MKR!R20</f>
        <v>0</v>
      </c>
      <c r="R20" s="1058">
        <f>MKR!S20</f>
        <v>0</v>
      </c>
      <c r="S20" s="1058">
        <f>MKR!T20</f>
        <v>0</v>
      </c>
      <c r="T20" s="1058">
        <f>MKR!U20</f>
        <v>0</v>
      </c>
      <c r="U20" s="1058">
        <f>MKR!V20</f>
        <v>0</v>
      </c>
      <c r="V20" s="1058">
        <f>MKR!W20</f>
        <v>0</v>
      </c>
      <c r="W20" s="1058">
        <f>MKR!X20</f>
        <v>0</v>
      </c>
      <c r="X20" s="1058">
        <f>MKR!Y20</f>
        <v>0</v>
      </c>
      <c r="Y20" s="1058">
        <f>MKR!Z20</f>
        <v>0</v>
      </c>
      <c r="Z20" s="1058">
        <f>MKR!AA20</f>
        <v>0</v>
      </c>
      <c r="AA20" s="1058">
        <f>MKR!AB20</f>
        <v>0</v>
      </c>
      <c r="AB20" s="1058">
        <f>MKR!AC20</f>
        <v>0</v>
      </c>
      <c r="AC20" s="1058">
        <f>MKR!AD20</f>
        <v>0</v>
      </c>
      <c r="AD20" s="1058">
        <f>MKR!AE20</f>
        <v>0</v>
      </c>
      <c r="AE20" s="1058">
        <f>MKR!AF20</f>
        <v>0</v>
      </c>
      <c r="AF20" s="1058">
        <f>MKR!AG20</f>
        <v>0</v>
      </c>
      <c r="AG20" s="1058">
        <f>MKR!AH20</f>
        <v>0</v>
      </c>
      <c r="AH20" s="1058">
        <f>MKR!AI20</f>
        <v>0</v>
      </c>
      <c r="AI20" s="1058">
        <f>MKR!AJ20</f>
        <v>0</v>
      </c>
      <c r="AJ20" s="1058">
        <f>MKR!AK20</f>
        <v>0</v>
      </c>
      <c r="AK20" s="1058">
        <f>MKR!AL20</f>
        <v>0</v>
      </c>
      <c r="AL20" s="187">
        <f>SUM(G20:AK20)</f>
        <v>0</v>
      </c>
    </row>
    <row r="21" spans="1:41" ht="29.25" customHeight="1">
      <c r="A21" s="238" t="s">
        <v>9</v>
      </c>
      <c r="B21" s="2082"/>
      <c r="C21" s="2138" t="s">
        <v>631</v>
      </c>
      <c r="D21" s="2092"/>
      <c r="E21" s="2087"/>
      <c r="F21" s="80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190">
        <f>SUM(G21:AK21)</f>
        <v>0</v>
      </c>
    </row>
    <row r="22" spans="1:41" ht="29.25" customHeight="1">
      <c r="A22" s="238" t="s">
        <v>9</v>
      </c>
      <c r="B22" s="2082"/>
      <c r="C22" s="2097" t="s">
        <v>632</v>
      </c>
      <c r="D22" s="2133"/>
      <c r="E22" s="2087"/>
      <c r="F22" s="122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30"/>
    </row>
    <row r="23" spans="1:41" ht="29.25" customHeight="1" thickBot="1">
      <c r="A23" s="238" t="s">
        <v>9</v>
      </c>
      <c r="B23" s="2144"/>
      <c r="C23" s="2389" t="s">
        <v>52</v>
      </c>
      <c r="D23" s="2390"/>
      <c r="E23" s="2145"/>
      <c r="F23" s="321">
        <f>MKR!G23</f>
        <v>77</v>
      </c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6"/>
      <c r="V23" s="366"/>
      <c r="W23" s="366"/>
      <c r="X23" s="366"/>
      <c r="Y23" s="366"/>
      <c r="Z23" s="366"/>
      <c r="AA23" s="366"/>
      <c r="AB23" s="366"/>
      <c r="AC23" s="366"/>
      <c r="AD23" s="366"/>
      <c r="AE23" s="366"/>
      <c r="AF23" s="366"/>
      <c r="AG23" s="366"/>
      <c r="AH23" s="366"/>
      <c r="AI23" s="366"/>
      <c r="AJ23" s="366"/>
      <c r="AK23" s="366"/>
      <c r="AL23" s="367"/>
      <c r="AO23" s="797"/>
    </row>
    <row r="24" spans="1:41" ht="30.75" hidden="1" customHeight="1">
      <c r="A24" s="238" t="s">
        <v>4</v>
      </c>
      <c r="B24" s="2082" t="s">
        <v>663</v>
      </c>
      <c r="C24" s="2111" t="s">
        <v>220</v>
      </c>
      <c r="D24" s="233" t="s">
        <v>148</v>
      </c>
      <c r="E24" s="234"/>
      <c r="F24" s="234"/>
      <c r="G24" s="239">
        <f t="shared" ref="G24:AK24" si="2">+G12</f>
        <v>0</v>
      </c>
      <c r="H24" s="239">
        <f t="shared" si="2"/>
        <v>0</v>
      </c>
      <c r="I24" s="239">
        <f t="shared" si="2"/>
        <v>0</v>
      </c>
      <c r="J24" s="239">
        <f t="shared" si="2"/>
        <v>0</v>
      </c>
      <c r="K24" s="239">
        <f t="shared" si="2"/>
        <v>0</v>
      </c>
      <c r="L24" s="239">
        <f t="shared" si="2"/>
        <v>0</v>
      </c>
      <c r="M24" s="239">
        <f t="shared" si="2"/>
        <v>0</v>
      </c>
      <c r="N24" s="239">
        <f t="shared" si="2"/>
        <v>0</v>
      </c>
      <c r="O24" s="239">
        <f t="shared" si="2"/>
        <v>0</v>
      </c>
      <c r="P24" s="239">
        <f t="shared" si="2"/>
        <v>0</v>
      </c>
      <c r="Q24" s="239">
        <f t="shared" si="2"/>
        <v>0</v>
      </c>
      <c r="R24" s="239">
        <f t="shared" si="2"/>
        <v>0</v>
      </c>
      <c r="S24" s="239">
        <f t="shared" si="2"/>
        <v>0</v>
      </c>
      <c r="T24" s="239">
        <f t="shared" si="2"/>
        <v>0</v>
      </c>
      <c r="U24" s="239">
        <f t="shared" si="2"/>
        <v>0</v>
      </c>
      <c r="V24" s="239">
        <f t="shared" si="2"/>
        <v>0</v>
      </c>
      <c r="W24" s="239">
        <f t="shared" si="2"/>
        <v>0</v>
      </c>
      <c r="X24" s="239">
        <f t="shared" si="2"/>
        <v>0</v>
      </c>
      <c r="Y24" s="239">
        <f t="shared" si="2"/>
        <v>0</v>
      </c>
      <c r="Z24" s="239">
        <f t="shared" si="2"/>
        <v>0</v>
      </c>
      <c r="AA24" s="239">
        <f t="shared" si="2"/>
        <v>0</v>
      </c>
      <c r="AB24" s="239">
        <f t="shared" si="2"/>
        <v>0</v>
      </c>
      <c r="AC24" s="239">
        <f t="shared" si="2"/>
        <v>0</v>
      </c>
      <c r="AD24" s="239">
        <f t="shared" si="2"/>
        <v>0</v>
      </c>
      <c r="AE24" s="239">
        <f t="shared" si="2"/>
        <v>0</v>
      </c>
      <c r="AF24" s="239">
        <f t="shared" si="2"/>
        <v>0</v>
      </c>
      <c r="AG24" s="239">
        <f t="shared" si="2"/>
        <v>0</v>
      </c>
      <c r="AH24" s="239">
        <f t="shared" si="2"/>
        <v>0</v>
      </c>
      <c r="AI24" s="239">
        <f t="shared" si="2"/>
        <v>0</v>
      </c>
      <c r="AJ24" s="239">
        <f t="shared" si="2"/>
        <v>0</v>
      </c>
      <c r="AK24" s="239">
        <f t="shared" si="2"/>
        <v>0</v>
      </c>
      <c r="AL24" s="269">
        <f>SUM(G24:AK24)</f>
        <v>0</v>
      </c>
      <c r="AN24" s="238" t="s">
        <v>635</v>
      </c>
    </row>
    <row r="25" spans="1:41" ht="30.75" hidden="1" customHeight="1">
      <c r="A25" s="238" t="s">
        <v>4</v>
      </c>
      <c r="B25" s="2082"/>
      <c r="C25" s="2112"/>
      <c r="D25" s="215" t="s">
        <v>636</v>
      </c>
      <c r="E25" s="221"/>
      <c r="F25" s="221"/>
      <c r="G25" s="240">
        <f t="shared" ref="G25:AK25" si="3">+G13+G18</f>
        <v>0</v>
      </c>
      <c r="H25" s="240">
        <f t="shared" si="3"/>
        <v>0</v>
      </c>
      <c r="I25" s="240">
        <f t="shared" si="3"/>
        <v>0</v>
      </c>
      <c r="J25" s="240">
        <f t="shared" si="3"/>
        <v>0</v>
      </c>
      <c r="K25" s="240">
        <f t="shared" si="3"/>
        <v>0</v>
      </c>
      <c r="L25" s="240">
        <f t="shared" si="3"/>
        <v>0</v>
      </c>
      <c r="M25" s="240">
        <f t="shared" si="3"/>
        <v>0</v>
      </c>
      <c r="N25" s="240">
        <f t="shared" si="3"/>
        <v>0</v>
      </c>
      <c r="O25" s="240">
        <f t="shared" si="3"/>
        <v>0</v>
      </c>
      <c r="P25" s="240">
        <f t="shared" si="3"/>
        <v>0</v>
      </c>
      <c r="Q25" s="240">
        <f t="shared" si="3"/>
        <v>0</v>
      </c>
      <c r="R25" s="240">
        <f t="shared" si="3"/>
        <v>0</v>
      </c>
      <c r="S25" s="240">
        <f t="shared" si="3"/>
        <v>0</v>
      </c>
      <c r="T25" s="240">
        <f t="shared" si="3"/>
        <v>0</v>
      </c>
      <c r="U25" s="240">
        <f t="shared" si="3"/>
        <v>0</v>
      </c>
      <c r="V25" s="240">
        <f t="shared" si="3"/>
        <v>0</v>
      </c>
      <c r="W25" s="240">
        <f t="shared" si="3"/>
        <v>0</v>
      </c>
      <c r="X25" s="240">
        <f t="shared" si="3"/>
        <v>0</v>
      </c>
      <c r="Y25" s="240">
        <f t="shared" si="3"/>
        <v>0</v>
      </c>
      <c r="Z25" s="240">
        <f t="shared" si="3"/>
        <v>0</v>
      </c>
      <c r="AA25" s="240">
        <f t="shared" si="3"/>
        <v>0</v>
      </c>
      <c r="AB25" s="240">
        <f t="shared" si="3"/>
        <v>0</v>
      </c>
      <c r="AC25" s="240">
        <f t="shared" si="3"/>
        <v>0</v>
      </c>
      <c r="AD25" s="240">
        <f t="shared" si="3"/>
        <v>0</v>
      </c>
      <c r="AE25" s="240">
        <f t="shared" si="3"/>
        <v>0</v>
      </c>
      <c r="AF25" s="240">
        <f t="shared" si="3"/>
        <v>0</v>
      </c>
      <c r="AG25" s="240">
        <f t="shared" si="3"/>
        <v>0</v>
      </c>
      <c r="AH25" s="240">
        <f t="shared" si="3"/>
        <v>0</v>
      </c>
      <c r="AI25" s="240">
        <f t="shared" si="3"/>
        <v>0</v>
      </c>
      <c r="AJ25" s="240">
        <f t="shared" si="3"/>
        <v>0</v>
      </c>
      <c r="AK25" s="240">
        <f t="shared" si="3"/>
        <v>0</v>
      </c>
      <c r="AL25" s="257">
        <f t="shared" ref="AL25:AL38" si="4">SUM(G25:AK25)</f>
        <v>0</v>
      </c>
      <c r="AN25" s="289" t="e">
        <f>+AL24/(AL25+AL24)</f>
        <v>#DIV/0!</v>
      </c>
    </row>
    <row r="26" spans="1:41" ht="30.75" hidden="1" customHeight="1">
      <c r="A26" s="238" t="s">
        <v>4</v>
      </c>
      <c r="B26" s="2082"/>
      <c r="C26" s="2113" t="s">
        <v>134</v>
      </c>
      <c r="D26" s="214" t="s">
        <v>148</v>
      </c>
      <c r="E26" s="220"/>
      <c r="F26" s="220"/>
      <c r="G26" s="270">
        <f t="shared" ref="G26:AK26" si="5">+G28</f>
        <v>0</v>
      </c>
      <c r="H26" s="270">
        <f t="shared" si="5"/>
        <v>0</v>
      </c>
      <c r="I26" s="270">
        <f t="shared" si="5"/>
        <v>0</v>
      </c>
      <c r="J26" s="270">
        <f t="shared" si="5"/>
        <v>0</v>
      </c>
      <c r="K26" s="270">
        <f t="shared" si="5"/>
        <v>0</v>
      </c>
      <c r="L26" s="270">
        <f t="shared" si="5"/>
        <v>0</v>
      </c>
      <c r="M26" s="270">
        <f t="shared" si="5"/>
        <v>0</v>
      </c>
      <c r="N26" s="270">
        <f t="shared" si="5"/>
        <v>0</v>
      </c>
      <c r="O26" s="270">
        <f t="shared" si="5"/>
        <v>0</v>
      </c>
      <c r="P26" s="270">
        <f t="shared" si="5"/>
        <v>0</v>
      </c>
      <c r="Q26" s="270">
        <f t="shared" si="5"/>
        <v>0</v>
      </c>
      <c r="R26" s="270">
        <f t="shared" si="5"/>
        <v>0</v>
      </c>
      <c r="S26" s="270">
        <f t="shared" si="5"/>
        <v>0</v>
      </c>
      <c r="T26" s="270">
        <f t="shared" si="5"/>
        <v>0</v>
      </c>
      <c r="U26" s="270">
        <f t="shared" si="5"/>
        <v>0</v>
      </c>
      <c r="V26" s="270">
        <f t="shared" si="5"/>
        <v>0</v>
      </c>
      <c r="W26" s="270">
        <f t="shared" si="5"/>
        <v>0</v>
      </c>
      <c r="X26" s="270">
        <f t="shared" si="5"/>
        <v>0</v>
      </c>
      <c r="Y26" s="270">
        <f t="shared" si="5"/>
        <v>0</v>
      </c>
      <c r="Z26" s="270">
        <f t="shared" si="5"/>
        <v>0</v>
      </c>
      <c r="AA26" s="270">
        <f t="shared" si="5"/>
        <v>0</v>
      </c>
      <c r="AB26" s="270">
        <f t="shared" si="5"/>
        <v>0</v>
      </c>
      <c r="AC26" s="270">
        <f t="shared" si="5"/>
        <v>0</v>
      </c>
      <c r="AD26" s="270">
        <f t="shared" si="5"/>
        <v>0</v>
      </c>
      <c r="AE26" s="270">
        <f t="shared" si="5"/>
        <v>0</v>
      </c>
      <c r="AF26" s="270">
        <f t="shared" si="5"/>
        <v>0</v>
      </c>
      <c r="AG26" s="270">
        <f t="shared" si="5"/>
        <v>0</v>
      </c>
      <c r="AH26" s="270">
        <f t="shared" si="5"/>
        <v>0</v>
      </c>
      <c r="AI26" s="270">
        <f t="shared" si="5"/>
        <v>0</v>
      </c>
      <c r="AJ26" s="270">
        <f t="shared" si="5"/>
        <v>0</v>
      </c>
      <c r="AK26" s="270">
        <f t="shared" si="5"/>
        <v>0</v>
      </c>
      <c r="AL26" s="258">
        <f t="shared" si="4"/>
        <v>0</v>
      </c>
    </row>
    <row r="27" spans="1:41" ht="30.75" hidden="1" customHeight="1">
      <c r="A27" s="238" t="s">
        <v>4</v>
      </c>
      <c r="B27" s="2082"/>
      <c r="C27" s="2112"/>
      <c r="D27" s="215" t="s">
        <v>636</v>
      </c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59">
        <f t="shared" si="4"/>
        <v>0</v>
      </c>
      <c r="AN27" s="289" t="e">
        <f>+AL26/(AL27+AL26)</f>
        <v>#DIV/0!</v>
      </c>
    </row>
    <row r="28" spans="1:41" ht="30.75" hidden="1" customHeight="1">
      <c r="A28" s="238" t="s">
        <v>4</v>
      </c>
      <c r="B28" s="2082"/>
      <c r="C28" s="2113" t="s">
        <v>129</v>
      </c>
      <c r="D28" s="214" t="s">
        <v>148</v>
      </c>
      <c r="E28" s="220"/>
      <c r="F28" s="220"/>
      <c r="G28" s="270">
        <f t="shared" ref="G28:AK28" si="6">+G30</f>
        <v>0</v>
      </c>
      <c r="H28" s="270">
        <f t="shared" si="6"/>
        <v>0</v>
      </c>
      <c r="I28" s="270">
        <f t="shared" si="6"/>
        <v>0</v>
      </c>
      <c r="J28" s="270">
        <f t="shared" si="6"/>
        <v>0</v>
      </c>
      <c r="K28" s="270">
        <f t="shared" si="6"/>
        <v>0</v>
      </c>
      <c r="L28" s="270">
        <f t="shared" si="6"/>
        <v>0</v>
      </c>
      <c r="M28" s="270">
        <f t="shared" si="6"/>
        <v>0</v>
      </c>
      <c r="N28" s="270">
        <f t="shared" si="6"/>
        <v>0</v>
      </c>
      <c r="O28" s="270">
        <f t="shared" si="6"/>
        <v>0</v>
      </c>
      <c r="P28" s="270">
        <f t="shared" si="6"/>
        <v>0</v>
      </c>
      <c r="Q28" s="270">
        <f t="shared" si="6"/>
        <v>0</v>
      </c>
      <c r="R28" s="270">
        <f t="shared" si="6"/>
        <v>0</v>
      </c>
      <c r="S28" s="270">
        <f t="shared" si="6"/>
        <v>0</v>
      </c>
      <c r="T28" s="270">
        <f t="shared" si="6"/>
        <v>0</v>
      </c>
      <c r="U28" s="270">
        <f t="shared" si="6"/>
        <v>0</v>
      </c>
      <c r="V28" s="270">
        <f t="shared" si="6"/>
        <v>0</v>
      </c>
      <c r="W28" s="270">
        <f t="shared" si="6"/>
        <v>0</v>
      </c>
      <c r="X28" s="270">
        <f t="shared" si="6"/>
        <v>0</v>
      </c>
      <c r="Y28" s="270">
        <f t="shared" si="6"/>
        <v>0</v>
      </c>
      <c r="Z28" s="270">
        <f t="shared" si="6"/>
        <v>0</v>
      </c>
      <c r="AA28" s="270">
        <f t="shared" si="6"/>
        <v>0</v>
      </c>
      <c r="AB28" s="270">
        <f t="shared" si="6"/>
        <v>0</v>
      </c>
      <c r="AC28" s="270">
        <f t="shared" si="6"/>
        <v>0</v>
      </c>
      <c r="AD28" s="270">
        <f t="shared" si="6"/>
        <v>0</v>
      </c>
      <c r="AE28" s="270">
        <f t="shared" si="6"/>
        <v>0</v>
      </c>
      <c r="AF28" s="270">
        <f t="shared" si="6"/>
        <v>0</v>
      </c>
      <c r="AG28" s="270">
        <f t="shared" si="6"/>
        <v>0</v>
      </c>
      <c r="AH28" s="270">
        <f t="shared" si="6"/>
        <v>0</v>
      </c>
      <c r="AI28" s="270">
        <f t="shared" si="6"/>
        <v>0</v>
      </c>
      <c r="AJ28" s="270">
        <f t="shared" si="6"/>
        <v>0</v>
      </c>
      <c r="AK28" s="270">
        <f t="shared" si="6"/>
        <v>0</v>
      </c>
      <c r="AL28" s="258">
        <f t="shared" si="4"/>
        <v>0</v>
      </c>
    </row>
    <row r="29" spans="1:41" ht="30.75" hidden="1" customHeight="1">
      <c r="A29" s="238" t="s">
        <v>4</v>
      </c>
      <c r="B29" s="2082"/>
      <c r="C29" s="2112"/>
      <c r="D29" s="215" t="s">
        <v>636</v>
      </c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59">
        <f t="shared" si="4"/>
        <v>0</v>
      </c>
      <c r="AN29" s="289" t="e">
        <f>+AL28/(AL29+AL28)</f>
        <v>#DIV/0!</v>
      </c>
    </row>
    <row r="30" spans="1:41" ht="30.75" hidden="1" customHeight="1">
      <c r="A30" s="238" t="s">
        <v>4</v>
      </c>
      <c r="B30" s="2082"/>
      <c r="C30" s="2111" t="s">
        <v>4</v>
      </c>
      <c r="D30" s="214" t="s">
        <v>148</v>
      </c>
      <c r="E30" s="222"/>
      <c r="F30" s="222"/>
      <c r="G30" s="270"/>
      <c r="H30" s="270">
        <f t="shared" ref="H30:AK30" si="7">+H34</f>
        <v>0</v>
      </c>
      <c r="I30" s="270">
        <f t="shared" si="7"/>
        <v>0</v>
      </c>
      <c r="J30" s="270">
        <f t="shared" si="7"/>
        <v>0</v>
      </c>
      <c r="K30" s="270">
        <f t="shared" si="7"/>
        <v>0</v>
      </c>
      <c r="L30" s="270">
        <f t="shared" si="7"/>
        <v>0</v>
      </c>
      <c r="M30" s="270">
        <f t="shared" si="7"/>
        <v>0</v>
      </c>
      <c r="N30" s="270">
        <f t="shared" si="7"/>
        <v>0</v>
      </c>
      <c r="O30" s="270">
        <f t="shared" si="7"/>
        <v>0</v>
      </c>
      <c r="P30" s="270">
        <f t="shared" si="7"/>
        <v>0</v>
      </c>
      <c r="Q30" s="270">
        <f t="shared" si="7"/>
        <v>0</v>
      </c>
      <c r="R30" s="270">
        <f t="shared" si="7"/>
        <v>0</v>
      </c>
      <c r="S30" s="270">
        <f t="shared" si="7"/>
        <v>0</v>
      </c>
      <c r="T30" s="270">
        <f t="shared" si="7"/>
        <v>0</v>
      </c>
      <c r="U30" s="270">
        <f t="shared" si="7"/>
        <v>0</v>
      </c>
      <c r="V30" s="270">
        <f t="shared" si="7"/>
        <v>0</v>
      </c>
      <c r="W30" s="270">
        <f t="shared" si="7"/>
        <v>0</v>
      </c>
      <c r="X30" s="270">
        <f t="shared" si="7"/>
        <v>0</v>
      </c>
      <c r="Y30" s="270">
        <f t="shared" si="7"/>
        <v>0</v>
      </c>
      <c r="Z30" s="270">
        <f t="shared" si="7"/>
        <v>0</v>
      </c>
      <c r="AA30" s="270">
        <f t="shared" si="7"/>
        <v>0</v>
      </c>
      <c r="AB30" s="270">
        <f t="shared" si="7"/>
        <v>0</v>
      </c>
      <c r="AC30" s="270">
        <f t="shared" si="7"/>
        <v>0</v>
      </c>
      <c r="AD30" s="270">
        <f t="shared" si="7"/>
        <v>0</v>
      </c>
      <c r="AE30" s="270">
        <f t="shared" si="7"/>
        <v>0</v>
      </c>
      <c r="AF30" s="270">
        <f t="shared" si="7"/>
        <v>0</v>
      </c>
      <c r="AG30" s="270">
        <f t="shared" si="7"/>
        <v>0</v>
      </c>
      <c r="AH30" s="270">
        <f t="shared" si="7"/>
        <v>0</v>
      </c>
      <c r="AI30" s="270">
        <f t="shared" si="7"/>
        <v>0</v>
      </c>
      <c r="AJ30" s="270">
        <f t="shared" si="7"/>
        <v>0</v>
      </c>
      <c r="AK30" s="270">
        <f t="shared" si="7"/>
        <v>0</v>
      </c>
      <c r="AL30" s="258">
        <f t="shared" si="4"/>
        <v>0</v>
      </c>
    </row>
    <row r="31" spans="1:41" ht="30.75" hidden="1" customHeight="1" thickBot="1">
      <c r="A31" s="238" t="s">
        <v>4</v>
      </c>
      <c r="B31" s="2082"/>
      <c r="C31" s="2114"/>
      <c r="D31" s="216" t="s">
        <v>636</v>
      </c>
      <c r="E31" s="223"/>
      <c r="F31" s="223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59">
        <f t="shared" si="4"/>
        <v>0</v>
      </c>
      <c r="AN31" s="289" t="e">
        <f>+AL30/(AL31+AL30)</f>
        <v>#DIV/0!</v>
      </c>
    </row>
    <row r="32" spans="1:41" ht="30.75" hidden="1" customHeight="1" thickTop="1">
      <c r="A32" s="238" t="s">
        <v>4</v>
      </c>
      <c r="B32" s="2082"/>
      <c r="C32" s="225" t="s">
        <v>637</v>
      </c>
      <c r="D32" s="226" t="s">
        <v>7</v>
      </c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481">
        <f t="shared" si="4"/>
        <v>0</v>
      </c>
    </row>
    <row r="33" spans="1:40" ht="30.75" hidden="1" customHeight="1">
      <c r="A33" s="238" t="s">
        <v>4</v>
      </c>
      <c r="B33" s="2082"/>
      <c r="C33" s="2063" t="s">
        <v>51</v>
      </c>
      <c r="D33" s="2064"/>
      <c r="E33" s="224"/>
      <c r="F33" s="321">
        <f>MKR!G33</f>
        <v>0</v>
      </c>
      <c r="G33" s="509">
        <f>+F33+G30-G27-G29-G21</f>
        <v>0</v>
      </c>
      <c r="H33" s="509">
        <f t="shared" ref="H33:AK33" si="8">+G33+H30-H27-H29-H21</f>
        <v>0</v>
      </c>
      <c r="I33" s="509">
        <f t="shared" si="8"/>
        <v>0</v>
      </c>
      <c r="J33" s="509">
        <f t="shared" si="8"/>
        <v>0</v>
      </c>
      <c r="K33" s="509">
        <f t="shared" si="8"/>
        <v>0</v>
      </c>
      <c r="L33" s="509">
        <f t="shared" si="8"/>
        <v>0</v>
      </c>
      <c r="M33" s="509">
        <f t="shared" si="8"/>
        <v>0</v>
      </c>
      <c r="N33" s="509">
        <f t="shared" si="8"/>
        <v>0</v>
      </c>
      <c r="O33" s="509">
        <f t="shared" si="8"/>
        <v>0</v>
      </c>
      <c r="P33" s="509">
        <f t="shared" si="8"/>
        <v>0</v>
      </c>
      <c r="Q33" s="509">
        <f t="shared" si="8"/>
        <v>0</v>
      </c>
      <c r="R33" s="509">
        <f t="shared" si="8"/>
        <v>0</v>
      </c>
      <c r="S33" s="509">
        <f t="shared" si="8"/>
        <v>0</v>
      </c>
      <c r="T33" s="509">
        <f t="shared" si="8"/>
        <v>0</v>
      </c>
      <c r="U33" s="509">
        <f t="shared" si="8"/>
        <v>0</v>
      </c>
      <c r="V33" s="509">
        <f t="shared" si="8"/>
        <v>0</v>
      </c>
      <c r="W33" s="509">
        <f t="shared" si="8"/>
        <v>0</v>
      </c>
      <c r="X33" s="509">
        <f t="shared" si="8"/>
        <v>0</v>
      </c>
      <c r="Y33" s="509">
        <f t="shared" si="8"/>
        <v>0</v>
      </c>
      <c r="Z33" s="509">
        <f t="shared" si="8"/>
        <v>0</v>
      </c>
      <c r="AA33" s="509">
        <f t="shared" si="8"/>
        <v>0</v>
      </c>
      <c r="AB33" s="509">
        <f t="shared" si="8"/>
        <v>0</v>
      </c>
      <c r="AC33" s="509">
        <f t="shared" si="8"/>
        <v>0</v>
      </c>
      <c r="AD33" s="509">
        <f t="shared" si="8"/>
        <v>0</v>
      </c>
      <c r="AE33" s="509">
        <f t="shared" si="8"/>
        <v>0</v>
      </c>
      <c r="AF33" s="509">
        <f t="shared" si="8"/>
        <v>0</v>
      </c>
      <c r="AG33" s="509">
        <f t="shared" si="8"/>
        <v>0</v>
      </c>
      <c r="AH33" s="509">
        <f t="shared" si="8"/>
        <v>0</v>
      </c>
      <c r="AI33" s="509">
        <f t="shared" si="8"/>
        <v>0</v>
      </c>
      <c r="AJ33" s="509">
        <f t="shared" si="8"/>
        <v>0</v>
      </c>
      <c r="AK33" s="509">
        <f t="shared" si="8"/>
        <v>0</v>
      </c>
      <c r="AL33" s="261"/>
    </row>
    <row r="34" spans="1:40" ht="30.75" hidden="1" customHeight="1">
      <c r="A34" s="238" t="s">
        <v>4</v>
      </c>
      <c r="B34" s="2082"/>
      <c r="C34" s="2055" t="s">
        <v>144</v>
      </c>
      <c r="D34" s="2056"/>
      <c r="E34" s="247"/>
      <c r="F34" s="794">
        <f>管理ﾌｫｰﾏｯﾄ!G41</f>
        <v>0</v>
      </c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62">
        <f t="shared" si="4"/>
        <v>0</v>
      </c>
      <c r="AN34" s="238" t="s">
        <v>638</v>
      </c>
    </row>
    <row r="35" spans="1:40" ht="30.75" hidden="1" customHeight="1">
      <c r="A35" s="238" t="s">
        <v>4</v>
      </c>
      <c r="B35" s="2082"/>
      <c r="C35" s="2057" t="s">
        <v>148</v>
      </c>
      <c r="D35" s="2058"/>
      <c r="E35" s="244"/>
      <c r="F35" s="753">
        <f>在庫管理!D22</f>
        <v>0</v>
      </c>
      <c r="G35" s="217">
        <f t="shared" ref="G35:AK35" si="9">+G30-G29-G27-G25</f>
        <v>0</v>
      </c>
      <c r="H35" s="217">
        <f t="shared" si="9"/>
        <v>0</v>
      </c>
      <c r="I35" s="217">
        <f t="shared" si="9"/>
        <v>0</v>
      </c>
      <c r="J35" s="217">
        <f t="shared" si="9"/>
        <v>0</v>
      </c>
      <c r="K35" s="217">
        <f t="shared" si="9"/>
        <v>0</v>
      </c>
      <c r="L35" s="217">
        <f t="shared" si="9"/>
        <v>0</v>
      </c>
      <c r="M35" s="217">
        <f t="shared" si="9"/>
        <v>0</v>
      </c>
      <c r="N35" s="217">
        <f t="shared" si="9"/>
        <v>0</v>
      </c>
      <c r="O35" s="217">
        <f t="shared" si="9"/>
        <v>0</v>
      </c>
      <c r="P35" s="217">
        <f t="shared" si="9"/>
        <v>0</v>
      </c>
      <c r="Q35" s="217">
        <f t="shared" si="9"/>
        <v>0</v>
      </c>
      <c r="R35" s="217">
        <f t="shared" si="9"/>
        <v>0</v>
      </c>
      <c r="S35" s="217">
        <f t="shared" si="9"/>
        <v>0</v>
      </c>
      <c r="T35" s="217">
        <f t="shared" si="9"/>
        <v>0</v>
      </c>
      <c r="U35" s="217">
        <f t="shared" si="9"/>
        <v>0</v>
      </c>
      <c r="V35" s="217">
        <f t="shared" si="9"/>
        <v>0</v>
      </c>
      <c r="W35" s="217">
        <f t="shared" si="9"/>
        <v>0</v>
      </c>
      <c r="X35" s="217">
        <f t="shared" si="9"/>
        <v>0</v>
      </c>
      <c r="Y35" s="217">
        <f t="shared" si="9"/>
        <v>0</v>
      </c>
      <c r="Z35" s="217">
        <f t="shared" si="9"/>
        <v>0</v>
      </c>
      <c r="AA35" s="217">
        <f t="shared" si="9"/>
        <v>0</v>
      </c>
      <c r="AB35" s="217">
        <f t="shared" si="9"/>
        <v>0</v>
      </c>
      <c r="AC35" s="217">
        <f t="shared" si="9"/>
        <v>0</v>
      </c>
      <c r="AD35" s="217">
        <f t="shared" si="9"/>
        <v>0</v>
      </c>
      <c r="AE35" s="217">
        <f t="shared" si="9"/>
        <v>0</v>
      </c>
      <c r="AF35" s="217">
        <f t="shared" si="9"/>
        <v>0</v>
      </c>
      <c r="AG35" s="217">
        <f t="shared" si="9"/>
        <v>0</v>
      </c>
      <c r="AH35" s="217">
        <f t="shared" si="9"/>
        <v>0</v>
      </c>
      <c r="AI35" s="217">
        <f t="shared" si="9"/>
        <v>0</v>
      </c>
      <c r="AJ35" s="217">
        <f t="shared" si="9"/>
        <v>0</v>
      </c>
      <c r="AK35" s="217">
        <f t="shared" si="9"/>
        <v>0</v>
      </c>
      <c r="AL35" s="271">
        <f>SUM(G35:AK35)+F35</f>
        <v>0</v>
      </c>
      <c r="AN35" s="289" t="e">
        <f>+AL35/(AL36+AL35)</f>
        <v>#DIV/0!</v>
      </c>
    </row>
    <row r="36" spans="1:40" ht="30.75" hidden="1" customHeight="1">
      <c r="A36" s="238" t="s">
        <v>4</v>
      </c>
      <c r="B36" s="2082"/>
      <c r="C36" s="2115" t="s">
        <v>636</v>
      </c>
      <c r="D36" s="2116"/>
      <c r="E36" s="245"/>
      <c r="F36" s="245"/>
      <c r="G36" s="245">
        <f>+G32+G31+G29+G27+G25</f>
        <v>0</v>
      </c>
      <c r="H36" s="245">
        <f t="shared" ref="H36:AK36" si="10">+H32+H31+H29+H27+H25</f>
        <v>0</v>
      </c>
      <c r="I36" s="245">
        <f t="shared" si="10"/>
        <v>0</v>
      </c>
      <c r="J36" s="245">
        <f t="shared" si="10"/>
        <v>0</v>
      </c>
      <c r="K36" s="245">
        <f t="shared" si="10"/>
        <v>0</v>
      </c>
      <c r="L36" s="245">
        <f t="shared" si="10"/>
        <v>0</v>
      </c>
      <c r="M36" s="245">
        <f t="shared" si="10"/>
        <v>0</v>
      </c>
      <c r="N36" s="245">
        <f t="shared" si="10"/>
        <v>0</v>
      </c>
      <c r="O36" s="245">
        <f t="shared" si="10"/>
        <v>0</v>
      </c>
      <c r="P36" s="245">
        <f t="shared" si="10"/>
        <v>0</v>
      </c>
      <c r="Q36" s="245">
        <f t="shared" si="10"/>
        <v>0</v>
      </c>
      <c r="R36" s="245">
        <f t="shared" si="10"/>
        <v>0</v>
      </c>
      <c r="S36" s="245">
        <f t="shared" si="10"/>
        <v>0</v>
      </c>
      <c r="T36" s="245">
        <f t="shared" si="10"/>
        <v>0</v>
      </c>
      <c r="U36" s="245">
        <f t="shared" si="10"/>
        <v>0</v>
      </c>
      <c r="V36" s="245">
        <f t="shared" si="10"/>
        <v>0</v>
      </c>
      <c r="W36" s="245">
        <f t="shared" si="10"/>
        <v>0</v>
      </c>
      <c r="X36" s="245">
        <f t="shared" si="10"/>
        <v>0</v>
      </c>
      <c r="Y36" s="245">
        <f t="shared" si="10"/>
        <v>0</v>
      </c>
      <c r="Z36" s="245">
        <f t="shared" si="10"/>
        <v>0</v>
      </c>
      <c r="AA36" s="245">
        <f t="shared" si="10"/>
        <v>0</v>
      </c>
      <c r="AB36" s="245">
        <f t="shared" si="10"/>
        <v>0</v>
      </c>
      <c r="AC36" s="245">
        <f t="shared" si="10"/>
        <v>0</v>
      </c>
      <c r="AD36" s="245">
        <f t="shared" si="10"/>
        <v>0</v>
      </c>
      <c r="AE36" s="245">
        <f t="shared" si="10"/>
        <v>0</v>
      </c>
      <c r="AF36" s="245">
        <f t="shared" si="10"/>
        <v>0</v>
      </c>
      <c r="AG36" s="245">
        <f t="shared" si="10"/>
        <v>0</v>
      </c>
      <c r="AH36" s="245">
        <f t="shared" si="10"/>
        <v>0</v>
      </c>
      <c r="AI36" s="245">
        <f t="shared" si="10"/>
        <v>0</v>
      </c>
      <c r="AJ36" s="245">
        <f t="shared" si="10"/>
        <v>0</v>
      </c>
      <c r="AK36" s="252">
        <f t="shared" si="10"/>
        <v>0</v>
      </c>
      <c r="AL36" s="482">
        <f t="shared" si="4"/>
        <v>0</v>
      </c>
    </row>
    <row r="37" spans="1:40" ht="30.75" hidden="1" customHeight="1">
      <c r="A37" s="238" t="s">
        <v>4</v>
      </c>
      <c r="B37" s="2082"/>
      <c r="C37" s="2057" t="s">
        <v>8</v>
      </c>
      <c r="D37" s="2058"/>
      <c r="E37" s="218"/>
      <c r="F37" s="218"/>
      <c r="G37" s="218">
        <f t="shared" ref="G37:AK37" si="11">+G35-G34</f>
        <v>0</v>
      </c>
      <c r="H37" s="218">
        <f t="shared" si="11"/>
        <v>0</v>
      </c>
      <c r="I37" s="218">
        <f t="shared" si="11"/>
        <v>0</v>
      </c>
      <c r="J37" s="218">
        <f t="shared" si="11"/>
        <v>0</v>
      </c>
      <c r="K37" s="218">
        <f t="shared" si="11"/>
        <v>0</v>
      </c>
      <c r="L37" s="218">
        <f t="shared" si="11"/>
        <v>0</v>
      </c>
      <c r="M37" s="218">
        <f t="shared" si="11"/>
        <v>0</v>
      </c>
      <c r="N37" s="218">
        <f t="shared" si="11"/>
        <v>0</v>
      </c>
      <c r="O37" s="218">
        <f t="shared" si="11"/>
        <v>0</v>
      </c>
      <c r="P37" s="218">
        <f t="shared" si="11"/>
        <v>0</v>
      </c>
      <c r="Q37" s="218">
        <f t="shared" si="11"/>
        <v>0</v>
      </c>
      <c r="R37" s="218">
        <f t="shared" si="11"/>
        <v>0</v>
      </c>
      <c r="S37" s="218">
        <f t="shared" si="11"/>
        <v>0</v>
      </c>
      <c r="T37" s="218">
        <f t="shared" si="11"/>
        <v>0</v>
      </c>
      <c r="U37" s="218">
        <f t="shared" si="11"/>
        <v>0</v>
      </c>
      <c r="V37" s="218">
        <f t="shared" si="11"/>
        <v>0</v>
      </c>
      <c r="W37" s="218">
        <f t="shared" si="11"/>
        <v>0</v>
      </c>
      <c r="X37" s="218">
        <f t="shared" si="11"/>
        <v>0</v>
      </c>
      <c r="Y37" s="218">
        <f t="shared" si="11"/>
        <v>0</v>
      </c>
      <c r="Z37" s="218">
        <f t="shared" si="11"/>
        <v>0</v>
      </c>
      <c r="AA37" s="218">
        <f t="shared" si="11"/>
        <v>0</v>
      </c>
      <c r="AB37" s="218">
        <f t="shared" si="11"/>
        <v>0</v>
      </c>
      <c r="AC37" s="218">
        <f t="shared" si="11"/>
        <v>0</v>
      </c>
      <c r="AD37" s="218">
        <f t="shared" si="11"/>
        <v>0</v>
      </c>
      <c r="AE37" s="218">
        <f t="shared" si="11"/>
        <v>0</v>
      </c>
      <c r="AF37" s="218">
        <f t="shared" si="11"/>
        <v>0</v>
      </c>
      <c r="AG37" s="218">
        <f t="shared" si="11"/>
        <v>0</v>
      </c>
      <c r="AH37" s="218">
        <f t="shared" si="11"/>
        <v>0</v>
      </c>
      <c r="AI37" s="218">
        <f t="shared" si="11"/>
        <v>0</v>
      </c>
      <c r="AJ37" s="218">
        <f t="shared" si="11"/>
        <v>0</v>
      </c>
      <c r="AK37" s="253">
        <f t="shared" si="11"/>
        <v>0</v>
      </c>
      <c r="AL37" s="265">
        <f t="shared" si="4"/>
        <v>0</v>
      </c>
    </row>
    <row r="38" spans="1:40" ht="30.75" hidden="1" customHeight="1">
      <c r="A38" s="238" t="s">
        <v>4</v>
      </c>
      <c r="B38" s="2082"/>
      <c r="C38" s="2065" t="s">
        <v>639</v>
      </c>
      <c r="D38" s="2066"/>
      <c r="E38" s="219"/>
      <c r="F38" s="219"/>
      <c r="G38" s="219">
        <f t="shared" ref="G38:AK38" si="12">+F38+G37</f>
        <v>0</v>
      </c>
      <c r="H38" s="219">
        <f t="shared" si="12"/>
        <v>0</v>
      </c>
      <c r="I38" s="219">
        <f t="shared" si="12"/>
        <v>0</v>
      </c>
      <c r="J38" s="219">
        <f t="shared" si="12"/>
        <v>0</v>
      </c>
      <c r="K38" s="219">
        <f t="shared" si="12"/>
        <v>0</v>
      </c>
      <c r="L38" s="219">
        <f t="shared" si="12"/>
        <v>0</v>
      </c>
      <c r="M38" s="219">
        <f t="shared" si="12"/>
        <v>0</v>
      </c>
      <c r="N38" s="219">
        <f t="shared" si="12"/>
        <v>0</v>
      </c>
      <c r="O38" s="219">
        <f t="shared" si="12"/>
        <v>0</v>
      </c>
      <c r="P38" s="219">
        <f t="shared" si="12"/>
        <v>0</v>
      </c>
      <c r="Q38" s="219">
        <f t="shared" si="12"/>
        <v>0</v>
      </c>
      <c r="R38" s="219">
        <f t="shared" si="12"/>
        <v>0</v>
      </c>
      <c r="S38" s="219">
        <f t="shared" si="12"/>
        <v>0</v>
      </c>
      <c r="T38" s="219">
        <f t="shared" si="12"/>
        <v>0</v>
      </c>
      <c r="U38" s="219">
        <f t="shared" si="12"/>
        <v>0</v>
      </c>
      <c r="V38" s="219">
        <f t="shared" si="12"/>
        <v>0</v>
      </c>
      <c r="W38" s="219">
        <f t="shared" si="12"/>
        <v>0</v>
      </c>
      <c r="X38" s="219">
        <f t="shared" si="12"/>
        <v>0</v>
      </c>
      <c r="Y38" s="219">
        <f t="shared" si="12"/>
        <v>0</v>
      </c>
      <c r="Z38" s="219">
        <f t="shared" si="12"/>
        <v>0</v>
      </c>
      <c r="AA38" s="219">
        <f t="shared" si="12"/>
        <v>0</v>
      </c>
      <c r="AB38" s="219">
        <f t="shared" si="12"/>
        <v>0</v>
      </c>
      <c r="AC38" s="219">
        <f t="shared" si="12"/>
        <v>0</v>
      </c>
      <c r="AD38" s="219">
        <f t="shared" si="12"/>
        <v>0</v>
      </c>
      <c r="AE38" s="219">
        <f t="shared" si="12"/>
        <v>0</v>
      </c>
      <c r="AF38" s="219">
        <f t="shared" si="12"/>
        <v>0</v>
      </c>
      <c r="AG38" s="219">
        <f t="shared" si="12"/>
        <v>0</v>
      </c>
      <c r="AH38" s="219">
        <f t="shared" si="12"/>
        <v>0</v>
      </c>
      <c r="AI38" s="219">
        <f t="shared" si="12"/>
        <v>0</v>
      </c>
      <c r="AJ38" s="219">
        <f t="shared" si="12"/>
        <v>0</v>
      </c>
      <c r="AK38" s="254">
        <f t="shared" si="12"/>
        <v>0</v>
      </c>
      <c r="AL38" s="266">
        <f t="shared" si="4"/>
        <v>0</v>
      </c>
    </row>
    <row r="39" spans="1:40" ht="30.75" hidden="1" customHeight="1">
      <c r="A39" s="238" t="s">
        <v>4</v>
      </c>
      <c r="B39" s="2082"/>
      <c r="C39" s="2117" t="s">
        <v>640</v>
      </c>
      <c r="D39" s="2117"/>
      <c r="E39" s="273"/>
      <c r="F39" s="274">
        <f>+F10+F15+F23+F33</f>
        <v>361</v>
      </c>
      <c r="G39" s="275">
        <f t="shared" ref="G39:AK39" si="13">+F39+G34-G7</f>
        <v>361</v>
      </c>
      <c r="H39" s="275">
        <f t="shared" si="13"/>
        <v>361</v>
      </c>
      <c r="I39" s="275">
        <f t="shared" si="13"/>
        <v>361</v>
      </c>
      <c r="J39" s="275">
        <f t="shared" si="13"/>
        <v>361</v>
      </c>
      <c r="K39" s="275">
        <f t="shared" si="13"/>
        <v>361</v>
      </c>
      <c r="L39" s="275">
        <f t="shared" si="13"/>
        <v>361</v>
      </c>
      <c r="M39" s="275">
        <f t="shared" si="13"/>
        <v>361</v>
      </c>
      <c r="N39" s="275">
        <f t="shared" si="13"/>
        <v>361</v>
      </c>
      <c r="O39" s="275">
        <f t="shared" si="13"/>
        <v>361</v>
      </c>
      <c r="P39" s="275">
        <f t="shared" si="13"/>
        <v>361</v>
      </c>
      <c r="Q39" s="275">
        <f t="shared" si="13"/>
        <v>361</v>
      </c>
      <c r="R39" s="275">
        <f t="shared" si="13"/>
        <v>361</v>
      </c>
      <c r="S39" s="275">
        <f t="shared" si="13"/>
        <v>361</v>
      </c>
      <c r="T39" s="275">
        <f t="shared" si="13"/>
        <v>361</v>
      </c>
      <c r="U39" s="275">
        <f t="shared" si="13"/>
        <v>301</v>
      </c>
      <c r="V39" s="275">
        <f t="shared" si="13"/>
        <v>301</v>
      </c>
      <c r="W39" s="275">
        <f t="shared" si="13"/>
        <v>301</v>
      </c>
      <c r="X39" s="275">
        <f t="shared" si="13"/>
        <v>241</v>
      </c>
      <c r="Y39" s="275">
        <f t="shared" si="13"/>
        <v>181</v>
      </c>
      <c r="Z39" s="275">
        <f t="shared" si="13"/>
        <v>121</v>
      </c>
      <c r="AA39" s="275">
        <f t="shared" si="13"/>
        <v>61</v>
      </c>
      <c r="AB39" s="275">
        <f t="shared" si="13"/>
        <v>61</v>
      </c>
      <c r="AC39" s="275">
        <f t="shared" si="13"/>
        <v>61</v>
      </c>
      <c r="AD39" s="275">
        <f t="shared" si="13"/>
        <v>61</v>
      </c>
      <c r="AE39" s="275">
        <f t="shared" si="13"/>
        <v>61</v>
      </c>
      <c r="AF39" s="275">
        <f t="shared" si="13"/>
        <v>61</v>
      </c>
      <c r="AG39" s="275">
        <f t="shared" si="13"/>
        <v>61</v>
      </c>
      <c r="AH39" s="275">
        <f t="shared" si="13"/>
        <v>61</v>
      </c>
      <c r="AI39" s="275">
        <f t="shared" si="13"/>
        <v>61</v>
      </c>
      <c r="AJ39" s="275">
        <f t="shared" si="13"/>
        <v>61</v>
      </c>
      <c r="AK39" s="277">
        <f t="shared" si="13"/>
        <v>61</v>
      </c>
      <c r="AL39" s="276">
        <f>AK39</f>
        <v>61</v>
      </c>
    </row>
    <row r="40" spans="1:40" ht="30.75" hidden="1" customHeight="1">
      <c r="A40" s="238" t="s">
        <v>4</v>
      </c>
      <c r="B40" s="2082"/>
      <c r="C40" s="2118" t="s">
        <v>641</v>
      </c>
      <c r="D40" s="2118"/>
      <c r="E40" s="231"/>
      <c r="F40" s="246">
        <f>+F10+F15+F23+F33</f>
        <v>361</v>
      </c>
      <c r="G40" s="232">
        <f t="shared" ref="G40:AK40" si="14">+F40+G35-G8</f>
        <v>361</v>
      </c>
      <c r="H40" s="232">
        <f t="shared" si="14"/>
        <v>361</v>
      </c>
      <c r="I40" s="232">
        <f t="shared" si="14"/>
        <v>361</v>
      </c>
      <c r="J40" s="232">
        <f t="shared" si="14"/>
        <v>361</v>
      </c>
      <c r="K40" s="232">
        <f t="shared" si="14"/>
        <v>361</v>
      </c>
      <c r="L40" s="232">
        <f t="shared" si="14"/>
        <v>361</v>
      </c>
      <c r="M40" s="232">
        <f t="shared" si="14"/>
        <v>361</v>
      </c>
      <c r="N40" s="232">
        <f t="shared" si="14"/>
        <v>361</v>
      </c>
      <c r="O40" s="232">
        <f t="shared" si="14"/>
        <v>361</v>
      </c>
      <c r="P40" s="232">
        <f t="shared" si="14"/>
        <v>361</v>
      </c>
      <c r="Q40" s="232">
        <f t="shared" si="14"/>
        <v>361</v>
      </c>
      <c r="R40" s="232">
        <f t="shared" si="14"/>
        <v>361</v>
      </c>
      <c r="S40" s="232">
        <f t="shared" si="14"/>
        <v>361</v>
      </c>
      <c r="T40" s="232">
        <f t="shared" si="14"/>
        <v>361</v>
      </c>
      <c r="U40" s="232">
        <f t="shared" si="14"/>
        <v>361</v>
      </c>
      <c r="V40" s="232">
        <f t="shared" si="14"/>
        <v>361</v>
      </c>
      <c r="W40" s="232">
        <f t="shared" si="14"/>
        <v>361</v>
      </c>
      <c r="X40" s="232">
        <f t="shared" si="14"/>
        <v>361</v>
      </c>
      <c r="Y40" s="232">
        <f t="shared" si="14"/>
        <v>361</v>
      </c>
      <c r="Z40" s="232">
        <f t="shared" si="14"/>
        <v>361</v>
      </c>
      <c r="AA40" s="232">
        <f t="shared" si="14"/>
        <v>361</v>
      </c>
      <c r="AB40" s="232">
        <f t="shared" si="14"/>
        <v>361</v>
      </c>
      <c r="AC40" s="232">
        <f t="shared" si="14"/>
        <v>361</v>
      </c>
      <c r="AD40" s="232">
        <f t="shared" si="14"/>
        <v>361</v>
      </c>
      <c r="AE40" s="232">
        <f t="shared" si="14"/>
        <v>361</v>
      </c>
      <c r="AF40" s="232">
        <f t="shared" si="14"/>
        <v>361</v>
      </c>
      <c r="AG40" s="232">
        <f t="shared" si="14"/>
        <v>361</v>
      </c>
      <c r="AH40" s="232">
        <f t="shared" si="14"/>
        <v>361</v>
      </c>
      <c r="AI40" s="232">
        <f t="shared" si="14"/>
        <v>361</v>
      </c>
      <c r="AJ40" s="232">
        <f t="shared" si="14"/>
        <v>361</v>
      </c>
      <c r="AK40" s="255">
        <f t="shared" si="14"/>
        <v>361</v>
      </c>
      <c r="AL40" s="267">
        <f>AK40</f>
        <v>361</v>
      </c>
    </row>
    <row r="41" spans="1:40" ht="30.75" hidden="1" customHeight="1" thickBot="1">
      <c r="A41" s="238" t="s">
        <v>4</v>
      </c>
      <c r="B41" s="2083"/>
      <c r="C41" s="2119" t="s">
        <v>8</v>
      </c>
      <c r="D41" s="2119"/>
      <c r="E41" s="228"/>
      <c r="F41" s="229"/>
      <c r="G41" s="230">
        <f>+G40-G39</f>
        <v>0</v>
      </c>
      <c r="H41" s="230">
        <f t="shared" ref="H41:AK41" si="15">+H40-H39</f>
        <v>0</v>
      </c>
      <c r="I41" s="230">
        <f t="shared" si="15"/>
        <v>0</v>
      </c>
      <c r="J41" s="230">
        <f t="shared" si="15"/>
        <v>0</v>
      </c>
      <c r="K41" s="230">
        <f t="shared" si="15"/>
        <v>0</v>
      </c>
      <c r="L41" s="230">
        <f t="shared" si="15"/>
        <v>0</v>
      </c>
      <c r="M41" s="230">
        <f t="shared" si="15"/>
        <v>0</v>
      </c>
      <c r="N41" s="230">
        <f t="shared" si="15"/>
        <v>0</v>
      </c>
      <c r="O41" s="230">
        <f t="shared" si="15"/>
        <v>0</v>
      </c>
      <c r="P41" s="230">
        <f t="shared" si="15"/>
        <v>0</v>
      </c>
      <c r="Q41" s="230">
        <f t="shared" si="15"/>
        <v>0</v>
      </c>
      <c r="R41" s="230">
        <f t="shared" si="15"/>
        <v>0</v>
      </c>
      <c r="S41" s="230">
        <f t="shared" si="15"/>
        <v>0</v>
      </c>
      <c r="T41" s="230">
        <f t="shared" si="15"/>
        <v>0</v>
      </c>
      <c r="U41" s="230">
        <f t="shared" si="15"/>
        <v>60</v>
      </c>
      <c r="V41" s="230">
        <f t="shared" si="15"/>
        <v>60</v>
      </c>
      <c r="W41" s="230">
        <f t="shared" si="15"/>
        <v>60</v>
      </c>
      <c r="X41" s="230">
        <f t="shared" si="15"/>
        <v>120</v>
      </c>
      <c r="Y41" s="230">
        <f t="shared" si="15"/>
        <v>180</v>
      </c>
      <c r="Z41" s="230">
        <f t="shared" si="15"/>
        <v>240</v>
      </c>
      <c r="AA41" s="230">
        <f t="shared" si="15"/>
        <v>300</v>
      </c>
      <c r="AB41" s="230">
        <f t="shared" si="15"/>
        <v>300</v>
      </c>
      <c r="AC41" s="230">
        <f t="shared" si="15"/>
        <v>300</v>
      </c>
      <c r="AD41" s="230">
        <f t="shared" si="15"/>
        <v>300</v>
      </c>
      <c r="AE41" s="230">
        <f t="shared" si="15"/>
        <v>300</v>
      </c>
      <c r="AF41" s="230">
        <f t="shared" si="15"/>
        <v>300</v>
      </c>
      <c r="AG41" s="230">
        <f t="shared" si="15"/>
        <v>300</v>
      </c>
      <c r="AH41" s="230">
        <f t="shared" si="15"/>
        <v>300</v>
      </c>
      <c r="AI41" s="230">
        <f t="shared" si="15"/>
        <v>300</v>
      </c>
      <c r="AJ41" s="230">
        <f t="shared" si="15"/>
        <v>300</v>
      </c>
      <c r="AK41" s="256">
        <f t="shared" si="15"/>
        <v>300</v>
      </c>
      <c r="AL41" s="268">
        <f>+AK41+AL40-AL39</f>
        <v>600</v>
      </c>
    </row>
    <row r="42" spans="1:40" ht="29.25" customHeight="1" thickTop="1">
      <c r="A42" s="238" t="s">
        <v>9</v>
      </c>
      <c r="B42" s="2081" t="s">
        <v>664</v>
      </c>
      <c r="C42" s="2067" t="s">
        <v>120</v>
      </c>
      <c r="D42" s="2068"/>
      <c r="E42" s="127">
        <f>+GL!E24</f>
        <v>0</v>
      </c>
      <c r="F42" s="129"/>
      <c r="G42" s="798">
        <f>MKR!H42</f>
        <v>0</v>
      </c>
      <c r="H42" s="798">
        <f>MKR!I42</f>
        <v>0</v>
      </c>
      <c r="I42" s="798">
        <f>MKR!J42</f>
        <v>0</v>
      </c>
      <c r="J42" s="798">
        <f>MKR!K42</f>
        <v>0</v>
      </c>
      <c r="K42" s="798">
        <f>MKR!L42</f>
        <v>0</v>
      </c>
      <c r="L42" s="798">
        <f>MKR!M42</f>
        <v>0</v>
      </c>
      <c r="M42" s="798">
        <f>MKR!N42</f>
        <v>0</v>
      </c>
      <c r="N42" s="798">
        <f>MKR!O42</f>
        <v>0</v>
      </c>
      <c r="O42" s="798">
        <f>MKR!P42</f>
        <v>0</v>
      </c>
      <c r="P42" s="798">
        <f>MKR!Q42</f>
        <v>0</v>
      </c>
      <c r="Q42" s="798">
        <f>MKR!R42</f>
        <v>0</v>
      </c>
      <c r="R42" s="798">
        <f>MKR!S42</f>
        <v>0</v>
      </c>
      <c r="S42" s="798">
        <f>MKR!T42</f>
        <v>0</v>
      </c>
      <c r="T42" s="798">
        <f>MKR!U42</f>
        <v>0</v>
      </c>
      <c r="U42" s="798">
        <f>MKR!V42</f>
        <v>0</v>
      </c>
      <c r="V42" s="798">
        <f>MKR!W42</f>
        <v>0</v>
      </c>
      <c r="W42" s="798">
        <f>MKR!X42</f>
        <v>0</v>
      </c>
      <c r="X42" s="798">
        <f>MKR!Y42</f>
        <v>72</v>
      </c>
      <c r="Y42" s="798">
        <f>MKR!Z42</f>
        <v>72</v>
      </c>
      <c r="Z42" s="798">
        <f>MKR!AA42</f>
        <v>72</v>
      </c>
      <c r="AA42" s="798">
        <f>MKR!AB42</f>
        <v>72</v>
      </c>
      <c r="AB42" s="798">
        <f>MKR!AC42</f>
        <v>0</v>
      </c>
      <c r="AC42" s="798">
        <f>MKR!AD42</f>
        <v>0</v>
      </c>
      <c r="AD42" s="798">
        <f>MKR!AE42</f>
        <v>0</v>
      </c>
      <c r="AE42" s="798">
        <f>MKR!AF42</f>
        <v>0</v>
      </c>
      <c r="AF42" s="798">
        <f>MKR!AG42</f>
        <v>0</v>
      </c>
      <c r="AG42" s="798">
        <f>MKR!AH42</f>
        <v>0</v>
      </c>
      <c r="AH42" s="798">
        <f>MKR!AI42</f>
        <v>0</v>
      </c>
      <c r="AI42" s="798">
        <f>MKR!AJ42</f>
        <v>0</v>
      </c>
      <c r="AJ42" s="798">
        <f>MKR!AK42</f>
        <v>0</v>
      </c>
      <c r="AK42" s="798">
        <f>MKR!AL42</f>
        <v>0</v>
      </c>
      <c r="AL42" s="189">
        <f>SUM(G42:AK42)+F42</f>
        <v>288</v>
      </c>
    </row>
    <row r="43" spans="1:40" ht="29.25" customHeight="1">
      <c r="A43" s="238" t="s">
        <v>9</v>
      </c>
      <c r="B43" s="2082"/>
      <c r="C43" s="2084" t="s">
        <v>621</v>
      </c>
      <c r="D43" s="2085"/>
      <c r="E43" s="80"/>
      <c r="F43" s="213">
        <f>+F42</f>
        <v>0</v>
      </c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475">
        <f>SUM(F43:AK43)</f>
        <v>0</v>
      </c>
    </row>
    <row r="44" spans="1:40" s="34" customFormat="1" ht="29.25" customHeight="1">
      <c r="A44" s="238" t="s">
        <v>9</v>
      </c>
      <c r="B44" s="2082"/>
      <c r="C44" s="2120" t="s">
        <v>622</v>
      </c>
      <c r="D44" s="2121"/>
      <c r="E44" s="363">
        <v>0</v>
      </c>
      <c r="F44" s="758">
        <f>E44-F42+F43</f>
        <v>0</v>
      </c>
      <c r="G44" s="325"/>
      <c r="H44" s="325"/>
      <c r="I44" s="325"/>
      <c r="J44" s="325"/>
      <c r="K44" s="325"/>
      <c r="L44" s="325"/>
      <c r="M44" s="325"/>
      <c r="N44" s="325"/>
      <c r="O44" s="325"/>
      <c r="P44" s="325"/>
      <c r="Q44" s="325"/>
      <c r="R44" s="325"/>
      <c r="S44" s="325"/>
      <c r="T44" s="325"/>
      <c r="U44" s="325"/>
      <c r="V44" s="325"/>
      <c r="W44" s="325"/>
      <c r="X44" s="325"/>
      <c r="Y44" s="325"/>
      <c r="Z44" s="325"/>
      <c r="AA44" s="325"/>
      <c r="AB44" s="325"/>
      <c r="AC44" s="325"/>
      <c r="AD44" s="325"/>
      <c r="AE44" s="325"/>
      <c r="AF44" s="325"/>
      <c r="AG44" s="325"/>
      <c r="AH44" s="325"/>
      <c r="AI44" s="325"/>
      <c r="AJ44" s="325"/>
      <c r="AK44" s="325"/>
      <c r="AL44" s="326"/>
    </row>
    <row r="45" spans="1:40" ht="29.25" customHeight="1" thickBot="1">
      <c r="A45" s="238" t="s">
        <v>9</v>
      </c>
      <c r="B45" s="2082"/>
      <c r="C45" s="2161" t="s">
        <v>54</v>
      </c>
      <c r="D45" s="2162"/>
      <c r="E45" s="1103"/>
      <c r="F45" s="1104">
        <f>MKR!G45</f>
        <v>0</v>
      </c>
      <c r="G45" s="1105"/>
      <c r="H45" s="1105"/>
      <c r="I45" s="1105"/>
      <c r="J45" s="1105"/>
      <c r="K45" s="1105"/>
      <c r="L45" s="1105"/>
      <c r="M45" s="1105"/>
      <c r="N45" s="1105"/>
      <c r="O45" s="1105"/>
      <c r="P45" s="1105"/>
      <c r="Q45" s="1105"/>
      <c r="R45" s="1105"/>
      <c r="S45" s="1105"/>
      <c r="T45" s="1105"/>
      <c r="U45" s="1105"/>
      <c r="V45" s="1105"/>
      <c r="W45" s="1105"/>
      <c r="X45" s="1105"/>
      <c r="Y45" s="1105"/>
      <c r="Z45" s="1105"/>
      <c r="AA45" s="1105"/>
      <c r="AB45" s="1105"/>
      <c r="AC45" s="1105"/>
      <c r="AD45" s="1105"/>
      <c r="AE45" s="1105"/>
      <c r="AF45" s="1105"/>
      <c r="AG45" s="1105"/>
      <c r="AH45" s="1105"/>
      <c r="AI45" s="1105"/>
      <c r="AJ45" s="1105"/>
      <c r="AK45" s="1105"/>
      <c r="AL45" s="1106"/>
    </row>
    <row r="46" spans="1:40" ht="27.75" customHeight="1" thickTop="1">
      <c r="A46" s="238" t="s">
        <v>9</v>
      </c>
      <c r="B46" s="2082"/>
      <c r="C46" s="2165" t="s">
        <v>665</v>
      </c>
      <c r="D46" s="2166"/>
      <c r="E46" s="1073"/>
      <c r="F46" s="1102">
        <f>+管理ﾌｫｰﾏｯﾄ!G42</f>
        <v>500</v>
      </c>
      <c r="G46" s="1095">
        <f>MKR!H46</f>
        <v>0</v>
      </c>
      <c r="H46" s="1095">
        <f>MKR!I46</f>
        <v>0</v>
      </c>
      <c r="I46" s="1095">
        <f>MKR!J46</f>
        <v>0</v>
      </c>
      <c r="J46" s="1095">
        <f>MKR!K46</f>
        <v>0</v>
      </c>
      <c r="K46" s="1095">
        <f>MKR!L46</f>
        <v>0</v>
      </c>
      <c r="L46" s="1095">
        <f>MKR!M46</f>
        <v>0</v>
      </c>
      <c r="M46" s="1095">
        <f>MKR!N46</f>
        <v>0</v>
      </c>
      <c r="N46" s="1095">
        <f>MKR!O46</f>
        <v>0</v>
      </c>
      <c r="O46" s="1095">
        <f>MKR!P46</f>
        <v>0</v>
      </c>
      <c r="P46" s="1095">
        <f>MKR!Q46</f>
        <v>0</v>
      </c>
      <c r="Q46" s="1095">
        <f>MKR!R46</f>
        <v>0</v>
      </c>
      <c r="R46" s="1095">
        <f>MKR!S46</f>
        <v>0</v>
      </c>
      <c r="S46" s="1095">
        <f>MKR!T46</f>
        <v>0</v>
      </c>
      <c r="T46" s="1095">
        <f>MKR!U46</f>
        <v>0</v>
      </c>
      <c r="U46" s="1095">
        <f>MKR!V46</f>
        <v>48</v>
      </c>
      <c r="V46" s="1095">
        <f>MKR!W46</f>
        <v>0</v>
      </c>
      <c r="W46" s="1095">
        <f>MKR!X46</f>
        <v>0</v>
      </c>
      <c r="X46" s="1095">
        <f>MKR!Y46</f>
        <v>72</v>
      </c>
      <c r="Y46" s="1095">
        <f>MKR!Z46</f>
        <v>72</v>
      </c>
      <c r="Z46" s="1095">
        <f>MKR!AA46</f>
        <v>48</v>
      </c>
      <c r="AA46" s="1095">
        <f>MKR!AB46</f>
        <v>48</v>
      </c>
      <c r="AB46" s="1095">
        <f>MKR!AC46</f>
        <v>24</v>
      </c>
      <c r="AC46" s="1095">
        <f>MKR!AD46</f>
        <v>0</v>
      </c>
      <c r="AD46" s="1095">
        <f>MKR!AE46</f>
        <v>0</v>
      </c>
      <c r="AE46" s="1095">
        <f>MKR!AF46</f>
        <v>0</v>
      </c>
      <c r="AF46" s="1095">
        <f>MKR!AG46</f>
        <v>0</v>
      </c>
      <c r="AG46" s="1095">
        <f>MKR!AH46</f>
        <v>0</v>
      </c>
      <c r="AH46" s="1095">
        <f>MKR!AI46</f>
        <v>0</v>
      </c>
      <c r="AI46" s="1095">
        <f>MKR!AJ46</f>
        <v>0</v>
      </c>
      <c r="AJ46" s="1095">
        <f>MKR!AK46</f>
        <v>0</v>
      </c>
      <c r="AK46" s="1095">
        <f>MKR!AL46</f>
        <v>0</v>
      </c>
      <c r="AL46" s="1096">
        <f>SUM(G46:AK46)</f>
        <v>312</v>
      </c>
    </row>
    <row r="47" spans="1:40" ht="27.75" customHeight="1">
      <c r="A47" s="238" t="s">
        <v>9</v>
      </c>
      <c r="B47" s="2082"/>
      <c r="C47" s="2053" t="s">
        <v>666</v>
      </c>
      <c r="D47" s="2054"/>
      <c r="E47" s="123"/>
      <c r="F47" s="120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90">
        <f>SUM(G47:AK47)</f>
        <v>0</v>
      </c>
      <c r="AN47" s="238" t="s">
        <v>635</v>
      </c>
    </row>
    <row r="48" spans="1:40" ht="27.75" customHeight="1">
      <c r="A48" s="238" t="s">
        <v>9</v>
      </c>
      <c r="B48" s="2082"/>
      <c r="C48" s="2122" t="s">
        <v>667</v>
      </c>
      <c r="D48" s="2123"/>
      <c r="E48" s="80"/>
      <c r="F48" s="80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  <c r="AI48" s="327"/>
      <c r="AJ48" s="327"/>
      <c r="AK48" s="327"/>
      <c r="AL48" s="328">
        <f>SUM(G48:AK48)</f>
        <v>0</v>
      </c>
      <c r="AN48" s="289" t="e">
        <f>+AL47/(AL48+AL47)</f>
        <v>#DIV/0!</v>
      </c>
    </row>
    <row r="49" spans="1:41" ht="27.75" customHeight="1">
      <c r="A49" s="238" t="s">
        <v>9</v>
      </c>
      <c r="B49" s="2082"/>
      <c r="C49" s="2124" t="s">
        <v>668</v>
      </c>
      <c r="D49" s="2125"/>
      <c r="E49" s="124"/>
      <c r="F49" s="122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29"/>
      <c r="AL49" s="330"/>
    </row>
    <row r="50" spans="1:41" ht="27.75" customHeight="1" thickBot="1">
      <c r="A50" s="238" t="s">
        <v>9</v>
      </c>
      <c r="B50" s="2082"/>
      <c r="C50" s="2158" t="s">
        <v>1044</v>
      </c>
      <c r="D50" s="2159"/>
      <c r="E50" s="1097"/>
      <c r="F50" s="1098">
        <v>0</v>
      </c>
      <c r="G50" s="1099">
        <f t="shared" ref="G50:AK50" si="16">+F50+G52-G47-G48</f>
        <v>0</v>
      </c>
      <c r="H50" s="1099">
        <f t="shared" si="16"/>
        <v>0</v>
      </c>
      <c r="I50" s="1099">
        <f t="shared" si="16"/>
        <v>0</v>
      </c>
      <c r="J50" s="1099">
        <f t="shared" si="16"/>
        <v>0</v>
      </c>
      <c r="K50" s="1099">
        <f t="shared" si="16"/>
        <v>0</v>
      </c>
      <c r="L50" s="1099">
        <f t="shared" si="16"/>
        <v>0</v>
      </c>
      <c r="M50" s="1099">
        <f t="shared" si="16"/>
        <v>0</v>
      </c>
      <c r="N50" s="1099">
        <f t="shared" si="16"/>
        <v>0</v>
      </c>
      <c r="O50" s="1099">
        <f t="shared" si="16"/>
        <v>0</v>
      </c>
      <c r="P50" s="1099">
        <f t="shared" si="16"/>
        <v>0</v>
      </c>
      <c r="Q50" s="1099">
        <f t="shared" si="16"/>
        <v>0</v>
      </c>
      <c r="R50" s="1099">
        <f t="shared" si="16"/>
        <v>0</v>
      </c>
      <c r="S50" s="1099">
        <f t="shared" si="16"/>
        <v>0</v>
      </c>
      <c r="T50" s="1099">
        <f t="shared" si="16"/>
        <v>0</v>
      </c>
      <c r="U50" s="1099">
        <f t="shared" si="16"/>
        <v>0</v>
      </c>
      <c r="V50" s="1099">
        <f t="shared" si="16"/>
        <v>0</v>
      </c>
      <c r="W50" s="1099">
        <f t="shared" si="16"/>
        <v>0</v>
      </c>
      <c r="X50" s="1099">
        <f t="shared" si="16"/>
        <v>0</v>
      </c>
      <c r="Y50" s="1099">
        <f t="shared" si="16"/>
        <v>0</v>
      </c>
      <c r="Z50" s="1099">
        <f t="shared" si="16"/>
        <v>0</v>
      </c>
      <c r="AA50" s="1099">
        <f t="shared" si="16"/>
        <v>0</v>
      </c>
      <c r="AB50" s="1099">
        <f t="shared" si="16"/>
        <v>0</v>
      </c>
      <c r="AC50" s="1099">
        <f t="shared" si="16"/>
        <v>0</v>
      </c>
      <c r="AD50" s="1099">
        <f t="shared" si="16"/>
        <v>0</v>
      </c>
      <c r="AE50" s="1099">
        <f t="shared" si="16"/>
        <v>0</v>
      </c>
      <c r="AF50" s="1099">
        <f t="shared" si="16"/>
        <v>0</v>
      </c>
      <c r="AG50" s="1099">
        <f t="shared" si="16"/>
        <v>0</v>
      </c>
      <c r="AH50" s="1099">
        <f t="shared" si="16"/>
        <v>0</v>
      </c>
      <c r="AI50" s="1099">
        <f t="shared" si="16"/>
        <v>0</v>
      </c>
      <c r="AJ50" s="1099">
        <f t="shared" si="16"/>
        <v>0</v>
      </c>
      <c r="AK50" s="1100">
        <f t="shared" si="16"/>
        <v>0</v>
      </c>
      <c r="AL50" s="1101"/>
    </row>
    <row r="51" spans="1:41" s="34" customFormat="1" ht="29.25" customHeight="1">
      <c r="A51" s="238" t="s">
        <v>9</v>
      </c>
      <c r="B51" s="2082"/>
      <c r="C51" s="2163" t="s">
        <v>40</v>
      </c>
      <c r="D51" s="2164"/>
      <c r="E51" s="1073"/>
      <c r="F51" s="1102"/>
      <c r="G51" s="1074">
        <f>MKR!H51</f>
        <v>0</v>
      </c>
      <c r="H51" s="1074">
        <f>MKR!I51</f>
        <v>0</v>
      </c>
      <c r="I51" s="1074">
        <f>MKR!J51</f>
        <v>0</v>
      </c>
      <c r="J51" s="1074">
        <f>MKR!K51</f>
        <v>0</v>
      </c>
      <c r="K51" s="1074">
        <f>MKR!L51</f>
        <v>0</v>
      </c>
      <c r="L51" s="1074">
        <f>MKR!M51</f>
        <v>0</v>
      </c>
      <c r="M51" s="1074">
        <f>MKR!N51</f>
        <v>0</v>
      </c>
      <c r="N51" s="1074">
        <f>MKR!O51</f>
        <v>0</v>
      </c>
      <c r="O51" s="1074">
        <f>MKR!P51</f>
        <v>0</v>
      </c>
      <c r="P51" s="1074">
        <f>MKR!Q51</f>
        <v>0</v>
      </c>
      <c r="Q51" s="1074">
        <f>MKR!R51</f>
        <v>0</v>
      </c>
      <c r="R51" s="1074">
        <f>MKR!S51</f>
        <v>0</v>
      </c>
      <c r="S51" s="1074">
        <f>MKR!T51</f>
        <v>24</v>
      </c>
      <c r="T51" s="1074">
        <f>MKR!U51</f>
        <v>24</v>
      </c>
      <c r="U51" s="1074">
        <f>MKR!V51</f>
        <v>48</v>
      </c>
      <c r="V51" s="1074">
        <f>MKR!W51</f>
        <v>0</v>
      </c>
      <c r="W51" s="1074">
        <f>MKR!X51</f>
        <v>0</v>
      </c>
      <c r="X51" s="1074">
        <f>MKR!Y51</f>
        <v>72</v>
      </c>
      <c r="Y51" s="1074">
        <f>MKR!Z51</f>
        <v>72</v>
      </c>
      <c r="Z51" s="1074">
        <f>MKR!AA51</f>
        <v>48</v>
      </c>
      <c r="AA51" s="1074">
        <f>MKR!AB51</f>
        <v>48</v>
      </c>
      <c r="AB51" s="1074">
        <f>MKR!AC51</f>
        <v>24</v>
      </c>
      <c r="AC51" s="1074">
        <f>MKR!AD51</f>
        <v>0</v>
      </c>
      <c r="AD51" s="1074">
        <f>MKR!AE51</f>
        <v>0</v>
      </c>
      <c r="AE51" s="1074">
        <f>MKR!AF51</f>
        <v>0</v>
      </c>
      <c r="AF51" s="1074">
        <f>MKR!AG51</f>
        <v>0</v>
      </c>
      <c r="AG51" s="1074">
        <f>MKR!AH51</f>
        <v>0</v>
      </c>
      <c r="AH51" s="1074">
        <f>MKR!AI51</f>
        <v>0</v>
      </c>
      <c r="AI51" s="1074">
        <f>MKR!AJ51</f>
        <v>0</v>
      </c>
      <c r="AJ51" s="1074">
        <f>MKR!AK51</f>
        <v>0</v>
      </c>
      <c r="AK51" s="1074">
        <f>MKR!AL51</f>
        <v>0</v>
      </c>
      <c r="AL51" s="1096">
        <f>SUM(G51:AK51)</f>
        <v>360</v>
      </c>
      <c r="AO51" s="796"/>
    </row>
    <row r="52" spans="1:41" ht="29.25" customHeight="1">
      <c r="A52" s="238" t="s">
        <v>9</v>
      </c>
      <c r="B52" s="2082"/>
      <c r="C52" s="2053" t="s">
        <v>140</v>
      </c>
      <c r="D52" s="2054"/>
      <c r="E52" s="123"/>
      <c r="F52" s="120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475">
        <f>SUM(F52:AK52)</f>
        <v>0</v>
      </c>
    </row>
    <row r="53" spans="1:41" ht="29.25" customHeight="1">
      <c r="A53" s="238" t="s">
        <v>9</v>
      </c>
      <c r="B53" s="2082"/>
      <c r="C53" s="2122" t="s">
        <v>623</v>
      </c>
      <c r="D53" s="2123"/>
      <c r="E53" s="80"/>
      <c r="F53" s="80"/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7"/>
      <c r="AJ53" s="327"/>
      <c r="AK53" s="327"/>
      <c r="AL53" s="328">
        <f>SUM(G53:AK53)</f>
        <v>0</v>
      </c>
    </row>
    <row r="54" spans="1:41" ht="29.25" customHeight="1">
      <c r="A54" s="238" t="s">
        <v>9</v>
      </c>
      <c r="B54" s="2082"/>
      <c r="C54" s="2124" t="s">
        <v>624</v>
      </c>
      <c r="D54" s="2125"/>
      <c r="E54" s="124"/>
      <c r="F54" s="122"/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329"/>
      <c r="AG54" s="329"/>
      <c r="AH54" s="329"/>
      <c r="AI54" s="329"/>
      <c r="AJ54" s="329"/>
      <c r="AK54" s="329"/>
      <c r="AL54" s="330"/>
    </row>
    <row r="55" spans="1:41" ht="29.25" customHeight="1">
      <c r="A55" s="238" t="s">
        <v>9</v>
      </c>
      <c r="B55" s="2082"/>
      <c r="C55" s="2059" t="s">
        <v>53</v>
      </c>
      <c r="D55" s="2060"/>
      <c r="E55" s="174"/>
      <c r="F55" s="321">
        <f>MKR!G55</f>
        <v>75</v>
      </c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76"/>
    </row>
    <row r="56" spans="1:41" ht="29.25" customHeight="1">
      <c r="A56" s="238" t="s">
        <v>9</v>
      </c>
      <c r="B56" s="2082"/>
      <c r="C56" s="2090" t="s">
        <v>625</v>
      </c>
      <c r="D56" s="2102"/>
      <c r="E56" s="2086" t="s">
        <v>463</v>
      </c>
      <c r="F56" s="125"/>
      <c r="G56" s="1058">
        <f>MKR!H56</f>
        <v>0</v>
      </c>
      <c r="H56" s="1058">
        <f>MKR!I56</f>
        <v>0</v>
      </c>
      <c r="I56" s="1058">
        <f>MKR!J56</f>
        <v>0</v>
      </c>
      <c r="J56" s="1058">
        <f>MKR!K56</f>
        <v>0</v>
      </c>
      <c r="K56" s="1058">
        <f>MKR!L56</f>
        <v>0</v>
      </c>
      <c r="L56" s="1058">
        <f>MKR!M56</f>
        <v>0</v>
      </c>
      <c r="M56" s="1058">
        <f>MKR!N56</f>
        <v>0</v>
      </c>
      <c r="N56" s="1058">
        <f>MKR!O56</f>
        <v>0</v>
      </c>
      <c r="O56" s="1058">
        <f>MKR!P56</f>
        <v>0</v>
      </c>
      <c r="P56" s="1058">
        <f>MKR!Q56</f>
        <v>0</v>
      </c>
      <c r="Q56" s="1058">
        <f>MKR!R56</f>
        <v>0</v>
      </c>
      <c r="R56" s="1058">
        <f>MKR!S56</f>
        <v>0</v>
      </c>
      <c r="S56" s="1058">
        <f>MKR!T56</f>
        <v>0</v>
      </c>
      <c r="T56" s="1058">
        <f>MKR!U56</f>
        <v>24</v>
      </c>
      <c r="U56" s="1058">
        <f>MKR!V56</f>
        <v>48</v>
      </c>
      <c r="V56" s="1058">
        <f>MKR!W56</f>
        <v>0</v>
      </c>
      <c r="W56" s="1058">
        <f>MKR!X56</f>
        <v>0</v>
      </c>
      <c r="X56" s="1058">
        <f>MKR!Y56</f>
        <v>72</v>
      </c>
      <c r="Y56" s="1058">
        <f>MKR!Z56</f>
        <v>72</v>
      </c>
      <c r="Z56" s="1058">
        <f>MKR!AA56</f>
        <v>48</v>
      </c>
      <c r="AA56" s="1058">
        <f>MKR!AB56</f>
        <v>0</v>
      </c>
      <c r="AB56" s="1058">
        <f>MKR!AC56</f>
        <v>0</v>
      </c>
      <c r="AC56" s="1058">
        <f>MKR!AD56</f>
        <v>0</v>
      </c>
      <c r="AD56" s="1058">
        <f>MKR!AE56</f>
        <v>0</v>
      </c>
      <c r="AE56" s="1058">
        <f>MKR!AF56</f>
        <v>0</v>
      </c>
      <c r="AF56" s="1058">
        <f>MKR!AG56</f>
        <v>0</v>
      </c>
      <c r="AG56" s="1058">
        <f>MKR!AH56</f>
        <v>0</v>
      </c>
      <c r="AH56" s="1058">
        <f>MKR!AI56</f>
        <v>0</v>
      </c>
      <c r="AI56" s="1058">
        <f>MKR!AJ56</f>
        <v>0</v>
      </c>
      <c r="AJ56" s="1058">
        <f>MKR!AK56</f>
        <v>0</v>
      </c>
      <c r="AK56" s="1058">
        <f>MKR!AL56</f>
        <v>0</v>
      </c>
      <c r="AL56" s="187">
        <f>SUM(G56:AK56)</f>
        <v>264</v>
      </c>
    </row>
    <row r="57" spans="1:41" ht="29.25" customHeight="1">
      <c r="A57" s="238" t="s">
        <v>9</v>
      </c>
      <c r="B57" s="2082"/>
      <c r="C57" s="2089" t="s">
        <v>627</v>
      </c>
      <c r="D57" s="2092"/>
      <c r="E57" s="2087"/>
      <c r="F57" s="213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463">
        <f>SUM(G57:AK57)</f>
        <v>0</v>
      </c>
    </row>
    <row r="58" spans="1:41" ht="29.25" customHeight="1">
      <c r="A58" s="238" t="s">
        <v>9</v>
      </c>
      <c r="B58" s="2082"/>
      <c r="C58" s="2093" t="s">
        <v>628</v>
      </c>
      <c r="D58" s="2094"/>
      <c r="E58" s="2087"/>
      <c r="F58" s="80"/>
      <c r="G58" s="331"/>
      <c r="H58" s="331"/>
      <c r="I58" s="331"/>
      <c r="J58" s="331"/>
      <c r="K58" s="331"/>
      <c r="L58" s="331"/>
      <c r="M58" s="331"/>
      <c r="N58" s="331"/>
      <c r="O58" s="331"/>
      <c r="P58" s="331"/>
      <c r="Q58" s="331"/>
      <c r="R58" s="331"/>
      <c r="S58" s="331"/>
      <c r="T58" s="331"/>
      <c r="U58" s="331"/>
      <c r="V58" s="331"/>
      <c r="W58" s="331"/>
      <c r="X58" s="331"/>
      <c r="Y58" s="331"/>
      <c r="Z58" s="331"/>
      <c r="AA58" s="331"/>
      <c r="AB58" s="331"/>
      <c r="AC58" s="331"/>
      <c r="AD58" s="331"/>
      <c r="AE58" s="331"/>
      <c r="AF58" s="331"/>
      <c r="AG58" s="331"/>
      <c r="AH58" s="331"/>
      <c r="AI58" s="331"/>
      <c r="AJ58" s="331"/>
      <c r="AK58" s="331"/>
      <c r="AL58" s="332">
        <f>SUM(G58:AK58)</f>
        <v>0</v>
      </c>
    </row>
    <row r="59" spans="1:41" ht="29.25" customHeight="1">
      <c r="A59" s="238" t="s">
        <v>9</v>
      </c>
      <c r="B59" s="2082"/>
      <c r="C59" s="2095" t="s">
        <v>629</v>
      </c>
      <c r="D59" s="2096"/>
      <c r="E59" s="2087"/>
      <c r="F59" s="171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3"/>
    </row>
    <row r="60" spans="1:41" ht="29.25" customHeight="1">
      <c r="A60" s="238" t="s">
        <v>9</v>
      </c>
      <c r="B60" s="2082"/>
      <c r="C60" s="2090" t="s">
        <v>630</v>
      </c>
      <c r="D60" s="2090"/>
      <c r="E60" s="2087"/>
      <c r="F60" s="125"/>
      <c r="G60" s="1058">
        <f>MKR!H60</f>
        <v>0</v>
      </c>
      <c r="H60" s="1058">
        <f>MKR!I60</f>
        <v>0</v>
      </c>
      <c r="I60" s="1058">
        <f>MKR!J60</f>
        <v>0</v>
      </c>
      <c r="J60" s="1058">
        <f>MKR!K60</f>
        <v>0</v>
      </c>
      <c r="K60" s="1058">
        <f>MKR!L60</f>
        <v>0</v>
      </c>
      <c r="L60" s="1058">
        <f>MKR!M60</f>
        <v>0</v>
      </c>
      <c r="M60" s="1058">
        <f>MKR!N60</f>
        <v>0</v>
      </c>
      <c r="N60" s="1058">
        <f>MKR!O60</f>
        <v>0</v>
      </c>
      <c r="O60" s="1058">
        <f>MKR!P60</f>
        <v>0</v>
      </c>
      <c r="P60" s="1058">
        <f>MKR!Q60</f>
        <v>0</v>
      </c>
      <c r="Q60" s="1058">
        <f>MKR!R60</f>
        <v>0</v>
      </c>
      <c r="R60" s="1058">
        <f>MKR!S60</f>
        <v>24</v>
      </c>
      <c r="S60" s="1058">
        <f>MKR!T60</f>
        <v>48</v>
      </c>
      <c r="T60" s="1058">
        <f>MKR!U60</f>
        <v>48</v>
      </c>
      <c r="U60" s="1058">
        <f>MKR!V60</f>
        <v>72</v>
      </c>
      <c r="V60" s="1058">
        <f>MKR!W60</f>
        <v>0</v>
      </c>
      <c r="W60" s="1058">
        <f>MKR!X60</f>
        <v>0</v>
      </c>
      <c r="X60" s="1058">
        <f>MKR!Y60</f>
        <v>48</v>
      </c>
      <c r="Y60" s="1058">
        <f>MKR!Z60</f>
        <v>0</v>
      </c>
      <c r="Z60" s="1058">
        <f>MKR!AA60</f>
        <v>0</v>
      </c>
      <c r="AA60" s="1058">
        <f>MKR!AB60</f>
        <v>0</v>
      </c>
      <c r="AB60" s="1058">
        <f>MKR!AC60</f>
        <v>0</v>
      </c>
      <c r="AC60" s="1058">
        <f>MKR!AD60</f>
        <v>0</v>
      </c>
      <c r="AD60" s="1058">
        <f>MKR!AE60</f>
        <v>0</v>
      </c>
      <c r="AE60" s="1058">
        <f>MKR!AF60</f>
        <v>0</v>
      </c>
      <c r="AF60" s="1058">
        <f>MKR!AG60</f>
        <v>0</v>
      </c>
      <c r="AG60" s="1058">
        <f>MKR!AH60</f>
        <v>48</v>
      </c>
      <c r="AH60" s="1058">
        <f>MKR!AI60</f>
        <v>0</v>
      </c>
      <c r="AI60" s="1058">
        <f>MKR!AJ60</f>
        <v>0</v>
      </c>
      <c r="AJ60" s="1058">
        <f>MKR!AK60</f>
        <v>0</v>
      </c>
      <c r="AK60" s="1058">
        <f>MKR!AL60</f>
        <v>0</v>
      </c>
      <c r="AL60" s="187">
        <f>SUM(G60:AK60)</f>
        <v>288</v>
      </c>
    </row>
    <row r="61" spans="1:41" ht="29.25" customHeight="1">
      <c r="A61" s="238" t="s">
        <v>9</v>
      </c>
      <c r="B61" s="2082"/>
      <c r="C61" s="2089" t="s">
        <v>631</v>
      </c>
      <c r="D61" s="2089"/>
      <c r="E61" s="2087"/>
      <c r="F61" s="80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463">
        <f>SUM(G61:AK61)</f>
        <v>0</v>
      </c>
    </row>
    <row r="62" spans="1:41" ht="29.25" customHeight="1">
      <c r="A62" s="238" t="s">
        <v>9</v>
      </c>
      <c r="B62" s="2082"/>
      <c r="C62" s="2097" t="s">
        <v>632</v>
      </c>
      <c r="D62" s="2133"/>
      <c r="E62" s="2087"/>
      <c r="F62" s="122"/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29"/>
      <c r="Z62" s="329"/>
      <c r="AA62" s="329"/>
      <c r="AB62" s="329"/>
      <c r="AC62" s="329"/>
      <c r="AD62" s="329"/>
      <c r="AE62" s="329"/>
      <c r="AF62" s="329"/>
      <c r="AG62" s="329"/>
      <c r="AH62" s="329"/>
      <c r="AI62" s="329"/>
      <c r="AJ62" s="329"/>
      <c r="AK62" s="329"/>
      <c r="AL62" s="330"/>
    </row>
    <row r="63" spans="1:41" ht="29.25" customHeight="1" thickBot="1">
      <c r="A63" s="238" t="s">
        <v>9</v>
      </c>
      <c r="B63" s="2083"/>
      <c r="C63" s="2061" t="s">
        <v>52</v>
      </c>
      <c r="D63" s="2062"/>
      <c r="E63" s="2088"/>
      <c r="F63" s="321">
        <f>MKR!G63</f>
        <v>158</v>
      </c>
      <c r="G63" s="338"/>
      <c r="H63" s="338"/>
      <c r="I63" s="338"/>
      <c r="J63" s="338"/>
      <c r="K63" s="338"/>
      <c r="L63" s="338"/>
      <c r="M63" s="338"/>
      <c r="N63" s="338"/>
      <c r="O63" s="338"/>
      <c r="P63" s="338"/>
      <c r="Q63" s="338"/>
      <c r="R63" s="338"/>
      <c r="S63" s="338"/>
      <c r="T63" s="338"/>
      <c r="U63" s="338"/>
      <c r="V63" s="338"/>
      <c r="W63" s="338"/>
      <c r="X63" s="338"/>
      <c r="Y63" s="338"/>
      <c r="Z63" s="338"/>
      <c r="AA63" s="338"/>
      <c r="AB63" s="338"/>
      <c r="AC63" s="338"/>
      <c r="AD63" s="338"/>
      <c r="AE63" s="338"/>
      <c r="AF63" s="338"/>
      <c r="AG63" s="338"/>
      <c r="AH63" s="338"/>
      <c r="AI63" s="338"/>
      <c r="AJ63" s="338"/>
      <c r="AK63" s="338"/>
      <c r="AL63" s="339"/>
    </row>
    <row r="64" spans="1:41" ht="30.75" hidden="1" customHeight="1" thickTop="1">
      <c r="A64" s="238" t="s">
        <v>4</v>
      </c>
      <c r="B64" s="2082" t="s">
        <v>671</v>
      </c>
      <c r="C64" s="2111" t="s">
        <v>220</v>
      </c>
      <c r="D64" s="233" t="s">
        <v>148</v>
      </c>
      <c r="E64" s="234"/>
      <c r="F64" s="234"/>
      <c r="G64" s="239">
        <f t="shared" ref="G64:AK64" si="17">+G42</f>
        <v>0</v>
      </c>
      <c r="H64" s="239">
        <f t="shared" si="17"/>
        <v>0</v>
      </c>
      <c r="I64" s="239">
        <f t="shared" si="17"/>
        <v>0</v>
      </c>
      <c r="J64" s="239">
        <f t="shared" si="17"/>
        <v>0</v>
      </c>
      <c r="K64" s="239">
        <f t="shared" si="17"/>
        <v>0</v>
      </c>
      <c r="L64" s="239">
        <f t="shared" si="17"/>
        <v>0</v>
      </c>
      <c r="M64" s="239">
        <f t="shared" si="17"/>
        <v>0</v>
      </c>
      <c r="N64" s="239">
        <f t="shared" si="17"/>
        <v>0</v>
      </c>
      <c r="O64" s="239">
        <f t="shared" si="17"/>
        <v>0</v>
      </c>
      <c r="P64" s="239">
        <f t="shared" si="17"/>
        <v>0</v>
      </c>
      <c r="Q64" s="239">
        <f t="shared" si="17"/>
        <v>0</v>
      </c>
      <c r="R64" s="239">
        <f t="shared" si="17"/>
        <v>0</v>
      </c>
      <c r="S64" s="239">
        <f t="shared" si="17"/>
        <v>0</v>
      </c>
      <c r="T64" s="239">
        <f t="shared" si="17"/>
        <v>0</v>
      </c>
      <c r="U64" s="239">
        <f t="shared" si="17"/>
        <v>0</v>
      </c>
      <c r="V64" s="239">
        <f t="shared" si="17"/>
        <v>0</v>
      </c>
      <c r="W64" s="239">
        <f t="shared" si="17"/>
        <v>0</v>
      </c>
      <c r="X64" s="239">
        <f t="shared" si="17"/>
        <v>72</v>
      </c>
      <c r="Y64" s="239">
        <f t="shared" si="17"/>
        <v>72</v>
      </c>
      <c r="Z64" s="239">
        <f t="shared" si="17"/>
        <v>72</v>
      </c>
      <c r="AA64" s="239">
        <f t="shared" si="17"/>
        <v>72</v>
      </c>
      <c r="AB64" s="239">
        <f t="shared" si="17"/>
        <v>0</v>
      </c>
      <c r="AC64" s="239">
        <f t="shared" si="17"/>
        <v>0</v>
      </c>
      <c r="AD64" s="239">
        <f t="shared" si="17"/>
        <v>0</v>
      </c>
      <c r="AE64" s="239">
        <f t="shared" si="17"/>
        <v>0</v>
      </c>
      <c r="AF64" s="239">
        <f t="shared" si="17"/>
        <v>0</v>
      </c>
      <c r="AG64" s="239">
        <f t="shared" si="17"/>
        <v>0</v>
      </c>
      <c r="AH64" s="239">
        <f t="shared" si="17"/>
        <v>0</v>
      </c>
      <c r="AI64" s="239">
        <f t="shared" si="17"/>
        <v>0</v>
      </c>
      <c r="AJ64" s="239">
        <f t="shared" si="17"/>
        <v>0</v>
      </c>
      <c r="AK64" s="239">
        <f t="shared" si="17"/>
        <v>0</v>
      </c>
      <c r="AL64" s="269">
        <f>SUM(G64:AK64)</f>
        <v>288</v>
      </c>
      <c r="AN64" s="238" t="s">
        <v>635</v>
      </c>
    </row>
    <row r="65" spans="1:40" ht="30.75" hidden="1" customHeight="1">
      <c r="A65" s="238" t="s">
        <v>4</v>
      </c>
      <c r="B65" s="2082"/>
      <c r="C65" s="2112"/>
      <c r="D65" s="215" t="s">
        <v>636</v>
      </c>
      <c r="E65" s="221"/>
      <c r="F65" s="221"/>
      <c r="G65" s="240">
        <f t="shared" ref="G65:AK66" si="18">+G53+G58</f>
        <v>0</v>
      </c>
      <c r="H65" s="240">
        <f t="shared" si="18"/>
        <v>0</v>
      </c>
      <c r="I65" s="240">
        <f t="shared" si="18"/>
        <v>0</v>
      </c>
      <c r="J65" s="240">
        <f t="shared" si="18"/>
        <v>0</v>
      </c>
      <c r="K65" s="240">
        <f t="shared" si="18"/>
        <v>0</v>
      </c>
      <c r="L65" s="240">
        <f t="shared" si="18"/>
        <v>0</v>
      </c>
      <c r="M65" s="240">
        <f t="shared" si="18"/>
        <v>0</v>
      </c>
      <c r="N65" s="240">
        <f t="shared" si="18"/>
        <v>0</v>
      </c>
      <c r="O65" s="240">
        <f t="shared" si="18"/>
        <v>0</v>
      </c>
      <c r="P65" s="240">
        <f t="shared" si="18"/>
        <v>0</v>
      </c>
      <c r="Q65" s="240">
        <f t="shared" si="18"/>
        <v>0</v>
      </c>
      <c r="R65" s="240">
        <f t="shared" si="18"/>
        <v>0</v>
      </c>
      <c r="S65" s="240">
        <f t="shared" si="18"/>
        <v>0</v>
      </c>
      <c r="T65" s="240">
        <f t="shared" si="18"/>
        <v>0</v>
      </c>
      <c r="U65" s="240">
        <f t="shared" si="18"/>
        <v>0</v>
      </c>
      <c r="V65" s="240">
        <f t="shared" si="18"/>
        <v>0</v>
      </c>
      <c r="W65" s="240">
        <f t="shared" si="18"/>
        <v>0</v>
      </c>
      <c r="X65" s="240">
        <f t="shared" si="18"/>
        <v>0</v>
      </c>
      <c r="Y65" s="240">
        <f t="shared" si="18"/>
        <v>0</v>
      </c>
      <c r="Z65" s="240">
        <f t="shared" si="18"/>
        <v>0</v>
      </c>
      <c r="AA65" s="240">
        <f t="shared" si="18"/>
        <v>0</v>
      </c>
      <c r="AB65" s="240">
        <f t="shared" si="18"/>
        <v>0</v>
      </c>
      <c r="AC65" s="240">
        <f t="shared" si="18"/>
        <v>0</v>
      </c>
      <c r="AD65" s="240">
        <f t="shared" si="18"/>
        <v>0</v>
      </c>
      <c r="AE65" s="240">
        <f t="shared" si="18"/>
        <v>0</v>
      </c>
      <c r="AF65" s="240">
        <f t="shared" si="18"/>
        <v>0</v>
      </c>
      <c r="AG65" s="240">
        <f t="shared" si="18"/>
        <v>0</v>
      </c>
      <c r="AH65" s="240">
        <f t="shared" si="18"/>
        <v>0</v>
      </c>
      <c r="AI65" s="240">
        <f t="shared" si="18"/>
        <v>0</v>
      </c>
      <c r="AJ65" s="240">
        <f t="shared" si="18"/>
        <v>0</v>
      </c>
      <c r="AK65" s="240">
        <f t="shared" si="18"/>
        <v>0</v>
      </c>
      <c r="AL65" s="257">
        <f t="shared" ref="AL65:AL78" si="19">SUM(G65:AK65)</f>
        <v>0</v>
      </c>
      <c r="AN65" s="289">
        <f>+AL64/(AL65+AL64)</f>
        <v>1</v>
      </c>
    </row>
    <row r="66" spans="1:40" ht="30.75" hidden="1" customHeight="1">
      <c r="A66" s="238" t="s">
        <v>4</v>
      </c>
      <c r="B66" s="2082"/>
      <c r="C66" s="2113" t="s">
        <v>134</v>
      </c>
      <c r="D66" s="214" t="s">
        <v>148</v>
      </c>
      <c r="E66" s="220"/>
      <c r="F66" s="220"/>
      <c r="G66" s="270">
        <f t="shared" si="18"/>
        <v>0</v>
      </c>
      <c r="H66" s="270">
        <f t="shared" ref="H66:AK66" si="20">+H68</f>
        <v>0</v>
      </c>
      <c r="I66" s="270">
        <f t="shared" si="20"/>
        <v>0</v>
      </c>
      <c r="J66" s="270">
        <f t="shared" si="20"/>
        <v>0</v>
      </c>
      <c r="K66" s="270">
        <f t="shared" si="20"/>
        <v>0</v>
      </c>
      <c r="L66" s="270">
        <f t="shared" si="20"/>
        <v>0</v>
      </c>
      <c r="M66" s="270">
        <f t="shared" si="20"/>
        <v>0</v>
      </c>
      <c r="N66" s="270">
        <f t="shared" si="20"/>
        <v>0</v>
      </c>
      <c r="O66" s="270">
        <f t="shared" si="20"/>
        <v>0</v>
      </c>
      <c r="P66" s="270">
        <f t="shared" si="20"/>
        <v>0</v>
      </c>
      <c r="Q66" s="270">
        <f t="shared" si="20"/>
        <v>0</v>
      </c>
      <c r="R66" s="270">
        <f t="shared" si="20"/>
        <v>0</v>
      </c>
      <c r="S66" s="270">
        <f t="shared" si="20"/>
        <v>0</v>
      </c>
      <c r="T66" s="270">
        <f t="shared" si="20"/>
        <v>0</v>
      </c>
      <c r="U66" s="270">
        <f t="shared" si="20"/>
        <v>0</v>
      </c>
      <c r="V66" s="270">
        <f t="shared" si="20"/>
        <v>0</v>
      </c>
      <c r="W66" s="270">
        <f t="shared" si="20"/>
        <v>0</v>
      </c>
      <c r="X66" s="270">
        <f t="shared" si="20"/>
        <v>0</v>
      </c>
      <c r="Y66" s="270">
        <f t="shared" si="20"/>
        <v>0</v>
      </c>
      <c r="Z66" s="270">
        <f t="shared" si="20"/>
        <v>0</v>
      </c>
      <c r="AA66" s="270">
        <f t="shared" si="20"/>
        <v>0</v>
      </c>
      <c r="AB66" s="270">
        <f t="shared" si="20"/>
        <v>0</v>
      </c>
      <c r="AC66" s="270">
        <f t="shared" si="20"/>
        <v>0</v>
      </c>
      <c r="AD66" s="270">
        <f t="shared" si="20"/>
        <v>0</v>
      </c>
      <c r="AE66" s="270">
        <f t="shared" si="20"/>
        <v>0</v>
      </c>
      <c r="AF66" s="270">
        <f t="shared" si="20"/>
        <v>0</v>
      </c>
      <c r="AG66" s="270">
        <f t="shared" si="20"/>
        <v>0</v>
      </c>
      <c r="AH66" s="270">
        <f t="shared" si="20"/>
        <v>0</v>
      </c>
      <c r="AI66" s="270">
        <f t="shared" si="20"/>
        <v>0</v>
      </c>
      <c r="AJ66" s="270">
        <f t="shared" si="20"/>
        <v>0</v>
      </c>
      <c r="AK66" s="270">
        <f t="shared" si="20"/>
        <v>0</v>
      </c>
      <c r="AL66" s="258">
        <f t="shared" si="19"/>
        <v>0</v>
      </c>
    </row>
    <row r="67" spans="1:40" ht="30.75" hidden="1" customHeight="1">
      <c r="A67" s="238" t="s">
        <v>4</v>
      </c>
      <c r="B67" s="2082"/>
      <c r="C67" s="2112"/>
      <c r="D67" s="215" t="s">
        <v>636</v>
      </c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59">
        <f t="shared" si="19"/>
        <v>0</v>
      </c>
      <c r="AN67" s="289" t="e">
        <f>+AL66/(AL67+AL66)</f>
        <v>#DIV/0!</v>
      </c>
    </row>
    <row r="68" spans="1:40" ht="30.75" hidden="1" customHeight="1">
      <c r="A68" s="238" t="s">
        <v>4</v>
      </c>
      <c r="B68" s="2082"/>
      <c r="C68" s="2113" t="s">
        <v>129</v>
      </c>
      <c r="D68" s="214" t="s">
        <v>148</v>
      </c>
      <c r="E68" s="220"/>
      <c r="F68" s="220"/>
      <c r="G68" s="270">
        <f t="shared" ref="G68:AK68" si="21">+G70</f>
        <v>0</v>
      </c>
      <c r="H68" s="270">
        <f t="shared" si="21"/>
        <v>0</v>
      </c>
      <c r="I68" s="270">
        <f t="shared" si="21"/>
        <v>0</v>
      </c>
      <c r="J68" s="270">
        <f t="shared" si="21"/>
        <v>0</v>
      </c>
      <c r="K68" s="270">
        <f t="shared" si="21"/>
        <v>0</v>
      </c>
      <c r="L68" s="270">
        <f t="shared" si="21"/>
        <v>0</v>
      </c>
      <c r="M68" s="270">
        <f t="shared" si="21"/>
        <v>0</v>
      </c>
      <c r="N68" s="270">
        <f t="shared" si="21"/>
        <v>0</v>
      </c>
      <c r="O68" s="270">
        <f t="shared" si="21"/>
        <v>0</v>
      </c>
      <c r="P68" s="270">
        <f t="shared" si="21"/>
        <v>0</v>
      </c>
      <c r="Q68" s="270">
        <f t="shared" si="21"/>
        <v>0</v>
      </c>
      <c r="R68" s="270">
        <f t="shared" si="21"/>
        <v>0</v>
      </c>
      <c r="S68" s="270">
        <f t="shared" si="21"/>
        <v>0</v>
      </c>
      <c r="T68" s="270">
        <f t="shared" si="21"/>
        <v>0</v>
      </c>
      <c r="U68" s="270">
        <f t="shared" si="21"/>
        <v>0</v>
      </c>
      <c r="V68" s="270">
        <f t="shared" si="21"/>
        <v>0</v>
      </c>
      <c r="W68" s="270">
        <f t="shared" si="21"/>
        <v>0</v>
      </c>
      <c r="X68" s="270">
        <f t="shared" si="21"/>
        <v>0</v>
      </c>
      <c r="Y68" s="270">
        <f t="shared" si="21"/>
        <v>0</v>
      </c>
      <c r="Z68" s="270">
        <f t="shared" si="21"/>
        <v>0</v>
      </c>
      <c r="AA68" s="270">
        <f t="shared" si="21"/>
        <v>0</v>
      </c>
      <c r="AB68" s="270">
        <f t="shared" si="21"/>
        <v>0</v>
      </c>
      <c r="AC68" s="270">
        <f t="shared" si="21"/>
        <v>0</v>
      </c>
      <c r="AD68" s="270">
        <f t="shared" si="21"/>
        <v>0</v>
      </c>
      <c r="AE68" s="270">
        <f t="shared" si="21"/>
        <v>0</v>
      </c>
      <c r="AF68" s="270">
        <f t="shared" si="21"/>
        <v>0</v>
      </c>
      <c r="AG68" s="270">
        <f t="shared" si="21"/>
        <v>0</v>
      </c>
      <c r="AH68" s="270">
        <f t="shared" si="21"/>
        <v>0</v>
      </c>
      <c r="AI68" s="270">
        <f t="shared" si="21"/>
        <v>0</v>
      </c>
      <c r="AJ68" s="270">
        <f t="shared" si="21"/>
        <v>0</v>
      </c>
      <c r="AK68" s="270">
        <f t="shared" si="21"/>
        <v>0</v>
      </c>
      <c r="AL68" s="258">
        <f t="shared" si="19"/>
        <v>0</v>
      </c>
    </row>
    <row r="69" spans="1:40" ht="30.75" hidden="1" customHeight="1">
      <c r="A69" s="238" t="s">
        <v>4</v>
      </c>
      <c r="B69" s="2082"/>
      <c r="C69" s="2112"/>
      <c r="D69" s="215" t="s">
        <v>636</v>
      </c>
      <c r="E69" s="221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221"/>
      <c r="AK69" s="221"/>
      <c r="AL69" s="259">
        <f t="shared" si="19"/>
        <v>0</v>
      </c>
      <c r="AN69" s="289" t="e">
        <f>+AL68/(AL69+AL68)</f>
        <v>#DIV/0!</v>
      </c>
    </row>
    <row r="70" spans="1:40" ht="30.75" hidden="1" customHeight="1">
      <c r="A70" s="238" t="s">
        <v>4</v>
      </c>
      <c r="B70" s="2082"/>
      <c r="C70" s="2111" t="s">
        <v>4</v>
      </c>
      <c r="D70" s="214" t="s">
        <v>148</v>
      </c>
      <c r="E70" s="222"/>
      <c r="F70" s="222"/>
      <c r="G70" s="270">
        <f t="shared" ref="G70:AK70" si="22">+G74</f>
        <v>0</v>
      </c>
      <c r="H70" s="270">
        <f t="shared" si="22"/>
        <v>0</v>
      </c>
      <c r="I70" s="270">
        <f t="shared" si="22"/>
        <v>0</v>
      </c>
      <c r="J70" s="270">
        <f t="shared" si="22"/>
        <v>0</v>
      </c>
      <c r="K70" s="270">
        <f t="shared" si="22"/>
        <v>0</v>
      </c>
      <c r="L70" s="270">
        <f t="shared" si="22"/>
        <v>0</v>
      </c>
      <c r="M70" s="270">
        <f t="shared" si="22"/>
        <v>0</v>
      </c>
      <c r="N70" s="270">
        <f t="shared" si="22"/>
        <v>0</v>
      </c>
      <c r="O70" s="270">
        <f t="shared" si="22"/>
        <v>0</v>
      </c>
      <c r="P70" s="270">
        <f t="shared" si="22"/>
        <v>0</v>
      </c>
      <c r="Q70" s="270">
        <f t="shared" si="22"/>
        <v>0</v>
      </c>
      <c r="R70" s="270">
        <f t="shared" si="22"/>
        <v>0</v>
      </c>
      <c r="S70" s="270">
        <f t="shared" si="22"/>
        <v>0</v>
      </c>
      <c r="T70" s="270">
        <f t="shared" si="22"/>
        <v>0</v>
      </c>
      <c r="U70" s="270">
        <f t="shared" si="22"/>
        <v>0</v>
      </c>
      <c r="V70" s="270">
        <f t="shared" si="22"/>
        <v>0</v>
      </c>
      <c r="W70" s="270">
        <f t="shared" si="22"/>
        <v>0</v>
      </c>
      <c r="X70" s="270">
        <f t="shared" si="22"/>
        <v>0</v>
      </c>
      <c r="Y70" s="270">
        <f t="shared" si="22"/>
        <v>0</v>
      </c>
      <c r="Z70" s="270">
        <f t="shared" si="22"/>
        <v>0</v>
      </c>
      <c r="AA70" s="270">
        <f t="shared" si="22"/>
        <v>0</v>
      </c>
      <c r="AB70" s="270">
        <f t="shared" si="22"/>
        <v>0</v>
      </c>
      <c r="AC70" s="270">
        <f t="shared" si="22"/>
        <v>0</v>
      </c>
      <c r="AD70" s="270">
        <f t="shared" si="22"/>
        <v>0</v>
      </c>
      <c r="AE70" s="270">
        <f t="shared" si="22"/>
        <v>0</v>
      </c>
      <c r="AF70" s="270">
        <f t="shared" si="22"/>
        <v>0</v>
      </c>
      <c r="AG70" s="270">
        <f t="shared" si="22"/>
        <v>0</v>
      </c>
      <c r="AH70" s="270">
        <f t="shared" si="22"/>
        <v>0</v>
      </c>
      <c r="AI70" s="270">
        <f t="shared" si="22"/>
        <v>0</v>
      </c>
      <c r="AJ70" s="270">
        <f t="shared" si="22"/>
        <v>0</v>
      </c>
      <c r="AK70" s="270">
        <f t="shared" si="22"/>
        <v>0</v>
      </c>
      <c r="AL70" s="258">
        <f t="shared" si="19"/>
        <v>0</v>
      </c>
    </row>
    <row r="71" spans="1:40" ht="30.75" hidden="1" customHeight="1" thickBot="1">
      <c r="A71" s="238" t="s">
        <v>4</v>
      </c>
      <c r="B71" s="2082"/>
      <c r="C71" s="2114"/>
      <c r="D71" s="216" t="s">
        <v>636</v>
      </c>
      <c r="E71" s="223"/>
      <c r="F71" s="223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  <c r="AI71" s="221"/>
      <c r="AJ71" s="221"/>
      <c r="AK71" s="221"/>
      <c r="AL71" s="259">
        <f t="shared" si="19"/>
        <v>0</v>
      </c>
      <c r="AN71" s="289" t="e">
        <f>+AL70/(AL71+AL70)</f>
        <v>#DIV/0!</v>
      </c>
    </row>
    <row r="72" spans="1:40" ht="30.75" hidden="1" customHeight="1" thickTop="1">
      <c r="A72" s="238" t="s">
        <v>4</v>
      </c>
      <c r="B72" s="2082"/>
      <c r="C72" s="225" t="s">
        <v>637</v>
      </c>
      <c r="D72" s="226" t="s">
        <v>7</v>
      </c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481">
        <f t="shared" si="19"/>
        <v>0</v>
      </c>
    </row>
    <row r="73" spans="1:40" ht="30.75" hidden="1" customHeight="1">
      <c r="A73" s="238" t="s">
        <v>4</v>
      </c>
      <c r="B73" s="2082"/>
      <c r="C73" s="2063" t="s">
        <v>51</v>
      </c>
      <c r="D73" s="2064"/>
      <c r="E73" s="224"/>
      <c r="F73" s="321">
        <f>MKR!G73</f>
        <v>9</v>
      </c>
      <c r="G73" s="509">
        <f>+F73+G70-G67-G69-G61</f>
        <v>9</v>
      </c>
      <c r="H73" s="509">
        <f t="shared" ref="H73:AK73" si="23">+G73+H70-H67-H69-H61</f>
        <v>9</v>
      </c>
      <c r="I73" s="509">
        <f t="shared" si="23"/>
        <v>9</v>
      </c>
      <c r="J73" s="509">
        <f t="shared" si="23"/>
        <v>9</v>
      </c>
      <c r="K73" s="509">
        <f t="shared" si="23"/>
        <v>9</v>
      </c>
      <c r="L73" s="509">
        <f t="shared" si="23"/>
        <v>9</v>
      </c>
      <c r="M73" s="509">
        <f t="shared" si="23"/>
        <v>9</v>
      </c>
      <c r="N73" s="509">
        <f t="shared" si="23"/>
        <v>9</v>
      </c>
      <c r="O73" s="509">
        <f t="shared" si="23"/>
        <v>9</v>
      </c>
      <c r="P73" s="509">
        <f t="shared" si="23"/>
        <v>9</v>
      </c>
      <c r="Q73" s="509">
        <f t="shared" si="23"/>
        <v>9</v>
      </c>
      <c r="R73" s="509">
        <f t="shared" si="23"/>
        <v>9</v>
      </c>
      <c r="S73" s="509">
        <f t="shared" si="23"/>
        <v>9</v>
      </c>
      <c r="T73" s="509">
        <f t="shared" si="23"/>
        <v>9</v>
      </c>
      <c r="U73" s="509">
        <f t="shared" si="23"/>
        <v>9</v>
      </c>
      <c r="V73" s="509">
        <f t="shared" si="23"/>
        <v>9</v>
      </c>
      <c r="W73" s="509">
        <f t="shared" si="23"/>
        <v>9</v>
      </c>
      <c r="X73" s="509">
        <f t="shared" si="23"/>
        <v>9</v>
      </c>
      <c r="Y73" s="509">
        <f t="shared" si="23"/>
        <v>9</v>
      </c>
      <c r="Z73" s="509">
        <f t="shared" si="23"/>
        <v>9</v>
      </c>
      <c r="AA73" s="509">
        <f t="shared" si="23"/>
        <v>9</v>
      </c>
      <c r="AB73" s="509">
        <f t="shared" si="23"/>
        <v>9</v>
      </c>
      <c r="AC73" s="509">
        <f t="shared" si="23"/>
        <v>9</v>
      </c>
      <c r="AD73" s="509">
        <f t="shared" si="23"/>
        <v>9</v>
      </c>
      <c r="AE73" s="509">
        <f t="shared" si="23"/>
        <v>9</v>
      </c>
      <c r="AF73" s="509">
        <f t="shared" si="23"/>
        <v>9</v>
      </c>
      <c r="AG73" s="509">
        <f t="shared" si="23"/>
        <v>9</v>
      </c>
      <c r="AH73" s="509">
        <f t="shared" si="23"/>
        <v>9</v>
      </c>
      <c r="AI73" s="509">
        <f t="shared" si="23"/>
        <v>9</v>
      </c>
      <c r="AJ73" s="509">
        <f t="shared" si="23"/>
        <v>9</v>
      </c>
      <c r="AK73" s="509">
        <f t="shared" si="23"/>
        <v>9</v>
      </c>
      <c r="AL73" s="261"/>
    </row>
    <row r="74" spans="1:40" ht="30.75" hidden="1" customHeight="1">
      <c r="A74" s="238" t="s">
        <v>4</v>
      </c>
      <c r="B74" s="2082"/>
      <c r="C74" s="2055" t="s">
        <v>144</v>
      </c>
      <c r="D74" s="2056"/>
      <c r="E74" s="247"/>
      <c r="F74" s="794">
        <f>管理ﾌｫｰﾏｯﾄ!G42</f>
        <v>500</v>
      </c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  <c r="AH74" s="247"/>
      <c r="AI74" s="247"/>
      <c r="AJ74" s="247"/>
      <c r="AK74" s="247"/>
      <c r="AL74" s="262">
        <f t="shared" si="19"/>
        <v>0</v>
      </c>
      <c r="AN74" s="238" t="s">
        <v>638</v>
      </c>
    </row>
    <row r="75" spans="1:40" ht="30.75" hidden="1" customHeight="1">
      <c r="A75" s="238" t="s">
        <v>4</v>
      </c>
      <c r="B75" s="2082"/>
      <c r="C75" s="2057" t="s">
        <v>148</v>
      </c>
      <c r="D75" s="2058"/>
      <c r="E75" s="244"/>
      <c r="F75" s="753">
        <f>在庫管理!D23</f>
        <v>0</v>
      </c>
      <c r="G75" s="217">
        <f t="shared" ref="G75:AK75" si="24">+G70-G69-G67-G65</f>
        <v>0</v>
      </c>
      <c r="H75" s="217">
        <f t="shared" si="24"/>
        <v>0</v>
      </c>
      <c r="I75" s="217">
        <f t="shared" si="24"/>
        <v>0</v>
      </c>
      <c r="J75" s="217">
        <f t="shared" si="24"/>
        <v>0</v>
      </c>
      <c r="K75" s="217">
        <f t="shared" si="24"/>
        <v>0</v>
      </c>
      <c r="L75" s="217">
        <f t="shared" si="24"/>
        <v>0</v>
      </c>
      <c r="M75" s="217">
        <f t="shared" si="24"/>
        <v>0</v>
      </c>
      <c r="N75" s="217">
        <f t="shared" si="24"/>
        <v>0</v>
      </c>
      <c r="O75" s="217">
        <f t="shared" si="24"/>
        <v>0</v>
      </c>
      <c r="P75" s="217">
        <f t="shared" si="24"/>
        <v>0</v>
      </c>
      <c r="Q75" s="217">
        <f t="shared" si="24"/>
        <v>0</v>
      </c>
      <c r="R75" s="217">
        <f t="shared" si="24"/>
        <v>0</v>
      </c>
      <c r="S75" s="217">
        <f t="shared" si="24"/>
        <v>0</v>
      </c>
      <c r="T75" s="217">
        <f t="shared" si="24"/>
        <v>0</v>
      </c>
      <c r="U75" s="217">
        <f t="shared" si="24"/>
        <v>0</v>
      </c>
      <c r="V75" s="217">
        <f t="shared" si="24"/>
        <v>0</v>
      </c>
      <c r="W75" s="217">
        <f t="shared" si="24"/>
        <v>0</v>
      </c>
      <c r="X75" s="217">
        <f t="shared" si="24"/>
        <v>0</v>
      </c>
      <c r="Y75" s="217">
        <f t="shared" si="24"/>
        <v>0</v>
      </c>
      <c r="Z75" s="217">
        <f t="shared" si="24"/>
        <v>0</v>
      </c>
      <c r="AA75" s="217">
        <f t="shared" si="24"/>
        <v>0</v>
      </c>
      <c r="AB75" s="217">
        <f t="shared" si="24"/>
        <v>0</v>
      </c>
      <c r="AC75" s="217">
        <f t="shared" si="24"/>
        <v>0</v>
      </c>
      <c r="AD75" s="217">
        <f t="shared" si="24"/>
        <v>0</v>
      </c>
      <c r="AE75" s="217">
        <f t="shared" si="24"/>
        <v>0</v>
      </c>
      <c r="AF75" s="217">
        <f t="shared" si="24"/>
        <v>0</v>
      </c>
      <c r="AG75" s="217">
        <f t="shared" si="24"/>
        <v>0</v>
      </c>
      <c r="AH75" s="217">
        <f t="shared" si="24"/>
        <v>0</v>
      </c>
      <c r="AI75" s="217">
        <f t="shared" si="24"/>
        <v>0</v>
      </c>
      <c r="AJ75" s="217">
        <f t="shared" si="24"/>
        <v>0</v>
      </c>
      <c r="AK75" s="217">
        <f t="shared" si="24"/>
        <v>0</v>
      </c>
      <c r="AL75" s="271">
        <f>SUM(G75:AK75)+F75</f>
        <v>0</v>
      </c>
      <c r="AN75" s="289" t="e">
        <f>+AL75/(AL76+AL75)</f>
        <v>#DIV/0!</v>
      </c>
    </row>
    <row r="76" spans="1:40" ht="30.75" hidden="1" customHeight="1">
      <c r="A76" s="238" t="s">
        <v>4</v>
      </c>
      <c r="B76" s="2082"/>
      <c r="C76" s="2115" t="s">
        <v>636</v>
      </c>
      <c r="D76" s="2116"/>
      <c r="E76" s="245"/>
      <c r="F76" s="245"/>
      <c r="G76" s="245">
        <f t="shared" ref="G76:AK76" si="25">+G72+G71+G69+G67+G65</f>
        <v>0</v>
      </c>
      <c r="H76" s="245">
        <f t="shared" si="25"/>
        <v>0</v>
      </c>
      <c r="I76" s="245">
        <f t="shared" si="25"/>
        <v>0</v>
      </c>
      <c r="J76" s="245">
        <f t="shared" si="25"/>
        <v>0</v>
      </c>
      <c r="K76" s="245">
        <f t="shared" si="25"/>
        <v>0</v>
      </c>
      <c r="L76" s="245">
        <f t="shared" si="25"/>
        <v>0</v>
      </c>
      <c r="M76" s="245">
        <f t="shared" si="25"/>
        <v>0</v>
      </c>
      <c r="N76" s="245">
        <f t="shared" si="25"/>
        <v>0</v>
      </c>
      <c r="O76" s="245">
        <f t="shared" si="25"/>
        <v>0</v>
      </c>
      <c r="P76" s="245">
        <f t="shared" si="25"/>
        <v>0</v>
      </c>
      <c r="Q76" s="245">
        <f t="shared" si="25"/>
        <v>0</v>
      </c>
      <c r="R76" s="245">
        <f t="shared" si="25"/>
        <v>0</v>
      </c>
      <c r="S76" s="245">
        <f t="shared" si="25"/>
        <v>0</v>
      </c>
      <c r="T76" s="245">
        <f t="shared" si="25"/>
        <v>0</v>
      </c>
      <c r="U76" s="245">
        <f t="shared" si="25"/>
        <v>0</v>
      </c>
      <c r="V76" s="245">
        <f t="shared" si="25"/>
        <v>0</v>
      </c>
      <c r="W76" s="245">
        <f t="shared" si="25"/>
        <v>0</v>
      </c>
      <c r="X76" s="245">
        <f t="shared" si="25"/>
        <v>0</v>
      </c>
      <c r="Y76" s="245">
        <f t="shared" si="25"/>
        <v>0</v>
      </c>
      <c r="Z76" s="245">
        <f t="shared" si="25"/>
        <v>0</v>
      </c>
      <c r="AA76" s="245">
        <f t="shared" si="25"/>
        <v>0</v>
      </c>
      <c r="AB76" s="245">
        <f t="shared" si="25"/>
        <v>0</v>
      </c>
      <c r="AC76" s="245">
        <f t="shared" si="25"/>
        <v>0</v>
      </c>
      <c r="AD76" s="245">
        <f t="shared" si="25"/>
        <v>0</v>
      </c>
      <c r="AE76" s="245">
        <f t="shared" si="25"/>
        <v>0</v>
      </c>
      <c r="AF76" s="245">
        <f t="shared" si="25"/>
        <v>0</v>
      </c>
      <c r="AG76" s="245">
        <f t="shared" si="25"/>
        <v>0</v>
      </c>
      <c r="AH76" s="245">
        <f t="shared" si="25"/>
        <v>0</v>
      </c>
      <c r="AI76" s="245">
        <f t="shared" si="25"/>
        <v>0</v>
      </c>
      <c r="AJ76" s="245">
        <f t="shared" si="25"/>
        <v>0</v>
      </c>
      <c r="AK76" s="245">
        <f t="shared" si="25"/>
        <v>0</v>
      </c>
      <c r="AL76" s="482">
        <f t="shared" si="19"/>
        <v>0</v>
      </c>
    </row>
    <row r="77" spans="1:40" ht="30.75" hidden="1" customHeight="1">
      <c r="A77" s="238" t="s">
        <v>4</v>
      </c>
      <c r="B77" s="2082"/>
      <c r="C77" s="2057" t="s">
        <v>8</v>
      </c>
      <c r="D77" s="2058"/>
      <c r="E77" s="218"/>
      <c r="F77" s="218"/>
      <c r="G77" s="218">
        <f t="shared" ref="G77:AK77" si="26">+G75-G74</f>
        <v>0</v>
      </c>
      <c r="H77" s="218">
        <f t="shared" si="26"/>
        <v>0</v>
      </c>
      <c r="I77" s="218">
        <f t="shared" si="26"/>
        <v>0</v>
      </c>
      <c r="J77" s="218">
        <f t="shared" si="26"/>
        <v>0</v>
      </c>
      <c r="K77" s="218">
        <f t="shared" si="26"/>
        <v>0</v>
      </c>
      <c r="L77" s="218">
        <f t="shared" si="26"/>
        <v>0</v>
      </c>
      <c r="M77" s="218">
        <f t="shared" si="26"/>
        <v>0</v>
      </c>
      <c r="N77" s="218">
        <f t="shared" si="26"/>
        <v>0</v>
      </c>
      <c r="O77" s="218">
        <f t="shared" si="26"/>
        <v>0</v>
      </c>
      <c r="P77" s="218">
        <f t="shared" si="26"/>
        <v>0</v>
      </c>
      <c r="Q77" s="218">
        <f t="shared" si="26"/>
        <v>0</v>
      </c>
      <c r="R77" s="218">
        <f t="shared" si="26"/>
        <v>0</v>
      </c>
      <c r="S77" s="218">
        <f t="shared" si="26"/>
        <v>0</v>
      </c>
      <c r="T77" s="218">
        <f t="shared" si="26"/>
        <v>0</v>
      </c>
      <c r="U77" s="218">
        <f t="shared" si="26"/>
        <v>0</v>
      </c>
      <c r="V77" s="218">
        <f t="shared" si="26"/>
        <v>0</v>
      </c>
      <c r="W77" s="218">
        <f t="shared" si="26"/>
        <v>0</v>
      </c>
      <c r="X77" s="218">
        <f t="shared" si="26"/>
        <v>0</v>
      </c>
      <c r="Y77" s="218">
        <f t="shared" si="26"/>
        <v>0</v>
      </c>
      <c r="Z77" s="218">
        <f t="shared" si="26"/>
        <v>0</v>
      </c>
      <c r="AA77" s="218">
        <f t="shared" si="26"/>
        <v>0</v>
      </c>
      <c r="AB77" s="218">
        <f t="shared" si="26"/>
        <v>0</v>
      </c>
      <c r="AC77" s="218">
        <f t="shared" si="26"/>
        <v>0</v>
      </c>
      <c r="AD77" s="218">
        <f t="shared" si="26"/>
        <v>0</v>
      </c>
      <c r="AE77" s="218">
        <f t="shared" si="26"/>
        <v>0</v>
      </c>
      <c r="AF77" s="218">
        <f t="shared" si="26"/>
        <v>0</v>
      </c>
      <c r="AG77" s="218">
        <f t="shared" si="26"/>
        <v>0</v>
      </c>
      <c r="AH77" s="218">
        <f t="shared" si="26"/>
        <v>0</v>
      </c>
      <c r="AI77" s="218">
        <f t="shared" si="26"/>
        <v>0</v>
      </c>
      <c r="AJ77" s="218">
        <f t="shared" si="26"/>
        <v>0</v>
      </c>
      <c r="AK77" s="218">
        <f t="shared" si="26"/>
        <v>0</v>
      </c>
      <c r="AL77" s="265">
        <f t="shared" si="19"/>
        <v>0</v>
      </c>
    </row>
    <row r="78" spans="1:40" ht="30.75" hidden="1" customHeight="1">
      <c r="A78" s="238" t="s">
        <v>4</v>
      </c>
      <c r="B78" s="2082"/>
      <c r="C78" s="2065" t="s">
        <v>639</v>
      </c>
      <c r="D78" s="2066"/>
      <c r="E78" s="219"/>
      <c r="F78" s="219"/>
      <c r="G78" s="219">
        <f t="shared" ref="G78:AK78" si="27">+F78+G77</f>
        <v>0</v>
      </c>
      <c r="H78" s="219">
        <f t="shared" si="27"/>
        <v>0</v>
      </c>
      <c r="I78" s="219">
        <f t="shared" si="27"/>
        <v>0</v>
      </c>
      <c r="J78" s="219">
        <f t="shared" si="27"/>
        <v>0</v>
      </c>
      <c r="K78" s="219">
        <f t="shared" si="27"/>
        <v>0</v>
      </c>
      <c r="L78" s="219">
        <f t="shared" si="27"/>
        <v>0</v>
      </c>
      <c r="M78" s="219">
        <f t="shared" si="27"/>
        <v>0</v>
      </c>
      <c r="N78" s="219">
        <f t="shared" si="27"/>
        <v>0</v>
      </c>
      <c r="O78" s="219">
        <f t="shared" si="27"/>
        <v>0</v>
      </c>
      <c r="P78" s="219">
        <f t="shared" si="27"/>
        <v>0</v>
      </c>
      <c r="Q78" s="219">
        <f t="shared" si="27"/>
        <v>0</v>
      </c>
      <c r="R78" s="219">
        <f t="shared" si="27"/>
        <v>0</v>
      </c>
      <c r="S78" s="219">
        <f t="shared" si="27"/>
        <v>0</v>
      </c>
      <c r="T78" s="219">
        <f t="shared" si="27"/>
        <v>0</v>
      </c>
      <c r="U78" s="219">
        <f t="shared" si="27"/>
        <v>0</v>
      </c>
      <c r="V78" s="219">
        <f t="shared" si="27"/>
        <v>0</v>
      </c>
      <c r="W78" s="219">
        <f t="shared" si="27"/>
        <v>0</v>
      </c>
      <c r="X78" s="219">
        <f t="shared" si="27"/>
        <v>0</v>
      </c>
      <c r="Y78" s="219">
        <f t="shared" si="27"/>
        <v>0</v>
      </c>
      <c r="Z78" s="219">
        <f t="shared" si="27"/>
        <v>0</v>
      </c>
      <c r="AA78" s="219">
        <f t="shared" si="27"/>
        <v>0</v>
      </c>
      <c r="AB78" s="219">
        <f t="shared" si="27"/>
        <v>0</v>
      </c>
      <c r="AC78" s="219">
        <f t="shared" si="27"/>
        <v>0</v>
      </c>
      <c r="AD78" s="219">
        <f t="shared" si="27"/>
        <v>0</v>
      </c>
      <c r="AE78" s="219">
        <f t="shared" si="27"/>
        <v>0</v>
      </c>
      <c r="AF78" s="219">
        <f t="shared" si="27"/>
        <v>0</v>
      </c>
      <c r="AG78" s="219">
        <f t="shared" si="27"/>
        <v>0</v>
      </c>
      <c r="AH78" s="219">
        <f t="shared" si="27"/>
        <v>0</v>
      </c>
      <c r="AI78" s="219">
        <f t="shared" si="27"/>
        <v>0</v>
      </c>
      <c r="AJ78" s="219">
        <f t="shared" si="27"/>
        <v>0</v>
      </c>
      <c r="AK78" s="219">
        <f t="shared" si="27"/>
        <v>0</v>
      </c>
      <c r="AL78" s="266">
        <f t="shared" si="19"/>
        <v>0</v>
      </c>
    </row>
    <row r="79" spans="1:40" ht="30.75" hidden="1" customHeight="1">
      <c r="A79" s="238" t="s">
        <v>4</v>
      </c>
      <c r="B79" s="2082"/>
      <c r="C79" s="2117" t="s">
        <v>640</v>
      </c>
      <c r="D79" s="2117"/>
      <c r="E79" s="273"/>
      <c r="F79" s="274">
        <f>+F45+F55+F63+F73</f>
        <v>242</v>
      </c>
      <c r="G79" s="275">
        <f t="shared" ref="G79:AK79" si="28">+F79+G74-G42</f>
        <v>242</v>
      </c>
      <c r="H79" s="275">
        <f t="shared" si="28"/>
        <v>242</v>
      </c>
      <c r="I79" s="275">
        <f t="shared" si="28"/>
        <v>242</v>
      </c>
      <c r="J79" s="275">
        <f t="shared" si="28"/>
        <v>242</v>
      </c>
      <c r="K79" s="275">
        <f t="shared" si="28"/>
        <v>242</v>
      </c>
      <c r="L79" s="275">
        <f t="shared" si="28"/>
        <v>242</v>
      </c>
      <c r="M79" s="275">
        <f t="shared" si="28"/>
        <v>242</v>
      </c>
      <c r="N79" s="275">
        <f t="shared" si="28"/>
        <v>242</v>
      </c>
      <c r="O79" s="275">
        <f t="shared" si="28"/>
        <v>242</v>
      </c>
      <c r="P79" s="275">
        <f t="shared" si="28"/>
        <v>242</v>
      </c>
      <c r="Q79" s="275">
        <f t="shared" si="28"/>
        <v>242</v>
      </c>
      <c r="R79" s="275">
        <f t="shared" si="28"/>
        <v>242</v>
      </c>
      <c r="S79" s="275">
        <f t="shared" si="28"/>
        <v>242</v>
      </c>
      <c r="T79" s="275">
        <f t="shared" si="28"/>
        <v>242</v>
      </c>
      <c r="U79" s="275">
        <f t="shared" si="28"/>
        <v>242</v>
      </c>
      <c r="V79" s="275">
        <f t="shared" si="28"/>
        <v>242</v>
      </c>
      <c r="W79" s="275">
        <f t="shared" si="28"/>
        <v>242</v>
      </c>
      <c r="X79" s="275">
        <f t="shared" si="28"/>
        <v>170</v>
      </c>
      <c r="Y79" s="275">
        <f t="shared" si="28"/>
        <v>98</v>
      </c>
      <c r="Z79" s="275">
        <f t="shared" si="28"/>
        <v>26</v>
      </c>
      <c r="AA79" s="275">
        <f t="shared" si="28"/>
        <v>-46</v>
      </c>
      <c r="AB79" s="275">
        <f t="shared" si="28"/>
        <v>-46</v>
      </c>
      <c r="AC79" s="275">
        <f t="shared" si="28"/>
        <v>-46</v>
      </c>
      <c r="AD79" s="275">
        <f t="shared" si="28"/>
        <v>-46</v>
      </c>
      <c r="AE79" s="275">
        <f t="shared" si="28"/>
        <v>-46</v>
      </c>
      <c r="AF79" s="275">
        <f t="shared" si="28"/>
        <v>-46</v>
      </c>
      <c r="AG79" s="275">
        <f t="shared" si="28"/>
        <v>-46</v>
      </c>
      <c r="AH79" s="275">
        <f t="shared" si="28"/>
        <v>-46</v>
      </c>
      <c r="AI79" s="275">
        <f t="shared" si="28"/>
        <v>-46</v>
      </c>
      <c r="AJ79" s="275">
        <f t="shared" si="28"/>
        <v>-46</v>
      </c>
      <c r="AK79" s="275">
        <f t="shared" si="28"/>
        <v>-46</v>
      </c>
      <c r="AL79" s="276">
        <f>AK79</f>
        <v>-46</v>
      </c>
    </row>
    <row r="80" spans="1:40" ht="30.75" hidden="1" customHeight="1">
      <c r="A80" s="238" t="s">
        <v>4</v>
      </c>
      <c r="B80" s="2082"/>
      <c r="C80" s="2118" t="s">
        <v>641</v>
      </c>
      <c r="D80" s="2118"/>
      <c r="E80" s="231"/>
      <c r="F80" s="246">
        <f>+F45+F55+F63+F73</f>
        <v>242</v>
      </c>
      <c r="G80" s="232">
        <f t="shared" ref="G80:AK80" si="29">+F80+G75-G43</f>
        <v>242</v>
      </c>
      <c r="H80" s="232">
        <f t="shared" si="29"/>
        <v>242</v>
      </c>
      <c r="I80" s="232">
        <f t="shared" si="29"/>
        <v>242</v>
      </c>
      <c r="J80" s="232">
        <f t="shared" si="29"/>
        <v>242</v>
      </c>
      <c r="K80" s="232">
        <f t="shared" si="29"/>
        <v>242</v>
      </c>
      <c r="L80" s="232">
        <f t="shared" si="29"/>
        <v>242</v>
      </c>
      <c r="M80" s="232">
        <f t="shared" si="29"/>
        <v>242</v>
      </c>
      <c r="N80" s="232">
        <f t="shared" si="29"/>
        <v>242</v>
      </c>
      <c r="O80" s="232">
        <f t="shared" si="29"/>
        <v>242</v>
      </c>
      <c r="P80" s="232">
        <f t="shared" si="29"/>
        <v>242</v>
      </c>
      <c r="Q80" s="232">
        <f t="shared" si="29"/>
        <v>242</v>
      </c>
      <c r="R80" s="232">
        <f t="shared" si="29"/>
        <v>242</v>
      </c>
      <c r="S80" s="232">
        <f t="shared" si="29"/>
        <v>242</v>
      </c>
      <c r="T80" s="232">
        <f t="shared" si="29"/>
        <v>242</v>
      </c>
      <c r="U80" s="232">
        <f t="shared" si="29"/>
        <v>242</v>
      </c>
      <c r="V80" s="232">
        <f t="shared" si="29"/>
        <v>242</v>
      </c>
      <c r="W80" s="232">
        <f t="shared" si="29"/>
        <v>242</v>
      </c>
      <c r="X80" s="232">
        <f t="shared" si="29"/>
        <v>242</v>
      </c>
      <c r="Y80" s="232">
        <f t="shared" si="29"/>
        <v>242</v>
      </c>
      <c r="Z80" s="232">
        <f t="shared" si="29"/>
        <v>242</v>
      </c>
      <c r="AA80" s="232">
        <f t="shared" si="29"/>
        <v>242</v>
      </c>
      <c r="AB80" s="232">
        <f t="shared" si="29"/>
        <v>242</v>
      </c>
      <c r="AC80" s="232">
        <f t="shared" si="29"/>
        <v>242</v>
      </c>
      <c r="AD80" s="232">
        <f t="shared" si="29"/>
        <v>242</v>
      </c>
      <c r="AE80" s="232">
        <f t="shared" si="29"/>
        <v>242</v>
      </c>
      <c r="AF80" s="232">
        <f t="shared" si="29"/>
        <v>242</v>
      </c>
      <c r="AG80" s="232">
        <f t="shared" si="29"/>
        <v>242</v>
      </c>
      <c r="AH80" s="232">
        <f t="shared" si="29"/>
        <v>242</v>
      </c>
      <c r="AI80" s="232">
        <f t="shared" si="29"/>
        <v>242</v>
      </c>
      <c r="AJ80" s="232">
        <f t="shared" si="29"/>
        <v>242</v>
      </c>
      <c r="AK80" s="232">
        <f t="shared" si="29"/>
        <v>242</v>
      </c>
      <c r="AL80" s="267">
        <f>AK80</f>
        <v>242</v>
      </c>
    </row>
    <row r="81" spans="1:38" ht="30.75" hidden="1" customHeight="1" thickBot="1">
      <c r="A81" s="238" t="s">
        <v>4</v>
      </c>
      <c r="B81" s="2083"/>
      <c r="C81" s="2119" t="s">
        <v>8</v>
      </c>
      <c r="D81" s="2119"/>
      <c r="E81" s="228"/>
      <c r="F81" s="229"/>
      <c r="G81" s="230">
        <f>+G80-G79</f>
        <v>0</v>
      </c>
      <c r="H81" s="230">
        <f t="shared" ref="H81:AK81" si="30">+H80-H79</f>
        <v>0</v>
      </c>
      <c r="I81" s="230">
        <f t="shared" si="30"/>
        <v>0</v>
      </c>
      <c r="J81" s="230">
        <f t="shared" si="30"/>
        <v>0</v>
      </c>
      <c r="K81" s="230">
        <f t="shared" si="30"/>
        <v>0</v>
      </c>
      <c r="L81" s="230">
        <f t="shared" si="30"/>
        <v>0</v>
      </c>
      <c r="M81" s="230">
        <f t="shared" si="30"/>
        <v>0</v>
      </c>
      <c r="N81" s="230">
        <f t="shared" si="30"/>
        <v>0</v>
      </c>
      <c r="O81" s="230">
        <f t="shared" si="30"/>
        <v>0</v>
      </c>
      <c r="P81" s="230">
        <f t="shared" si="30"/>
        <v>0</v>
      </c>
      <c r="Q81" s="230">
        <f t="shared" si="30"/>
        <v>0</v>
      </c>
      <c r="R81" s="230">
        <f t="shared" si="30"/>
        <v>0</v>
      </c>
      <c r="S81" s="230">
        <f t="shared" si="30"/>
        <v>0</v>
      </c>
      <c r="T81" s="230">
        <f t="shared" si="30"/>
        <v>0</v>
      </c>
      <c r="U81" s="230">
        <f t="shared" si="30"/>
        <v>0</v>
      </c>
      <c r="V81" s="230">
        <f t="shared" si="30"/>
        <v>0</v>
      </c>
      <c r="W81" s="230">
        <f t="shared" si="30"/>
        <v>0</v>
      </c>
      <c r="X81" s="230">
        <f t="shared" si="30"/>
        <v>72</v>
      </c>
      <c r="Y81" s="230">
        <f t="shared" si="30"/>
        <v>144</v>
      </c>
      <c r="Z81" s="230">
        <f t="shared" si="30"/>
        <v>216</v>
      </c>
      <c r="AA81" s="230">
        <f t="shared" si="30"/>
        <v>288</v>
      </c>
      <c r="AB81" s="230">
        <f t="shared" si="30"/>
        <v>288</v>
      </c>
      <c r="AC81" s="230">
        <f t="shared" si="30"/>
        <v>288</v>
      </c>
      <c r="AD81" s="230">
        <f t="shared" si="30"/>
        <v>288</v>
      </c>
      <c r="AE81" s="230">
        <f t="shared" si="30"/>
        <v>288</v>
      </c>
      <c r="AF81" s="230">
        <f t="shared" si="30"/>
        <v>288</v>
      </c>
      <c r="AG81" s="230">
        <f t="shared" si="30"/>
        <v>288</v>
      </c>
      <c r="AH81" s="230">
        <f t="shared" si="30"/>
        <v>288</v>
      </c>
      <c r="AI81" s="230">
        <f t="shared" si="30"/>
        <v>288</v>
      </c>
      <c r="AJ81" s="230">
        <f t="shared" si="30"/>
        <v>288</v>
      </c>
      <c r="AK81" s="230">
        <f t="shared" si="30"/>
        <v>288</v>
      </c>
      <c r="AL81" s="268">
        <f>+AK81+AL80-AL79</f>
        <v>576</v>
      </c>
    </row>
    <row r="82" spans="1:38" ht="29.25" customHeight="1" thickTop="1">
      <c r="A82" s="238" t="s">
        <v>9</v>
      </c>
      <c r="B82" s="2128" t="s">
        <v>446</v>
      </c>
      <c r="C82" s="2067" t="s">
        <v>120</v>
      </c>
      <c r="D82" s="2068"/>
      <c r="E82" s="127">
        <v>0</v>
      </c>
      <c r="F82" s="128">
        <v>0</v>
      </c>
      <c r="G82" s="798">
        <f>MKJ・MLC・MLL!H7</f>
        <v>0</v>
      </c>
      <c r="H82" s="798">
        <f>MKJ・MLC・MLL!I7</f>
        <v>0</v>
      </c>
      <c r="I82" s="798">
        <f>MKJ・MLC・MLL!J7</f>
        <v>0</v>
      </c>
      <c r="J82" s="798">
        <f>MKJ・MLC・MLL!K7</f>
        <v>0</v>
      </c>
      <c r="K82" s="798">
        <f>MKJ・MLC・MLL!L7</f>
        <v>0</v>
      </c>
      <c r="L82" s="798">
        <f>MKJ・MLC・MLL!M7</f>
        <v>0</v>
      </c>
      <c r="M82" s="798">
        <f>MKJ・MLC・MLL!N7</f>
        <v>0</v>
      </c>
      <c r="N82" s="798">
        <f>MKJ・MLC・MLL!O7</f>
        <v>0</v>
      </c>
      <c r="O82" s="798">
        <f>MKJ・MLC・MLL!P7</f>
        <v>0</v>
      </c>
      <c r="P82" s="798">
        <f>MKJ・MLC・MLL!Q7</f>
        <v>0</v>
      </c>
      <c r="Q82" s="798">
        <f>MKJ・MLC・MLL!R7</f>
        <v>0</v>
      </c>
      <c r="R82" s="798">
        <f>MKJ・MLC・MLL!S7</f>
        <v>0</v>
      </c>
      <c r="S82" s="798">
        <f>MKJ・MLC・MLL!T7</f>
        <v>0</v>
      </c>
      <c r="T82" s="798">
        <f>MKJ・MLC・MLL!U7</f>
        <v>0</v>
      </c>
      <c r="U82" s="798">
        <f>MKJ・MLC・MLL!V7</f>
        <v>0</v>
      </c>
      <c r="V82" s="798">
        <f>MKJ・MLC・MLL!W7</f>
        <v>0</v>
      </c>
      <c r="W82" s="798">
        <f>MKJ・MLC・MLL!X7</f>
        <v>0</v>
      </c>
      <c r="X82" s="798">
        <f>MKJ・MLC・MLL!Y7</f>
        <v>0</v>
      </c>
      <c r="Y82" s="798">
        <f>MKJ・MLC・MLL!Z7</f>
        <v>0</v>
      </c>
      <c r="Z82" s="798">
        <f>MKJ・MLC・MLL!AA7</f>
        <v>0</v>
      </c>
      <c r="AA82" s="798">
        <f>MKJ・MLC・MLL!AB7</f>
        <v>0</v>
      </c>
      <c r="AB82" s="798">
        <f>MKJ・MLC・MLL!AC7</f>
        <v>0</v>
      </c>
      <c r="AC82" s="798">
        <f>MKJ・MLC・MLL!AD7</f>
        <v>0</v>
      </c>
      <c r="AD82" s="798">
        <f>MKJ・MLC・MLL!AE7</f>
        <v>0</v>
      </c>
      <c r="AE82" s="798">
        <f>MKJ・MLC・MLL!AF7</f>
        <v>0</v>
      </c>
      <c r="AF82" s="798">
        <f>MKJ・MLC・MLL!AG7</f>
        <v>0</v>
      </c>
      <c r="AG82" s="798">
        <f>MKJ・MLC・MLL!AH7</f>
        <v>0</v>
      </c>
      <c r="AH82" s="798">
        <f>MKJ・MLC・MLL!AI7</f>
        <v>0</v>
      </c>
      <c r="AI82" s="798">
        <f>MKJ・MLC・MLL!AJ7</f>
        <v>0</v>
      </c>
      <c r="AJ82" s="798">
        <f>MKJ・MLC・MLL!AK7</f>
        <v>0</v>
      </c>
      <c r="AK82" s="798">
        <f>MKJ・MLC・MLL!AL7</f>
        <v>0</v>
      </c>
      <c r="AL82" s="130">
        <v>0</v>
      </c>
    </row>
    <row r="83" spans="1:38" ht="29.25" customHeight="1">
      <c r="A83" s="238" t="s">
        <v>9</v>
      </c>
      <c r="B83" s="2129"/>
      <c r="C83" s="2084" t="s">
        <v>621</v>
      </c>
      <c r="D83" s="2085"/>
      <c r="E83" s="80"/>
      <c r="F83" s="80">
        <v>0</v>
      </c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31">
        <v>0</v>
      </c>
    </row>
    <row r="84" spans="1:38" ht="29.25" customHeight="1">
      <c r="A84" s="238" t="s">
        <v>9</v>
      </c>
      <c r="B84" s="2129"/>
      <c r="C84" s="2120" t="s">
        <v>622</v>
      </c>
      <c r="D84" s="2121"/>
      <c r="E84" s="122"/>
      <c r="F84" s="334"/>
      <c r="G84" s="325"/>
      <c r="H84" s="325"/>
      <c r="I84" s="325"/>
      <c r="J84" s="325"/>
      <c r="K84" s="325"/>
      <c r="L84" s="325"/>
      <c r="M84" s="325"/>
      <c r="N84" s="325"/>
      <c r="O84" s="325"/>
      <c r="P84" s="325"/>
      <c r="Q84" s="325"/>
      <c r="R84" s="325"/>
      <c r="S84" s="325"/>
      <c r="T84" s="325"/>
      <c r="U84" s="325"/>
      <c r="V84" s="325"/>
      <c r="W84" s="325"/>
      <c r="X84" s="325"/>
      <c r="Y84" s="325"/>
      <c r="Z84" s="325"/>
      <c r="AA84" s="325"/>
      <c r="AB84" s="325"/>
      <c r="AC84" s="325"/>
      <c r="AD84" s="325"/>
      <c r="AE84" s="325"/>
      <c r="AF84" s="325"/>
      <c r="AG84" s="325"/>
      <c r="AH84" s="325"/>
      <c r="AI84" s="325"/>
      <c r="AJ84" s="325"/>
      <c r="AK84" s="325"/>
      <c r="AL84" s="335"/>
    </row>
    <row r="85" spans="1:38" ht="29.25" customHeight="1" thickBot="1">
      <c r="A85" s="238" t="s">
        <v>9</v>
      </c>
      <c r="B85" s="2129"/>
      <c r="C85" s="2049" t="s">
        <v>54</v>
      </c>
      <c r="D85" s="2050"/>
      <c r="E85" s="320"/>
      <c r="F85" s="321">
        <f>MKJ・MLC・MLL!G10</f>
        <v>0</v>
      </c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33"/>
    </row>
    <row r="86" spans="1:38" ht="29.25" customHeight="1" thickTop="1">
      <c r="A86" s="238" t="s">
        <v>9</v>
      </c>
      <c r="B86" s="2129"/>
      <c r="C86" s="2051" t="s">
        <v>40</v>
      </c>
      <c r="D86" s="2052"/>
      <c r="E86" s="152"/>
      <c r="F86" s="152">
        <v>0</v>
      </c>
      <c r="G86" s="153">
        <f>MKJ・MLC・MLL!H11</f>
        <v>0</v>
      </c>
      <c r="H86" s="153">
        <f>MKJ・MLC・MLL!I11</f>
        <v>0</v>
      </c>
      <c r="I86" s="153">
        <f>MKJ・MLC・MLL!J11</f>
        <v>0</v>
      </c>
      <c r="J86" s="153">
        <f>MKJ・MLC・MLL!K11</f>
        <v>0</v>
      </c>
      <c r="K86" s="153">
        <f>MKJ・MLC・MLL!L11</f>
        <v>0</v>
      </c>
      <c r="L86" s="153">
        <f>MKJ・MLC・MLL!M11</f>
        <v>0</v>
      </c>
      <c r="M86" s="153">
        <f>MKJ・MLC・MLL!N11</f>
        <v>0</v>
      </c>
      <c r="N86" s="153">
        <f>MKJ・MLC・MLL!O11</f>
        <v>0</v>
      </c>
      <c r="O86" s="153">
        <f>MKJ・MLC・MLL!P11</f>
        <v>0</v>
      </c>
      <c r="P86" s="153">
        <f>MKJ・MLC・MLL!Q11</f>
        <v>0</v>
      </c>
      <c r="Q86" s="153">
        <f>MKJ・MLC・MLL!R11</f>
        <v>0</v>
      </c>
      <c r="R86" s="153">
        <f>MKJ・MLC・MLL!S11</f>
        <v>0</v>
      </c>
      <c r="S86" s="153">
        <f>MKJ・MLC・MLL!T11</f>
        <v>0</v>
      </c>
      <c r="T86" s="153">
        <f>MKJ・MLC・MLL!U11</f>
        <v>0</v>
      </c>
      <c r="U86" s="153">
        <f>MKJ・MLC・MLL!V11</f>
        <v>0</v>
      </c>
      <c r="V86" s="153">
        <f>MKJ・MLC・MLL!W11</f>
        <v>0</v>
      </c>
      <c r="W86" s="153">
        <f>MKJ・MLC・MLL!X11</f>
        <v>0</v>
      </c>
      <c r="X86" s="153">
        <f>MKJ・MLC・MLL!Y11</f>
        <v>0</v>
      </c>
      <c r="Y86" s="153">
        <f>MKJ・MLC・MLL!Z11</f>
        <v>0</v>
      </c>
      <c r="Z86" s="153">
        <f>MKJ・MLC・MLL!AA11</f>
        <v>0</v>
      </c>
      <c r="AA86" s="153">
        <f>MKJ・MLC・MLL!AB11</f>
        <v>0</v>
      </c>
      <c r="AB86" s="153">
        <f>MKJ・MLC・MLL!AC11</f>
        <v>0</v>
      </c>
      <c r="AC86" s="153">
        <f>MKJ・MLC・MLL!AD11</f>
        <v>0</v>
      </c>
      <c r="AD86" s="153">
        <f>MKJ・MLC・MLL!AE11</f>
        <v>0</v>
      </c>
      <c r="AE86" s="153">
        <f>MKJ・MLC・MLL!AF11</f>
        <v>0</v>
      </c>
      <c r="AF86" s="153">
        <f>MKJ・MLC・MLL!AG11</f>
        <v>0</v>
      </c>
      <c r="AG86" s="153">
        <f>MKJ・MLC・MLL!AH11</f>
        <v>0</v>
      </c>
      <c r="AH86" s="153">
        <f>MKJ・MLC・MLL!AI11</f>
        <v>0</v>
      </c>
      <c r="AI86" s="153">
        <f>MKJ・MLC・MLL!AJ11</f>
        <v>0</v>
      </c>
      <c r="AJ86" s="153">
        <f>MKJ・MLC・MLL!AK11</f>
        <v>0</v>
      </c>
      <c r="AK86" s="153">
        <f>MKJ・MLC・MLL!AL11</f>
        <v>0</v>
      </c>
      <c r="AL86" s="178">
        <v>0</v>
      </c>
    </row>
    <row r="87" spans="1:38" ht="29.25" customHeight="1">
      <c r="A87" s="238" t="s">
        <v>9</v>
      </c>
      <c r="B87" s="2129"/>
      <c r="C87" s="2053" t="s">
        <v>140</v>
      </c>
      <c r="D87" s="2054"/>
      <c r="E87" s="123"/>
      <c r="F87" s="120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86"/>
    </row>
    <row r="88" spans="1:38" ht="29.25" customHeight="1">
      <c r="A88" s="238" t="s">
        <v>9</v>
      </c>
      <c r="B88" s="2129"/>
      <c r="C88" s="2122" t="s">
        <v>623</v>
      </c>
      <c r="D88" s="2123"/>
      <c r="E88" s="80"/>
      <c r="F88" s="80"/>
      <c r="G88" s="327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  <c r="AJ88" s="327"/>
      <c r="AK88" s="327"/>
      <c r="AL88" s="372"/>
    </row>
    <row r="89" spans="1:38" ht="29.25" customHeight="1">
      <c r="A89" s="238" t="s">
        <v>9</v>
      </c>
      <c r="B89" s="2129"/>
      <c r="C89" s="2131" t="s">
        <v>624</v>
      </c>
      <c r="D89" s="2132"/>
      <c r="E89" s="170"/>
      <c r="F89" s="171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  <c r="AJ89" s="172"/>
      <c r="AK89" s="172"/>
      <c r="AL89" s="173"/>
    </row>
    <row r="90" spans="1:38" ht="29.25" customHeight="1">
      <c r="A90" s="238" t="s">
        <v>9</v>
      </c>
      <c r="B90" s="2129"/>
      <c r="C90" s="2059" t="s">
        <v>53</v>
      </c>
      <c r="D90" s="2060"/>
      <c r="E90" s="174"/>
      <c r="F90" s="175">
        <f>MKJ・MLC・MLL!G15</f>
        <v>140</v>
      </c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76"/>
    </row>
    <row r="91" spans="1:38" ht="29.25" customHeight="1">
      <c r="A91" s="238" t="s">
        <v>9</v>
      </c>
      <c r="B91" s="2129"/>
      <c r="C91" s="2090" t="s">
        <v>625</v>
      </c>
      <c r="D91" s="2090"/>
      <c r="E91" s="2086" t="s">
        <v>465</v>
      </c>
      <c r="F91" s="125">
        <v>0</v>
      </c>
      <c r="G91" s="116">
        <f>MKJ・MLC・MLL!H20</f>
        <v>0</v>
      </c>
      <c r="H91" s="116">
        <f>MKJ・MLC・MLL!I20</f>
        <v>0</v>
      </c>
      <c r="I91" s="116">
        <f>MKJ・MLC・MLL!J20</f>
        <v>0</v>
      </c>
      <c r="J91" s="116">
        <f>MKJ・MLC・MLL!K20</f>
        <v>0</v>
      </c>
      <c r="K91" s="116">
        <f>MKJ・MLC・MLL!L20</f>
        <v>0</v>
      </c>
      <c r="L91" s="116">
        <f>MKJ・MLC・MLL!M20</f>
        <v>0</v>
      </c>
      <c r="M91" s="116">
        <f>MKJ・MLC・MLL!N20</f>
        <v>0</v>
      </c>
      <c r="N91" s="116">
        <f>MKJ・MLC・MLL!O20</f>
        <v>0</v>
      </c>
      <c r="O91" s="116">
        <f>MKJ・MLC・MLL!P20</f>
        <v>0</v>
      </c>
      <c r="P91" s="116">
        <f>MKJ・MLC・MLL!Q20</f>
        <v>0</v>
      </c>
      <c r="Q91" s="116">
        <f>MKJ・MLC・MLL!R20</f>
        <v>0</v>
      </c>
      <c r="R91" s="116">
        <f>MKJ・MLC・MLL!S20</f>
        <v>0</v>
      </c>
      <c r="S91" s="116">
        <f>MKJ・MLC・MLL!T20</f>
        <v>0</v>
      </c>
      <c r="T91" s="116">
        <f>MKJ・MLC・MLL!U20</f>
        <v>0</v>
      </c>
      <c r="U91" s="116">
        <f>MKJ・MLC・MLL!V20</f>
        <v>0</v>
      </c>
      <c r="V91" s="116">
        <f>MKJ・MLC・MLL!W20</f>
        <v>0</v>
      </c>
      <c r="W91" s="116">
        <f>MKJ・MLC・MLL!X20</f>
        <v>0</v>
      </c>
      <c r="X91" s="116">
        <f>MKJ・MLC・MLL!Y20</f>
        <v>0</v>
      </c>
      <c r="Y91" s="116">
        <f>MKJ・MLC・MLL!Z20</f>
        <v>0</v>
      </c>
      <c r="Z91" s="116">
        <f>MKJ・MLC・MLL!AA20</f>
        <v>0</v>
      </c>
      <c r="AA91" s="116">
        <f>MKJ・MLC・MLL!AB20</f>
        <v>0</v>
      </c>
      <c r="AB91" s="116">
        <f>MKJ・MLC・MLL!AC20</f>
        <v>0</v>
      </c>
      <c r="AC91" s="116">
        <f>MKJ・MLC・MLL!AD20</f>
        <v>0</v>
      </c>
      <c r="AD91" s="116">
        <f>MKJ・MLC・MLL!AE20</f>
        <v>0</v>
      </c>
      <c r="AE91" s="116">
        <f>MKJ・MLC・MLL!AF20</f>
        <v>0</v>
      </c>
      <c r="AF91" s="116">
        <f>MKJ・MLC・MLL!AG20</f>
        <v>0</v>
      </c>
      <c r="AG91" s="116">
        <f>MKJ・MLC・MLL!AH20</f>
        <v>0</v>
      </c>
      <c r="AH91" s="116">
        <f>MKJ・MLC・MLL!AI20</f>
        <v>0</v>
      </c>
      <c r="AI91" s="116">
        <f>MKJ・MLC・MLL!AJ20</f>
        <v>0</v>
      </c>
      <c r="AJ91" s="116">
        <f>MKJ・MLC・MLL!AK20</f>
        <v>0</v>
      </c>
      <c r="AK91" s="116">
        <f>MKJ・MLC・MLL!AL20</f>
        <v>0</v>
      </c>
      <c r="AL91" s="187">
        <v>0</v>
      </c>
    </row>
    <row r="92" spans="1:38" ht="29.25" customHeight="1">
      <c r="A92" s="238" t="s">
        <v>9</v>
      </c>
      <c r="B92" s="2129"/>
      <c r="C92" s="2089" t="s">
        <v>627</v>
      </c>
      <c r="D92" s="2089"/>
      <c r="E92" s="2087"/>
      <c r="F92" s="213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135"/>
    </row>
    <row r="93" spans="1:38" ht="29.25" customHeight="1">
      <c r="A93" s="238" t="s">
        <v>9</v>
      </c>
      <c r="B93" s="2129"/>
      <c r="C93" s="2093" t="s">
        <v>628</v>
      </c>
      <c r="D93" s="2191"/>
      <c r="E93" s="2087"/>
      <c r="F93" s="336"/>
      <c r="G93" s="331"/>
      <c r="H93" s="331"/>
      <c r="I93" s="331"/>
      <c r="J93" s="331"/>
      <c r="K93" s="331"/>
      <c r="L93" s="331"/>
      <c r="M93" s="331"/>
      <c r="N93" s="331"/>
      <c r="O93" s="331"/>
      <c r="P93" s="331"/>
      <c r="Q93" s="331"/>
      <c r="R93" s="331"/>
      <c r="S93" s="331"/>
      <c r="T93" s="331"/>
      <c r="U93" s="331"/>
      <c r="V93" s="331"/>
      <c r="W93" s="331"/>
      <c r="X93" s="331"/>
      <c r="Y93" s="331"/>
      <c r="Z93" s="331"/>
      <c r="AA93" s="331"/>
      <c r="AB93" s="331"/>
      <c r="AC93" s="331"/>
      <c r="AD93" s="331"/>
      <c r="AE93" s="331"/>
      <c r="AF93" s="331"/>
      <c r="AG93" s="331"/>
      <c r="AH93" s="331"/>
      <c r="AI93" s="331"/>
      <c r="AJ93" s="331"/>
      <c r="AK93" s="331"/>
      <c r="AL93" s="332"/>
    </row>
    <row r="94" spans="1:38" ht="29.25" customHeight="1">
      <c r="A94" s="238" t="s">
        <v>9</v>
      </c>
      <c r="B94" s="2129"/>
      <c r="C94" s="2095" t="s">
        <v>629</v>
      </c>
      <c r="D94" s="2192"/>
      <c r="E94" s="2087"/>
      <c r="F94" s="171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  <c r="AJ94" s="172"/>
      <c r="AK94" s="172"/>
      <c r="AL94" s="173"/>
    </row>
    <row r="95" spans="1:38" ht="29.25" customHeight="1">
      <c r="A95" s="238" t="s">
        <v>9</v>
      </c>
      <c r="B95" s="2129"/>
      <c r="C95" s="2090" t="s">
        <v>630</v>
      </c>
      <c r="D95" s="2102"/>
      <c r="E95" s="2087"/>
      <c r="F95" s="125">
        <v>0</v>
      </c>
      <c r="G95" s="116">
        <f>MKJ・MLC・MLL!H28</f>
        <v>0</v>
      </c>
      <c r="H95" s="116">
        <f>MKJ・MLC・MLL!I28</f>
        <v>0</v>
      </c>
      <c r="I95" s="116">
        <f>MKJ・MLC・MLL!J28</f>
        <v>0</v>
      </c>
      <c r="J95" s="116">
        <f>MKJ・MLC・MLL!K28</f>
        <v>0</v>
      </c>
      <c r="K95" s="116">
        <f>MKJ・MLC・MLL!L28</f>
        <v>0</v>
      </c>
      <c r="L95" s="116">
        <f>MKJ・MLC・MLL!M28</f>
        <v>0</v>
      </c>
      <c r="M95" s="116">
        <f>MKJ・MLC・MLL!N28</f>
        <v>0</v>
      </c>
      <c r="N95" s="116">
        <f>MKJ・MLC・MLL!O28</f>
        <v>0</v>
      </c>
      <c r="O95" s="116">
        <f>MKJ・MLC・MLL!P28</f>
        <v>0</v>
      </c>
      <c r="P95" s="116">
        <f>MKJ・MLC・MLL!Q28</f>
        <v>0</v>
      </c>
      <c r="Q95" s="116">
        <f>MKJ・MLC・MLL!R28</f>
        <v>0</v>
      </c>
      <c r="R95" s="116">
        <f>MKJ・MLC・MLL!S28</f>
        <v>0</v>
      </c>
      <c r="S95" s="116">
        <f>MKJ・MLC・MLL!T28</f>
        <v>0</v>
      </c>
      <c r="T95" s="116">
        <f>MKJ・MLC・MLL!U28</f>
        <v>0</v>
      </c>
      <c r="U95" s="116">
        <f>MKJ・MLC・MLL!V28</f>
        <v>0</v>
      </c>
      <c r="V95" s="116">
        <f>MKJ・MLC・MLL!W28</f>
        <v>0</v>
      </c>
      <c r="W95" s="116">
        <f>MKJ・MLC・MLL!X28</f>
        <v>0</v>
      </c>
      <c r="X95" s="116">
        <f>MKJ・MLC・MLL!Y28</f>
        <v>0</v>
      </c>
      <c r="Y95" s="116">
        <f>MKJ・MLC・MLL!Z28</f>
        <v>0</v>
      </c>
      <c r="Z95" s="116">
        <f>MKJ・MLC・MLL!AA28</f>
        <v>0</v>
      </c>
      <c r="AA95" s="116">
        <f>MKJ・MLC・MLL!AB28</f>
        <v>0</v>
      </c>
      <c r="AB95" s="116">
        <f>MKJ・MLC・MLL!AC28</f>
        <v>0</v>
      </c>
      <c r="AC95" s="116">
        <f>MKJ・MLC・MLL!AD28</f>
        <v>0</v>
      </c>
      <c r="AD95" s="116">
        <f>MKJ・MLC・MLL!AE28</f>
        <v>0</v>
      </c>
      <c r="AE95" s="116">
        <f>MKJ・MLC・MLL!AF28</f>
        <v>0</v>
      </c>
      <c r="AF95" s="116">
        <f>MKJ・MLC・MLL!AG28</f>
        <v>0</v>
      </c>
      <c r="AG95" s="116">
        <f>MKJ・MLC・MLL!AH28</f>
        <v>0</v>
      </c>
      <c r="AH95" s="116">
        <f>MKJ・MLC・MLL!AI28</f>
        <v>0</v>
      </c>
      <c r="AI95" s="116">
        <f>MKJ・MLC・MLL!AJ28</f>
        <v>0</v>
      </c>
      <c r="AJ95" s="116">
        <f>MKJ・MLC・MLL!AK28</f>
        <v>0</v>
      </c>
      <c r="AK95" s="116">
        <f>MKJ・MLC・MLL!AL28</f>
        <v>0</v>
      </c>
      <c r="AL95" s="187">
        <v>0</v>
      </c>
    </row>
    <row r="96" spans="1:38" ht="29.25" customHeight="1">
      <c r="A96" s="238" t="s">
        <v>9</v>
      </c>
      <c r="B96" s="2129"/>
      <c r="C96" s="2089" t="s">
        <v>631</v>
      </c>
      <c r="D96" s="2092"/>
      <c r="E96" s="2087"/>
      <c r="F96" s="80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135"/>
    </row>
    <row r="97" spans="1:40" ht="29.25" customHeight="1">
      <c r="A97" s="238" t="s">
        <v>9</v>
      </c>
      <c r="B97" s="2129"/>
      <c r="C97" s="2097" t="s">
        <v>632</v>
      </c>
      <c r="D97" s="2133"/>
      <c r="E97" s="2087"/>
      <c r="F97" s="122"/>
      <c r="G97" s="329"/>
      <c r="H97" s="329"/>
      <c r="I97" s="329"/>
      <c r="J97" s="329"/>
      <c r="K97" s="329"/>
      <c r="L97" s="329"/>
      <c r="M97" s="329"/>
      <c r="N97" s="329"/>
      <c r="O97" s="329"/>
      <c r="P97" s="329"/>
      <c r="Q97" s="329"/>
      <c r="R97" s="329"/>
      <c r="S97" s="329"/>
      <c r="T97" s="329"/>
      <c r="U97" s="329"/>
      <c r="V97" s="329"/>
      <c r="W97" s="329"/>
      <c r="X97" s="329"/>
      <c r="Y97" s="329"/>
      <c r="Z97" s="329"/>
      <c r="AA97" s="329"/>
      <c r="AB97" s="329"/>
      <c r="AC97" s="329"/>
      <c r="AD97" s="329"/>
      <c r="AE97" s="329"/>
      <c r="AF97" s="329"/>
      <c r="AG97" s="329"/>
      <c r="AH97" s="329"/>
      <c r="AI97" s="329"/>
      <c r="AJ97" s="329"/>
      <c r="AK97" s="329"/>
      <c r="AL97" s="330"/>
    </row>
    <row r="98" spans="1:40" ht="29.25" customHeight="1" thickBot="1">
      <c r="A98" s="238" t="s">
        <v>9</v>
      </c>
      <c r="B98" s="2130"/>
      <c r="C98" s="2061" t="s">
        <v>52</v>
      </c>
      <c r="D98" s="2154"/>
      <c r="E98" s="2088"/>
      <c r="F98" s="337">
        <f>MKJ・MLC・MLL!G31</f>
        <v>0</v>
      </c>
      <c r="G98" s="338"/>
      <c r="H98" s="338"/>
      <c r="I98" s="338"/>
      <c r="J98" s="338"/>
      <c r="K98" s="338"/>
      <c r="L98" s="338"/>
      <c r="M98" s="338"/>
      <c r="N98" s="338"/>
      <c r="O98" s="338"/>
      <c r="P98" s="338"/>
      <c r="Q98" s="338"/>
      <c r="R98" s="338"/>
      <c r="S98" s="338"/>
      <c r="T98" s="338"/>
      <c r="U98" s="338"/>
      <c r="V98" s="338"/>
      <c r="W98" s="338"/>
      <c r="X98" s="338"/>
      <c r="Y98" s="338"/>
      <c r="Z98" s="338"/>
      <c r="AA98" s="338"/>
      <c r="AB98" s="338"/>
      <c r="AC98" s="338"/>
      <c r="AD98" s="338"/>
      <c r="AE98" s="338"/>
      <c r="AF98" s="338"/>
      <c r="AG98" s="338"/>
      <c r="AH98" s="338"/>
      <c r="AI98" s="338"/>
      <c r="AJ98" s="338"/>
      <c r="AK98" s="338"/>
      <c r="AL98" s="340"/>
    </row>
    <row r="99" spans="1:40" ht="30.75" hidden="1" customHeight="1" thickTop="1">
      <c r="A99" s="238" t="s">
        <v>4</v>
      </c>
      <c r="B99" s="2082"/>
      <c r="C99" s="2111" t="s">
        <v>220</v>
      </c>
      <c r="D99" s="233" t="s">
        <v>148</v>
      </c>
      <c r="E99" s="234"/>
      <c r="F99" s="234"/>
      <c r="G99" s="239">
        <f t="shared" ref="G99:AK99" si="31">+G87</f>
        <v>0</v>
      </c>
      <c r="H99" s="239">
        <f t="shared" si="31"/>
        <v>0</v>
      </c>
      <c r="I99" s="239">
        <f t="shared" si="31"/>
        <v>0</v>
      </c>
      <c r="J99" s="239">
        <f t="shared" si="31"/>
        <v>0</v>
      </c>
      <c r="K99" s="239">
        <f t="shared" si="31"/>
        <v>0</v>
      </c>
      <c r="L99" s="239">
        <f t="shared" si="31"/>
        <v>0</v>
      </c>
      <c r="M99" s="239">
        <f t="shared" si="31"/>
        <v>0</v>
      </c>
      <c r="N99" s="239">
        <f t="shared" si="31"/>
        <v>0</v>
      </c>
      <c r="O99" s="239">
        <f t="shared" si="31"/>
        <v>0</v>
      </c>
      <c r="P99" s="239">
        <f t="shared" si="31"/>
        <v>0</v>
      </c>
      <c r="Q99" s="239">
        <f t="shared" si="31"/>
        <v>0</v>
      </c>
      <c r="R99" s="239">
        <f t="shared" si="31"/>
        <v>0</v>
      </c>
      <c r="S99" s="239">
        <f t="shared" si="31"/>
        <v>0</v>
      </c>
      <c r="T99" s="239">
        <f t="shared" si="31"/>
        <v>0</v>
      </c>
      <c r="U99" s="239">
        <f t="shared" si="31"/>
        <v>0</v>
      </c>
      <c r="V99" s="239">
        <f t="shared" si="31"/>
        <v>0</v>
      </c>
      <c r="W99" s="239">
        <f t="shared" si="31"/>
        <v>0</v>
      </c>
      <c r="X99" s="239">
        <f t="shared" si="31"/>
        <v>0</v>
      </c>
      <c r="Y99" s="239">
        <f t="shared" si="31"/>
        <v>0</v>
      </c>
      <c r="Z99" s="239">
        <f t="shared" si="31"/>
        <v>0</v>
      </c>
      <c r="AA99" s="239">
        <f t="shared" si="31"/>
        <v>0</v>
      </c>
      <c r="AB99" s="239">
        <f t="shared" si="31"/>
        <v>0</v>
      </c>
      <c r="AC99" s="239">
        <f t="shared" si="31"/>
        <v>0</v>
      </c>
      <c r="AD99" s="239">
        <f t="shared" si="31"/>
        <v>0</v>
      </c>
      <c r="AE99" s="239">
        <f t="shared" si="31"/>
        <v>0</v>
      </c>
      <c r="AF99" s="239">
        <f t="shared" si="31"/>
        <v>0</v>
      </c>
      <c r="AG99" s="239">
        <f t="shared" si="31"/>
        <v>0</v>
      </c>
      <c r="AH99" s="239">
        <f t="shared" si="31"/>
        <v>0</v>
      </c>
      <c r="AI99" s="239">
        <f t="shared" si="31"/>
        <v>0</v>
      </c>
      <c r="AJ99" s="239">
        <f t="shared" si="31"/>
        <v>0</v>
      </c>
      <c r="AK99" s="239">
        <f t="shared" si="31"/>
        <v>0</v>
      </c>
      <c r="AL99" s="269">
        <f>SUM(G99:AK99)</f>
        <v>0</v>
      </c>
      <c r="AN99" s="238" t="s">
        <v>635</v>
      </c>
    </row>
    <row r="100" spans="1:40" ht="30.75" hidden="1" customHeight="1">
      <c r="A100" s="238" t="s">
        <v>4</v>
      </c>
      <c r="B100" s="2082"/>
      <c r="C100" s="2112"/>
      <c r="D100" s="215" t="s">
        <v>636</v>
      </c>
      <c r="E100" s="221"/>
      <c r="F100" s="221"/>
      <c r="G100" s="240">
        <f t="shared" ref="G100:AK100" si="32">+G88+G93</f>
        <v>0</v>
      </c>
      <c r="H100" s="240">
        <f t="shared" si="32"/>
        <v>0</v>
      </c>
      <c r="I100" s="240">
        <f t="shared" si="32"/>
        <v>0</v>
      </c>
      <c r="J100" s="240">
        <f t="shared" si="32"/>
        <v>0</v>
      </c>
      <c r="K100" s="240">
        <f t="shared" si="32"/>
        <v>0</v>
      </c>
      <c r="L100" s="240">
        <f t="shared" si="32"/>
        <v>0</v>
      </c>
      <c r="M100" s="240">
        <f t="shared" si="32"/>
        <v>0</v>
      </c>
      <c r="N100" s="240">
        <f t="shared" si="32"/>
        <v>0</v>
      </c>
      <c r="O100" s="240">
        <f t="shared" si="32"/>
        <v>0</v>
      </c>
      <c r="P100" s="240">
        <f t="shared" si="32"/>
        <v>0</v>
      </c>
      <c r="Q100" s="240">
        <f t="shared" si="32"/>
        <v>0</v>
      </c>
      <c r="R100" s="240">
        <f t="shared" si="32"/>
        <v>0</v>
      </c>
      <c r="S100" s="240">
        <f t="shared" si="32"/>
        <v>0</v>
      </c>
      <c r="T100" s="240">
        <f t="shared" si="32"/>
        <v>0</v>
      </c>
      <c r="U100" s="240">
        <f t="shared" si="32"/>
        <v>0</v>
      </c>
      <c r="V100" s="240">
        <f t="shared" si="32"/>
        <v>0</v>
      </c>
      <c r="W100" s="240">
        <f t="shared" si="32"/>
        <v>0</v>
      </c>
      <c r="X100" s="240">
        <f t="shared" si="32"/>
        <v>0</v>
      </c>
      <c r="Y100" s="240">
        <f t="shared" si="32"/>
        <v>0</v>
      </c>
      <c r="Z100" s="240">
        <f t="shared" si="32"/>
        <v>0</v>
      </c>
      <c r="AA100" s="240">
        <f t="shared" si="32"/>
        <v>0</v>
      </c>
      <c r="AB100" s="240">
        <f t="shared" si="32"/>
        <v>0</v>
      </c>
      <c r="AC100" s="240">
        <f t="shared" si="32"/>
        <v>0</v>
      </c>
      <c r="AD100" s="240">
        <f t="shared" si="32"/>
        <v>0</v>
      </c>
      <c r="AE100" s="240">
        <f t="shared" si="32"/>
        <v>0</v>
      </c>
      <c r="AF100" s="240">
        <f t="shared" si="32"/>
        <v>0</v>
      </c>
      <c r="AG100" s="240">
        <f t="shared" si="32"/>
        <v>0</v>
      </c>
      <c r="AH100" s="240">
        <f t="shared" si="32"/>
        <v>0</v>
      </c>
      <c r="AI100" s="240">
        <f t="shared" si="32"/>
        <v>0</v>
      </c>
      <c r="AJ100" s="240">
        <f t="shared" si="32"/>
        <v>0</v>
      </c>
      <c r="AK100" s="240">
        <f t="shared" si="32"/>
        <v>0</v>
      </c>
      <c r="AL100" s="257">
        <f t="shared" ref="AL100:AL107" si="33">SUM(G100:AK100)</f>
        <v>0</v>
      </c>
      <c r="AN100" s="289" t="e">
        <f>+AL99/(AL100+AL99)</f>
        <v>#DIV/0!</v>
      </c>
    </row>
    <row r="101" spans="1:40" ht="30.75" hidden="1" customHeight="1">
      <c r="A101" s="238" t="s">
        <v>4</v>
      </c>
      <c r="B101" s="2082"/>
      <c r="C101" s="2113" t="s">
        <v>134</v>
      </c>
      <c r="D101" s="214" t="s">
        <v>148</v>
      </c>
      <c r="E101" s="220"/>
      <c r="F101" s="220"/>
      <c r="G101" s="270">
        <f t="shared" ref="G101:AK101" si="34">+G103</f>
        <v>0</v>
      </c>
      <c r="H101" s="270">
        <f t="shared" si="34"/>
        <v>0</v>
      </c>
      <c r="I101" s="270">
        <f t="shared" si="34"/>
        <v>0</v>
      </c>
      <c r="J101" s="270">
        <f t="shared" si="34"/>
        <v>0</v>
      </c>
      <c r="K101" s="270">
        <f t="shared" si="34"/>
        <v>0</v>
      </c>
      <c r="L101" s="270">
        <f t="shared" si="34"/>
        <v>0</v>
      </c>
      <c r="M101" s="270">
        <f t="shared" si="34"/>
        <v>0</v>
      </c>
      <c r="N101" s="270">
        <f t="shared" si="34"/>
        <v>0</v>
      </c>
      <c r="O101" s="270">
        <f t="shared" si="34"/>
        <v>0</v>
      </c>
      <c r="P101" s="270">
        <f t="shared" si="34"/>
        <v>0</v>
      </c>
      <c r="Q101" s="270">
        <f t="shared" si="34"/>
        <v>0</v>
      </c>
      <c r="R101" s="270">
        <f t="shared" si="34"/>
        <v>0</v>
      </c>
      <c r="S101" s="270">
        <f t="shared" si="34"/>
        <v>0</v>
      </c>
      <c r="T101" s="270">
        <f t="shared" si="34"/>
        <v>0</v>
      </c>
      <c r="U101" s="270">
        <f t="shared" si="34"/>
        <v>0</v>
      </c>
      <c r="V101" s="270">
        <f t="shared" si="34"/>
        <v>0</v>
      </c>
      <c r="W101" s="270">
        <f t="shared" si="34"/>
        <v>0</v>
      </c>
      <c r="X101" s="270">
        <f t="shared" si="34"/>
        <v>0</v>
      </c>
      <c r="Y101" s="270">
        <f t="shared" si="34"/>
        <v>0</v>
      </c>
      <c r="Z101" s="270">
        <f t="shared" si="34"/>
        <v>0</v>
      </c>
      <c r="AA101" s="270">
        <f t="shared" si="34"/>
        <v>0</v>
      </c>
      <c r="AB101" s="270">
        <f t="shared" si="34"/>
        <v>0</v>
      </c>
      <c r="AC101" s="270">
        <f t="shared" si="34"/>
        <v>0</v>
      </c>
      <c r="AD101" s="270">
        <f t="shared" si="34"/>
        <v>0</v>
      </c>
      <c r="AE101" s="270">
        <f t="shared" si="34"/>
        <v>0</v>
      </c>
      <c r="AF101" s="270">
        <f t="shared" si="34"/>
        <v>0</v>
      </c>
      <c r="AG101" s="270">
        <f t="shared" si="34"/>
        <v>0</v>
      </c>
      <c r="AH101" s="270">
        <f t="shared" si="34"/>
        <v>0</v>
      </c>
      <c r="AI101" s="270">
        <f t="shared" si="34"/>
        <v>0</v>
      </c>
      <c r="AJ101" s="270">
        <f t="shared" si="34"/>
        <v>0</v>
      </c>
      <c r="AK101" s="270">
        <f t="shared" si="34"/>
        <v>0</v>
      </c>
      <c r="AL101" s="258">
        <f t="shared" si="33"/>
        <v>0</v>
      </c>
    </row>
    <row r="102" spans="1:40" ht="30.75" hidden="1" customHeight="1">
      <c r="A102" s="238" t="s">
        <v>4</v>
      </c>
      <c r="B102" s="2082"/>
      <c r="C102" s="2112"/>
      <c r="D102" s="215" t="s">
        <v>636</v>
      </c>
      <c r="E102" s="221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221"/>
      <c r="AK102" s="221"/>
      <c r="AL102" s="259">
        <f t="shared" si="33"/>
        <v>0</v>
      </c>
      <c r="AN102" s="289" t="e">
        <f>+AL101/(AL102+AL101)</f>
        <v>#DIV/0!</v>
      </c>
    </row>
    <row r="103" spans="1:40" ht="30.75" hidden="1" customHeight="1">
      <c r="A103" s="238" t="s">
        <v>4</v>
      </c>
      <c r="B103" s="2082"/>
      <c r="C103" s="2113" t="s">
        <v>129</v>
      </c>
      <c r="D103" s="214" t="s">
        <v>148</v>
      </c>
      <c r="E103" s="220"/>
      <c r="F103" s="220"/>
      <c r="G103" s="270">
        <f t="shared" ref="G103:AK103" si="35">+G105</f>
        <v>0</v>
      </c>
      <c r="H103" s="270">
        <f t="shared" si="35"/>
        <v>0</v>
      </c>
      <c r="I103" s="270">
        <f t="shared" si="35"/>
        <v>0</v>
      </c>
      <c r="J103" s="270">
        <f t="shared" si="35"/>
        <v>0</v>
      </c>
      <c r="K103" s="270">
        <f t="shared" si="35"/>
        <v>0</v>
      </c>
      <c r="L103" s="270">
        <f t="shared" si="35"/>
        <v>0</v>
      </c>
      <c r="M103" s="270">
        <f t="shared" si="35"/>
        <v>0</v>
      </c>
      <c r="N103" s="270">
        <f t="shared" si="35"/>
        <v>0</v>
      </c>
      <c r="O103" s="270">
        <f t="shared" si="35"/>
        <v>0</v>
      </c>
      <c r="P103" s="270">
        <f t="shared" si="35"/>
        <v>0</v>
      </c>
      <c r="Q103" s="270">
        <f t="shared" si="35"/>
        <v>0</v>
      </c>
      <c r="R103" s="270">
        <f t="shared" si="35"/>
        <v>0</v>
      </c>
      <c r="S103" s="270">
        <f t="shared" si="35"/>
        <v>0</v>
      </c>
      <c r="T103" s="270">
        <f t="shared" si="35"/>
        <v>0</v>
      </c>
      <c r="U103" s="270">
        <f t="shared" si="35"/>
        <v>0</v>
      </c>
      <c r="V103" s="270">
        <f t="shared" si="35"/>
        <v>0</v>
      </c>
      <c r="W103" s="270">
        <f t="shared" si="35"/>
        <v>0</v>
      </c>
      <c r="X103" s="270">
        <f t="shared" si="35"/>
        <v>0</v>
      </c>
      <c r="Y103" s="270">
        <f t="shared" si="35"/>
        <v>0</v>
      </c>
      <c r="Z103" s="270">
        <f t="shared" si="35"/>
        <v>0</v>
      </c>
      <c r="AA103" s="270">
        <f t="shared" si="35"/>
        <v>0</v>
      </c>
      <c r="AB103" s="270">
        <f t="shared" si="35"/>
        <v>0</v>
      </c>
      <c r="AC103" s="270">
        <f t="shared" si="35"/>
        <v>0</v>
      </c>
      <c r="AD103" s="270">
        <f t="shared" si="35"/>
        <v>0</v>
      </c>
      <c r="AE103" s="270">
        <f t="shared" si="35"/>
        <v>0</v>
      </c>
      <c r="AF103" s="270">
        <f t="shared" si="35"/>
        <v>0</v>
      </c>
      <c r="AG103" s="270">
        <f t="shared" si="35"/>
        <v>0</v>
      </c>
      <c r="AH103" s="270">
        <f t="shared" si="35"/>
        <v>0</v>
      </c>
      <c r="AI103" s="270">
        <f t="shared" si="35"/>
        <v>0</v>
      </c>
      <c r="AJ103" s="270">
        <f t="shared" si="35"/>
        <v>0</v>
      </c>
      <c r="AK103" s="270">
        <f t="shared" si="35"/>
        <v>0</v>
      </c>
      <c r="AL103" s="258">
        <f t="shared" si="33"/>
        <v>0</v>
      </c>
    </row>
    <row r="104" spans="1:40" ht="30.75" hidden="1" customHeight="1">
      <c r="A104" s="238" t="s">
        <v>4</v>
      </c>
      <c r="B104" s="2082"/>
      <c r="C104" s="2112"/>
      <c r="D104" s="215" t="s">
        <v>636</v>
      </c>
      <c r="E104" s="221"/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59">
        <f t="shared" si="33"/>
        <v>0</v>
      </c>
      <c r="AN104" s="289" t="e">
        <f>+AL103/(AL104+AL103)</f>
        <v>#DIV/0!</v>
      </c>
    </row>
    <row r="105" spans="1:40" ht="30.75" hidden="1" customHeight="1">
      <c r="A105" s="238" t="s">
        <v>4</v>
      </c>
      <c r="B105" s="2082"/>
      <c r="C105" s="2111" t="s">
        <v>4</v>
      </c>
      <c r="D105" s="214" t="s">
        <v>148</v>
      </c>
      <c r="E105" s="222"/>
      <c r="F105" s="222"/>
      <c r="G105" s="270">
        <f t="shared" ref="G105:AK105" si="36">+G109</f>
        <v>0</v>
      </c>
      <c r="H105" s="270">
        <f t="shared" si="36"/>
        <v>0</v>
      </c>
      <c r="I105" s="270">
        <f t="shared" si="36"/>
        <v>0</v>
      </c>
      <c r="J105" s="270">
        <f t="shared" si="36"/>
        <v>0</v>
      </c>
      <c r="K105" s="270">
        <f t="shared" si="36"/>
        <v>0</v>
      </c>
      <c r="L105" s="270">
        <f t="shared" si="36"/>
        <v>0</v>
      </c>
      <c r="M105" s="270">
        <f t="shared" si="36"/>
        <v>0</v>
      </c>
      <c r="N105" s="270">
        <f t="shared" si="36"/>
        <v>0</v>
      </c>
      <c r="O105" s="270">
        <f t="shared" si="36"/>
        <v>0</v>
      </c>
      <c r="P105" s="270">
        <f t="shared" si="36"/>
        <v>0</v>
      </c>
      <c r="Q105" s="270">
        <f t="shared" si="36"/>
        <v>0</v>
      </c>
      <c r="R105" s="270">
        <f t="shared" si="36"/>
        <v>0</v>
      </c>
      <c r="S105" s="270">
        <f t="shared" si="36"/>
        <v>0</v>
      </c>
      <c r="T105" s="270">
        <f t="shared" si="36"/>
        <v>0</v>
      </c>
      <c r="U105" s="270">
        <f t="shared" si="36"/>
        <v>0</v>
      </c>
      <c r="V105" s="270">
        <f t="shared" si="36"/>
        <v>0</v>
      </c>
      <c r="W105" s="270">
        <f t="shared" si="36"/>
        <v>0</v>
      </c>
      <c r="X105" s="270">
        <f t="shared" si="36"/>
        <v>0</v>
      </c>
      <c r="Y105" s="270">
        <f t="shared" si="36"/>
        <v>0</v>
      </c>
      <c r="Z105" s="270">
        <f t="shared" si="36"/>
        <v>0</v>
      </c>
      <c r="AA105" s="270">
        <f t="shared" si="36"/>
        <v>0</v>
      </c>
      <c r="AB105" s="270">
        <f t="shared" si="36"/>
        <v>0</v>
      </c>
      <c r="AC105" s="270">
        <f t="shared" si="36"/>
        <v>0</v>
      </c>
      <c r="AD105" s="270">
        <f t="shared" si="36"/>
        <v>0</v>
      </c>
      <c r="AE105" s="270">
        <f t="shared" si="36"/>
        <v>0</v>
      </c>
      <c r="AF105" s="270">
        <f t="shared" si="36"/>
        <v>0</v>
      </c>
      <c r="AG105" s="270">
        <f t="shared" si="36"/>
        <v>0</v>
      </c>
      <c r="AH105" s="270">
        <f t="shared" si="36"/>
        <v>0</v>
      </c>
      <c r="AI105" s="270">
        <f t="shared" si="36"/>
        <v>0</v>
      </c>
      <c r="AJ105" s="270">
        <f t="shared" si="36"/>
        <v>0</v>
      </c>
      <c r="AK105" s="270">
        <f t="shared" si="36"/>
        <v>0</v>
      </c>
      <c r="AL105" s="258">
        <f t="shared" si="33"/>
        <v>0</v>
      </c>
    </row>
    <row r="106" spans="1:40" ht="30.75" hidden="1" customHeight="1" thickBot="1">
      <c r="A106" s="238" t="s">
        <v>4</v>
      </c>
      <c r="B106" s="2082"/>
      <c r="C106" s="2114"/>
      <c r="D106" s="216" t="s">
        <v>636</v>
      </c>
      <c r="E106" s="223"/>
      <c r="F106" s="223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  <c r="AK106" s="221"/>
      <c r="AL106" s="259">
        <f t="shared" si="33"/>
        <v>0</v>
      </c>
      <c r="AN106" s="289" t="e">
        <f>+AL105/(AL106+AL105)</f>
        <v>#DIV/0!</v>
      </c>
    </row>
    <row r="107" spans="1:40" ht="30.75" hidden="1" customHeight="1" thickTop="1">
      <c r="A107" s="238" t="s">
        <v>4</v>
      </c>
      <c r="B107" s="2082"/>
      <c r="C107" s="225" t="s">
        <v>637</v>
      </c>
      <c r="D107" s="226" t="s">
        <v>7</v>
      </c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481">
        <f t="shared" si="33"/>
        <v>0</v>
      </c>
    </row>
    <row r="108" spans="1:40" ht="30.75" hidden="1" customHeight="1">
      <c r="A108" s="238" t="s">
        <v>4</v>
      </c>
      <c r="B108" s="2082"/>
      <c r="C108" s="2063" t="s">
        <v>51</v>
      </c>
      <c r="D108" s="2064"/>
      <c r="E108" s="224"/>
      <c r="F108" s="272"/>
      <c r="G108" s="510">
        <f t="shared" ref="G108:AK108" si="37">+F108+G105-G102-G104-G96</f>
        <v>0</v>
      </c>
      <c r="H108" s="510">
        <f t="shared" si="37"/>
        <v>0</v>
      </c>
      <c r="I108" s="510">
        <f t="shared" si="37"/>
        <v>0</v>
      </c>
      <c r="J108" s="510">
        <f t="shared" si="37"/>
        <v>0</v>
      </c>
      <c r="K108" s="510">
        <f t="shared" si="37"/>
        <v>0</v>
      </c>
      <c r="L108" s="510">
        <f t="shared" si="37"/>
        <v>0</v>
      </c>
      <c r="M108" s="510">
        <f t="shared" si="37"/>
        <v>0</v>
      </c>
      <c r="N108" s="510">
        <f t="shared" si="37"/>
        <v>0</v>
      </c>
      <c r="O108" s="510">
        <f t="shared" si="37"/>
        <v>0</v>
      </c>
      <c r="P108" s="510">
        <f t="shared" si="37"/>
        <v>0</v>
      </c>
      <c r="Q108" s="510">
        <f t="shared" si="37"/>
        <v>0</v>
      </c>
      <c r="R108" s="510">
        <f t="shared" si="37"/>
        <v>0</v>
      </c>
      <c r="S108" s="510">
        <f t="shared" si="37"/>
        <v>0</v>
      </c>
      <c r="T108" s="510">
        <f t="shared" si="37"/>
        <v>0</v>
      </c>
      <c r="U108" s="510">
        <f t="shared" si="37"/>
        <v>0</v>
      </c>
      <c r="V108" s="510">
        <f t="shared" si="37"/>
        <v>0</v>
      </c>
      <c r="W108" s="510">
        <f t="shared" si="37"/>
        <v>0</v>
      </c>
      <c r="X108" s="510">
        <f t="shared" si="37"/>
        <v>0</v>
      </c>
      <c r="Y108" s="510">
        <f t="shared" si="37"/>
        <v>0</v>
      </c>
      <c r="Z108" s="510">
        <f t="shared" si="37"/>
        <v>0</v>
      </c>
      <c r="AA108" s="510">
        <f t="shared" si="37"/>
        <v>0</v>
      </c>
      <c r="AB108" s="510">
        <f t="shared" si="37"/>
        <v>0</v>
      </c>
      <c r="AC108" s="510">
        <f t="shared" si="37"/>
        <v>0</v>
      </c>
      <c r="AD108" s="510">
        <f t="shared" si="37"/>
        <v>0</v>
      </c>
      <c r="AE108" s="510">
        <f t="shared" si="37"/>
        <v>0</v>
      </c>
      <c r="AF108" s="510">
        <f t="shared" si="37"/>
        <v>0</v>
      </c>
      <c r="AG108" s="510">
        <f t="shared" si="37"/>
        <v>0</v>
      </c>
      <c r="AH108" s="510">
        <f t="shared" si="37"/>
        <v>0</v>
      </c>
      <c r="AI108" s="510">
        <f t="shared" si="37"/>
        <v>0</v>
      </c>
      <c r="AJ108" s="510">
        <f t="shared" si="37"/>
        <v>0</v>
      </c>
      <c r="AK108" s="510">
        <f t="shared" si="37"/>
        <v>0</v>
      </c>
      <c r="AL108" s="261"/>
    </row>
    <row r="109" spans="1:40" ht="30.75" hidden="1" customHeight="1">
      <c r="A109" s="238" t="s">
        <v>4</v>
      </c>
      <c r="B109" s="2082"/>
      <c r="C109" s="2055" t="s">
        <v>144</v>
      </c>
      <c r="D109" s="2056"/>
      <c r="E109" s="247"/>
      <c r="F109" s="794">
        <f>+管理ﾌｫｰﾏｯﾄ!G35</f>
        <v>1350</v>
      </c>
      <c r="G109" s="290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262">
        <f>SUM(G109:AK109)</f>
        <v>0</v>
      </c>
      <c r="AN109" s="238" t="s">
        <v>638</v>
      </c>
    </row>
    <row r="110" spans="1:40" ht="30.75" hidden="1" customHeight="1">
      <c r="A110" s="238" t="s">
        <v>4</v>
      </c>
      <c r="B110" s="2082"/>
      <c r="C110" s="2057" t="s">
        <v>148</v>
      </c>
      <c r="D110" s="2058"/>
      <c r="E110" s="244"/>
      <c r="F110" s="753"/>
      <c r="G110" s="217">
        <f>+G105-G104-G102-G100</f>
        <v>0</v>
      </c>
      <c r="H110" s="217">
        <f t="shared" ref="H110:AK110" si="38">+H105-H104-H102-H100</f>
        <v>0</v>
      </c>
      <c r="I110" s="217">
        <f t="shared" si="38"/>
        <v>0</v>
      </c>
      <c r="J110" s="217">
        <f t="shared" si="38"/>
        <v>0</v>
      </c>
      <c r="K110" s="217">
        <f t="shared" si="38"/>
        <v>0</v>
      </c>
      <c r="L110" s="217">
        <f t="shared" si="38"/>
        <v>0</v>
      </c>
      <c r="M110" s="217">
        <f t="shared" si="38"/>
        <v>0</v>
      </c>
      <c r="N110" s="217">
        <f t="shared" si="38"/>
        <v>0</v>
      </c>
      <c r="O110" s="217">
        <f t="shared" si="38"/>
        <v>0</v>
      </c>
      <c r="P110" s="217">
        <f t="shared" si="38"/>
        <v>0</v>
      </c>
      <c r="Q110" s="217">
        <f t="shared" si="38"/>
        <v>0</v>
      </c>
      <c r="R110" s="217">
        <f t="shared" si="38"/>
        <v>0</v>
      </c>
      <c r="S110" s="217">
        <f t="shared" si="38"/>
        <v>0</v>
      </c>
      <c r="T110" s="217">
        <f t="shared" si="38"/>
        <v>0</v>
      </c>
      <c r="U110" s="217">
        <f t="shared" si="38"/>
        <v>0</v>
      </c>
      <c r="V110" s="217">
        <f t="shared" si="38"/>
        <v>0</v>
      </c>
      <c r="W110" s="217">
        <f t="shared" si="38"/>
        <v>0</v>
      </c>
      <c r="X110" s="217">
        <f t="shared" si="38"/>
        <v>0</v>
      </c>
      <c r="Y110" s="217">
        <f t="shared" si="38"/>
        <v>0</v>
      </c>
      <c r="Z110" s="217">
        <f t="shared" si="38"/>
        <v>0</v>
      </c>
      <c r="AA110" s="217">
        <f t="shared" si="38"/>
        <v>0</v>
      </c>
      <c r="AB110" s="217">
        <f t="shared" si="38"/>
        <v>0</v>
      </c>
      <c r="AC110" s="217">
        <f t="shared" si="38"/>
        <v>0</v>
      </c>
      <c r="AD110" s="217">
        <f t="shared" si="38"/>
        <v>0</v>
      </c>
      <c r="AE110" s="217">
        <f t="shared" si="38"/>
        <v>0</v>
      </c>
      <c r="AF110" s="217">
        <f t="shared" si="38"/>
        <v>0</v>
      </c>
      <c r="AG110" s="217">
        <f t="shared" si="38"/>
        <v>0</v>
      </c>
      <c r="AH110" s="217">
        <f t="shared" si="38"/>
        <v>0</v>
      </c>
      <c r="AI110" s="217">
        <f t="shared" si="38"/>
        <v>0</v>
      </c>
      <c r="AJ110" s="217">
        <f t="shared" si="38"/>
        <v>0</v>
      </c>
      <c r="AK110" s="217">
        <f t="shared" si="38"/>
        <v>0</v>
      </c>
      <c r="AL110" s="271">
        <f>SUM(G110:AK110)+F110</f>
        <v>0</v>
      </c>
      <c r="AN110" s="289" t="e">
        <f>+AL110/(AL111+AL110)</f>
        <v>#DIV/0!</v>
      </c>
    </row>
    <row r="111" spans="1:40" ht="30.75" hidden="1" customHeight="1">
      <c r="A111" s="238" t="s">
        <v>4</v>
      </c>
      <c r="B111" s="2082"/>
      <c r="C111" s="2115" t="s">
        <v>636</v>
      </c>
      <c r="D111" s="2116"/>
      <c r="E111" s="245"/>
      <c r="F111" s="245"/>
      <c r="G111" s="245">
        <f>+G107+G106+G104+G102+G100</f>
        <v>0</v>
      </c>
      <c r="H111" s="245">
        <f t="shared" ref="H111:AK111" si="39">+H107+H106+H104+H102+H100</f>
        <v>0</v>
      </c>
      <c r="I111" s="245">
        <f t="shared" si="39"/>
        <v>0</v>
      </c>
      <c r="J111" s="245">
        <f t="shared" si="39"/>
        <v>0</v>
      </c>
      <c r="K111" s="245">
        <f t="shared" si="39"/>
        <v>0</v>
      </c>
      <c r="L111" s="245">
        <f t="shared" si="39"/>
        <v>0</v>
      </c>
      <c r="M111" s="245">
        <f t="shared" si="39"/>
        <v>0</v>
      </c>
      <c r="N111" s="245">
        <f t="shared" si="39"/>
        <v>0</v>
      </c>
      <c r="O111" s="245">
        <f t="shared" si="39"/>
        <v>0</v>
      </c>
      <c r="P111" s="245">
        <f t="shared" si="39"/>
        <v>0</v>
      </c>
      <c r="Q111" s="245">
        <f t="shared" si="39"/>
        <v>0</v>
      </c>
      <c r="R111" s="245">
        <f t="shared" si="39"/>
        <v>0</v>
      </c>
      <c r="S111" s="245">
        <f t="shared" si="39"/>
        <v>0</v>
      </c>
      <c r="T111" s="245">
        <f t="shared" si="39"/>
        <v>0</v>
      </c>
      <c r="U111" s="245">
        <f t="shared" si="39"/>
        <v>0</v>
      </c>
      <c r="V111" s="245">
        <f t="shared" si="39"/>
        <v>0</v>
      </c>
      <c r="W111" s="245">
        <f t="shared" si="39"/>
        <v>0</v>
      </c>
      <c r="X111" s="245">
        <f t="shared" si="39"/>
        <v>0</v>
      </c>
      <c r="Y111" s="245">
        <f t="shared" si="39"/>
        <v>0</v>
      </c>
      <c r="Z111" s="245">
        <f t="shared" si="39"/>
        <v>0</v>
      </c>
      <c r="AA111" s="245">
        <f t="shared" si="39"/>
        <v>0</v>
      </c>
      <c r="AB111" s="245">
        <f t="shared" si="39"/>
        <v>0</v>
      </c>
      <c r="AC111" s="245">
        <f t="shared" si="39"/>
        <v>0</v>
      </c>
      <c r="AD111" s="245">
        <f t="shared" si="39"/>
        <v>0</v>
      </c>
      <c r="AE111" s="245">
        <f t="shared" si="39"/>
        <v>0</v>
      </c>
      <c r="AF111" s="245">
        <f t="shared" si="39"/>
        <v>0</v>
      </c>
      <c r="AG111" s="245">
        <f t="shared" si="39"/>
        <v>0</v>
      </c>
      <c r="AH111" s="245">
        <f t="shared" si="39"/>
        <v>0</v>
      </c>
      <c r="AI111" s="245">
        <f t="shared" si="39"/>
        <v>0</v>
      </c>
      <c r="AJ111" s="245">
        <f t="shared" si="39"/>
        <v>0</v>
      </c>
      <c r="AK111" s="245">
        <f t="shared" si="39"/>
        <v>0</v>
      </c>
      <c r="AL111" s="482">
        <f>SUM(G111:AK111)</f>
        <v>0</v>
      </c>
    </row>
    <row r="112" spans="1:40" ht="30.75" hidden="1" customHeight="1">
      <c r="A112" s="238" t="s">
        <v>4</v>
      </c>
      <c r="B112" s="2082"/>
      <c r="C112" s="2057" t="s">
        <v>8</v>
      </c>
      <c r="D112" s="2058"/>
      <c r="E112" s="218"/>
      <c r="F112" s="218"/>
      <c r="G112" s="218">
        <f t="shared" ref="G112:AK112" si="40">+G110-G109</f>
        <v>0</v>
      </c>
      <c r="H112" s="218">
        <f t="shared" si="40"/>
        <v>0</v>
      </c>
      <c r="I112" s="218">
        <f t="shared" si="40"/>
        <v>0</v>
      </c>
      <c r="J112" s="218">
        <f t="shared" si="40"/>
        <v>0</v>
      </c>
      <c r="K112" s="218">
        <f t="shared" si="40"/>
        <v>0</v>
      </c>
      <c r="L112" s="218">
        <f t="shared" si="40"/>
        <v>0</v>
      </c>
      <c r="M112" s="218">
        <f t="shared" si="40"/>
        <v>0</v>
      </c>
      <c r="N112" s="218">
        <f t="shared" si="40"/>
        <v>0</v>
      </c>
      <c r="O112" s="218">
        <f t="shared" si="40"/>
        <v>0</v>
      </c>
      <c r="P112" s="218">
        <f t="shared" si="40"/>
        <v>0</v>
      </c>
      <c r="Q112" s="218">
        <f t="shared" si="40"/>
        <v>0</v>
      </c>
      <c r="R112" s="218">
        <f t="shared" si="40"/>
        <v>0</v>
      </c>
      <c r="S112" s="218">
        <f t="shared" si="40"/>
        <v>0</v>
      </c>
      <c r="T112" s="218">
        <f t="shared" si="40"/>
        <v>0</v>
      </c>
      <c r="U112" s="218">
        <f t="shared" si="40"/>
        <v>0</v>
      </c>
      <c r="V112" s="218">
        <f t="shared" si="40"/>
        <v>0</v>
      </c>
      <c r="W112" s="218">
        <f t="shared" si="40"/>
        <v>0</v>
      </c>
      <c r="X112" s="218">
        <f t="shared" si="40"/>
        <v>0</v>
      </c>
      <c r="Y112" s="218">
        <f t="shared" si="40"/>
        <v>0</v>
      </c>
      <c r="Z112" s="218">
        <f t="shared" si="40"/>
        <v>0</v>
      </c>
      <c r="AA112" s="218">
        <f t="shared" si="40"/>
        <v>0</v>
      </c>
      <c r="AB112" s="218">
        <f t="shared" si="40"/>
        <v>0</v>
      </c>
      <c r="AC112" s="218">
        <f t="shared" si="40"/>
        <v>0</v>
      </c>
      <c r="AD112" s="218">
        <f t="shared" si="40"/>
        <v>0</v>
      </c>
      <c r="AE112" s="218">
        <f t="shared" si="40"/>
        <v>0</v>
      </c>
      <c r="AF112" s="218">
        <f t="shared" si="40"/>
        <v>0</v>
      </c>
      <c r="AG112" s="218">
        <f t="shared" si="40"/>
        <v>0</v>
      </c>
      <c r="AH112" s="218">
        <f t="shared" si="40"/>
        <v>0</v>
      </c>
      <c r="AI112" s="218">
        <f t="shared" si="40"/>
        <v>0</v>
      </c>
      <c r="AJ112" s="218">
        <f t="shared" si="40"/>
        <v>0</v>
      </c>
      <c r="AK112" s="218">
        <f t="shared" si="40"/>
        <v>0</v>
      </c>
      <c r="AL112" s="265">
        <f>SUM(G112:AK112)</f>
        <v>0</v>
      </c>
    </row>
    <row r="113" spans="1:38" ht="30.75" hidden="1" customHeight="1">
      <c r="A113" s="238" t="s">
        <v>4</v>
      </c>
      <c r="B113" s="2082"/>
      <c r="C113" s="2065" t="s">
        <v>639</v>
      </c>
      <c r="D113" s="2066"/>
      <c r="E113" s="219"/>
      <c r="F113" s="219"/>
      <c r="G113" s="219">
        <f t="shared" ref="G113:AK113" si="41">+F113+G112</f>
        <v>0</v>
      </c>
      <c r="H113" s="219">
        <f t="shared" si="41"/>
        <v>0</v>
      </c>
      <c r="I113" s="219">
        <f t="shared" si="41"/>
        <v>0</v>
      </c>
      <c r="J113" s="219">
        <f t="shared" si="41"/>
        <v>0</v>
      </c>
      <c r="K113" s="219">
        <f t="shared" si="41"/>
        <v>0</v>
      </c>
      <c r="L113" s="219">
        <f t="shared" si="41"/>
        <v>0</v>
      </c>
      <c r="M113" s="219">
        <f t="shared" si="41"/>
        <v>0</v>
      </c>
      <c r="N113" s="219">
        <f t="shared" si="41"/>
        <v>0</v>
      </c>
      <c r="O113" s="219">
        <f t="shared" si="41"/>
        <v>0</v>
      </c>
      <c r="P113" s="219">
        <f t="shared" si="41"/>
        <v>0</v>
      </c>
      <c r="Q113" s="219">
        <f t="shared" si="41"/>
        <v>0</v>
      </c>
      <c r="R113" s="219">
        <f t="shared" si="41"/>
        <v>0</v>
      </c>
      <c r="S113" s="219">
        <f t="shared" si="41"/>
        <v>0</v>
      </c>
      <c r="T113" s="219">
        <f t="shared" si="41"/>
        <v>0</v>
      </c>
      <c r="U113" s="219">
        <f t="shared" si="41"/>
        <v>0</v>
      </c>
      <c r="V113" s="219">
        <f t="shared" si="41"/>
        <v>0</v>
      </c>
      <c r="W113" s="219">
        <f t="shared" si="41"/>
        <v>0</v>
      </c>
      <c r="X113" s="219">
        <f t="shared" si="41"/>
        <v>0</v>
      </c>
      <c r="Y113" s="219">
        <f t="shared" si="41"/>
        <v>0</v>
      </c>
      <c r="Z113" s="219">
        <f t="shared" si="41"/>
        <v>0</v>
      </c>
      <c r="AA113" s="219">
        <f t="shared" si="41"/>
        <v>0</v>
      </c>
      <c r="AB113" s="219">
        <f t="shared" si="41"/>
        <v>0</v>
      </c>
      <c r="AC113" s="219">
        <f t="shared" si="41"/>
        <v>0</v>
      </c>
      <c r="AD113" s="219">
        <f t="shared" si="41"/>
        <v>0</v>
      </c>
      <c r="AE113" s="219">
        <f t="shared" si="41"/>
        <v>0</v>
      </c>
      <c r="AF113" s="219">
        <f t="shared" si="41"/>
        <v>0</v>
      </c>
      <c r="AG113" s="219">
        <f t="shared" si="41"/>
        <v>0</v>
      </c>
      <c r="AH113" s="219">
        <f t="shared" si="41"/>
        <v>0</v>
      </c>
      <c r="AI113" s="219">
        <f t="shared" si="41"/>
        <v>0</v>
      </c>
      <c r="AJ113" s="219">
        <f t="shared" si="41"/>
        <v>0</v>
      </c>
      <c r="AK113" s="219">
        <f t="shared" si="41"/>
        <v>0</v>
      </c>
      <c r="AL113" s="266">
        <f>SUM(G113:AK113)</f>
        <v>0</v>
      </c>
    </row>
    <row r="114" spans="1:38" ht="30.75" hidden="1" customHeight="1">
      <c r="A114" s="238" t="s">
        <v>4</v>
      </c>
      <c r="B114" s="2082"/>
      <c r="C114" s="2117" t="s">
        <v>640</v>
      </c>
      <c r="D114" s="2117"/>
      <c r="E114" s="273"/>
      <c r="F114" s="274">
        <f>+F85+F90+F98+F108</f>
        <v>140</v>
      </c>
      <c r="G114" s="275">
        <f t="shared" ref="G114:AK115" si="42">+F114+G109-G82</f>
        <v>140</v>
      </c>
      <c r="H114" s="275">
        <f t="shared" si="42"/>
        <v>140</v>
      </c>
      <c r="I114" s="275">
        <f t="shared" si="42"/>
        <v>140</v>
      </c>
      <c r="J114" s="275">
        <f t="shared" si="42"/>
        <v>140</v>
      </c>
      <c r="K114" s="275">
        <f t="shared" si="42"/>
        <v>140</v>
      </c>
      <c r="L114" s="275">
        <f t="shared" si="42"/>
        <v>140</v>
      </c>
      <c r="M114" s="275">
        <f t="shared" si="42"/>
        <v>140</v>
      </c>
      <c r="N114" s="275">
        <f t="shared" si="42"/>
        <v>140</v>
      </c>
      <c r="O114" s="275">
        <f t="shared" si="42"/>
        <v>140</v>
      </c>
      <c r="P114" s="275">
        <f t="shared" si="42"/>
        <v>140</v>
      </c>
      <c r="Q114" s="275">
        <f t="shared" si="42"/>
        <v>140</v>
      </c>
      <c r="R114" s="275">
        <f t="shared" si="42"/>
        <v>140</v>
      </c>
      <c r="S114" s="275">
        <f t="shared" si="42"/>
        <v>140</v>
      </c>
      <c r="T114" s="275">
        <f t="shared" si="42"/>
        <v>140</v>
      </c>
      <c r="U114" s="275">
        <f t="shared" si="42"/>
        <v>140</v>
      </c>
      <c r="V114" s="275">
        <f t="shared" si="42"/>
        <v>140</v>
      </c>
      <c r="W114" s="275">
        <f t="shared" si="42"/>
        <v>140</v>
      </c>
      <c r="X114" s="275">
        <f t="shared" si="42"/>
        <v>140</v>
      </c>
      <c r="Y114" s="275">
        <f t="shared" si="42"/>
        <v>140</v>
      </c>
      <c r="Z114" s="275">
        <f t="shared" si="42"/>
        <v>140</v>
      </c>
      <c r="AA114" s="275">
        <f t="shared" si="42"/>
        <v>140</v>
      </c>
      <c r="AB114" s="275">
        <f t="shared" si="42"/>
        <v>140</v>
      </c>
      <c r="AC114" s="275">
        <f t="shared" si="42"/>
        <v>140</v>
      </c>
      <c r="AD114" s="275">
        <f t="shared" si="42"/>
        <v>140</v>
      </c>
      <c r="AE114" s="275">
        <f t="shared" si="42"/>
        <v>140</v>
      </c>
      <c r="AF114" s="275">
        <f t="shared" si="42"/>
        <v>140</v>
      </c>
      <c r="AG114" s="275">
        <f t="shared" si="42"/>
        <v>140</v>
      </c>
      <c r="AH114" s="275">
        <f t="shared" si="42"/>
        <v>140</v>
      </c>
      <c r="AI114" s="275">
        <f t="shared" si="42"/>
        <v>140</v>
      </c>
      <c r="AJ114" s="275">
        <f t="shared" si="42"/>
        <v>140</v>
      </c>
      <c r="AK114" s="275">
        <f t="shared" si="42"/>
        <v>140</v>
      </c>
      <c r="AL114" s="276">
        <f>AK114</f>
        <v>140</v>
      </c>
    </row>
    <row r="115" spans="1:38" ht="30.75" hidden="1" customHeight="1">
      <c r="A115" s="238" t="s">
        <v>4</v>
      </c>
      <c r="B115" s="2082"/>
      <c r="C115" s="2118" t="s">
        <v>641</v>
      </c>
      <c r="D115" s="2118"/>
      <c r="E115" s="231"/>
      <c r="F115" s="246">
        <f>+F85+F90+F98+F108</f>
        <v>140</v>
      </c>
      <c r="G115" s="232">
        <f t="shared" si="42"/>
        <v>140</v>
      </c>
      <c r="H115" s="232">
        <f t="shared" si="42"/>
        <v>140</v>
      </c>
      <c r="I115" s="232">
        <f t="shared" si="42"/>
        <v>140</v>
      </c>
      <c r="J115" s="232">
        <f t="shared" si="42"/>
        <v>140</v>
      </c>
      <c r="K115" s="232">
        <f t="shared" si="42"/>
        <v>140</v>
      </c>
      <c r="L115" s="232">
        <f t="shared" si="42"/>
        <v>140</v>
      </c>
      <c r="M115" s="232">
        <f t="shared" si="42"/>
        <v>140</v>
      </c>
      <c r="N115" s="232">
        <f t="shared" si="42"/>
        <v>140</v>
      </c>
      <c r="O115" s="232">
        <f t="shared" si="42"/>
        <v>140</v>
      </c>
      <c r="P115" s="232">
        <f t="shared" si="42"/>
        <v>140</v>
      </c>
      <c r="Q115" s="232">
        <f t="shared" si="42"/>
        <v>140</v>
      </c>
      <c r="R115" s="232">
        <f t="shared" si="42"/>
        <v>140</v>
      </c>
      <c r="S115" s="232">
        <f t="shared" si="42"/>
        <v>140</v>
      </c>
      <c r="T115" s="232">
        <f t="shared" si="42"/>
        <v>140</v>
      </c>
      <c r="U115" s="232">
        <f t="shared" si="42"/>
        <v>140</v>
      </c>
      <c r="V115" s="232">
        <f t="shared" si="42"/>
        <v>140</v>
      </c>
      <c r="W115" s="232">
        <f t="shared" si="42"/>
        <v>140</v>
      </c>
      <c r="X115" s="232">
        <f t="shared" si="42"/>
        <v>140</v>
      </c>
      <c r="Y115" s="232">
        <f t="shared" si="42"/>
        <v>140</v>
      </c>
      <c r="Z115" s="232">
        <f t="shared" si="42"/>
        <v>140</v>
      </c>
      <c r="AA115" s="232">
        <f t="shared" si="42"/>
        <v>140</v>
      </c>
      <c r="AB115" s="232">
        <f t="shared" si="42"/>
        <v>140</v>
      </c>
      <c r="AC115" s="232">
        <f t="shared" si="42"/>
        <v>140</v>
      </c>
      <c r="AD115" s="232">
        <f t="shared" si="42"/>
        <v>140</v>
      </c>
      <c r="AE115" s="232">
        <f t="shared" si="42"/>
        <v>140</v>
      </c>
      <c r="AF115" s="232">
        <f t="shared" si="42"/>
        <v>140</v>
      </c>
      <c r="AG115" s="232">
        <f t="shared" si="42"/>
        <v>140</v>
      </c>
      <c r="AH115" s="232">
        <f t="shared" si="42"/>
        <v>140</v>
      </c>
      <c r="AI115" s="232">
        <f t="shared" si="42"/>
        <v>140</v>
      </c>
      <c r="AJ115" s="232">
        <f t="shared" si="42"/>
        <v>140</v>
      </c>
      <c r="AK115" s="232">
        <f t="shared" si="42"/>
        <v>140</v>
      </c>
      <c r="AL115" s="267">
        <f>AK115</f>
        <v>140</v>
      </c>
    </row>
    <row r="116" spans="1:38" ht="30.75" hidden="1" customHeight="1" thickBot="1">
      <c r="A116" s="238" t="s">
        <v>4</v>
      </c>
      <c r="B116" s="2083"/>
      <c r="C116" s="2119" t="s">
        <v>8</v>
      </c>
      <c r="D116" s="2119"/>
      <c r="E116" s="228"/>
      <c r="F116" s="229"/>
      <c r="G116" s="230">
        <f>+G115-G114</f>
        <v>0</v>
      </c>
      <c r="H116" s="230">
        <f t="shared" ref="H116:AK116" si="43">+H115-H114</f>
        <v>0</v>
      </c>
      <c r="I116" s="230">
        <f t="shared" si="43"/>
        <v>0</v>
      </c>
      <c r="J116" s="230">
        <f t="shared" si="43"/>
        <v>0</v>
      </c>
      <c r="K116" s="230">
        <f t="shared" si="43"/>
        <v>0</v>
      </c>
      <c r="L116" s="230">
        <f t="shared" si="43"/>
        <v>0</v>
      </c>
      <c r="M116" s="230">
        <f t="shared" si="43"/>
        <v>0</v>
      </c>
      <c r="N116" s="230">
        <f t="shared" si="43"/>
        <v>0</v>
      </c>
      <c r="O116" s="230">
        <f t="shared" si="43"/>
        <v>0</v>
      </c>
      <c r="P116" s="230">
        <f t="shared" si="43"/>
        <v>0</v>
      </c>
      <c r="Q116" s="230">
        <f t="shared" si="43"/>
        <v>0</v>
      </c>
      <c r="R116" s="230">
        <f t="shared" si="43"/>
        <v>0</v>
      </c>
      <c r="S116" s="230">
        <f t="shared" si="43"/>
        <v>0</v>
      </c>
      <c r="T116" s="230">
        <f t="shared" si="43"/>
        <v>0</v>
      </c>
      <c r="U116" s="230">
        <f t="shared" si="43"/>
        <v>0</v>
      </c>
      <c r="V116" s="230">
        <f t="shared" si="43"/>
        <v>0</v>
      </c>
      <c r="W116" s="230">
        <f t="shared" si="43"/>
        <v>0</v>
      </c>
      <c r="X116" s="230">
        <f t="shared" si="43"/>
        <v>0</v>
      </c>
      <c r="Y116" s="230">
        <f t="shared" si="43"/>
        <v>0</v>
      </c>
      <c r="Z116" s="230">
        <f t="shared" si="43"/>
        <v>0</v>
      </c>
      <c r="AA116" s="230">
        <f t="shared" si="43"/>
        <v>0</v>
      </c>
      <c r="AB116" s="230">
        <f t="shared" si="43"/>
        <v>0</v>
      </c>
      <c r="AC116" s="230">
        <f t="shared" si="43"/>
        <v>0</v>
      </c>
      <c r="AD116" s="230">
        <f t="shared" si="43"/>
        <v>0</v>
      </c>
      <c r="AE116" s="230">
        <f t="shared" si="43"/>
        <v>0</v>
      </c>
      <c r="AF116" s="230">
        <f t="shared" si="43"/>
        <v>0</v>
      </c>
      <c r="AG116" s="230">
        <f t="shared" si="43"/>
        <v>0</v>
      </c>
      <c r="AH116" s="230">
        <f t="shared" si="43"/>
        <v>0</v>
      </c>
      <c r="AI116" s="230">
        <f t="shared" si="43"/>
        <v>0</v>
      </c>
      <c r="AJ116" s="230">
        <f t="shared" si="43"/>
        <v>0</v>
      </c>
      <c r="AK116" s="230">
        <f t="shared" si="43"/>
        <v>0</v>
      </c>
      <c r="AL116" s="268">
        <f>+AK116+AL115-AL114</f>
        <v>0</v>
      </c>
    </row>
    <row r="117" spans="1:38" ht="30" hidden="1" customHeight="1" thickTop="1">
      <c r="A117" s="238"/>
      <c r="B117" s="2128"/>
      <c r="C117" s="2067" t="s">
        <v>120</v>
      </c>
      <c r="D117" s="2068"/>
      <c r="E117" s="127">
        <f>+GL!E76</f>
        <v>0</v>
      </c>
      <c r="F117" s="128"/>
      <c r="G117" s="798"/>
      <c r="H117" s="798"/>
      <c r="I117" s="798"/>
      <c r="J117" s="798"/>
      <c r="K117" s="798"/>
      <c r="L117" s="798"/>
      <c r="M117" s="798"/>
      <c r="N117" s="798"/>
      <c r="O117" s="798"/>
      <c r="P117" s="798"/>
      <c r="Q117" s="798"/>
      <c r="R117" s="798"/>
      <c r="S117" s="798"/>
      <c r="T117" s="798"/>
      <c r="U117" s="798"/>
      <c r="V117" s="798"/>
      <c r="W117" s="798"/>
      <c r="X117" s="798"/>
      <c r="Y117" s="798"/>
      <c r="Z117" s="798"/>
      <c r="AA117" s="798"/>
      <c r="AB117" s="798"/>
      <c r="AC117" s="798"/>
      <c r="AD117" s="798"/>
      <c r="AE117" s="798"/>
      <c r="AF117" s="798"/>
      <c r="AG117" s="798"/>
      <c r="AH117" s="798"/>
      <c r="AI117" s="798"/>
      <c r="AJ117" s="798"/>
      <c r="AK117" s="801"/>
      <c r="AL117" s="278">
        <f>SUM(G117:AK117)</f>
        <v>0</v>
      </c>
    </row>
    <row r="118" spans="1:38" ht="30" hidden="1" customHeight="1">
      <c r="A118" s="238"/>
      <c r="B118" s="2129"/>
      <c r="C118" s="2084" t="s">
        <v>621</v>
      </c>
      <c r="D118" s="2085"/>
      <c r="E118" s="80"/>
      <c r="F118" s="213">
        <v>0</v>
      </c>
      <c r="G118" s="72">
        <f t="shared" ref="G118:AE118" si="44">+G117</f>
        <v>0</v>
      </c>
      <c r="H118" s="72">
        <f t="shared" si="44"/>
        <v>0</v>
      </c>
      <c r="I118" s="72">
        <f t="shared" si="44"/>
        <v>0</v>
      </c>
      <c r="J118" s="72">
        <f t="shared" si="44"/>
        <v>0</v>
      </c>
      <c r="K118" s="72">
        <f t="shared" si="44"/>
        <v>0</v>
      </c>
      <c r="L118" s="72">
        <f t="shared" si="44"/>
        <v>0</v>
      </c>
      <c r="M118" s="72">
        <f t="shared" si="44"/>
        <v>0</v>
      </c>
      <c r="N118" s="72">
        <f t="shared" si="44"/>
        <v>0</v>
      </c>
      <c r="O118" s="72">
        <f t="shared" si="44"/>
        <v>0</v>
      </c>
      <c r="P118" s="72">
        <f t="shared" si="44"/>
        <v>0</v>
      </c>
      <c r="Q118" s="72">
        <f t="shared" si="44"/>
        <v>0</v>
      </c>
      <c r="R118" s="72">
        <f t="shared" si="44"/>
        <v>0</v>
      </c>
      <c r="S118" s="72">
        <f t="shared" si="44"/>
        <v>0</v>
      </c>
      <c r="T118" s="72">
        <f t="shared" si="44"/>
        <v>0</v>
      </c>
      <c r="U118" s="72">
        <f t="shared" si="44"/>
        <v>0</v>
      </c>
      <c r="V118" s="72">
        <f t="shared" si="44"/>
        <v>0</v>
      </c>
      <c r="W118" s="72">
        <f t="shared" si="44"/>
        <v>0</v>
      </c>
      <c r="X118" s="72">
        <f t="shared" si="44"/>
        <v>0</v>
      </c>
      <c r="Y118" s="72">
        <f t="shared" si="44"/>
        <v>0</v>
      </c>
      <c r="Z118" s="72">
        <f t="shared" si="44"/>
        <v>0</v>
      </c>
      <c r="AA118" s="72">
        <f t="shared" si="44"/>
        <v>0</v>
      </c>
      <c r="AB118" s="72">
        <f t="shared" si="44"/>
        <v>0</v>
      </c>
      <c r="AC118" s="72">
        <f t="shared" si="44"/>
        <v>0</v>
      </c>
      <c r="AD118" s="72">
        <f t="shared" si="44"/>
        <v>0</v>
      </c>
      <c r="AE118" s="72">
        <f t="shared" si="44"/>
        <v>0</v>
      </c>
      <c r="AF118" s="72"/>
      <c r="AG118" s="72"/>
      <c r="AH118" s="72">
        <f>+AH117</f>
        <v>0</v>
      </c>
      <c r="AI118" s="72">
        <f>+AI117</f>
        <v>0</v>
      </c>
      <c r="AJ118" s="72">
        <f>+AJ117</f>
        <v>0</v>
      </c>
      <c r="AK118" s="285">
        <f>+AK117</f>
        <v>0</v>
      </c>
      <c r="AL118" s="475">
        <f>SUM(F118:AK118)</f>
        <v>0</v>
      </c>
    </row>
    <row r="119" spans="1:38" ht="30" hidden="1" customHeight="1">
      <c r="A119" s="238"/>
      <c r="B119" s="2129"/>
      <c r="C119" s="2120" t="s">
        <v>622</v>
      </c>
      <c r="D119" s="2121"/>
      <c r="E119" s="122"/>
      <c r="F119" s="758">
        <f>+F118</f>
        <v>0</v>
      </c>
      <c r="G119" s="325">
        <f t="shared" ref="G119:AK119" si="45">F119-G117+G118</f>
        <v>0</v>
      </c>
      <c r="H119" s="325">
        <f t="shared" si="45"/>
        <v>0</v>
      </c>
      <c r="I119" s="325">
        <f t="shared" si="45"/>
        <v>0</v>
      </c>
      <c r="J119" s="325">
        <f t="shared" si="45"/>
        <v>0</v>
      </c>
      <c r="K119" s="325">
        <f t="shared" si="45"/>
        <v>0</v>
      </c>
      <c r="L119" s="325">
        <f t="shared" si="45"/>
        <v>0</v>
      </c>
      <c r="M119" s="325">
        <f t="shared" si="45"/>
        <v>0</v>
      </c>
      <c r="N119" s="325">
        <f t="shared" si="45"/>
        <v>0</v>
      </c>
      <c r="O119" s="325">
        <f t="shared" si="45"/>
        <v>0</v>
      </c>
      <c r="P119" s="325">
        <f t="shared" si="45"/>
        <v>0</v>
      </c>
      <c r="Q119" s="325">
        <f t="shared" si="45"/>
        <v>0</v>
      </c>
      <c r="R119" s="325">
        <f t="shared" si="45"/>
        <v>0</v>
      </c>
      <c r="S119" s="325">
        <f t="shared" si="45"/>
        <v>0</v>
      </c>
      <c r="T119" s="325">
        <f t="shared" si="45"/>
        <v>0</v>
      </c>
      <c r="U119" s="325">
        <f t="shared" si="45"/>
        <v>0</v>
      </c>
      <c r="V119" s="325">
        <f t="shared" si="45"/>
        <v>0</v>
      </c>
      <c r="W119" s="325">
        <f t="shared" si="45"/>
        <v>0</v>
      </c>
      <c r="X119" s="325">
        <f t="shared" si="45"/>
        <v>0</v>
      </c>
      <c r="Y119" s="325">
        <f t="shared" si="45"/>
        <v>0</v>
      </c>
      <c r="Z119" s="325">
        <f t="shared" si="45"/>
        <v>0</v>
      </c>
      <c r="AA119" s="325">
        <f t="shared" si="45"/>
        <v>0</v>
      </c>
      <c r="AB119" s="325">
        <f t="shared" si="45"/>
        <v>0</v>
      </c>
      <c r="AC119" s="325">
        <f t="shared" si="45"/>
        <v>0</v>
      </c>
      <c r="AD119" s="325">
        <f t="shared" si="45"/>
        <v>0</v>
      </c>
      <c r="AE119" s="325">
        <f t="shared" si="45"/>
        <v>0</v>
      </c>
      <c r="AF119" s="325">
        <f t="shared" si="45"/>
        <v>0</v>
      </c>
      <c r="AG119" s="325">
        <f t="shared" si="45"/>
        <v>0</v>
      </c>
      <c r="AH119" s="325">
        <f t="shared" si="45"/>
        <v>0</v>
      </c>
      <c r="AI119" s="325">
        <f t="shared" si="45"/>
        <v>0</v>
      </c>
      <c r="AJ119" s="325">
        <f t="shared" si="45"/>
        <v>0</v>
      </c>
      <c r="AK119" s="352">
        <f t="shared" si="45"/>
        <v>0</v>
      </c>
      <c r="AL119" s="353"/>
    </row>
    <row r="120" spans="1:38" ht="30" hidden="1" customHeight="1" thickBot="1">
      <c r="A120" s="238"/>
      <c r="B120" s="2129"/>
      <c r="C120" s="2049" t="s">
        <v>54</v>
      </c>
      <c r="D120" s="2050"/>
      <c r="E120" s="320"/>
      <c r="F120" s="321"/>
      <c r="G120" s="322">
        <f>F120+G122-G118</f>
        <v>0</v>
      </c>
      <c r="H120" s="322">
        <f t="shared" ref="H120:AK120" si="46">G120+H122-H118</f>
        <v>0</v>
      </c>
      <c r="I120" s="322">
        <f t="shared" si="46"/>
        <v>0</v>
      </c>
      <c r="J120" s="322">
        <f t="shared" si="46"/>
        <v>0</v>
      </c>
      <c r="K120" s="322">
        <f t="shared" si="46"/>
        <v>0</v>
      </c>
      <c r="L120" s="322">
        <f t="shared" si="46"/>
        <v>0</v>
      </c>
      <c r="M120" s="322">
        <f t="shared" si="46"/>
        <v>0</v>
      </c>
      <c r="N120" s="322">
        <f t="shared" si="46"/>
        <v>0</v>
      </c>
      <c r="O120" s="322">
        <f t="shared" si="46"/>
        <v>0</v>
      </c>
      <c r="P120" s="322">
        <f t="shared" si="46"/>
        <v>0</v>
      </c>
      <c r="Q120" s="322">
        <f t="shared" si="46"/>
        <v>0</v>
      </c>
      <c r="R120" s="322">
        <f t="shared" si="46"/>
        <v>0</v>
      </c>
      <c r="S120" s="322">
        <f t="shared" si="46"/>
        <v>0</v>
      </c>
      <c r="T120" s="322">
        <f t="shared" si="46"/>
        <v>0</v>
      </c>
      <c r="U120" s="322">
        <f t="shared" si="46"/>
        <v>0</v>
      </c>
      <c r="V120" s="322">
        <f t="shared" si="46"/>
        <v>0</v>
      </c>
      <c r="W120" s="322">
        <f t="shared" si="46"/>
        <v>0</v>
      </c>
      <c r="X120" s="322">
        <f t="shared" si="46"/>
        <v>0</v>
      </c>
      <c r="Y120" s="322">
        <f t="shared" si="46"/>
        <v>0</v>
      </c>
      <c r="Z120" s="322">
        <f t="shared" si="46"/>
        <v>0</v>
      </c>
      <c r="AA120" s="322">
        <f t="shared" si="46"/>
        <v>0</v>
      </c>
      <c r="AB120" s="322">
        <f t="shared" si="46"/>
        <v>0</v>
      </c>
      <c r="AC120" s="322">
        <f t="shared" si="46"/>
        <v>0</v>
      </c>
      <c r="AD120" s="322">
        <f t="shared" si="46"/>
        <v>0</v>
      </c>
      <c r="AE120" s="322">
        <f t="shared" si="46"/>
        <v>0</v>
      </c>
      <c r="AF120" s="322">
        <f t="shared" si="46"/>
        <v>0</v>
      </c>
      <c r="AG120" s="322">
        <f t="shared" si="46"/>
        <v>0</v>
      </c>
      <c r="AH120" s="322">
        <f t="shared" si="46"/>
        <v>0</v>
      </c>
      <c r="AI120" s="322">
        <f t="shared" si="46"/>
        <v>0</v>
      </c>
      <c r="AJ120" s="322">
        <f t="shared" si="46"/>
        <v>0</v>
      </c>
      <c r="AK120" s="350">
        <f t="shared" si="46"/>
        <v>0</v>
      </c>
      <c r="AL120" s="351"/>
    </row>
    <row r="121" spans="1:38" ht="30" hidden="1" customHeight="1" thickTop="1">
      <c r="A121" s="238"/>
      <c r="B121" s="2129"/>
      <c r="C121" s="2051" t="s">
        <v>40</v>
      </c>
      <c r="D121" s="2052"/>
      <c r="E121" s="152"/>
      <c r="F121" s="152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286"/>
      <c r="AL121" s="280">
        <f>SUM(G121:AK121)</f>
        <v>0</v>
      </c>
    </row>
    <row r="122" spans="1:38" ht="30" hidden="1" customHeight="1">
      <c r="A122" s="238"/>
      <c r="B122" s="2129"/>
      <c r="C122" s="2053" t="s">
        <v>140</v>
      </c>
      <c r="D122" s="2054"/>
      <c r="E122" s="123"/>
      <c r="F122" s="120"/>
      <c r="G122" s="121">
        <f t="shared" ref="G122:AK122" si="47">+G121</f>
        <v>0</v>
      </c>
      <c r="H122" s="121">
        <f t="shared" si="47"/>
        <v>0</v>
      </c>
      <c r="I122" s="121">
        <f t="shared" si="47"/>
        <v>0</v>
      </c>
      <c r="J122" s="121">
        <f t="shared" si="47"/>
        <v>0</v>
      </c>
      <c r="K122" s="121">
        <f t="shared" si="47"/>
        <v>0</v>
      </c>
      <c r="L122" s="121">
        <f t="shared" si="47"/>
        <v>0</v>
      </c>
      <c r="M122" s="121">
        <f t="shared" si="47"/>
        <v>0</v>
      </c>
      <c r="N122" s="121">
        <f t="shared" si="47"/>
        <v>0</v>
      </c>
      <c r="O122" s="121">
        <f t="shared" si="47"/>
        <v>0</v>
      </c>
      <c r="P122" s="121">
        <f t="shared" si="47"/>
        <v>0</v>
      </c>
      <c r="Q122" s="121">
        <f t="shared" si="47"/>
        <v>0</v>
      </c>
      <c r="R122" s="121">
        <f t="shared" si="47"/>
        <v>0</v>
      </c>
      <c r="S122" s="121">
        <f t="shared" si="47"/>
        <v>0</v>
      </c>
      <c r="T122" s="121">
        <f t="shared" si="47"/>
        <v>0</v>
      </c>
      <c r="U122" s="121">
        <f t="shared" si="47"/>
        <v>0</v>
      </c>
      <c r="V122" s="121">
        <f t="shared" si="47"/>
        <v>0</v>
      </c>
      <c r="W122" s="121">
        <f t="shared" si="47"/>
        <v>0</v>
      </c>
      <c r="X122" s="121">
        <f t="shared" si="47"/>
        <v>0</v>
      </c>
      <c r="Y122" s="121">
        <f t="shared" si="47"/>
        <v>0</v>
      </c>
      <c r="Z122" s="121">
        <f t="shared" si="47"/>
        <v>0</v>
      </c>
      <c r="AA122" s="121">
        <f t="shared" si="47"/>
        <v>0</v>
      </c>
      <c r="AB122" s="121">
        <f t="shared" si="47"/>
        <v>0</v>
      </c>
      <c r="AC122" s="121">
        <f t="shared" si="47"/>
        <v>0</v>
      </c>
      <c r="AD122" s="121">
        <f t="shared" si="47"/>
        <v>0</v>
      </c>
      <c r="AE122" s="121">
        <f t="shared" si="47"/>
        <v>0</v>
      </c>
      <c r="AF122" s="121">
        <f t="shared" si="47"/>
        <v>0</v>
      </c>
      <c r="AG122" s="121">
        <f t="shared" si="47"/>
        <v>0</v>
      </c>
      <c r="AH122" s="121">
        <f t="shared" si="47"/>
        <v>0</v>
      </c>
      <c r="AI122" s="121">
        <f t="shared" si="47"/>
        <v>0</v>
      </c>
      <c r="AJ122" s="121">
        <f t="shared" si="47"/>
        <v>0</v>
      </c>
      <c r="AK122" s="287">
        <f t="shared" si="47"/>
        <v>0</v>
      </c>
      <c r="AL122" s="281">
        <f>SUM(G122:AK122)</f>
        <v>0</v>
      </c>
    </row>
    <row r="123" spans="1:38" ht="30" hidden="1" customHeight="1">
      <c r="A123" s="238"/>
      <c r="B123" s="2129"/>
      <c r="C123" s="2122" t="s">
        <v>623</v>
      </c>
      <c r="D123" s="2123"/>
      <c r="E123" s="80"/>
      <c r="F123" s="80"/>
      <c r="G123" s="327"/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  <c r="AE123" s="327"/>
      <c r="AF123" s="327"/>
      <c r="AG123" s="327"/>
      <c r="AH123" s="327"/>
      <c r="AI123" s="327"/>
      <c r="AJ123" s="327"/>
      <c r="AK123" s="358"/>
      <c r="AL123" s="359">
        <f>SUM(G123:AK123)</f>
        <v>0</v>
      </c>
    </row>
    <row r="124" spans="1:38" ht="30" hidden="1" customHeight="1">
      <c r="A124" s="238"/>
      <c r="B124" s="2129"/>
      <c r="C124" s="2124" t="s">
        <v>624</v>
      </c>
      <c r="D124" s="2125"/>
      <c r="E124" s="124"/>
      <c r="F124" s="122"/>
      <c r="G124" s="329">
        <f t="shared" ref="G124:AK124" si="48">+F124+G122-G121</f>
        <v>0</v>
      </c>
      <c r="H124" s="329">
        <f t="shared" si="48"/>
        <v>0</v>
      </c>
      <c r="I124" s="329">
        <f t="shared" si="48"/>
        <v>0</v>
      </c>
      <c r="J124" s="329">
        <f t="shared" si="48"/>
        <v>0</v>
      </c>
      <c r="K124" s="329">
        <f t="shared" si="48"/>
        <v>0</v>
      </c>
      <c r="L124" s="329">
        <f t="shared" si="48"/>
        <v>0</v>
      </c>
      <c r="M124" s="329">
        <f t="shared" si="48"/>
        <v>0</v>
      </c>
      <c r="N124" s="329">
        <f t="shared" si="48"/>
        <v>0</v>
      </c>
      <c r="O124" s="329">
        <f t="shared" si="48"/>
        <v>0</v>
      </c>
      <c r="P124" s="329">
        <f t="shared" si="48"/>
        <v>0</v>
      </c>
      <c r="Q124" s="329">
        <f t="shared" si="48"/>
        <v>0</v>
      </c>
      <c r="R124" s="329">
        <f t="shared" si="48"/>
        <v>0</v>
      </c>
      <c r="S124" s="329">
        <f t="shared" si="48"/>
        <v>0</v>
      </c>
      <c r="T124" s="329">
        <f t="shared" si="48"/>
        <v>0</v>
      </c>
      <c r="U124" s="329">
        <f t="shared" si="48"/>
        <v>0</v>
      </c>
      <c r="V124" s="329">
        <f t="shared" si="48"/>
        <v>0</v>
      </c>
      <c r="W124" s="329">
        <f t="shared" si="48"/>
        <v>0</v>
      </c>
      <c r="X124" s="329">
        <f t="shared" si="48"/>
        <v>0</v>
      </c>
      <c r="Y124" s="329">
        <f t="shared" si="48"/>
        <v>0</v>
      </c>
      <c r="Z124" s="329">
        <f t="shared" si="48"/>
        <v>0</v>
      </c>
      <c r="AA124" s="329">
        <f t="shared" si="48"/>
        <v>0</v>
      </c>
      <c r="AB124" s="329">
        <f t="shared" si="48"/>
        <v>0</v>
      </c>
      <c r="AC124" s="329">
        <f t="shared" si="48"/>
        <v>0</v>
      </c>
      <c r="AD124" s="329">
        <f t="shared" si="48"/>
        <v>0</v>
      </c>
      <c r="AE124" s="329">
        <f t="shared" si="48"/>
        <v>0</v>
      </c>
      <c r="AF124" s="329">
        <f t="shared" si="48"/>
        <v>0</v>
      </c>
      <c r="AG124" s="329">
        <f t="shared" si="48"/>
        <v>0</v>
      </c>
      <c r="AH124" s="329">
        <f t="shared" si="48"/>
        <v>0</v>
      </c>
      <c r="AI124" s="329">
        <f t="shared" si="48"/>
        <v>0</v>
      </c>
      <c r="AJ124" s="329">
        <f t="shared" si="48"/>
        <v>0</v>
      </c>
      <c r="AK124" s="346">
        <f t="shared" si="48"/>
        <v>0</v>
      </c>
      <c r="AL124" s="347"/>
    </row>
    <row r="125" spans="1:38" ht="30" hidden="1" customHeight="1">
      <c r="A125" s="238"/>
      <c r="B125" s="2129"/>
      <c r="C125" s="2059" t="s">
        <v>53</v>
      </c>
      <c r="D125" s="2060"/>
      <c r="E125" s="174"/>
      <c r="F125" s="175"/>
      <c r="G125" s="167">
        <f t="shared" ref="G125:AK125" si="49">+F125+G127-G122-G123</f>
        <v>0</v>
      </c>
      <c r="H125" s="167">
        <f t="shared" si="49"/>
        <v>0</v>
      </c>
      <c r="I125" s="167">
        <f t="shared" si="49"/>
        <v>0</v>
      </c>
      <c r="J125" s="167">
        <f t="shared" si="49"/>
        <v>0</v>
      </c>
      <c r="K125" s="167">
        <f t="shared" si="49"/>
        <v>0</v>
      </c>
      <c r="L125" s="167">
        <f t="shared" si="49"/>
        <v>0</v>
      </c>
      <c r="M125" s="167">
        <f t="shared" si="49"/>
        <v>0</v>
      </c>
      <c r="N125" s="167">
        <f t="shared" si="49"/>
        <v>0</v>
      </c>
      <c r="O125" s="167">
        <f t="shared" si="49"/>
        <v>0</v>
      </c>
      <c r="P125" s="167">
        <f t="shared" si="49"/>
        <v>0</v>
      </c>
      <c r="Q125" s="167">
        <f t="shared" si="49"/>
        <v>0</v>
      </c>
      <c r="R125" s="167">
        <f t="shared" si="49"/>
        <v>0</v>
      </c>
      <c r="S125" s="167">
        <f t="shared" si="49"/>
        <v>0</v>
      </c>
      <c r="T125" s="167">
        <f t="shared" si="49"/>
        <v>0</v>
      </c>
      <c r="U125" s="167">
        <f t="shared" si="49"/>
        <v>0</v>
      </c>
      <c r="V125" s="167">
        <f t="shared" si="49"/>
        <v>0</v>
      </c>
      <c r="W125" s="167">
        <f t="shared" si="49"/>
        <v>0</v>
      </c>
      <c r="X125" s="167">
        <f t="shared" si="49"/>
        <v>0</v>
      </c>
      <c r="Y125" s="167">
        <f t="shared" si="49"/>
        <v>0</v>
      </c>
      <c r="Z125" s="167">
        <f t="shared" si="49"/>
        <v>0</v>
      </c>
      <c r="AA125" s="167">
        <f t="shared" si="49"/>
        <v>0</v>
      </c>
      <c r="AB125" s="167">
        <f t="shared" si="49"/>
        <v>0</v>
      </c>
      <c r="AC125" s="167">
        <f t="shared" si="49"/>
        <v>0</v>
      </c>
      <c r="AD125" s="167">
        <f t="shared" si="49"/>
        <v>0</v>
      </c>
      <c r="AE125" s="167">
        <f t="shared" si="49"/>
        <v>0</v>
      </c>
      <c r="AF125" s="167">
        <f t="shared" si="49"/>
        <v>0</v>
      </c>
      <c r="AG125" s="167">
        <f t="shared" si="49"/>
        <v>0</v>
      </c>
      <c r="AH125" s="167">
        <f t="shared" si="49"/>
        <v>0</v>
      </c>
      <c r="AI125" s="167">
        <f t="shared" si="49"/>
        <v>0</v>
      </c>
      <c r="AJ125" s="167">
        <f t="shared" si="49"/>
        <v>0</v>
      </c>
      <c r="AK125" s="348">
        <f t="shared" si="49"/>
        <v>0</v>
      </c>
      <c r="AL125" s="349"/>
    </row>
    <row r="126" spans="1:38" ht="30" hidden="1" customHeight="1">
      <c r="A126" s="238"/>
      <c r="B126" s="2129"/>
      <c r="C126" s="2090" t="s">
        <v>625</v>
      </c>
      <c r="D126" s="2102"/>
      <c r="E126" s="2086" t="s">
        <v>645</v>
      </c>
      <c r="F126" s="125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288"/>
      <c r="AL126" s="282">
        <f>SUM(G126:AK126)</f>
        <v>0</v>
      </c>
    </row>
    <row r="127" spans="1:38" ht="30" hidden="1" customHeight="1">
      <c r="A127" s="238"/>
      <c r="B127" s="2129"/>
      <c r="C127" s="2089" t="s">
        <v>627</v>
      </c>
      <c r="D127" s="2092"/>
      <c r="E127" s="2087"/>
      <c r="F127" s="213"/>
      <c r="G127" s="72">
        <f t="shared" ref="G127:AK127" si="50">+G126</f>
        <v>0</v>
      </c>
      <c r="H127" s="72">
        <f t="shared" si="50"/>
        <v>0</v>
      </c>
      <c r="I127" s="72">
        <f t="shared" si="50"/>
        <v>0</v>
      </c>
      <c r="J127" s="72">
        <f t="shared" si="50"/>
        <v>0</v>
      </c>
      <c r="K127" s="72">
        <f t="shared" si="50"/>
        <v>0</v>
      </c>
      <c r="L127" s="72">
        <f t="shared" si="50"/>
        <v>0</v>
      </c>
      <c r="M127" s="72">
        <f t="shared" si="50"/>
        <v>0</v>
      </c>
      <c r="N127" s="72">
        <f t="shared" si="50"/>
        <v>0</v>
      </c>
      <c r="O127" s="72">
        <f t="shared" si="50"/>
        <v>0</v>
      </c>
      <c r="P127" s="72">
        <f t="shared" si="50"/>
        <v>0</v>
      </c>
      <c r="Q127" s="72">
        <f t="shared" si="50"/>
        <v>0</v>
      </c>
      <c r="R127" s="72">
        <f t="shared" si="50"/>
        <v>0</v>
      </c>
      <c r="S127" s="72">
        <f t="shared" si="50"/>
        <v>0</v>
      </c>
      <c r="T127" s="72">
        <f t="shared" si="50"/>
        <v>0</v>
      </c>
      <c r="U127" s="72">
        <f t="shared" si="50"/>
        <v>0</v>
      </c>
      <c r="V127" s="72">
        <f t="shared" si="50"/>
        <v>0</v>
      </c>
      <c r="W127" s="72">
        <f t="shared" si="50"/>
        <v>0</v>
      </c>
      <c r="X127" s="72">
        <f t="shared" si="50"/>
        <v>0</v>
      </c>
      <c r="Y127" s="72">
        <f t="shared" si="50"/>
        <v>0</v>
      </c>
      <c r="Z127" s="72">
        <f t="shared" si="50"/>
        <v>0</v>
      </c>
      <c r="AA127" s="72">
        <f t="shared" si="50"/>
        <v>0</v>
      </c>
      <c r="AB127" s="72">
        <f t="shared" si="50"/>
        <v>0</v>
      </c>
      <c r="AC127" s="72">
        <f t="shared" si="50"/>
        <v>0</v>
      </c>
      <c r="AD127" s="72">
        <f t="shared" si="50"/>
        <v>0</v>
      </c>
      <c r="AE127" s="72">
        <f t="shared" si="50"/>
        <v>0</v>
      </c>
      <c r="AF127" s="72">
        <f t="shared" si="50"/>
        <v>0</v>
      </c>
      <c r="AG127" s="72">
        <f t="shared" si="50"/>
        <v>0</v>
      </c>
      <c r="AH127" s="72">
        <f t="shared" si="50"/>
        <v>0</v>
      </c>
      <c r="AI127" s="72">
        <f t="shared" si="50"/>
        <v>0</v>
      </c>
      <c r="AJ127" s="72">
        <f t="shared" si="50"/>
        <v>0</v>
      </c>
      <c r="AK127" s="285">
        <f t="shared" si="50"/>
        <v>0</v>
      </c>
      <c r="AL127" s="283">
        <f>SUM(G127:AK127)</f>
        <v>0</v>
      </c>
    </row>
    <row r="128" spans="1:38" ht="30" hidden="1" customHeight="1">
      <c r="A128" s="238"/>
      <c r="B128" s="2129"/>
      <c r="C128" s="2093" t="s">
        <v>628</v>
      </c>
      <c r="D128" s="2094"/>
      <c r="E128" s="2087"/>
      <c r="F128" s="80"/>
      <c r="G128" s="331"/>
      <c r="H128" s="331"/>
      <c r="I128" s="331"/>
      <c r="J128" s="331"/>
      <c r="K128" s="331"/>
      <c r="L128" s="331"/>
      <c r="M128" s="331"/>
      <c r="N128" s="331"/>
      <c r="O128" s="331"/>
      <c r="P128" s="331"/>
      <c r="Q128" s="331"/>
      <c r="R128" s="331"/>
      <c r="S128" s="331"/>
      <c r="T128" s="331"/>
      <c r="U128" s="331"/>
      <c r="V128" s="331"/>
      <c r="W128" s="331"/>
      <c r="X128" s="331"/>
      <c r="Y128" s="331"/>
      <c r="Z128" s="331"/>
      <c r="AA128" s="331"/>
      <c r="AB128" s="331"/>
      <c r="AC128" s="331"/>
      <c r="AD128" s="331"/>
      <c r="AE128" s="331"/>
      <c r="AF128" s="331"/>
      <c r="AG128" s="331"/>
      <c r="AH128" s="331"/>
      <c r="AI128" s="331"/>
      <c r="AJ128" s="331"/>
      <c r="AK128" s="356"/>
      <c r="AL128" s="357">
        <f>SUM(G128:AK128)</f>
        <v>0</v>
      </c>
    </row>
    <row r="129" spans="1:40" ht="30" hidden="1" customHeight="1">
      <c r="A129" s="238"/>
      <c r="B129" s="2129"/>
      <c r="C129" s="2095" t="s">
        <v>629</v>
      </c>
      <c r="D129" s="2096"/>
      <c r="E129" s="2087"/>
      <c r="F129" s="171"/>
      <c r="G129" s="172">
        <f t="shared" ref="G129:AK129" si="51">+F129+G127-G126</f>
        <v>0</v>
      </c>
      <c r="H129" s="172">
        <f t="shared" si="51"/>
        <v>0</v>
      </c>
      <c r="I129" s="172">
        <f t="shared" si="51"/>
        <v>0</v>
      </c>
      <c r="J129" s="172">
        <f t="shared" si="51"/>
        <v>0</v>
      </c>
      <c r="K129" s="172">
        <f t="shared" si="51"/>
        <v>0</v>
      </c>
      <c r="L129" s="172">
        <f t="shared" si="51"/>
        <v>0</v>
      </c>
      <c r="M129" s="172">
        <f t="shared" si="51"/>
        <v>0</v>
      </c>
      <c r="N129" s="172">
        <f t="shared" si="51"/>
        <v>0</v>
      </c>
      <c r="O129" s="172">
        <f t="shared" si="51"/>
        <v>0</v>
      </c>
      <c r="P129" s="172">
        <f t="shared" si="51"/>
        <v>0</v>
      </c>
      <c r="Q129" s="172">
        <f t="shared" si="51"/>
        <v>0</v>
      </c>
      <c r="R129" s="172">
        <f t="shared" si="51"/>
        <v>0</v>
      </c>
      <c r="S129" s="172">
        <f t="shared" si="51"/>
        <v>0</v>
      </c>
      <c r="T129" s="172">
        <f t="shared" si="51"/>
        <v>0</v>
      </c>
      <c r="U129" s="172">
        <f t="shared" si="51"/>
        <v>0</v>
      </c>
      <c r="V129" s="172">
        <f t="shared" si="51"/>
        <v>0</v>
      </c>
      <c r="W129" s="172">
        <f t="shared" si="51"/>
        <v>0</v>
      </c>
      <c r="X129" s="172">
        <f t="shared" si="51"/>
        <v>0</v>
      </c>
      <c r="Y129" s="172">
        <f t="shared" si="51"/>
        <v>0</v>
      </c>
      <c r="Z129" s="172">
        <f t="shared" si="51"/>
        <v>0</v>
      </c>
      <c r="AA129" s="172">
        <f t="shared" si="51"/>
        <v>0</v>
      </c>
      <c r="AB129" s="172">
        <f t="shared" si="51"/>
        <v>0</v>
      </c>
      <c r="AC129" s="172">
        <f t="shared" si="51"/>
        <v>0</v>
      </c>
      <c r="AD129" s="172">
        <f t="shared" si="51"/>
        <v>0</v>
      </c>
      <c r="AE129" s="172">
        <f t="shared" si="51"/>
        <v>0</v>
      </c>
      <c r="AF129" s="172">
        <f t="shared" si="51"/>
        <v>0</v>
      </c>
      <c r="AG129" s="172">
        <f t="shared" si="51"/>
        <v>0</v>
      </c>
      <c r="AH129" s="172">
        <f t="shared" si="51"/>
        <v>0</v>
      </c>
      <c r="AI129" s="172">
        <f t="shared" si="51"/>
        <v>0</v>
      </c>
      <c r="AJ129" s="172">
        <f t="shared" si="51"/>
        <v>0</v>
      </c>
      <c r="AK129" s="354">
        <f t="shared" si="51"/>
        <v>0</v>
      </c>
      <c r="AL129" s="355"/>
    </row>
    <row r="130" spans="1:40" ht="30" hidden="1" customHeight="1">
      <c r="A130" s="238"/>
      <c r="B130" s="2129"/>
      <c r="C130" s="2090" t="s">
        <v>630</v>
      </c>
      <c r="D130" s="2090"/>
      <c r="E130" s="2087"/>
      <c r="F130" s="125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6"/>
      <c r="AJ130" s="116"/>
      <c r="AK130" s="288"/>
      <c r="AL130" s="282">
        <f>SUM(G130:AK130)</f>
        <v>0</v>
      </c>
    </row>
    <row r="131" spans="1:40" ht="30" hidden="1" customHeight="1">
      <c r="A131" s="238"/>
      <c r="B131" s="2129"/>
      <c r="C131" s="2089" t="s">
        <v>631</v>
      </c>
      <c r="D131" s="2089"/>
      <c r="E131" s="2087"/>
      <c r="F131" s="80"/>
      <c r="G131" s="72">
        <f t="shared" ref="G131:AK131" si="52">+G130</f>
        <v>0</v>
      </c>
      <c r="H131" s="72">
        <f t="shared" si="52"/>
        <v>0</v>
      </c>
      <c r="I131" s="72">
        <f t="shared" si="52"/>
        <v>0</v>
      </c>
      <c r="J131" s="72">
        <f t="shared" si="52"/>
        <v>0</v>
      </c>
      <c r="K131" s="72">
        <f t="shared" si="52"/>
        <v>0</v>
      </c>
      <c r="L131" s="72">
        <f t="shared" si="52"/>
        <v>0</v>
      </c>
      <c r="M131" s="72">
        <f t="shared" si="52"/>
        <v>0</v>
      </c>
      <c r="N131" s="72">
        <f t="shared" si="52"/>
        <v>0</v>
      </c>
      <c r="O131" s="72">
        <f t="shared" si="52"/>
        <v>0</v>
      </c>
      <c r="P131" s="72">
        <f t="shared" si="52"/>
        <v>0</v>
      </c>
      <c r="Q131" s="72">
        <f t="shared" si="52"/>
        <v>0</v>
      </c>
      <c r="R131" s="72">
        <f t="shared" si="52"/>
        <v>0</v>
      </c>
      <c r="S131" s="72">
        <f t="shared" si="52"/>
        <v>0</v>
      </c>
      <c r="T131" s="72">
        <f t="shared" si="52"/>
        <v>0</v>
      </c>
      <c r="U131" s="72">
        <f t="shared" si="52"/>
        <v>0</v>
      </c>
      <c r="V131" s="72">
        <f t="shared" si="52"/>
        <v>0</v>
      </c>
      <c r="W131" s="72">
        <f t="shared" si="52"/>
        <v>0</v>
      </c>
      <c r="X131" s="72">
        <f t="shared" si="52"/>
        <v>0</v>
      </c>
      <c r="Y131" s="72">
        <f t="shared" si="52"/>
        <v>0</v>
      </c>
      <c r="Z131" s="72">
        <f t="shared" si="52"/>
        <v>0</v>
      </c>
      <c r="AA131" s="72">
        <f t="shared" si="52"/>
        <v>0</v>
      </c>
      <c r="AB131" s="72">
        <f t="shared" si="52"/>
        <v>0</v>
      </c>
      <c r="AC131" s="72">
        <f t="shared" si="52"/>
        <v>0</v>
      </c>
      <c r="AD131" s="72">
        <f t="shared" si="52"/>
        <v>0</v>
      </c>
      <c r="AE131" s="72">
        <f t="shared" si="52"/>
        <v>0</v>
      </c>
      <c r="AF131" s="72">
        <f t="shared" si="52"/>
        <v>0</v>
      </c>
      <c r="AG131" s="72">
        <f t="shared" si="52"/>
        <v>0</v>
      </c>
      <c r="AH131" s="72">
        <f t="shared" si="52"/>
        <v>0</v>
      </c>
      <c r="AI131" s="72">
        <f t="shared" si="52"/>
        <v>0</v>
      </c>
      <c r="AJ131" s="72">
        <f t="shared" si="52"/>
        <v>0</v>
      </c>
      <c r="AK131" s="285">
        <f t="shared" si="52"/>
        <v>0</v>
      </c>
      <c r="AL131" s="283">
        <f>SUM(G131:AK131)</f>
        <v>0</v>
      </c>
    </row>
    <row r="132" spans="1:40" ht="30" hidden="1" customHeight="1">
      <c r="A132" s="238"/>
      <c r="B132" s="2129"/>
      <c r="C132" s="2097" t="s">
        <v>632</v>
      </c>
      <c r="D132" s="2098"/>
      <c r="E132" s="2087"/>
      <c r="F132" s="122"/>
      <c r="G132" s="329">
        <f t="shared" ref="G132:AK132" si="53">+F132+G131-G130</f>
        <v>0</v>
      </c>
      <c r="H132" s="329">
        <f t="shared" si="53"/>
        <v>0</v>
      </c>
      <c r="I132" s="329">
        <f t="shared" si="53"/>
        <v>0</v>
      </c>
      <c r="J132" s="329">
        <f t="shared" si="53"/>
        <v>0</v>
      </c>
      <c r="K132" s="329">
        <f t="shared" si="53"/>
        <v>0</v>
      </c>
      <c r="L132" s="329">
        <f t="shared" si="53"/>
        <v>0</v>
      </c>
      <c r="M132" s="329">
        <f t="shared" si="53"/>
        <v>0</v>
      </c>
      <c r="N132" s="329">
        <f t="shared" si="53"/>
        <v>0</v>
      </c>
      <c r="O132" s="329">
        <f t="shared" si="53"/>
        <v>0</v>
      </c>
      <c r="P132" s="329">
        <f t="shared" si="53"/>
        <v>0</v>
      </c>
      <c r="Q132" s="329">
        <f t="shared" si="53"/>
        <v>0</v>
      </c>
      <c r="R132" s="329">
        <f t="shared" si="53"/>
        <v>0</v>
      </c>
      <c r="S132" s="329">
        <f t="shared" si="53"/>
        <v>0</v>
      </c>
      <c r="T132" s="329">
        <f t="shared" si="53"/>
        <v>0</v>
      </c>
      <c r="U132" s="329">
        <f t="shared" si="53"/>
        <v>0</v>
      </c>
      <c r="V132" s="329">
        <f t="shared" si="53"/>
        <v>0</v>
      </c>
      <c r="W132" s="329">
        <f t="shared" si="53"/>
        <v>0</v>
      </c>
      <c r="X132" s="329">
        <f t="shared" si="53"/>
        <v>0</v>
      </c>
      <c r="Y132" s="329">
        <f t="shared" si="53"/>
        <v>0</v>
      </c>
      <c r="Z132" s="329">
        <f t="shared" si="53"/>
        <v>0</v>
      </c>
      <c r="AA132" s="329">
        <f t="shared" si="53"/>
        <v>0</v>
      </c>
      <c r="AB132" s="329">
        <f t="shared" si="53"/>
        <v>0</v>
      </c>
      <c r="AC132" s="329">
        <f t="shared" si="53"/>
        <v>0</v>
      </c>
      <c r="AD132" s="329">
        <f t="shared" si="53"/>
        <v>0</v>
      </c>
      <c r="AE132" s="329">
        <f t="shared" si="53"/>
        <v>0</v>
      </c>
      <c r="AF132" s="329">
        <f t="shared" si="53"/>
        <v>0</v>
      </c>
      <c r="AG132" s="329">
        <f t="shared" si="53"/>
        <v>0</v>
      </c>
      <c r="AH132" s="329">
        <f t="shared" si="53"/>
        <v>0</v>
      </c>
      <c r="AI132" s="329">
        <f t="shared" si="53"/>
        <v>0</v>
      </c>
      <c r="AJ132" s="329">
        <f t="shared" si="53"/>
        <v>0</v>
      </c>
      <c r="AK132" s="346">
        <f t="shared" si="53"/>
        <v>0</v>
      </c>
      <c r="AL132" s="347"/>
    </row>
    <row r="133" spans="1:40" ht="30" hidden="1" customHeight="1" thickBot="1">
      <c r="A133" s="238"/>
      <c r="B133" s="2130"/>
      <c r="C133" s="2061" t="s">
        <v>52</v>
      </c>
      <c r="D133" s="2062"/>
      <c r="E133" s="2088"/>
      <c r="F133" s="337"/>
      <c r="G133" s="338">
        <f t="shared" ref="G133:AK133" si="54">F133+G131-G127-G128</f>
        <v>0</v>
      </c>
      <c r="H133" s="338">
        <f t="shared" si="54"/>
        <v>0</v>
      </c>
      <c r="I133" s="338">
        <f t="shared" si="54"/>
        <v>0</v>
      </c>
      <c r="J133" s="338">
        <f t="shared" si="54"/>
        <v>0</v>
      </c>
      <c r="K133" s="338">
        <f t="shared" si="54"/>
        <v>0</v>
      </c>
      <c r="L133" s="338">
        <f t="shared" si="54"/>
        <v>0</v>
      </c>
      <c r="M133" s="338">
        <f t="shared" si="54"/>
        <v>0</v>
      </c>
      <c r="N133" s="338">
        <f t="shared" si="54"/>
        <v>0</v>
      </c>
      <c r="O133" s="338">
        <f t="shared" si="54"/>
        <v>0</v>
      </c>
      <c r="P133" s="338">
        <f t="shared" si="54"/>
        <v>0</v>
      </c>
      <c r="Q133" s="338">
        <f t="shared" si="54"/>
        <v>0</v>
      </c>
      <c r="R133" s="338">
        <f t="shared" si="54"/>
        <v>0</v>
      </c>
      <c r="S133" s="338">
        <f t="shared" si="54"/>
        <v>0</v>
      </c>
      <c r="T133" s="338">
        <f t="shared" si="54"/>
        <v>0</v>
      </c>
      <c r="U133" s="338">
        <f t="shared" si="54"/>
        <v>0</v>
      </c>
      <c r="V133" s="338">
        <f t="shared" si="54"/>
        <v>0</v>
      </c>
      <c r="W133" s="338">
        <f t="shared" si="54"/>
        <v>0</v>
      </c>
      <c r="X133" s="338">
        <f t="shared" si="54"/>
        <v>0</v>
      </c>
      <c r="Y133" s="338">
        <f t="shared" si="54"/>
        <v>0</v>
      </c>
      <c r="Z133" s="338">
        <f t="shared" si="54"/>
        <v>0</v>
      </c>
      <c r="AA133" s="338">
        <f t="shared" si="54"/>
        <v>0</v>
      </c>
      <c r="AB133" s="338">
        <f t="shared" si="54"/>
        <v>0</v>
      </c>
      <c r="AC133" s="338">
        <f t="shared" si="54"/>
        <v>0</v>
      </c>
      <c r="AD133" s="338">
        <f t="shared" si="54"/>
        <v>0</v>
      </c>
      <c r="AE133" s="338">
        <f t="shared" si="54"/>
        <v>0</v>
      </c>
      <c r="AF133" s="338">
        <f t="shared" si="54"/>
        <v>0</v>
      </c>
      <c r="AG133" s="338">
        <f t="shared" si="54"/>
        <v>0</v>
      </c>
      <c r="AH133" s="338">
        <f t="shared" si="54"/>
        <v>0</v>
      </c>
      <c r="AI133" s="338">
        <f t="shared" si="54"/>
        <v>0</v>
      </c>
      <c r="AJ133" s="338">
        <f t="shared" si="54"/>
        <v>0</v>
      </c>
      <c r="AK133" s="344">
        <f t="shared" si="54"/>
        <v>0</v>
      </c>
      <c r="AL133" s="345"/>
    </row>
    <row r="134" spans="1:40" ht="28.5" hidden="1" customHeight="1" thickTop="1">
      <c r="A134" s="238"/>
      <c r="B134" s="2082"/>
      <c r="C134" s="2111" t="s">
        <v>220</v>
      </c>
      <c r="D134" s="233" t="s">
        <v>148</v>
      </c>
      <c r="E134" s="234"/>
      <c r="F134" s="234"/>
      <c r="G134" s="239">
        <f t="shared" ref="G134:AK134" si="55">+G122</f>
        <v>0</v>
      </c>
      <c r="H134" s="239">
        <f t="shared" si="55"/>
        <v>0</v>
      </c>
      <c r="I134" s="239">
        <f t="shared" si="55"/>
        <v>0</v>
      </c>
      <c r="J134" s="239">
        <f t="shared" si="55"/>
        <v>0</v>
      </c>
      <c r="K134" s="239">
        <f t="shared" si="55"/>
        <v>0</v>
      </c>
      <c r="L134" s="239">
        <f t="shared" si="55"/>
        <v>0</v>
      </c>
      <c r="M134" s="239">
        <f t="shared" si="55"/>
        <v>0</v>
      </c>
      <c r="N134" s="239">
        <f t="shared" si="55"/>
        <v>0</v>
      </c>
      <c r="O134" s="239">
        <f t="shared" si="55"/>
        <v>0</v>
      </c>
      <c r="P134" s="239">
        <f t="shared" si="55"/>
        <v>0</v>
      </c>
      <c r="Q134" s="239">
        <f t="shared" si="55"/>
        <v>0</v>
      </c>
      <c r="R134" s="239">
        <f t="shared" si="55"/>
        <v>0</v>
      </c>
      <c r="S134" s="239">
        <f t="shared" si="55"/>
        <v>0</v>
      </c>
      <c r="T134" s="239">
        <f t="shared" si="55"/>
        <v>0</v>
      </c>
      <c r="U134" s="239">
        <f t="shared" si="55"/>
        <v>0</v>
      </c>
      <c r="V134" s="239">
        <f t="shared" si="55"/>
        <v>0</v>
      </c>
      <c r="W134" s="239">
        <f t="shared" si="55"/>
        <v>0</v>
      </c>
      <c r="X134" s="239">
        <f t="shared" si="55"/>
        <v>0</v>
      </c>
      <c r="Y134" s="239">
        <f t="shared" si="55"/>
        <v>0</v>
      </c>
      <c r="Z134" s="239">
        <f t="shared" si="55"/>
        <v>0</v>
      </c>
      <c r="AA134" s="239">
        <f t="shared" si="55"/>
        <v>0</v>
      </c>
      <c r="AB134" s="239">
        <f t="shared" si="55"/>
        <v>0</v>
      </c>
      <c r="AC134" s="239">
        <f t="shared" si="55"/>
        <v>0</v>
      </c>
      <c r="AD134" s="239">
        <f t="shared" si="55"/>
        <v>0</v>
      </c>
      <c r="AE134" s="239">
        <f t="shared" si="55"/>
        <v>0</v>
      </c>
      <c r="AF134" s="239">
        <f t="shared" si="55"/>
        <v>0</v>
      </c>
      <c r="AG134" s="239">
        <f t="shared" si="55"/>
        <v>0</v>
      </c>
      <c r="AH134" s="239">
        <f t="shared" si="55"/>
        <v>0</v>
      </c>
      <c r="AI134" s="239">
        <f t="shared" si="55"/>
        <v>0</v>
      </c>
      <c r="AJ134" s="239">
        <f t="shared" si="55"/>
        <v>0</v>
      </c>
      <c r="AK134" s="239">
        <f t="shared" si="55"/>
        <v>0</v>
      </c>
      <c r="AL134" s="269">
        <f>SUM(G134:AK134)</f>
        <v>0</v>
      </c>
      <c r="AN134" s="238" t="s">
        <v>635</v>
      </c>
    </row>
    <row r="135" spans="1:40" ht="28.5" hidden="1" customHeight="1">
      <c r="A135" s="238"/>
      <c r="B135" s="2082"/>
      <c r="C135" s="2112"/>
      <c r="D135" s="215" t="s">
        <v>636</v>
      </c>
      <c r="E135" s="221"/>
      <c r="F135" s="221"/>
      <c r="G135" s="240">
        <f t="shared" ref="G135:AK135" si="56">+G123+G128</f>
        <v>0</v>
      </c>
      <c r="H135" s="240">
        <f t="shared" si="56"/>
        <v>0</v>
      </c>
      <c r="I135" s="240">
        <f t="shared" si="56"/>
        <v>0</v>
      </c>
      <c r="J135" s="240">
        <f t="shared" si="56"/>
        <v>0</v>
      </c>
      <c r="K135" s="240">
        <f t="shared" si="56"/>
        <v>0</v>
      </c>
      <c r="L135" s="240">
        <f t="shared" si="56"/>
        <v>0</v>
      </c>
      <c r="M135" s="240">
        <f t="shared" si="56"/>
        <v>0</v>
      </c>
      <c r="N135" s="240">
        <f t="shared" si="56"/>
        <v>0</v>
      </c>
      <c r="O135" s="240">
        <f t="shared" si="56"/>
        <v>0</v>
      </c>
      <c r="P135" s="240">
        <f t="shared" si="56"/>
        <v>0</v>
      </c>
      <c r="Q135" s="240">
        <f t="shared" si="56"/>
        <v>0</v>
      </c>
      <c r="R135" s="240">
        <f t="shared" si="56"/>
        <v>0</v>
      </c>
      <c r="S135" s="240">
        <f t="shared" si="56"/>
        <v>0</v>
      </c>
      <c r="T135" s="240">
        <f t="shared" si="56"/>
        <v>0</v>
      </c>
      <c r="U135" s="240">
        <f t="shared" si="56"/>
        <v>0</v>
      </c>
      <c r="V135" s="240">
        <f t="shared" si="56"/>
        <v>0</v>
      </c>
      <c r="W135" s="240">
        <f t="shared" si="56"/>
        <v>0</v>
      </c>
      <c r="X135" s="240">
        <f t="shared" si="56"/>
        <v>0</v>
      </c>
      <c r="Y135" s="240">
        <f t="shared" si="56"/>
        <v>0</v>
      </c>
      <c r="Z135" s="240">
        <f t="shared" si="56"/>
        <v>0</v>
      </c>
      <c r="AA135" s="240">
        <f t="shared" si="56"/>
        <v>0</v>
      </c>
      <c r="AB135" s="240">
        <f t="shared" si="56"/>
        <v>0</v>
      </c>
      <c r="AC135" s="240">
        <f t="shared" si="56"/>
        <v>0</v>
      </c>
      <c r="AD135" s="240">
        <f t="shared" si="56"/>
        <v>0</v>
      </c>
      <c r="AE135" s="240">
        <f t="shared" si="56"/>
        <v>0</v>
      </c>
      <c r="AF135" s="240">
        <f t="shared" si="56"/>
        <v>0</v>
      </c>
      <c r="AG135" s="240">
        <f t="shared" si="56"/>
        <v>0</v>
      </c>
      <c r="AH135" s="240">
        <f t="shared" si="56"/>
        <v>0</v>
      </c>
      <c r="AI135" s="240">
        <f t="shared" si="56"/>
        <v>0</v>
      </c>
      <c r="AJ135" s="240">
        <f t="shared" si="56"/>
        <v>0</v>
      </c>
      <c r="AK135" s="240">
        <f t="shared" si="56"/>
        <v>0</v>
      </c>
      <c r="AL135" s="257">
        <f t="shared" ref="AL135:AL142" si="57">SUM(G135:AK135)</f>
        <v>0</v>
      </c>
      <c r="AN135" s="289" t="e">
        <f>+AL134/(AL135+AL134)</f>
        <v>#DIV/0!</v>
      </c>
    </row>
    <row r="136" spans="1:40" ht="28.5" hidden="1" customHeight="1">
      <c r="A136" s="238"/>
      <c r="B136" s="2082"/>
      <c r="C136" s="2113" t="s">
        <v>134</v>
      </c>
      <c r="D136" s="214" t="s">
        <v>148</v>
      </c>
      <c r="E136" s="220"/>
      <c r="F136" s="220"/>
      <c r="G136" s="270">
        <f>+G138</f>
        <v>0</v>
      </c>
      <c r="H136" s="270">
        <f t="shared" ref="H136:AK136" si="58">+H138</f>
        <v>0</v>
      </c>
      <c r="I136" s="270">
        <f t="shared" si="58"/>
        <v>0</v>
      </c>
      <c r="J136" s="270">
        <f t="shared" si="58"/>
        <v>0</v>
      </c>
      <c r="K136" s="270">
        <f t="shared" si="58"/>
        <v>0</v>
      </c>
      <c r="L136" s="270">
        <f t="shared" si="58"/>
        <v>0</v>
      </c>
      <c r="M136" s="270">
        <f t="shared" si="58"/>
        <v>0</v>
      </c>
      <c r="N136" s="270">
        <f t="shared" si="58"/>
        <v>0</v>
      </c>
      <c r="O136" s="270">
        <f t="shared" si="58"/>
        <v>0</v>
      </c>
      <c r="P136" s="270">
        <f t="shared" si="58"/>
        <v>0</v>
      </c>
      <c r="Q136" s="270">
        <f t="shared" si="58"/>
        <v>0</v>
      </c>
      <c r="R136" s="270">
        <f t="shared" si="58"/>
        <v>0</v>
      </c>
      <c r="S136" s="270">
        <f t="shared" si="58"/>
        <v>0</v>
      </c>
      <c r="T136" s="270">
        <f t="shared" si="58"/>
        <v>0</v>
      </c>
      <c r="U136" s="270">
        <f t="shared" si="58"/>
        <v>0</v>
      </c>
      <c r="V136" s="270">
        <f t="shared" si="58"/>
        <v>0</v>
      </c>
      <c r="W136" s="270">
        <f t="shared" si="58"/>
        <v>0</v>
      </c>
      <c r="X136" s="270">
        <f t="shared" si="58"/>
        <v>0</v>
      </c>
      <c r="Y136" s="270">
        <f t="shared" si="58"/>
        <v>0</v>
      </c>
      <c r="Z136" s="270">
        <f t="shared" si="58"/>
        <v>0</v>
      </c>
      <c r="AA136" s="270">
        <f t="shared" si="58"/>
        <v>0</v>
      </c>
      <c r="AB136" s="270">
        <f t="shared" si="58"/>
        <v>0</v>
      </c>
      <c r="AC136" s="270">
        <f t="shared" si="58"/>
        <v>0</v>
      </c>
      <c r="AD136" s="270">
        <f t="shared" si="58"/>
        <v>0</v>
      </c>
      <c r="AE136" s="270">
        <f t="shared" si="58"/>
        <v>0</v>
      </c>
      <c r="AF136" s="270">
        <f t="shared" si="58"/>
        <v>0</v>
      </c>
      <c r="AG136" s="270">
        <f t="shared" si="58"/>
        <v>0</v>
      </c>
      <c r="AH136" s="270">
        <f t="shared" si="58"/>
        <v>0</v>
      </c>
      <c r="AI136" s="270">
        <f t="shared" si="58"/>
        <v>0</v>
      </c>
      <c r="AJ136" s="270">
        <f t="shared" si="58"/>
        <v>0</v>
      </c>
      <c r="AK136" s="270">
        <f t="shared" si="58"/>
        <v>0</v>
      </c>
      <c r="AL136" s="258">
        <f t="shared" si="57"/>
        <v>0</v>
      </c>
    </row>
    <row r="137" spans="1:40" ht="28.5" hidden="1" customHeight="1">
      <c r="A137" s="238"/>
      <c r="B137" s="2082"/>
      <c r="C137" s="2112"/>
      <c r="D137" s="215" t="s">
        <v>636</v>
      </c>
      <c r="E137" s="221"/>
      <c r="F137" s="221"/>
      <c r="G137" s="221"/>
      <c r="H137" s="221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  <c r="Y137" s="221"/>
      <c r="Z137" s="221"/>
      <c r="AA137" s="221"/>
      <c r="AB137" s="221"/>
      <c r="AC137" s="221"/>
      <c r="AD137" s="221"/>
      <c r="AE137" s="221"/>
      <c r="AF137" s="221"/>
      <c r="AG137" s="221"/>
      <c r="AH137" s="221"/>
      <c r="AI137" s="221"/>
      <c r="AJ137" s="221"/>
      <c r="AK137" s="221"/>
      <c r="AL137" s="259">
        <f t="shared" si="57"/>
        <v>0</v>
      </c>
      <c r="AN137" s="289" t="e">
        <f>+AL136/(AL137+AL136)</f>
        <v>#DIV/0!</v>
      </c>
    </row>
    <row r="138" spans="1:40" ht="28.5" hidden="1" customHeight="1">
      <c r="A138" s="238"/>
      <c r="B138" s="2082"/>
      <c r="C138" s="2113" t="s">
        <v>129</v>
      </c>
      <c r="D138" s="214" t="s">
        <v>148</v>
      </c>
      <c r="E138" s="220"/>
      <c r="F138" s="220"/>
      <c r="G138" s="270">
        <f>+G140</f>
        <v>0</v>
      </c>
      <c r="H138" s="270">
        <f t="shared" ref="H138:AK138" si="59">+H140</f>
        <v>0</v>
      </c>
      <c r="I138" s="270">
        <f t="shared" si="59"/>
        <v>0</v>
      </c>
      <c r="J138" s="270">
        <f t="shared" si="59"/>
        <v>0</v>
      </c>
      <c r="K138" s="270">
        <f t="shared" si="59"/>
        <v>0</v>
      </c>
      <c r="L138" s="270">
        <f t="shared" si="59"/>
        <v>0</v>
      </c>
      <c r="M138" s="270">
        <f t="shared" si="59"/>
        <v>0</v>
      </c>
      <c r="N138" s="270">
        <f t="shared" si="59"/>
        <v>0</v>
      </c>
      <c r="O138" s="270">
        <f t="shared" si="59"/>
        <v>0</v>
      </c>
      <c r="P138" s="270">
        <f t="shared" si="59"/>
        <v>0</v>
      </c>
      <c r="Q138" s="270">
        <f t="shared" si="59"/>
        <v>0</v>
      </c>
      <c r="R138" s="270">
        <f t="shared" si="59"/>
        <v>0</v>
      </c>
      <c r="S138" s="270">
        <f t="shared" si="59"/>
        <v>0</v>
      </c>
      <c r="T138" s="270">
        <f t="shared" si="59"/>
        <v>0</v>
      </c>
      <c r="U138" s="270">
        <f t="shared" si="59"/>
        <v>0</v>
      </c>
      <c r="V138" s="270">
        <f t="shared" si="59"/>
        <v>0</v>
      </c>
      <c r="W138" s="270">
        <f t="shared" si="59"/>
        <v>0</v>
      </c>
      <c r="X138" s="270">
        <f t="shared" si="59"/>
        <v>0</v>
      </c>
      <c r="Y138" s="270">
        <f t="shared" si="59"/>
        <v>0</v>
      </c>
      <c r="Z138" s="270">
        <f t="shared" si="59"/>
        <v>0</v>
      </c>
      <c r="AA138" s="270">
        <f t="shared" si="59"/>
        <v>0</v>
      </c>
      <c r="AB138" s="270">
        <f t="shared" si="59"/>
        <v>0</v>
      </c>
      <c r="AC138" s="270">
        <f t="shared" si="59"/>
        <v>0</v>
      </c>
      <c r="AD138" s="270">
        <f t="shared" si="59"/>
        <v>0</v>
      </c>
      <c r="AE138" s="270">
        <f t="shared" si="59"/>
        <v>0</v>
      </c>
      <c r="AF138" s="270">
        <f t="shared" si="59"/>
        <v>0</v>
      </c>
      <c r="AG138" s="270">
        <f t="shared" si="59"/>
        <v>0</v>
      </c>
      <c r="AH138" s="270">
        <f t="shared" si="59"/>
        <v>0</v>
      </c>
      <c r="AI138" s="270">
        <f t="shared" si="59"/>
        <v>0</v>
      </c>
      <c r="AJ138" s="270">
        <f t="shared" si="59"/>
        <v>0</v>
      </c>
      <c r="AK138" s="270">
        <f t="shared" si="59"/>
        <v>0</v>
      </c>
      <c r="AL138" s="258">
        <f t="shared" si="57"/>
        <v>0</v>
      </c>
    </row>
    <row r="139" spans="1:40" ht="28.5" hidden="1" customHeight="1">
      <c r="A139" s="238"/>
      <c r="B139" s="2082"/>
      <c r="C139" s="2112"/>
      <c r="D139" s="215" t="s">
        <v>636</v>
      </c>
      <c r="E139" s="221"/>
      <c r="F139" s="221"/>
      <c r="G139" s="221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  <c r="AA139" s="221"/>
      <c r="AB139" s="221"/>
      <c r="AC139" s="221"/>
      <c r="AD139" s="221"/>
      <c r="AE139" s="221"/>
      <c r="AF139" s="221"/>
      <c r="AG139" s="221"/>
      <c r="AH139" s="221"/>
      <c r="AI139" s="221"/>
      <c r="AJ139" s="221"/>
      <c r="AK139" s="221"/>
      <c r="AL139" s="259">
        <f t="shared" si="57"/>
        <v>0</v>
      </c>
      <c r="AN139" s="289" t="e">
        <f>+AL138/(AL139+AL138)</f>
        <v>#DIV/0!</v>
      </c>
    </row>
    <row r="140" spans="1:40" ht="28.5" hidden="1" customHeight="1">
      <c r="A140" s="238"/>
      <c r="B140" s="2082"/>
      <c r="C140" s="2111" t="s">
        <v>4</v>
      </c>
      <c r="D140" s="214" t="s">
        <v>148</v>
      </c>
      <c r="E140" s="222"/>
      <c r="F140" s="222"/>
      <c r="G140" s="270">
        <f>+G144</f>
        <v>0</v>
      </c>
      <c r="H140" s="270">
        <f t="shared" ref="H140:AK140" si="60">+H144</f>
        <v>0</v>
      </c>
      <c r="I140" s="270">
        <f t="shared" si="60"/>
        <v>0</v>
      </c>
      <c r="J140" s="270">
        <f t="shared" si="60"/>
        <v>0</v>
      </c>
      <c r="K140" s="270">
        <f t="shared" si="60"/>
        <v>0</v>
      </c>
      <c r="L140" s="270">
        <f t="shared" si="60"/>
        <v>0</v>
      </c>
      <c r="M140" s="270">
        <f t="shared" si="60"/>
        <v>0</v>
      </c>
      <c r="N140" s="270">
        <f t="shared" si="60"/>
        <v>0</v>
      </c>
      <c r="O140" s="270">
        <f t="shared" si="60"/>
        <v>0</v>
      </c>
      <c r="P140" s="270">
        <f t="shared" si="60"/>
        <v>0</v>
      </c>
      <c r="Q140" s="270">
        <f t="shared" si="60"/>
        <v>0</v>
      </c>
      <c r="R140" s="270">
        <f t="shared" si="60"/>
        <v>0</v>
      </c>
      <c r="S140" s="270">
        <f t="shared" si="60"/>
        <v>0</v>
      </c>
      <c r="T140" s="270">
        <f t="shared" si="60"/>
        <v>0</v>
      </c>
      <c r="U140" s="270">
        <f t="shared" si="60"/>
        <v>0</v>
      </c>
      <c r="V140" s="270">
        <f t="shared" si="60"/>
        <v>0</v>
      </c>
      <c r="W140" s="270">
        <f t="shared" si="60"/>
        <v>0</v>
      </c>
      <c r="X140" s="270">
        <f t="shared" si="60"/>
        <v>0</v>
      </c>
      <c r="Y140" s="270">
        <f t="shared" si="60"/>
        <v>0</v>
      </c>
      <c r="Z140" s="270">
        <f t="shared" si="60"/>
        <v>0</v>
      </c>
      <c r="AA140" s="270">
        <f t="shared" si="60"/>
        <v>0</v>
      </c>
      <c r="AB140" s="270">
        <f t="shared" si="60"/>
        <v>0</v>
      </c>
      <c r="AC140" s="270">
        <f t="shared" si="60"/>
        <v>0</v>
      </c>
      <c r="AD140" s="270">
        <f t="shared" si="60"/>
        <v>0</v>
      </c>
      <c r="AE140" s="270">
        <f t="shared" si="60"/>
        <v>0</v>
      </c>
      <c r="AF140" s="270">
        <f t="shared" si="60"/>
        <v>0</v>
      </c>
      <c r="AG140" s="270">
        <f t="shared" si="60"/>
        <v>0</v>
      </c>
      <c r="AH140" s="270">
        <f t="shared" si="60"/>
        <v>0</v>
      </c>
      <c r="AI140" s="270">
        <f t="shared" si="60"/>
        <v>0</v>
      </c>
      <c r="AJ140" s="270">
        <f t="shared" si="60"/>
        <v>0</v>
      </c>
      <c r="AK140" s="270">
        <f t="shared" si="60"/>
        <v>0</v>
      </c>
      <c r="AL140" s="258">
        <f t="shared" si="57"/>
        <v>0</v>
      </c>
    </row>
    <row r="141" spans="1:40" ht="28.5" hidden="1" customHeight="1" thickBot="1">
      <c r="A141" s="238"/>
      <c r="B141" s="2082"/>
      <c r="C141" s="2114"/>
      <c r="D141" s="216" t="s">
        <v>636</v>
      </c>
      <c r="E141" s="223"/>
      <c r="F141" s="223"/>
      <c r="G141" s="221"/>
      <c r="H141" s="221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  <c r="T141" s="221"/>
      <c r="U141" s="221"/>
      <c r="V141" s="221"/>
      <c r="W141" s="221"/>
      <c r="X141" s="221"/>
      <c r="Y141" s="221"/>
      <c r="Z141" s="221"/>
      <c r="AA141" s="221"/>
      <c r="AB141" s="221"/>
      <c r="AC141" s="221"/>
      <c r="AD141" s="221"/>
      <c r="AE141" s="221"/>
      <c r="AF141" s="221"/>
      <c r="AG141" s="221"/>
      <c r="AH141" s="221"/>
      <c r="AI141" s="221"/>
      <c r="AJ141" s="221"/>
      <c r="AK141" s="221"/>
      <c r="AL141" s="259">
        <f t="shared" si="57"/>
        <v>0</v>
      </c>
      <c r="AN141" s="289" t="e">
        <f>+AL140/(AL141+AL140)</f>
        <v>#DIV/0!</v>
      </c>
    </row>
    <row r="142" spans="1:40" ht="28.5" hidden="1" customHeight="1" thickTop="1">
      <c r="A142" s="238"/>
      <c r="B142" s="2082"/>
      <c r="C142" s="225" t="s">
        <v>637</v>
      </c>
      <c r="D142" s="226" t="s">
        <v>7</v>
      </c>
      <c r="E142" s="227"/>
      <c r="F142" s="227"/>
      <c r="G142" s="227"/>
      <c r="H142" s="227"/>
      <c r="I142" s="227"/>
      <c r="J142" s="227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U142" s="227"/>
      <c r="V142" s="227"/>
      <c r="W142" s="227"/>
      <c r="X142" s="227"/>
      <c r="Y142" s="227"/>
      <c r="Z142" s="227"/>
      <c r="AA142" s="227"/>
      <c r="AB142" s="227"/>
      <c r="AC142" s="227"/>
      <c r="AD142" s="227"/>
      <c r="AE142" s="227"/>
      <c r="AF142" s="227"/>
      <c r="AG142" s="227"/>
      <c r="AH142" s="227"/>
      <c r="AI142" s="227"/>
      <c r="AJ142" s="227"/>
      <c r="AK142" s="227"/>
      <c r="AL142" s="481">
        <f t="shared" si="57"/>
        <v>0</v>
      </c>
    </row>
    <row r="143" spans="1:40" ht="28.5" hidden="1" customHeight="1">
      <c r="A143" s="238"/>
      <c r="B143" s="2082"/>
      <c r="C143" s="2063" t="s">
        <v>51</v>
      </c>
      <c r="D143" s="2064"/>
      <c r="E143" s="224"/>
      <c r="F143" s="272"/>
      <c r="G143" s="243">
        <f>+F143+G140-G137-G139-G131</f>
        <v>0</v>
      </c>
      <c r="H143" s="243">
        <f t="shared" ref="H143:AK143" si="61">+G143+H140-H137-H139-H131</f>
        <v>0</v>
      </c>
      <c r="I143" s="243">
        <f t="shared" si="61"/>
        <v>0</v>
      </c>
      <c r="J143" s="243">
        <f t="shared" si="61"/>
        <v>0</v>
      </c>
      <c r="K143" s="243">
        <f t="shared" si="61"/>
        <v>0</v>
      </c>
      <c r="L143" s="243">
        <f t="shared" si="61"/>
        <v>0</v>
      </c>
      <c r="M143" s="243">
        <f t="shared" si="61"/>
        <v>0</v>
      </c>
      <c r="N143" s="243">
        <f t="shared" si="61"/>
        <v>0</v>
      </c>
      <c r="O143" s="243">
        <f t="shared" si="61"/>
        <v>0</v>
      </c>
      <c r="P143" s="243">
        <f t="shared" si="61"/>
        <v>0</v>
      </c>
      <c r="Q143" s="243">
        <f t="shared" si="61"/>
        <v>0</v>
      </c>
      <c r="R143" s="243">
        <f t="shared" si="61"/>
        <v>0</v>
      </c>
      <c r="S143" s="243">
        <f t="shared" si="61"/>
        <v>0</v>
      </c>
      <c r="T143" s="243">
        <f t="shared" si="61"/>
        <v>0</v>
      </c>
      <c r="U143" s="243">
        <f t="shared" si="61"/>
        <v>0</v>
      </c>
      <c r="V143" s="243">
        <f t="shared" si="61"/>
        <v>0</v>
      </c>
      <c r="W143" s="243">
        <f t="shared" si="61"/>
        <v>0</v>
      </c>
      <c r="X143" s="243">
        <f t="shared" si="61"/>
        <v>0</v>
      </c>
      <c r="Y143" s="243">
        <f t="shared" si="61"/>
        <v>0</v>
      </c>
      <c r="Z143" s="243">
        <f t="shared" si="61"/>
        <v>0</v>
      </c>
      <c r="AA143" s="243">
        <f t="shared" si="61"/>
        <v>0</v>
      </c>
      <c r="AB143" s="243">
        <f t="shared" si="61"/>
        <v>0</v>
      </c>
      <c r="AC143" s="243">
        <f t="shared" si="61"/>
        <v>0</v>
      </c>
      <c r="AD143" s="243">
        <f t="shared" si="61"/>
        <v>0</v>
      </c>
      <c r="AE143" s="243">
        <f t="shared" si="61"/>
        <v>0</v>
      </c>
      <c r="AF143" s="243">
        <f t="shared" si="61"/>
        <v>0</v>
      </c>
      <c r="AG143" s="243">
        <f t="shared" si="61"/>
        <v>0</v>
      </c>
      <c r="AH143" s="243">
        <f t="shared" si="61"/>
        <v>0</v>
      </c>
      <c r="AI143" s="243">
        <f t="shared" si="61"/>
        <v>0</v>
      </c>
      <c r="AJ143" s="243">
        <f t="shared" si="61"/>
        <v>0</v>
      </c>
      <c r="AK143" s="243">
        <f t="shared" si="61"/>
        <v>0</v>
      </c>
      <c r="AL143" s="261"/>
    </row>
    <row r="144" spans="1:40" ht="28.5" hidden="1" customHeight="1">
      <c r="A144" s="238"/>
      <c r="B144" s="2082"/>
      <c r="C144" s="2055" t="s">
        <v>144</v>
      </c>
      <c r="D144" s="2056"/>
      <c r="E144" s="247"/>
      <c r="F144" s="247"/>
      <c r="G144" s="247"/>
      <c r="H144" s="247"/>
      <c r="I144" s="247"/>
      <c r="J144" s="247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  <c r="AH144" s="247"/>
      <c r="AI144" s="247"/>
      <c r="AJ144" s="247"/>
      <c r="AK144" s="247"/>
      <c r="AL144" s="262">
        <f>SUM(G144:AK144)</f>
        <v>0</v>
      </c>
      <c r="AN144" s="238" t="s">
        <v>638</v>
      </c>
    </row>
    <row r="145" spans="1:40" ht="28.5" hidden="1" customHeight="1">
      <c r="A145" s="238"/>
      <c r="B145" s="2082"/>
      <c r="C145" s="2057" t="s">
        <v>148</v>
      </c>
      <c r="D145" s="2058"/>
      <c r="E145" s="244"/>
      <c r="F145" s="753"/>
      <c r="G145" s="217">
        <f>+G140-G139-G137-G135</f>
        <v>0</v>
      </c>
      <c r="H145" s="217">
        <f t="shared" ref="H145:AK145" si="62">+H140-H139-H137-H135</f>
        <v>0</v>
      </c>
      <c r="I145" s="217">
        <f t="shared" si="62"/>
        <v>0</v>
      </c>
      <c r="J145" s="217">
        <f t="shared" si="62"/>
        <v>0</v>
      </c>
      <c r="K145" s="217">
        <f t="shared" si="62"/>
        <v>0</v>
      </c>
      <c r="L145" s="217">
        <f t="shared" si="62"/>
        <v>0</v>
      </c>
      <c r="M145" s="217">
        <f t="shared" si="62"/>
        <v>0</v>
      </c>
      <c r="N145" s="217">
        <f t="shared" si="62"/>
        <v>0</v>
      </c>
      <c r="O145" s="217">
        <f t="shared" si="62"/>
        <v>0</v>
      </c>
      <c r="P145" s="217">
        <f t="shared" si="62"/>
        <v>0</v>
      </c>
      <c r="Q145" s="217">
        <f t="shared" si="62"/>
        <v>0</v>
      </c>
      <c r="R145" s="217">
        <f t="shared" si="62"/>
        <v>0</v>
      </c>
      <c r="S145" s="217">
        <f t="shared" si="62"/>
        <v>0</v>
      </c>
      <c r="T145" s="217">
        <f t="shared" si="62"/>
        <v>0</v>
      </c>
      <c r="U145" s="217">
        <f t="shared" si="62"/>
        <v>0</v>
      </c>
      <c r="V145" s="217">
        <f t="shared" si="62"/>
        <v>0</v>
      </c>
      <c r="W145" s="217">
        <f t="shared" si="62"/>
        <v>0</v>
      </c>
      <c r="X145" s="217">
        <f t="shared" si="62"/>
        <v>0</v>
      </c>
      <c r="Y145" s="217">
        <f t="shared" si="62"/>
        <v>0</v>
      </c>
      <c r="Z145" s="217">
        <f t="shared" si="62"/>
        <v>0</v>
      </c>
      <c r="AA145" s="217">
        <f t="shared" si="62"/>
        <v>0</v>
      </c>
      <c r="AB145" s="217">
        <f t="shared" si="62"/>
        <v>0</v>
      </c>
      <c r="AC145" s="217">
        <f t="shared" si="62"/>
        <v>0</v>
      </c>
      <c r="AD145" s="217">
        <f t="shared" si="62"/>
        <v>0</v>
      </c>
      <c r="AE145" s="217">
        <f t="shared" si="62"/>
        <v>0</v>
      </c>
      <c r="AF145" s="217">
        <f t="shared" si="62"/>
        <v>0</v>
      </c>
      <c r="AG145" s="217">
        <f t="shared" si="62"/>
        <v>0</v>
      </c>
      <c r="AH145" s="217">
        <f t="shared" si="62"/>
        <v>0</v>
      </c>
      <c r="AI145" s="217">
        <f t="shared" si="62"/>
        <v>0</v>
      </c>
      <c r="AJ145" s="217">
        <f t="shared" si="62"/>
        <v>0</v>
      </c>
      <c r="AK145" s="217">
        <f t="shared" si="62"/>
        <v>0</v>
      </c>
      <c r="AL145" s="271">
        <f>SUM(G145:AK145)+F145</f>
        <v>0</v>
      </c>
      <c r="AN145" s="289" t="e">
        <f>+AL145/(AL146+AL145)</f>
        <v>#DIV/0!</v>
      </c>
    </row>
    <row r="146" spans="1:40" ht="28.5" hidden="1" customHeight="1">
      <c r="A146" s="238"/>
      <c r="B146" s="2082"/>
      <c r="C146" s="2115" t="s">
        <v>636</v>
      </c>
      <c r="D146" s="2116"/>
      <c r="E146" s="245"/>
      <c r="F146" s="245"/>
      <c r="G146" s="245">
        <f>+G142+G141+G139+G137+G135</f>
        <v>0</v>
      </c>
      <c r="H146" s="245">
        <f t="shared" ref="H146:AK146" si="63">+H142+H141+H139+H137+H135</f>
        <v>0</v>
      </c>
      <c r="I146" s="245">
        <f t="shared" si="63"/>
        <v>0</v>
      </c>
      <c r="J146" s="245">
        <f t="shared" si="63"/>
        <v>0</v>
      </c>
      <c r="K146" s="245">
        <f t="shared" si="63"/>
        <v>0</v>
      </c>
      <c r="L146" s="245">
        <f t="shared" si="63"/>
        <v>0</v>
      </c>
      <c r="M146" s="245">
        <f t="shared" si="63"/>
        <v>0</v>
      </c>
      <c r="N146" s="245">
        <f t="shared" si="63"/>
        <v>0</v>
      </c>
      <c r="O146" s="245">
        <f t="shared" si="63"/>
        <v>0</v>
      </c>
      <c r="P146" s="245">
        <f t="shared" si="63"/>
        <v>0</v>
      </c>
      <c r="Q146" s="245">
        <f t="shared" si="63"/>
        <v>0</v>
      </c>
      <c r="R146" s="245">
        <f t="shared" si="63"/>
        <v>0</v>
      </c>
      <c r="S146" s="245">
        <f t="shared" si="63"/>
        <v>0</v>
      </c>
      <c r="T146" s="245">
        <f t="shared" si="63"/>
        <v>0</v>
      </c>
      <c r="U146" s="245">
        <f t="shared" si="63"/>
        <v>0</v>
      </c>
      <c r="V146" s="245">
        <f t="shared" si="63"/>
        <v>0</v>
      </c>
      <c r="W146" s="245">
        <f t="shared" si="63"/>
        <v>0</v>
      </c>
      <c r="X146" s="245">
        <f t="shared" si="63"/>
        <v>0</v>
      </c>
      <c r="Y146" s="245">
        <f t="shared" si="63"/>
        <v>0</v>
      </c>
      <c r="Z146" s="245">
        <f t="shared" si="63"/>
        <v>0</v>
      </c>
      <c r="AA146" s="245">
        <f t="shared" si="63"/>
        <v>0</v>
      </c>
      <c r="AB146" s="245">
        <f t="shared" si="63"/>
        <v>0</v>
      </c>
      <c r="AC146" s="245">
        <f t="shared" si="63"/>
        <v>0</v>
      </c>
      <c r="AD146" s="245">
        <f t="shared" si="63"/>
        <v>0</v>
      </c>
      <c r="AE146" s="245">
        <f t="shared" si="63"/>
        <v>0</v>
      </c>
      <c r="AF146" s="245">
        <f t="shared" si="63"/>
        <v>0</v>
      </c>
      <c r="AG146" s="245">
        <f t="shared" si="63"/>
        <v>0</v>
      </c>
      <c r="AH146" s="245">
        <f t="shared" si="63"/>
        <v>0</v>
      </c>
      <c r="AI146" s="245">
        <f t="shared" si="63"/>
        <v>0</v>
      </c>
      <c r="AJ146" s="245">
        <f t="shared" si="63"/>
        <v>0</v>
      </c>
      <c r="AK146" s="245">
        <f t="shared" si="63"/>
        <v>0</v>
      </c>
      <c r="AL146" s="482">
        <f>SUM(G146:AK146)</f>
        <v>0</v>
      </c>
    </row>
    <row r="147" spans="1:40" ht="28.5" hidden="1" customHeight="1">
      <c r="A147" s="238"/>
      <c r="B147" s="2082"/>
      <c r="C147" s="2057" t="s">
        <v>8</v>
      </c>
      <c r="D147" s="2058"/>
      <c r="E147" s="218"/>
      <c r="F147" s="218"/>
      <c r="G147" s="218">
        <f t="shared" ref="G147:AK147" si="64">+G145-G144</f>
        <v>0</v>
      </c>
      <c r="H147" s="218">
        <f t="shared" si="64"/>
        <v>0</v>
      </c>
      <c r="I147" s="218">
        <f t="shared" si="64"/>
        <v>0</v>
      </c>
      <c r="J147" s="218">
        <f t="shared" si="64"/>
        <v>0</v>
      </c>
      <c r="K147" s="218">
        <f t="shared" si="64"/>
        <v>0</v>
      </c>
      <c r="L147" s="218">
        <f t="shared" si="64"/>
        <v>0</v>
      </c>
      <c r="M147" s="218">
        <f t="shared" si="64"/>
        <v>0</v>
      </c>
      <c r="N147" s="218">
        <f t="shared" si="64"/>
        <v>0</v>
      </c>
      <c r="O147" s="218">
        <f t="shared" si="64"/>
        <v>0</v>
      </c>
      <c r="P147" s="218">
        <f t="shared" si="64"/>
        <v>0</v>
      </c>
      <c r="Q147" s="218">
        <f t="shared" si="64"/>
        <v>0</v>
      </c>
      <c r="R147" s="218">
        <f t="shared" si="64"/>
        <v>0</v>
      </c>
      <c r="S147" s="218">
        <f t="shared" si="64"/>
        <v>0</v>
      </c>
      <c r="T147" s="218">
        <f t="shared" si="64"/>
        <v>0</v>
      </c>
      <c r="U147" s="218">
        <f t="shared" si="64"/>
        <v>0</v>
      </c>
      <c r="V147" s="218">
        <f t="shared" si="64"/>
        <v>0</v>
      </c>
      <c r="W147" s="218">
        <f t="shared" si="64"/>
        <v>0</v>
      </c>
      <c r="X147" s="218">
        <f t="shared" si="64"/>
        <v>0</v>
      </c>
      <c r="Y147" s="218">
        <f t="shared" si="64"/>
        <v>0</v>
      </c>
      <c r="Z147" s="218">
        <f t="shared" si="64"/>
        <v>0</v>
      </c>
      <c r="AA147" s="218">
        <f t="shared" si="64"/>
        <v>0</v>
      </c>
      <c r="AB147" s="218">
        <f t="shared" si="64"/>
        <v>0</v>
      </c>
      <c r="AC147" s="218">
        <f t="shared" si="64"/>
        <v>0</v>
      </c>
      <c r="AD147" s="218">
        <f t="shared" si="64"/>
        <v>0</v>
      </c>
      <c r="AE147" s="218">
        <f t="shared" si="64"/>
        <v>0</v>
      </c>
      <c r="AF147" s="218">
        <f t="shared" si="64"/>
        <v>0</v>
      </c>
      <c r="AG147" s="218">
        <f t="shared" si="64"/>
        <v>0</v>
      </c>
      <c r="AH147" s="218">
        <f t="shared" si="64"/>
        <v>0</v>
      </c>
      <c r="AI147" s="218">
        <f t="shared" si="64"/>
        <v>0</v>
      </c>
      <c r="AJ147" s="218">
        <f t="shared" si="64"/>
        <v>0</v>
      </c>
      <c r="AK147" s="218">
        <f t="shared" si="64"/>
        <v>0</v>
      </c>
      <c r="AL147" s="265">
        <f>SUM(G147:AK147)</f>
        <v>0</v>
      </c>
    </row>
    <row r="148" spans="1:40" ht="28.5" hidden="1" customHeight="1">
      <c r="A148" s="238"/>
      <c r="B148" s="2082"/>
      <c r="C148" s="2065" t="s">
        <v>639</v>
      </c>
      <c r="D148" s="2066"/>
      <c r="E148" s="219"/>
      <c r="F148" s="219"/>
      <c r="G148" s="219">
        <f t="shared" ref="G148:AK148" si="65">+F148+G147</f>
        <v>0</v>
      </c>
      <c r="H148" s="219">
        <f t="shared" si="65"/>
        <v>0</v>
      </c>
      <c r="I148" s="219">
        <f t="shared" si="65"/>
        <v>0</v>
      </c>
      <c r="J148" s="219">
        <f t="shared" si="65"/>
        <v>0</v>
      </c>
      <c r="K148" s="219">
        <f t="shared" si="65"/>
        <v>0</v>
      </c>
      <c r="L148" s="219">
        <f t="shared" si="65"/>
        <v>0</v>
      </c>
      <c r="M148" s="219">
        <f t="shared" si="65"/>
        <v>0</v>
      </c>
      <c r="N148" s="219">
        <f t="shared" si="65"/>
        <v>0</v>
      </c>
      <c r="O148" s="219">
        <f t="shared" si="65"/>
        <v>0</v>
      </c>
      <c r="P148" s="219">
        <f t="shared" si="65"/>
        <v>0</v>
      </c>
      <c r="Q148" s="219">
        <f t="shared" si="65"/>
        <v>0</v>
      </c>
      <c r="R148" s="219">
        <f t="shared" si="65"/>
        <v>0</v>
      </c>
      <c r="S148" s="219">
        <f t="shared" si="65"/>
        <v>0</v>
      </c>
      <c r="T148" s="219">
        <f t="shared" si="65"/>
        <v>0</v>
      </c>
      <c r="U148" s="219">
        <f t="shared" si="65"/>
        <v>0</v>
      </c>
      <c r="V148" s="219">
        <f t="shared" si="65"/>
        <v>0</v>
      </c>
      <c r="W148" s="219">
        <f t="shared" si="65"/>
        <v>0</v>
      </c>
      <c r="X148" s="219">
        <f t="shared" si="65"/>
        <v>0</v>
      </c>
      <c r="Y148" s="219">
        <f t="shared" si="65"/>
        <v>0</v>
      </c>
      <c r="Z148" s="219">
        <f t="shared" si="65"/>
        <v>0</v>
      </c>
      <c r="AA148" s="219">
        <f t="shared" si="65"/>
        <v>0</v>
      </c>
      <c r="AB148" s="219">
        <f t="shared" si="65"/>
        <v>0</v>
      </c>
      <c r="AC148" s="219">
        <f t="shared" si="65"/>
        <v>0</v>
      </c>
      <c r="AD148" s="219">
        <f t="shared" si="65"/>
        <v>0</v>
      </c>
      <c r="AE148" s="219">
        <f t="shared" si="65"/>
        <v>0</v>
      </c>
      <c r="AF148" s="219">
        <f t="shared" si="65"/>
        <v>0</v>
      </c>
      <c r="AG148" s="219">
        <f t="shared" si="65"/>
        <v>0</v>
      </c>
      <c r="AH148" s="219">
        <f t="shared" si="65"/>
        <v>0</v>
      </c>
      <c r="AI148" s="219">
        <f t="shared" si="65"/>
        <v>0</v>
      </c>
      <c r="AJ148" s="219">
        <f t="shared" si="65"/>
        <v>0</v>
      </c>
      <c r="AK148" s="219">
        <f t="shared" si="65"/>
        <v>0</v>
      </c>
      <c r="AL148" s="266">
        <f>SUM(G148:AK148)</f>
        <v>0</v>
      </c>
    </row>
    <row r="149" spans="1:40" ht="28.5" hidden="1" customHeight="1">
      <c r="A149" s="238"/>
      <c r="B149" s="2082"/>
      <c r="C149" s="2117" t="s">
        <v>640</v>
      </c>
      <c r="D149" s="2117"/>
      <c r="E149" s="273"/>
      <c r="F149" s="274">
        <f>+F118+F120+F125+F133+F143</f>
        <v>0</v>
      </c>
      <c r="G149" s="275">
        <f t="shared" ref="G149:AK150" si="66">+F149+G144-G117</f>
        <v>0</v>
      </c>
      <c r="H149" s="275">
        <f t="shared" si="66"/>
        <v>0</v>
      </c>
      <c r="I149" s="275">
        <f t="shared" si="66"/>
        <v>0</v>
      </c>
      <c r="J149" s="275">
        <f t="shared" si="66"/>
        <v>0</v>
      </c>
      <c r="K149" s="275">
        <f t="shared" si="66"/>
        <v>0</v>
      </c>
      <c r="L149" s="275">
        <f t="shared" si="66"/>
        <v>0</v>
      </c>
      <c r="M149" s="275">
        <f t="shared" si="66"/>
        <v>0</v>
      </c>
      <c r="N149" s="275">
        <f t="shared" si="66"/>
        <v>0</v>
      </c>
      <c r="O149" s="275">
        <f t="shared" si="66"/>
        <v>0</v>
      </c>
      <c r="P149" s="275">
        <f t="shared" si="66"/>
        <v>0</v>
      </c>
      <c r="Q149" s="275">
        <f t="shared" si="66"/>
        <v>0</v>
      </c>
      <c r="R149" s="275">
        <f t="shared" si="66"/>
        <v>0</v>
      </c>
      <c r="S149" s="275">
        <f t="shared" si="66"/>
        <v>0</v>
      </c>
      <c r="T149" s="275">
        <f t="shared" si="66"/>
        <v>0</v>
      </c>
      <c r="U149" s="275">
        <f t="shared" si="66"/>
        <v>0</v>
      </c>
      <c r="V149" s="275">
        <f t="shared" si="66"/>
        <v>0</v>
      </c>
      <c r="W149" s="275">
        <f t="shared" si="66"/>
        <v>0</v>
      </c>
      <c r="X149" s="275">
        <f t="shared" si="66"/>
        <v>0</v>
      </c>
      <c r="Y149" s="275">
        <f t="shared" si="66"/>
        <v>0</v>
      </c>
      <c r="Z149" s="275">
        <f t="shared" si="66"/>
        <v>0</v>
      </c>
      <c r="AA149" s="275">
        <f t="shared" si="66"/>
        <v>0</v>
      </c>
      <c r="AB149" s="275">
        <f t="shared" si="66"/>
        <v>0</v>
      </c>
      <c r="AC149" s="275">
        <f t="shared" si="66"/>
        <v>0</v>
      </c>
      <c r="AD149" s="275">
        <f t="shared" si="66"/>
        <v>0</v>
      </c>
      <c r="AE149" s="275">
        <f t="shared" si="66"/>
        <v>0</v>
      </c>
      <c r="AF149" s="275">
        <f t="shared" si="66"/>
        <v>0</v>
      </c>
      <c r="AG149" s="275">
        <f t="shared" si="66"/>
        <v>0</v>
      </c>
      <c r="AH149" s="275">
        <f t="shared" si="66"/>
        <v>0</v>
      </c>
      <c r="AI149" s="275">
        <f t="shared" si="66"/>
        <v>0</v>
      </c>
      <c r="AJ149" s="275">
        <f t="shared" si="66"/>
        <v>0</v>
      </c>
      <c r="AK149" s="275">
        <f t="shared" si="66"/>
        <v>0</v>
      </c>
      <c r="AL149" s="276">
        <f>AK149</f>
        <v>0</v>
      </c>
    </row>
    <row r="150" spans="1:40" ht="28.5" hidden="1" customHeight="1">
      <c r="A150" s="238"/>
      <c r="B150" s="2082"/>
      <c r="C150" s="2118" t="s">
        <v>641</v>
      </c>
      <c r="D150" s="2118"/>
      <c r="E150" s="231"/>
      <c r="F150" s="246">
        <f>+F118+F120+F125+F133+F143</f>
        <v>0</v>
      </c>
      <c r="G150" s="232">
        <f t="shared" si="66"/>
        <v>0</v>
      </c>
      <c r="H150" s="232">
        <f t="shared" si="66"/>
        <v>0</v>
      </c>
      <c r="I150" s="232">
        <f t="shared" si="66"/>
        <v>0</v>
      </c>
      <c r="J150" s="232">
        <f t="shared" si="66"/>
        <v>0</v>
      </c>
      <c r="K150" s="232">
        <f t="shared" si="66"/>
        <v>0</v>
      </c>
      <c r="L150" s="232">
        <f t="shared" si="66"/>
        <v>0</v>
      </c>
      <c r="M150" s="232">
        <f t="shared" si="66"/>
        <v>0</v>
      </c>
      <c r="N150" s="232">
        <f t="shared" si="66"/>
        <v>0</v>
      </c>
      <c r="O150" s="232">
        <f t="shared" si="66"/>
        <v>0</v>
      </c>
      <c r="P150" s="232">
        <f t="shared" si="66"/>
        <v>0</v>
      </c>
      <c r="Q150" s="232">
        <f t="shared" si="66"/>
        <v>0</v>
      </c>
      <c r="R150" s="232">
        <f t="shared" si="66"/>
        <v>0</v>
      </c>
      <c r="S150" s="232">
        <f t="shared" si="66"/>
        <v>0</v>
      </c>
      <c r="T150" s="232">
        <f t="shared" si="66"/>
        <v>0</v>
      </c>
      <c r="U150" s="232">
        <f t="shared" si="66"/>
        <v>0</v>
      </c>
      <c r="V150" s="232">
        <f t="shared" si="66"/>
        <v>0</v>
      </c>
      <c r="W150" s="232">
        <f t="shared" si="66"/>
        <v>0</v>
      </c>
      <c r="X150" s="232">
        <f t="shared" si="66"/>
        <v>0</v>
      </c>
      <c r="Y150" s="232">
        <f t="shared" si="66"/>
        <v>0</v>
      </c>
      <c r="Z150" s="232">
        <f t="shared" si="66"/>
        <v>0</v>
      </c>
      <c r="AA150" s="232">
        <f t="shared" si="66"/>
        <v>0</v>
      </c>
      <c r="AB150" s="232">
        <f t="shared" si="66"/>
        <v>0</v>
      </c>
      <c r="AC150" s="232">
        <f t="shared" si="66"/>
        <v>0</v>
      </c>
      <c r="AD150" s="232">
        <f t="shared" si="66"/>
        <v>0</v>
      </c>
      <c r="AE150" s="232">
        <f t="shared" si="66"/>
        <v>0</v>
      </c>
      <c r="AF150" s="232">
        <f t="shared" si="66"/>
        <v>0</v>
      </c>
      <c r="AG150" s="232">
        <f t="shared" si="66"/>
        <v>0</v>
      </c>
      <c r="AH150" s="232">
        <f t="shared" si="66"/>
        <v>0</v>
      </c>
      <c r="AI150" s="232">
        <f t="shared" si="66"/>
        <v>0</v>
      </c>
      <c r="AJ150" s="232">
        <f t="shared" si="66"/>
        <v>0</v>
      </c>
      <c r="AK150" s="232">
        <f t="shared" si="66"/>
        <v>0</v>
      </c>
      <c r="AL150" s="267">
        <f>AK150</f>
        <v>0</v>
      </c>
    </row>
    <row r="151" spans="1:40" ht="28.5" hidden="1" customHeight="1" thickBot="1">
      <c r="A151" s="238"/>
      <c r="B151" s="2083"/>
      <c r="C151" s="2119" t="s">
        <v>8</v>
      </c>
      <c r="D151" s="2119"/>
      <c r="E151" s="228"/>
      <c r="F151" s="229"/>
      <c r="G151" s="230">
        <f>+G150-G149</f>
        <v>0</v>
      </c>
      <c r="H151" s="230">
        <f t="shared" ref="H151:AK151" si="67">+H150-H149</f>
        <v>0</v>
      </c>
      <c r="I151" s="230">
        <f t="shared" si="67"/>
        <v>0</v>
      </c>
      <c r="J151" s="230">
        <f t="shared" si="67"/>
        <v>0</v>
      </c>
      <c r="K151" s="230">
        <f t="shared" si="67"/>
        <v>0</v>
      </c>
      <c r="L151" s="230">
        <f t="shared" si="67"/>
        <v>0</v>
      </c>
      <c r="M151" s="230">
        <f t="shared" si="67"/>
        <v>0</v>
      </c>
      <c r="N151" s="230">
        <f t="shared" si="67"/>
        <v>0</v>
      </c>
      <c r="O151" s="230">
        <f t="shared" si="67"/>
        <v>0</v>
      </c>
      <c r="P151" s="230">
        <f t="shared" si="67"/>
        <v>0</v>
      </c>
      <c r="Q151" s="230">
        <f t="shared" si="67"/>
        <v>0</v>
      </c>
      <c r="R151" s="230">
        <f t="shared" si="67"/>
        <v>0</v>
      </c>
      <c r="S151" s="230">
        <f t="shared" si="67"/>
        <v>0</v>
      </c>
      <c r="T151" s="230">
        <f t="shared" si="67"/>
        <v>0</v>
      </c>
      <c r="U151" s="230">
        <f t="shared" si="67"/>
        <v>0</v>
      </c>
      <c r="V151" s="230">
        <f t="shared" si="67"/>
        <v>0</v>
      </c>
      <c r="W151" s="230">
        <f t="shared" si="67"/>
        <v>0</v>
      </c>
      <c r="X151" s="230">
        <f t="shared" si="67"/>
        <v>0</v>
      </c>
      <c r="Y151" s="230">
        <f t="shared" si="67"/>
        <v>0</v>
      </c>
      <c r="Z151" s="230">
        <f t="shared" si="67"/>
        <v>0</v>
      </c>
      <c r="AA151" s="230">
        <f t="shared" si="67"/>
        <v>0</v>
      </c>
      <c r="AB151" s="230">
        <f t="shared" si="67"/>
        <v>0</v>
      </c>
      <c r="AC151" s="230">
        <f t="shared" si="67"/>
        <v>0</v>
      </c>
      <c r="AD151" s="230">
        <f t="shared" si="67"/>
        <v>0</v>
      </c>
      <c r="AE151" s="230">
        <f t="shared" si="67"/>
        <v>0</v>
      </c>
      <c r="AF151" s="230">
        <f t="shared" si="67"/>
        <v>0</v>
      </c>
      <c r="AG151" s="230">
        <f t="shared" si="67"/>
        <v>0</v>
      </c>
      <c r="AH151" s="230">
        <f t="shared" si="67"/>
        <v>0</v>
      </c>
      <c r="AI151" s="230">
        <f t="shared" si="67"/>
        <v>0</v>
      </c>
      <c r="AJ151" s="230">
        <f t="shared" si="67"/>
        <v>0</v>
      </c>
      <c r="AK151" s="230">
        <f t="shared" si="67"/>
        <v>0</v>
      </c>
      <c r="AL151" s="268">
        <f>+AK151+AL150-AL149</f>
        <v>0</v>
      </c>
    </row>
    <row r="152" spans="1:40" ht="30.75" customHeight="1" thickTop="1">
      <c r="A152" s="38"/>
    </row>
    <row r="153" spans="1:40" ht="30.75" customHeight="1">
      <c r="A153" s="38"/>
    </row>
    <row r="154" spans="1:40" ht="30.75" customHeight="1">
      <c r="A154" s="38"/>
    </row>
    <row r="155" spans="1:40" ht="30.75" customHeight="1">
      <c r="A155" s="38"/>
    </row>
    <row r="156" spans="1:40" ht="30.75" customHeight="1">
      <c r="A156" s="38"/>
    </row>
  </sheetData>
  <autoFilter ref="A7:AV151" xr:uid="{00000000-0009-0000-0000-000015000000}">
    <filterColumn colId="0">
      <filters>
        <filter val="仕上"/>
      </filters>
    </filterColumn>
    <filterColumn colId="2" showButton="0"/>
  </autoFilter>
  <mergeCells count="155">
    <mergeCell ref="B134:B151"/>
    <mergeCell ref="C134:C135"/>
    <mergeCell ref="C136:C137"/>
    <mergeCell ref="C138:C139"/>
    <mergeCell ref="C140:C141"/>
    <mergeCell ref="C143:D143"/>
    <mergeCell ref="C144:D144"/>
    <mergeCell ref="C122:D122"/>
    <mergeCell ref="C123:D123"/>
    <mergeCell ref="C124:D124"/>
    <mergeCell ref="C125:D125"/>
    <mergeCell ref="C126:D126"/>
    <mergeCell ref="B117:B133"/>
    <mergeCell ref="C151:D151"/>
    <mergeCell ref="C145:D145"/>
    <mergeCell ref="C146:D146"/>
    <mergeCell ref="C147:D147"/>
    <mergeCell ref="C148:D148"/>
    <mergeCell ref="C149:D149"/>
    <mergeCell ref="C150:D150"/>
    <mergeCell ref="C131:D131"/>
    <mergeCell ref="C132:D132"/>
    <mergeCell ref="C133:D133"/>
    <mergeCell ref="E126:E133"/>
    <mergeCell ref="C127:D127"/>
    <mergeCell ref="C128:D128"/>
    <mergeCell ref="C129:D129"/>
    <mergeCell ref="C130:D130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98:D98"/>
    <mergeCell ref="E91:E98"/>
    <mergeCell ref="B99:B116"/>
    <mergeCell ref="C99:C100"/>
    <mergeCell ref="C101:C102"/>
    <mergeCell ref="C103:C104"/>
    <mergeCell ref="C105:C106"/>
    <mergeCell ref="C108:D108"/>
    <mergeCell ref="C109:D109"/>
    <mergeCell ref="C110:D110"/>
    <mergeCell ref="C111:D111"/>
    <mergeCell ref="C112:D112"/>
    <mergeCell ref="C81:D81"/>
    <mergeCell ref="B82:B98"/>
    <mergeCell ref="C82:D82"/>
    <mergeCell ref="C83:D83"/>
    <mergeCell ref="C84:D84"/>
    <mergeCell ref="C85:D85"/>
    <mergeCell ref="C86:D86"/>
    <mergeCell ref="C87:D87"/>
    <mergeCell ref="C88:D88"/>
    <mergeCell ref="C89:D89"/>
    <mergeCell ref="B64:B81"/>
    <mergeCell ref="C90:D90"/>
    <mergeCell ref="C91:D91"/>
    <mergeCell ref="C76:D76"/>
    <mergeCell ref="C77:D77"/>
    <mergeCell ref="C78:D78"/>
    <mergeCell ref="C79:D79"/>
    <mergeCell ref="C80:D80"/>
    <mergeCell ref="C92:D92"/>
    <mergeCell ref="C93:D93"/>
    <mergeCell ref="C94:D94"/>
    <mergeCell ref="C95:D95"/>
    <mergeCell ref="C96:D96"/>
    <mergeCell ref="C97:D97"/>
    <mergeCell ref="E56:E63"/>
    <mergeCell ref="C57:D57"/>
    <mergeCell ref="C58:D58"/>
    <mergeCell ref="C59:D59"/>
    <mergeCell ref="C60:D60"/>
    <mergeCell ref="C75:D75"/>
    <mergeCell ref="C61:D61"/>
    <mergeCell ref="C62:D62"/>
    <mergeCell ref="C63:D63"/>
    <mergeCell ref="C64:C65"/>
    <mergeCell ref="C66:C67"/>
    <mergeCell ref="C68:C69"/>
    <mergeCell ref="C70:C71"/>
    <mergeCell ref="C73:D73"/>
    <mergeCell ref="C74:D74"/>
    <mergeCell ref="B42:B63"/>
    <mergeCell ref="C42:D42"/>
    <mergeCell ref="C43:D43"/>
    <mergeCell ref="C44:D44"/>
    <mergeCell ref="C45:D45"/>
    <mergeCell ref="C51:D51"/>
    <mergeCell ref="B24:B41"/>
    <mergeCell ref="C24:C25"/>
    <mergeCell ref="C26:C27"/>
    <mergeCell ref="C28:C29"/>
    <mergeCell ref="C30:C31"/>
    <mergeCell ref="C33:D33"/>
    <mergeCell ref="C34:D34"/>
    <mergeCell ref="C35:D35"/>
    <mergeCell ref="C36:D36"/>
    <mergeCell ref="C37:D37"/>
    <mergeCell ref="C52:D52"/>
    <mergeCell ref="C53:D53"/>
    <mergeCell ref="C54:D54"/>
    <mergeCell ref="C55:D55"/>
    <mergeCell ref="C56:D56"/>
    <mergeCell ref="C46:D46"/>
    <mergeCell ref="C47:D47"/>
    <mergeCell ref="C48:D48"/>
    <mergeCell ref="B5:B6"/>
    <mergeCell ref="D5:D6"/>
    <mergeCell ref="E5:E6"/>
    <mergeCell ref="F5:F6"/>
    <mergeCell ref="AB2:AC2"/>
    <mergeCell ref="AD2:AE2"/>
    <mergeCell ref="AF2:AG2"/>
    <mergeCell ref="B7:B23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E16:E23"/>
    <mergeCell ref="C17:D17"/>
    <mergeCell ref="C18:D18"/>
    <mergeCell ref="C19:D19"/>
    <mergeCell ref="C20:D20"/>
    <mergeCell ref="C21:D21"/>
    <mergeCell ref="C49:D49"/>
    <mergeCell ref="C50:D50"/>
    <mergeCell ref="AJ2:AL2"/>
    <mergeCell ref="G3:H3"/>
    <mergeCell ref="N3:P3"/>
    <mergeCell ref="AB3:AC3"/>
    <mergeCell ref="AD3:AE3"/>
    <mergeCell ref="AF3:AG3"/>
    <mergeCell ref="AJ3:AL3"/>
    <mergeCell ref="AB4:AC4"/>
    <mergeCell ref="AD4:AE4"/>
    <mergeCell ref="AF4:AG4"/>
    <mergeCell ref="C22:D22"/>
    <mergeCell ref="C23:D23"/>
    <mergeCell ref="C38:D38"/>
    <mergeCell ref="C39:D39"/>
    <mergeCell ref="C40:D40"/>
    <mergeCell ref="C41:D41"/>
    <mergeCell ref="D2:F2"/>
  </mergeCells>
  <phoneticPr fontId="6"/>
  <conditionalFormatting sqref="G5:AK45">
    <cfRule type="expression" dxfId="22" priority="5">
      <formula>WEEKDAY(G$6)=1</formula>
    </cfRule>
    <cfRule type="expression" dxfId="21" priority="6">
      <formula>WEEKDAY(G$6)=7</formula>
    </cfRule>
  </conditionalFormatting>
  <conditionalFormatting sqref="G51:AK151">
    <cfRule type="expression" dxfId="18" priority="1">
      <formula>WEEKDAY(G$6)=1</formula>
    </cfRule>
    <cfRule type="expression" dxfId="17" priority="2">
      <formula>WEEKDAY(G$6)=7</formula>
    </cfRule>
  </conditionalFormatting>
  <printOptions horizontalCentered="1" verticalCentered="1"/>
  <pageMargins left="0.39370078740157483" right="0.39370078740157483" top="0.78740157480314965" bottom="0.39370078740157483" header="0.31496062992125984" footer="0.31496062992125984"/>
  <pageSetup paperSize="8" scale="45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33DA8F9-9456-4164-89CC-7463E6AA0050}">
            <xm:f>WEEKDAY(MKR!H$6)=1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4" id="{0B579702-6BA4-486B-BBE0-75BA26976337}">
            <xm:f>WEEKDAY(MKR!H$6)=7</xm:f>
            <x14:dxf>
              <fill>
                <patternFill>
                  <bgColor theme="9" tint="0.59996337778862885"/>
                </patternFill>
              </fill>
            </x14:dxf>
          </x14:cfRule>
          <xm:sqref>G46:AK50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filterMode="1">
    <tabColor rgb="FF66FFFF"/>
    <pageSetUpPr fitToPage="1"/>
  </sheetPr>
  <dimension ref="A1:AV134"/>
  <sheetViews>
    <sheetView showZeros="0" view="pageBreakPreview" zoomScale="25" zoomScaleNormal="40" zoomScaleSheetLayoutView="25" workbookViewId="0">
      <pane xSplit="6" ySplit="6" topLeftCell="G7" activePane="bottomRight" state="frozen"/>
      <selection pane="topRight" activeCell="Y58" sqref="Y58"/>
      <selection pane="bottomLeft" activeCell="Y58" sqref="Y58"/>
      <selection pane="bottomRight" activeCell="AB4" sqref="AB4:AC4"/>
    </sheetView>
  </sheetViews>
  <sheetFormatPr defaultRowHeight="16.2"/>
  <cols>
    <col min="1" max="1" width="9" style="49"/>
    <col min="2" max="2" width="9.33203125" customWidth="1"/>
    <col min="3" max="3" width="12.6640625" customWidth="1"/>
    <col min="4" max="4" width="10.6640625" customWidth="1"/>
    <col min="5" max="5" width="12" style="92" customWidth="1"/>
    <col min="6" max="6" width="14.33203125" customWidth="1"/>
    <col min="7" max="37" width="12" customWidth="1"/>
    <col min="38" max="38" width="14.33203125" style="1" customWidth="1"/>
    <col min="44" max="44" width="16.33203125" customWidth="1"/>
    <col min="48" max="48" width="19.33203125" customWidth="1"/>
  </cols>
  <sheetData>
    <row r="1" spans="1:48" ht="16.8" thickBot="1">
      <c r="A1"/>
    </row>
    <row r="2" spans="1:48" ht="25.8">
      <c r="A2" s="38"/>
      <c r="B2" s="3"/>
      <c r="C2" s="3"/>
      <c r="D2" s="2101" t="s">
        <v>613</v>
      </c>
      <c r="E2" s="2101"/>
      <c r="F2" s="2101"/>
      <c r="G2" s="51"/>
      <c r="H2" s="52"/>
      <c r="I2" s="52"/>
      <c r="J2" s="53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2077" t="s">
        <v>351</v>
      </c>
      <c r="AC2" s="2078"/>
      <c r="AD2" s="2079" t="s">
        <v>614</v>
      </c>
      <c r="AE2" s="2080"/>
      <c r="AF2" s="2079" t="s">
        <v>352</v>
      </c>
      <c r="AG2" s="2078"/>
      <c r="AH2" s="148"/>
      <c r="AI2" s="147"/>
      <c r="AJ2" s="2103"/>
      <c r="AK2" s="2103"/>
      <c r="AL2" s="2103"/>
    </row>
    <row r="3" spans="1:48" ht="48" customHeight="1" thickBot="1">
      <c r="A3" s="15"/>
      <c r="B3" s="107"/>
      <c r="C3" s="103"/>
      <c r="D3" s="107" t="s">
        <v>615</v>
      </c>
      <c r="E3" s="105"/>
      <c r="F3" s="104"/>
      <c r="G3" s="2104" t="s">
        <v>1043</v>
      </c>
      <c r="H3" s="2104"/>
      <c r="I3" s="886" t="str">
        <f>MKC①!J3</f>
        <v>5</v>
      </c>
      <c r="J3" s="60" t="s">
        <v>616</v>
      </c>
      <c r="K3" s="58"/>
      <c r="N3" s="2160"/>
      <c r="O3" s="2160"/>
      <c r="P3" s="2160"/>
      <c r="Q3" s="59"/>
      <c r="R3" s="57"/>
      <c r="S3" s="58"/>
      <c r="T3" s="58"/>
      <c r="U3" s="58"/>
      <c r="V3" s="58"/>
      <c r="W3" s="58"/>
      <c r="X3" s="58"/>
      <c r="Y3" s="61"/>
      <c r="Z3" s="58"/>
      <c r="AA3" s="58"/>
      <c r="AB3" s="2105" t="s">
        <v>355</v>
      </c>
      <c r="AC3" s="2106"/>
      <c r="AD3" s="2107" t="s">
        <v>356</v>
      </c>
      <c r="AE3" s="2106"/>
      <c r="AF3" s="2107" t="s">
        <v>356</v>
      </c>
      <c r="AG3" s="2108"/>
      <c r="AH3" s="10"/>
      <c r="AI3" s="147" t="s">
        <v>617</v>
      </c>
      <c r="AJ3" s="2103">
        <f ca="1">TODAY()</f>
        <v>46164</v>
      </c>
      <c r="AK3" s="2103"/>
      <c r="AL3" s="2103"/>
      <c r="AM3" s="12"/>
      <c r="AN3" s="12"/>
      <c r="AO3" s="12"/>
      <c r="AP3" s="12"/>
      <c r="AQ3" s="12"/>
    </row>
    <row r="4" spans="1:48" ht="24" thickBot="1">
      <c r="A4" s="15"/>
      <c r="B4" s="102"/>
      <c r="C4" s="103"/>
      <c r="D4" s="102"/>
      <c r="E4" s="106"/>
      <c r="F4" s="10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2109"/>
      <c r="AC4" s="2109"/>
      <c r="AD4" s="2109"/>
      <c r="AE4" s="2109"/>
      <c r="AF4" s="2109"/>
      <c r="AG4" s="2109"/>
      <c r="AH4" s="62"/>
      <c r="AI4" s="62"/>
      <c r="AJ4" s="63"/>
      <c r="AK4" s="63"/>
      <c r="AL4" s="64"/>
    </row>
    <row r="5" spans="1:48" ht="30.75" customHeight="1" thickTop="1">
      <c r="A5" s="238" t="s">
        <v>9</v>
      </c>
      <c r="B5" s="2069" t="s">
        <v>1</v>
      </c>
      <c r="C5" s="136"/>
      <c r="D5" s="2071"/>
      <c r="E5" s="2073" t="s">
        <v>6</v>
      </c>
      <c r="F5" s="2075" t="s">
        <v>618</v>
      </c>
      <c r="G5" s="508">
        <f>DATE(2024,I3,1)</f>
        <v>45413</v>
      </c>
      <c r="H5" s="149">
        <f>G5+1</f>
        <v>45414</v>
      </c>
      <c r="I5" s="149">
        <f t="shared" ref="I5:AK5" si="0">H5+1</f>
        <v>45415</v>
      </c>
      <c r="J5" s="149">
        <f t="shared" si="0"/>
        <v>45416</v>
      </c>
      <c r="K5" s="149">
        <f t="shared" si="0"/>
        <v>45417</v>
      </c>
      <c r="L5" s="149">
        <f t="shared" si="0"/>
        <v>45418</v>
      </c>
      <c r="M5" s="149">
        <f t="shared" si="0"/>
        <v>45419</v>
      </c>
      <c r="N5" s="149">
        <f t="shared" si="0"/>
        <v>45420</v>
      </c>
      <c r="O5" s="149">
        <f t="shared" si="0"/>
        <v>45421</v>
      </c>
      <c r="P5" s="149">
        <f t="shared" si="0"/>
        <v>45422</v>
      </c>
      <c r="Q5" s="149">
        <f t="shared" si="0"/>
        <v>45423</v>
      </c>
      <c r="R5" s="149">
        <f t="shared" si="0"/>
        <v>45424</v>
      </c>
      <c r="S5" s="149">
        <f t="shared" si="0"/>
        <v>45425</v>
      </c>
      <c r="T5" s="149">
        <f t="shared" si="0"/>
        <v>45426</v>
      </c>
      <c r="U5" s="149">
        <f t="shared" si="0"/>
        <v>45427</v>
      </c>
      <c r="V5" s="149">
        <f t="shared" si="0"/>
        <v>45428</v>
      </c>
      <c r="W5" s="149">
        <f t="shared" si="0"/>
        <v>45429</v>
      </c>
      <c r="X5" s="149">
        <f t="shared" si="0"/>
        <v>45430</v>
      </c>
      <c r="Y5" s="149">
        <f t="shared" si="0"/>
        <v>45431</v>
      </c>
      <c r="Z5" s="149">
        <f t="shared" si="0"/>
        <v>45432</v>
      </c>
      <c r="AA5" s="149">
        <f t="shared" si="0"/>
        <v>45433</v>
      </c>
      <c r="AB5" s="149">
        <f t="shared" si="0"/>
        <v>45434</v>
      </c>
      <c r="AC5" s="149">
        <f t="shared" si="0"/>
        <v>45435</v>
      </c>
      <c r="AD5" s="149">
        <f t="shared" si="0"/>
        <v>45436</v>
      </c>
      <c r="AE5" s="149">
        <f t="shared" si="0"/>
        <v>45437</v>
      </c>
      <c r="AF5" s="149">
        <f t="shared" si="0"/>
        <v>45438</v>
      </c>
      <c r="AG5" s="149">
        <f t="shared" si="0"/>
        <v>45439</v>
      </c>
      <c r="AH5" s="149">
        <f t="shared" si="0"/>
        <v>45440</v>
      </c>
      <c r="AI5" s="149">
        <f t="shared" si="0"/>
        <v>45441</v>
      </c>
      <c r="AJ5" s="149">
        <f t="shared" si="0"/>
        <v>45442</v>
      </c>
      <c r="AK5" s="149">
        <f t="shared" si="0"/>
        <v>45443</v>
      </c>
      <c r="AL5" s="150"/>
      <c r="AN5" s="2405" t="s">
        <v>1045</v>
      </c>
      <c r="AO5" s="2406"/>
      <c r="AP5" s="2403">
        <v>18</v>
      </c>
      <c r="AQ5" s="2404"/>
    </row>
    <row r="6" spans="1:48" ht="30.75" customHeight="1" thickBot="1">
      <c r="A6" s="238" t="s">
        <v>9</v>
      </c>
      <c r="B6" s="2070"/>
      <c r="C6" s="137"/>
      <c r="D6" s="2072"/>
      <c r="E6" s="2074"/>
      <c r="F6" s="2076"/>
      <c r="G6" s="138">
        <f t="shared" ref="G6:AK6" si="1">+G5</f>
        <v>45413</v>
      </c>
      <c r="H6" s="138">
        <f t="shared" si="1"/>
        <v>45414</v>
      </c>
      <c r="I6" s="138">
        <f t="shared" si="1"/>
        <v>45415</v>
      </c>
      <c r="J6" s="138">
        <f t="shared" si="1"/>
        <v>45416</v>
      </c>
      <c r="K6" s="138">
        <f t="shared" si="1"/>
        <v>45417</v>
      </c>
      <c r="L6" s="138">
        <f t="shared" si="1"/>
        <v>45418</v>
      </c>
      <c r="M6" s="138">
        <f t="shared" si="1"/>
        <v>45419</v>
      </c>
      <c r="N6" s="138">
        <f t="shared" si="1"/>
        <v>45420</v>
      </c>
      <c r="O6" s="138">
        <f t="shared" si="1"/>
        <v>45421</v>
      </c>
      <c r="P6" s="138">
        <f t="shared" si="1"/>
        <v>45422</v>
      </c>
      <c r="Q6" s="138">
        <f t="shared" si="1"/>
        <v>45423</v>
      </c>
      <c r="R6" s="138">
        <f t="shared" si="1"/>
        <v>45424</v>
      </c>
      <c r="S6" s="138">
        <f t="shared" si="1"/>
        <v>45425</v>
      </c>
      <c r="T6" s="138">
        <f t="shared" si="1"/>
        <v>45426</v>
      </c>
      <c r="U6" s="138">
        <f t="shared" si="1"/>
        <v>45427</v>
      </c>
      <c r="V6" s="138">
        <f t="shared" si="1"/>
        <v>45428</v>
      </c>
      <c r="W6" s="138">
        <f t="shared" si="1"/>
        <v>45429</v>
      </c>
      <c r="X6" s="138">
        <f t="shared" si="1"/>
        <v>45430</v>
      </c>
      <c r="Y6" s="138">
        <f t="shared" si="1"/>
        <v>45431</v>
      </c>
      <c r="Z6" s="138">
        <f t="shared" si="1"/>
        <v>45432</v>
      </c>
      <c r="AA6" s="138">
        <f t="shared" si="1"/>
        <v>45433</v>
      </c>
      <c r="AB6" s="138">
        <f t="shared" si="1"/>
        <v>45434</v>
      </c>
      <c r="AC6" s="138">
        <f t="shared" si="1"/>
        <v>45435</v>
      </c>
      <c r="AD6" s="138">
        <f t="shared" si="1"/>
        <v>45436</v>
      </c>
      <c r="AE6" s="138">
        <f t="shared" si="1"/>
        <v>45437</v>
      </c>
      <c r="AF6" s="138">
        <f t="shared" si="1"/>
        <v>45438</v>
      </c>
      <c r="AG6" s="138">
        <f t="shared" si="1"/>
        <v>45439</v>
      </c>
      <c r="AH6" s="138">
        <f t="shared" si="1"/>
        <v>45440</v>
      </c>
      <c r="AI6" s="138">
        <f t="shared" si="1"/>
        <v>45441</v>
      </c>
      <c r="AJ6" s="138">
        <f t="shared" si="1"/>
        <v>45442</v>
      </c>
      <c r="AK6" s="138">
        <f t="shared" si="1"/>
        <v>45443</v>
      </c>
      <c r="AL6" s="151"/>
      <c r="AN6" s="2407"/>
      <c r="AO6" s="2408"/>
      <c r="AP6" s="2409"/>
      <c r="AQ6" s="2410"/>
    </row>
    <row r="7" spans="1:48" ht="28.5" customHeight="1" thickTop="1">
      <c r="A7" s="238" t="s">
        <v>9</v>
      </c>
      <c r="B7" s="2081" t="s">
        <v>1046</v>
      </c>
      <c r="C7" s="2067" t="s">
        <v>120</v>
      </c>
      <c r="D7" s="2068"/>
      <c r="E7" s="127">
        <f>+GL!E45</f>
        <v>0</v>
      </c>
      <c r="F7" s="128">
        <f>+MLF・ピポット!G98</f>
        <v>0</v>
      </c>
      <c r="G7" s="798">
        <f>+MLF・ピポット!H98</f>
        <v>0</v>
      </c>
      <c r="H7" s="798">
        <f>+MLF・ピポット!I98</f>
        <v>0</v>
      </c>
      <c r="I7" s="798">
        <f>+MLF・ピポット!J98</f>
        <v>0</v>
      </c>
      <c r="J7" s="798">
        <f>+MLF・ピポット!K98</f>
        <v>0</v>
      </c>
      <c r="K7" s="798">
        <f>+MLF・ピポット!L98</f>
        <v>0</v>
      </c>
      <c r="L7" s="798">
        <f>+MLF・ピポット!M98</f>
        <v>0</v>
      </c>
      <c r="M7" s="798">
        <f>+MLF・ピポット!N98</f>
        <v>0</v>
      </c>
      <c r="N7" s="798">
        <f>+MLF・ピポット!O98</f>
        <v>0</v>
      </c>
      <c r="O7" s="798">
        <f>+MLF・ピポット!P98</f>
        <v>0</v>
      </c>
      <c r="P7" s="798">
        <f>+MLF・ピポット!Q98</f>
        <v>0</v>
      </c>
      <c r="Q7" s="798">
        <f>+MLF・ピポット!R98</f>
        <v>0</v>
      </c>
      <c r="R7" s="798">
        <f>+MLF・ピポット!S98</f>
        <v>0</v>
      </c>
      <c r="S7" s="798">
        <f>+MLF・ピポット!T98</f>
        <v>40</v>
      </c>
      <c r="T7" s="798">
        <f>+MLF・ピポット!U98</f>
        <v>80</v>
      </c>
      <c r="U7" s="798">
        <f>+MLF・ピポット!V98</f>
        <v>80</v>
      </c>
      <c r="V7" s="798">
        <f>+MLF・ピポット!W98</f>
        <v>0</v>
      </c>
      <c r="W7" s="798">
        <f>+MLF・ピポット!X98</f>
        <v>0</v>
      </c>
      <c r="X7" s="798">
        <f>+MLF・ピポット!Y98</f>
        <v>80</v>
      </c>
      <c r="Y7" s="798">
        <f>+MLF・ピポット!Z98</f>
        <v>80</v>
      </c>
      <c r="Z7" s="798">
        <f>+MLF・ピポット!AA98</f>
        <v>80</v>
      </c>
      <c r="AA7" s="798">
        <f>+MLF・ピポット!AB98</f>
        <v>80</v>
      </c>
      <c r="AB7" s="798">
        <f>+MLF・ピポット!AC98</f>
        <v>80</v>
      </c>
      <c r="AC7" s="798">
        <f>+MLF・ピポット!AD98</f>
        <v>0</v>
      </c>
      <c r="AD7" s="798">
        <f>+MLF・ピポット!AE98</f>
        <v>0</v>
      </c>
      <c r="AE7" s="798">
        <f>+MLF・ピポット!AF98</f>
        <v>80</v>
      </c>
      <c r="AF7" s="798">
        <f>+MLF・ピポット!AG98</f>
        <v>80</v>
      </c>
      <c r="AG7" s="798">
        <f>+MLF・ピポット!AH98</f>
        <v>80</v>
      </c>
      <c r="AH7" s="798">
        <f>+MLF・ピポット!AI98</f>
        <v>80</v>
      </c>
      <c r="AI7" s="798">
        <f>+MLF・ピポット!AJ98</f>
        <v>0</v>
      </c>
      <c r="AJ7" s="798">
        <f>+MLF・ピポット!AK98</f>
        <v>0</v>
      </c>
      <c r="AK7" s="798">
        <f>+MLF・ピポット!AL98</f>
        <v>0</v>
      </c>
      <c r="AL7" s="130">
        <f>SUM(G7:AK7)+F7</f>
        <v>920</v>
      </c>
      <c r="AN7" s="2399" t="s">
        <v>1047</v>
      </c>
      <c r="AO7" s="2400"/>
      <c r="AP7" s="2403">
        <v>900</v>
      </c>
      <c r="AQ7" s="2404"/>
      <c r="AR7" s="46"/>
    </row>
    <row r="8" spans="1:48" ht="28.5" customHeight="1">
      <c r="A8" s="238" t="s">
        <v>9</v>
      </c>
      <c r="B8" s="2082"/>
      <c r="C8" s="2084" t="s">
        <v>621</v>
      </c>
      <c r="D8" s="2085"/>
      <c r="E8" s="80"/>
      <c r="F8" s="80">
        <f>+MLF・ピポット!G99</f>
        <v>0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31">
        <f>SUM(G8:AK8)+F8</f>
        <v>0</v>
      </c>
      <c r="AN8" s="2399" t="s">
        <v>1048</v>
      </c>
      <c r="AO8" s="2400"/>
      <c r="AP8" s="2397">
        <v>320</v>
      </c>
      <c r="AQ8" s="2398"/>
      <c r="AR8" s="47"/>
    </row>
    <row r="9" spans="1:48" ht="28.5" customHeight="1">
      <c r="A9" s="238" t="s">
        <v>9</v>
      </c>
      <c r="B9" s="2082"/>
      <c r="C9" s="2120" t="s">
        <v>622</v>
      </c>
      <c r="D9" s="2121"/>
      <c r="E9" s="122"/>
      <c r="F9" s="334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35"/>
      <c r="AN9" s="455"/>
      <c r="AO9" s="456"/>
      <c r="AP9" s="457"/>
      <c r="AQ9" s="458"/>
      <c r="AR9" s="47"/>
    </row>
    <row r="10" spans="1:48" ht="28.5" customHeight="1" thickBot="1">
      <c r="A10" s="238" t="s">
        <v>9</v>
      </c>
      <c r="B10" s="2082"/>
      <c r="C10" s="2049" t="s">
        <v>54</v>
      </c>
      <c r="D10" s="2050"/>
      <c r="E10" s="320"/>
      <c r="F10" s="321">
        <f>+MLF・ピポット!G101</f>
        <v>0</v>
      </c>
      <c r="G10" s="371"/>
      <c r="H10" s="371"/>
      <c r="I10" s="371"/>
      <c r="J10" s="371"/>
      <c r="K10" s="371"/>
      <c r="L10" s="371"/>
      <c r="M10" s="371"/>
      <c r="N10" s="371"/>
      <c r="O10" s="371"/>
      <c r="P10" s="371"/>
      <c r="Q10" s="371"/>
      <c r="R10" s="371"/>
      <c r="S10" s="371"/>
      <c r="T10" s="371"/>
      <c r="U10" s="371"/>
      <c r="V10" s="371"/>
      <c r="W10" s="371"/>
      <c r="X10" s="371"/>
      <c r="Y10" s="371"/>
      <c r="Z10" s="371"/>
      <c r="AA10" s="371"/>
      <c r="AB10" s="371"/>
      <c r="AC10" s="371"/>
      <c r="AD10" s="371"/>
      <c r="AE10" s="371"/>
      <c r="AF10" s="371"/>
      <c r="AG10" s="371"/>
      <c r="AH10" s="371"/>
      <c r="AI10" s="371"/>
      <c r="AJ10" s="371"/>
      <c r="AK10" s="371"/>
      <c r="AL10" s="333"/>
    </row>
    <row r="11" spans="1:48" ht="28.5" customHeight="1" thickTop="1">
      <c r="A11" s="238" t="s">
        <v>9</v>
      </c>
      <c r="B11" s="2082"/>
      <c r="C11" s="2051" t="s">
        <v>40</v>
      </c>
      <c r="D11" s="2052"/>
      <c r="E11" s="152"/>
      <c r="F11" s="152"/>
      <c r="G11" s="153">
        <f>+MLF・ピポット!H102</f>
        <v>0</v>
      </c>
      <c r="H11" s="153">
        <f>+MLF・ピポット!I102</f>
        <v>0</v>
      </c>
      <c r="I11" s="153">
        <f>+MLF・ピポット!J102</f>
        <v>0</v>
      </c>
      <c r="J11" s="153">
        <f>+MLF・ピポット!K102</f>
        <v>0</v>
      </c>
      <c r="K11" s="153">
        <f>+MLF・ピポット!L102</f>
        <v>0</v>
      </c>
      <c r="L11" s="153">
        <f>+MLF・ピポット!M102</f>
        <v>0</v>
      </c>
      <c r="M11" s="153">
        <f>+MLF・ピポット!N102</f>
        <v>0</v>
      </c>
      <c r="N11" s="153">
        <f>+MLF・ピポット!O102</f>
        <v>0</v>
      </c>
      <c r="O11" s="153">
        <f>+MLF・ピポット!P102</f>
        <v>0</v>
      </c>
      <c r="P11" s="153">
        <f>+MLF・ピポット!Q102</f>
        <v>0</v>
      </c>
      <c r="Q11" s="153">
        <f>+MLF・ピポット!R102</f>
        <v>0</v>
      </c>
      <c r="R11" s="153">
        <f>+MLF・ピポット!S102</f>
        <v>0</v>
      </c>
      <c r="S11" s="153">
        <f>+MLF・ピポット!T102</f>
        <v>80</v>
      </c>
      <c r="T11" s="153">
        <f>+MLF・ピポット!U102</f>
        <v>80</v>
      </c>
      <c r="U11" s="153">
        <f>+MLF・ピポット!V102</f>
        <v>80</v>
      </c>
      <c r="V11" s="153">
        <f>+MLF・ピポット!W102</f>
        <v>0</v>
      </c>
      <c r="W11" s="153">
        <f>+MLF・ピポット!X102</f>
        <v>0</v>
      </c>
      <c r="X11" s="153">
        <f>+MLF・ピポット!Y102</f>
        <v>80</v>
      </c>
      <c r="Y11" s="153">
        <f>+MLF・ピポット!Z102</f>
        <v>80</v>
      </c>
      <c r="Z11" s="153">
        <f>+MLF・ピポット!AA102</f>
        <v>100</v>
      </c>
      <c r="AA11" s="153">
        <f>+MLF・ピポット!AB102</f>
        <v>100</v>
      </c>
      <c r="AB11" s="153">
        <f>+MLF・ピポット!AC102</f>
        <v>100</v>
      </c>
      <c r="AC11" s="153">
        <f>+MLF・ピポット!AD102</f>
        <v>0</v>
      </c>
      <c r="AD11" s="153">
        <f>+MLF・ピポット!AE102</f>
        <v>0</v>
      </c>
      <c r="AE11" s="153">
        <f>+MLF・ピポット!AF102</f>
        <v>100</v>
      </c>
      <c r="AF11" s="153">
        <f>+MLF・ピポット!AG102</f>
        <v>100</v>
      </c>
      <c r="AG11" s="153">
        <f>+MLF・ピポット!AH102</f>
        <v>100</v>
      </c>
      <c r="AH11" s="153">
        <f>+MLF・ピポット!AI102</f>
        <v>100</v>
      </c>
      <c r="AI11" s="153">
        <f>+MLF・ピポット!AJ102</f>
        <v>100</v>
      </c>
      <c r="AJ11" s="153">
        <f>+MLF・ピポット!AK102</f>
        <v>0</v>
      </c>
      <c r="AK11" s="154">
        <f>+MLF・ピポット!AL102</f>
        <v>0</v>
      </c>
      <c r="AL11" s="178">
        <f>SUM(G11:AK11)</f>
        <v>1200</v>
      </c>
      <c r="AN11" s="2399" t="s">
        <v>1049</v>
      </c>
      <c r="AO11" s="2400"/>
      <c r="AP11" s="2401">
        <f>AP7/AP5</f>
        <v>50</v>
      </c>
      <c r="AQ11" s="2402"/>
    </row>
    <row r="12" spans="1:48" ht="28.5" customHeight="1">
      <c r="A12" s="238" t="s">
        <v>9</v>
      </c>
      <c r="B12" s="2082"/>
      <c r="C12" s="2053" t="s">
        <v>140</v>
      </c>
      <c r="D12" s="2054"/>
      <c r="E12" s="123"/>
      <c r="F12" s="120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86">
        <f>SUM(G12:AK12)</f>
        <v>0</v>
      </c>
      <c r="AN12" s="49"/>
      <c r="AO12" s="49"/>
      <c r="AP12" s="118"/>
      <c r="AQ12" s="118"/>
      <c r="AS12" s="455"/>
      <c r="AT12" s="456"/>
      <c r="AU12" s="457"/>
      <c r="AV12" s="458"/>
    </row>
    <row r="13" spans="1:48" ht="28.5" customHeight="1">
      <c r="A13" s="238" t="s">
        <v>9</v>
      </c>
      <c r="B13" s="2082"/>
      <c r="C13" s="2122" t="s">
        <v>623</v>
      </c>
      <c r="D13" s="2123"/>
      <c r="E13" s="80"/>
      <c r="F13" s="80"/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327"/>
      <c r="AH13" s="327"/>
      <c r="AI13" s="327"/>
      <c r="AJ13" s="327"/>
      <c r="AK13" s="327"/>
      <c r="AL13" s="372">
        <f>SUM(G13:AK13)</f>
        <v>0</v>
      </c>
      <c r="AN13" s="49"/>
      <c r="AO13" s="49"/>
      <c r="AP13" s="118"/>
      <c r="AQ13" s="118"/>
      <c r="AS13" s="455"/>
      <c r="AT13" s="456"/>
      <c r="AU13" s="457"/>
      <c r="AV13" s="458"/>
    </row>
    <row r="14" spans="1:48" ht="28.5" customHeight="1">
      <c r="A14" s="238" t="s">
        <v>9</v>
      </c>
      <c r="B14" s="2082"/>
      <c r="C14" s="2204" t="s">
        <v>624</v>
      </c>
      <c r="D14" s="2205"/>
      <c r="E14" s="170"/>
      <c r="F14" s="171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3"/>
      <c r="AS14" s="2399" t="s">
        <v>1050</v>
      </c>
      <c r="AT14" s="2400"/>
      <c r="AU14" s="2397" t="e">
        <f>F15+AP7-#REF!*AP5</f>
        <v>#REF!</v>
      </c>
      <c r="AV14" s="2398"/>
    </row>
    <row r="15" spans="1:48" ht="28.5" customHeight="1">
      <c r="A15" s="238" t="s">
        <v>9</v>
      </c>
      <c r="B15" s="2082"/>
      <c r="C15" s="2059" t="s">
        <v>53</v>
      </c>
      <c r="D15" s="2060"/>
      <c r="E15" s="174"/>
      <c r="F15" s="175">
        <f>+MLF・ピポット!G106</f>
        <v>63</v>
      </c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76"/>
    </row>
    <row r="16" spans="1:48" ht="28.5" customHeight="1">
      <c r="A16" s="238" t="s">
        <v>9</v>
      </c>
      <c r="B16" s="2082"/>
      <c r="C16" s="2090" t="s">
        <v>625</v>
      </c>
      <c r="D16" s="2102"/>
      <c r="E16" s="2086" t="s">
        <v>1051</v>
      </c>
      <c r="F16" s="125"/>
      <c r="G16" s="116">
        <f>+MLF・ピポット!H107</f>
        <v>0</v>
      </c>
      <c r="H16" s="116">
        <f>+MLF・ピポット!I107</f>
        <v>0</v>
      </c>
      <c r="I16" s="116">
        <f>+MLF・ピポット!J107</f>
        <v>0</v>
      </c>
      <c r="J16" s="116">
        <f>+MLF・ピポット!K107</f>
        <v>0</v>
      </c>
      <c r="K16" s="116">
        <f>+MLF・ピポット!L107</f>
        <v>0</v>
      </c>
      <c r="L16" s="116">
        <f>+MLF・ピポット!M107</f>
        <v>80</v>
      </c>
      <c r="M16" s="116">
        <f>+MLF・ピポット!N107</f>
        <v>80</v>
      </c>
      <c r="N16" s="116">
        <f>+MLF・ピポット!O107</f>
        <v>40</v>
      </c>
      <c r="O16" s="116">
        <f>+MLF・ピポット!P107</f>
        <v>0</v>
      </c>
      <c r="P16" s="116">
        <f>+MLF・ピポット!Q107</f>
        <v>0</v>
      </c>
      <c r="Q16" s="116">
        <f>+MLF・ピポット!R107</f>
        <v>20</v>
      </c>
      <c r="R16" s="116">
        <f>+MLF・ピポット!S107</f>
        <v>40</v>
      </c>
      <c r="S16" s="116">
        <f>+MLF・ピポット!T107</f>
        <v>40</v>
      </c>
      <c r="T16" s="116">
        <f>+MLF・ピポット!U107</f>
        <v>40</v>
      </c>
      <c r="U16" s="116">
        <f>+MLF・ピポット!V107</f>
        <v>40</v>
      </c>
      <c r="V16" s="116">
        <f>+MLF・ピポット!W107</f>
        <v>0</v>
      </c>
      <c r="W16" s="116">
        <f>+MLF・ピポット!X107</f>
        <v>0</v>
      </c>
      <c r="X16" s="116">
        <f>+MLF・ピポット!Y107</f>
        <v>40</v>
      </c>
      <c r="Y16" s="116">
        <f>+MLF・ピポット!Z107</f>
        <v>40</v>
      </c>
      <c r="Z16" s="116">
        <f>+MLF・ピポット!AA107</f>
        <v>40</v>
      </c>
      <c r="AA16" s="116">
        <f>+MLF・ピポット!AB107</f>
        <v>40</v>
      </c>
      <c r="AB16" s="116">
        <f>+MLF・ピポット!AC107</f>
        <v>40</v>
      </c>
      <c r="AC16" s="116">
        <f>+MLF・ピポット!AD107</f>
        <v>0</v>
      </c>
      <c r="AD16" s="116">
        <f>+MLF・ピポット!AE107</f>
        <v>0</v>
      </c>
      <c r="AE16" s="116">
        <f>+MLF・ピポット!AF107</f>
        <v>60</v>
      </c>
      <c r="AF16" s="116">
        <f>+MLF・ピポット!AG107</f>
        <v>60</v>
      </c>
      <c r="AG16" s="116">
        <f>+MLF・ピポット!AH107</f>
        <v>80</v>
      </c>
      <c r="AH16" s="116">
        <f>+MLF・ピポット!AI107</f>
        <v>60</v>
      </c>
      <c r="AI16" s="116">
        <f>+MLF・ピポット!AJ107</f>
        <v>0</v>
      </c>
      <c r="AJ16" s="116">
        <f>+MLF・ピポット!AK107</f>
        <v>0</v>
      </c>
      <c r="AK16" s="117">
        <f>+MLF・ピポット!AL107</f>
        <v>0</v>
      </c>
      <c r="AL16" s="134">
        <f>SUM(G16:AK16)</f>
        <v>840</v>
      </c>
    </row>
    <row r="17" spans="1:48" ht="28.5" customHeight="1">
      <c r="A17" s="238" t="s">
        <v>9</v>
      </c>
      <c r="B17" s="2082"/>
      <c r="C17" s="2089" t="s">
        <v>627</v>
      </c>
      <c r="D17" s="2092"/>
      <c r="E17" s="2087"/>
      <c r="F17" s="213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135"/>
    </row>
    <row r="18" spans="1:48" ht="28.5" customHeight="1">
      <c r="A18" s="238" t="s">
        <v>9</v>
      </c>
      <c r="B18" s="2082"/>
      <c r="C18" s="2093" t="s">
        <v>628</v>
      </c>
      <c r="D18" s="2094"/>
      <c r="E18" s="2087"/>
      <c r="F18" s="336"/>
      <c r="G18" s="331"/>
      <c r="H18" s="331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31"/>
      <c r="V18" s="331"/>
      <c r="W18" s="331"/>
      <c r="X18" s="331"/>
      <c r="Y18" s="331"/>
      <c r="Z18" s="331"/>
      <c r="AA18" s="331"/>
      <c r="AB18" s="331"/>
      <c r="AC18" s="331"/>
      <c r="AD18" s="331"/>
      <c r="AE18" s="331"/>
      <c r="AF18" s="331"/>
      <c r="AG18" s="331"/>
      <c r="AH18" s="331"/>
      <c r="AI18" s="331"/>
      <c r="AJ18" s="331"/>
      <c r="AK18" s="331"/>
      <c r="AL18" s="332"/>
    </row>
    <row r="19" spans="1:48" ht="28.5" customHeight="1">
      <c r="A19" s="238" t="s">
        <v>9</v>
      </c>
      <c r="B19" s="2082"/>
      <c r="C19" s="2095" t="s">
        <v>629</v>
      </c>
      <c r="D19" s="2096"/>
      <c r="E19" s="2087"/>
      <c r="F19" s="171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3"/>
      <c r="AU19" s="48"/>
      <c r="AV19" s="48"/>
    </row>
    <row r="20" spans="1:48" ht="28.5" customHeight="1">
      <c r="A20" s="238" t="s">
        <v>9</v>
      </c>
      <c r="B20" s="2082"/>
      <c r="C20" s="2090" t="s">
        <v>630</v>
      </c>
      <c r="D20" s="2090"/>
      <c r="E20" s="2087"/>
      <c r="F20" s="125"/>
      <c r="G20" s="116">
        <f>+MLF・ピポット!H111</f>
        <v>0</v>
      </c>
      <c r="H20" s="116">
        <f>+MLF・ピポット!I111</f>
        <v>0</v>
      </c>
      <c r="I20" s="116">
        <f>+MLF・ピポット!J111</f>
        <v>0</v>
      </c>
      <c r="J20" s="116">
        <f>+MLF・ピポット!K111</f>
        <v>0</v>
      </c>
      <c r="K20" s="116">
        <f>+MLF・ピポット!L111</f>
        <v>0</v>
      </c>
      <c r="L20" s="116">
        <f>+MLF・ピポット!M111</f>
        <v>80</v>
      </c>
      <c r="M20" s="116">
        <f>+MLF・ピポット!N111</f>
        <v>80</v>
      </c>
      <c r="N20" s="116">
        <f>+MLF・ピポット!O111</f>
        <v>80</v>
      </c>
      <c r="O20" s="116">
        <f>+MLF・ピポット!P111</f>
        <v>0</v>
      </c>
      <c r="P20" s="116">
        <f>+MLF・ピポット!Q111</f>
        <v>0</v>
      </c>
      <c r="Q20" s="116">
        <f>+MLF・ピポット!R111</f>
        <v>80</v>
      </c>
      <c r="R20" s="116">
        <f>+MLF・ピポット!S111</f>
        <v>0</v>
      </c>
      <c r="S20" s="116">
        <f>+MLF・ピポット!T111</f>
        <v>0</v>
      </c>
      <c r="T20" s="116">
        <f>+MLF・ピポット!U111</f>
        <v>0</v>
      </c>
      <c r="U20" s="116">
        <f>+MLF・ピポット!V111</f>
        <v>0</v>
      </c>
      <c r="V20" s="116">
        <f>+MLF・ピポット!W111</f>
        <v>0</v>
      </c>
      <c r="W20" s="116">
        <f>+MLF・ピポット!X111</f>
        <v>0</v>
      </c>
      <c r="X20" s="116">
        <f>+MLF・ピポット!Y111</f>
        <v>0</v>
      </c>
      <c r="Y20" s="116">
        <f>+MLF・ピポット!Z111</f>
        <v>0</v>
      </c>
      <c r="Z20" s="116">
        <f>+MLF・ピポット!AA111</f>
        <v>0</v>
      </c>
      <c r="AA20" s="116">
        <f>+MLF・ピポット!AB111</f>
        <v>0</v>
      </c>
      <c r="AB20" s="116">
        <f>+MLF・ピポット!AC111</f>
        <v>0</v>
      </c>
      <c r="AC20" s="116">
        <f>+MLF・ピポット!AD111</f>
        <v>0</v>
      </c>
      <c r="AD20" s="116">
        <f>+MLF・ピポット!AE111</f>
        <v>0</v>
      </c>
      <c r="AE20" s="116">
        <f>+MLF・ピポット!AF111</f>
        <v>0</v>
      </c>
      <c r="AF20" s="116">
        <f>+MLF・ピポット!AG111</f>
        <v>0</v>
      </c>
      <c r="AG20" s="116">
        <f>+MLF・ピポット!AH111</f>
        <v>0</v>
      </c>
      <c r="AH20" s="116">
        <f>+MLF・ピポット!AI111</f>
        <v>0</v>
      </c>
      <c r="AI20" s="116">
        <f>+MLF・ピポット!AJ111</f>
        <v>0</v>
      </c>
      <c r="AJ20" s="116">
        <f>+MLF・ピポット!AK111</f>
        <v>0</v>
      </c>
      <c r="AK20" s="117">
        <f>+MLF・ピポット!AL111</f>
        <v>0</v>
      </c>
      <c r="AL20" s="134"/>
    </row>
    <row r="21" spans="1:48" ht="28.5" customHeight="1">
      <c r="A21" s="238" t="s">
        <v>9</v>
      </c>
      <c r="B21" s="2082"/>
      <c r="C21" s="2089" t="s">
        <v>631</v>
      </c>
      <c r="D21" s="2089"/>
      <c r="E21" s="2087"/>
      <c r="F21" s="80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135"/>
    </row>
    <row r="22" spans="1:48" ht="28.5" customHeight="1">
      <c r="A22" s="238" t="s">
        <v>9</v>
      </c>
      <c r="B22" s="2082"/>
      <c r="C22" s="2146" t="s">
        <v>632</v>
      </c>
      <c r="D22" s="2203"/>
      <c r="E22" s="2087"/>
      <c r="F22" s="120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6"/>
      <c r="AU22" s="48"/>
      <c r="AV22" s="48"/>
    </row>
    <row r="23" spans="1:48" ht="28.5" customHeight="1" thickBot="1">
      <c r="A23" s="238" t="s">
        <v>9</v>
      </c>
      <c r="B23" s="2082"/>
      <c r="C23" s="2201" t="s">
        <v>52</v>
      </c>
      <c r="D23" s="2202"/>
      <c r="E23" s="2091"/>
      <c r="F23" s="158">
        <f>+MLF・ピポット!G114</f>
        <v>200</v>
      </c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61"/>
    </row>
    <row r="24" spans="1:48" ht="28.5" hidden="1" customHeight="1">
      <c r="A24" s="238" t="s">
        <v>9</v>
      </c>
      <c r="B24" s="2082"/>
      <c r="C24" s="2090" t="s">
        <v>625</v>
      </c>
      <c r="D24" s="2090"/>
      <c r="E24" s="2086" t="s">
        <v>463</v>
      </c>
      <c r="F24" s="125"/>
      <c r="G24" s="116">
        <f>+MLF・ピポット!H115</f>
        <v>0</v>
      </c>
      <c r="H24" s="116">
        <f>+MLF・ピポット!I115</f>
        <v>0</v>
      </c>
      <c r="I24" s="116">
        <f>+MLF・ピポット!J115</f>
        <v>0</v>
      </c>
      <c r="J24" s="116">
        <f>+MLF・ピポット!K115</f>
        <v>0</v>
      </c>
      <c r="K24" s="116">
        <f>+MLF・ピポット!L115</f>
        <v>0</v>
      </c>
      <c r="L24" s="116">
        <f>+MLF・ピポット!M115</f>
        <v>0</v>
      </c>
      <c r="M24" s="116">
        <f>+MLF・ピポット!N115</f>
        <v>0</v>
      </c>
      <c r="N24" s="116">
        <f>+MLF・ピポット!O115</f>
        <v>0</v>
      </c>
      <c r="O24" s="116">
        <f>+MLF・ピポット!P115</f>
        <v>0</v>
      </c>
      <c r="P24" s="116">
        <f>+MLF・ピポット!Q115</f>
        <v>0</v>
      </c>
      <c r="Q24" s="116">
        <f>+MLF・ピポット!R115</f>
        <v>0</v>
      </c>
      <c r="R24" s="116">
        <f>+MLF・ピポット!S115</f>
        <v>0</v>
      </c>
      <c r="S24" s="116">
        <f>+MLF・ピポット!T115</f>
        <v>0</v>
      </c>
      <c r="T24" s="116">
        <f>+MLF・ピポット!U115</f>
        <v>0</v>
      </c>
      <c r="U24" s="116">
        <f>+MLF・ピポット!V115</f>
        <v>0</v>
      </c>
      <c r="V24" s="116">
        <f>+MLF・ピポット!W115</f>
        <v>0</v>
      </c>
      <c r="W24" s="116">
        <f>+MLF・ピポット!X115</f>
        <v>0</v>
      </c>
      <c r="X24" s="116">
        <f>+MLF・ピポット!Y115</f>
        <v>0</v>
      </c>
      <c r="Y24" s="116">
        <f>+MLF・ピポット!Z115</f>
        <v>0</v>
      </c>
      <c r="Z24" s="116">
        <f>+MLF・ピポット!AA115</f>
        <v>0</v>
      </c>
      <c r="AA24" s="116">
        <f>+MLF・ピポット!AB115</f>
        <v>0</v>
      </c>
      <c r="AB24" s="116">
        <f>+MLF・ピポット!AC115</f>
        <v>0</v>
      </c>
      <c r="AC24" s="116">
        <f>+MLF・ピポット!AD115</f>
        <v>0</v>
      </c>
      <c r="AD24" s="116">
        <f>+MLF・ピポット!AE115</f>
        <v>0</v>
      </c>
      <c r="AE24" s="116">
        <f>+MLF・ピポット!AF115</f>
        <v>0</v>
      </c>
      <c r="AF24" s="116">
        <f>+MLF・ピポット!AG115</f>
        <v>0</v>
      </c>
      <c r="AG24" s="116">
        <f>+MLF・ピポット!AH115</f>
        <v>0</v>
      </c>
      <c r="AH24" s="116">
        <f>+MLF・ピポット!AI115</f>
        <v>0</v>
      </c>
      <c r="AI24" s="116">
        <f>+MLF・ピポット!AJ115</f>
        <v>0</v>
      </c>
      <c r="AJ24" s="116">
        <f>+MLF・ピポット!AK115</f>
        <v>0</v>
      </c>
      <c r="AK24" s="117">
        <f>+MLF・ピポット!AL115</f>
        <v>0</v>
      </c>
      <c r="AL24" s="134">
        <f>SUM(G24:AK24)</f>
        <v>0</v>
      </c>
    </row>
    <row r="25" spans="1:48" ht="28.5" hidden="1" customHeight="1">
      <c r="A25" s="238" t="s">
        <v>9</v>
      </c>
      <c r="B25" s="2082"/>
      <c r="C25" s="2089" t="s">
        <v>627</v>
      </c>
      <c r="D25" s="2089"/>
      <c r="E25" s="2087"/>
      <c r="F25" s="120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5"/>
      <c r="AL25" s="146"/>
      <c r="AU25" s="48"/>
      <c r="AV25" s="48"/>
    </row>
    <row r="26" spans="1:48" ht="28.5" hidden="1" customHeight="1">
      <c r="A26" s="238" t="s">
        <v>9</v>
      </c>
      <c r="B26" s="2082"/>
      <c r="C26" s="2090" t="s">
        <v>630</v>
      </c>
      <c r="D26" s="2090"/>
      <c r="E26" s="2087"/>
      <c r="F26" s="125"/>
      <c r="G26" s="116">
        <f>+MLF・ピポット!H117</f>
        <v>0</v>
      </c>
      <c r="H26" s="116">
        <f>+MLF・ピポット!I117</f>
        <v>0</v>
      </c>
      <c r="I26" s="116">
        <f>+MLF・ピポット!J117</f>
        <v>0</v>
      </c>
      <c r="J26" s="116">
        <f>+MLF・ピポット!K117</f>
        <v>0</v>
      </c>
      <c r="K26" s="116">
        <f>+MLF・ピポット!L117</f>
        <v>0</v>
      </c>
      <c r="L26" s="116">
        <f>+MLF・ピポット!M117</f>
        <v>0</v>
      </c>
      <c r="M26" s="116">
        <f>+MLF・ピポット!N117</f>
        <v>0</v>
      </c>
      <c r="N26" s="116">
        <f>+MLF・ピポット!O117</f>
        <v>0</v>
      </c>
      <c r="O26" s="116">
        <f>+MLF・ピポット!P117</f>
        <v>0</v>
      </c>
      <c r="P26" s="116">
        <f>+MLF・ピポット!Q117</f>
        <v>0</v>
      </c>
      <c r="Q26" s="116">
        <f>+MLF・ピポット!R117</f>
        <v>0</v>
      </c>
      <c r="R26" s="116">
        <f>+MLF・ピポット!S117</f>
        <v>0</v>
      </c>
      <c r="S26" s="116">
        <f>+MLF・ピポット!T117</f>
        <v>0</v>
      </c>
      <c r="T26" s="116">
        <f>+MLF・ピポット!U117</f>
        <v>0</v>
      </c>
      <c r="U26" s="116">
        <f>+MLF・ピポット!V117</f>
        <v>0</v>
      </c>
      <c r="V26" s="116">
        <f>+MLF・ピポット!W117</f>
        <v>0</v>
      </c>
      <c r="W26" s="116">
        <f>+MLF・ピポット!X117</f>
        <v>0</v>
      </c>
      <c r="X26" s="116">
        <f>+MLF・ピポット!Y117</f>
        <v>0</v>
      </c>
      <c r="Y26" s="116">
        <f>+MLF・ピポット!Z117</f>
        <v>0</v>
      </c>
      <c r="Z26" s="116">
        <f>+MLF・ピポット!AA117</f>
        <v>0</v>
      </c>
      <c r="AA26" s="116">
        <f>+MLF・ピポット!AB117</f>
        <v>0</v>
      </c>
      <c r="AB26" s="116">
        <f>+MLF・ピポット!AC117</f>
        <v>0</v>
      </c>
      <c r="AC26" s="116">
        <f>+MLF・ピポット!AD117</f>
        <v>0</v>
      </c>
      <c r="AD26" s="116">
        <f>+MLF・ピポット!AE117</f>
        <v>0</v>
      </c>
      <c r="AE26" s="116">
        <f>+MLF・ピポット!AF117</f>
        <v>0</v>
      </c>
      <c r="AF26" s="116">
        <f>+MLF・ピポット!AG117</f>
        <v>0</v>
      </c>
      <c r="AG26" s="116">
        <f>+MLF・ピポット!AH117</f>
        <v>0</v>
      </c>
      <c r="AH26" s="116">
        <f>+MLF・ピポット!AI117</f>
        <v>0</v>
      </c>
      <c r="AI26" s="116">
        <f>+MLF・ピポット!AJ117</f>
        <v>0</v>
      </c>
      <c r="AJ26" s="116">
        <f>+MLF・ピポット!AK117</f>
        <v>0</v>
      </c>
      <c r="AK26" s="117">
        <f>+MLF・ピポット!AL117</f>
        <v>0</v>
      </c>
      <c r="AL26" s="134"/>
    </row>
    <row r="27" spans="1:48" ht="28.5" hidden="1" customHeight="1">
      <c r="A27" s="238" t="s">
        <v>9</v>
      </c>
      <c r="B27" s="2082"/>
      <c r="C27" s="2089" t="s">
        <v>631</v>
      </c>
      <c r="D27" s="2089"/>
      <c r="E27" s="2087"/>
      <c r="F27" s="80"/>
      <c r="G27" s="72"/>
      <c r="H27" s="72"/>
      <c r="I27" s="72"/>
      <c r="J27" s="119"/>
      <c r="K27" s="119"/>
      <c r="L27" s="119"/>
      <c r="M27" s="72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39"/>
      <c r="AL27" s="131"/>
    </row>
    <row r="28" spans="1:48" ht="28.5" hidden="1" customHeight="1" thickBot="1">
      <c r="A28" s="238" t="s">
        <v>9</v>
      </c>
      <c r="B28" s="2083"/>
      <c r="C28" s="2206" t="s">
        <v>52</v>
      </c>
      <c r="D28" s="2207"/>
      <c r="E28" s="2088"/>
      <c r="F28" s="162">
        <f>+MLF・ピポット!G119</f>
        <v>0</v>
      </c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0"/>
    </row>
    <row r="29" spans="1:48" ht="28.5" hidden="1" customHeight="1" thickTop="1">
      <c r="A29" s="238" t="s">
        <v>4</v>
      </c>
      <c r="B29" s="2210" t="s">
        <v>717</v>
      </c>
      <c r="C29" s="2111" t="s">
        <v>220</v>
      </c>
      <c r="D29" s="233" t="s">
        <v>148</v>
      </c>
      <c r="E29" s="234"/>
      <c r="F29" s="309"/>
      <c r="G29" s="239">
        <f t="shared" ref="G29:AK29" si="2">+G18</f>
        <v>0</v>
      </c>
      <c r="H29" s="239">
        <f t="shared" si="2"/>
        <v>0</v>
      </c>
      <c r="I29" s="239">
        <f t="shared" si="2"/>
        <v>0</v>
      </c>
      <c r="J29" s="239">
        <f t="shared" si="2"/>
        <v>0</v>
      </c>
      <c r="K29" s="239">
        <f t="shared" si="2"/>
        <v>0</v>
      </c>
      <c r="L29" s="239">
        <f t="shared" si="2"/>
        <v>0</v>
      </c>
      <c r="M29" s="239">
        <f t="shared" si="2"/>
        <v>0</v>
      </c>
      <c r="N29" s="239">
        <f t="shared" si="2"/>
        <v>0</v>
      </c>
      <c r="O29" s="239">
        <f t="shared" si="2"/>
        <v>0</v>
      </c>
      <c r="P29" s="239">
        <f t="shared" si="2"/>
        <v>0</v>
      </c>
      <c r="Q29" s="239">
        <f t="shared" si="2"/>
        <v>0</v>
      </c>
      <c r="R29" s="239">
        <f t="shared" si="2"/>
        <v>0</v>
      </c>
      <c r="S29" s="239">
        <f t="shared" si="2"/>
        <v>0</v>
      </c>
      <c r="T29" s="239">
        <f t="shared" si="2"/>
        <v>0</v>
      </c>
      <c r="U29" s="239">
        <f t="shared" si="2"/>
        <v>0</v>
      </c>
      <c r="V29" s="239">
        <f t="shared" si="2"/>
        <v>0</v>
      </c>
      <c r="W29" s="239">
        <f t="shared" si="2"/>
        <v>0</v>
      </c>
      <c r="X29" s="239">
        <f t="shared" si="2"/>
        <v>0</v>
      </c>
      <c r="Y29" s="239">
        <f t="shared" si="2"/>
        <v>0</v>
      </c>
      <c r="Z29" s="239">
        <f t="shared" si="2"/>
        <v>0</v>
      </c>
      <c r="AA29" s="239">
        <f t="shared" si="2"/>
        <v>0</v>
      </c>
      <c r="AB29" s="239">
        <f t="shared" si="2"/>
        <v>0</v>
      </c>
      <c r="AC29" s="239">
        <f t="shared" si="2"/>
        <v>0</v>
      </c>
      <c r="AD29" s="239">
        <f t="shared" si="2"/>
        <v>0</v>
      </c>
      <c r="AE29" s="239">
        <f t="shared" si="2"/>
        <v>0</v>
      </c>
      <c r="AF29" s="239">
        <f t="shared" si="2"/>
        <v>0</v>
      </c>
      <c r="AG29" s="239">
        <f t="shared" si="2"/>
        <v>0</v>
      </c>
      <c r="AH29" s="239">
        <f t="shared" si="2"/>
        <v>0</v>
      </c>
      <c r="AI29" s="239">
        <f t="shared" si="2"/>
        <v>0</v>
      </c>
      <c r="AJ29" s="239">
        <f t="shared" si="2"/>
        <v>0</v>
      </c>
      <c r="AK29" s="239">
        <f t="shared" si="2"/>
        <v>0</v>
      </c>
      <c r="AL29" s="269">
        <f>SUM(G29:AK29)</f>
        <v>0</v>
      </c>
    </row>
    <row r="30" spans="1:48" ht="28.5" hidden="1" customHeight="1">
      <c r="A30" s="238" t="s">
        <v>4</v>
      </c>
      <c r="B30" s="2082"/>
      <c r="C30" s="2112"/>
      <c r="D30" s="215" t="s">
        <v>636</v>
      </c>
      <c r="E30" s="221"/>
      <c r="F30" s="248"/>
      <c r="G30" s="240">
        <f t="shared" ref="G30:AK30" si="3">+G19+G23</f>
        <v>0</v>
      </c>
      <c r="H30" s="240">
        <f t="shared" si="3"/>
        <v>0</v>
      </c>
      <c r="I30" s="240">
        <f t="shared" si="3"/>
        <v>0</v>
      </c>
      <c r="J30" s="240">
        <f t="shared" si="3"/>
        <v>0</v>
      </c>
      <c r="K30" s="240">
        <f t="shared" si="3"/>
        <v>0</v>
      </c>
      <c r="L30" s="240">
        <f t="shared" si="3"/>
        <v>0</v>
      </c>
      <c r="M30" s="240">
        <f t="shared" si="3"/>
        <v>0</v>
      </c>
      <c r="N30" s="240">
        <f t="shared" si="3"/>
        <v>0</v>
      </c>
      <c r="O30" s="240">
        <f t="shared" si="3"/>
        <v>0</v>
      </c>
      <c r="P30" s="240">
        <f t="shared" si="3"/>
        <v>0</v>
      </c>
      <c r="Q30" s="240">
        <f t="shared" si="3"/>
        <v>0</v>
      </c>
      <c r="R30" s="240">
        <f t="shared" si="3"/>
        <v>0</v>
      </c>
      <c r="S30" s="240">
        <f t="shared" si="3"/>
        <v>0</v>
      </c>
      <c r="T30" s="240">
        <f t="shared" si="3"/>
        <v>0</v>
      </c>
      <c r="U30" s="240">
        <f t="shared" si="3"/>
        <v>0</v>
      </c>
      <c r="V30" s="240">
        <f t="shared" si="3"/>
        <v>0</v>
      </c>
      <c r="W30" s="240">
        <f t="shared" si="3"/>
        <v>0</v>
      </c>
      <c r="X30" s="240">
        <f t="shared" si="3"/>
        <v>0</v>
      </c>
      <c r="Y30" s="240">
        <f t="shared" si="3"/>
        <v>0</v>
      </c>
      <c r="Z30" s="240">
        <f t="shared" si="3"/>
        <v>0</v>
      </c>
      <c r="AA30" s="240">
        <f t="shared" si="3"/>
        <v>0</v>
      </c>
      <c r="AB30" s="240">
        <f t="shared" si="3"/>
        <v>0</v>
      </c>
      <c r="AC30" s="240">
        <f t="shared" si="3"/>
        <v>0</v>
      </c>
      <c r="AD30" s="240">
        <f t="shared" si="3"/>
        <v>0</v>
      </c>
      <c r="AE30" s="240">
        <f t="shared" si="3"/>
        <v>0</v>
      </c>
      <c r="AF30" s="240">
        <f t="shared" si="3"/>
        <v>0</v>
      </c>
      <c r="AG30" s="240">
        <f t="shared" si="3"/>
        <v>0</v>
      </c>
      <c r="AH30" s="240">
        <f t="shared" si="3"/>
        <v>0</v>
      </c>
      <c r="AI30" s="240">
        <f t="shared" si="3"/>
        <v>0</v>
      </c>
      <c r="AJ30" s="240">
        <f t="shared" si="3"/>
        <v>0</v>
      </c>
      <c r="AK30" s="240">
        <f t="shared" si="3"/>
        <v>0</v>
      </c>
      <c r="AL30" s="257">
        <f t="shared" ref="AL30:AL37" si="4">SUM(G30:AK30)</f>
        <v>0</v>
      </c>
    </row>
    <row r="31" spans="1:48" ht="28.5" hidden="1" customHeight="1">
      <c r="A31" s="238" t="s">
        <v>4</v>
      </c>
      <c r="B31" s="2082"/>
      <c r="C31" s="2113" t="s">
        <v>134</v>
      </c>
      <c r="D31" s="214" t="s">
        <v>148</v>
      </c>
      <c r="E31" s="220"/>
      <c r="F31" s="310"/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  <c r="AJ31" s="242"/>
      <c r="AK31" s="242"/>
      <c r="AL31" s="258">
        <f t="shared" si="4"/>
        <v>0</v>
      </c>
    </row>
    <row r="32" spans="1:48" ht="28.5" hidden="1" customHeight="1">
      <c r="A32" s="238" t="s">
        <v>4</v>
      </c>
      <c r="B32" s="2082"/>
      <c r="C32" s="2112"/>
      <c r="D32" s="215" t="s">
        <v>636</v>
      </c>
      <c r="E32" s="221"/>
      <c r="F32" s="248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59">
        <f t="shared" si="4"/>
        <v>0</v>
      </c>
    </row>
    <row r="33" spans="1:44" ht="28.5" hidden="1" customHeight="1">
      <c r="A33" s="238" t="s">
        <v>4</v>
      </c>
      <c r="B33" s="2082"/>
      <c r="C33" s="2113" t="s">
        <v>129</v>
      </c>
      <c r="D33" s="214" t="s">
        <v>148</v>
      </c>
      <c r="E33" s="220"/>
      <c r="F33" s="310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  <c r="AJ33" s="242"/>
      <c r="AK33" s="242"/>
      <c r="AL33" s="258">
        <f t="shared" si="4"/>
        <v>0</v>
      </c>
    </row>
    <row r="34" spans="1:44" ht="28.5" hidden="1" customHeight="1">
      <c r="A34" s="238" t="s">
        <v>4</v>
      </c>
      <c r="B34" s="2082"/>
      <c r="C34" s="2112"/>
      <c r="D34" s="215" t="s">
        <v>636</v>
      </c>
      <c r="E34" s="221"/>
      <c r="F34" s="248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59">
        <f t="shared" si="4"/>
        <v>0</v>
      </c>
    </row>
    <row r="35" spans="1:44" ht="28.5" hidden="1" customHeight="1">
      <c r="A35" s="238" t="s">
        <v>4</v>
      </c>
      <c r="B35" s="2082"/>
      <c r="C35" s="2111" t="s">
        <v>4</v>
      </c>
      <c r="D35" s="214" t="s">
        <v>148</v>
      </c>
      <c r="E35" s="222"/>
      <c r="F35" s="311"/>
      <c r="G35" s="270">
        <f>+G39</f>
        <v>0</v>
      </c>
      <c r="H35" s="270">
        <f t="shared" ref="H35:AK35" si="5">+H39</f>
        <v>0</v>
      </c>
      <c r="I35" s="270">
        <f t="shared" si="5"/>
        <v>0</v>
      </c>
      <c r="J35" s="270">
        <f t="shared" si="5"/>
        <v>0</v>
      </c>
      <c r="K35" s="270">
        <f t="shared" si="5"/>
        <v>0</v>
      </c>
      <c r="L35" s="270">
        <f t="shared" si="5"/>
        <v>135</v>
      </c>
      <c r="M35" s="270">
        <f t="shared" si="5"/>
        <v>0</v>
      </c>
      <c r="N35" s="270">
        <f t="shared" si="5"/>
        <v>0</v>
      </c>
      <c r="O35" s="270">
        <f t="shared" si="5"/>
        <v>113</v>
      </c>
      <c r="P35" s="270">
        <f t="shared" si="5"/>
        <v>135</v>
      </c>
      <c r="Q35" s="270">
        <f t="shared" si="5"/>
        <v>135</v>
      </c>
      <c r="R35" s="270">
        <f t="shared" si="5"/>
        <v>0</v>
      </c>
      <c r="S35" s="270">
        <f t="shared" si="5"/>
        <v>0</v>
      </c>
      <c r="T35" s="270">
        <f t="shared" si="5"/>
        <v>0</v>
      </c>
      <c r="U35" s="270">
        <f t="shared" si="5"/>
        <v>0</v>
      </c>
      <c r="V35" s="270">
        <f t="shared" si="5"/>
        <v>0</v>
      </c>
      <c r="W35" s="270">
        <f t="shared" si="5"/>
        <v>135</v>
      </c>
      <c r="X35" s="270">
        <f t="shared" si="5"/>
        <v>135</v>
      </c>
      <c r="Y35" s="270">
        <f t="shared" si="5"/>
        <v>135</v>
      </c>
      <c r="Z35" s="270">
        <f t="shared" si="5"/>
        <v>135</v>
      </c>
      <c r="AA35" s="270">
        <f t="shared" si="5"/>
        <v>0</v>
      </c>
      <c r="AB35" s="270">
        <f t="shared" si="5"/>
        <v>0</v>
      </c>
      <c r="AC35" s="270">
        <f t="shared" si="5"/>
        <v>0</v>
      </c>
      <c r="AD35" s="270">
        <f t="shared" si="5"/>
        <v>135</v>
      </c>
      <c r="AE35" s="270">
        <f t="shared" si="5"/>
        <v>135</v>
      </c>
      <c r="AF35" s="270">
        <f t="shared" si="5"/>
        <v>135</v>
      </c>
      <c r="AG35" s="270">
        <f t="shared" si="5"/>
        <v>68</v>
      </c>
      <c r="AH35" s="270">
        <f t="shared" si="5"/>
        <v>0</v>
      </c>
      <c r="AI35" s="270">
        <f t="shared" si="5"/>
        <v>0</v>
      </c>
      <c r="AJ35" s="270">
        <f t="shared" si="5"/>
        <v>0</v>
      </c>
      <c r="AK35" s="270">
        <f t="shared" si="5"/>
        <v>0</v>
      </c>
      <c r="AL35" s="258">
        <f t="shared" si="4"/>
        <v>1531</v>
      </c>
    </row>
    <row r="36" spans="1:44" ht="28.5" hidden="1" customHeight="1" thickBot="1">
      <c r="A36" s="238" t="s">
        <v>4</v>
      </c>
      <c r="B36" s="2082"/>
      <c r="C36" s="2114"/>
      <c r="D36" s="216" t="s">
        <v>636</v>
      </c>
      <c r="E36" s="223"/>
      <c r="F36" s="312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59">
        <f t="shared" si="4"/>
        <v>0</v>
      </c>
    </row>
    <row r="37" spans="1:44" ht="28.5" hidden="1" customHeight="1" thickTop="1">
      <c r="A37" s="238" t="s">
        <v>4</v>
      </c>
      <c r="B37" s="2082"/>
      <c r="C37" s="225" t="s">
        <v>637</v>
      </c>
      <c r="D37" s="226" t="s">
        <v>7</v>
      </c>
      <c r="E37" s="227"/>
      <c r="F37" s="249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60">
        <f t="shared" si="4"/>
        <v>0</v>
      </c>
    </row>
    <row r="38" spans="1:44" ht="28.5" hidden="1" customHeight="1">
      <c r="A38" s="238" t="s">
        <v>4</v>
      </c>
      <c r="B38" s="2082"/>
      <c r="C38" s="2063" t="s">
        <v>51</v>
      </c>
      <c r="D38" s="2064"/>
      <c r="E38" s="224"/>
      <c r="F38" s="313">
        <v>200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1"/>
      <c r="Q38" s="291"/>
      <c r="R38" s="291"/>
      <c r="S38" s="291"/>
      <c r="T38" s="291"/>
      <c r="U38" s="291"/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2"/>
      <c r="AL38" s="261"/>
    </row>
    <row r="39" spans="1:44" ht="28.5" hidden="1" customHeight="1">
      <c r="A39" s="238" t="s">
        <v>4</v>
      </c>
      <c r="B39" s="2082"/>
      <c r="C39" s="2055" t="s">
        <v>144</v>
      </c>
      <c r="D39" s="2056"/>
      <c r="E39" s="247"/>
      <c r="F39" s="251"/>
      <c r="G39" s="290"/>
      <c r="H39" s="116"/>
      <c r="I39" s="116"/>
      <c r="J39" s="116"/>
      <c r="K39" s="116"/>
      <c r="L39" s="116">
        <v>135</v>
      </c>
      <c r="M39" s="116"/>
      <c r="N39" s="116"/>
      <c r="O39" s="116">
        <v>113</v>
      </c>
      <c r="P39" s="116">
        <v>135</v>
      </c>
      <c r="Q39" s="116">
        <v>135</v>
      </c>
      <c r="R39" s="116"/>
      <c r="S39" s="116"/>
      <c r="T39" s="116"/>
      <c r="U39" s="116"/>
      <c r="V39" s="116"/>
      <c r="W39" s="116">
        <v>135</v>
      </c>
      <c r="X39" s="116">
        <v>135</v>
      </c>
      <c r="Y39" s="116">
        <v>135</v>
      </c>
      <c r="Z39" s="116">
        <v>135</v>
      </c>
      <c r="AA39" s="116"/>
      <c r="AB39" s="116"/>
      <c r="AC39" s="116"/>
      <c r="AD39" s="116">
        <v>135</v>
      </c>
      <c r="AE39" s="116">
        <v>135</v>
      </c>
      <c r="AF39" s="116">
        <v>135</v>
      </c>
      <c r="AG39" s="116">
        <v>68</v>
      </c>
      <c r="AH39" s="116"/>
      <c r="AI39" s="116"/>
      <c r="AJ39" s="290"/>
      <c r="AK39" s="290"/>
      <c r="AL39" s="262">
        <f>SUM(G39:AK39)</f>
        <v>1531</v>
      </c>
    </row>
    <row r="40" spans="1:44" ht="28.5" hidden="1" customHeight="1">
      <c r="A40" s="238" t="s">
        <v>4</v>
      </c>
      <c r="B40" s="2082"/>
      <c r="C40" s="2057" t="s">
        <v>148</v>
      </c>
      <c r="D40" s="2058"/>
      <c r="E40" s="244"/>
      <c r="F40" s="314"/>
      <c r="G40" s="217">
        <f>+G35-G34-G32-G30</f>
        <v>0</v>
      </c>
      <c r="H40" s="217">
        <f t="shared" ref="H40:AK40" si="6">+H35-H34-H32-H30</f>
        <v>0</v>
      </c>
      <c r="I40" s="217">
        <f t="shared" si="6"/>
        <v>0</v>
      </c>
      <c r="J40" s="217">
        <f t="shared" si="6"/>
        <v>0</v>
      </c>
      <c r="K40" s="217">
        <f t="shared" si="6"/>
        <v>0</v>
      </c>
      <c r="L40" s="217">
        <f t="shared" si="6"/>
        <v>135</v>
      </c>
      <c r="M40" s="217">
        <f t="shared" si="6"/>
        <v>0</v>
      </c>
      <c r="N40" s="217">
        <f t="shared" si="6"/>
        <v>0</v>
      </c>
      <c r="O40" s="217">
        <f t="shared" si="6"/>
        <v>113</v>
      </c>
      <c r="P40" s="217">
        <f t="shared" si="6"/>
        <v>135</v>
      </c>
      <c r="Q40" s="217">
        <f t="shared" si="6"/>
        <v>135</v>
      </c>
      <c r="R40" s="217">
        <f t="shared" si="6"/>
        <v>0</v>
      </c>
      <c r="S40" s="217">
        <f t="shared" si="6"/>
        <v>0</v>
      </c>
      <c r="T40" s="217">
        <f t="shared" si="6"/>
        <v>0</v>
      </c>
      <c r="U40" s="217">
        <f t="shared" si="6"/>
        <v>0</v>
      </c>
      <c r="V40" s="217">
        <f t="shared" si="6"/>
        <v>0</v>
      </c>
      <c r="W40" s="217">
        <f t="shared" si="6"/>
        <v>135</v>
      </c>
      <c r="X40" s="217">
        <f t="shared" si="6"/>
        <v>135</v>
      </c>
      <c r="Y40" s="217">
        <f t="shared" si="6"/>
        <v>135</v>
      </c>
      <c r="Z40" s="217">
        <f t="shared" si="6"/>
        <v>135</v>
      </c>
      <c r="AA40" s="217">
        <f t="shared" si="6"/>
        <v>0</v>
      </c>
      <c r="AB40" s="217">
        <f t="shared" si="6"/>
        <v>0</v>
      </c>
      <c r="AC40" s="217">
        <f t="shared" si="6"/>
        <v>0</v>
      </c>
      <c r="AD40" s="217">
        <f t="shared" si="6"/>
        <v>135</v>
      </c>
      <c r="AE40" s="217">
        <f t="shared" si="6"/>
        <v>135</v>
      </c>
      <c r="AF40" s="217">
        <f t="shared" si="6"/>
        <v>135</v>
      </c>
      <c r="AG40" s="217">
        <f t="shared" si="6"/>
        <v>68</v>
      </c>
      <c r="AH40" s="217">
        <f t="shared" si="6"/>
        <v>0</v>
      </c>
      <c r="AI40" s="217">
        <f t="shared" si="6"/>
        <v>0</v>
      </c>
      <c r="AJ40" s="217">
        <f t="shared" si="6"/>
        <v>0</v>
      </c>
      <c r="AK40" s="217">
        <f t="shared" si="6"/>
        <v>0</v>
      </c>
      <c r="AL40" s="271">
        <f>SUM(G40:AK40)</f>
        <v>1531</v>
      </c>
    </row>
    <row r="41" spans="1:44" ht="28.5" hidden="1" customHeight="1">
      <c r="A41" s="238" t="s">
        <v>4</v>
      </c>
      <c r="B41" s="2082"/>
      <c r="C41" s="2115" t="s">
        <v>636</v>
      </c>
      <c r="D41" s="2116"/>
      <c r="E41" s="245"/>
      <c r="F41" s="252"/>
      <c r="G41" s="245">
        <f>+G37+G36+G34+G32+G30</f>
        <v>0</v>
      </c>
      <c r="H41" s="245">
        <f t="shared" ref="H41:AK41" si="7">+H37+H36+H34+H32+H30</f>
        <v>0</v>
      </c>
      <c r="I41" s="245">
        <f t="shared" si="7"/>
        <v>0</v>
      </c>
      <c r="J41" s="245">
        <f t="shared" si="7"/>
        <v>0</v>
      </c>
      <c r="K41" s="245">
        <f t="shared" si="7"/>
        <v>0</v>
      </c>
      <c r="L41" s="245">
        <f t="shared" si="7"/>
        <v>0</v>
      </c>
      <c r="M41" s="245">
        <f t="shared" si="7"/>
        <v>0</v>
      </c>
      <c r="N41" s="245">
        <f t="shared" si="7"/>
        <v>0</v>
      </c>
      <c r="O41" s="245">
        <f t="shared" si="7"/>
        <v>0</v>
      </c>
      <c r="P41" s="245">
        <f t="shared" si="7"/>
        <v>0</v>
      </c>
      <c r="Q41" s="245">
        <f t="shared" si="7"/>
        <v>0</v>
      </c>
      <c r="R41" s="245">
        <f t="shared" si="7"/>
        <v>0</v>
      </c>
      <c r="S41" s="245">
        <f t="shared" si="7"/>
        <v>0</v>
      </c>
      <c r="T41" s="245">
        <f t="shared" si="7"/>
        <v>0</v>
      </c>
      <c r="U41" s="245">
        <f t="shared" si="7"/>
        <v>0</v>
      </c>
      <c r="V41" s="245">
        <f t="shared" si="7"/>
        <v>0</v>
      </c>
      <c r="W41" s="245">
        <f t="shared" si="7"/>
        <v>0</v>
      </c>
      <c r="X41" s="245">
        <f t="shared" si="7"/>
        <v>0</v>
      </c>
      <c r="Y41" s="245">
        <f t="shared" si="7"/>
        <v>0</v>
      </c>
      <c r="Z41" s="245">
        <f t="shared" si="7"/>
        <v>0</v>
      </c>
      <c r="AA41" s="245">
        <f t="shared" si="7"/>
        <v>0</v>
      </c>
      <c r="AB41" s="245">
        <f t="shared" si="7"/>
        <v>0</v>
      </c>
      <c r="AC41" s="245">
        <f t="shared" si="7"/>
        <v>0</v>
      </c>
      <c r="AD41" s="245">
        <f t="shared" si="7"/>
        <v>0</v>
      </c>
      <c r="AE41" s="245">
        <f t="shared" si="7"/>
        <v>0</v>
      </c>
      <c r="AF41" s="245">
        <f t="shared" si="7"/>
        <v>0</v>
      </c>
      <c r="AG41" s="245">
        <f t="shared" si="7"/>
        <v>0</v>
      </c>
      <c r="AH41" s="245">
        <f t="shared" si="7"/>
        <v>0</v>
      </c>
      <c r="AI41" s="245">
        <f t="shared" si="7"/>
        <v>0</v>
      </c>
      <c r="AJ41" s="245">
        <f t="shared" si="7"/>
        <v>0</v>
      </c>
      <c r="AK41" s="245">
        <f t="shared" si="7"/>
        <v>0</v>
      </c>
      <c r="AL41" s="264">
        <f>SUM(G41:AK41)</f>
        <v>0</v>
      </c>
    </row>
    <row r="42" spans="1:44" ht="28.5" hidden="1" customHeight="1">
      <c r="A42" s="238" t="s">
        <v>4</v>
      </c>
      <c r="B42" s="2082"/>
      <c r="C42" s="2057" t="s">
        <v>8</v>
      </c>
      <c r="D42" s="2058"/>
      <c r="E42" s="218"/>
      <c r="F42" s="253"/>
      <c r="G42" s="218">
        <f t="shared" ref="G42:AK42" si="8">+G40-G39</f>
        <v>0</v>
      </c>
      <c r="H42" s="218">
        <f t="shared" si="8"/>
        <v>0</v>
      </c>
      <c r="I42" s="218">
        <f t="shared" si="8"/>
        <v>0</v>
      </c>
      <c r="J42" s="218">
        <f t="shared" si="8"/>
        <v>0</v>
      </c>
      <c r="K42" s="218">
        <f t="shared" si="8"/>
        <v>0</v>
      </c>
      <c r="L42" s="218">
        <f t="shared" si="8"/>
        <v>0</v>
      </c>
      <c r="M42" s="218">
        <f t="shared" si="8"/>
        <v>0</v>
      </c>
      <c r="N42" s="218">
        <f t="shared" si="8"/>
        <v>0</v>
      </c>
      <c r="O42" s="218">
        <f t="shared" si="8"/>
        <v>0</v>
      </c>
      <c r="P42" s="218">
        <f t="shared" si="8"/>
        <v>0</v>
      </c>
      <c r="Q42" s="218">
        <f t="shared" si="8"/>
        <v>0</v>
      </c>
      <c r="R42" s="218">
        <f t="shared" si="8"/>
        <v>0</v>
      </c>
      <c r="S42" s="218">
        <f t="shared" si="8"/>
        <v>0</v>
      </c>
      <c r="T42" s="218">
        <f t="shared" si="8"/>
        <v>0</v>
      </c>
      <c r="U42" s="218">
        <f t="shared" si="8"/>
        <v>0</v>
      </c>
      <c r="V42" s="218">
        <f t="shared" si="8"/>
        <v>0</v>
      </c>
      <c r="W42" s="218">
        <f t="shared" si="8"/>
        <v>0</v>
      </c>
      <c r="X42" s="218">
        <f t="shared" si="8"/>
        <v>0</v>
      </c>
      <c r="Y42" s="218">
        <f t="shared" si="8"/>
        <v>0</v>
      </c>
      <c r="Z42" s="218">
        <f t="shared" si="8"/>
        <v>0</v>
      </c>
      <c r="AA42" s="218">
        <f t="shared" si="8"/>
        <v>0</v>
      </c>
      <c r="AB42" s="218">
        <f t="shared" si="8"/>
        <v>0</v>
      </c>
      <c r="AC42" s="218">
        <f t="shared" si="8"/>
        <v>0</v>
      </c>
      <c r="AD42" s="218">
        <f t="shared" si="8"/>
        <v>0</v>
      </c>
      <c r="AE42" s="218">
        <f t="shared" si="8"/>
        <v>0</v>
      </c>
      <c r="AF42" s="218">
        <f t="shared" si="8"/>
        <v>0</v>
      </c>
      <c r="AG42" s="218">
        <f t="shared" si="8"/>
        <v>0</v>
      </c>
      <c r="AH42" s="218">
        <f t="shared" si="8"/>
        <v>0</v>
      </c>
      <c r="AI42" s="218">
        <f t="shared" si="8"/>
        <v>0</v>
      </c>
      <c r="AJ42" s="218">
        <f t="shared" si="8"/>
        <v>0</v>
      </c>
      <c r="AK42" s="218">
        <f t="shared" si="8"/>
        <v>0</v>
      </c>
      <c r="AL42" s="265">
        <f>SUM(G42:AK42)</f>
        <v>0</v>
      </c>
    </row>
    <row r="43" spans="1:44" ht="28.5" hidden="1" customHeight="1">
      <c r="A43" s="238" t="s">
        <v>4</v>
      </c>
      <c r="B43" s="2082"/>
      <c r="C43" s="2065" t="s">
        <v>639</v>
      </c>
      <c r="D43" s="2066"/>
      <c r="E43" s="219"/>
      <c r="F43" s="254"/>
      <c r="G43" s="219">
        <f t="shared" ref="G43:AK43" si="9">+F43+G42</f>
        <v>0</v>
      </c>
      <c r="H43" s="219">
        <f t="shared" si="9"/>
        <v>0</v>
      </c>
      <c r="I43" s="219">
        <f t="shared" si="9"/>
        <v>0</v>
      </c>
      <c r="J43" s="219">
        <f t="shared" si="9"/>
        <v>0</v>
      </c>
      <c r="K43" s="219">
        <f t="shared" si="9"/>
        <v>0</v>
      </c>
      <c r="L43" s="219">
        <f t="shared" si="9"/>
        <v>0</v>
      </c>
      <c r="M43" s="219">
        <f t="shared" si="9"/>
        <v>0</v>
      </c>
      <c r="N43" s="219">
        <f t="shared" si="9"/>
        <v>0</v>
      </c>
      <c r="O43" s="219">
        <f t="shared" si="9"/>
        <v>0</v>
      </c>
      <c r="P43" s="219">
        <f t="shared" si="9"/>
        <v>0</v>
      </c>
      <c r="Q43" s="219">
        <f t="shared" si="9"/>
        <v>0</v>
      </c>
      <c r="R43" s="219">
        <f t="shared" si="9"/>
        <v>0</v>
      </c>
      <c r="S43" s="219">
        <f t="shared" si="9"/>
        <v>0</v>
      </c>
      <c r="T43" s="219">
        <f t="shared" si="9"/>
        <v>0</v>
      </c>
      <c r="U43" s="219">
        <f t="shared" si="9"/>
        <v>0</v>
      </c>
      <c r="V43" s="219">
        <f t="shared" si="9"/>
        <v>0</v>
      </c>
      <c r="W43" s="219">
        <f t="shared" si="9"/>
        <v>0</v>
      </c>
      <c r="X43" s="219">
        <f t="shared" si="9"/>
        <v>0</v>
      </c>
      <c r="Y43" s="219">
        <f t="shared" si="9"/>
        <v>0</v>
      </c>
      <c r="Z43" s="219">
        <f t="shared" si="9"/>
        <v>0</v>
      </c>
      <c r="AA43" s="219">
        <f t="shared" si="9"/>
        <v>0</v>
      </c>
      <c r="AB43" s="219">
        <f t="shared" si="9"/>
        <v>0</v>
      </c>
      <c r="AC43" s="219">
        <f t="shared" si="9"/>
        <v>0</v>
      </c>
      <c r="AD43" s="219">
        <f t="shared" si="9"/>
        <v>0</v>
      </c>
      <c r="AE43" s="219">
        <f t="shared" si="9"/>
        <v>0</v>
      </c>
      <c r="AF43" s="219">
        <f t="shared" si="9"/>
        <v>0</v>
      </c>
      <c r="AG43" s="219">
        <f t="shared" si="9"/>
        <v>0</v>
      </c>
      <c r="AH43" s="219">
        <f t="shared" si="9"/>
        <v>0</v>
      </c>
      <c r="AI43" s="219">
        <f t="shared" si="9"/>
        <v>0</v>
      </c>
      <c r="AJ43" s="219">
        <f t="shared" si="9"/>
        <v>0</v>
      </c>
      <c r="AK43" s="219">
        <f t="shared" si="9"/>
        <v>0</v>
      </c>
      <c r="AL43" s="266">
        <f>SUM(G43:AK43)</f>
        <v>0</v>
      </c>
    </row>
    <row r="44" spans="1:44" ht="28.5" hidden="1" customHeight="1">
      <c r="A44" s="238" t="s">
        <v>4</v>
      </c>
      <c r="B44" s="2082"/>
      <c r="C44" s="2117" t="s">
        <v>640</v>
      </c>
      <c r="D44" s="2117"/>
      <c r="E44" s="273"/>
      <c r="F44" s="315">
        <v>1500</v>
      </c>
      <c r="G44" s="275">
        <f t="shared" ref="G44:AK44" si="10">+F44+G39-G13</f>
        <v>1500</v>
      </c>
      <c r="H44" s="275">
        <f t="shared" si="10"/>
        <v>1500</v>
      </c>
      <c r="I44" s="275">
        <f t="shared" si="10"/>
        <v>1500</v>
      </c>
      <c r="J44" s="275">
        <f t="shared" si="10"/>
        <v>1500</v>
      </c>
      <c r="K44" s="275">
        <f t="shared" si="10"/>
        <v>1500</v>
      </c>
      <c r="L44" s="275">
        <f t="shared" si="10"/>
        <v>1635</v>
      </c>
      <c r="M44" s="275">
        <f t="shared" si="10"/>
        <v>1635</v>
      </c>
      <c r="N44" s="275">
        <f t="shared" si="10"/>
        <v>1635</v>
      </c>
      <c r="O44" s="275">
        <f t="shared" si="10"/>
        <v>1748</v>
      </c>
      <c r="P44" s="275">
        <f t="shared" si="10"/>
        <v>1883</v>
      </c>
      <c r="Q44" s="275">
        <f t="shared" si="10"/>
        <v>2018</v>
      </c>
      <c r="R44" s="275">
        <f t="shared" si="10"/>
        <v>2018</v>
      </c>
      <c r="S44" s="275">
        <f t="shared" si="10"/>
        <v>2018</v>
      </c>
      <c r="T44" s="275">
        <f t="shared" si="10"/>
        <v>2018</v>
      </c>
      <c r="U44" s="275">
        <f t="shared" si="10"/>
        <v>2018</v>
      </c>
      <c r="V44" s="275">
        <f t="shared" si="10"/>
        <v>2018</v>
      </c>
      <c r="W44" s="275">
        <f t="shared" si="10"/>
        <v>2153</v>
      </c>
      <c r="X44" s="275">
        <f t="shared" si="10"/>
        <v>2288</v>
      </c>
      <c r="Y44" s="275">
        <f t="shared" si="10"/>
        <v>2423</v>
      </c>
      <c r="Z44" s="275">
        <f t="shared" si="10"/>
        <v>2558</v>
      </c>
      <c r="AA44" s="275">
        <f t="shared" si="10"/>
        <v>2558</v>
      </c>
      <c r="AB44" s="275">
        <f t="shared" si="10"/>
        <v>2558</v>
      </c>
      <c r="AC44" s="275">
        <f t="shared" si="10"/>
        <v>2558</v>
      </c>
      <c r="AD44" s="275">
        <f t="shared" si="10"/>
        <v>2693</v>
      </c>
      <c r="AE44" s="275">
        <f t="shared" si="10"/>
        <v>2828</v>
      </c>
      <c r="AF44" s="275">
        <f t="shared" si="10"/>
        <v>2963</v>
      </c>
      <c r="AG44" s="275">
        <f t="shared" si="10"/>
        <v>3031</v>
      </c>
      <c r="AH44" s="275">
        <f t="shared" si="10"/>
        <v>3031</v>
      </c>
      <c r="AI44" s="275">
        <f t="shared" si="10"/>
        <v>3031</v>
      </c>
      <c r="AJ44" s="275">
        <f t="shared" si="10"/>
        <v>3031</v>
      </c>
      <c r="AK44" s="275">
        <f t="shared" si="10"/>
        <v>3031</v>
      </c>
      <c r="AL44" s="276">
        <f>AK44</f>
        <v>3031</v>
      </c>
    </row>
    <row r="45" spans="1:44" ht="28.5" hidden="1" customHeight="1">
      <c r="A45" s="238" t="s">
        <v>4</v>
      </c>
      <c r="B45" s="2082"/>
      <c r="C45" s="2118" t="s">
        <v>641</v>
      </c>
      <c r="D45" s="2118"/>
      <c r="E45" s="231"/>
      <c r="F45" s="316">
        <v>1500</v>
      </c>
      <c r="G45" s="232">
        <f t="shared" ref="G45:AK45" si="11">+F45+G40-G14</f>
        <v>1500</v>
      </c>
      <c r="H45" s="232">
        <f t="shared" si="11"/>
        <v>1500</v>
      </c>
      <c r="I45" s="232">
        <f t="shared" si="11"/>
        <v>1500</v>
      </c>
      <c r="J45" s="232">
        <f t="shared" si="11"/>
        <v>1500</v>
      </c>
      <c r="K45" s="232">
        <f t="shared" si="11"/>
        <v>1500</v>
      </c>
      <c r="L45" s="232">
        <f t="shared" si="11"/>
        <v>1635</v>
      </c>
      <c r="M45" s="232">
        <f t="shared" si="11"/>
        <v>1635</v>
      </c>
      <c r="N45" s="232">
        <f t="shared" si="11"/>
        <v>1635</v>
      </c>
      <c r="O45" s="232">
        <f t="shared" si="11"/>
        <v>1748</v>
      </c>
      <c r="P45" s="232">
        <f t="shared" si="11"/>
        <v>1883</v>
      </c>
      <c r="Q45" s="232">
        <f t="shared" si="11"/>
        <v>2018</v>
      </c>
      <c r="R45" s="232">
        <f t="shared" si="11"/>
        <v>2018</v>
      </c>
      <c r="S45" s="232">
        <f t="shared" si="11"/>
        <v>2018</v>
      </c>
      <c r="T45" s="232">
        <f t="shared" si="11"/>
        <v>2018</v>
      </c>
      <c r="U45" s="232">
        <f t="shared" si="11"/>
        <v>2018</v>
      </c>
      <c r="V45" s="232">
        <f t="shared" si="11"/>
        <v>2018</v>
      </c>
      <c r="W45" s="232">
        <f t="shared" si="11"/>
        <v>2153</v>
      </c>
      <c r="X45" s="232">
        <f t="shared" si="11"/>
        <v>2288</v>
      </c>
      <c r="Y45" s="232">
        <f t="shared" si="11"/>
        <v>2423</v>
      </c>
      <c r="Z45" s="232">
        <f t="shared" si="11"/>
        <v>2558</v>
      </c>
      <c r="AA45" s="232">
        <f t="shared" si="11"/>
        <v>2558</v>
      </c>
      <c r="AB45" s="232">
        <f t="shared" si="11"/>
        <v>2558</v>
      </c>
      <c r="AC45" s="232">
        <f t="shared" si="11"/>
        <v>2558</v>
      </c>
      <c r="AD45" s="232">
        <f t="shared" si="11"/>
        <v>2693</v>
      </c>
      <c r="AE45" s="232">
        <f t="shared" si="11"/>
        <v>2828</v>
      </c>
      <c r="AF45" s="232">
        <f t="shared" si="11"/>
        <v>2963</v>
      </c>
      <c r="AG45" s="232">
        <f t="shared" si="11"/>
        <v>3031</v>
      </c>
      <c r="AH45" s="232">
        <f t="shared" si="11"/>
        <v>3031</v>
      </c>
      <c r="AI45" s="232">
        <f t="shared" si="11"/>
        <v>3031</v>
      </c>
      <c r="AJ45" s="232">
        <f t="shared" si="11"/>
        <v>3031</v>
      </c>
      <c r="AK45" s="232">
        <f t="shared" si="11"/>
        <v>3031</v>
      </c>
      <c r="AL45" s="267">
        <f>AK45</f>
        <v>3031</v>
      </c>
    </row>
    <row r="46" spans="1:44" ht="28.5" hidden="1" customHeight="1" thickBot="1">
      <c r="A46" s="238" t="s">
        <v>4</v>
      </c>
      <c r="B46" s="2083"/>
      <c r="C46" s="2151" t="s">
        <v>8</v>
      </c>
      <c r="D46" s="2151"/>
      <c r="E46" s="294"/>
      <c r="F46" s="317"/>
      <c r="G46" s="295">
        <f>+G45-G44</f>
        <v>0</v>
      </c>
      <c r="H46" s="295">
        <f t="shared" ref="H46:AK46" si="12">+H45-H44</f>
        <v>0</v>
      </c>
      <c r="I46" s="295">
        <f t="shared" si="12"/>
        <v>0</v>
      </c>
      <c r="J46" s="295">
        <f t="shared" si="12"/>
        <v>0</v>
      </c>
      <c r="K46" s="295">
        <f t="shared" si="12"/>
        <v>0</v>
      </c>
      <c r="L46" s="295">
        <f t="shared" si="12"/>
        <v>0</v>
      </c>
      <c r="M46" s="295">
        <f t="shared" si="12"/>
        <v>0</v>
      </c>
      <c r="N46" s="295">
        <f t="shared" si="12"/>
        <v>0</v>
      </c>
      <c r="O46" s="295">
        <f t="shared" si="12"/>
        <v>0</v>
      </c>
      <c r="P46" s="295">
        <f t="shared" si="12"/>
        <v>0</v>
      </c>
      <c r="Q46" s="295">
        <f t="shared" si="12"/>
        <v>0</v>
      </c>
      <c r="R46" s="295">
        <f t="shared" si="12"/>
        <v>0</v>
      </c>
      <c r="S46" s="295">
        <f t="shared" si="12"/>
        <v>0</v>
      </c>
      <c r="T46" s="295">
        <f t="shared" si="12"/>
        <v>0</v>
      </c>
      <c r="U46" s="295">
        <f t="shared" si="12"/>
        <v>0</v>
      </c>
      <c r="V46" s="295">
        <f t="shared" si="12"/>
        <v>0</v>
      </c>
      <c r="W46" s="295">
        <f t="shared" si="12"/>
        <v>0</v>
      </c>
      <c r="X46" s="295">
        <f t="shared" si="12"/>
        <v>0</v>
      </c>
      <c r="Y46" s="295">
        <f t="shared" si="12"/>
        <v>0</v>
      </c>
      <c r="Z46" s="295">
        <f t="shared" si="12"/>
        <v>0</v>
      </c>
      <c r="AA46" s="295">
        <f t="shared" si="12"/>
        <v>0</v>
      </c>
      <c r="AB46" s="295">
        <f t="shared" si="12"/>
        <v>0</v>
      </c>
      <c r="AC46" s="295">
        <f t="shared" si="12"/>
        <v>0</v>
      </c>
      <c r="AD46" s="295">
        <f t="shared" si="12"/>
        <v>0</v>
      </c>
      <c r="AE46" s="295">
        <f t="shared" si="12"/>
        <v>0</v>
      </c>
      <c r="AF46" s="295">
        <f t="shared" si="12"/>
        <v>0</v>
      </c>
      <c r="AG46" s="295">
        <f t="shared" si="12"/>
        <v>0</v>
      </c>
      <c r="AH46" s="295">
        <f t="shared" si="12"/>
        <v>0</v>
      </c>
      <c r="AI46" s="295">
        <f t="shared" si="12"/>
        <v>0</v>
      </c>
      <c r="AJ46" s="295">
        <f t="shared" si="12"/>
        <v>0</v>
      </c>
      <c r="AK46" s="295">
        <f t="shared" si="12"/>
        <v>0</v>
      </c>
      <c r="AL46" s="296">
        <f>+AK46+AL45-AL44</f>
        <v>0</v>
      </c>
    </row>
    <row r="47" spans="1:44" ht="32.25" customHeight="1" thickTop="1">
      <c r="A47" s="238" t="s">
        <v>9</v>
      </c>
      <c r="B47" s="2081" t="s">
        <v>738</v>
      </c>
      <c r="C47" s="2067" t="s">
        <v>120</v>
      </c>
      <c r="D47" s="2068"/>
      <c r="E47" s="127">
        <f>+GL!E47</f>
        <v>0</v>
      </c>
      <c r="F47" s="128">
        <f>MLF・ピポット!G55</f>
        <v>0</v>
      </c>
      <c r="G47" s="798">
        <f>MLF・ピポット!H55</f>
        <v>0</v>
      </c>
      <c r="H47" s="798">
        <f>MLF・ピポット!I55</f>
        <v>0</v>
      </c>
      <c r="I47" s="798">
        <f>MLF・ピポット!J55</f>
        <v>0</v>
      </c>
      <c r="J47" s="798">
        <f>MLF・ピポット!K55</f>
        <v>0</v>
      </c>
      <c r="K47" s="798">
        <f>MLF・ピポット!L55</f>
        <v>0</v>
      </c>
      <c r="L47" s="798">
        <f>MLF・ピポット!M55</f>
        <v>72</v>
      </c>
      <c r="M47" s="798">
        <f>MLF・ピポット!N55</f>
        <v>72</v>
      </c>
      <c r="N47" s="798">
        <f>MLF・ピポット!O55</f>
        <v>96</v>
      </c>
      <c r="O47" s="798">
        <f>MLF・ピポット!P55</f>
        <v>0</v>
      </c>
      <c r="P47" s="798">
        <f>MLF・ピポット!Q55</f>
        <v>0</v>
      </c>
      <c r="Q47" s="798">
        <f>MLF・ピポット!R55</f>
        <v>72</v>
      </c>
      <c r="R47" s="798">
        <f>MLF・ピポット!S55</f>
        <v>72</v>
      </c>
      <c r="S47" s="798">
        <f>MLF・ピポット!T55</f>
        <v>72</v>
      </c>
      <c r="T47" s="798">
        <f>MLF・ピポット!U55</f>
        <v>0</v>
      </c>
      <c r="U47" s="798">
        <f>MLF・ピポット!V55</f>
        <v>0</v>
      </c>
      <c r="V47" s="798">
        <f>MLF・ピポット!W55</f>
        <v>0</v>
      </c>
      <c r="W47" s="798">
        <f>MLF・ピポット!X55</f>
        <v>0</v>
      </c>
      <c r="X47" s="798">
        <f>MLF・ピポット!Y55</f>
        <v>0</v>
      </c>
      <c r="Y47" s="798">
        <f>MLF・ピポット!Z55</f>
        <v>0</v>
      </c>
      <c r="Z47" s="798">
        <f>MLF・ピポット!AA55</f>
        <v>0</v>
      </c>
      <c r="AA47" s="798">
        <f>MLF・ピポット!AB55</f>
        <v>0</v>
      </c>
      <c r="AB47" s="798">
        <f>MLF・ピポット!AC55</f>
        <v>0</v>
      </c>
      <c r="AC47" s="798">
        <f>MLF・ピポット!AD55</f>
        <v>0</v>
      </c>
      <c r="AD47" s="798">
        <f>MLF・ピポット!AE55</f>
        <v>0</v>
      </c>
      <c r="AE47" s="798">
        <f>MLF・ピポット!AF55</f>
        <v>0</v>
      </c>
      <c r="AF47" s="798">
        <f>MLF・ピポット!AG55</f>
        <v>0</v>
      </c>
      <c r="AG47" s="798">
        <f>MLF・ピポット!AH55</f>
        <v>0</v>
      </c>
      <c r="AH47" s="798">
        <f>MLF・ピポット!AI55</f>
        <v>0</v>
      </c>
      <c r="AI47" s="798">
        <f>MLF・ピポット!AJ55</f>
        <v>0</v>
      </c>
      <c r="AJ47" s="798">
        <f>MLF・ピポット!AK55</f>
        <v>0</v>
      </c>
      <c r="AK47" s="798">
        <f>MLF・ピポット!AL55</f>
        <v>0</v>
      </c>
      <c r="AL47" s="130"/>
      <c r="AN47" s="2399" t="s">
        <v>1047</v>
      </c>
      <c r="AO47" s="2400"/>
      <c r="AP47" s="2403">
        <v>900</v>
      </c>
      <c r="AQ47" s="2404"/>
      <c r="AR47" s="46"/>
    </row>
    <row r="48" spans="1:44" ht="32.25" customHeight="1">
      <c r="A48" s="238" t="s">
        <v>9</v>
      </c>
      <c r="B48" s="2082"/>
      <c r="C48" s="2084" t="s">
        <v>621</v>
      </c>
      <c r="D48" s="2085"/>
      <c r="E48" s="80"/>
      <c r="F48" s="213">
        <f>MLF・ピポット!G56</f>
        <v>0</v>
      </c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131"/>
      <c r="AN48" s="2399" t="s">
        <v>1048</v>
      </c>
      <c r="AO48" s="2400"/>
      <c r="AP48" s="2397">
        <v>600</v>
      </c>
      <c r="AQ48" s="2398"/>
      <c r="AR48" s="47"/>
    </row>
    <row r="49" spans="1:48" ht="32.25" customHeight="1">
      <c r="A49" s="238" t="s">
        <v>9</v>
      </c>
      <c r="B49" s="2082"/>
      <c r="C49" s="2120" t="s">
        <v>622</v>
      </c>
      <c r="D49" s="2121"/>
      <c r="E49" s="122"/>
      <c r="F49" s="768">
        <f>MLF・ピポット!G57</f>
        <v>0</v>
      </c>
      <c r="G49" s="773"/>
      <c r="H49" s="773"/>
      <c r="I49" s="773"/>
      <c r="J49" s="773"/>
      <c r="K49" s="773"/>
      <c r="L49" s="773"/>
      <c r="M49" s="773"/>
      <c r="N49" s="773"/>
      <c r="O49" s="773"/>
      <c r="P49" s="773"/>
      <c r="Q49" s="773"/>
      <c r="R49" s="773"/>
      <c r="S49" s="773"/>
      <c r="T49" s="773"/>
      <c r="U49" s="773"/>
      <c r="V49" s="773"/>
      <c r="W49" s="773"/>
      <c r="X49" s="773"/>
      <c r="Y49" s="773"/>
      <c r="Z49" s="773"/>
      <c r="AA49" s="773"/>
      <c r="AB49" s="773"/>
      <c r="AC49" s="773"/>
      <c r="AD49" s="773"/>
      <c r="AE49" s="773"/>
      <c r="AF49" s="773"/>
      <c r="AG49" s="773"/>
      <c r="AH49" s="773"/>
      <c r="AI49" s="773"/>
      <c r="AJ49" s="773"/>
      <c r="AK49" s="773"/>
      <c r="AL49" s="335"/>
      <c r="AN49" s="2399" t="s">
        <v>1049</v>
      </c>
      <c r="AO49" s="2400"/>
      <c r="AP49" s="2401">
        <f>AP47/AP5</f>
        <v>50</v>
      </c>
      <c r="AQ49" s="2402"/>
    </row>
    <row r="50" spans="1:48" ht="32.25" customHeight="1" thickBot="1">
      <c r="A50" s="238" t="s">
        <v>9</v>
      </c>
      <c r="B50" s="2082"/>
      <c r="C50" s="2049" t="s">
        <v>54</v>
      </c>
      <c r="D50" s="2050"/>
      <c r="E50" s="320"/>
      <c r="F50" s="321">
        <f>MLF・ピポット!G58</f>
        <v>0</v>
      </c>
      <c r="G50" s="371"/>
      <c r="H50" s="371"/>
      <c r="I50" s="371"/>
      <c r="J50" s="371"/>
      <c r="K50" s="371"/>
      <c r="L50" s="371"/>
      <c r="M50" s="371"/>
      <c r="N50" s="371"/>
      <c r="O50" s="371"/>
      <c r="P50" s="371"/>
      <c r="Q50" s="371"/>
      <c r="R50" s="371"/>
      <c r="S50" s="371"/>
      <c r="T50" s="371"/>
      <c r="U50" s="371"/>
      <c r="V50" s="371"/>
      <c r="W50" s="371"/>
      <c r="X50" s="371"/>
      <c r="Y50" s="371"/>
      <c r="Z50" s="371"/>
      <c r="AA50" s="371"/>
      <c r="AB50" s="371"/>
      <c r="AC50" s="371"/>
      <c r="AD50" s="371"/>
      <c r="AE50" s="371"/>
      <c r="AF50" s="371"/>
      <c r="AG50" s="371"/>
      <c r="AH50" s="371"/>
      <c r="AI50" s="371"/>
      <c r="AJ50" s="371"/>
      <c r="AK50" s="371"/>
      <c r="AL50" s="333"/>
    </row>
    <row r="51" spans="1:48" ht="32.25" customHeight="1" thickTop="1">
      <c r="A51" s="238" t="s">
        <v>9</v>
      </c>
      <c r="B51" s="2082"/>
      <c r="C51" s="2051" t="s">
        <v>40</v>
      </c>
      <c r="D51" s="2052"/>
      <c r="E51" s="152"/>
      <c r="F51" s="791">
        <f>MLF・ピポット!G59</f>
        <v>1120</v>
      </c>
      <c r="G51" s="153">
        <f>MLF・ピポット!H59</f>
        <v>0</v>
      </c>
      <c r="H51" s="153">
        <f>MLF・ピポット!I59</f>
        <v>0</v>
      </c>
      <c r="I51" s="153">
        <f>MLF・ピポット!J59</f>
        <v>0</v>
      </c>
      <c r="J51" s="153">
        <f>MLF・ピポット!K59</f>
        <v>0</v>
      </c>
      <c r="K51" s="153">
        <f>MLF・ピポット!L59</f>
        <v>0</v>
      </c>
      <c r="L51" s="153">
        <f>MLF・ピポット!M59</f>
        <v>96</v>
      </c>
      <c r="M51" s="153">
        <f>MLF・ピポット!N59</f>
        <v>96</v>
      </c>
      <c r="N51" s="153">
        <f>MLF・ピポット!O59</f>
        <v>96</v>
      </c>
      <c r="O51" s="153">
        <f>MLF・ピポット!P59</f>
        <v>0</v>
      </c>
      <c r="P51" s="153">
        <f>MLF・ピポット!Q59</f>
        <v>0</v>
      </c>
      <c r="Q51" s="153">
        <f>MLF・ピポット!R59</f>
        <v>96</v>
      </c>
      <c r="R51" s="153">
        <f>MLF・ピポット!S59</f>
        <v>96</v>
      </c>
      <c r="S51" s="153">
        <f>MLF・ピポット!T59</f>
        <v>96</v>
      </c>
      <c r="T51" s="153">
        <f>MLF・ピポット!U59</f>
        <v>96</v>
      </c>
      <c r="U51" s="153">
        <f>MLF・ピポット!V59</f>
        <v>24</v>
      </c>
      <c r="V51" s="153">
        <f>MLF・ピポット!W59</f>
        <v>0</v>
      </c>
      <c r="W51" s="153">
        <f>MLF・ピポット!X59</f>
        <v>0</v>
      </c>
      <c r="X51" s="153">
        <f>MLF・ピポット!Y59</f>
        <v>0</v>
      </c>
      <c r="Y51" s="153">
        <f>MLF・ピポット!Z59</f>
        <v>0</v>
      </c>
      <c r="Z51" s="153">
        <f>MLF・ピポット!AA59</f>
        <v>0</v>
      </c>
      <c r="AA51" s="153">
        <f>MLF・ピポット!AB59</f>
        <v>0</v>
      </c>
      <c r="AB51" s="153">
        <f>MLF・ピポット!AC59</f>
        <v>0</v>
      </c>
      <c r="AC51" s="153">
        <f>MLF・ピポット!AD59</f>
        <v>0</v>
      </c>
      <c r="AD51" s="153">
        <f>MLF・ピポット!AE59</f>
        <v>0</v>
      </c>
      <c r="AE51" s="153">
        <f>MLF・ピポット!AF59</f>
        <v>0</v>
      </c>
      <c r="AF51" s="153">
        <f>MLF・ピポット!AG59</f>
        <v>0</v>
      </c>
      <c r="AG51" s="153">
        <f>MLF・ピポット!AH59</f>
        <v>0</v>
      </c>
      <c r="AH51" s="153">
        <f>MLF・ピポット!AI59</f>
        <v>0</v>
      </c>
      <c r="AI51" s="153">
        <f>MLF・ピポット!AJ59</f>
        <v>0</v>
      </c>
      <c r="AJ51" s="153">
        <f>MLF・ピポット!AK59</f>
        <v>0</v>
      </c>
      <c r="AK51" s="153">
        <f>MLF・ピポット!AL59</f>
        <v>0</v>
      </c>
      <c r="AL51" s="210"/>
      <c r="AN51" s="2399" t="s">
        <v>1052</v>
      </c>
      <c r="AO51" s="2400"/>
      <c r="AP51" s="2401">
        <f>(AP48-F50)/AP5</f>
        <v>33.333333333333336</v>
      </c>
      <c r="AQ51" s="2402"/>
    </row>
    <row r="52" spans="1:48" ht="32.25" customHeight="1">
      <c r="A52" s="238" t="s">
        <v>9</v>
      </c>
      <c r="B52" s="2082"/>
      <c r="C52" s="2053" t="s">
        <v>140</v>
      </c>
      <c r="D52" s="2054"/>
      <c r="E52" s="123"/>
      <c r="F52" s="120">
        <f>MLF・ピポット!G60</f>
        <v>0</v>
      </c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57"/>
      <c r="AN52" s="49"/>
      <c r="AO52" s="49"/>
      <c r="AP52" s="118"/>
      <c r="AQ52" s="118"/>
      <c r="AS52" s="455"/>
      <c r="AT52" s="456"/>
      <c r="AU52" s="457"/>
      <c r="AV52" s="458"/>
    </row>
    <row r="53" spans="1:48" ht="32.25" customHeight="1">
      <c r="A53" s="238" t="s">
        <v>9</v>
      </c>
      <c r="B53" s="2082"/>
      <c r="C53" s="2122" t="s">
        <v>623</v>
      </c>
      <c r="D53" s="2123"/>
      <c r="E53" s="80"/>
      <c r="F53" s="80">
        <f>MLF・ピポット!G61</f>
        <v>0</v>
      </c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7"/>
      <c r="AJ53" s="327"/>
      <c r="AK53" s="327"/>
      <c r="AL53" s="372"/>
      <c r="AN53" s="49"/>
      <c r="AO53" s="49"/>
      <c r="AP53" s="118"/>
      <c r="AQ53" s="118"/>
      <c r="AS53" s="455"/>
      <c r="AT53" s="456"/>
      <c r="AU53" s="457"/>
      <c r="AV53" s="458"/>
    </row>
    <row r="54" spans="1:48" ht="32.25" customHeight="1">
      <c r="A54" s="238" t="s">
        <v>9</v>
      </c>
      <c r="B54" s="2082"/>
      <c r="C54" s="2131" t="s">
        <v>624</v>
      </c>
      <c r="D54" s="2132"/>
      <c r="E54" s="170"/>
      <c r="F54" s="171">
        <f>MLF・ピポット!G62</f>
        <v>0</v>
      </c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3"/>
      <c r="AS54" s="2399" t="s">
        <v>1050</v>
      </c>
      <c r="AT54" s="2400"/>
      <c r="AU54" s="2397" t="e">
        <f>F63+AP47-#REF!*AP5</f>
        <v>#REF!</v>
      </c>
      <c r="AV54" s="2398"/>
    </row>
    <row r="55" spans="1:48" ht="32.25" customHeight="1">
      <c r="A55" s="238" t="s">
        <v>9</v>
      </c>
      <c r="B55" s="2082"/>
      <c r="C55" s="2059" t="s">
        <v>53</v>
      </c>
      <c r="D55" s="2060"/>
      <c r="E55" s="174"/>
      <c r="F55" s="175">
        <f>MLF・ピポット!G63</f>
        <v>172</v>
      </c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76"/>
    </row>
    <row r="56" spans="1:48" ht="32.25" customHeight="1">
      <c r="A56" s="238" t="s">
        <v>9</v>
      </c>
      <c r="B56" s="2082"/>
      <c r="C56" s="2090" t="s">
        <v>625</v>
      </c>
      <c r="D56" s="2102"/>
      <c r="E56" s="2086" t="s">
        <v>1051</v>
      </c>
      <c r="F56" s="125">
        <f>MLF・ピポット!G72</f>
        <v>0</v>
      </c>
      <c r="G56" s="116">
        <f>MLF・ピポット!H72</f>
        <v>0</v>
      </c>
      <c r="H56" s="116">
        <f>MLF・ピポット!I72</f>
        <v>0</v>
      </c>
      <c r="I56" s="116">
        <f>MLF・ピポット!J72</f>
        <v>0</v>
      </c>
      <c r="J56" s="116">
        <f>MLF・ピポット!K72</f>
        <v>0</v>
      </c>
      <c r="K56" s="116">
        <f>MLF・ピポット!L72</f>
        <v>0</v>
      </c>
      <c r="L56" s="116">
        <f>MLF・ピポット!M72</f>
        <v>48</v>
      </c>
      <c r="M56" s="116">
        <f>MLF・ピポット!N72</f>
        <v>48</v>
      </c>
      <c r="N56" s="116">
        <f>MLF・ピポット!O72</f>
        <v>48</v>
      </c>
      <c r="O56" s="116">
        <f>MLF・ピポット!P72</f>
        <v>0</v>
      </c>
      <c r="P56" s="116">
        <f>MLF・ピポット!Q72</f>
        <v>0</v>
      </c>
      <c r="Q56" s="116">
        <f>MLF・ピポット!R72</f>
        <v>48</v>
      </c>
      <c r="R56" s="116">
        <f>MLF・ピポット!S72</f>
        <v>48</v>
      </c>
      <c r="S56" s="116">
        <f>MLF・ピポット!T72</f>
        <v>48</v>
      </c>
      <c r="T56" s="116">
        <f>MLF・ピポット!U72</f>
        <v>48</v>
      </c>
      <c r="U56" s="116">
        <f>MLF・ピポット!V72</f>
        <v>48</v>
      </c>
      <c r="V56" s="116">
        <f>MLF・ピポット!W72</f>
        <v>0</v>
      </c>
      <c r="W56" s="116">
        <f>MLF・ピポット!X72</f>
        <v>0</v>
      </c>
      <c r="X56" s="116">
        <f>MLF・ピポット!Y72</f>
        <v>48</v>
      </c>
      <c r="Y56" s="116">
        <f>MLF・ピポット!Z72</f>
        <v>48</v>
      </c>
      <c r="Z56" s="116">
        <f>MLF・ピポット!AA72</f>
        <v>48</v>
      </c>
      <c r="AA56" s="116">
        <f>MLF・ピポット!AB72</f>
        <v>48</v>
      </c>
      <c r="AB56" s="116">
        <f>MLF・ピポット!AC72</f>
        <v>48</v>
      </c>
      <c r="AC56" s="116">
        <f>MLF・ピポット!AD72</f>
        <v>0</v>
      </c>
      <c r="AD56" s="116">
        <f>MLF・ピポット!AE72</f>
        <v>0</v>
      </c>
      <c r="AE56" s="116">
        <f>MLF・ピポット!AF72</f>
        <v>48</v>
      </c>
      <c r="AF56" s="116">
        <f>MLF・ピポット!AG72</f>
        <v>48</v>
      </c>
      <c r="AG56" s="116">
        <f>MLF・ピポット!AH72</f>
        <v>48</v>
      </c>
      <c r="AH56" s="116">
        <f>MLF・ピポット!AI72</f>
        <v>0</v>
      </c>
      <c r="AI56" s="116">
        <f>MLF・ピポット!AJ72</f>
        <v>0</v>
      </c>
      <c r="AJ56" s="116">
        <f>MLF・ピポット!AK72</f>
        <v>0</v>
      </c>
      <c r="AK56" s="116">
        <f>MLF・ピポット!AL72</f>
        <v>0</v>
      </c>
      <c r="AL56" s="134"/>
    </row>
    <row r="57" spans="1:48" ht="32.25" customHeight="1">
      <c r="A57" s="238" t="s">
        <v>9</v>
      </c>
      <c r="B57" s="2082"/>
      <c r="C57" s="2089" t="s">
        <v>627</v>
      </c>
      <c r="D57" s="2092"/>
      <c r="E57" s="2087"/>
      <c r="F57" s="213">
        <f>MLF・ピポット!G73</f>
        <v>0</v>
      </c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135"/>
    </row>
    <row r="58" spans="1:48" ht="32.25" customHeight="1">
      <c r="A58" s="238" t="s">
        <v>9</v>
      </c>
      <c r="B58" s="2082"/>
      <c r="C58" s="2093" t="s">
        <v>628</v>
      </c>
      <c r="D58" s="2094"/>
      <c r="E58" s="2087"/>
      <c r="F58" s="336">
        <f>MLF・ピポット!G74</f>
        <v>0</v>
      </c>
      <c r="G58" s="331"/>
      <c r="H58" s="331"/>
      <c r="I58" s="331"/>
      <c r="J58" s="331"/>
      <c r="K58" s="331"/>
      <c r="L58" s="331"/>
      <c r="M58" s="331"/>
      <c r="N58" s="331"/>
      <c r="O58" s="331"/>
      <c r="P58" s="331"/>
      <c r="Q58" s="331"/>
      <c r="R58" s="331"/>
      <c r="S58" s="331"/>
      <c r="T58" s="331"/>
      <c r="U58" s="331"/>
      <c r="V58" s="331"/>
      <c r="W58" s="331"/>
      <c r="X58" s="331"/>
      <c r="Y58" s="331"/>
      <c r="Z58" s="331"/>
      <c r="AA58" s="331"/>
      <c r="AB58" s="331"/>
      <c r="AC58" s="331"/>
      <c r="AD58" s="331"/>
      <c r="AE58" s="331"/>
      <c r="AF58" s="331"/>
      <c r="AG58" s="331"/>
      <c r="AH58" s="331"/>
      <c r="AI58" s="331"/>
      <c r="AJ58" s="331"/>
      <c r="AK58" s="331"/>
      <c r="AL58" s="332"/>
    </row>
    <row r="59" spans="1:48" ht="32.25" customHeight="1">
      <c r="A59" s="238" t="s">
        <v>9</v>
      </c>
      <c r="B59" s="2082"/>
      <c r="C59" s="2095" t="s">
        <v>629</v>
      </c>
      <c r="D59" s="2096"/>
      <c r="E59" s="2087"/>
      <c r="F59" s="171">
        <f>MLF・ピポット!G75</f>
        <v>0</v>
      </c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3"/>
      <c r="AU59" s="48"/>
      <c r="AV59" s="48"/>
    </row>
    <row r="60" spans="1:48" ht="32.25" customHeight="1">
      <c r="A60" s="238" t="s">
        <v>9</v>
      </c>
      <c r="B60" s="2082"/>
      <c r="C60" s="2090" t="s">
        <v>630</v>
      </c>
      <c r="D60" s="2090"/>
      <c r="E60" s="2087"/>
      <c r="F60" s="125">
        <f>MLF・ピポット!G76</f>
        <v>0</v>
      </c>
      <c r="G60" s="116">
        <f>MLF・ピポット!H76</f>
        <v>0</v>
      </c>
      <c r="H60" s="116">
        <f>MLF・ピポット!I76</f>
        <v>0</v>
      </c>
      <c r="I60" s="116">
        <f>MLF・ピポット!J76</f>
        <v>0</v>
      </c>
      <c r="J60" s="116">
        <f>MLF・ピポット!K76</f>
        <v>0</v>
      </c>
      <c r="K60" s="116">
        <f>MLF・ピポット!L76</f>
        <v>0</v>
      </c>
      <c r="L60" s="116">
        <f>MLF・ピポット!M76</f>
        <v>48</v>
      </c>
      <c r="M60" s="116">
        <f>MLF・ピポット!N76</f>
        <v>48</v>
      </c>
      <c r="N60" s="116">
        <f>MLF・ピポット!O76</f>
        <v>48</v>
      </c>
      <c r="O60" s="116">
        <f>MLF・ピポット!P76</f>
        <v>0</v>
      </c>
      <c r="P60" s="116">
        <f>MLF・ピポット!Q76</f>
        <v>0</v>
      </c>
      <c r="Q60" s="116">
        <f>MLF・ピポット!R76</f>
        <v>48</v>
      </c>
      <c r="R60" s="116">
        <f>MLF・ピポット!S76</f>
        <v>48</v>
      </c>
      <c r="S60" s="116">
        <f>MLF・ピポット!T76</f>
        <v>48</v>
      </c>
      <c r="T60" s="116">
        <f>MLF・ピポット!U76</f>
        <v>48</v>
      </c>
      <c r="U60" s="116">
        <f>MLF・ピポット!V76</f>
        <v>48</v>
      </c>
      <c r="V60" s="116">
        <f>MLF・ピポット!W76</f>
        <v>0</v>
      </c>
      <c r="W60" s="116">
        <f>MLF・ピポット!X76</f>
        <v>0</v>
      </c>
      <c r="X60" s="116">
        <f>MLF・ピポット!Y76</f>
        <v>48</v>
      </c>
      <c r="Y60" s="116">
        <f>MLF・ピポット!Z76</f>
        <v>48</v>
      </c>
      <c r="Z60" s="116">
        <f>MLF・ピポット!AA76</f>
        <v>48</v>
      </c>
      <c r="AA60" s="116">
        <f>MLF・ピポット!AB76</f>
        <v>48</v>
      </c>
      <c r="AB60" s="116">
        <f>MLF・ピポット!AC76</f>
        <v>48</v>
      </c>
      <c r="AC60" s="116">
        <f>MLF・ピポット!AD76</f>
        <v>0</v>
      </c>
      <c r="AD60" s="116">
        <f>MLF・ピポット!AE76</f>
        <v>0</v>
      </c>
      <c r="AE60" s="116">
        <f>MLF・ピポット!AF76</f>
        <v>48</v>
      </c>
      <c r="AF60" s="116">
        <f>MLF・ピポット!AG76</f>
        <v>0</v>
      </c>
      <c r="AG60" s="116">
        <f>MLF・ピポット!AH76</f>
        <v>0</v>
      </c>
      <c r="AH60" s="116">
        <f>MLF・ピポット!AI76</f>
        <v>0</v>
      </c>
      <c r="AI60" s="116">
        <f>MLF・ピポット!AJ76</f>
        <v>0</v>
      </c>
      <c r="AJ60" s="116">
        <f>MLF・ピポット!AK76</f>
        <v>0</v>
      </c>
      <c r="AK60" s="116">
        <f>MLF・ピポット!AL76</f>
        <v>0</v>
      </c>
      <c r="AL60" s="134"/>
    </row>
    <row r="61" spans="1:48" ht="32.25" customHeight="1">
      <c r="A61" s="238" t="s">
        <v>9</v>
      </c>
      <c r="B61" s="2082"/>
      <c r="C61" s="2089" t="s">
        <v>631</v>
      </c>
      <c r="D61" s="2089"/>
      <c r="E61" s="2087"/>
      <c r="F61" s="80">
        <f>MLF・ピポット!G77</f>
        <v>0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3"/>
      <c r="AI61" s="143"/>
      <c r="AJ61" s="143"/>
      <c r="AK61" s="143"/>
      <c r="AL61" s="135"/>
    </row>
    <row r="62" spans="1:48" ht="32.25" customHeight="1">
      <c r="A62" s="238" t="s">
        <v>9</v>
      </c>
      <c r="B62" s="2082"/>
      <c r="C62" s="2146" t="s">
        <v>632</v>
      </c>
      <c r="D62" s="2203"/>
      <c r="E62" s="2087"/>
      <c r="F62" s="120">
        <f>MLF・ピポット!G78</f>
        <v>0</v>
      </c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6"/>
      <c r="AU62" s="48"/>
      <c r="AV62" s="48"/>
    </row>
    <row r="63" spans="1:48" ht="32.25" customHeight="1" thickBot="1">
      <c r="A63" s="238" t="s">
        <v>9</v>
      </c>
      <c r="B63" s="2083"/>
      <c r="C63" s="2219" t="s">
        <v>52</v>
      </c>
      <c r="D63" s="2220"/>
      <c r="E63" s="2145"/>
      <c r="F63" s="235">
        <f>MLF・ピポット!G79</f>
        <v>144</v>
      </c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236"/>
      <c r="AI63" s="236"/>
      <c r="AJ63" s="236"/>
      <c r="AK63" s="236"/>
      <c r="AL63" s="237"/>
    </row>
    <row r="64" spans="1:48" ht="28.5" hidden="1" customHeight="1" thickTop="1">
      <c r="A64" s="238" t="s">
        <v>4</v>
      </c>
      <c r="B64" s="2394" t="s">
        <v>1053</v>
      </c>
      <c r="C64" s="2111" t="s">
        <v>220</v>
      </c>
      <c r="D64" s="233" t="s">
        <v>148</v>
      </c>
      <c r="E64" s="234"/>
      <c r="F64" s="309"/>
      <c r="G64" s="239">
        <f t="shared" ref="G64:AK64" si="13">+G53</f>
        <v>0</v>
      </c>
      <c r="H64" s="239">
        <f t="shared" si="13"/>
        <v>0</v>
      </c>
      <c r="I64" s="239">
        <f t="shared" si="13"/>
        <v>0</v>
      </c>
      <c r="J64" s="239">
        <f t="shared" si="13"/>
        <v>0</v>
      </c>
      <c r="K64" s="239">
        <f t="shared" si="13"/>
        <v>0</v>
      </c>
      <c r="L64" s="239">
        <f t="shared" si="13"/>
        <v>0</v>
      </c>
      <c r="M64" s="239">
        <f t="shared" si="13"/>
        <v>0</v>
      </c>
      <c r="N64" s="239">
        <f t="shared" si="13"/>
        <v>0</v>
      </c>
      <c r="O64" s="239">
        <f t="shared" si="13"/>
        <v>0</v>
      </c>
      <c r="P64" s="239">
        <f t="shared" si="13"/>
        <v>0</v>
      </c>
      <c r="Q64" s="239">
        <f t="shared" si="13"/>
        <v>0</v>
      </c>
      <c r="R64" s="239">
        <f t="shared" si="13"/>
        <v>0</v>
      </c>
      <c r="S64" s="239">
        <f t="shared" si="13"/>
        <v>0</v>
      </c>
      <c r="T64" s="239">
        <f t="shared" si="13"/>
        <v>0</v>
      </c>
      <c r="U64" s="239">
        <f t="shared" si="13"/>
        <v>0</v>
      </c>
      <c r="V64" s="239">
        <f t="shared" si="13"/>
        <v>0</v>
      </c>
      <c r="W64" s="239">
        <f t="shared" si="13"/>
        <v>0</v>
      </c>
      <c r="X64" s="239">
        <f t="shared" si="13"/>
        <v>0</v>
      </c>
      <c r="Y64" s="239">
        <f t="shared" si="13"/>
        <v>0</v>
      </c>
      <c r="Z64" s="239">
        <f t="shared" si="13"/>
        <v>0</v>
      </c>
      <c r="AA64" s="239">
        <f t="shared" si="13"/>
        <v>0</v>
      </c>
      <c r="AB64" s="239">
        <f t="shared" si="13"/>
        <v>0</v>
      </c>
      <c r="AC64" s="239">
        <f t="shared" si="13"/>
        <v>0</v>
      </c>
      <c r="AD64" s="239">
        <f t="shared" si="13"/>
        <v>0</v>
      </c>
      <c r="AE64" s="239">
        <f t="shared" si="13"/>
        <v>0</v>
      </c>
      <c r="AF64" s="239">
        <f t="shared" si="13"/>
        <v>0</v>
      </c>
      <c r="AG64" s="239">
        <f t="shared" si="13"/>
        <v>0</v>
      </c>
      <c r="AH64" s="239">
        <f t="shared" si="13"/>
        <v>0</v>
      </c>
      <c r="AI64" s="239">
        <f t="shared" si="13"/>
        <v>0</v>
      </c>
      <c r="AJ64" s="239">
        <f t="shared" si="13"/>
        <v>0</v>
      </c>
      <c r="AK64" s="239">
        <f t="shared" si="13"/>
        <v>0</v>
      </c>
      <c r="AL64" s="269">
        <f>SUM(G64:AK64)</f>
        <v>0</v>
      </c>
    </row>
    <row r="65" spans="1:38" ht="28.5" hidden="1" customHeight="1">
      <c r="A65" s="238" t="s">
        <v>4</v>
      </c>
      <c r="B65" s="2395"/>
      <c r="C65" s="2112"/>
      <c r="D65" s="215" t="s">
        <v>636</v>
      </c>
      <c r="E65" s="221"/>
      <c r="F65" s="248"/>
      <c r="G65" s="240">
        <f t="shared" ref="G65:AK65" si="14">+G54+G59</f>
        <v>0</v>
      </c>
      <c r="H65" s="240">
        <f t="shared" si="14"/>
        <v>0</v>
      </c>
      <c r="I65" s="240">
        <f t="shared" si="14"/>
        <v>0</v>
      </c>
      <c r="J65" s="240">
        <f t="shared" si="14"/>
        <v>0</v>
      </c>
      <c r="K65" s="240">
        <f t="shared" si="14"/>
        <v>0</v>
      </c>
      <c r="L65" s="240">
        <f t="shared" si="14"/>
        <v>0</v>
      </c>
      <c r="M65" s="240">
        <f t="shared" si="14"/>
        <v>0</v>
      </c>
      <c r="N65" s="240">
        <f t="shared" si="14"/>
        <v>0</v>
      </c>
      <c r="O65" s="240">
        <f t="shared" si="14"/>
        <v>0</v>
      </c>
      <c r="P65" s="240">
        <f t="shared" si="14"/>
        <v>0</v>
      </c>
      <c r="Q65" s="240">
        <f t="shared" si="14"/>
        <v>0</v>
      </c>
      <c r="R65" s="240">
        <f t="shared" si="14"/>
        <v>0</v>
      </c>
      <c r="S65" s="240">
        <f t="shared" si="14"/>
        <v>0</v>
      </c>
      <c r="T65" s="240">
        <f t="shared" si="14"/>
        <v>0</v>
      </c>
      <c r="U65" s="240">
        <f t="shared" si="14"/>
        <v>0</v>
      </c>
      <c r="V65" s="240">
        <f t="shared" si="14"/>
        <v>0</v>
      </c>
      <c r="W65" s="240">
        <f t="shared" si="14"/>
        <v>0</v>
      </c>
      <c r="X65" s="240">
        <f t="shared" si="14"/>
        <v>0</v>
      </c>
      <c r="Y65" s="240">
        <f t="shared" si="14"/>
        <v>0</v>
      </c>
      <c r="Z65" s="240">
        <f t="shared" si="14"/>
        <v>0</v>
      </c>
      <c r="AA65" s="240">
        <f t="shared" si="14"/>
        <v>0</v>
      </c>
      <c r="AB65" s="240">
        <f t="shared" si="14"/>
        <v>0</v>
      </c>
      <c r="AC65" s="240">
        <f t="shared" si="14"/>
        <v>0</v>
      </c>
      <c r="AD65" s="240">
        <f t="shared" si="14"/>
        <v>0</v>
      </c>
      <c r="AE65" s="240">
        <f t="shared" si="14"/>
        <v>0</v>
      </c>
      <c r="AF65" s="240">
        <f t="shared" si="14"/>
        <v>0</v>
      </c>
      <c r="AG65" s="240">
        <f t="shared" si="14"/>
        <v>0</v>
      </c>
      <c r="AH65" s="240">
        <f t="shared" si="14"/>
        <v>0</v>
      </c>
      <c r="AI65" s="240">
        <f t="shared" si="14"/>
        <v>0</v>
      </c>
      <c r="AJ65" s="240">
        <f t="shared" si="14"/>
        <v>0</v>
      </c>
      <c r="AK65" s="240">
        <f t="shared" si="14"/>
        <v>0</v>
      </c>
      <c r="AL65" s="257">
        <f t="shared" ref="AL65:AL72" si="15">SUM(G65:AK65)</f>
        <v>0</v>
      </c>
    </row>
    <row r="66" spans="1:38" ht="28.5" hidden="1" customHeight="1">
      <c r="A66" s="238" t="s">
        <v>4</v>
      </c>
      <c r="B66" s="2395"/>
      <c r="C66" s="2113" t="s">
        <v>134</v>
      </c>
      <c r="D66" s="214" t="s">
        <v>148</v>
      </c>
      <c r="E66" s="220"/>
      <c r="F66" s="310"/>
      <c r="G66" s="242"/>
      <c r="H66" s="242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  <c r="AJ66" s="242"/>
      <c r="AK66" s="242"/>
      <c r="AL66" s="258">
        <f t="shared" si="15"/>
        <v>0</v>
      </c>
    </row>
    <row r="67" spans="1:38" ht="28.5" hidden="1" customHeight="1">
      <c r="A67" s="238" t="s">
        <v>4</v>
      </c>
      <c r="B67" s="2395"/>
      <c r="C67" s="2112"/>
      <c r="D67" s="215" t="s">
        <v>636</v>
      </c>
      <c r="E67" s="221"/>
      <c r="F67" s="248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59">
        <f t="shared" si="15"/>
        <v>0</v>
      </c>
    </row>
    <row r="68" spans="1:38" ht="28.5" hidden="1" customHeight="1">
      <c r="A68" s="238" t="s">
        <v>4</v>
      </c>
      <c r="B68" s="2395"/>
      <c r="C68" s="2113" t="s">
        <v>129</v>
      </c>
      <c r="D68" s="214" t="s">
        <v>148</v>
      </c>
      <c r="E68" s="220"/>
      <c r="F68" s="310"/>
      <c r="G68" s="242"/>
      <c r="H68" s="242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  <c r="AJ68" s="242"/>
      <c r="AK68" s="242"/>
      <c r="AL68" s="258">
        <f t="shared" si="15"/>
        <v>0</v>
      </c>
    </row>
    <row r="69" spans="1:38" ht="28.5" hidden="1" customHeight="1">
      <c r="A69" s="238" t="s">
        <v>4</v>
      </c>
      <c r="B69" s="2395"/>
      <c r="C69" s="2112"/>
      <c r="D69" s="215" t="s">
        <v>636</v>
      </c>
      <c r="E69" s="221"/>
      <c r="F69" s="248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221"/>
      <c r="AK69" s="221"/>
      <c r="AL69" s="259">
        <f t="shared" si="15"/>
        <v>0</v>
      </c>
    </row>
    <row r="70" spans="1:38" ht="28.5" hidden="1" customHeight="1">
      <c r="A70" s="238" t="s">
        <v>4</v>
      </c>
      <c r="B70" s="2395"/>
      <c r="C70" s="2111" t="s">
        <v>4</v>
      </c>
      <c r="D70" s="214" t="s">
        <v>148</v>
      </c>
      <c r="E70" s="222"/>
      <c r="F70" s="311"/>
      <c r="G70" s="270">
        <f>+G74</f>
        <v>0</v>
      </c>
      <c r="H70" s="270">
        <f t="shared" ref="H70:AK70" si="16">+H74</f>
        <v>0</v>
      </c>
      <c r="I70" s="270">
        <f t="shared" si="16"/>
        <v>0</v>
      </c>
      <c r="J70" s="270">
        <f t="shared" si="16"/>
        <v>0</v>
      </c>
      <c r="K70" s="270">
        <f t="shared" si="16"/>
        <v>0</v>
      </c>
      <c r="L70" s="270">
        <f t="shared" si="16"/>
        <v>0</v>
      </c>
      <c r="M70" s="270">
        <f t="shared" si="16"/>
        <v>0</v>
      </c>
      <c r="N70" s="270">
        <f t="shared" si="16"/>
        <v>0</v>
      </c>
      <c r="O70" s="270">
        <f t="shared" si="16"/>
        <v>0</v>
      </c>
      <c r="P70" s="270">
        <f t="shared" si="16"/>
        <v>0</v>
      </c>
      <c r="Q70" s="270">
        <f t="shared" si="16"/>
        <v>0</v>
      </c>
      <c r="R70" s="270">
        <f t="shared" si="16"/>
        <v>0</v>
      </c>
      <c r="S70" s="270">
        <f t="shared" si="16"/>
        <v>0</v>
      </c>
      <c r="T70" s="270">
        <f t="shared" si="16"/>
        <v>0</v>
      </c>
      <c r="U70" s="270">
        <f t="shared" si="16"/>
        <v>0</v>
      </c>
      <c r="V70" s="270">
        <f t="shared" si="16"/>
        <v>0</v>
      </c>
      <c r="W70" s="270">
        <f t="shared" si="16"/>
        <v>0</v>
      </c>
      <c r="X70" s="270">
        <f t="shared" si="16"/>
        <v>0</v>
      </c>
      <c r="Y70" s="270">
        <f t="shared" si="16"/>
        <v>0</v>
      </c>
      <c r="Z70" s="270">
        <f t="shared" si="16"/>
        <v>0</v>
      </c>
      <c r="AA70" s="270">
        <f t="shared" si="16"/>
        <v>0</v>
      </c>
      <c r="AB70" s="270">
        <f t="shared" si="16"/>
        <v>0</v>
      </c>
      <c r="AC70" s="270">
        <f t="shared" si="16"/>
        <v>0</v>
      </c>
      <c r="AD70" s="270">
        <f t="shared" si="16"/>
        <v>0</v>
      </c>
      <c r="AE70" s="270">
        <f t="shared" si="16"/>
        <v>0</v>
      </c>
      <c r="AF70" s="270">
        <f t="shared" si="16"/>
        <v>0</v>
      </c>
      <c r="AG70" s="270">
        <f t="shared" si="16"/>
        <v>0</v>
      </c>
      <c r="AH70" s="270">
        <f t="shared" si="16"/>
        <v>0</v>
      </c>
      <c r="AI70" s="270">
        <f t="shared" si="16"/>
        <v>0</v>
      </c>
      <c r="AJ70" s="270">
        <f t="shared" si="16"/>
        <v>0</v>
      </c>
      <c r="AK70" s="270">
        <f t="shared" si="16"/>
        <v>0</v>
      </c>
      <c r="AL70" s="258">
        <f t="shared" si="15"/>
        <v>0</v>
      </c>
    </row>
    <row r="71" spans="1:38" ht="28.5" hidden="1" customHeight="1" thickBot="1">
      <c r="A71" s="238" t="s">
        <v>4</v>
      </c>
      <c r="B71" s="2395"/>
      <c r="C71" s="2114"/>
      <c r="D71" s="216" t="s">
        <v>636</v>
      </c>
      <c r="E71" s="223"/>
      <c r="F71" s="312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  <c r="AI71" s="221"/>
      <c r="AJ71" s="221"/>
      <c r="AK71" s="221"/>
      <c r="AL71" s="259">
        <f t="shared" si="15"/>
        <v>0</v>
      </c>
    </row>
    <row r="72" spans="1:38" ht="28.5" hidden="1" customHeight="1" thickTop="1">
      <c r="A72" s="238" t="s">
        <v>4</v>
      </c>
      <c r="B72" s="2395"/>
      <c r="C72" s="225" t="s">
        <v>637</v>
      </c>
      <c r="D72" s="226" t="s">
        <v>7</v>
      </c>
      <c r="E72" s="227"/>
      <c r="F72" s="249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60">
        <f t="shared" si="15"/>
        <v>0</v>
      </c>
    </row>
    <row r="73" spans="1:38" ht="28.5" hidden="1" customHeight="1">
      <c r="A73" s="238" t="s">
        <v>4</v>
      </c>
      <c r="B73" s="2395"/>
      <c r="C73" s="2063" t="s">
        <v>51</v>
      </c>
      <c r="D73" s="2064"/>
      <c r="E73" s="224"/>
      <c r="F73" s="313"/>
      <c r="G73" s="291"/>
      <c r="H73" s="291"/>
      <c r="I73" s="291"/>
      <c r="J73" s="291"/>
      <c r="K73" s="291"/>
      <c r="L73" s="291"/>
      <c r="M73" s="291"/>
      <c r="N73" s="291"/>
      <c r="O73" s="291"/>
      <c r="P73" s="291"/>
      <c r="Q73" s="291"/>
      <c r="R73" s="291"/>
      <c r="S73" s="291"/>
      <c r="T73" s="291"/>
      <c r="U73" s="291"/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2"/>
      <c r="AL73" s="261"/>
    </row>
    <row r="74" spans="1:38" ht="28.5" hidden="1" customHeight="1">
      <c r="A74" s="238" t="s">
        <v>4</v>
      </c>
      <c r="B74" s="2395"/>
      <c r="C74" s="2055" t="s">
        <v>144</v>
      </c>
      <c r="D74" s="2056"/>
      <c r="E74" s="247"/>
      <c r="F74" s="251"/>
      <c r="G74" s="290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290"/>
      <c r="AK74" s="290"/>
      <c r="AL74" s="262">
        <f>SUM(G74:AK74)</f>
        <v>0</v>
      </c>
    </row>
    <row r="75" spans="1:38" ht="28.5" hidden="1" customHeight="1">
      <c r="A75" s="238" t="s">
        <v>4</v>
      </c>
      <c r="B75" s="2395"/>
      <c r="C75" s="2057" t="s">
        <v>148</v>
      </c>
      <c r="D75" s="2058"/>
      <c r="E75" s="244"/>
      <c r="F75" s="314"/>
      <c r="G75" s="217">
        <f>+G70-G69-G67-G65</f>
        <v>0</v>
      </c>
      <c r="H75" s="217">
        <f t="shared" ref="H75:AK75" si="17">+H70-H69-H67-H65</f>
        <v>0</v>
      </c>
      <c r="I75" s="217">
        <f t="shared" si="17"/>
        <v>0</v>
      </c>
      <c r="J75" s="217">
        <f t="shared" si="17"/>
        <v>0</v>
      </c>
      <c r="K75" s="217">
        <f t="shared" si="17"/>
        <v>0</v>
      </c>
      <c r="L75" s="217">
        <f t="shared" si="17"/>
        <v>0</v>
      </c>
      <c r="M75" s="217">
        <f t="shared" si="17"/>
        <v>0</v>
      </c>
      <c r="N75" s="217">
        <f t="shared" si="17"/>
        <v>0</v>
      </c>
      <c r="O75" s="217">
        <f t="shared" si="17"/>
        <v>0</v>
      </c>
      <c r="P75" s="217">
        <f t="shared" si="17"/>
        <v>0</v>
      </c>
      <c r="Q75" s="217">
        <f t="shared" si="17"/>
        <v>0</v>
      </c>
      <c r="R75" s="217">
        <f t="shared" si="17"/>
        <v>0</v>
      </c>
      <c r="S75" s="217">
        <f t="shared" si="17"/>
        <v>0</v>
      </c>
      <c r="T75" s="217">
        <f t="shared" si="17"/>
        <v>0</v>
      </c>
      <c r="U75" s="217">
        <f t="shared" si="17"/>
        <v>0</v>
      </c>
      <c r="V75" s="217">
        <f t="shared" si="17"/>
        <v>0</v>
      </c>
      <c r="W75" s="217">
        <f t="shared" si="17"/>
        <v>0</v>
      </c>
      <c r="X75" s="217">
        <f t="shared" si="17"/>
        <v>0</v>
      </c>
      <c r="Y75" s="217">
        <f t="shared" si="17"/>
        <v>0</v>
      </c>
      <c r="Z75" s="217">
        <f t="shared" si="17"/>
        <v>0</v>
      </c>
      <c r="AA75" s="217">
        <f t="shared" si="17"/>
        <v>0</v>
      </c>
      <c r="AB75" s="217">
        <f t="shared" si="17"/>
        <v>0</v>
      </c>
      <c r="AC75" s="217">
        <f t="shared" si="17"/>
        <v>0</v>
      </c>
      <c r="AD75" s="217">
        <f t="shared" si="17"/>
        <v>0</v>
      </c>
      <c r="AE75" s="217">
        <f t="shared" si="17"/>
        <v>0</v>
      </c>
      <c r="AF75" s="217">
        <f t="shared" si="17"/>
        <v>0</v>
      </c>
      <c r="AG75" s="217">
        <f t="shared" si="17"/>
        <v>0</v>
      </c>
      <c r="AH75" s="217">
        <f t="shared" si="17"/>
        <v>0</v>
      </c>
      <c r="AI75" s="217">
        <f t="shared" si="17"/>
        <v>0</v>
      </c>
      <c r="AJ75" s="217">
        <f t="shared" si="17"/>
        <v>0</v>
      </c>
      <c r="AK75" s="217">
        <f t="shared" si="17"/>
        <v>0</v>
      </c>
      <c r="AL75" s="271">
        <f>SUM(G75:AK75)</f>
        <v>0</v>
      </c>
    </row>
    <row r="76" spans="1:38" ht="28.5" hidden="1" customHeight="1">
      <c r="A76" s="238" t="s">
        <v>4</v>
      </c>
      <c r="B76" s="2395"/>
      <c r="C76" s="2115" t="s">
        <v>636</v>
      </c>
      <c r="D76" s="2116"/>
      <c r="E76" s="245"/>
      <c r="F76" s="252"/>
      <c r="G76" s="245">
        <f>+G72+G71+G69+G67+G65</f>
        <v>0</v>
      </c>
      <c r="H76" s="245">
        <f t="shared" ref="H76:AK76" si="18">+H72+H71+H69+H67+H65</f>
        <v>0</v>
      </c>
      <c r="I76" s="245">
        <f t="shared" si="18"/>
        <v>0</v>
      </c>
      <c r="J76" s="245">
        <f t="shared" si="18"/>
        <v>0</v>
      </c>
      <c r="K76" s="245">
        <f t="shared" si="18"/>
        <v>0</v>
      </c>
      <c r="L76" s="245">
        <f t="shared" si="18"/>
        <v>0</v>
      </c>
      <c r="M76" s="245">
        <f t="shared" si="18"/>
        <v>0</v>
      </c>
      <c r="N76" s="245">
        <f t="shared" si="18"/>
        <v>0</v>
      </c>
      <c r="O76" s="245">
        <f t="shared" si="18"/>
        <v>0</v>
      </c>
      <c r="P76" s="245">
        <f t="shared" si="18"/>
        <v>0</v>
      </c>
      <c r="Q76" s="245">
        <f t="shared" si="18"/>
        <v>0</v>
      </c>
      <c r="R76" s="245">
        <f t="shared" si="18"/>
        <v>0</v>
      </c>
      <c r="S76" s="245">
        <f t="shared" si="18"/>
        <v>0</v>
      </c>
      <c r="T76" s="245">
        <f t="shared" si="18"/>
        <v>0</v>
      </c>
      <c r="U76" s="245">
        <f t="shared" si="18"/>
        <v>0</v>
      </c>
      <c r="V76" s="245">
        <f t="shared" si="18"/>
        <v>0</v>
      </c>
      <c r="W76" s="245">
        <f t="shared" si="18"/>
        <v>0</v>
      </c>
      <c r="X76" s="245">
        <f t="shared" si="18"/>
        <v>0</v>
      </c>
      <c r="Y76" s="245">
        <f t="shared" si="18"/>
        <v>0</v>
      </c>
      <c r="Z76" s="245">
        <f t="shared" si="18"/>
        <v>0</v>
      </c>
      <c r="AA76" s="245">
        <f t="shared" si="18"/>
        <v>0</v>
      </c>
      <c r="AB76" s="245">
        <f t="shared" si="18"/>
        <v>0</v>
      </c>
      <c r="AC76" s="245">
        <f t="shared" si="18"/>
        <v>0</v>
      </c>
      <c r="AD76" s="245">
        <f t="shared" si="18"/>
        <v>0</v>
      </c>
      <c r="AE76" s="245">
        <f t="shared" si="18"/>
        <v>0</v>
      </c>
      <c r="AF76" s="245">
        <f t="shared" si="18"/>
        <v>0</v>
      </c>
      <c r="AG76" s="245">
        <f t="shared" si="18"/>
        <v>0</v>
      </c>
      <c r="AH76" s="245">
        <f t="shared" si="18"/>
        <v>0</v>
      </c>
      <c r="AI76" s="245">
        <f t="shared" si="18"/>
        <v>0</v>
      </c>
      <c r="AJ76" s="245">
        <f t="shared" si="18"/>
        <v>0</v>
      </c>
      <c r="AK76" s="245">
        <f t="shared" si="18"/>
        <v>0</v>
      </c>
      <c r="AL76" s="264">
        <f>SUM(G76:AK76)</f>
        <v>0</v>
      </c>
    </row>
    <row r="77" spans="1:38" ht="28.5" hidden="1" customHeight="1">
      <c r="A77" s="238" t="s">
        <v>4</v>
      </c>
      <c r="B77" s="2395"/>
      <c r="C77" s="2057" t="s">
        <v>8</v>
      </c>
      <c r="D77" s="2058"/>
      <c r="E77" s="218"/>
      <c r="F77" s="253"/>
      <c r="G77" s="218">
        <f t="shared" ref="G77:AK77" si="19">+G75-G74</f>
        <v>0</v>
      </c>
      <c r="H77" s="218">
        <f t="shared" si="19"/>
        <v>0</v>
      </c>
      <c r="I77" s="218">
        <f t="shared" si="19"/>
        <v>0</v>
      </c>
      <c r="J77" s="218">
        <f t="shared" si="19"/>
        <v>0</v>
      </c>
      <c r="K77" s="218">
        <f t="shared" si="19"/>
        <v>0</v>
      </c>
      <c r="L77" s="218">
        <f t="shared" si="19"/>
        <v>0</v>
      </c>
      <c r="M77" s="218">
        <f t="shared" si="19"/>
        <v>0</v>
      </c>
      <c r="N77" s="218">
        <f t="shared" si="19"/>
        <v>0</v>
      </c>
      <c r="O77" s="218">
        <f t="shared" si="19"/>
        <v>0</v>
      </c>
      <c r="P77" s="218">
        <f t="shared" si="19"/>
        <v>0</v>
      </c>
      <c r="Q77" s="218">
        <f t="shared" si="19"/>
        <v>0</v>
      </c>
      <c r="R77" s="218">
        <f t="shared" si="19"/>
        <v>0</v>
      </c>
      <c r="S77" s="218">
        <f t="shared" si="19"/>
        <v>0</v>
      </c>
      <c r="T77" s="218">
        <f t="shared" si="19"/>
        <v>0</v>
      </c>
      <c r="U77" s="218">
        <f t="shared" si="19"/>
        <v>0</v>
      </c>
      <c r="V77" s="218">
        <f t="shared" si="19"/>
        <v>0</v>
      </c>
      <c r="W77" s="218">
        <f t="shared" si="19"/>
        <v>0</v>
      </c>
      <c r="X77" s="218">
        <f t="shared" si="19"/>
        <v>0</v>
      </c>
      <c r="Y77" s="218">
        <f t="shared" si="19"/>
        <v>0</v>
      </c>
      <c r="Z77" s="218">
        <f t="shared" si="19"/>
        <v>0</v>
      </c>
      <c r="AA77" s="218">
        <f t="shared" si="19"/>
        <v>0</v>
      </c>
      <c r="AB77" s="218">
        <f t="shared" si="19"/>
        <v>0</v>
      </c>
      <c r="AC77" s="218">
        <f t="shared" si="19"/>
        <v>0</v>
      </c>
      <c r="AD77" s="218">
        <f t="shared" si="19"/>
        <v>0</v>
      </c>
      <c r="AE77" s="218">
        <f t="shared" si="19"/>
        <v>0</v>
      </c>
      <c r="AF77" s="218">
        <f t="shared" si="19"/>
        <v>0</v>
      </c>
      <c r="AG77" s="218">
        <f t="shared" si="19"/>
        <v>0</v>
      </c>
      <c r="AH77" s="218">
        <f t="shared" si="19"/>
        <v>0</v>
      </c>
      <c r="AI77" s="218">
        <f t="shared" si="19"/>
        <v>0</v>
      </c>
      <c r="AJ77" s="218">
        <f t="shared" si="19"/>
        <v>0</v>
      </c>
      <c r="AK77" s="218">
        <f t="shared" si="19"/>
        <v>0</v>
      </c>
      <c r="AL77" s="265">
        <f>SUM(G77:AK77)</f>
        <v>0</v>
      </c>
    </row>
    <row r="78" spans="1:38" ht="28.5" hidden="1" customHeight="1">
      <c r="A78" s="238" t="s">
        <v>4</v>
      </c>
      <c r="B78" s="2395"/>
      <c r="C78" s="2065" t="s">
        <v>639</v>
      </c>
      <c r="D78" s="2066"/>
      <c r="E78" s="219"/>
      <c r="F78" s="254"/>
      <c r="G78" s="219">
        <f t="shared" ref="G78:AK78" si="20">+F78+G77</f>
        <v>0</v>
      </c>
      <c r="H78" s="219">
        <f t="shared" si="20"/>
        <v>0</v>
      </c>
      <c r="I78" s="219">
        <f t="shared" si="20"/>
        <v>0</v>
      </c>
      <c r="J78" s="219">
        <f t="shared" si="20"/>
        <v>0</v>
      </c>
      <c r="K78" s="219">
        <f t="shared" si="20"/>
        <v>0</v>
      </c>
      <c r="L78" s="219">
        <f t="shared" si="20"/>
        <v>0</v>
      </c>
      <c r="M78" s="219">
        <f t="shared" si="20"/>
        <v>0</v>
      </c>
      <c r="N78" s="219">
        <f t="shared" si="20"/>
        <v>0</v>
      </c>
      <c r="O78" s="219">
        <f t="shared" si="20"/>
        <v>0</v>
      </c>
      <c r="P78" s="219">
        <f t="shared" si="20"/>
        <v>0</v>
      </c>
      <c r="Q78" s="219">
        <f t="shared" si="20"/>
        <v>0</v>
      </c>
      <c r="R78" s="219">
        <f t="shared" si="20"/>
        <v>0</v>
      </c>
      <c r="S78" s="219">
        <f t="shared" si="20"/>
        <v>0</v>
      </c>
      <c r="T78" s="219">
        <f t="shared" si="20"/>
        <v>0</v>
      </c>
      <c r="U78" s="219">
        <f t="shared" si="20"/>
        <v>0</v>
      </c>
      <c r="V78" s="219">
        <f t="shared" si="20"/>
        <v>0</v>
      </c>
      <c r="W78" s="219">
        <f t="shared" si="20"/>
        <v>0</v>
      </c>
      <c r="X78" s="219">
        <f t="shared" si="20"/>
        <v>0</v>
      </c>
      <c r="Y78" s="219">
        <f t="shared" si="20"/>
        <v>0</v>
      </c>
      <c r="Z78" s="219">
        <f t="shared" si="20"/>
        <v>0</v>
      </c>
      <c r="AA78" s="219">
        <f t="shared" si="20"/>
        <v>0</v>
      </c>
      <c r="AB78" s="219">
        <f t="shared" si="20"/>
        <v>0</v>
      </c>
      <c r="AC78" s="219">
        <f t="shared" si="20"/>
        <v>0</v>
      </c>
      <c r="AD78" s="219">
        <f t="shared" si="20"/>
        <v>0</v>
      </c>
      <c r="AE78" s="219">
        <f t="shared" si="20"/>
        <v>0</v>
      </c>
      <c r="AF78" s="219">
        <f t="shared" si="20"/>
        <v>0</v>
      </c>
      <c r="AG78" s="219">
        <f t="shared" si="20"/>
        <v>0</v>
      </c>
      <c r="AH78" s="219">
        <f t="shared" si="20"/>
        <v>0</v>
      </c>
      <c r="AI78" s="219">
        <f t="shared" si="20"/>
        <v>0</v>
      </c>
      <c r="AJ78" s="219">
        <f t="shared" si="20"/>
        <v>0</v>
      </c>
      <c r="AK78" s="219">
        <f t="shared" si="20"/>
        <v>0</v>
      </c>
      <c r="AL78" s="266">
        <f>SUM(G78:AK78)</f>
        <v>0</v>
      </c>
    </row>
    <row r="79" spans="1:38" ht="28.5" hidden="1" customHeight="1">
      <c r="A79" s="238" t="s">
        <v>4</v>
      </c>
      <c r="B79" s="2395"/>
      <c r="C79" s="2117" t="s">
        <v>640</v>
      </c>
      <c r="D79" s="2117"/>
      <c r="E79" s="273"/>
      <c r="F79" s="315">
        <f>+F50+F55+F63+F73</f>
        <v>316</v>
      </c>
      <c r="G79" s="275">
        <f t="shared" ref="G79:AK79" si="21">+F79+G74-G47</f>
        <v>316</v>
      </c>
      <c r="H79" s="275">
        <f t="shared" si="21"/>
        <v>316</v>
      </c>
      <c r="I79" s="275">
        <f t="shared" si="21"/>
        <v>316</v>
      </c>
      <c r="J79" s="275">
        <f t="shared" si="21"/>
        <v>316</v>
      </c>
      <c r="K79" s="275">
        <f t="shared" si="21"/>
        <v>316</v>
      </c>
      <c r="L79" s="275">
        <f t="shared" si="21"/>
        <v>244</v>
      </c>
      <c r="M79" s="275">
        <f t="shared" si="21"/>
        <v>172</v>
      </c>
      <c r="N79" s="275">
        <f t="shared" si="21"/>
        <v>76</v>
      </c>
      <c r="O79" s="275">
        <f t="shared" si="21"/>
        <v>76</v>
      </c>
      <c r="P79" s="275">
        <f t="shared" si="21"/>
        <v>76</v>
      </c>
      <c r="Q79" s="275">
        <f t="shared" si="21"/>
        <v>4</v>
      </c>
      <c r="R79" s="275">
        <f t="shared" si="21"/>
        <v>-68</v>
      </c>
      <c r="S79" s="275">
        <f t="shared" si="21"/>
        <v>-140</v>
      </c>
      <c r="T79" s="275">
        <f t="shared" si="21"/>
        <v>-140</v>
      </c>
      <c r="U79" s="275">
        <f t="shared" si="21"/>
        <v>-140</v>
      </c>
      <c r="V79" s="275">
        <f t="shared" si="21"/>
        <v>-140</v>
      </c>
      <c r="W79" s="275">
        <f t="shared" si="21"/>
        <v>-140</v>
      </c>
      <c r="X79" s="275">
        <f t="shared" si="21"/>
        <v>-140</v>
      </c>
      <c r="Y79" s="275">
        <f t="shared" si="21"/>
        <v>-140</v>
      </c>
      <c r="Z79" s="275">
        <f t="shared" si="21"/>
        <v>-140</v>
      </c>
      <c r="AA79" s="275">
        <f t="shared" si="21"/>
        <v>-140</v>
      </c>
      <c r="AB79" s="275">
        <f t="shared" si="21"/>
        <v>-140</v>
      </c>
      <c r="AC79" s="275">
        <f t="shared" si="21"/>
        <v>-140</v>
      </c>
      <c r="AD79" s="275">
        <f t="shared" si="21"/>
        <v>-140</v>
      </c>
      <c r="AE79" s="275">
        <f t="shared" si="21"/>
        <v>-140</v>
      </c>
      <c r="AF79" s="275">
        <f t="shared" si="21"/>
        <v>-140</v>
      </c>
      <c r="AG79" s="275">
        <f t="shared" si="21"/>
        <v>-140</v>
      </c>
      <c r="AH79" s="275">
        <f t="shared" si="21"/>
        <v>-140</v>
      </c>
      <c r="AI79" s="275">
        <f t="shared" si="21"/>
        <v>-140</v>
      </c>
      <c r="AJ79" s="275">
        <f t="shared" si="21"/>
        <v>-140</v>
      </c>
      <c r="AK79" s="275">
        <f t="shared" si="21"/>
        <v>-140</v>
      </c>
      <c r="AL79" s="276">
        <f>AK79</f>
        <v>-140</v>
      </c>
    </row>
    <row r="80" spans="1:38" ht="28.5" hidden="1" customHeight="1">
      <c r="A80" s="238" t="s">
        <v>4</v>
      </c>
      <c r="B80" s="2395"/>
      <c r="C80" s="2118" t="s">
        <v>641</v>
      </c>
      <c r="D80" s="2118"/>
      <c r="E80" s="231"/>
      <c r="F80" s="316">
        <f>+F50+F55+F63+F73</f>
        <v>316</v>
      </c>
      <c r="G80" s="232">
        <f t="shared" ref="G80:AK80" si="22">+F80+G75-G48</f>
        <v>316</v>
      </c>
      <c r="H80" s="232">
        <f t="shared" si="22"/>
        <v>316</v>
      </c>
      <c r="I80" s="232">
        <f t="shared" si="22"/>
        <v>316</v>
      </c>
      <c r="J80" s="232">
        <f t="shared" si="22"/>
        <v>316</v>
      </c>
      <c r="K80" s="232">
        <f t="shared" si="22"/>
        <v>316</v>
      </c>
      <c r="L80" s="232">
        <f t="shared" si="22"/>
        <v>316</v>
      </c>
      <c r="M80" s="232">
        <f t="shared" si="22"/>
        <v>316</v>
      </c>
      <c r="N80" s="232">
        <f t="shared" si="22"/>
        <v>316</v>
      </c>
      <c r="O80" s="232">
        <f t="shared" si="22"/>
        <v>316</v>
      </c>
      <c r="P80" s="232">
        <f t="shared" si="22"/>
        <v>316</v>
      </c>
      <c r="Q80" s="232">
        <f t="shared" si="22"/>
        <v>316</v>
      </c>
      <c r="R80" s="232">
        <f t="shared" si="22"/>
        <v>316</v>
      </c>
      <c r="S80" s="232">
        <f t="shared" si="22"/>
        <v>316</v>
      </c>
      <c r="T80" s="232">
        <f t="shared" si="22"/>
        <v>316</v>
      </c>
      <c r="U80" s="232">
        <f t="shared" si="22"/>
        <v>316</v>
      </c>
      <c r="V80" s="232">
        <f t="shared" si="22"/>
        <v>316</v>
      </c>
      <c r="W80" s="232">
        <f t="shared" si="22"/>
        <v>316</v>
      </c>
      <c r="X80" s="232">
        <f t="shared" si="22"/>
        <v>316</v>
      </c>
      <c r="Y80" s="232">
        <f t="shared" si="22"/>
        <v>316</v>
      </c>
      <c r="Z80" s="232">
        <f t="shared" si="22"/>
        <v>316</v>
      </c>
      <c r="AA80" s="232">
        <f t="shared" si="22"/>
        <v>316</v>
      </c>
      <c r="AB80" s="232">
        <f t="shared" si="22"/>
        <v>316</v>
      </c>
      <c r="AC80" s="232">
        <f t="shared" si="22"/>
        <v>316</v>
      </c>
      <c r="AD80" s="232">
        <f t="shared" si="22"/>
        <v>316</v>
      </c>
      <c r="AE80" s="232">
        <f t="shared" si="22"/>
        <v>316</v>
      </c>
      <c r="AF80" s="232">
        <f t="shared" si="22"/>
        <v>316</v>
      </c>
      <c r="AG80" s="232">
        <f t="shared" si="22"/>
        <v>316</v>
      </c>
      <c r="AH80" s="232">
        <f t="shared" si="22"/>
        <v>316</v>
      </c>
      <c r="AI80" s="232">
        <f t="shared" si="22"/>
        <v>316</v>
      </c>
      <c r="AJ80" s="232">
        <f t="shared" si="22"/>
        <v>316</v>
      </c>
      <c r="AK80" s="232">
        <f t="shared" si="22"/>
        <v>316</v>
      </c>
      <c r="AL80" s="267">
        <f>AK80</f>
        <v>316</v>
      </c>
    </row>
    <row r="81" spans="1:38" ht="28.5" hidden="1" customHeight="1" thickBot="1">
      <c r="A81" s="238" t="s">
        <v>4</v>
      </c>
      <c r="B81" s="2396"/>
      <c r="C81" s="2151" t="s">
        <v>8</v>
      </c>
      <c r="D81" s="2151"/>
      <c r="E81" s="294"/>
      <c r="F81" s="317"/>
      <c r="G81" s="295">
        <f>+G80-G79</f>
        <v>0</v>
      </c>
      <c r="H81" s="295">
        <f t="shared" ref="H81:AK81" si="23">+H80-H79</f>
        <v>0</v>
      </c>
      <c r="I81" s="295">
        <f t="shared" si="23"/>
        <v>0</v>
      </c>
      <c r="J81" s="295">
        <f t="shared" si="23"/>
        <v>0</v>
      </c>
      <c r="K81" s="295">
        <f t="shared" si="23"/>
        <v>0</v>
      </c>
      <c r="L81" s="295">
        <f t="shared" si="23"/>
        <v>72</v>
      </c>
      <c r="M81" s="295">
        <f t="shared" si="23"/>
        <v>144</v>
      </c>
      <c r="N81" s="295">
        <f t="shared" si="23"/>
        <v>240</v>
      </c>
      <c r="O81" s="295">
        <f t="shared" si="23"/>
        <v>240</v>
      </c>
      <c r="P81" s="295">
        <f t="shared" si="23"/>
        <v>240</v>
      </c>
      <c r="Q81" s="295">
        <f t="shared" si="23"/>
        <v>312</v>
      </c>
      <c r="R81" s="295">
        <f t="shared" si="23"/>
        <v>384</v>
      </c>
      <c r="S81" s="295">
        <f t="shared" si="23"/>
        <v>456</v>
      </c>
      <c r="T81" s="295">
        <f t="shared" si="23"/>
        <v>456</v>
      </c>
      <c r="U81" s="295">
        <f t="shared" si="23"/>
        <v>456</v>
      </c>
      <c r="V81" s="295">
        <f t="shared" si="23"/>
        <v>456</v>
      </c>
      <c r="W81" s="295">
        <f t="shared" si="23"/>
        <v>456</v>
      </c>
      <c r="X81" s="295">
        <f t="shared" si="23"/>
        <v>456</v>
      </c>
      <c r="Y81" s="295">
        <f t="shared" si="23"/>
        <v>456</v>
      </c>
      <c r="Z81" s="295">
        <f t="shared" si="23"/>
        <v>456</v>
      </c>
      <c r="AA81" s="295">
        <f t="shared" si="23"/>
        <v>456</v>
      </c>
      <c r="AB81" s="295">
        <f t="shared" si="23"/>
        <v>456</v>
      </c>
      <c r="AC81" s="295">
        <f t="shared" si="23"/>
        <v>456</v>
      </c>
      <c r="AD81" s="295">
        <f t="shared" si="23"/>
        <v>456</v>
      </c>
      <c r="AE81" s="295">
        <f t="shared" si="23"/>
        <v>456</v>
      </c>
      <c r="AF81" s="295">
        <f t="shared" si="23"/>
        <v>456</v>
      </c>
      <c r="AG81" s="295">
        <f t="shared" si="23"/>
        <v>456</v>
      </c>
      <c r="AH81" s="295">
        <f t="shared" si="23"/>
        <v>456</v>
      </c>
      <c r="AI81" s="295">
        <f t="shared" si="23"/>
        <v>456</v>
      </c>
      <c r="AJ81" s="295">
        <f t="shared" si="23"/>
        <v>456</v>
      </c>
      <c r="AK81" s="295">
        <f t="shared" si="23"/>
        <v>456</v>
      </c>
      <c r="AL81" s="296">
        <f>+AK81+AL80-AL79</f>
        <v>912</v>
      </c>
    </row>
    <row r="82" spans="1:38" ht="30" hidden="1" customHeight="1" thickTop="1">
      <c r="A82" s="238"/>
      <c r="B82" s="2128" t="s">
        <v>220</v>
      </c>
      <c r="C82" s="2067" t="s">
        <v>120</v>
      </c>
      <c r="D82" s="2068"/>
      <c r="E82" s="127">
        <f>+GL!E76</f>
        <v>0</v>
      </c>
      <c r="F82" s="128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284"/>
      <c r="AL82" s="278">
        <f>SUM(G82:AK82)</f>
        <v>0</v>
      </c>
    </row>
    <row r="83" spans="1:38" ht="30" hidden="1" customHeight="1">
      <c r="A83" s="238"/>
      <c r="B83" s="2129"/>
      <c r="C83" s="2084" t="s">
        <v>621</v>
      </c>
      <c r="D83" s="2085"/>
      <c r="E83" s="80"/>
      <c r="F83" s="80"/>
      <c r="G83" s="72">
        <f t="shared" ref="G83:AE83" si="24">+G82</f>
        <v>0</v>
      </c>
      <c r="H83" s="72">
        <f t="shared" si="24"/>
        <v>0</v>
      </c>
      <c r="I83" s="72">
        <f t="shared" si="24"/>
        <v>0</v>
      </c>
      <c r="J83" s="72">
        <f t="shared" si="24"/>
        <v>0</v>
      </c>
      <c r="K83" s="72">
        <f t="shared" si="24"/>
        <v>0</v>
      </c>
      <c r="L83" s="72">
        <f t="shared" si="24"/>
        <v>0</v>
      </c>
      <c r="M83" s="72">
        <f t="shared" si="24"/>
        <v>0</v>
      </c>
      <c r="N83" s="72">
        <f t="shared" si="24"/>
        <v>0</v>
      </c>
      <c r="O83" s="72">
        <f t="shared" si="24"/>
        <v>0</v>
      </c>
      <c r="P83" s="72">
        <f t="shared" si="24"/>
        <v>0</v>
      </c>
      <c r="Q83" s="72">
        <f t="shared" si="24"/>
        <v>0</v>
      </c>
      <c r="R83" s="72">
        <f t="shared" si="24"/>
        <v>0</v>
      </c>
      <c r="S83" s="72">
        <f t="shared" si="24"/>
        <v>0</v>
      </c>
      <c r="T83" s="72">
        <f t="shared" si="24"/>
        <v>0</v>
      </c>
      <c r="U83" s="72">
        <f t="shared" si="24"/>
        <v>0</v>
      </c>
      <c r="V83" s="72">
        <f t="shared" si="24"/>
        <v>0</v>
      </c>
      <c r="W83" s="72">
        <f t="shared" si="24"/>
        <v>0</v>
      </c>
      <c r="X83" s="72">
        <f t="shared" si="24"/>
        <v>0</v>
      </c>
      <c r="Y83" s="72">
        <f t="shared" si="24"/>
        <v>0</v>
      </c>
      <c r="Z83" s="72">
        <f t="shared" si="24"/>
        <v>0</v>
      </c>
      <c r="AA83" s="72">
        <f t="shared" si="24"/>
        <v>0</v>
      </c>
      <c r="AB83" s="72">
        <f t="shared" si="24"/>
        <v>0</v>
      </c>
      <c r="AC83" s="72">
        <f t="shared" si="24"/>
        <v>0</v>
      </c>
      <c r="AD83" s="72">
        <f t="shared" si="24"/>
        <v>0</v>
      </c>
      <c r="AE83" s="72">
        <f t="shared" si="24"/>
        <v>0</v>
      </c>
      <c r="AF83" s="72"/>
      <c r="AG83" s="72"/>
      <c r="AH83" s="72">
        <f>+AH82</f>
        <v>0</v>
      </c>
      <c r="AI83" s="72">
        <f>+AI82</f>
        <v>0</v>
      </c>
      <c r="AJ83" s="72">
        <f>+AJ82</f>
        <v>0</v>
      </c>
      <c r="AK83" s="285">
        <f>+AK82</f>
        <v>0</v>
      </c>
      <c r="AL83" s="279">
        <f>SUM(G83:AK83)</f>
        <v>0</v>
      </c>
    </row>
    <row r="84" spans="1:38" ht="30" hidden="1" customHeight="1">
      <c r="A84" s="238"/>
      <c r="B84" s="2129"/>
      <c r="C84" s="2120" t="s">
        <v>622</v>
      </c>
      <c r="D84" s="2121"/>
      <c r="E84" s="122"/>
      <c r="F84" s="334">
        <v>0</v>
      </c>
      <c r="G84" s="325">
        <f t="shared" ref="G84:AK84" si="25">F84-G82+G83</f>
        <v>0</v>
      </c>
      <c r="H84" s="325">
        <f t="shared" si="25"/>
        <v>0</v>
      </c>
      <c r="I84" s="325">
        <f t="shared" si="25"/>
        <v>0</v>
      </c>
      <c r="J84" s="325">
        <f t="shared" si="25"/>
        <v>0</v>
      </c>
      <c r="K84" s="325">
        <f t="shared" si="25"/>
        <v>0</v>
      </c>
      <c r="L84" s="325">
        <f t="shared" si="25"/>
        <v>0</v>
      </c>
      <c r="M84" s="325">
        <f t="shared" si="25"/>
        <v>0</v>
      </c>
      <c r="N84" s="325">
        <f t="shared" si="25"/>
        <v>0</v>
      </c>
      <c r="O84" s="325">
        <f t="shared" si="25"/>
        <v>0</v>
      </c>
      <c r="P84" s="325">
        <f t="shared" si="25"/>
        <v>0</v>
      </c>
      <c r="Q84" s="325">
        <f t="shared" si="25"/>
        <v>0</v>
      </c>
      <c r="R84" s="325">
        <f t="shared" si="25"/>
        <v>0</v>
      </c>
      <c r="S84" s="325">
        <f t="shared" si="25"/>
        <v>0</v>
      </c>
      <c r="T84" s="325">
        <f t="shared" si="25"/>
        <v>0</v>
      </c>
      <c r="U84" s="325">
        <f t="shared" si="25"/>
        <v>0</v>
      </c>
      <c r="V84" s="325">
        <f t="shared" si="25"/>
        <v>0</v>
      </c>
      <c r="W84" s="325">
        <f t="shared" si="25"/>
        <v>0</v>
      </c>
      <c r="X84" s="325">
        <f t="shared" si="25"/>
        <v>0</v>
      </c>
      <c r="Y84" s="325">
        <f t="shared" si="25"/>
        <v>0</v>
      </c>
      <c r="Z84" s="325">
        <f t="shared" si="25"/>
        <v>0</v>
      </c>
      <c r="AA84" s="325">
        <f t="shared" si="25"/>
        <v>0</v>
      </c>
      <c r="AB84" s="325">
        <f t="shared" si="25"/>
        <v>0</v>
      </c>
      <c r="AC84" s="325">
        <f t="shared" si="25"/>
        <v>0</v>
      </c>
      <c r="AD84" s="325">
        <f t="shared" si="25"/>
        <v>0</v>
      </c>
      <c r="AE84" s="325">
        <f t="shared" si="25"/>
        <v>0</v>
      </c>
      <c r="AF84" s="325">
        <f t="shared" si="25"/>
        <v>0</v>
      </c>
      <c r="AG84" s="325">
        <f t="shared" si="25"/>
        <v>0</v>
      </c>
      <c r="AH84" s="325">
        <f t="shared" si="25"/>
        <v>0</v>
      </c>
      <c r="AI84" s="325">
        <f t="shared" si="25"/>
        <v>0</v>
      </c>
      <c r="AJ84" s="325">
        <f t="shared" si="25"/>
        <v>0</v>
      </c>
      <c r="AK84" s="352">
        <f t="shared" si="25"/>
        <v>0</v>
      </c>
      <c r="AL84" s="353"/>
    </row>
    <row r="85" spans="1:38" ht="30" hidden="1" customHeight="1" thickBot="1">
      <c r="A85" s="238"/>
      <c r="B85" s="2129"/>
      <c r="C85" s="2049" t="s">
        <v>54</v>
      </c>
      <c r="D85" s="2050"/>
      <c r="E85" s="320"/>
      <c r="F85" s="321"/>
      <c r="G85" s="322">
        <f t="shared" ref="G85:AK85" si="26">F85+G87-G83</f>
        <v>0</v>
      </c>
      <c r="H85" s="322">
        <f t="shared" si="26"/>
        <v>0</v>
      </c>
      <c r="I85" s="322">
        <f t="shared" si="26"/>
        <v>0</v>
      </c>
      <c r="J85" s="322">
        <f t="shared" si="26"/>
        <v>0</v>
      </c>
      <c r="K85" s="322">
        <f t="shared" si="26"/>
        <v>0</v>
      </c>
      <c r="L85" s="322">
        <f t="shared" si="26"/>
        <v>0</v>
      </c>
      <c r="M85" s="322">
        <f t="shared" si="26"/>
        <v>0</v>
      </c>
      <c r="N85" s="322">
        <f t="shared" si="26"/>
        <v>0</v>
      </c>
      <c r="O85" s="322">
        <f t="shared" si="26"/>
        <v>0</v>
      </c>
      <c r="P85" s="322">
        <f t="shared" si="26"/>
        <v>0</v>
      </c>
      <c r="Q85" s="322">
        <f t="shared" si="26"/>
        <v>0</v>
      </c>
      <c r="R85" s="322">
        <f t="shared" si="26"/>
        <v>0</v>
      </c>
      <c r="S85" s="322">
        <f t="shared" si="26"/>
        <v>0</v>
      </c>
      <c r="T85" s="322">
        <f t="shared" si="26"/>
        <v>0</v>
      </c>
      <c r="U85" s="322">
        <f t="shared" si="26"/>
        <v>0</v>
      </c>
      <c r="V85" s="322">
        <f t="shared" si="26"/>
        <v>0</v>
      </c>
      <c r="W85" s="322">
        <f t="shared" si="26"/>
        <v>0</v>
      </c>
      <c r="X85" s="322">
        <f t="shared" si="26"/>
        <v>0</v>
      </c>
      <c r="Y85" s="322">
        <f t="shared" si="26"/>
        <v>0</v>
      </c>
      <c r="Z85" s="322">
        <f t="shared" si="26"/>
        <v>0</v>
      </c>
      <c r="AA85" s="322">
        <f t="shared" si="26"/>
        <v>0</v>
      </c>
      <c r="AB85" s="322">
        <f t="shared" si="26"/>
        <v>0</v>
      </c>
      <c r="AC85" s="322">
        <f t="shared" si="26"/>
        <v>0</v>
      </c>
      <c r="AD85" s="322">
        <f t="shared" si="26"/>
        <v>0</v>
      </c>
      <c r="AE85" s="322">
        <f t="shared" si="26"/>
        <v>0</v>
      </c>
      <c r="AF85" s="322">
        <f t="shared" si="26"/>
        <v>0</v>
      </c>
      <c r="AG85" s="322">
        <f t="shared" si="26"/>
        <v>0</v>
      </c>
      <c r="AH85" s="322">
        <f t="shared" si="26"/>
        <v>0</v>
      </c>
      <c r="AI85" s="322">
        <f t="shared" si="26"/>
        <v>0</v>
      </c>
      <c r="AJ85" s="322">
        <f t="shared" si="26"/>
        <v>0</v>
      </c>
      <c r="AK85" s="350">
        <f t="shared" si="26"/>
        <v>0</v>
      </c>
      <c r="AL85" s="351"/>
    </row>
    <row r="86" spans="1:38" ht="30" hidden="1" customHeight="1" thickTop="1">
      <c r="A86" s="238"/>
      <c r="B86" s="2129"/>
      <c r="C86" s="2051" t="s">
        <v>40</v>
      </c>
      <c r="D86" s="2052"/>
      <c r="E86" s="152"/>
      <c r="F86" s="152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286"/>
      <c r="AL86" s="280">
        <f>SUM(G86:AK86)</f>
        <v>0</v>
      </c>
    </row>
    <row r="87" spans="1:38" ht="30" hidden="1" customHeight="1">
      <c r="A87" s="238"/>
      <c r="B87" s="2129"/>
      <c r="C87" s="2053" t="s">
        <v>140</v>
      </c>
      <c r="D87" s="2054"/>
      <c r="E87" s="123"/>
      <c r="F87" s="120"/>
      <c r="G87" s="121">
        <f t="shared" ref="G87:AK87" si="27">+G86</f>
        <v>0</v>
      </c>
      <c r="H87" s="121">
        <f t="shared" si="27"/>
        <v>0</v>
      </c>
      <c r="I87" s="121">
        <f t="shared" si="27"/>
        <v>0</v>
      </c>
      <c r="J87" s="121">
        <f t="shared" si="27"/>
        <v>0</v>
      </c>
      <c r="K87" s="121">
        <f t="shared" si="27"/>
        <v>0</v>
      </c>
      <c r="L87" s="121">
        <f t="shared" si="27"/>
        <v>0</v>
      </c>
      <c r="M87" s="121">
        <f t="shared" si="27"/>
        <v>0</v>
      </c>
      <c r="N87" s="121">
        <f t="shared" si="27"/>
        <v>0</v>
      </c>
      <c r="O87" s="121">
        <f t="shared" si="27"/>
        <v>0</v>
      </c>
      <c r="P87" s="121">
        <f t="shared" si="27"/>
        <v>0</v>
      </c>
      <c r="Q87" s="121">
        <f t="shared" si="27"/>
        <v>0</v>
      </c>
      <c r="R87" s="121">
        <f t="shared" si="27"/>
        <v>0</v>
      </c>
      <c r="S87" s="121">
        <f t="shared" si="27"/>
        <v>0</v>
      </c>
      <c r="T87" s="121">
        <f t="shared" si="27"/>
        <v>0</v>
      </c>
      <c r="U87" s="121">
        <f t="shared" si="27"/>
        <v>0</v>
      </c>
      <c r="V87" s="121">
        <f t="shared" si="27"/>
        <v>0</v>
      </c>
      <c r="W87" s="121">
        <f t="shared" si="27"/>
        <v>0</v>
      </c>
      <c r="X87" s="121">
        <f t="shared" si="27"/>
        <v>0</v>
      </c>
      <c r="Y87" s="121">
        <f t="shared" si="27"/>
        <v>0</v>
      </c>
      <c r="Z87" s="121">
        <f t="shared" si="27"/>
        <v>0</v>
      </c>
      <c r="AA87" s="121">
        <f t="shared" si="27"/>
        <v>0</v>
      </c>
      <c r="AB87" s="121">
        <f t="shared" si="27"/>
        <v>0</v>
      </c>
      <c r="AC87" s="121">
        <f t="shared" si="27"/>
        <v>0</v>
      </c>
      <c r="AD87" s="121">
        <f t="shared" si="27"/>
        <v>0</v>
      </c>
      <c r="AE87" s="121">
        <f t="shared" si="27"/>
        <v>0</v>
      </c>
      <c r="AF87" s="121">
        <f t="shared" si="27"/>
        <v>0</v>
      </c>
      <c r="AG87" s="121">
        <f t="shared" si="27"/>
        <v>0</v>
      </c>
      <c r="AH87" s="121">
        <f t="shared" si="27"/>
        <v>0</v>
      </c>
      <c r="AI87" s="121">
        <f t="shared" si="27"/>
        <v>0</v>
      </c>
      <c r="AJ87" s="121">
        <f t="shared" si="27"/>
        <v>0</v>
      </c>
      <c r="AK87" s="287">
        <f t="shared" si="27"/>
        <v>0</v>
      </c>
      <c r="AL87" s="281">
        <f>SUM(G87:AK87)</f>
        <v>0</v>
      </c>
    </row>
    <row r="88" spans="1:38" ht="30" hidden="1" customHeight="1">
      <c r="A88" s="238"/>
      <c r="B88" s="2129"/>
      <c r="C88" s="2122" t="s">
        <v>623</v>
      </c>
      <c r="D88" s="2123"/>
      <c r="E88" s="80"/>
      <c r="F88" s="80"/>
      <c r="G88" s="327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  <c r="AJ88" s="327"/>
      <c r="AK88" s="358"/>
      <c r="AL88" s="359">
        <f>SUM(G88:AK88)</f>
        <v>0</v>
      </c>
    </row>
    <row r="89" spans="1:38" ht="30" hidden="1" customHeight="1">
      <c r="A89" s="238"/>
      <c r="B89" s="2129"/>
      <c r="C89" s="2124" t="s">
        <v>624</v>
      </c>
      <c r="D89" s="2125"/>
      <c r="E89" s="124"/>
      <c r="F89" s="122"/>
      <c r="G89" s="329">
        <f t="shared" ref="G89:AK89" si="28">+F89+G87-G86</f>
        <v>0</v>
      </c>
      <c r="H89" s="329">
        <f t="shared" si="28"/>
        <v>0</v>
      </c>
      <c r="I89" s="329">
        <f t="shared" si="28"/>
        <v>0</v>
      </c>
      <c r="J89" s="329">
        <f t="shared" si="28"/>
        <v>0</v>
      </c>
      <c r="K89" s="329">
        <f t="shared" si="28"/>
        <v>0</v>
      </c>
      <c r="L89" s="329">
        <f t="shared" si="28"/>
        <v>0</v>
      </c>
      <c r="M89" s="329">
        <f t="shared" si="28"/>
        <v>0</v>
      </c>
      <c r="N89" s="329">
        <f t="shared" si="28"/>
        <v>0</v>
      </c>
      <c r="O89" s="329">
        <f t="shared" si="28"/>
        <v>0</v>
      </c>
      <c r="P89" s="329">
        <f t="shared" si="28"/>
        <v>0</v>
      </c>
      <c r="Q89" s="329">
        <f t="shared" si="28"/>
        <v>0</v>
      </c>
      <c r="R89" s="329">
        <f t="shared" si="28"/>
        <v>0</v>
      </c>
      <c r="S89" s="329">
        <f t="shared" si="28"/>
        <v>0</v>
      </c>
      <c r="T89" s="329">
        <f t="shared" si="28"/>
        <v>0</v>
      </c>
      <c r="U89" s="329">
        <f t="shared" si="28"/>
        <v>0</v>
      </c>
      <c r="V89" s="329">
        <f t="shared" si="28"/>
        <v>0</v>
      </c>
      <c r="W89" s="329">
        <f t="shared" si="28"/>
        <v>0</v>
      </c>
      <c r="X89" s="329">
        <f t="shared" si="28"/>
        <v>0</v>
      </c>
      <c r="Y89" s="329">
        <f t="shared" si="28"/>
        <v>0</v>
      </c>
      <c r="Z89" s="329">
        <f t="shared" si="28"/>
        <v>0</v>
      </c>
      <c r="AA89" s="329">
        <f t="shared" si="28"/>
        <v>0</v>
      </c>
      <c r="AB89" s="329">
        <f t="shared" si="28"/>
        <v>0</v>
      </c>
      <c r="AC89" s="329">
        <f t="shared" si="28"/>
        <v>0</v>
      </c>
      <c r="AD89" s="329">
        <f t="shared" si="28"/>
        <v>0</v>
      </c>
      <c r="AE89" s="329">
        <f t="shared" si="28"/>
        <v>0</v>
      </c>
      <c r="AF89" s="329">
        <f t="shared" si="28"/>
        <v>0</v>
      </c>
      <c r="AG89" s="329">
        <f t="shared" si="28"/>
        <v>0</v>
      </c>
      <c r="AH89" s="329">
        <f t="shared" si="28"/>
        <v>0</v>
      </c>
      <c r="AI89" s="329">
        <f t="shared" si="28"/>
        <v>0</v>
      </c>
      <c r="AJ89" s="329">
        <f t="shared" si="28"/>
        <v>0</v>
      </c>
      <c r="AK89" s="346">
        <f t="shared" si="28"/>
        <v>0</v>
      </c>
      <c r="AL89" s="347"/>
    </row>
    <row r="90" spans="1:38" ht="30" hidden="1" customHeight="1">
      <c r="A90" s="238"/>
      <c r="B90" s="2129"/>
      <c r="C90" s="2059" t="s">
        <v>53</v>
      </c>
      <c r="D90" s="2060"/>
      <c r="E90" s="174"/>
      <c r="F90" s="175"/>
      <c r="G90" s="167">
        <f t="shared" ref="G90:AK90" si="29">+F90+G92-G87-G88</f>
        <v>0</v>
      </c>
      <c r="H90" s="167">
        <f t="shared" si="29"/>
        <v>0</v>
      </c>
      <c r="I90" s="167">
        <f t="shared" si="29"/>
        <v>0</v>
      </c>
      <c r="J90" s="167">
        <f t="shared" si="29"/>
        <v>0</v>
      </c>
      <c r="K90" s="167">
        <f t="shared" si="29"/>
        <v>0</v>
      </c>
      <c r="L90" s="167">
        <f t="shared" si="29"/>
        <v>0</v>
      </c>
      <c r="M90" s="167">
        <f t="shared" si="29"/>
        <v>0</v>
      </c>
      <c r="N90" s="167">
        <f t="shared" si="29"/>
        <v>0</v>
      </c>
      <c r="O90" s="167">
        <f t="shared" si="29"/>
        <v>0</v>
      </c>
      <c r="P90" s="167">
        <f t="shared" si="29"/>
        <v>0</v>
      </c>
      <c r="Q90" s="167">
        <f t="shared" si="29"/>
        <v>0</v>
      </c>
      <c r="R90" s="167">
        <f t="shared" si="29"/>
        <v>0</v>
      </c>
      <c r="S90" s="167">
        <f t="shared" si="29"/>
        <v>0</v>
      </c>
      <c r="T90" s="167">
        <f t="shared" si="29"/>
        <v>0</v>
      </c>
      <c r="U90" s="167">
        <f t="shared" si="29"/>
        <v>0</v>
      </c>
      <c r="V90" s="167">
        <f t="shared" si="29"/>
        <v>0</v>
      </c>
      <c r="W90" s="167">
        <f t="shared" si="29"/>
        <v>0</v>
      </c>
      <c r="X90" s="167">
        <f t="shared" si="29"/>
        <v>0</v>
      </c>
      <c r="Y90" s="167">
        <f t="shared" si="29"/>
        <v>0</v>
      </c>
      <c r="Z90" s="167">
        <f t="shared" si="29"/>
        <v>0</v>
      </c>
      <c r="AA90" s="167">
        <f t="shared" si="29"/>
        <v>0</v>
      </c>
      <c r="AB90" s="167">
        <f t="shared" si="29"/>
        <v>0</v>
      </c>
      <c r="AC90" s="167">
        <f t="shared" si="29"/>
        <v>0</v>
      </c>
      <c r="AD90" s="167">
        <f t="shared" si="29"/>
        <v>0</v>
      </c>
      <c r="AE90" s="167">
        <f t="shared" si="29"/>
        <v>0</v>
      </c>
      <c r="AF90" s="167">
        <f t="shared" si="29"/>
        <v>0</v>
      </c>
      <c r="AG90" s="167">
        <f t="shared" si="29"/>
        <v>0</v>
      </c>
      <c r="AH90" s="167">
        <f t="shared" si="29"/>
        <v>0</v>
      </c>
      <c r="AI90" s="167">
        <f t="shared" si="29"/>
        <v>0</v>
      </c>
      <c r="AJ90" s="167">
        <f t="shared" si="29"/>
        <v>0</v>
      </c>
      <c r="AK90" s="348">
        <f t="shared" si="29"/>
        <v>0</v>
      </c>
      <c r="AL90" s="349"/>
    </row>
    <row r="91" spans="1:38" ht="30" hidden="1" customHeight="1">
      <c r="A91" s="238"/>
      <c r="B91" s="2129"/>
      <c r="C91" s="2090" t="s">
        <v>625</v>
      </c>
      <c r="D91" s="2102"/>
      <c r="E91" s="2086" t="s">
        <v>645</v>
      </c>
      <c r="F91" s="125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288"/>
      <c r="AL91" s="282">
        <f>SUM(G91:AK91)</f>
        <v>0</v>
      </c>
    </row>
    <row r="92" spans="1:38" ht="30" hidden="1" customHeight="1">
      <c r="A92" s="238"/>
      <c r="B92" s="2129"/>
      <c r="C92" s="2089" t="s">
        <v>627</v>
      </c>
      <c r="D92" s="2092"/>
      <c r="E92" s="2087"/>
      <c r="F92" s="213"/>
      <c r="G92" s="72">
        <f t="shared" ref="G92:AK92" si="30">+G91</f>
        <v>0</v>
      </c>
      <c r="H92" s="72">
        <f t="shared" si="30"/>
        <v>0</v>
      </c>
      <c r="I92" s="72">
        <f t="shared" si="30"/>
        <v>0</v>
      </c>
      <c r="J92" s="72">
        <f t="shared" si="30"/>
        <v>0</v>
      </c>
      <c r="K92" s="72">
        <f t="shared" si="30"/>
        <v>0</v>
      </c>
      <c r="L92" s="72">
        <f t="shared" si="30"/>
        <v>0</v>
      </c>
      <c r="M92" s="72">
        <f t="shared" si="30"/>
        <v>0</v>
      </c>
      <c r="N92" s="72">
        <f t="shared" si="30"/>
        <v>0</v>
      </c>
      <c r="O92" s="72">
        <f t="shared" si="30"/>
        <v>0</v>
      </c>
      <c r="P92" s="72">
        <f t="shared" si="30"/>
        <v>0</v>
      </c>
      <c r="Q92" s="72">
        <f t="shared" si="30"/>
        <v>0</v>
      </c>
      <c r="R92" s="72">
        <f t="shared" si="30"/>
        <v>0</v>
      </c>
      <c r="S92" s="72">
        <f t="shared" si="30"/>
        <v>0</v>
      </c>
      <c r="T92" s="72">
        <f t="shared" si="30"/>
        <v>0</v>
      </c>
      <c r="U92" s="72">
        <f t="shared" si="30"/>
        <v>0</v>
      </c>
      <c r="V92" s="72">
        <f t="shared" si="30"/>
        <v>0</v>
      </c>
      <c r="W92" s="72">
        <f t="shared" si="30"/>
        <v>0</v>
      </c>
      <c r="X92" s="72">
        <f t="shared" si="30"/>
        <v>0</v>
      </c>
      <c r="Y92" s="72">
        <f t="shared" si="30"/>
        <v>0</v>
      </c>
      <c r="Z92" s="72">
        <f t="shared" si="30"/>
        <v>0</v>
      </c>
      <c r="AA92" s="72">
        <f t="shared" si="30"/>
        <v>0</v>
      </c>
      <c r="AB92" s="72">
        <f t="shared" si="30"/>
        <v>0</v>
      </c>
      <c r="AC92" s="72">
        <f t="shared" si="30"/>
        <v>0</v>
      </c>
      <c r="AD92" s="72">
        <f t="shared" si="30"/>
        <v>0</v>
      </c>
      <c r="AE92" s="72">
        <f t="shared" si="30"/>
        <v>0</v>
      </c>
      <c r="AF92" s="72">
        <f t="shared" si="30"/>
        <v>0</v>
      </c>
      <c r="AG92" s="72">
        <f t="shared" si="30"/>
        <v>0</v>
      </c>
      <c r="AH92" s="72">
        <f t="shared" si="30"/>
        <v>0</v>
      </c>
      <c r="AI92" s="72">
        <f t="shared" si="30"/>
        <v>0</v>
      </c>
      <c r="AJ92" s="72">
        <f t="shared" si="30"/>
        <v>0</v>
      </c>
      <c r="AK92" s="285">
        <f t="shared" si="30"/>
        <v>0</v>
      </c>
      <c r="AL92" s="283">
        <f>SUM(G92:AK92)</f>
        <v>0</v>
      </c>
    </row>
    <row r="93" spans="1:38" ht="30" hidden="1" customHeight="1">
      <c r="A93" s="238"/>
      <c r="B93" s="2129"/>
      <c r="C93" s="2093" t="s">
        <v>628</v>
      </c>
      <c r="D93" s="2094"/>
      <c r="E93" s="2087"/>
      <c r="F93" s="80"/>
      <c r="G93" s="331"/>
      <c r="H93" s="331"/>
      <c r="I93" s="331"/>
      <c r="J93" s="331"/>
      <c r="K93" s="331"/>
      <c r="L93" s="331"/>
      <c r="M93" s="331"/>
      <c r="N93" s="331"/>
      <c r="O93" s="331"/>
      <c r="P93" s="331"/>
      <c r="Q93" s="331"/>
      <c r="R93" s="331"/>
      <c r="S93" s="331"/>
      <c r="T93" s="331"/>
      <c r="U93" s="331"/>
      <c r="V93" s="331"/>
      <c r="W93" s="331"/>
      <c r="X93" s="331"/>
      <c r="Y93" s="331"/>
      <c r="Z93" s="331"/>
      <c r="AA93" s="331"/>
      <c r="AB93" s="331"/>
      <c r="AC93" s="331"/>
      <c r="AD93" s="331"/>
      <c r="AE93" s="331"/>
      <c r="AF93" s="331"/>
      <c r="AG93" s="331"/>
      <c r="AH93" s="331"/>
      <c r="AI93" s="331"/>
      <c r="AJ93" s="331"/>
      <c r="AK93" s="356"/>
      <c r="AL93" s="357">
        <f>SUM(G93:AK93)</f>
        <v>0</v>
      </c>
    </row>
    <row r="94" spans="1:38" ht="30" hidden="1" customHeight="1">
      <c r="A94" s="238"/>
      <c r="B94" s="2129"/>
      <c r="C94" s="2095" t="s">
        <v>629</v>
      </c>
      <c r="D94" s="2096"/>
      <c r="E94" s="2087"/>
      <c r="F94" s="171"/>
      <c r="G94" s="172">
        <f t="shared" ref="G94:AK94" si="31">+F94+G92-G91</f>
        <v>0</v>
      </c>
      <c r="H94" s="172">
        <f t="shared" si="31"/>
        <v>0</v>
      </c>
      <c r="I94" s="172">
        <f t="shared" si="31"/>
        <v>0</v>
      </c>
      <c r="J94" s="172">
        <f t="shared" si="31"/>
        <v>0</v>
      </c>
      <c r="K94" s="172">
        <f t="shared" si="31"/>
        <v>0</v>
      </c>
      <c r="L94" s="172">
        <f t="shared" si="31"/>
        <v>0</v>
      </c>
      <c r="M94" s="172">
        <f t="shared" si="31"/>
        <v>0</v>
      </c>
      <c r="N94" s="172">
        <f t="shared" si="31"/>
        <v>0</v>
      </c>
      <c r="O94" s="172">
        <f t="shared" si="31"/>
        <v>0</v>
      </c>
      <c r="P94" s="172">
        <f t="shared" si="31"/>
        <v>0</v>
      </c>
      <c r="Q94" s="172">
        <f t="shared" si="31"/>
        <v>0</v>
      </c>
      <c r="R94" s="172">
        <f t="shared" si="31"/>
        <v>0</v>
      </c>
      <c r="S94" s="172">
        <f t="shared" si="31"/>
        <v>0</v>
      </c>
      <c r="T94" s="172">
        <f t="shared" si="31"/>
        <v>0</v>
      </c>
      <c r="U94" s="172">
        <f t="shared" si="31"/>
        <v>0</v>
      </c>
      <c r="V94" s="172">
        <f t="shared" si="31"/>
        <v>0</v>
      </c>
      <c r="W94" s="172">
        <f t="shared" si="31"/>
        <v>0</v>
      </c>
      <c r="X94" s="172">
        <f t="shared" si="31"/>
        <v>0</v>
      </c>
      <c r="Y94" s="172">
        <f t="shared" si="31"/>
        <v>0</v>
      </c>
      <c r="Z94" s="172">
        <f t="shared" si="31"/>
        <v>0</v>
      </c>
      <c r="AA94" s="172">
        <f t="shared" si="31"/>
        <v>0</v>
      </c>
      <c r="AB94" s="172">
        <f t="shared" si="31"/>
        <v>0</v>
      </c>
      <c r="AC94" s="172">
        <f t="shared" si="31"/>
        <v>0</v>
      </c>
      <c r="AD94" s="172">
        <f t="shared" si="31"/>
        <v>0</v>
      </c>
      <c r="AE94" s="172">
        <f t="shared" si="31"/>
        <v>0</v>
      </c>
      <c r="AF94" s="172">
        <f t="shared" si="31"/>
        <v>0</v>
      </c>
      <c r="AG94" s="172">
        <f t="shared" si="31"/>
        <v>0</v>
      </c>
      <c r="AH94" s="172">
        <f t="shared" si="31"/>
        <v>0</v>
      </c>
      <c r="AI94" s="172">
        <f t="shared" si="31"/>
        <v>0</v>
      </c>
      <c r="AJ94" s="172">
        <f t="shared" si="31"/>
        <v>0</v>
      </c>
      <c r="AK94" s="354">
        <f t="shared" si="31"/>
        <v>0</v>
      </c>
      <c r="AL94" s="355"/>
    </row>
    <row r="95" spans="1:38" ht="30" hidden="1" customHeight="1">
      <c r="A95" s="238"/>
      <c r="B95" s="2129"/>
      <c r="C95" s="2090" t="s">
        <v>630</v>
      </c>
      <c r="D95" s="2090"/>
      <c r="E95" s="2087"/>
      <c r="F95" s="125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288"/>
      <c r="AL95" s="282">
        <f>SUM(G95:AK95)</f>
        <v>0</v>
      </c>
    </row>
    <row r="96" spans="1:38" ht="30" hidden="1" customHeight="1">
      <c r="A96" s="238"/>
      <c r="B96" s="2129"/>
      <c r="C96" s="2089" t="s">
        <v>631</v>
      </c>
      <c r="D96" s="2089"/>
      <c r="E96" s="2087"/>
      <c r="F96" s="80"/>
      <c r="G96" s="72">
        <f t="shared" ref="G96:AK96" si="32">+G95</f>
        <v>0</v>
      </c>
      <c r="H96" s="72">
        <f t="shared" si="32"/>
        <v>0</v>
      </c>
      <c r="I96" s="72">
        <f t="shared" si="32"/>
        <v>0</v>
      </c>
      <c r="J96" s="72">
        <f t="shared" si="32"/>
        <v>0</v>
      </c>
      <c r="K96" s="72">
        <f t="shared" si="32"/>
        <v>0</v>
      </c>
      <c r="L96" s="72">
        <f t="shared" si="32"/>
        <v>0</v>
      </c>
      <c r="M96" s="72">
        <f t="shared" si="32"/>
        <v>0</v>
      </c>
      <c r="N96" s="72">
        <f t="shared" si="32"/>
        <v>0</v>
      </c>
      <c r="O96" s="72">
        <f t="shared" si="32"/>
        <v>0</v>
      </c>
      <c r="P96" s="72">
        <f t="shared" si="32"/>
        <v>0</v>
      </c>
      <c r="Q96" s="72">
        <f t="shared" si="32"/>
        <v>0</v>
      </c>
      <c r="R96" s="72">
        <f t="shared" si="32"/>
        <v>0</v>
      </c>
      <c r="S96" s="72">
        <f t="shared" si="32"/>
        <v>0</v>
      </c>
      <c r="T96" s="72">
        <f t="shared" si="32"/>
        <v>0</v>
      </c>
      <c r="U96" s="72">
        <f t="shared" si="32"/>
        <v>0</v>
      </c>
      <c r="V96" s="72">
        <f t="shared" si="32"/>
        <v>0</v>
      </c>
      <c r="W96" s="72">
        <f t="shared" si="32"/>
        <v>0</v>
      </c>
      <c r="X96" s="72">
        <f t="shared" si="32"/>
        <v>0</v>
      </c>
      <c r="Y96" s="72">
        <f t="shared" si="32"/>
        <v>0</v>
      </c>
      <c r="Z96" s="72">
        <f t="shared" si="32"/>
        <v>0</v>
      </c>
      <c r="AA96" s="72">
        <f t="shared" si="32"/>
        <v>0</v>
      </c>
      <c r="AB96" s="72">
        <f t="shared" si="32"/>
        <v>0</v>
      </c>
      <c r="AC96" s="72">
        <f t="shared" si="32"/>
        <v>0</v>
      </c>
      <c r="AD96" s="72">
        <f t="shared" si="32"/>
        <v>0</v>
      </c>
      <c r="AE96" s="72">
        <f t="shared" si="32"/>
        <v>0</v>
      </c>
      <c r="AF96" s="72">
        <f t="shared" si="32"/>
        <v>0</v>
      </c>
      <c r="AG96" s="72">
        <f t="shared" si="32"/>
        <v>0</v>
      </c>
      <c r="AH96" s="72">
        <f t="shared" si="32"/>
        <v>0</v>
      </c>
      <c r="AI96" s="72">
        <f t="shared" si="32"/>
        <v>0</v>
      </c>
      <c r="AJ96" s="72">
        <f t="shared" si="32"/>
        <v>0</v>
      </c>
      <c r="AK96" s="285">
        <f t="shared" si="32"/>
        <v>0</v>
      </c>
      <c r="AL96" s="283">
        <f>SUM(G96:AK96)</f>
        <v>0</v>
      </c>
    </row>
    <row r="97" spans="1:40" ht="30" hidden="1" customHeight="1">
      <c r="A97" s="238"/>
      <c r="B97" s="2129"/>
      <c r="C97" s="2097" t="s">
        <v>632</v>
      </c>
      <c r="D97" s="2098"/>
      <c r="E97" s="2087"/>
      <c r="F97" s="122"/>
      <c r="G97" s="329">
        <f t="shared" ref="G97:AK97" si="33">+F97+G96-G95</f>
        <v>0</v>
      </c>
      <c r="H97" s="329">
        <f t="shared" si="33"/>
        <v>0</v>
      </c>
      <c r="I97" s="329">
        <f t="shared" si="33"/>
        <v>0</v>
      </c>
      <c r="J97" s="329">
        <f t="shared" si="33"/>
        <v>0</v>
      </c>
      <c r="K97" s="329">
        <f t="shared" si="33"/>
        <v>0</v>
      </c>
      <c r="L97" s="329">
        <f t="shared" si="33"/>
        <v>0</v>
      </c>
      <c r="M97" s="329">
        <f t="shared" si="33"/>
        <v>0</v>
      </c>
      <c r="N97" s="329">
        <f t="shared" si="33"/>
        <v>0</v>
      </c>
      <c r="O97" s="329">
        <f t="shared" si="33"/>
        <v>0</v>
      </c>
      <c r="P97" s="329">
        <f t="shared" si="33"/>
        <v>0</v>
      </c>
      <c r="Q97" s="329">
        <f t="shared" si="33"/>
        <v>0</v>
      </c>
      <c r="R97" s="329">
        <f t="shared" si="33"/>
        <v>0</v>
      </c>
      <c r="S97" s="329">
        <f t="shared" si="33"/>
        <v>0</v>
      </c>
      <c r="T97" s="329">
        <f t="shared" si="33"/>
        <v>0</v>
      </c>
      <c r="U97" s="329">
        <f t="shared" si="33"/>
        <v>0</v>
      </c>
      <c r="V97" s="329">
        <f t="shared" si="33"/>
        <v>0</v>
      </c>
      <c r="W97" s="329">
        <f t="shared" si="33"/>
        <v>0</v>
      </c>
      <c r="X97" s="329">
        <f t="shared" si="33"/>
        <v>0</v>
      </c>
      <c r="Y97" s="329">
        <f t="shared" si="33"/>
        <v>0</v>
      </c>
      <c r="Z97" s="329">
        <f t="shared" si="33"/>
        <v>0</v>
      </c>
      <c r="AA97" s="329">
        <f t="shared" si="33"/>
        <v>0</v>
      </c>
      <c r="AB97" s="329">
        <f t="shared" si="33"/>
        <v>0</v>
      </c>
      <c r="AC97" s="329">
        <f t="shared" si="33"/>
        <v>0</v>
      </c>
      <c r="AD97" s="329">
        <f t="shared" si="33"/>
        <v>0</v>
      </c>
      <c r="AE97" s="329">
        <f t="shared" si="33"/>
        <v>0</v>
      </c>
      <c r="AF97" s="329">
        <f t="shared" si="33"/>
        <v>0</v>
      </c>
      <c r="AG97" s="329">
        <f t="shared" si="33"/>
        <v>0</v>
      </c>
      <c r="AH97" s="329">
        <f t="shared" si="33"/>
        <v>0</v>
      </c>
      <c r="AI97" s="329">
        <f t="shared" si="33"/>
        <v>0</v>
      </c>
      <c r="AJ97" s="329">
        <f t="shared" si="33"/>
        <v>0</v>
      </c>
      <c r="AK97" s="346">
        <f t="shared" si="33"/>
        <v>0</v>
      </c>
      <c r="AL97" s="347"/>
    </row>
    <row r="98" spans="1:40" ht="30" hidden="1" customHeight="1" thickBot="1">
      <c r="A98" s="238"/>
      <c r="B98" s="2130"/>
      <c r="C98" s="2061" t="s">
        <v>52</v>
      </c>
      <c r="D98" s="2062"/>
      <c r="E98" s="2088"/>
      <c r="F98" s="337"/>
      <c r="G98" s="338">
        <f t="shared" ref="G98:AK98" si="34">F98+G96-G92-G93</f>
        <v>0</v>
      </c>
      <c r="H98" s="338">
        <f t="shared" si="34"/>
        <v>0</v>
      </c>
      <c r="I98" s="338">
        <f t="shared" si="34"/>
        <v>0</v>
      </c>
      <c r="J98" s="338">
        <f t="shared" si="34"/>
        <v>0</v>
      </c>
      <c r="K98" s="338">
        <f t="shared" si="34"/>
        <v>0</v>
      </c>
      <c r="L98" s="338">
        <f t="shared" si="34"/>
        <v>0</v>
      </c>
      <c r="M98" s="338">
        <f t="shared" si="34"/>
        <v>0</v>
      </c>
      <c r="N98" s="338">
        <f t="shared" si="34"/>
        <v>0</v>
      </c>
      <c r="O98" s="338">
        <f t="shared" si="34"/>
        <v>0</v>
      </c>
      <c r="P98" s="338">
        <f t="shared" si="34"/>
        <v>0</v>
      </c>
      <c r="Q98" s="338">
        <f t="shared" si="34"/>
        <v>0</v>
      </c>
      <c r="R98" s="338">
        <f t="shared" si="34"/>
        <v>0</v>
      </c>
      <c r="S98" s="338">
        <f t="shared" si="34"/>
        <v>0</v>
      </c>
      <c r="T98" s="338">
        <f t="shared" si="34"/>
        <v>0</v>
      </c>
      <c r="U98" s="338">
        <f t="shared" si="34"/>
        <v>0</v>
      </c>
      <c r="V98" s="338">
        <f t="shared" si="34"/>
        <v>0</v>
      </c>
      <c r="W98" s="338">
        <f t="shared" si="34"/>
        <v>0</v>
      </c>
      <c r="X98" s="338">
        <f t="shared" si="34"/>
        <v>0</v>
      </c>
      <c r="Y98" s="338">
        <f t="shared" si="34"/>
        <v>0</v>
      </c>
      <c r="Z98" s="338">
        <f t="shared" si="34"/>
        <v>0</v>
      </c>
      <c r="AA98" s="338">
        <f t="shared" si="34"/>
        <v>0</v>
      </c>
      <c r="AB98" s="338">
        <f t="shared" si="34"/>
        <v>0</v>
      </c>
      <c r="AC98" s="338">
        <f t="shared" si="34"/>
        <v>0</v>
      </c>
      <c r="AD98" s="338">
        <f t="shared" si="34"/>
        <v>0</v>
      </c>
      <c r="AE98" s="338">
        <f t="shared" si="34"/>
        <v>0</v>
      </c>
      <c r="AF98" s="338">
        <f t="shared" si="34"/>
        <v>0</v>
      </c>
      <c r="AG98" s="338">
        <f t="shared" si="34"/>
        <v>0</v>
      </c>
      <c r="AH98" s="338">
        <f t="shared" si="34"/>
        <v>0</v>
      </c>
      <c r="AI98" s="338">
        <f t="shared" si="34"/>
        <v>0</v>
      </c>
      <c r="AJ98" s="338">
        <f t="shared" si="34"/>
        <v>0</v>
      </c>
      <c r="AK98" s="344">
        <f t="shared" si="34"/>
        <v>0</v>
      </c>
      <c r="AL98" s="345"/>
    </row>
    <row r="99" spans="1:40" ht="28.5" hidden="1" customHeight="1" thickTop="1">
      <c r="A99" s="238"/>
      <c r="B99" s="2082" t="s">
        <v>4</v>
      </c>
      <c r="C99" s="2111" t="s">
        <v>220</v>
      </c>
      <c r="D99" s="233" t="s">
        <v>148</v>
      </c>
      <c r="E99" s="234"/>
      <c r="F99" s="234"/>
      <c r="G99" s="239">
        <f t="shared" ref="G99:AK99" si="35">+G87</f>
        <v>0</v>
      </c>
      <c r="H99" s="239">
        <f t="shared" si="35"/>
        <v>0</v>
      </c>
      <c r="I99" s="239">
        <f t="shared" si="35"/>
        <v>0</v>
      </c>
      <c r="J99" s="239">
        <f t="shared" si="35"/>
        <v>0</v>
      </c>
      <c r="K99" s="239">
        <f t="shared" si="35"/>
        <v>0</v>
      </c>
      <c r="L99" s="239">
        <f t="shared" si="35"/>
        <v>0</v>
      </c>
      <c r="M99" s="239">
        <f t="shared" si="35"/>
        <v>0</v>
      </c>
      <c r="N99" s="239">
        <f t="shared" si="35"/>
        <v>0</v>
      </c>
      <c r="O99" s="239">
        <f t="shared" si="35"/>
        <v>0</v>
      </c>
      <c r="P99" s="239">
        <f t="shared" si="35"/>
        <v>0</v>
      </c>
      <c r="Q99" s="239">
        <f t="shared" si="35"/>
        <v>0</v>
      </c>
      <c r="R99" s="239">
        <f t="shared" si="35"/>
        <v>0</v>
      </c>
      <c r="S99" s="239">
        <f t="shared" si="35"/>
        <v>0</v>
      </c>
      <c r="T99" s="239">
        <f t="shared" si="35"/>
        <v>0</v>
      </c>
      <c r="U99" s="239">
        <f t="shared" si="35"/>
        <v>0</v>
      </c>
      <c r="V99" s="239">
        <f t="shared" si="35"/>
        <v>0</v>
      </c>
      <c r="W99" s="239">
        <f t="shared" si="35"/>
        <v>0</v>
      </c>
      <c r="X99" s="239">
        <f t="shared" si="35"/>
        <v>0</v>
      </c>
      <c r="Y99" s="239">
        <f t="shared" si="35"/>
        <v>0</v>
      </c>
      <c r="Z99" s="239">
        <f t="shared" si="35"/>
        <v>0</v>
      </c>
      <c r="AA99" s="239">
        <f t="shared" si="35"/>
        <v>0</v>
      </c>
      <c r="AB99" s="239">
        <f t="shared" si="35"/>
        <v>0</v>
      </c>
      <c r="AC99" s="239">
        <f t="shared" si="35"/>
        <v>0</v>
      </c>
      <c r="AD99" s="239">
        <f t="shared" si="35"/>
        <v>0</v>
      </c>
      <c r="AE99" s="239">
        <f t="shared" si="35"/>
        <v>0</v>
      </c>
      <c r="AF99" s="239">
        <f t="shared" si="35"/>
        <v>0</v>
      </c>
      <c r="AG99" s="239">
        <f t="shared" si="35"/>
        <v>0</v>
      </c>
      <c r="AH99" s="239">
        <f t="shared" si="35"/>
        <v>0</v>
      </c>
      <c r="AI99" s="239">
        <f t="shared" si="35"/>
        <v>0</v>
      </c>
      <c r="AJ99" s="239">
        <f t="shared" si="35"/>
        <v>0</v>
      </c>
      <c r="AK99" s="239">
        <f t="shared" si="35"/>
        <v>0</v>
      </c>
      <c r="AL99" s="269">
        <f>SUM(G99:AK99)</f>
        <v>0</v>
      </c>
      <c r="AN99" s="238" t="s">
        <v>635</v>
      </c>
    </row>
    <row r="100" spans="1:40" ht="28.5" hidden="1" customHeight="1">
      <c r="A100" s="238"/>
      <c r="B100" s="2082"/>
      <c r="C100" s="2112"/>
      <c r="D100" s="215" t="s">
        <v>636</v>
      </c>
      <c r="E100" s="221"/>
      <c r="F100" s="221"/>
      <c r="G100" s="240">
        <f t="shared" ref="G100:AK100" si="36">+G88+G93</f>
        <v>0</v>
      </c>
      <c r="H100" s="240">
        <f t="shared" si="36"/>
        <v>0</v>
      </c>
      <c r="I100" s="240">
        <f t="shared" si="36"/>
        <v>0</v>
      </c>
      <c r="J100" s="240">
        <f t="shared" si="36"/>
        <v>0</v>
      </c>
      <c r="K100" s="240">
        <f t="shared" si="36"/>
        <v>0</v>
      </c>
      <c r="L100" s="240">
        <f t="shared" si="36"/>
        <v>0</v>
      </c>
      <c r="M100" s="240">
        <f t="shared" si="36"/>
        <v>0</v>
      </c>
      <c r="N100" s="240">
        <f t="shared" si="36"/>
        <v>0</v>
      </c>
      <c r="O100" s="240">
        <f t="shared" si="36"/>
        <v>0</v>
      </c>
      <c r="P100" s="240">
        <f t="shared" si="36"/>
        <v>0</v>
      </c>
      <c r="Q100" s="240">
        <f t="shared" si="36"/>
        <v>0</v>
      </c>
      <c r="R100" s="240">
        <f t="shared" si="36"/>
        <v>0</v>
      </c>
      <c r="S100" s="240">
        <f t="shared" si="36"/>
        <v>0</v>
      </c>
      <c r="T100" s="240">
        <f t="shared" si="36"/>
        <v>0</v>
      </c>
      <c r="U100" s="240">
        <f t="shared" si="36"/>
        <v>0</v>
      </c>
      <c r="V100" s="240">
        <f t="shared" si="36"/>
        <v>0</v>
      </c>
      <c r="W100" s="240">
        <f t="shared" si="36"/>
        <v>0</v>
      </c>
      <c r="X100" s="240">
        <f t="shared" si="36"/>
        <v>0</v>
      </c>
      <c r="Y100" s="240">
        <f t="shared" si="36"/>
        <v>0</v>
      </c>
      <c r="Z100" s="240">
        <f t="shared" si="36"/>
        <v>0</v>
      </c>
      <c r="AA100" s="240">
        <f t="shared" si="36"/>
        <v>0</v>
      </c>
      <c r="AB100" s="240">
        <f t="shared" si="36"/>
        <v>0</v>
      </c>
      <c r="AC100" s="240">
        <f t="shared" si="36"/>
        <v>0</v>
      </c>
      <c r="AD100" s="240">
        <f t="shared" si="36"/>
        <v>0</v>
      </c>
      <c r="AE100" s="240">
        <f t="shared" si="36"/>
        <v>0</v>
      </c>
      <c r="AF100" s="240">
        <f t="shared" si="36"/>
        <v>0</v>
      </c>
      <c r="AG100" s="240">
        <f t="shared" si="36"/>
        <v>0</v>
      </c>
      <c r="AH100" s="240">
        <f t="shared" si="36"/>
        <v>0</v>
      </c>
      <c r="AI100" s="240">
        <f t="shared" si="36"/>
        <v>0</v>
      </c>
      <c r="AJ100" s="240">
        <f t="shared" si="36"/>
        <v>0</v>
      </c>
      <c r="AK100" s="240">
        <f t="shared" si="36"/>
        <v>0</v>
      </c>
      <c r="AL100" s="257">
        <f t="shared" ref="AL100:AL107" si="37">SUM(G100:AK100)</f>
        <v>0</v>
      </c>
      <c r="AN100" s="289" t="e">
        <f>+AL99/(AL100+AL99)</f>
        <v>#DIV/0!</v>
      </c>
    </row>
    <row r="101" spans="1:40" ht="28.5" hidden="1" customHeight="1">
      <c r="A101" s="238"/>
      <c r="B101" s="2082"/>
      <c r="C101" s="2113" t="s">
        <v>134</v>
      </c>
      <c r="D101" s="214" t="s">
        <v>148</v>
      </c>
      <c r="E101" s="220"/>
      <c r="F101" s="220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58">
        <f t="shared" si="37"/>
        <v>0</v>
      </c>
    </row>
    <row r="102" spans="1:40" ht="28.5" hidden="1" customHeight="1">
      <c r="A102" s="238"/>
      <c r="B102" s="2082"/>
      <c r="C102" s="2112"/>
      <c r="D102" s="215" t="s">
        <v>636</v>
      </c>
      <c r="E102" s="221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221"/>
      <c r="AK102" s="221"/>
      <c r="AL102" s="259">
        <f t="shared" si="37"/>
        <v>0</v>
      </c>
      <c r="AN102" s="289" t="e">
        <f>+AL101/(AL102+AL101)</f>
        <v>#DIV/0!</v>
      </c>
    </row>
    <row r="103" spans="1:40" ht="28.5" hidden="1" customHeight="1">
      <c r="A103" s="238"/>
      <c r="B103" s="2082"/>
      <c r="C103" s="2113" t="s">
        <v>129</v>
      </c>
      <c r="D103" s="214" t="s">
        <v>148</v>
      </c>
      <c r="E103" s="220"/>
      <c r="F103" s="220"/>
      <c r="G103" s="242"/>
      <c r="H103" s="242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58">
        <f t="shared" si="37"/>
        <v>0</v>
      </c>
    </row>
    <row r="104" spans="1:40" ht="28.5" hidden="1" customHeight="1">
      <c r="A104" s="238"/>
      <c r="B104" s="2082"/>
      <c r="C104" s="2112"/>
      <c r="D104" s="215" t="s">
        <v>636</v>
      </c>
      <c r="E104" s="221"/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59">
        <f t="shared" si="37"/>
        <v>0</v>
      </c>
      <c r="AN104" s="289" t="e">
        <f>+AL103/(AL104+AL103)</f>
        <v>#DIV/0!</v>
      </c>
    </row>
    <row r="105" spans="1:40" ht="28.5" hidden="1" customHeight="1">
      <c r="A105" s="238"/>
      <c r="B105" s="2082"/>
      <c r="C105" s="2111" t="s">
        <v>4</v>
      </c>
      <c r="D105" s="214" t="s">
        <v>148</v>
      </c>
      <c r="E105" s="222"/>
      <c r="F105" s="222"/>
      <c r="G105" s="270">
        <f>+G109</f>
        <v>0</v>
      </c>
      <c r="H105" s="270">
        <f t="shared" ref="H105:AK105" si="38">+H109</f>
        <v>0</v>
      </c>
      <c r="I105" s="270">
        <f t="shared" si="38"/>
        <v>0</v>
      </c>
      <c r="J105" s="270">
        <f t="shared" si="38"/>
        <v>0</v>
      </c>
      <c r="K105" s="270">
        <f t="shared" si="38"/>
        <v>0</v>
      </c>
      <c r="L105" s="270">
        <f t="shared" si="38"/>
        <v>0</v>
      </c>
      <c r="M105" s="270">
        <f t="shared" si="38"/>
        <v>0</v>
      </c>
      <c r="N105" s="270">
        <f t="shared" si="38"/>
        <v>0</v>
      </c>
      <c r="O105" s="270">
        <f t="shared" si="38"/>
        <v>0</v>
      </c>
      <c r="P105" s="270">
        <f t="shared" si="38"/>
        <v>0</v>
      </c>
      <c r="Q105" s="270">
        <f t="shared" si="38"/>
        <v>0</v>
      </c>
      <c r="R105" s="270">
        <f t="shared" si="38"/>
        <v>0</v>
      </c>
      <c r="S105" s="270">
        <f t="shared" si="38"/>
        <v>0</v>
      </c>
      <c r="T105" s="270">
        <f t="shared" si="38"/>
        <v>0</v>
      </c>
      <c r="U105" s="270">
        <f t="shared" si="38"/>
        <v>0</v>
      </c>
      <c r="V105" s="270">
        <f t="shared" si="38"/>
        <v>0</v>
      </c>
      <c r="W105" s="270">
        <f t="shared" si="38"/>
        <v>0</v>
      </c>
      <c r="X105" s="270">
        <f t="shared" si="38"/>
        <v>0</v>
      </c>
      <c r="Y105" s="270">
        <f t="shared" si="38"/>
        <v>0</v>
      </c>
      <c r="Z105" s="270">
        <f t="shared" si="38"/>
        <v>0</v>
      </c>
      <c r="AA105" s="270">
        <f t="shared" si="38"/>
        <v>0</v>
      </c>
      <c r="AB105" s="270">
        <f t="shared" si="38"/>
        <v>0</v>
      </c>
      <c r="AC105" s="270">
        <f t="shared" si="38"/>
        <v>0</v>
      </c>
      <c r="AD105" s="270">
        <f t="shared" si="38"/>
        <v>0</v>
      </c>
      <c r="AE105" s="270">
        <f t="shared" si="38"/>
        <v>0</v>
      </c>
      <c r="AF105" s="270">
        <f t="shared" si="38"/>
        <v>0</v>
      </c>
      <c r="AG105" s="270">
        <f t="shared" si="38"/>
        <v>0</v>
      </c>
      <c r="AH105" s="270">
        <f t="shared" si="38"/>
        <v>0</v>
      </c>
      <c r="AI105" s="270">
        <f t="shared" si="38"/>
        <v>0</v>
      </c>
      <c r="AJ105" s="270">
        <f t="shared" si="38"/>
        <v>0</v>
      </c>
      <c r="AK105" s="270">
        <f t="shared" si="38"/>
        <v>0</v>
      </c>
      <c r="AL105" s="258">
        <f t="shared" si="37"/>
        <v>0</v>
      </c>
    </row>
    <row r="106" spans="1:40" ht="28.5" hidden="1" customHeight="1" thickBot="1">
      <c r="A106" s="238"/>
      <c r="B106" s="2082"/>
      <c r="C106" s="2114"/>
      <c r="D106" s="216" t="s">
        <v>636</v>
      </c>
      <c r="E106" s="223"/>
      <c r="F106" s="223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  <c r="AK106" s="221"/>
      <c r="AL106" s="259">
        <f t="shared" si="37"/>
        <v>0</v>
      </c>
      <c r="AN106" s="289" t="e">
        <f>+AL105/(AL106+AL105)</f>
        <v>#DIV/0!</v>
      </c>
    </row>
    <row r="107" spans="1:40" ht="28.5" hidden="1" customHeight="1" thickTop="1">
      <c r="A107" s="238"/>
      <c r="B107" s="2082"/>
      <c r="C107" s="225" t="s">
        <v>637</v>
      </c>
      <c r="D107" s="226" t="s">
        <v>7</v>
      </c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60">
        <f t="shared" si="37"/>
        <v>0</v>
      </c>
    </row>
    <row r="108" spans="1:40" ht="28.5" hidden="1" customHeight="1">
      <c r="A108" s="238"/>
      <c r="B108" s="2082"/>
      <c r="C108" s="2063" t="s">
        <v>51</v>
      </c>
      <c r="D108" s="2064"/>
      <c r="E108" s="224"/>
      <c r="F108" s="272"/>
      <c r="G108" s="243"/>
      <c r="H108" s="243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  <c r="AJ108" s="243"/>
      <c r="AK108" s="243"/>
      <c r="AL108" s="261"/>
    </row>
    <row r="109" spans="1:40" ht="28.5" hidden="1" customHeight="1">
      <c r="A109" s="238"/>
      <c r="B109" s="2082"/>
      <c r="C109" s="2055" t="s">
        <v>144</v>
      </c>
      <c r="D109" s="2056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  <c r="AI109" s="247"/>
      <c r="AJ109" s="247"/>
      <c r="AK109" s="247"/>
      <c r="AL109" s="262">
        <f>SUM(G109:AK109)</f>
        <v>0</v>
      </c>
      <c r="AN109" s="238" t="s">
        <v>638</v>
      </c>
    </row>
    <row r="110" spans="1:40" ht="28.5" hidden="1" customHeight="1">
      <c r="A110" s="238"/>
      <c r="B110" s="2082"/>
      <c r="C110" s="2057" t="s">
        <v>148</v>
      </c>
      <c r="D110" s="2058"/>
      <c r="E110" s="244"/>
      <c r="F110" s="244"/>
      <c r="G110" s="217">
        <f>+G105-G104-G102-G100</f>
        <v>0</v>
      </c>
      <c r="H110" s="217">
        <f t="shared" ref="H110:AK110" si="39">+H105-H104-H102-H100</f>
        <v>0</v>
      </c>
      <c r="I110" s="217">
        <f t="shared" si="39"/>
        <v>0</v>
      </c>
      <c r="J110" s="217">
        <f t="shared" si="39"/>
        <v>0</v>
      </c>
      <c r="K110" s="217">
        <f t="shared" si="39"/>
        <v>0</v>
      </c>
      <c r="L110" s="217">
        <f t="shared" si="39"/>
        <v>0</v>
      </c>
      <c r="M110" s="217">
        <f t="shared" si="39"/>
        <v>0</v>
      </c>
      <c r="N110" s="217">
        <f t="shared" si="39"/>
        <v>0</v>
      </c>
      <c r="O110" s="217">
        <f t="shared" si="39"/>
        <v>0</v>
      </c>
      <c r="P110" s="217">
        <f t="shared" si="39"/>
        <v>0</v>
      </c>
      <c r="Q110" s="217">
        <f t="shared" si="39"/>
        <v>0</v>
      </c>
      <c r="R110" s="217">
        <f t="shared" si="39"/>
        <v>0</v>
      </c>
      <c r="S110" s="217">
        <f t="shared" si="39"/>
        <v>0</v>
      </c>
      <c r="T110" s="217">
        <f t="shared" si="39"/>
        <v>0</v>
      </c>
      <c r="U110" s="217">
        <f t="shared" si="39"/>
        <v>0</v>
      </c>
      <c r="V110" s="217">
        <f t="shared" si="39"/>
        <v>0</v>
      </c>
      <c r="W110" s="217">
        <f t="shared" si="39"/>
        <v>0</v>
      </c>
      <c r="X110" s="217">
        <f t="shared" si="39"/>
        <v>0</v>
      </c>
      <c r="Y110" s="217">
        <f t="shared" si="39"/>
        <v>0</v>
      </c>
      <c r="Z110" s="217">
        <f t="shared" si="39"/>
        <v>0</v>
      </c>
      <c r="AA110" s="217">
        <f t="shared" si="39"/>
        <v>0</v>
      </c>
      <c r="AB110" s="217">
        <f t="shared" si="39"/>
        <v>0</v>
      </c>
      <c r="AC110" s="217">
        <f t="shared" si="39"/>
        <v>0</v>
      </c>
      <c r="AD110" s="217">
        <f t="shared" si="39"/>
        <v>0</v>
      </c>
      <c r="AE110" s="217">
        <f t="shared" si="39"/>
        <v>0</v>
      </c>
      <c r="AF110" s="217">
        <f t="shared" si="39"/>
        <v>0</v>
      </c>
      <c r="AG110" s="217">
        <f t="shared" si="39"/>
        <v>0</v>
      </c>
      <c r="AH110" s="217">
        <f t="shared" si="39"/>
        <v>0</v>
      </c>
      <c r="AI110" s="217">
        <f t="shared" si="39"/>
        <v>0</v>
      </c>
      <c r="AJ110" s="217">
        <f t="shared" si="39"/>
        <v>0</v>
      </c>
      <c r="AK110" s="217">
        <f t="shared" si="39"/>
        <v>0</v>
      </c>
      <c r="AL110" s="263">
        <f>SUM(G110:AK110)</f>
        <v>0</v>
      </c>
      <c r="AN110" s="289" t="e">
        <f>+AL110/(AL111+AL110)</f>
        <v>#DIV/0!</v>
      </c>
    </row>
    <row r="111" spans="1:40" ht="28.5" hidden="1" customHeight="1">
      <c r="A111" s="238"/>
      <c r="B111" s="2082"/>
      <c r="C111" s="2115" t="s">
        <v>636</v>
      </c>
      <c r="D111" s="2116"/>
      <c r="E111" s="245"/>
      <c r="F111" s="245"/>
      <c r="G111" s="245">
        <f>+G107+G106+G104+G102+G100</f>
        <v>0</v>
      </c>
      <c r="H111" s="245">
        <f t="shared" ref="H111:AK111" si="40">+H107+H106+H104+H102+H100</f>
        <v>0</v>
      </c>
      <c r="I111" s="245">
        <f t="shared" si="40"/>
        <v>0</v>
      </c>
      <c r="J111" s="245">
        <f t="shared" si="40"/>
        <v>0</v>
      </c>
      <c r="K111" s="245">
        <f t="shared" si="40"/>
        <v>0</v>
      </c>
      <c r="L111" s="245">
        <f t="shared" si="40"/>
        <v>0</v>
      </c>
      <c r="M111" s="245">
        <f t="shared" si="40"/>
        <v>0</v>
      </c>
      <c r="N111" s="245">
        <f t="shared" si="40"/>
        <v>0</v>
      </c>
      <c r="O111" s="245">
        <f t="shared" si="40"/>
        <v>0</v>
      </c>
      <c r="P111" s="245">
        <f t="shared" si="40"/>
        <v>0</v>
      </c>
      <c r="Q111" s="245">
        <f t="shared" si="40"/>
        <v>0</v>
      </c>
      <c r="R111" s="245">
        <f t="shared" si="40"/>
        <v>0</v>
      </c>
      <c r="S111" s="245">
        <f t="shared" si="40"/>
        <v>0</v>
      </c>
      <c r="T111" s="245">
        <f t="shared" si="40"/>
        <v>0</v>
      </c>
      <c r="U111" s="245">
        <f t="shared" si="40"/>
        <v>0</v>
      </c>
      <c r="V111" s="245">
        <f t="shared" si="40"/>
        <v>0</v>
      </c>
      <c r="W111" s="245">
        <f t="shared" si="40"/>
        <v>0</v>
      </c>
      <c r="X111" s="245">
        <f t="shared" si="40"/>
        <v>0</v>
      </c>
      <c r="Y111" s="245">
        <f t="shared" si="40"/>
        <v>0</v>
      </c>
      <c r="Z111" s="245">
        <f t="shared" si="40"/>
        <v>0</v>
      </c>
      <c r="AA111" s="245">
        <f t="shared" si="40"/>
        <v>0</v>
      </c>
      <c r="AB111" s="245">
        <f t="shared" si="40"/>
        <v>0</v>
      </c>
      <c r="AC111" s="245">
        <f t="shared" si="40"/>
        <v>0</v>
      </c>
      <c r="AD111" s="245">
        <f t="shared" si="40"/>
        <v>0</v>
      </c>
      <c r="AE111" s="245">
        <f t="shared" si="40"/>
        <v>0</v>
      </c>
      <c r="AF111" s="245">
        <f t="shared" si="40"/>
        <v>0</v>
      </c>
      <c r="AG111" s="245">
        <f t="shared" si="40"/>
        <v>0</v>
      </c>
      <c r="AH111" s="245">
        <f t="shared" si="40"/>
        <v>0</v>
      </c>
      <c r="AI111" s="245">
        <f t="shared" si="40"/>
        <v>0</v>
      </c>
      <c r="AJ111" s="245">
        <f t="shared" si="40"/>
        <v>0</v>
      </c>
      <c r="AK111" s="245">
        <f t="shared" si="40"/>
        <v>0</v>
      </c>
      <c r="AL111" s="264">
        <f>SUM(G111:AK111)</f>
        <v>0</v>
      </c>
    </row>
    <row r="112" spans="1:40" ht="28.5" hidden="1" customHeight="1">
      <c r="A112" s="238"/>
      <c r="B112" s="2082"/>
      <c r="C112" s="2057" t="s">
        <v>8</v>
      </c>
      <c r="D112" s="2058"/>
      <c r="E112" s="218"/>
      <c r="F112" s="218"/>
      <c r="G112" s="218">
        <f t="shared" ref="G112:AK112" si="41">+G110-G109</f>
        <v>0</v>
      </c>
      <c r="H112" s="218">
        <f t="shared" si="41"/>
        <v>0</v>
      </c>
      <c r="I112" s="218">
        <f t="shared" si="41"/>
        <v>0</v>
      </c>
      <c r="J112" s="218">
        <f t="shared" si="41"/>
        <v>0</v>
      </c>
      <c r="K112" s="218">
        <f t="shared" si="41"/>
        <v>0</v>
      </c>
      <c r="L112" s="218">
        <f t="shared" si="41"/>
        <v>0</v>
      </c>
      <c r="M112" s="218">
        <f t="shared" si="41"/>
        <v>0</v>
      </c>
      <c r="N112" s="218">
        <f t="shared" si="41"/>
        <v>0</v>
      </c>
      <c r="O112" s="218">
        <f t="shared" si="41"/>
        <v>0</v>
      </c>
      <c r="P112" s="218">
        <f t="shared" si="41"/>
        <v>0</v>
      </c>
      <c r="Q112" s="218">
        <f t="shared" si="41"/>
        <v>0</v>
      </c>
      <c r="R112" s="218">
        <f t="shared" si="41"/>
        <v>0</v>
      </c>
      <c r="S112" s="218">
        <f t="shared" si="41"/>
        <v>0</v>
      </c>
      <c r="T112" s="218">
        <f t="shared" si="41"/>
        <v>0</v>
      </c>
      <c r="U112" s="218">
        <f t="shared" si="41"/>
        <v>0</v>
      </c>
      <c r="V112" s="218">
        <f t="shared" si="41"/>
        <v>0</v>
      </c>
      <c r="W112" s="218">
        <f t="shared" si="41"/>
        <v>0</v>
      </c>
      <c r="X112" s="218">
        <f t="shared" si="41"/>
        <v>0</v>
      </c>
      <c r="Y112" s="218">
        <f t="shared" si="41"/>
        <v>0</v>
      </c>
      <c r="Z112" s="218">
        <f t="shared" si="41"/>
        <v>0</v>
      </c>
      <c r="AA112" s="218">
        <f t="shared" si="41"/>
        <v>0</v>
      </c>
      <c r="AB112" s="218">
        <f t="shared" si="41"/>
        <v>0</v>
      </c>
      <c r="AC112" s="218">
        <f t="shared" si="41"/>
        <v>0</v>
      </c>
      <c r="AD112" s="218">
        <f t="shared" si="41"/>
        <v>0</v>
      </c>
      <c r="AE112" s="218">
        <f t="shared" si="41"/>
        <v>0</v>
      </c>
      <c r="AF112" s="218">
        <f t="shared" si="41"/>
        <v>0</v>
      </c>
      <c r="AG112" s="218">
        <f t="shared" si="41"/>
        <v>0</v>
      </c>
      <c r="AH112" s="218">
        <f t="shared" si="41"/>
        <v>0</v>
      </c>
      <c r="AI112" s="218">
        <f t="shared" si="41"/>
        <v>0</v>
      </c>
      <c r="AJ112" s="218">
        <f t="shared" si="41"/>
        <v>0</v>
      </c>
      <c r="AK112" s="218">
        <f t="shared" si="41"/>
        <v>0</v>
      </c>
      <c r="AL112" s="265">
        <f>SUM(G112:AK112)</f>
        <v>0</v>
      </c>
    </row>
    <row r="113" spans="1:38" ht="28.5" hidden="1" customHeight="1">
      <c r="A113" s="238"/>
      <c r="B113" s="2082"/>
      <c r="C113" s="2065" t="s">
        <v>639</v>
      </c>
      <c r="D113" s="2066"/>
      <c r="E113" s="219"/>
      <c r="F113" s="219"/>
      <c r="G113" s="219">
        <f t="shared" ref="G113:AK113" si="42">+F113+G112</f>
        <v>0</v>
      </c>
      <c r="H113" s="219">
        <f t="shared" si="42"/>
        <v>0</v>
      </c>
      <c r="I113" s="219">
        <f t="shared" si="42"/>
        <v>0</v>
      </c>
      <c r="J113" s="219">
        <f t="shared" si="42"/>
        <v>0</v>
      </c>
      <c r="K113" s="219">
        <f t="shared" si="42"/>
        <v>0</v>
      </c>
      <c r="L113" s="219">
        <f t="shared" si="42"/>
        <v>0</v>
      </c>
      <c r="M113" s="219">
        <f t="shared" si="42"/>
        <v>0</v>
      </c>
      <c r="N113" s="219">
        <f t="shared" si="42"/>
        <v>0</v>
      </c>
      <c r="O113" s="219">
        <f t="shared" si="42"/>
        <v>0</v>
      </c>
      <c r="P113" s="219">
        <f t="shared" si="42"/>
        <v>0</v>
      </c>
      <c r="Q113" s="219">
        <f t="shared" si="42"/>
        <v>0</v>
      </c>
      <c r="R113" s="219">
        <f t="shared" si="42"/>
        <v>0</v>
      </c>
      <c r="S113" s="219">
        <f t="shared" si="42"/>
        <v>0</v>
      </c>
      <c r="T113" s="219">
        <f t="shared" si="42"/>
        <v>0</v>
      </c>
      <c r="U113" s="219">
        <f t="shared" si="42"/>
        <v>0</v>
      </c>
      <c r="V113" s="219">
        <f t="shared" si="42"/>
        <v>0</v>
      </c>
      <c r="W113" s="219">
        <f t="shared" si="42"/>
        <v>0</v>
      </c>
      <c r="X113" s="219">
        <f t="shared" si="42"/>
        <v>0</v>
      </c>
      <c r="Y113" s="219">
        <f t="shared" si="42"/>
        <v>0</v>
      </c>
      <c r="Z113" s="219">
        <f t="shared" si="42"/>
        <v>0</v>
      </c>
      <c r="AA113" s="219">
        <f t="shared" si="42"/>
        <v>0</v>
      </c>
      <c r="AB113" s="219">
        <f t="shared" si="42"/>
        <v>0</v>
      </c>
      <c r="AC113" s="219">
        <f t="shared" si="42"/>
        <v>0</v>
      </c>
      <c r="AD113" s="219">
        <f t="shared" si="42"/>
        <v>0</v>
      </c>
      <c r="AE113" s="219">
        <f t="shared" si="42"/>
        <v>0</v>
      </c>
      <c r="AF113" s="219">
        <f t="shared" si="42"/>
        <v>0</v>
      </c>
      <c r="AG113" s="219">
        <f t="shared" si="42"/>
        <v>0</v>
      </c>
      <c r="AH113" s="219">
        <f t="shared" si="42"/>
        <v>0</v>
      </c>
      <c r="AI113" s="219">
        <f t="shared" si="42"/>
        <v>0</v>
      </c>
      <c r="AJ113" s="219">
        <f t="shared" si="42"/>
        <v>0</v>
      </c>
      <c r="AK113" s="219">
        <f t="shared" si="42"/>
        <v>0</v>
      </c>
      <c r="AL113" s="266">
        <f>SUM(G113:AK113)</f>
        <v>0</v>
      </c>
    </row>
    <row r="114" spans="1:38" ht="28.5" hidden="1" customHeight="1">
      <c r="A114" s="238"/>
      <c r="B114" s="2082"/>
      <c r="C114" s="2117" t="s">
        <v>640</v>
      </c>
      <c r="D114" s="2117"/>
      <c r="E114" s="273"/>
      <c r="F114" s="274"/>
      <c r="G114" s="275">
        <f t="shared" ref="G114:AK115" si="43">+F114+G109-G82</f>
        <v>0</v>
      </c>
      <c r="H114" s="275">
        <f t="shared" si="43"/>
        <v>0</v>
      </c>
      <c r="I114" s="275">
        <f t="shared" si="43"/>
        <v>0</v>
      </c>
      <c r="J114" s="275">
        <f t="shared" si="43"/>
        <v>0</v>
      </c>
      <c r="K114" s="275">
        <f t="shared" si="43"/>
        <v>0</v>
      </c>
      <c r="L114" s="275">
        <f t="shared" si="43"/>
        <v>0</v>
      </c>
      <c r="M114" s="275">
        <f t="shared" si="43"/>
        <v>0</v>
      </c>
      <c r="N114" s="275">
        <f t="shared" si="43"/>
        <v>0</v>
      </c>
      <c r="O114" s="275">
        <f t="shared" si="43"/>
        <v>0</v>
      </c>
      <c r="P114" s="275">
        <f t="shared" si="43"/>
        <v>0</v>
      </c>
      <c r="Q114" s="275">
        <f t="shared" si="43"/>
        <v>0</v>
      </c>
      <c r="R114" s="275">
        <f t="shared" si="43"/>
        <v>0</v>
      </c>
      <c r="S114" s="275">
        <f t="shared" si="43"/>
        <v>0</v>
      </c>
      <c r="T114" s="275">
        <f t="shared" si="43"/>
        <v>0</v>
      </c>
      <c r="U114" s="275">
        <f t="shared" si="43"/>
        <v>0</v>
      </c>
      <c r="V114" s="275">
        <f t="shared" si="43"/>
        <v>0</v>
      </c>
      <c r="W114" s="275">
        <f t="shared" si="43"/>
        <v>0</v>
      </c>
      <c r="X114" s="275">
        <f t="shared" si="43"/>
        <v>0</v>
      </c>
      <c r="Y114" s="275">
        <f t="shared" si="43"/>
        <v>0</v>
      </c>
      <c r="Z114" s="275">
        <f t="shared" si="43"/>
        <v>0</v>
      </c>
      <c r="AA114" s="275">
        <f t="shared" si="43"/>
        <v>0</v>
      </c>
      <c r="AB114" s="275">
        <f t="shared" si="43"/>
        <v>0</v>
      </c>
      <c r="AC114" s="275">
        <f t="shared" si="43"/>
        <v>0</v>
      </c>
      <c r="AD114" s="275">
        <f t="shared" si="43"/>
        <v>0</v>
      </c>
      <c r="AE114" s="275">
        <f t="shared" si="43"/>
        <v>0</v>
      </c>
      <c r="AF114" s="275">
        <f t="shared" si="43"/>
        <v>0</v>
      </c>
      <c r="AG114" s="275">
        <f t="shared" si="43"/>
        <v>0</v>
      </c>
      <c r="AH114" s="275">
        <f t="shared" si="43"/>
        <v>0</v>
      </c>
      <c r="AI114" s="275">
        <f t="shared" si="43"/>
        <v>0</v>
      </c>
      <c r="AJ114" s="275">
        <f t="shared" si="43"/>
        <v>0</v>
      </c>
      <c r="AK114" s="275">
        <f t="shared" si="43"/>
        <v>0</v>
      </c>
      <c r="AL114" s="276">
        <f>AK114</f>
        <v>0</v>
      </c>
    </row>
    <row r="115" spans="1:38" ht="28.5" hidden="1" customHeight="1">
      <c r="A115" s="238"/>
      <c r="B115" s="2082"/>
      <c r="C115" s="2118" t="s">
        <v>641</v>
      </c>
      <c r="D115" s="2118"/>
      <c r="E115" s="231"/>
      <c r="F115" s="246">
        <f>+F108+F98+F90+F85</f>
        <v>0</v>
      </c>
      <c r="G115" s="232">
        <f t="shared" si="43"/>
        <v>0</v>
      </c>
      <c r="H115" s="232">
        <f t="shared" si="43"/>
        <v>0</v>
      </c>
      <c r="I115" s="232">
        <f t="shared" si="43"/>
        <v>0</v>
      </c>
      <c r="J115" s="232">
        <f t="shared" si="43"/>
        <v>0</v>
      </c>
      <c r="K115" s="232">
        <f t="shared" si="43"/>
        <v>0</v>
      </c>
      <c r="L115" s="232">
        <f t="shared" si="43"/>
        <v>0</v>
      </c>
      <c r="M115" s="232">
        <f t="shared" si="43"/>
        <v>0</v>
      </c>
      <c r="N115" s="232">
        <f t="shared" si="43"/>
        <v>0</v>
      </c>
      <c r="O115" s="232">
        <f t="shared" si="43"/>
        <v>0</v>
      </c>
      <c r="P115" s="232">
        <f t="shared" si="43"/>
        <v>0</v>
      </c>
      <c r="Q115" s="232">
        <f t="shared" si="43"/>
        <v>0</v>
      </c>
      <c r="R115" s="232">
        <f t="shared" si="43"/>
        <v>0</v>
      </c>
      <c r="S115" s="232">
        <f t="shared" si="43"/>
        <v>0</v>
      </c>
      <c r="T115" s="232">
        <f t="shared" si="43"/>
        <v>0</v>
      </c>
      <c r="U115" s="232">
        <f t="shared" si="43"/>
        <v>0</v>
      </c>
      <c r="V115" s="232">
        <f t="shared" si="43"/>
        <v>0</v>
      </c>
      <c r="W115" s="232">
        <f t="shared" si="43"/>
        <v>0</v>
      </c>
      <c r="X115" s="232">
        <f t="shared" si="43"/>
        <v>0</v>
      </c>
      <c r="Y115" s="232">
        <f t="shared" si="43"/>
        <v>0</v>
      </c>
      <c r="Z115" s="232">
        <f t="shared" si="43"/>
        <v>0</v>
      </c>
      <c r="AA115" s="232">
        <f t="shared" si="43"/>
        <v>0</v>
      </c>
      <c r="AB115" s="232">
        <f t="shared" si="43"/>
        <v>0</v>
      </c>
      <c r="AC115" s="232">
        <f t="shared" si="43"/>
        <v>0</v>
      </c>
      <c r="AD115" s="232">
        <f t="shared" si="43"/>
        <v>0</v>
      </c>
      <c r="AE115" s="232">
        <f t="shared" si="43"/>
        <v>0</v>
      </c>
      <c r="AF115" s="232">
        <f t="shared" si="43"/>
        <v>0</v>
      </c>
      <c r="AG115" s="232">
        <f t="shared" si="43"/>
        <v>0</v>
      </c>
      <c r="AH115" s="232">
        <f t="shared" si="43"/>
        <v>0</v>
      </c>
      <c r="AI115" s="232">
        <f t="shared" si="43"/>
        <v>0</v>
      </c>
      <c r="AJ115" s="232">
        <f t="shared" si="43"/>
        <v>0</v>
      </c>
      <c r="AK115" s="232">
        <f t="shared" si="43"/>
        <v>0</v>
      </c>
      <c r="AL115" s="267">
        <f>AK115</f>
        <v>0</v>
      </c>
    </row>
    <row r="116" spans="1:38" ht="28.5" hidden="1" customHeight="1" thickBot="1">
      <c r="A116" s="238"/>
      <c r="B116" s="2083"/>
      <c r="C116" s="2119" t="s">
        <v>8</v>
      </c>
      <c r="D116" s="2119"/>
      <c r="E116" s="228"/>
      <c r="F116" s="229"/>
      <c r="G116" s="230">
        <f>+G115-G114</f>
        <v>0</v>
      </c>
      <c r="H116" s="230">
        <f t="shared" ref="H116:AK116" si="44">+H115-H114</f>
        <v>0</v>
      </c>
      <c r="I116" s="230">
        <f t="shared" si="44"/>
        <v>0</v>
      </c>
      <c r="J116" s="230">
        <f t="shared" si="44"/>
        <v>0</v>
      </c>
      <c r="K116" s="230">
        <f t="shared" si="44"/>
        <v>0</v>
      </c>
      <c r="L116" s="230">
        <f t="shared" si="44"/>
        <v>0</v>
      </c>
      <c r="M116" s="230">
        <f t="shared" si="44"/>
        <v>0</v>
      </c>
      <c r="N116" s="230">
        <f t="shared" si="44"/>
        <v>0</v>
      </c>
      <c r="O116" s="230">
        <f t="shared" si="44"/>
        <v>0</v>
      </c>
      <c r="P116" s="230">
        <f t="shared" si="44"/>
        <v>0</v>
      </c>
      <c r="Q116" s="230">
        <f t="shared" si="44"/>
        <v>0</v>
      </c>
      <c r="R116" s="230">
        <f t="shared" si="44"/>
        <v>0</v>
      </c>
      <c r="S116" s="230">
        <f t="shared" si="44"/>
        <v>0</v>
      </c>
      <c r="T116" s="230">
        <f t="shared" si="44"/>
        <v>0</v>
      </c>
      <c r="U116" s="230">
        <f t="shared" si="44"/>
        <v>0</v>
      </c>
      <c r="V116" s="230">
        <f t="shared" si="44"/>
        <v>0</v>
      </c>
      <c r="W116" s="230">
        <f t="shared" si="44"/>
        <v>0</v>
      </c>
      <c r="X116" s="230">
        <f t="shared" si="44"/>
        <v>0</v>
      </c>
      <c r="Y116" s="230">
        <f t="shared" si="44"/>
        <v>0</v>
      </c>
      <c r="Z116" s="230">
        <f t="shared" si="44"/>
        <v>0</v>
      </c>
      <c r="AA116" s="230">
        <f t="shared" si="44"/>
        <v>0</v>
      </c>
      <c r="AB116" s="230">
        <f t="shared" si="44"/>
        <v>0</v>
      </c>
      <c r="AC116" s="230">
        <f t="shared" si="44"/>
        <v>0</v>
      </c>
      <c r="AD116" s="230">
        <f t="shared" si="44"/>
        <v>0</v>
      </c>
      <c r="AE116" s="230">
        <f t="shared" si="44"/>
        <v>0</v>
      </c>
      <c r="AF116" s="230">
        <f t="shared" si="44"/>
        <v>0</v>
      </c>
      <c r="AG116" s="230">
        <f t="shared" si="44"/>
        <v>0</v>
      </c>
      <c r="AH116" s="230">
        <f t="shared" si="44"/>
        <v>0</v>
      </c>
      <c r="AI116" s="230">
        <f t="shared" si="44"/>
        <v>0</v>
      </c>
      <c r="AJ116" s="230">
        <f t="shared" si="44"/>
        <v>0</v>
      </c>
      <c r="AK116" s="230">
        <f t="shared" si="44"/>
        <v>0</v>
      </c>
      <c r="AL116" s="268">
        <f>+AK116+AL115-AL114</f>
        <v>0</v>
      </c>
    </row>
    <row r="117" spans="1:38" ht="32.25" customHeight="1" thickTop="1">
      <c r="B117" s="2081" t="s">
        <v>1054</v>
      </c>
      <c r="C117" s="2067" t="s">
        <v>120</v>
      </c>
      <c r="D117" s="2068"/>
      <c r="E117" s="127">
        <f>+GL!E117</f>
        <v>0</v>
      </c>
      <c r="F117" s="128"/>
      <c r="G117" s="798">
        <f>MLF・ピポット!H7</f>
        <v>0</v>
      </c>
      <c r="H117" s="798">
        <f>MLF・ピポット!I7</f>
        <v>0</v>
      </c>
      <c r="I117" s="798">
        <f>MLF・ピポット!J7</f>
        <v>0</v>
      </c>
      <c r="J117" s="798">
        <f>MLF・ピポット!K7</f>
        <v>0</v>
      </c>
      <c r="K117" s="798">
        <f>MLF・ピポット!L7</f>
        <v>0</v>
      </c>
      <c r="L117" s="798">
        <f>MLF・ピポット!M7</f>
        <v>40</v>
      </c>
      <c r="M117" s="798">
        <f>MLF・ピポット!N7</f>
        <v>40</v>
      </c>
      <c r="N117" s="798">
        <f>MLF・ピポット!O7</f>
        <v>40</v>
      </c>
      <c r="O117" s="798">
        <f>MLF・ピポット!P7</f>
        <v>0</v>
      </c>
      <c r="P117" s="798">
        <f>MLF・ピポット!Q7</f>
        <v>0</v>
      </c>
      <c r="Q117" s="798">
        <f>MLF・ピポット!R7</f>
        <v>40</v>
      </c>
      <c r="R117" s="798">
        <f>MLF・ピポット!S7</f>
        <v>0</v>
      </c>
      <c r="S117" s="798">
        <f>MLF・ピポット!T7</f>
        <v>0</v>
      </c>
      <c r="T117" s="798">
        <f>MLF・ピポット!U7</f>
        <v>0</v>
      </c>
      <c r="U117" s="798">
        <f>MLF・ピポット!V7</f>
        <v>0</v>
      </c>
      <c r="V117" s="798">
        <f>MLF・ピポット!W7</f>
        <v>0</v>
      </c>
      <c r="W117" s="798">
        <f>MLF・ピポット!X7</f>
        <v>0</v>
      </c>
      <c r="X117" s="798">
        <f>MLF・ピポット!Y7</f>
        <v>0</v>
      </c>
      <c r="Y117" s="798">
        <f>MLF・ピポット!Z7</f>
        <v>0</v>
      </c>
      <c r="Z117" s="798">
        <f>MLF・ピポット!AA7</f>
        <v>0</v>
      </c>
      <c r="AA117" s="798">
        <f>MLF・ピポット!AB7</f>
        <v>0</v>
      </c>
      <c r="AB117" s="798">
        <f>MLF・ピポット!AC7</f>
        <v>0</v>
      </c>
      <c r="AC117" s="798">
        <f>MLF・ピポット!AD7</f>
        <v>0</v>
      </c>
      <c r="AD117" s="798">
        <f>MLF・ピポット!AE7</f>
        <v>0</v>
      </c>
      <c r="AE117" s="798">
        <f>MLF・ピポット!AF7</f>
        <v>0</v>
      </c>
      <c r="AF117" s="798">
        <f>MLF・ピポット!AG7</f>
        <v>0</v>
      </c>
      <c r="AG117" s="798">
        <f>MLF・ピポット!AH7</f>
        <v>40</v>
      </c>
      <c r="AH117" s="798">
        <f>MLF・ピポット!AI7</f>
        <v>40</v>
      </c>
      <c r="AI117" s="798">
        <f>MLF・ピポット!AJ7</f>
        <v>40</v>
      </c>
      <c r="AJ117" s="798">
        <f>MLF・ピポット!AK7</f>
        <v>0</v>
      </c>
      <c r="AK117" s="798">
        <f>MLF・ピポット!AL7</f>
        <v>0</v>
      </c>
      <c r="AL117" s="130"/>
    </row>
    <row r="118" spans="1:38" ht="32.25" customHeight="1">
      <c r="B118" s="2082"/>
      <c r="C118" s="2084" t="s">
        <v>621</v>
      </c>
      <c r="D118" s="2085"/>
      <c r="E118" s="80"/>
      <c r="F118" s="80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131"/>
    </row>
    <row r="119" spans="1:38" ht="32.25" customHeight="1">
      <c r="B119" s="2082"/>
      <c r="C119" s="2120" t="s">
        <v>622</v>
      </c>
      <c r="D119" s="2121"/>
      <c r="E119" s="122"/>
      <c r="F119" s="334"/>
      <c r="G119" s="325"/>
      <c r="H119" s="325"/>
      <c r="I119" s="325"/>
      <c r="J119" s="325"/>
      <c r="K119" s="325"/>
      <c r="L119" s="325"/>
      <c r="M119" s="325"/>
      <c r="N119" s="325"/>
      <c r="O119" s="325"/>
      <c r="P119" s="325"/>
      <c r="Q119" s="325"/>
      <c r="R119" s="325"/>
      <c r="S119" s="325"/>
      <c r="T119" s="325"/>
      <c r="U119" s="325"/>
      <c r="V119" s="325"/>
      <c r="W119" s="325"/>
      <c r="X119" s="325"/>
      <c r="Y119" s="325"/>
      <c r="Z119" s="325"/>
      <c r="AA119" s="325"/>
      <c r="AB119" s="325"/>
      <c r="AC119" s="325"/>
      <c r="AD119" s="325"/>
      <c r="AE119" s="325"/>
      <c r="AF119" s="325"/>
      <c r="AG119" s="325"/>
      <c r="AH119" s="325"/>
      <c r="AI119" s="325"/>
      <c r="AJ119" s="325"/>
      <c r="AK119" s="325"/>
      <c r="AL119" s="335"/>
    </row>
    <row r="120" spans="1:38" ht="32.25" customHeight="1" thickBot="1">
      <c r="B120" s="2082"/>
      <c r="C120" s="2049" t="s">
        <v>54</v>
      </c>
      <c r="D120" s="2050"/>
      <c r="E120" s="320"/>
      <c r="F120" s="321">
        <f>MLF・ピポット!G10</f>
        <v>0</v>
      </c>
      <c r="G120" s="371"/>
      <c r="H120" s="371"/>
      <c r="I120" s="371"/>
      <c r="J120" s="371"/>
      <c r="K120" s="371"/>
      <c r="L120" s="371"/>
      <c r="M120" s="371"/>
      <c r="N120" s="371"/>
      <c r="O120" s="371"/>
      <c r="P120" s="371"/>
      <c r="Q120" s="371"/>
      <c r="R120" s="371"/>
      <c r="S120" s="371"/>
      <c r="T120" s="371"/>
      <c r="U120" s="371"/>
      <c r="V120" s="371"/>
      <c r="W120" s="371"/>
      <c r="X120" s="371"/>
      <c r="Y120" s="371"/>
      <c r="Z120" s="371"/>
      <c r="AA120" s="371"/>
      <c r="AB120" s="371"/>
      <c r="AC120" s="371"/>
      <c r="AD120" s="371"/>
      <c r="AE120" s="371"/>
      <c r="AF120" s="371"/>
      <c r="AG120" s="371"/>
      <c r="AH120" s="371"/>
      <c r="AI120" s="371"/>
      <c r="AJ120" s="371"/>
      <c r="AK120" s="371"/>
      <c r="AL120" s="333"/>
    </row>
    <row r="121" spans="1:38" ht="32.25" customHeight="1" thickTop="1">
      <c r="B121" s="2082"/>
      <c r="C121" s="2051" t="s">
        <v>40</v>
      </c>
      <c r="D121" s="2052"/>
      <c r="E121" s="152"/>
      <c r="F121" s="152"/>
      <c r="G121" s="153">
        <f>MLF・ピポット!H16</f>
        <v>0</v>
      </c>
      <c r="H121" s="153">
        <f>MLF・ピポット!I16</f>
        <v>0</v>
      </c>
      <c r="I121" s="153">
        <f>MLF・ピポット!J16</f>
        <v>0</v>
      </c>
      <c r="J121" s="153">
        <f>MLF・ピポット!K16</f>
        <v>0</v>
      </c>
      <c r="K121" s="153">
        <f>MLF・ピポット!L16</f>
        <v>0</v>
      </c>
      <c r="L121" s="153">
        <f>MLF・ピポット!M16</f>
        <v>60</v>
      </c>
      <c r="M121" s="153">
        <f>MLF・ピポット!N16</f>
        <v>60</v>
      </c>
      <c r="N121" s="153">
        <f>MLF・ピポット!O16</f>
        <v>60</v>
      </c>
      <c r="O121" s="153">
        <f>MLF・ピポット!P16</f>
        <v>0</v>
      </c>
      <c r="P121" s="153">
        <f>MLF・ピポット!Q16</f>
        <v>0</v>
      </c>
      <c r="Q121" s="153">
        <f>MLF・ピポット!R16</f>
        <v>60</v>
      </c>
      <c r="R121" s="153">
        <f>MLF・ピポット!S16</f>
        <v>60</v>
      </c>
      <c r="S121" s="153">
        <f>MLF・ピポット!T16</f>
        <v>60</v>
      </c>
      <c r="T121" s="153">
        <f>MLF・ピポット!U16</f>
        <v>60</v>
      </c>
      <c r="U121" s="153">
        <f>MLF・ピポット!V16</f>
        <v>0</v>
      </c>
      <c r="V121" s="153">
        <f>MLF・ピポット!W16</f>
        <v>0</v>
      </c>
      <c r="W121" s="153">
        <f>MLF・ピポット!X16</f>
        <v>0</v>
      </c>
      <c r="X121" s="153">
        <f>MLF・ピポット!Y16</f>
        <v>0</v>
      </c>
      <c r="Y121" s="153">
        <f>MLF・ピポット!Z16</f>
        <v>0</v>
      </c>
      <c r="Z121" s="153">
        <f>MLF・ピポット!AA16</f>
        <v>0</v>
      </c>
      <c r="AA121" s="153">
        <f>MLF・ピポット!AB16</f>
        <v>0</v>
      </c>
      <c r="AB121" s="153">
        <f>MLF・ピポット!AC16</f>
        <v>0</v>
      </c>
      <c r="AC121" s="153">
        <f>MLF・ピポット!AD16</f>
        <v>0</v>
      </c>
      <c r="AD121" s="153">
        <f>MLF・ピポット!AE16</f>
        <v>0</v>
      </c>
      <c r="AE121" s="153">
        <f>MLF・ピポット!AF16</f>
        <v>40</v>
      </c>
      <c r="AF121" s="153">
        <f>MLF・ピポット!AG16</f>
        <v>40</v>
      </c>
      <c r="AG121" s="153">
        <f>MLF・ピポット!AH16</f>
        <v>40</v>
      </c>
      <c r="AH121" s="153">
        <f>MLF・ピポット!AI16</f>
        <v>0</v>
      </c>
      <c r="AI121" s="153">
        <f>MLF・ピポット!AJ16</f>
        <v>0</v>
      </c>
      <c r="AJ121" s="153">
        <f>MLF・ピポット!AK16</f>
        <v>0</v>
      </c>
      <c r="AK121" s="153">
        <f>MLF・ピポット!AL16</f>
        <v>0</v>
      </c>
      <c r="AL121" s="210"/>
    </row>
    <row r="122" spans="1:38" ht="32.25" customHeight="1">
      <c r="B122" s="2082"/>
      <c r="C122" s="2053" t="s">
        <v>140</v>
      </c>
      <c r="D122" s="2054"/>
      <c r="E122" s="123"/>
      <c r="F122" s="120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57"/>
    </row>
    <row r="123" spans="1:38" ht="32.25" customHeight="1">
      <c r="B123" s="2082"/>
      <c r="C123" s="2122" t="s">
        <v>623</v>
      </c>
      <c r="D123" s="2123"/>
      <c r="E123" s="80"/>
      <c r="F123" s="80"/>
      <c r="G123" s="327"/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  <c r="AE123" s="327"/>
      <c r="AF123" s="327"/>
      <c r="AG123" s="327"/>
      <c r="AH123" s="327"/>
      <c r="AI123" s="327"/>
      <c r="AJ123" s="327"/>
      <c r="AK123" s="327"/>
      <c r="AL123" s="372"/>
    </row>
    <row r="124" spans="1:38" ht="32.25" customHeight="1">
      <c r="B124" s="2082"/>
      <c r="C124" s="2131" t="s">
        <v>624</v>
      </c>
      <c r="D124" s="2132"/>
      <c r="E124" s="170"/>
      <c r="F124" s="171"/>
      <c r="G124" s="172"/>
      <c r="H124" s="172"/>
      <c r="I124" s="172"/>
      <c r="J124" s="172"/>
      <c r="K124" s="172"/>
      <c r="L124" s="172"/>
      <c r="M124" s="172"/>
      <c r="N124" s="172"/>
      <c r="O124" s="172"/>
      <c r="P124" s="172"/>
      <c r="Q124" s="172"/>
      <c r="R124" s="172"/>
      <c r="S124" s="172"/>
      <c r="T124" s="172"/>
      <c r="U124" s="172"/>
      <c r="V124" s="172"/>
      <c r="W124" s="172"/>
      <c r="X124" s="172"/>
      <c r="Y124" s="172"/>
      <c r="Z124" s="172"/>
      <c r="AA124" s="172"/>
      <c r="AB124" s="172"/>
      <c r="AC124" s="172"/>
      <c r="AD124" s="172"/>
      <c r="AE124" s="172"/>
      <c r="AF124" s="172"/>
      <c r="AG124" s="172"/>
      <c r="AH124" s="172"/>
      <c r="AI124" s="172"/>
      <c r="AJ124" s="172"/>
      <c r="AK124" s="172"/>
      <c r="AL124" s="173"/>
    </row>
    <row r="125" spans="1:38" ht="32.25" customHeight="1">
      <c r="B125" s="2082"/>
      <c r="C125" s="2059" t="s">
        <v>53</v>
      </c>
      <c r="D125" s="2060"/>
      <c r="E125" s="174"/>
      <c r="F125" s="175">
        <f>MLF・ピポット!G20</f>
        <v>90</v>
      </c>
      <c r="G125" s="167"/>
      <c r="H125" s="167"/>
      <c r="I125" s="167"/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  <c r="V125" s="167"/>
      <c r="W125" s="167"/>
      <c r="X125" s="167"/>
      <c r="Y125" s="167"/>
      <c r="Z125" s="167"/>
      <c r="AA125" s="167"/>
      <c r="AB125" s="167"/>
      <c r="AC125" s="167"/>
      <c r="AD125" s="167"/>
      <c r="AE125" s="167"/>
      <c r="AF125" s="167"/>
      <c r="AG125" s="167"/>
      <c r="AH125" s="167"/>
      <c r="AI125" s="167"/>
      <c r="AJ125" s="167"/>
      <c r="AK125" s="167"/>
      <c r="AL125" s="176"/>
    </row>
    <row r="126" spans="1:38" ht="32.25" customHeight="1">
      <c r="B126" s="2082"/>
      <c r="C126" s="2090" t="s">
        <v>625</v>
      </c>
      <c r="D126" s="2102"/>
      <c r="E126" s="2086" t="s">
        <v>465</v>
      </c>
      <c r="F126" s="125"/>
      <c r="G126" s="116">
        <f>MLF・ピポット!H29</f>
        <v>0</v>
      </c>
      <c r="H126" s="116">
        <f>MLF・ピポット!I29</f>
        <v>0</v>
      </c>
      <c r="I126" s="116">
        <f>MLF・ピポット!J29</f>
        <v>0</v>
      </c>
      <c r="J126" s="116">
        <f>MLF・ピポット!K29</f>
        <v>0</v>
      </c>
      <c r="K126" s="116">
        <f>MLF・ピポット!L29</f>
        <v>0</v>
      </c>
      <c r="L126" s="116">
        <f>MLF・ピポット!M29</f>
        <v>100</v>
      </c>
      <c r="M126" s="116">
        <f>MLF・ピポット!N29</f>
        <v>100</v>
      </c>
      <c r="N126" s="116">
        <f>MLF・ピポット!O29</f>
        <v>100</v>
      </c>
      <c r="O126" s="116">
        <f>MLF・ピポット!P29</f>
        <v>0</v>
      </c>
      <c r="P126" s="116">
        <f>MLF・ピポット!Q29</f>
        <v>0</v>
      </c>
      <c r="Q126" s="116">
        <f>MLF・ピポット!R29</f>
        <v>40</v>
      </c>
      <c r="R126" s="116">
        <f>MLF・ピポット!S29</f>
        <v>0</v>
      </c>
      <c r="S126" s="116">
        <f>MLF・ピポット!T29</f>
        <v>0</v>
      </c>
      <c r="T126" s="116">
        <f>MLF・ピポット!U29</f>
        <v>0</v>
      </c>
      <c r="U126" s="116">
        <f>MLF・ピポット!V29</f>
        <v>0</v>
      </c>
      <c r="V126" s="116">
        <f>MLF・ピポット!W29</f>
        <v>0</v>
      </c>
      <c r="W126" s="116">
        <f>MLF・ピポット!X29</f>
        <v>0</v>
      </c>
      <c r="X126" s="116">
        <f>MLF・ピポット!Y29</f>
        <v>0</v>
      </c>
      <c r="Y126" s="116">
        <f>MLF・ピポット!Z29</f>
        <v>0</v>
      </c>
      <c r="Z126" s="116">
        <f>MLF・ピポット!AA29</f>
        <v>0</v>
      </c>
      <c r="AA126" s="116">
        <f>MLF・ピポット!AB29</f>
        <v>0</v>
      </c>
      <c r="AB126" s="116">
        <f>MLF・ピポット!AC29</f>
        <v>0</v>
      </c>
      <c r="AC126" s="116">
        <f>MLF・ピポット!AD29</f>
        <v>0</v>
      </c>
      <c r="AD126" s="116">
        <f>MLF・ピポット!AE29</f>
        <v>0</v>
      </c>
      <c r="AE126" s="116">
        <f>MLF・ピポット!AF29</f>
        <v>0</v>
      </c>
      <c r="AF126" s="116">
        <f>MLF・ピポット!AG29</f>
        <v>0</v>
      </c>
      <c r="AG126" s="116">
        <f>MLF・ピポット!AH29</f>
        <v>0</v>
      </c>
      <c r="AH126" s="116">
        <f>MLF・ピポット!AI29</f>
        <v>0</v>
      </c>
      <c r="AI126" s="116">
        <f>MLF・ピポット!AJ29</f>
        <v>0</v>
      </c>
      <c r="AJ126" s="116">
        <f>MLF・ピポット!AK29</f>
        <v>0</v>
      </c>
      <c r="AK126" s="116">
        <f>MLF・ピポット!AL29</f>
        <v>0</v>
      </c>
      <c r="AL126" s="134"/>
    </row>
    <row r="127" spans="1:38" ht="32.25" customHeight="1">
      <c r="B127" s="2082"/>
      <c r="C127" s="2089" t="s">
        <v>627</v>
      </c>
      <c r="D127" s="2092"/>
      <c r="E127" s="2087"/>
      <c r="F127" s="213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135"/>
    </row>
    <row r="128" spans="1:38" ht="32.25" customHeight="1">
      <c r="B128" s="2082"/>
      <c r="C128" s="2093" t="s">
        <v>628</v>
      </c>
      <c r="D128" s="2094"/>
      <c r="E128" s="2087"/>
      <c r="F128" s="336"/>
      <c r="G128" s="331"/>
      <c r="H128" s="331"/>
      <c r="I128" s="331"/>
      <c r="J128" s="331"/>
      <c r="K128" s="331"/>
      <c r="L128" s="331"/>
      <c r="M128" s="331"/>
      <c r="N128" s="331"/>
      <c r="O128" s="331"/>
      <c r="P128" s="331"/>
      <c r="Q128" s="331"/>
      <c r="R128" s="331"/>
      <c r="S128" s="331"/>
      <c r="T128" s="331"/>
      <c r="U128" s="331"/>
      <c r="V128" s="331"/>
      <c r="W128" s="331"/>
      <c r="X128" s="331"/>
      <c r="Y128" s="331"/>
      <c r="Z128" s="331"/>
      <c r="AA128" s="331"/>
      <c r="AB128" s="331"/>
      <c r="AC128" s="331"/>
      <c r="AD128" s="331"/>
      <c r="AE128" s="331"/>
      <c r="AF128" s="331"/>
      <c r="AG128" s="331"/>
      <c r="AH128" s="331"/>
      <c r="AI128" s="331"/>
      <c r="AJ128" s="331"/>
      <c r="AK128" s="331"/>
      <c r="AL128" s="332"/>
    </row>
    <row r="129" spans="2:38" ht="32.25" customHeight="1">
      <c r="B129" s="2082"/>
      <c r="C129" s="2095" t="s">
        <v>629</v>
      </c>
      <c r="D129" s="2096"/>
      <c r="E129" s="2087"/>
      <c r="F129" s="171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  <c r="AE129" s="172"/>
      <c r="AF129" s="172"/>
      <c r="AG129" s="172"/>
      <c r="AH129" s="172"/>
      <c r="AI129" s="172"/>
      <c r="AJ129" s="172"/>
      <c r="AK129" s="172"/>
      <c r="AL129" s="173"/>
    </row>
    <row r="130" spans="2:38" ht="32.25" customHeight="1">
      <c r="B130" s="2082"/>
      <c r="C130" s="2090" t="s">
        <v>630</v>
      </c>
      <c r="D130" s="2090"/>
      <c r="E130" s="2087"/>
      <c r="F130" s="125"/>
      <c r="G130" s="116">
        <f>MLF・ピポット!H33</f>
        <v>0</v>
      </c>
      <c r="H130" s="116">
        <f>MLF・ピポット!I33</f>
        <v>0</v>
      </c>
      <c r="I130" s="116">
        <f>MLF・ピポット!J33</f>
        <v>0</v>
      </c>
      <c r="J130" s="116">
        <f>MLF・ピポット!K33</f>
        <v>0</v>
      </c>
      <c r="K130" s="116">
        <f>MLF・ピポット!L33</f>
        <v>0</v>
      </c>
      <c r="L130" s="116">
        <f>MLF・ピポット!M33</f>
        <v>100</v>
      </c>
      <c r="M130" s="116">
        <f>MLF・ピポット!N33</f>
        <v>20</v>
      </c>
      <c r="N130" s="116">
        <f>MLF・ピポット!O33</f>
        <v>0</v>
      </c>
      <c r="O130" s="116">
        <f>MLF・ピポット!P33</f>
        <v>0</v>
      </c>
      <c r="P130" s="116">
        <f>MLF・ピポット!Q33</f>
        <v>0</v>
      </c>
      <c r="Q130" s="116">
        <f>MLF・ピポット!R33</f>
        <v>0</v>
      </c>
      <c r="R130" s="116">
        <f>MLF・ピポット!S33</f>
        <v>0</v>
      </c>
      <c r="S130" s="116">
        <f>MLF・ピポット!T33</f>
        <v>0</v>
      </c>
      <c r="T130" s="116">
        <f>MLF・ピポット!U33</f>
        <v>0</v>
      </c>
      <c r="U130" s="116">
        <f>MLF・ピポット!V33</f>
        <v>0</v>
      </c>
      <c r="V130" s="116">
        <f>MLF・ピポット!W33</f>
        <v>0</v>
      </c>
      <c r="W130" s="116">
        <f>MLF・ピポット!X33</f>
        <v>0</v>
      </c>
      <c r="X130" s="116">
        <f>MLF・ピポット!Y33</f>
        <v>0</v>
      </c>
      <c r="Y130" s="116">
        <f>MLF・ピポット!Z33</f>
        <v>0</v>
      </c>
      <c r="Z130" s="116">
        <f>MLF・ピポット!AA33</f>
        <v>0</v>
      </c>
      <c r="AA130" s="116">
        <f>MLF・ピポット!AB33</f>
        <v>0</v>
      </c>
      <c r="AB130" s="116">
        <f>MLF・ピポット!AC33</f>
        <v>0</v>
      </c>
      <c r="AC130" s="116">
        <f>MLF・ピポット!AD33</f>
        <v>0</v>
      </c>
      <c r="AD130" s="116">
        <f>MLF・ピポット!AE33</f>
        <v>0</v>
      </c>
      <c r="AE130" s="116">
        <f>MLF・ピポット!AF33</f>
        <v>0</v>
      </c>
      <c r="AF130" s="116">
        <f>MLF・ピポット!AG33</f>
        <v>80</v>
      </c>
      <c r="AG130" s="116">
        <f>MLF・ピポット!AH33</f>
        <v>80</v>
      </c>
      <c r="AH130" s="116">
        <f>MLF・ピポット!AI33</f>
        <v>80</v>
      </c>
      <c r="AI130" s="116">
        <f>MLF・ピポット!AJ33</f>
        <v>0</v>
      </c>
      <c r="AJ130" s="116">
        <f>MLF・ピポット!AK33</f>
        <v>0</v>
      </c>
      <c r="AK130" s="116">
        <f>MLF・ピポット!AL33</f>
        <v>0</v>
      </c>
      <c r="AL130" s="134"/>
    </row>
    <row r="131" spans="2:38" ht="32.25" customHeight="1">
      <c r="B131" s="2082"/>
      <c r="C131" s="2089" t="s">
        <v>631</v>
      </c>
      <c r="D131" s="2089"/>
      <c r="E131" s="2087"/>
      <c r="F131" s="80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207"/>
      <c r="AL131" s="135"/>
    </row>
    <row r="132" spans="2:38" ht="32.25" customHeight="1">
      <c r="B132" s="2082"/>
      <c r="C132" s="2146" t="s">
        <v>632</v>
      </c>
      <c r="D132" s="2203"/>
      <c r="E132" s="2087"/>
      <c r="F132" s="120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5"/>
      <c r="AL132" s="146"/>
    </row>
    <row r="133" spans="2:38" ht="32.25" customHeight="1" thickBot="1">
      <c r="B133" s="2083"/>
      <c r="C133" s="2219" t="s">
        <v>52</v>
      </c>
      <c r="D133" s="2220"/>
      <c r="E133" s="2145"/>
      <c r="F133" s="235">
        <f>MLF・ピポット!G36</f>
        <v>320</v>
      </c>
      <c r="G133" s="236"/>
      <c r="H133" s="236"/>
      <c r="I133" s="236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7"/>
    </row>
    <row r="134" spans="2:38" ht="16.8" thickTop="1"/>
  </sheetData>
  <autoFilter ref="A5:AL116" xr:uid="{00000000-0009-0000-0000-000017000000}">
    <filterColumn colId="0">
      <filters>
        <filter val="仕上"/>
      </filters>
    </filterColumn>
  </autoFilter>
  <mergeCells count="162">
    <mergeCell ref="D2:F2"/>
    <mergeCell ref="AB2:AC2"/>
    <mergeCell ref="AD2:AE2"/>
    <mergeCell ref="AF2:AG2"/>
    <mergeCell ref="AN5:AO6"/>
    <mergeCell ref="AP5:AQ6"/>
    <mergeCell ref="AJ2:AL2"/>
    <mergeCell ref="G3:H3"/>
    <mergeCell ref="AB3:AC3"/>
    <mergeCell ref="AD3:AE3"/>
    <mergeCell ref="AF3:AG3"/>
    <mergeCell ref="AJ3:AL3"/>
    <mergeCell ref="AB4:AC4"/>
    <mergeCell ref="AD4:AE4"/>
    <mergeCell ref="AF4:AG4"/>
    <mergeCell ref="N3:P3"/>
    <mergeCell ref="AN7:AO7"/>
    <mergeCell ref="AP7:AQ7"/>
    <mergeCell ref="C8:D8"/>
    <mergeCell ref="AN8:AO8"/>
    <mergeCell ref="AP8:AQ8"/>
    <mergeCell ref="C9:D9"/>
    <mergeCell ref="C7:D7"/>
    <mergeCell ref="B5:B6"/>
    <mergeCell ref="D5:D6"/>
    <mergeCell ref="E5:E6"/>
    <mergeCell ref="F5:F6"/>
    <mergeCell ref="AU14:AV14"/>
    <mergeCell ref="C10:D10"/>
    <mergeCell ref="C16:D16"/>
    <mergeCell ref="C17:D17"/>
    <mergeCell ref="C18:D18"/>
    <mergeCell ref="C19:D19"/>
    <mergeCell ref="AN11:AO11"/>
    <mergeCell ref="AP11:AQ11"/>
    <mergeCell ref="C12:D12"/>
    <mergeCell ref="C13:D13"/>
    <mergeCell ref="C14:D14"/>
    <mergeCell ref="AS14:AT14"/>
    <mergeCell ref="E16:E23"/>
    <mergeCell ref="C21:D21"/>
    <mergeCell ref="C22:D22"/>
    <mergeCell ref="C23:D23"/>
    <mergeCell ref="C11:D11"/>
    <mergeCell ref="C15:D15"/>
    <mergeCell ref="C20:D20"/>
    <mergeCell ref="E24:E28"/>
    <mergeCell ref="C25:D25"/>
    <mergeCell ref="C26:D26"/>
    <mergeCell ref="C27:D27"/>
    <mergeCell ref="C28:D28"/>
    <mergeCell ref="C47:D47"/>
    <mergeCell ref="C51:D51"/>
    <mergeCell ref="C55:D55"/>
    <mergeCell ref="B29:B46"/>
    <mergeCell ref="C29:C30"/>
    <mergeCell ref="C31:C32"/>
    <mergeCell ref="C33:C34"/>
    <mergeCell ref="C35:C36"/>
    <mergeCell ref="C38:D38"/>
    <mergeCell ref="C39:D39"/>
    <mergeCell ref="C40:D40"/>
    <mergeCell ref="C41:D41"/>
    <mergeCell ref="C42:D42"/>
    <mergeCell ref="B47:B63"/>
    <mergeCell ref="B7:B28"/>
    <mergeCell ref="C24:D24"/>
    <mergeCell ref="C60:D60"/>
    <mergeCell ref="C61:D61"/>
    <mergeCell ref="C62:D62"/>
    <mergeCell ref="AN47:AO47"/>
    <mergeCell ref="AP47:AQ47"/>
    <mergeCell ref="C48:D48"/>
    <mergeCell ref="AN48:AO48"/>
    <mergeCell ref="AP48:AQ48"/>
    <mergeCell ref="C49:D49"/>
    <mergeCell ref="AN49:AO49"/>
    <mergeCell ref="AP49:AQ49"/>
    <mergeCell ref="C43:D43"/>
    <mergeCell ref="C44:D44"/>
    <mergeCell ref="C45:D45"/>
    <mergeCell ref="C46:D46"/>
    <mergeCell ref="C63:D63"/>
    <mergeCell ref="AU54:AV54"/>
    <mergeCell ref="C50:D50"/>
    <mergeCell ref="C56:D56"/>
    <mergeCell ref="C57:D57"/>
    <mergeCell ref="C58:D58"/>
    <mergeCell ref="C59:D59"/>
    <mergeCell ref="AN51:AO51"/>
    <mergeCell ref="AP51:AQ51"/>
    <mergeCell ref="C52:D52"/>
    <mergeCell ref="C53:D53"/>
    <mergeCell ref="C54:D54"/>
    <mergeCell ref="AS54:AT54"/>
    <mergeCell ref="E56:E63"/>
    <mergeCell ref="C73:D73"/>
    <mergeCell ref="C74:D74"/>
    <mergeCell ref="C75:D75"/>
    <mergeCell ref="C76:D76"/>
    <mergeCell ref="C77:D77"/>
    <mergeCell ref="C78:D78"/>
    <mergeCell ref="C86:D86"/>
    <mergeCell ref="C87:D87"/>
    <mergeCell ref="C88:D88"/>
    <mergeCell ref="C84:D84"/>
    <mergeCell ref="C85:D85"/>
    <mergeCell ref="B82:B98"/>
    <mergeCell ref="C82:D82"/>
    <mergeCell ref="C83:D83"/>
    <mergeCell ref="C89:D89"/>
    <mergeCell ref="C90:D90"/>
    <mergeCell ref="E91:E98"/>
    <mergeCell ref="C92:D92"/>
    <mergeCell ref="C93:D93"/>
    <mergeCell ref="C94:D94"/>
    <mergeCell ref="C95:D95"/>
    <mergeCell ref="C96:D96"/>
    <mergeCell ref="C91:D91"/>
    <mergeCell ref="C114:D114"/>
    <mergeCell ref="C115:D115"/>
    <mergeCell ref="C116:D116"/>
    <mergeCell ref="C97:D97"/>
    <mergeCell ref="C98:D98"/>
    <mergeCell ref="B64:B81"/>
    <mergeCell ref="C64:C65"/>
    <mergeCell ref="C66:C67"/>
    <mergeCell ref="C68:C69"/>
    <mergeCell ref="C70:C71"/>
    <mergeCell ref="C79:D79"/>
    <mergeCell ref="C80:D80"/>
    <mergeCell ref="C81:D81"/>
    <mergeCell ref="B99:B116"/>
    <mergeCell ref="C99:C100"/>
    <mergeCell ref="C101:C102"/>
    <mergeCell ref="C103:C104"/>
    <mergeCell ref="C105:C106"/>
    <mergeCell ref="C108:D108"/>
    <mergeCell ref="C109:D109"/>
    <mergeCell ref="C110:D110"/>
    <mergeCell ref="C111:D111"/>
    <mergeCell ref="C112:D112"/>
    <mergeCell ref="C113:D113"/>
    <mergeCell ref="E126:E133"/>
    <mergeCell ref="C127:D127"/>
    <mergeCell ref="C128:D128"/>
    <mergeCell ref="C129:D129"/>
    <mergeCell ref="C130:D130"/>
    <mergeCell ref="C131:D131"/>
    <mergeCell ref="C132:D132"/>
    <mergeCell ref="C133:D133"/>
    <mergeCell ref="B117:B133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</mergeCells>
  <phoneticPr fontId="6"/>
  <conditionalFormatting sqref="G5:AK133">
    <cfRule type="expression" dxfId="16" priority="1">
      <formula>WEEKDAY(G$6)=1</formula>
    </cfRule>
    <cfRule type="expression" dxfId="15" priority="2">
      <formula>WEEKDAY(G$6)=7</formula>
    </cfRule>
  </conditionalFormatting>
  <printOptions horizontalCentered="1" verticalCentered="1"/>
  <pageMargins left="0.39370078740157483" right="0.39370078740157483" top="0.78740157480314965" bottom="0.39370078740157483" header="0" footer="0"/>
  <pageSetup paperSize="8" scale="46" orientation="landscape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filterMode="1">
    <tabColor rgb="FFCCFF99"/>
    <pageSetUpPr fitToPage="1"/>
  </sheetPr>
  <dimension ref="A1:AV159"/>
  <sheetViews>
    <sheetView showZeros="0" zoomScale="40" zoomScaleNormal="40" workbookViewId="0">
      <pane xSplit="6" ySplit="6" topLeftCell="G7" activePane="bottomRight" state="frozen"/>
      <selection pane="topRight" activeCell="N3" sqref="N3:P3"/>
      <selection pane="bottomLeft" activeCell="N3" sqref="N3:P3"/>
      <selection pane="bottomRight" activeCell="AB4" sqref="AB4:AC4"/>
    </sheetView>
  </sheetViews>
  <sheetFormatPr defaultRowHeight="16.2"/>
  <cols>
    <col min="1" max="2" width="9" customWidth="1"/>
    <col min="3" max="3" width="12.6640625" customWidth="1"/>
    <col min="4" max="4" width="10.6640625" customWidth="1"/>
    <col min="5" max="5" width="12" style="92" customWidth="1"/>
    <col min="6" max="6" width="14.33203125" customWidth="1"/>
    <col min="7" max="37" width="12" customWidth="1"/>
    <col min="38" max="38" width="13.6640625" style="1" customWidth="1"/>
    <col min="44" max="44" width="16.33203125" customWidth="1"/>
    <col min="48" max="48" width="19.33203125" customWidth="1"/>
  </cols>
  <sheetData>
    <row r="1" spans="1:48" ht="16.8" thickBot="1"/>
    <row r="2" spans="1:48" ht="25.8">
      <c r="A2" s="38"/>
      <c r="B2" s="3"/>
      <c r="C2" s="3"/>
      <c r="D2" s="2101" t="s">
        <v>613</v>
      </c>
      <c r="E2" s="2101"/>
      <c r="F2" s="2101"/>
      <c r="G2" s="51"/>
      <c r="H2" s="52"/>
      <c r="I2" s="52"/>
      <c r="J2" s="53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2077" t="s">
        <v>351</v>
      </c>
      <c r="AC2" s="2078"/>
      <c r="AD2" s="2079" t="s">
        <v>614</v>
      </c>
      <c r="AE2" s="2080"/>
      <c r="AF2" s="2079" t="s">
        <v>352</v>
      </c>
      <c r="AG2" s="2078"/>
      <c r="AH2" s="148"/>
      <c r="AI2" s="147"/>
      <c r="AJ2" s="2103"/>
      <c r="AK2" s="2103"/>
      <c r="AL2" s="2103"/>
    </row>
    <row r="3" spans="1:48" ht="48" customHeight="1" thickBot="1">
      <c r="A3" s="15"/>
      <c r="B3" s="107"/>
      <c r="C3" s="103"/>
      <c r="D3" s="107" t="s">
        <v>615</v>
      </c>
      <c r="E3" s="105"/>
      <c r="F3" s="104"/>
      <c r="G3" s="2104" t="s">
        <v>1043</v>
      </c>
      <c r="H3" s="2104"/>
      <c r="I3" s="886" t="str">
        <f>MKC①!J3</f>
        <v>5</v>
      </c>
      <c r="J3" s="60" t="s">
        <v>616</v>
      </c>
      <c r="K3" s="58"/>
      <c r="N3" s="2110"/>
      <c r="O3" s="2110"/>
      <c r="P3" s="2110"/>
      <c r="Q3" s="59"/>
      <c r="R3" s="57"/>
      <c r="S3" s="58"/>
      <c r="T3" s="58"/>
      <c r="U3" s="58"/>
      <c r="V3" s="58"/>
      <c r="W3" s="58"/>
      <c r="X3" s="58"/>
      <c r="Y3" s="61"/>
      <c r="Z3" s="58"/>
      <c r="AA3" s="58"/>
      <c r="AB3" s="2105" t="s">
        <v>355</v>
      </c>
      <c r="AC3" s="2106"/>
      <c r="AD3" s="2107" t="s">
        <v>356</v>
      </c>
      <c r="AE3" s="2106"/>
      <c r="AF3" s="2107" t="s">
        <v>356</v>
      </c>
      <c r="AG3" s="2108"/>
      <c r="AH3" s="10"/>
      <c r="AI3" s="147" t="s">
        <v>617</v>
      </c>
      <c r="AJ3" s="2103">
        <f ca="1">TODAY()</f>
        <v>46164</v>
      </c>
      <c r="AK3" s="2103"/>
      <c r="AL3" s="2103"/>
      <c r="AM3" s="12"/>
      <c r="AN3" s="12"/>
      <c r="AO3" s="12"/>
      <c r="AP3" s="12"/>
      <c r="AQ3" s="12"/>
    </row>
    <row r="4" spans="1:48" ht="24" thickBot="1">
      <c r="A4" s="15"/>
      <c r="B4" s="102"/>
      <c r="C4" s="103"/>
      <c r="D4" s="102"/>
      <c r="E4" s="106"/>
      <c r="F4" s="10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2109"/>
      <c r="AC4" s="2109"/>
      <c r="AD4" s="2109"/>
      <c r="AE4" s="2109"/>
      <c r="AF4" s="2109"/>
      <c r="AG4" s="2109"/>
      <c r="AH4" s="62"/>
      <c r="AI4" s="62"/>
      <c r="AJ4" s="63"/>
      <c r="AK4" s="63"/>
      <c r="AL4" s="64"/>
    </row>
    <row r="5" spans="1:48" ht="30" customHeight="1" thickTop="1">
      <c r="A5" s="9"/>
      <c r="B5" s="2069" t="s">
        <v>1</v>
      </c>
      <c r="C5" s="136"/>
      <c r="D5" s="2071"/>
      <c r="E5" s="2073" t="s">
        <v>6</v>
      </c>
      <c r="F5" s="2075" t="s">
        <v>618</v>
      </c>
      <c r="G5" s="508">
        <f>DATE(2024,I3,1)</f>
        <v>45413</v>
      </c>
      <c r="H5" s="149">
        <f>G5+1</f>
        <v>45414</v>
      </c>
      <c r="I5" s="149">
        <f t="shared" ref="I5:AK5" si="0">H5+1</f>
        <v>45415</v>
      </c>
      <c r="J5" s="149">
        <f t="shared" si="0"/>
        <v>45416</v>
      </c>
      <c r="K5" s="149">
        <f t="shared" si="0"/>
        <v>45417</v>
      </c>
      <c r="L5" s="149">
        <f t="shared" si="0"/>
        <v>45418</v>
      </c>
      <c r="M5" s="149">
        <f t="shared" si="0"/>
        <v>45419</v>
      </c>
      <c r="N5" s="149">
        <f t="shared" si="0"/>
        <v>45420</v>
      </c>
      <c r="O5" s="149">
        <f t="shared" si="0"/>
        <v>45421</v>
      </c>
      <c r="P5" s="149">
        <f t="shared" si="0"/>
        <v>45422</v>
      </c>
      <c r="Q5" s="149">
        <f t="shared" si="0"/>
        <v>45423</v>
      </c>
      <c r="R5" s="149">
        <f t="shared" si="0"/>
        <v>45424</v>
      </c>
      <c r="S5" s="149">
        <f t="shared" si="0"/>
        <v>45425</v>
      </c>
      <c r="T5" s="149">
        <f t="shared" si="0"/>
        <v>45426</v>
      </c>
      <c r="U5" s="149">
        <f t="shared" si="0"/>
        <v>45427</v>
      </c>
      <c r="V5" s="149">
        <f t="shared" si="0"/>
        <v>45428</v>
      </c>
      <c r="W5" s="149">
        <f t="shared" si="0"/>
        <v>45429</v>
      </c>
      <c r="X5" s="149">
        <f t="shared" si="0"/>
        <v>45430</v>
      </c>
      <c r="Y5" s="149">
        <f t="shared" si="0"/>
        <v>45431</v>
      </c>
      <c r="Z5" s="149">
        <f t="shared" si="0"/>
        <v>45432</v>
      </c>
      <c r="AA5" s="149">
        <f t="shared" si="0"/>
        <v>45433</v>
      </c>
      <c r="AB5" s="149">
        <f t="shared" si="0"/>
        <v>45434</v>
      </c>
      <c r="AC5" s="149">
        <f t="shared" si="0"/>
        <v>45435</v>
      </c>
      <c r="AD5" s="149">
        <f t="shared" si="0"/>
        <v>45436</v>
      </c>
      <c r="AE5" s="149">
        <f t="shared" si="0"/>
        <v>45437</v>
      </c>
      <c r="AF5" s="149">
        <f t="shared" si="0"/>
        <v>45438</v>
      </c>
      <c r="AG5" s="149">
        <f t="shared" si="0"/>
        <v>45439</v>
      </c>
      <c r="AH5" s="149">
        <f t="shared" si="0"/>
        <v>45440</v>
      </c>
      <c r="AI5" s="149">
        <f t="shared" si="0"/>
        <v>45441</v>
      </c>
      <c r="AJ5" s="149">
        <f t="shared" si="0"/>
        <v>45442</v>
      </c>
      <c r="AK5" s="149">
        <f t="shared" si="0"/>
        <v>45443</v>
      </c>
      <c r="AL5" s="150"/>
      <c r="AN5" s="2405" t="s">
        <v>1045</v>
      </c>
      <c r="AO5" s="2406"/>
      <c r="AP5" s="2403">
        <v>18</v>
      </c>
      <c r="AQ5" s="2404"/>
    </row>
    <row r="6" spans="1:48" ht="30" customHeight="1" thickBot="1">
      <c r="A6" s="9"/>
      <c r="B6" s="2070"/>
      <c r="C6" s="137"/>
      <c r="D6" s="2072"/>
      <c r="E6" s="2074"/>
      <c r="F6" s="2076"/>
      <c r="G6" s="138">
        <f t="shared" ref="G6:AK6" si="1">+G5</f>
        <v>45413</v>
      </c>
      <c r="H6" s="138">
        <f t="shared" si="1"/>
        <v>45414</v>
      </c>
      <c r="I6" s="138">
        <f t="shared" si="1"/>
        <v>45415</v>
      </c>
      <c r="J6" s="138">
        <f t="shared" si="1"/>
        <v>45416</v>
      </c>
      <c r="K6" s="138">
        <f t="shared" si="1"/>
        <v>45417</v>
      </c>
      <c r="L6" s="138">
        <f t="shared" si="1"/>
        <v>45418</v>
      </c>
      <c r="M6" s="138">
        <f t="shared" si="1"/>
        <v>45419</v>
      </c>
      <c r="N6" s="138">
        <f t="shared" si="1"/>
        <v>45420</v>
      </c>
      <c r="O6" s="138">
        <f t="shared" si="1"/>
        <v>45421</v>
      </c>
      <c r="P6" s="138">
        <f t="shared" si="1"/>
        <v>45422</v>
      </c>
      <c r="Q6" s="138">
        <f t="shared" si="1"/>
        <v>45423</v>
      </c>
      <c r="R6" s="138">
        <f t="shared" si="1"/>
        <v>45424</v>
      </c>
      <c r="S6" s="138">
        <f t="shared" si="1"/>
        <v>45425</v>
      </c>
      <c r="T6" s="138">
        <f t="shared" si="1"/>
        <v>45426</v>
      </c>
      <c r="U6" s="138">
        <f t="shared" si="1"/>
        <v>45427</v>
      </c>
      <c r="V6" s="138">
        <f t="shared" si="1"/>
        <v>45428</v>
      </c>
      <c r="W6" s="138">
        <f t="shared" si="1"/>
        <v>45429</v>
      </c>
      <c r="X6" s="138">
        <f t="shared" si="1"/>
        <v>45430</v>
      </c>
      <c r="Y6" s="138">
        <f t="shared" si="1"/>
        <v>45431</v>
      </c>
      <c r="Z6" s="138">
        <f t="shared" si="1"/>
        <v>45432</v>
      </c>
      <c r="AA6" s="138">
        <f t="shared" si="1"/>
        <v>45433</v>
      </c>
      <c r="AB6" s="138">
        <f t="shared" si="1"/>
        <v>45434</v>
      </c>
      <c r="AC6" s="138">
        <f t="shared" si="1"/>
        <v>45435</v>
      </c>
      <c r="AD6" s="138">
        <f t="shared" si="1"/>
        <v>45436</v>
      </c>
      <c r="AE6" s="138">
        <f t="shared" si="1"/>
        <v>45437</v>
      </c>
      <c r="AF6" s="138">
        <f t="shared" si="1"/>
        <v>45438</v>
      </c>
      <c r="AG6" s="138">
        <f t="shared" si="1"/>
        <v>45439</v>
      </c>
      <c r="AH6" s="138">
        <f t="shared" si="1"/>
        <v>45440</v>
      </c>
      <c r="AI6" s="138">
        <f t="shared" si="1"/>
        <v>45441</v>
      </c>
      <c r="AJ6" s="138">
        <f t="shared" si="1"/>
        <v>45442</v>
      </c>
      <c r="AK6" s="138">
        <f t="shared" si="1"/>
        <v>45443</v>
      </c>
      <c r="AL6" s="151"/>
      <c r="AN6" s="2407"/>
      <c r="AO6" s="2408"/>
      <c r="AP6" s="2409"/>
      <c r="AQ6" s="2410"/>
    </row>
    <row r="7" spans="1:48" ht="30.75" customHeight="1" thickTop="1">
      <c r="A7" s="238" t="s">
        <v>9</v>
      </c>
      <c r="B7" s="2081" t="s">
        <v>1055</v>
      </c>
      <c r="C7" s="2067" t="s">
        <v>120</v>
      </c>
      <c r="D7" s="2068"/>
      <c r="E7" s="127">
        <f>+GL!E11</f>
        <v>0</v>
      </c>
      <c r="F7" s="128">
        <f>MKJ・MLC・MLL!G7</f>
        <v>0</v>
      </c>
      <c r="G7" s="798">
        <f>MKJ・MLC・MLL!H7</f>
        <v>0</v>
      </c>
      <c r="H7" s="798">
        <f>MKJ・MLC・MLL!I7</f>
        <v>0</v>
      </c>
      <c r="I7" s="798">
        <f>MKJ・MLC・MLL!J7</f>
        <v>0</v>
      </c>
      <c r="J7" s="798">
        <f>MKJ・MLC・MLL!K7</f>
        <v>0</v>
      </c>
      <c r="K7" s="798">
        <f>MKJ・MLC・MLL!L7</f>
        <v>0</v>
      </c>
      <c r="L7" s="798">
        <f>MKJ・MLC・MLL!M7</f>
        <v>0</v>
      </c>
      <c r="M7" s="798">
        <f>MKJ・MLC・MLL!N7</f>
        <v>0</v>
      </c>
      <c r="N7" s="798">
        <f>MKJ・MLC・MLL!O7</f>
        <v>0</v>
      </c>
      <c r="O7" s="798">
        <f>MKJ・MLC・MLL!P7</f>
        <v>0</v>
      </c>
      <c r="P7" s="798">
        <f>MKJ・MLC・MLL!Q7</f>
        <v>0</v>
      </c>
      <c r="Q7" s="798">
        <f>MKJ・MLC・MLL!R7</f>
        <v>0</v>
      </c>
      <c r="R7" s="798">
        <f>MKJ・MLC・MLL!S7</f>
        <v>0</v>
      </c>
      <c r="S7" s="798">
        <f>MKJ・MLC・MLL!T7</f>
        <v>0</v>
      </c>
      <c r="T7" s="798">
        <f>MKJ・MLC・MLL!U7</f>
        <v>0</v>
      </c>
      <c r="U7" s="798">
        <f>MKJ・MLC・MLL!V7</f>
        <v>0</v>
      </c>
      <c r="V7" s="798">
        <f>MKJ・MLC・MLL!W7</f>
        <v>0</v>
      </c>
      <c r="W7" s="798">
        <f>MKJ・MLC・MLL!X7</f>
        <v>0</v>
      </c>
      <c r="X7" s="798">
        <f>MKJ・MLC・MLL!Y7</f>
        <v>0</v>
      </c>
      <c r="Y7" s="798">
        <f>MKJ・MLC・MLL!Z7</f>
        <v>0</v>
      </c>
      <c r="Z7" s="798">
        <f>MKJ・MLC・MLL!AA7</f>
        <v>0</v>
      </c>
      <c r="AA7" s="798">
        <f>MKJ・MLC・MLL!AB7</f>
        <v>0</v>
      </c>
      <c r="AB7" s="798">
        <f>MKJ・MLC・MLL!AC7</f>
        <v>0</v>
      </c>
      <c r="AC7" s="798">
        <f>MKJ・MLC・MLL!AD7</f>
        <v>0</v>
      </c>
      <c r="AD7" s="798">
        <f>MKJ・MLC・MLL!AE7</f>
        <v>0</v>
      </c>
      <c r="AE7" s="798">
        <f>MKJ・MLC・MLL!AF7</f>
        <v>0</v>
      </c>
      <c r="AF7" s="798">
        <f>MKJ・MLC・MLL!AG7</f>
        <v>0</v>
      </c>
      <c r="AG7" s="798">
        <f>MKJ・MLC・MLL!AH7</f>
        <v>0</v>
      </c>
      <c r="AH7" s="798">
        <f>MKJ・MLC・MLL!AI7</f>
        <v>0</v>
      </c>
      <c r="AI7" s="798">
        <f>MKJ・MLC・MLL!AJ7</f>
        <v>0</v>
      </c>
      <c r="AJ7" s="798">
        <f>MKJ・MLC・MLL!AK7</f>
        <v>0</v>
      </c>
      <c r="AK7" s="798">
        <f>MKJ・MLC・MLL!AL7</f>
        <v>0</v>
      </c>
      <c r="AL7" s="130">
        <f>MKJ・MLC・MLL!AM7</f>
        <v>0</v>
      </c>
      <c r="AN7" s="2399" t="s">
        <v>1047</v>
      </c>
      <c r="AO7" s="2400"/>
      <c r="AP7" s="2403">
        <v>900</v>
      </c>
      <c r="AQ7" s="2404"/>
      <c r="AR7" s="46"/>
    </row>
    <row r="8" spans="1:48" ht="30.75" customHeight="1">
      <c r="A8" s="238" t="s">
        <v>9</v>
      </c>
      <c r="B8" s="2082"/>
      <c r="C8" s="2084" t="s">
        <v>621</v>
      </c>
      <c r="D8" s="2085"/>
      <c r="E8" s="80"/>
      <c r="F8" s="80">
        <f>MKJ・MLC・MLL!G8</f>
        <v>0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31">
        <f>SUM(G8:AK8)+F8</f>
        <v>0</v>
      </c>
      <c r="AN8" s="2399" t="s">
        <v>1048</v>
      </c>
      <c r="AO8" s="2400"/>
      <c r="AP8" s="2397">
        <v>320</v>
      </c>
      <c r="AQ8" s="2398"/>
      <c r="AR8" s="47"/>
    </row>
    <row r="9" spans="1:48" ht="30.75" customHeight="1">
      <c r="A9" s="238" t="s">
        <v>9</v>
      </c>
      <c r="B9" s="2082"/>
      <c r="C9" s="2120" t="s">
        <v>622</v>
      </c>
      <c r="D9" s="2121"/>
      <c r="E9" s="122"/>
      <c r="F9" s="334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35"/>
      <c r="AN9" s="455"/>
      <c r="AO9" s="456"/>
      <c r="AP9" s="457"/>
      <c r="AQ9" s="458"/>
      <c r="AR9" s="47"/>
    </row>
    <row r="10" spans="1:48" ht="30.75" customHeight="1" thickBot="1">
      <c r="A10" s="238" t="s">
        <v>9</v>
      </c>
      <c r="B10" s="2082"/>
      <c r="C10" s="2049" t="s">
        <v>54</v>
      </c>
      <c r="D10" s="2050"/>
      <c r="E10" s="320"/>
      <c r="F10" s="321">
        <f>MKJ・MLC・MLL!G10</f>
        <v>0</v>
      </c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  <c r="AD10" s="322"/>
      <c r="AE10" s="322"/>
      <c r="AF10" s="322"/>
      <c r="AG10" s="322"/>
      <c r="AH10" s="322"/>
      <c r="AI10" s="322"/>
      <c r="AJ10" s="322"/>
      <c r="AK10" s="322"/>
      <c r="AL10" s="333"/>
    </row>
    <row r="11" spans="1:48" ht="30.75" customHeight="1" thickTop="1">
      <c r="A11" s="238" t="s">
        <v>9</v>
      </c>
      <c r="B11" s="2082"/>
      <c r="C11" s="2051" t="s">
        <v>40</v>
      </c>
      <c r="D11" s="2052"/>
      <c r="E11" s="152"/>
      <c r="F11" s="152">
        <f>MKJ・MLC・MLL!G11</f>
        <v>0</v>
      </c>
      <c r="G11" s="153">
        <f>MKJ・MLC・MLL!H11</f>
        <v>0</v>
      </c>
      <c r="H11" s="153">
        <f>MKJ・MLC・MLL!I11</f>
        <v>0</v>
      </c>
      <c r="I11" s="153">
        <f>MKJ・MLC・MLL!J11</f>
        <v>0</v>
      </c>
      <c r="J11" s="153">
        <f>MKJ・MLC・MLL!K11</f>
        <v>0</v>
      </c>
      <c r="K11" s="153">
        <f>MKJ・MLC・MLL!L11</f>
        <v>0</v>
      </c>
      <c r="L11" s="153">
        <f>MKJ・MLC・MLL!M11</f>
        <v>0</v>
      </c>
      <c r="M11" s="153">
        <f>MKJ・MLC・MLL!N11</f>
        <v>0</v>
      </c>
      <c r="N11" s="153">
        <f>MKJ・MLC・MLL!O11</f>
        <v>0</v>
      </c>
      <c r="O11" s="153">
        <f>MKJ・MLC・MLL!P11</f>
        <v>0</v>
      </c>
      <c r="P11" s="153">
        <f>MKJ・MLC・MLL!Q11</f>
        <v>0</v>
      </c>
      <c r="Q11" s="153">
        <f>MKJ・MLC・MLL!R11</f>
        <v>0</v>
      </c>
      <c r="R11" s="153">
        <f>MKJ・MLC・MLL!S11</f>
        <v>0</v>
      </c>
      <c r="S11" s="153">
        <f>MKJ・MLC・MLL!T11</f>
        <v>0</v>
      </c>
      <c r="T11" s="153">
        <f>MKJ・MLC・MLL!U11</f>
        <v>0</v>
      </c>
      <c r="U11" s="153">
        <f>MKJ・MLC・MLL!V11</f>
        <v>0</v>
      </c>
      <c r="V11" s="153">
        <f>MKJ・MLC・MLL!W11</f>
        <v>0</v>
      </c>
      <c r="W11" s="153">
        <f>MKJ・MLC・MLL!X11</f>
        <v>0</v>
      </c>
      <c r="X11" s="153">
        <f>MKJ・MLC・MLL!Y11</f>
        <v>0</v>
      </c>
      <c r="Y11" s="153">
        <f>MKJ・MLC・MLL!Z11</f>
        <v>0</v>
      </c>
      <c r="Z11" s="153">
        <f>MKJ・MLC・MLL!AA11</f>
        <v>0</v>
      </c>
      <c r="AA11" s="153">
        <f>MKJ・MLC・MLL!AB11</f>
        <v>0</v>
      </c>
      <c r="AB11" s="153">
        <f>MKJ・MLC・MLL!AC11</f>
        <v>0</v>
      </c>
      <c r="AC11" s="153">
        <f>MKJ・MLC・MLL!AD11</f>
        <v>0</v>
      </c>
      <c r="AD11" s="153">
        <f>MKJ・MLC・MLL!AE11</f>
        <v>0</v>
      </c>
      <c r="AE11" s="153">
        <f>MKJ・MLC・MLL!AF11</f>
        <v>0</v>
      </c>
      <c r="AF11" s="153">
        <f>MKJ・MLC・MLL!AG11</f>
        <v>0</v>
      </c>
      <c r="AG11" s="153">
        <f>MKJ・MLC・MLL!AH11</f>
        <v>0</v>
      </c>
      <c r="AH11" s="153">
        <f>MKJ・MLC・MLL!AI11</f>
        <v>0</v>
      </c>
      <c r="AI11" s="153">
        <f>MKJ・MLC・MLL!AJ11</f>
        <v>0</v>
      </c>
      <c r="AJ11" s="153">
        <f>MKJ・MLC・MLL!AK11</f>
        <v>0</v>
      </c>
      <c r="AK11" s="153">
        <f>MKJ・MLC・MLL!AL11</f>
        <v>0</v>
      </c>
      <c r="AL11" s="178">
        <f>MKJ・MLC・MLL!AM11</f>
        <v>0</v>
      </c>
      <c r="AN11" s="2399" t="s">
        <v>1049</v>
      </c>
      <c r="AO11" s="2400"/>
      <c r="AP11" s="2401" t="e">
        <f>AP7/#REF!</f>
        <v>#REF!</v>
      </c>
      <c r="AQ11" s="2402"/>
    </row>
    <row r="12" spans="1:48" ht="30.75" customHeight="1">
      <c r="A12" s="238" t="s">
        <v>9</v>
      </c>
      <c r="B12" s="2082"/>
      <c r="C12" s="2053" t="s">
        <v>140</v>
      </c>
      <c r="D12" s="2054"/>
      <c r="E12" s="123"/>
      <c r="F12" s="120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86"/>
      <c r="AN12" s="49"/>
      <c r="AO12" s="49"/>
      <c r="AP12" s="118"/>
      <c r="AQ12" s="118"/>
      <c r="AS12" s="455"/>
      <c r="AT12" s="456"/>
      <c r="AU12" s="457"/>
      <c r="AV12" s="458"/>
    </row>
    <row r="13" spans="1:48" ht="30.75" customHeight="1">
      <c r="A13" s="238" t="s">
        <v>9</v>
      </c>
      <c r="B13" s="2082"/>
      <c r="C13" s="2122" t="s">
        <v>623</v>
      </c>
      <c r="D13" s="2123"/>
      <c r="E13" s="80"/>
      <c r="F13" s="80"/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327"/>
      <c r="AH13" s="327"/>
      <c r="AI13" s="327"/>
      <c r="AJ13" s="327"/>
      <c r="AK13" s="327"/>
      <c r="AL13" s="372"/>
      <c r="AN13" s="49"/>
      <c r="AO13" s="49"/>
      <c r="AP13" s="118"/>
      <c r="AQ13" s="118"/>
      <c r="AS13" s="455"/>
      <c r="AT13" s="456"/>
      <c r="AU13" s="457"/>
      <c r="AV13" s="458"/>
    </row>
    <row r="14" spans="1:48" ht="30.75" customHeight="1">
      <c r="A14" s="238" t="s">
        <v>9</v>
      </c>
      <c r="B14" s="2082"/>
      <c r="C14" s="2131" t="s">
        <v>624</v>
      </c>
      <c r="D14" s="2132"/>
      <c r="E14" s="170"/>
      <c r="F14" s="171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3"/>
      <c r="AS14" s="2399" t="s">
        <v>1050</v>
      </c>
      <c r="AT14" s="2400"/>
      <c r="AU14" s="2397" t="e">
        <f>F15+AP7-#REF!*#REF!</f>
        <v>#REF!</v>
      </c>
      <c r="AV14" s="2398"/>
    </row>
    <row r="15" spans="1:48" ht="30.75" customHeight="1">
      <c r="A15" s="238" t="s">
        <v>9</v>
      </c>
      <c r="B15" s="2082"/>
      <c r="C15" s="2059" t="s">
        <v>53</v>
      </c>
      <c r="D15" s="2060"/>
      <c r="E15" s="174"/>
      <c r="F15" s="175">
        <f>MKJ・MLC・MLL!G15</f>
        <v>140</v>
      </c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76"/>
    </row>
    <row r="16" spans="1:48" ht="28.5" hidden="1" customHeight="1">
      <c r="A16" s="238"/>
      <c r="B16" s="2082"/>
      <c r="C16" s="2090" t="s">
        <v>625</v>
      </c>
      <c r="D16" s="2090"/>
      <c r="E16" s="2086" t="s">
        <v>633</v>
      </c>
      <c r="F16" s="125"/>
      <c r="G16" s="116" t="e">
        <f>+#REF!</f>
        <v>#REF!</v>
      </c>
      <c r="H16" s="116" t="e">
        <f>+#REF!</f>
        <v>#REF!</v>
      </c>
      <c r="I16" s="116" t="e">
        <f>+#REF!</f>
        <v>#REF!</v>
      </c>
      <c r="J16" s="116" t="e">
        <f>+#REF!</f>
        <v>#REF!</v>
      </c>
      <c r="K16" s="116" t="e">
        <f>+#REF!</f>
        <v>#REF!</v>
      </c>
      <c r="L16" s="116" t="e">
        <f>+#REF!</f>
        <v>#REF!</v>
      </c>
      <c r="M16" s="116" t="e">
        <f>+#REF!</f>
        <v>#REF!</v>
      </c>
      <c r="N16" s="116" t="e">
        <f>+#REF!</f>
        <v>#REF!</v>
      </c>
      <c r="O16" s="116" t="e">
        <f>+#REF!</f>
        <v>#REF!</v>
      </c>
      <c r="P16" s="116" t="e">
        <f>+#REF!</f>
        <v>#REF!</v>
      </c>
      <c r="Q16" s="116" t="e">
        <f>+#REF!</f>
        <v>#REF!</v>
      </c>
      <c r="R16" s="116" t="e">
        <f>+#REF!</f>
        <v>#REF!</v>
      </c>
      <c r="S16" s="116" t="e">
        <f>+#REF!</f>
        <v>#REF!</v>
      </c>
      <c r="T16" s="116" t="e">
        <f>+#REF!</f>
        <v>#REF!</v>
      </c>
      <c r="U16" s="116" t="e">
        <f>+#REF!</f>
        <v>#REF!</v>
      </c>
      <c r="V16" s="116" t="e">
        <f>+#REF!</f>
        <v>#REF!</v>
      </c>
      <c r="W16" s="116" t="e">
        <f>+#REF!</f>
        <v>#REF!</v>
      </c>
      <c r="X16" s="116" t="e">
        <f>+#REF!</f>
        <v>#REF!</v>
      </c>
      <c r="Y16" s="116" t="e">
        <f>+#REF!</f>
        <v>#REF!</v>
      </c>
      <c r="Z16" s="116" t="e">
        <f>+#REF!</f>
        <v>#REF!</v>
      </c>
      <c r="AA16" s="116" t="e">
        <f>+#REF!</f>
        <v>#REF!</v>
      </c>
      <c r="AB16" s="116" t="e">
        <f>+#REF!</f>
        <v>#REF!</v>
      </c>
      <c r="AC16" s="116" t="e">
        <f>+#REF!</f>
        <v>#REF!</v>
      </c>
      <c r="AD16" s="116" t="e">
        <f>+#REF!</f>
        <v>#REF!</v>
      </c>
      <c r="AE16" s="116" t="e">
        <f>+#REF!</f>
        <v>#REF!</v>
      </c>
      <c r="AF16" s="116" t="e">
        <f>+#REF!</f>
        <v>#REF!</v>
      </c>
      <c r="AG16" s="116" t="e">
        <f>+#REF!</f>
        <v>#REF!</v>
      </c>
      <c r="AH16" s="116" t="e">
        <f>+#REF!</f>
        <v>#REF!</v>
      </c>
      <c r="AI16" s="116" t="e">
        <f>+#REF!</f>
        <v>#REF!</v>
      </c>
      <c r="AJ16" s="116" t="e">
        <f>+#REF!</f>
        <v>#REF!</v>
      </c>
      <c r="AK16" s="116" t="e">
        <f>+#REF!</f>
        <v>#REF!</v>
      </c>
      <c r="AL16" s="187" t="e">
        <f>SUM(G16:AK16)</f>
        <v>#REF!</v>
      </c>
    </row>
    <row r="17" spans="1:48" ht="28.5" hidden="1" customHeight="1">
      <c r="A17" s="238"/>
      <c r="B17" s="2082"/>
      <c r="C17" s="2089" t="s">
        <v>627</v>
      </c>
      <c r="D17" s="2089"/>
      <c r="E17" s="2087"/>
      <c r="F17" s="213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135"/>
    </row>
    <row r="18" spans="1:48" ht="28.5" hidden="1" customHeight="1">
      <c r="A18" s="238"/>
      <c r="B18" s="2082"/>
      <c r="C18" s="2093" t="s">
        <v>628</v>
      </c>
      <c r="D18" s="2191"/>
      <c r="E18" s="2087"/>
      <c r="F18" s="336"/>
      <c r="G18" s="331"/>
      <c r="H18" s="331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31"/>
      <c r="V18" s="331"/>
      <c r="W18" s="331"/>
      <c r="X18" s="331"/>
      <c r="Y18" s="331"/>
      <c r="Z18" s="331"/>
      <c r="AA18" s="331"/>
      <c r="AB18" s="331"/>
      <c r="AC18" s="331"/>
      <c r="AD18" s="331"/>
      <c r="AE18" s="331"/>
      <c r="AF18" s="331"/>
      <c r="AG18" s="331"/>
      <c r="AH18" s="331"/>
      <c r="AI18" s="331"/>
      <c r="AJ18" s="331"/>
      <c r="AK18" s="331"/>
      <c r="AL18" s="332"/>
    </row>
    <row r="19" spans="1:48" ht="28.5" hidden="1" customHeight="1">
      <c r="A19" s="238"/>
      <c r="B19" s="2082"/>
      <c r="C19" s="2095" t="s">
        <v>629</v>
      </c>
      <c r="D19" s="2192"/>
      <c r="E19" s="2091"/>
      <c r="F19" s="171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3"/>
      <c r="AU19" s="48"/>
      <c r="AV19" s="48"/>
    </row>
    <row r="20" spans="1:48" ht="30.75" customHeight="1">
      <c r="A20" s="238" t="s">
        <v>9</v>
      </c>
      <c r="B20" s="2082"/>
      <c r="C20" s="2090" t="s">
        <v>625</v>
      </c>
      <c r="D20" s="2090"/>
      <c r="E20" s="2411"/>
      <c r="F20" s="125">
        <f>MKJ・MLC・MLL!G20</f>
        <v>0</v>
      </c>
      <c r="G20" s="116">
        <f>MKJ・MLC・MLL!H20</f>
        <v>0</v>
      </c>
      <c r="H20" s="116">
        <f>MKJ・MLC・MLL!I20</f>
        <v>0</v>
      </c>
      <c r="I20" s="116">
        <f>MKJ・MLC・MLL!J20</f>
        <v>0</v>
      </c>
      <c r="J20" s="116">
        <f>MKJ・MLC・MLL!K20</f>
        <v>0</v>
      </c>
      <c r="K20" s="116">
        <f>MKJ・MLC・MLL!L20</f>
        <v>0</v>
      </c>
      <c r="L20" s="116">
        <f>MKJ・MLC・MLL!M20</f>
        <v>0</v>
      </c>
      <c r="M20" s="116">
        <f>MKJ・MLC・MLL!N20</f>
        <v>0</v>
      </c>
      <c r="N20" s="116">
        <f>MKJ・MLC・MLL!O20</f>
        <v>0</v>
      </c>
      <c r="O20" s="116">
        <f>MKJ・MLC・MLL!P20</f>
        <v>0</v>
      </c>
      <c r="P20" s="116">
        <f>MKJ・MLC・MLL!Q20</f>
        <v>0</v>
      </c>
      <c r="Q20" s="116">
        <f>MKJ・MLC・MLL!R20</f>
        <v>0</v>
      </c>
      <c r="R20" s="116">
        <f>MKJ・MLC・MLL!S20</f>
        <v>0</v>
      </c>
      <c r="S20" s="116">
        <f>MKJ・MLC・MLL!T20</f>
        <v>0</v>
      </c>
      <c r="T20" s="116">
        <f>MKJ・MLC・MLL!U20</f>
        <v>0</v>
      </c>
      <c r="U20" s="116">
        <f>MKJ・MLC・MLL!V20</f>
        <v>0</v>
      </c>
      <c r="V20" s="116">
        <f>MKJ・MLC・MLL!W20</f>
        <v>0</v>
      </c>
      <c r="W20" s="116">
        <f>MKJ・MLC・MLL!X20</f>
        <v>0</v>
      </c>
      <c r="X20" s="116">
        <f>MKJ・MLC・MLL!Y20</f>
        <v>0</v>
      </c>
      <c r="Y20" s="116">
        <f>MKJ・MLC・MLL!Z20</f>
        <v>0</v>
      </c>
      <c r="Z20" s="116">
        <f>MKJ・MLC・MLL!AA20</f>
        <v>0</v>
      </c>
      <c r="AA20" s="116">
        <f>MKJ・MLC・MLL!AB20</f>
        <v>0</v>
      </c>
      <c r="AB20" s="116">
        <f>MKJ・MLC・MLL!AC20</f>
        <v>0</v>
      </c>
      <c r="AC20" s="116">
        <f>MKJ・MLC・MLL!AD20</f>
        <v>0</v>
      </c>
      <c r="AD20" s="116">
        <f>MKJ・MLC・MLL!AE20</f>
        <v>0</v>
      </c>
      <c r="AE20" s="116">
        <f>MKJ・MLC・MLL!AF20</f>
        <v>0</v>
      </c>
      <c r="AF20" s="116">
        <f>MKJ・MLC・MLL!AG20</f>
        <v>0</v>
      </c>
      <c r="AG20" s="116">
        <f>MKJ・MLC・MLL!AH20</f>
        <v>0</v>
      </c>
      <c r="AH20" s="116">
        <f>MKJ・MLC・MLL!AI20</f>
        <v>0</v>
      </c>
      <c r="AI20" s="116">
        <f>MKJ・MLC・MLL!AJ20</f>
        <v>0</v>
      </c>
      <c r="AJ20" s="116">
        <f>MKJ・MLC・MLL!AK20</f>
        <v>0</v>
      </c>
      <c r="AK20" s="116">
        <f>MKJ・MLC・MLL!AL20</f>
        <v>0</v>
      </c>
      <c r="AL20" s="187">
        <f>MKJ・MLC・MLL!AM20</f>
        <v>0</v>
      </c>
    </row>
    <row r="21" spans="1:48" ht="30.75" customHeight="1">
      <c r="A21" s="238" t="s">
        <v>9</v>
      </c>
      <c r="B21" s="2082"/>
      <c r="C21" s="2089" t="s">
        <v>627</v>
      </c>
      <c r="D21" s="2089"/>
      <c r="E21" s="2412"/>
      <c r="F21" s="213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135"/>
    </row>
    <row r="22" spans="1:48" ht="30.75" customHeight="1">
      <c r="A22" s="238" t="s">
        <v>9</v>
      </c>
      <c r="B22" s="2082"/>
      <c r="C22" s="2093" t="s">
        <v>628</v>
      </c>
      <c r="D22" s="2191"/>
      <c r="E22" s="2412"/>
      <c r="F22" s="336"/>
      <c r="G22" s="331"/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  <c r="T22" s="331"/>
      <c r="U22" s="331"/>
      <c r="V22" s="331"/>
      <c r="W22" s="331"/>
      <c r="X22" s="331"/>
      <c r="Y22" s="331"/>
      <c r="Z22" s="331"/>
      <c r="AA22" s="331"/>
      <c r="AB22" s="331"/>
      <c r="AC22" s="331"/>
      <c r="AD22" s="331"/>
      <c r="AE22" s="331"/>
      <c r="AF22" s="331"/>
      <c r="AG22" s="331"/>
      <c r="AH22" s="331"/>
      <c r="AI22" s="331"/>
      <c r="AJ22" s="331"/>
      <c r="AK22" s="331"/>
      <c r="AL22" s="332"/>
    </row>
    <row r="23" spans="1:48" ht="30.75" customHeight="1">
      <c r="A23" s="238" t="s">
        <v>9</v>
      </c>
      <c r="B23" s="2082"/>
      <c r="C23" s="2095" t="s">
        <v>629</v>
      </c>
      <c r="D23" s="2192"/>
      <c r="E23" s="2412"/>
      <c r="F23" s="171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3"/>
      <c r="AU23" s="48"/>
      <c r="AV23" s="48"/>
    </row>
    <row r="24" spans="1:48" ht="28.5" hidden="1" customHeight="1">
      <c r="A24" s="238"/>
      <c r="B24" s="2082"/>
      <c r="C24" s="2090" t="s">
        <v>630</v>
      </c>
      <c r="D24" s="2102"/>
      <c r="E24" s="2413"/>
      <c r="F24" s="125"/>
      <c r="G24" s="116" t="e">
        <f>+#REF!</f>
        <v>#REF!</v>
      </c>
      <c r="H24" s="116" t="e">
        <f>+#REF!</f>
        <v>#REF!</v>
      </c>
      <c r="I24" s="116" t="e">
        <f>+#REF!</f>
        <v>#REF!</v>
      </c>
      <c r="J24" s="116" t="e">
        <f>+#REF!</f>
        <v>#REF!</v>
      </c>
      <c r="K24" s="116" t="e">
        <f>+#REF!</f>
        <v>#REF!</v>
      </c>
      <c r="L24" s="116" t="e">
        <f>+#REF!</f>
        <v>#REF!</v>
      </c>
      <c r="M24" s="116" t="e">
        <f>+#REF!</f>
        <v>#REF!</v>
      </c>
      <c r="N24" s="116" t="e">
        <f>+#REF!</f>
        <v>#REF!</v>
      </c>
      <c r="O24" s="116" t="e">
        <f>+#REF!</f>
        <v>#REF!</v>
      </c>
      <c r="P24" s="116" t="e">
        <f>+#REF!</f>
        <v>#REF!</v>
      </c>
      <c r="Q24" s="116" t="e">
        <f>+#REF!</f>
        <v>#REF!</v>
      </c>
      <c r="R24" s="116" t="e">
        <f>+#REF!</f>
        <v>#REF!</v>
      </c>
      <c r="S24" s="116" t="e">
        <f>+#REF!</f>
        <v>#REF!</v>
      </c>
      <c r="T24" s="116" t="e">
        <f>+#REF!</f>
        <v>#REF!</v>
      </c>
      <c r="U24" s="116" t="e">
        <f>+#REF!</f>
        <v>#REF!</v>
      </c>
      <c r="V24" s="116" t="e">
        <f>+#REF!</f>
        <v>#REF!</v>
      </c>
      <c r="W24" s="116" t="e">
        <f>+#REF!</f>
        <v>#REF!</v>
      </c>
      <c r="X24" s="116" t="e">
        <f>+#REF!</f>
        <v>#REF!</v>
      </c>
      <c r="Y24" s="116" t="e">
        <f>+#REF!</f>
        <v>#REF!</v>
      </c>
      <c r="Z24" s="116" t="e">
        <f>+#REF!</f>
        <v>#REF!</v>
      </c>
      <c r="AA24" s="116" t="e">
        <f>+#REF!</f>
        <v>#REF!</v>
      </c>
      <c r="AB24" s="116" t="e">
        <f>+#REF!</f>
        <v>#REF!</v>
      </c>
      <c r="AC24" s="116" t="e">
        <f>+#REF!</f>
        <v>#REF!</v>
      </c>
      <c r="AD24" s="116" t="e">
        <f>+#REF!</f>
        <v>#REF!</v>
      </c>
      <c r="AE24" s="116" t="e">
        <f>+#REF!</f>
        <v>#REF!</v>
      </c>
      <c r="AF24" s="116" t="e">
        <f>+#REF!</f>
        <v>#REF!</v>
      </c>
      <c r="AG24" s="116" t="e">
        <f>+#REF!</f>
        <v>#REF!</v>
      </c>
      <c r="AH24" s="116" t="e">
        <f>+#REF!</f>
        <v>#REF!</v>
      </c>
      <c r="AI24" s="116" t="e">
        <f>+#REF!</f>
        <v>#REF!</v>
      </c>
      <c r="AJ24" s="116" t="e">
        <f>+#REF!</f>
        <v>#REF!</v>
      </c>
      <c r="AK24" s="116" t="e">
        <f>+#REF!</f>
        <v>#REF!</v>
      </c>
      <c r="AL24" s="187" t="e">
        <f>SUM(G24:AK24)</f>
        <v>#REF!</v>
      </c>
    </row>
    <row r="25" spans="1:48" ht="28.5" hidden="1" customHeight="1">
      <c r="A25" s="238"/>
      <c r="B25" s="2082"/>
      <c r="C25" s="2089" t="s">
        <v>631</v>
      </c>
      <c r="D25" s="2092"/>
      <c r="E25" s="2413"/>
      <c r="F25" s="80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135"/>
    </row>
    <row r="26" spans="1:48" ht="28.5" hidden="1" customHeight="1">
      <c r="A26" s="238"/>
      <c r="B26" s="2082"/>
      <c r="C26" s="2097" t="s">
        <v>632</v>
      </c>
      <c r="D26" s="2133"/>
      <c r="E26" s="2413"/>
      <c r="F26" s="122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  <c r="AG26" s="329"/>
      <c r="AH26" s="329"/>
      <c r="AI26" s="329"/>
      <c r="AJ26" s="329"/>
      <c r="AK26" s="329"/>
      <c r="AL26" s="330"/>
      <c r="AU26" s="48"/>
      <c r="AV26" s="48"/>
    </row>
    <row r="27" spans="1:48" ht="28.5" hidden="1" customHeight="1">
      <c r="A27" s="238"/>
      <c r="B27" s="2082"/>
      <c r="C27" s="2099" t="s">
        <v>52</v>
      </c>
      <c r="D27" s="2193"/>
      <c r="E27" s="2413"/>
      <c r="F27" s="360" t="e">
        <f>+#REF!</f>
        <v>#REF!</v>
      </c>
      <c r="G27" s="361"/>
      <c r="H27" s="361"/>
      <c r="I27" s="361"/>
      <c r="J27" s="361"/>
      <c r="K27" s="361"/>
      <c r="L27" s="361"/>
      <c r="M27" s="361"/>
      <c r="N27" s="361"/>
      <c r="O27" s="361"/>
      <c r="P27" s="361"/>
      <c r="Q27" s="361"/>
      <c r="R27" s="361"/>
      <c r="S27" s="361"/>
      <c r="T27" s="361"/>
      <c r="U27" s="361"/>
      <c r="V27" s="361"/>
      <c r="W27" s="361"/>
      <c r="X27" s="361"/>
      <c r="Y27" s="361"/>
      <c r="Z27" s="361"/>
      <c r="AA27" s="361"/>
      <c r="AB27" s="361"/>
      <c r="AC27" s="361"/>
      <c r="AD27" s="361"/>
      <c r="AE27" s="361"/>
      <c r="AF27" s="361"/>
      <c r="AG27" s="361"/>
      <c r="AH27" s="361"/>
      <c r="AI27" s="361"/>
      <c r="AJ27" s="361"/>
      <c r="AK27" s="361"/>
      <c r="AL27" s="373"/>
    </row>
    <row r="28" spans="1:48" ht="30.75" customHeight="1">
      <c r="A28" s="238" t="s">
        <v>9</v>
      </c>
      <c r="B28" s="2082"/>
      <c r="C28" s="2090" t="s">
        <v>630</v>
      </c>
      <c r="D28" s="2102"/>
      <c r="E28" s="2412"/>
      <c r="F28" s="125">
        <f>MKJ・MLC・MLL!G28</f>
        <v>0</v>
      </c>
      <c r="G28" s="116">
        <f>MKJ・MLC・MLL!H28</f>
        <v>0</v>
      </c>
      <c r="H28" s="116">
        <f>MKJ・MLC・MLL!I28</f>
        <v>0</v>
      </c>
      <c r="I28" s="116">
        <f>MKJ・MLC・MLL!J28</f>
        <v>0</v>
      </c>
      <c r="J28" s="116">
        <f>MKJ・MLC・MLL!K28</f>
        <v>0</v>
      </c>
      <c r="K28" s="116">
        <f>MKJ・MLC・MLL!L28</f>
        <v>0</v>
      </c>
      <c r="L28" s="116">
        <f>MKJ・MLC・MLL!M28</f>
        <v>0</v>
      </c>
      <c r="M28" s="116">
        <f>MKJ・MLC・MLL!N28</f>
        <v>0</v>
      </c>
      <c r="N28" s="116">
        <f>MKJ・MLC・MLL!O28</f>
        <v>0</v>
      </c>
      <c r="O28" s="116">
        <f>MKJ・MLC・MLL!P28</f>
        <v>0</v>
      </c>
      <c r="P28" s="116">
        <f>MKJ・MLC・MLL!Q28</f>
        <v>0</v>
      </c>
      <c r="Q28" s="116">
        <f>MKJ・MLC・MLL!R28</f>
        <v>0</v>
      </c>
      <c r="R28" s="116">
        <f>MKJ・MLC・MLL!S28</f>
        <v>0</v>
      </c>
      <c r="S28" s="116">
        <f>MKJ・MLC・MLL!T28</f>
        <v>0</v>
      </c>
      <c r="T28" s="116">
        <f>MKJ・MLC・MLL!U28</f>
        <v>0</v>
      </c>
      <c r="U28" s="116">
        <f>MKJ・MLC・MLL!V28</f>
        <v>0</v>
      </c>
      <c r="V28" s="116">
        <f>MKJ・MLC・MLL!W28</f>
        <v>0</v>
      </c>
      <c r="W28" s="116">
        <f>MKJ・MLC・MLL!X28</f>
        <v>0</v>
      </c>
      <c r="X28" s="116">
        <f>MKJ・MLC・MLL!Y28</f>
        <v>0</v>
      </c>
      <c r="Y28" s="116">
        <f>MKJ・MLC・MLL!Z28</f>
        <v>0</v>
      </c>
      <c r="Z28" s="116">
        <f>MKJ・MLC・MLL!AA28</f>
        <v>0</v>
      </c>
      <c r="AA28" s="116">
        <f>MKJ・MLC・MLL!AB28</f>
        <v>0</v>
      </c>
      <c r="AB28" s="116">
        <f>MKJ・MLC・MLL!AC28</f>
        <v>0</v>
      </c>
      <c r="AC28" s="116">
        <f>MKJ・MLC・MLL!AD28</f>
        <v>0</v>
      </c>
      <c r="AD28" s="116">
        <f>MKJ・MLC・MLL!AE28</f>
        <v>0</v>
      </c>
      <c r="AE28" s="116">
        <f>MKJ・MLC・MLL!AF28</f>
        <v>0</v>
      </c>
      <c r="AF28" s="116">
        <f>MKJ・MLC・MLL!AG28</f>
        <v>0</v>
      </c>
      <c r="AG28" s="116">
        <f>MKJ・MLC・MLL!AH28</f>
        <v>0</v>
      </c>
      <c r="AH28" s="116">
        <f>MKJ・MLC・MLL!AI28</f>
        <v>0</v>
      </c>
      <c r="AI28" s="116">
        <f>MKJ・MLC・MLL!AJ28</f>
        <v>0</v>
      </c>
      <c r="AJ28" s="116">
        <f>MKJ・MLC・MLL!AK28</f>
        <v>0</v>
      </c>
      <c r="AK28" s="116">
        <f>MKJ・MLC・MLL!AL28</f>
        <v>0</v>
      </c>
      <c r="AL28" s="187">
        <f>MKJ・MLC・MLL!AM28</f>
        <v>0</v>
      </c>
    </row>
    <row r="29" spans="1:48" ht="30.75" customHeight="1">
      <c r="A29" s="238" t="s">
        <v>9</v>
      </c>
      <c r="B29" s="2082"/>
      <c r="C29" s="2089" t="s">
        <v>631</v>
      </c>
      <c r="D29" s="2092"/>
      <c r="E29" s="2412"/>
      <c r="F29" s="80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135"/>
    </row>
    <row r="30" spans="1:48" ht="30.75" customHeight="1">
      <c r="A30" s="238" t="s">
        <v>9</v>
      </c>
      <c r="B30" s="2082"/>
      <c r="C30" s="2097" t="s">
        <v>632</v>
      </c>
      <c r="D30" s="2133"/>
      <c r="E30" s="2412"/>
      <c r="F30" s="122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29"/>
      <c r="AJ30" s="329"/>
      <c r="AK30" s="329"/>
      <c r="AL30" s="330"/>
      <c r="AU30" s="48"/>
      <c r="AV30" s="48"/>
    </row>
    <row r="31" spans="1:48" ht="30.75" customHeight="1" thickBot="1">
      <c r="A31" s="238" t="s">
        <v>9</v>
      </c>
      <c r="B31" s="2083"/>
      <c r="C31" s="2061" t="s">
        <v>52</v>
      </c>
      <c r="D31" s="2154"/>
      <c r="E31" s="2414"/>
      <c r="F31" s="337">
        <f>MKJ・MLC・MLL!G31</f>
        <v>0</v>
      </c>
      <c r="G31" s="338"/>
      <c r="H31" s="338"/>
      <c r="I31" s="338"/>
      <c r="J31" s="338"/>
      <c r="K31" s="338"/>
      <c r="L31" s="338"/>
      <c r="M31" s="338"/>
      <c r="N31" s="338"/>
      <c r="O31" s="338"/>
      <c r="P31" s="338"/>
      <c r="Q31" s="338"/>
      <c r="R31" s="338"/>
      <c r="S31" s="338"/>
      <c r="T31" s="338"/>
      <c r="U31" s="338"/>
      <c r="V31" s="338"/>
      <c r="W31" s="338"/>
      <c r="X31" s="338"/>
      <c r="Y31" s="338"/>
      <c r="Z31" s="338"/>
      <c r="AA31" s="338"/>
      <c r="AB31" s="338"/>
      <c r="AC31" s="338"/>
      <c r="AD31" s="338"/>
      <c r="AE31" s="338"/>
      <c r="AF31" s="338"/>
      <c r="AG31" s="338"/>
      <c r="AH31" s="338"/>
      <c r="AI31" s="338"/>
      <c r="AJ31" s="338"/>
      <c r="AK31" s="338"/>
      <c r="AL31" s="340"/>
    </row>
    <row r="32" spans="1:48" ht="30.75" hidden="1" customHeight="1" thickTop="1">
      <c r="A32" s="238" t="s">
        <v>4</v>
      </c>
      <c r="B32" s="2082" t="s">
        <v>676</v>
      </c>
      <c r="C32" s="2111" t="s">
        <v>220</v>
      </c>
      <c r="D32" s="233" t="s">
        <v>148</v>
      </c>
      <c r="E32" s="234"/>
      <c r="F32" s="234"/>
      <c r="G32" s="239">
        <f t="shared" ref="G32:AK32" si="2">+H12</f>
        <v>0</v>
      </c>
      <c r="H32" s="239">
        <f t="shared" si="2"/>
        <v>0</v>
      </c>
      <c r="I32" s="239">
        <f t="shared" si="2"/>
        <v>0</v>
      </c>
      <c r="J32" s="239">
        <f t="shared" si="2"/>
        <v>0</v>
      </c>
      <c r="K32" s="239">
        <f t="shared" si="2"/>
        <v>0</v>
      </c>
      <c r="L32" s="239">
        <f t="shared" si="2"/>
        <v>0</v>
      </c>
      <c r="M32" s="239">
        <f t="shared" si="2"/>
        <v>0</v>
      </c>
      <c r="N32" s="239">
        <f t="shared" si="2"/>
        <v>0</v>
      </c>
      <c r="O32" s="239">
        <f t="shared" si="2"/>
        <v>0</v>
      </c>
      <c r="P32" s="239">
        <f t="shared" si="2"/>
        <v>0</v>
      </c>
      <c r="Q32" s="239">
        <f t="shared" si="2"/>
        <v>0</v>
      </c>
      <c r="R32" s="239">
        <f t="shared" si="2"/>
        <v>0</v>
      </c>
      <c r="S32" s="239">
        <f t="shared" si="2"/>
        <v>0</v>
      </c>
      <c r="T32" s="239">
        <f t="shared" si="2"/>
        <v>0</v>
      </c>
      <c r="U32" s="239">
        <f t="shared" si="2"/>
        <v>0</v>
      </c>
      <c r="V32" s="239">
        <f t="shared" si="2"/>
        <v>0</v>
      </c>
      <c r="W32" s="239">
        <f t="shared" si="2"/>
        <v>0</v>
      </c>
      <c r="X32" s="239">
        <f t="shared" si="2"/>
        <v>0</v>
      </c>
      <c r="Y32" s="239">
        <f t="shared" si="2"/>
        <v>0</v>
      </c>
      <c r="Z32" s="239">
        <f t="shared" si="2"/>
        <v>0</v>
      </c>
      <c r="AA32" s="239">
        <f t="shared" si="2"/>
        <v>0</v>
      </c>
      <c r="AB32" s="239">
        <f t="shared" si="2"/>
        <v>0</v>
      </c>
      <c r="AC32" s="239">
        <f t="shared" si="2"/>
        <v>0</v>
      </c>
      <c r="AD32" s="239">
        <f t="shared" si="2"/>
        <v>0</v>
      </c>
      <c r="AE32" s="239">
        <f t="shared" si="2"/>
        <v>0</v>
      </c>
      <c r="AF32" s="239">
        <f t="shared" si="2"/>
        <v>0</v>
      </c>
      <c r="AG32" s="239">
        <f t="shared" si="2"/>
        <v>0</v>
      </c>
      <c r="AH32" s="239">
        <f t="shared" si="2"/>
        <v>0</v>
      </c>
      <c r="AI32" s="239">
        <f t="shared" si="2"/>
        <v>0</v>
      </c>
      <c r="AJ32" s="239">
        <f t="shared" si="2"/>
        <v>0</v>
      </c>
      <c r="AK32" s="239">
        <f t="shared" si="2"/>
        <v>0</v>
      </c>
      <c r="AL32" s="269">
        <f>SUM(G32:AK32)</f>
        <v>0</v>
      </c>
      <c r="AN32" s="238" t="s">
        <v>635</v>
      </c>
    </row>
    <row r="33" spans="1:40" ht="30.75" hidden="1" customHeight="1">
      <c r="A33" s="238" t="s">
        <v>4</v>
      </c>
      <c r="B33" s="2082"/>
      <c r="C33" s="2112"/>
      <c r="D33" s="215" t="s">
        <v>636</v>
      </c>
      <c r="E33" s="221"/>
      <c r="F33" s="221"/>
      <c r="G33" s="240">
        <f t="shared" ref="G33:AK33" si="3">+H13+H18+H22</f>
        <v>0</v>
      </c>
      <c r="H33" s="240">
        <f t="shared" si="3"/>
        <v>0</v>
      </c>
      <c r="I33" s="240">
        <f t="shared" si="3"/>
        <v>0</v>
      </c>
      <c r="J33" s="240">
        <f t="shared" si="3"/>
        <v>0</v>
      </c>
      <c r="K33" s="240">
        <f t="shared" si="3"/>
        <v>0</v>
      </c>
      <c r="L33" s="240">
        <f t="shared" si="3"/>
        <v>0</v>
      </c>
      <c r="M33" s="240">
        <f t="shared" si="3"/>
        <v>0</v>
      </c>
      <c r="N33" s="240">
        <f t="shared" si="3"/>
        <v>0</v>
      </c>
      <c r="O33" s="240">
        <f t="shared" si="3"/>
        <v>0</v>
      </c>
      <c r="P33" s="240">
        <f t="shared" si="3"/>
        <v>0</v>
      </c>
      <c r="Q33" s="240">
        <f t="shared" si="3"/>
        <v>0</v>
      </c>
      <c r="R33" s="240">
        <f t="shared" si="3"/>
        <v>0</v>
      </c>
      <c r="S33" s="240">
        <f t="shared" si="3"/>
        <v>0</v>
      </c>
      <c r="T33" s="240">
        <f t="shared" si="3"/>
        <v>0</v>
      </c>
      <c r="U33" s="240">
        <f t="shared" si="3"/>
        <v>0</v>
      </c>
      <c r="V33" s="240">
        <f t="shared" si="3"/>
        <v>0</v>
      </c>
      <c r="W33" s="240">
        <f t="shared" si="3"/>
        <v>0</v>
      </c>
      <c r="X33" s="240">
        <f t="shared" si="3"/>
        <v>0</v>
      </c>
      <c r="Y33" s="240">
        <f t="shared" si="3"/>
        <v>0</v>
      </c>
      <c r="Z33" s="240">
        <f t="shared" si="3"/>
        <v>0</v>
      </c>
      <c r="AA33" s="240">
        <f t="shared" si="3"/>
        <v>0</v>
      </c>
      <c r="AB33" s="240">
        <f t="shared" si="3"/>
        <v>0</v>
      </c>
      <c r="AC33" s="240">
        <f t="shared" si="3"/>
        <v>0</v>
      </c>
      <c r="AD33" s="240">
        <f t="shared" si="3"/>
        <v>0</v>
      </c>
      <c r="AE33" s="240">
        <f t="shared" si="3"/>
        <v>0</v>
      </c>
      <c r="AF33" s="240">
        <f t="shared" si="3"/>
        <v>0</v>
      </c>
      <c r="AG33" s="240">
        <f t="shared" si="3"/>
        <v>0</v>
      </c>
      <c r="AH33" s="240">
        <f t="shared" si="3"/>
        <v>0</v>
      </c>
      <c r="AI33" s="240">
        <f t="shared" si="3"/>
        <v>0</v>
      </c>
      <c r="AJ33" s="240">
        <f t="shared" si="3"/>
        <v>0</v>
      </c>
      <c r="AK33" s="240">
        <f t="shared" si="3"/>
        <v>0</v>
      </c>
      <c r="AL33" s="257">
        <f t="shared" ref="AL33:AL46" si="4">SUM(G33:AK33)</f>
        <v>0</v>
      </c>
      <c r="AN33" s="289" t="e">
        <f>+AL32/(AL33+AL32)</f>
        <v>#DIV/0!</v>
      </c>
    </row>
    <row r="34" spans="1:40" ht="30.75" hidden="1" customHeight="1">
      <c r="A34" s="238" t="s">
        <v>4</v>
      </c>
      <c r="B34" s="2082"/>
      <c r="C34" s="2113" t="s">
        <v>134</v>
      </c>
      <c r="D34" s="214" t="s">
        <v>148</v>
      </c>
      <c r="E34" s="220"/>
      <c r="F34" s="22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58">
        <f t="shared" si="4"/>
        <v>0</v>
      </c>
    </row>
    <row r="35" spans="1:40" ht="30.75" hidden="1" customHeight="1">
      <c r="A35" s="238" t="s">
        <v>4</v>
      </c>
      <c r="B35" s="2082"/>
      <c r="C35" s="2112"/>
      <c r="D35" s="215" t="s">
        <v>636</v>
      </c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59">
        <f t="shared" si="4"/>
        <v>0</v>
      </c>
      <c r="AN35" s="289" t="e">
        <f>+AL34/(AL35+AL34)</f>
        <v>#DIV/0!</v>
      </c>
    </row>
    <row r="36" spans="1:40" ht="30.75" hidden="1" customHeight="1">
      <c r="A36" s="238" t="s">
        <v>4</v>
      </c>
      <c r="B36" s="2082"/>
      <c r="C36" s="2113" t="s">
        <v>129</v>
      </c>
      <c r="D36" s="214" t="s">
        <v>148</v>
      </c>
      <c r="E36" s="220"/>
      <c r="F36" s="22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58">
        <f t="shared" si="4"/>
        <v>0</v>
      </c>
    </row>
    <row r="37" spans="1:40" ht="30.75" hidden="1" customHeight="1">
      <c r="A37" s="238" t="s">
        <v>4</v>
      </c>
      <c r="B37" s="2082"/>
      <c r="C37" s="2112"/>
      <c r="D37" s="215" t="s">
        <v>636</v>
      </c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59">
        <f t="shared" si="4"/>
        <v>0</v>
      </c>
      <c r="AN37" s="289" t="e">
        <f>+AL36/(AL37+AL36)</f>
        <v>#DIV/0!</v>
      </c>
    </row>
    <row r="38" spans="1:40" ht="30.75" hidden="1" customHeight="1">
      <c r="A38" s="238" t="s">
        <v>4</v>
      </c>
      <c r="B38" s="2082"/>
      <c r="C38" s="2111" t="s">
        <v>4</v>
      </c>
      <c r="D38" s="214" t="s">
        <v>148</v>
      </c>
      <c r="E38" s="222"/>
      <c r="F38" s="222"/>
      <c r="G38" s="270">
        <f>+G42</f>
        <v>0</v>
      </c>
      <c r="H38" s="270">
        <f t="shared" ref="H38:AK38" si="5">+H42</f>
        <v>0</v>
      </c>
      <c r="I38" s="270">
        <f t="shared" si="5"/>
        <v>0</v>
      </c>
      <c r="J38" s="270">
        <f t="shared" si="5"/>
        <v>0</v>
      </c>
      <c r="K38" s="270">
        <f t="shared" si="5"/>
        <v>135</v>
      </c>
      <c r="L38" s="270">
        <f t="shared" si="5"/>
        <v>135</v>
      </c>
      <c r="M38" s="270">
        <f t="shared" si="5"/>
        <v>0</v>
      </c>
      <c r="N38" s="270">
        <f t="shared" si="5"/>
        <v>0</v>
      </c>
      <c r="O38" s="270">
        <f t="shared" si="5"/>
        <v>113</v>
      </c>
      <c r="P38" s="270">
        <f t="shared" si="5"/>
        <v>135</v>
      </c>
      <c r="Q38" s="270">
        <f t="shared" si="5"/>
        <v>0</v>
      </c>
      <c r="R38" s="270">
        <f t="shared" si="5"/>
        <v>0</v>
      </c>
      <c r="S38" s="270">
        <f t="shared" si="5"/>
        <v>0</v>
      </c>
      <c r="T38" s="270">
        <f t="shared" si="5"/>
        <v>0</v>
      </c>
      <c r="U38" s="270">
        <f t="shared" si="5"/>
        <v>0</v>
      </c>
      <c r="V38" s="270">
        <f t="shared" si="5"/>
        <v>113</v>
      </c>
      <c r="W38" s="270">
        <f t="shared" si="5"/>
        <v>135</v>
      </c>
      <c r="X38" s="270">
        <f t="shared" si="5"/>
        <v>135</v>
      </c>
      <c r="Y38" s="270">
        <f t="shared" si="5"/>
        <v>135</v>
      </c>
      <c r="Z38" s="270">
        <f t="shared" si="5"/>
        <v>135</v>
      </c>
      <c r="AA38" s="270">
        <f t="shared" si="5"/>
        <v>0</v>
      </c>
      <c r="AB38" s="270">
        <f t="shared" si="5"/>
        <v>0</v>
      </c>
      <c r="AC38" s="270">
        <f t="shared" si="5"/>
        <v>0</v>
      </c>
      <c r="AD38" s="270">
        <f t="shared" si="5"/>
        <v>0</v>
      </c>
      <c r="AE38" s="270">
        <f t="shared" si="5"/>
        <v>0</v>
      </c>
      <c r="AF38" s="270">
        <f t="shared" si="5"/>
        <v>0</v>
      </c>
      <c r="AG38" s="270">
        <f t="shared" si="5"/>
        <v>0</v>
      </c>
      <c r="AH38" s="270">
        <f t="shared" si="5"/>
        <v>0</v>
      </c>
      <c r="AI38" s="270">
        <f t="shared" si="5"/>
        <v>0</v>
      </c>
      <c r="AJ38" s="270">
        <f t="shared" si="5"/>
        <v>0</v>
      </c>
      <c r="AK38" s="270">
        <f t="shared" si="5"/>
        <v>0</v>
      </c>
      <c r="AL38" s="258">
        <f t="shared" si="4"/>
        <v>1171</v>
      </c>
    </row>
    <row r="39" spans="1:40" ht="30.75" hidden="1" customHeight="1" thickBot="1">
      <c r="A39" s="238" t="s">
        <v>4</v>
      </c>
      <c r="B39" s="2082"/>
      <c r="C39" s="2114"/>
      <c r="D39" s="216" t="s">
        <v>636</v>
      </c>
      <c r="E39" s="223"/>
      <c r="F39" s="223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221"/>
      <c r="AK39" s="248"/>
      <c r="AL39" s="259">
        <f t="shared" si="4"/>
        <v>0</v>
      </c>
      <c r="AN39" s="289">
        <f>+AL38/(AL39+AL38)</f>
        <v>1</v>
      </c>
    </row>
    <row r="40" spans="1:40" ht="30.75" hidden="1" customHeight="1" thickTop="1">
      <c r="A40" s="238" t="s">
        <v>4</v>
      </c>
      <c r="B40" s="2082"/>
      <c r="C40" s="225" t="s">
        <v>637</v>
      </c>
      <c r="D40" s="226" t="s">
        <v>7</v>
      </c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49"/>
      <c r="AL40" s="260">
        <f t="shared" si="4"/>
        <v>0</v>
      </c>
    </row>
    <row r="41" spans="1:40" ht="30.75" hidden="1" customHeight="1">
      <c r="A41" s="238" t="s">
        <v>4</v>
      </c>
      <c r="B41" s="2082"/>
      <c r="C41" s="2063" t="s">
        <v>51</v>
      </c>
      <c r="D41" s="2064"/>
      <c r="E41" s="224"/>
      <c r="F41" s="241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  <c r="AJ41" s="243"/>
      <c r="AK41" s="250"/>
      <c r="AL41" s="261"/>
    </row>
    <row r="42" spans="1:40" ht="30.75" hidden="1" customHeight="1">
      <c r="A42" s="238" t="s">
        <v>4</v>
      </c>
      <c r="B42" s="2082"/>
      <c r="C42" s="2055" t="s">
        <v>144</v>
      </c>
      <c r="D42" s="2056"/>
      <c r="E42" s="247"/>
      <c r="F42" s="247"/>
      <c r="G42" s="247"/>
      <c r="H42" s="247"/>
      <c r="I42" s="247"/>
      <c r="J42" s="247"/>
      <c r="K42" s="247">
        <v>135</v>
      </c>
      <c r="L42" s="247">
        <v>135</v>
      </c>
      <c r="M42" s="247"/>
      <c r="N42" s="247"/>
      <c r="O42" s="247">
        <v>113</v>
      </c>
      <c r="P42" s="247">
        <v>135</v>
      </c>
      <c r="Q42" s="247"/>
      <c r="R42" s="247"/>
      <c r="S42" s="247"/>
      <c r="T42" s="247"/>
      <c r="U42" s="247"/>
      <c r="V42" s="247">
        <v>113</v>
      </c>
      <c r="W42" s="247">
        <v>135</v>
      </c>
      <c r="X42" s="247">
        <v>135</v>
      </c>
      <c r="Y42" s="247">
        <v>135</v>
      </c>
      <c r="Z42" s="247">
        <v>135</v>
      </c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51"/>
      <c r="AL42" s="262">
        <f t="shared" si="4"/>
        <v>1171</v>
      </c>
      <c r="AN42" s="238" t="s">
        <v>638</v>
      </c>
    </row>
    <row r="43" spans="1:40" ht="30.75" hidden="1" customHeight="1">
      <c r="A43" s="238" t="s">
        <v>4</v>
      </c>
      <c r="B43" s="2082"/>
      <c r="C43" s="2057" t="s">
        <v>148</v>
      </c>
      <c r="D43" s="2058"/>
      <c r="E43" s="244"/>
      <c r="F43" s="244"/>
      <c r="G43" s="217">
        <f>+G38-G37-G35-G33</f>
        <v>0</v>
      </c>
      <c r="H43" s="217">
        <f t="shared" ref="H43:AK43" si="6">+H38-H37-H35-H33</f>
        <v>0</v>
      </c>
      <c r="I43" s="217">
        <f t="shared" si="6"/>
        <v>0</v>
      </c>
      <c r="J43" s="217">
        <f t="shared" si="6"/>
        <v>0</v>
      </c>
      <c r="K43" s="217">
        <f t="shared" si="6"/>
        <v>135</v>
      </c>
      <c r="L43" s="217">
        <f t="shared" si="6"/>
        <v>135</v>
      </c>
      <c r="M43" s="217">
        <f t="shared" si="6"/>
        <v>0</v>
      </c>
      <c r="N43" s="217">
        <f t="shared" si="6"/>
        <v>0</v>
      </c>
      <c r="O43" s="217">
        <f t="shared" si="6"/>
        <v>113</v>
      </c>
      <c r="P43" s="217">
        <f t="shared" si="6"/>
        <v>135</v>
      </c>
      <c r="Q43" s="217">
        <f t="shared" si="6"/>
        <v>0</v>
      </c>
      <c r="R43" s="217">
        <f t="shared" si="6"/>
        <v>0</v>
      </c>
      <c r="S43" s="217">
        <f t="shared" si="6"/>
        <v>0</v>
      </c>
      <c r="T43" s="217">
        <f t="shared" si="6"/>
        <v>0</v>
      </c>
      <c r="U43" s="217">
        <f t="shared" si="6"/>
        <v>0</v>
      </c>
      <c r="V43" s="217">
        <f t="shared" si="6"/>
        <v>113</v>
      </c>
      <c r="W43" s="217">
        <f t="shared" si="6"/>
        <v>135</v>
      </c>
      <c r="X43" s="217">
        <f t="shared" si="6"/>
        <v>135</v>
      </c>
      <c r="Y43" s="217">
        <f t="shared" si="6"/>
        <v>135</v>
      </c>
      <c r="Z43" s="217">
        <f t="shared" si="6"/>
        <v>135</v>
      </c>
      <c r="AA43" s="217">
        <f t="shared" si="6"/>
        <v>0</v>
      </c>
      <c r="AB43" s="217">
        <f t="shared" si="6"/>
        <v>0</v>
      </c>
      <c r="AC43" s="217">
        <f t="shared" si="6"/>
        <v>0</v>
      </c>
      <c r="AD43" s="217">
        <f t="shared" si="6"/>
        <v>0</v>
      </c>
      <c r="AE43" s="217">
        <f t="shared" si="6"/>
        <v>0</v>
      </c>
      <c r="AF43" s="217">
        <f t="shared" si="6"/>
        <v>0</v>
      </c>
      <c r="AG43" s="217">
        <f t="shared" si="6"/>
        <v>0</v>
      </c>
      <c r="AH43" s="217">
        <f t="shared" si="6"/>
        <v>0</v>
      </c>
      <c r="AI43" s="217">
        <f t="shared" si="6"/>
        <v>0</v>
      </c>
      <c r="AJ43" s="217">
        <f t="shared" si="6"/>
        <v>0</v>
      </c>
      <c r="AK43" s="217">
        <f t="shared" si="6"/>
        <v>0</v>
      </c>
      <c r="AL43" s="271">
        <f t="shared" si="4"/>
        <v>1171</v>
      </c>
      <c r="AN43" s="289">
        <f>+AL43/(AL44+AL43)</f>
        <v>1</v>
      </c>
    </row>
    <row r="44" spans="1:40" ht="30.75" hidden="1" customHeight="1">
      <c r="A44" s="238" t="s">
        <v>4</v>
      </c>
      <c r="B44" s="2082"/>
      <c r="C44" s="2115" t="s">
        <v>636</v>
      </c>
      <c r="D44" s="2116"/>
      <c r="E44" s="245"/>
      <c r="F44" s="245"/>
      <c r="G44" s="245">
        <f>+G40+G39+G37+G35+G33</f>
        <v>0</v>
      </c>
      <c r="H44" s="245">
        <f t="shared" ref="H44:AK44" si="7">+H40+H39+H37+H35+H33</f>
        <v>0</v>
      </c>
      <c r="I44" s="245">
        <f t="shared" si="7"/>
        <v>0</v>
      </c>
      <c r="J44" s="245">
        <f t="shared" si="7"/>
        <v>0</v>
      </c>
      <c r="K44" s="245">
        <f t="shared" si="7"/>
        <v>0</v>
      </c>
      <c r="L44" s="245">
        <f t="shared" si="7"/>
        <v>0</v>
      </c>
      <c r="M44" s="245">
        <f t="shared" si="7"/>
        <v>0</v>
      </c>
      <c r="N44" s="245">
        <f t="shared" si="7"/>
        <v>0</v>
      </c>
      <c r="O44" s="245">
        <f t="shared" si="7"/>
        <v>0</v>
      </c>
      <c r="P44" s="245">
        <f t="shared" si="7"/>
        <v>0</v>
      </c>
      <c r="Q44" s="245">
        <f t="shared" si="7"/>
        <v>0</v>
      </c>
      <c r="R44" s="245">
        <f t="shared" si="7"/>
        <v>0</v>
      </c>
      <c r="S44" s="245">
        <f t="shared" si="7"/>
        <v>0</v>
      </c>
      <c r="T44" s="245">
        <f t="shared" si="7"/>
        <v>0</v>
      </c>
      <c r="U44" s="245">
        <f t="shared" si="7"/>
        <v>0</v>
      </c>
      <c r="V44" s="245">
        <f t="shared" si="7"/>
        <v>0</v>
      </c>
      <c r="W44" s="245">
        <f t="shared" si="7"/>
        <v>0</v>
      </c>
      <c r="X44" s="245">
        <f t="shared" si="7"/>
        <v>0</v>
      </c>
      <c r="Y44" s="245">
        <f t="shared" si="7"/>
        <v>0</v>
      </c>
      <c r="Z44" s="245">
        <f t="shared" si="7"/>
        <v>0</v>
      </c>
      <c r="AA44" s="245">
        <f t="shared" si="7"/>
        <v>0</v>
      </c>
      <c r="AB44" s="245">
        <f t="shared" si="7"/>
        <v>0</v>
      </c>
      <c r="AC44" s="245">
        <f t="shared" si="7"/>
        <v>0</v>
      </c>
      <c r="AD44" s="245">
        <f t="shared" si="7"/>
        <v>0</v>
      </c>
      <c r="AE44" s="245">
        <f t="shared" si="7"/>
        <v>0</v>
      </c>
      <c r="AF44" s="245">
        <f t="shared" si="7"/>
        <v>0</v>
      </c>
      <c r="AG44" s="245">
        <f t="shared" si="7"/>
        <v>0</v>
      </c>
      <c r="AH44" s="245">
        <f t="shared" si="7"/>
        <v>0</v>
      </c>
      <c r="AI44" s="245">
        <f t="shared" si="7"/>
        <v>0</v>
      </c>
      <c r="AJ44" s="245">
        <f t="shared" si="7"/>
        <v>0</v>
      </c>
      <c r="AK44" s="252">
        <f t="shared" si="7"/>
        <v>0</v>
      </c>
      <c r="AL44" s="264">
        <f t="shared" si="4"/>
        <v>0</v>
      </c>
    </row>
    <row r="45" spans="1:40" ht="30.75" hidden="1" customHeight="1">
      <c r="A45" s="238" t="s">
        <v>4</v>
      </c>
      <c r="B45" s="2082"/>
      <c r="C45" s="2057" t="s">
        <v>8</v>
      </c>
      <c r="D45" s="2058"/>
      <c r="E45" s="218"/>
      <c r="F45" s="218"/>
      <c r="G45" s="218">
        <f t="shared" ref="G45:AK45" si="8">+G43-G42</f>
        <v>0</v>
      </c>
      <c r="H45" s="218">
        <f t="shared" si="8"/>
        <v>0</v>
      </c>
      <c r="I45" s="218">
        <f t="shared" si="8"/>
        <v>0</v>
      </c>
      <c r="J45" s="218">
        <f t="shared" si="8"/>
        <v>0</v>
      </c>
      <c r="K45" s="218">
        <f t="shared" si="8"/>
        <v>0</v>
      </c>
      <c r="L45" s="218">
        <f t="shared" si="8"/>
        <v>0</v>
      </c>
      <c r="M45" s="218">
        <f t="shared" si="8"/>
        <v>0</v>
      </c>
      <c r="N45" s="218">
        <f t="shared" si="8"/>
        <v>0</v>
      </c>
      <c r="O45" s="218">
        <f t="shared" si="8"/>
        <v>0</v>
      </c>
      <c r="P45" s="218">
        <f t="shared" si="8"/>
        <v>0</v>
      </c>
      <c r="Q45" s="218">
        <f t="shared" si="8"/>
        <v>0</v>
      </c>
      <c r="R45" s="218">
        <f t="shared" si="8"/>
        <v>0</v>
      </c>
      <c r="S45" s="218">
        <f t="shared" si="8"/>
        <v>0</v>
      </c>
      <c r="T45" s="218">
        <f t="shared" si="8"/>
        <v>0</v>
      </c>
      <c r="U45" s="218">
        <f t="shared" si="8"/>
        <v>0</v>
      </c>
      <c r="V45" s="218">
        <f t="shared" si="8"/>
        <v>0</v>
      </c>
      <c r="W45" s="218">
        <f t="shared" si="8"/>
        <v>0</v>
      </c>
      <c r="X45" s="218">
        <f t="shared" si="8"/>
        <v>0</v>
      </c>
      <c r="Y45" s="218">
        <f t="shared" si="8"/>
        <v>0</v>
      </c>
      <c r="Z45" s="218">
        <f t="shared" si="8"/>
        <v>0</v>
      </c>
      <c r="AA45" s="218">
        <f t="shared" si="8"/>
        <v>0</v>
      </c>
      <c r="AB45" s="218">
        <f t="shared" si="8"/>
        <v>0</v>
      </c>
      <c r="AC45" s="218">
        <f t="shared" si="8"/>
        <v>0</v>
      </c>
      <c r="AD45" s="218">
        <f t="shared" si="8"/>
        <v>0</v>
      </c>
      <c r="AE45" s="218">
        <f t="shared" si="8"/>
        <v>0</v>
      </c>
      <c r="AF45" s="218">
        <f t="shared" si="8"/>
        <v>0</v>
      </c>
      <c r="AG45" s="218">
        <f t="shared" si="8"/>
        <v>0</v>
      </c>
      <c r="AH45" s="218">
        <f t="shared" si="8"/>
        <v>0</v>
      </c>
      <c r="AI45" s="218">
        <f t="shared" si="8"/>
        <v>0</v>
      </c>
      <c r="AJ45" s="218">
        <f t="shared" si="8"/>
        <v>0</v>
      </c>
      <c r="AK45" s="253">
        <f t="shared" si="8"/>
        <v>0</v>
      </c>
      <c r="AL45" s="265">
        <f t="shared" si="4"/>
        <v>0</v>
      </c>
    </row>
    <row r="46" spans="1:40" ht="30.75" hidden="1" customHeight="1">
      <c r="A46" s="238" t="s">
        <v>4</v>
      </c>
      <c r="B46" s="2082"/>
      <c r="C46" s="2065" t="s">
        <v>639</v>
      </c>
      <c r="D46" s="2066"/>
      <c r="E46" s="219"/>
      <c r="F46" s="219"/>
      <c r="G46" s="219">
        <f t="shared" ref="G46:AK46" si="9">+F46+G45</f>
        <v>0</v>
      </c>
      <c r="H46" s="219">
        <f t="shared" si="9"/>
        <v>0</v>
      </c>
      <c r="I46" s="219">
        <f t="shared" si="9"/>
        <v>0</v>
      </c>
      <c r="J46" s="219">
        <f t="shared" si="9"/>
        <v>0</v>
      </c>
      <c r="K46" s="219">
        <f t="shared" si="9"/>
        <v>0</v>
      </c>
      <c r="L46" s="219">
        <f t="shared" si="9"/>
        <v>0</v>
      </c>
      <c r="M46" s="219">
        <f t="shared" si="9"/>
        <v>0</v>
      </c>
      <c r="N46" s="219">
        <f t="shared" si="9"/>
        <v>0</v>
      </c>
      <c r="O46" s="219">
        <f t="shared" si="9"/>
        <v>0</v>
      </c>
      <c r="P46" s="219">
        <f t="shared" si="9"/>
        <v>0</v>
      </c>
      <c r="Q46" s="219">
        <f t="shared" si="9"/>
        <v>0</v>
      </c>
      <c r="R46" s="219">
        <f t="shared" si="9"/>
        <v>0</v>
      </c>
      <c r="S46" s="219">
        <f t="shared" si="9"/>
        <v>0</v>
      </c>
      <c r="T46" s="219">
        <f t="shared" si="9"/>
        <v>0</v>
      </c>
      <c r="U46" s="219">
        <f t="shared" si="9"/>
        <v>0</v>
      </c>
      <c r="V46" s="219">
        <f t="shared" si="9"/>
        <v>0</v>
      </c>
      <c r="W46" s="219">
        <f t="shared" si="9"/>
        <v>0</v>
      </c>
      <c r="X46" s="219">
        <f t="shared" si="9"/>
        <v>0</v>
      </c>
      <c r="Y46" s="219">
        <f t="shared" si="9"/>
        <v>0</v>
      </c>
      <c r="Z46" s="219">
        <f t="shared" si="9"/>
        <v>0</v>
      </c>
      <c r="AA46" s="219">
        <f t="shared" si="9"/>
        <v>0</v>
      </c>
      <c r="AB46" s="219">
        <f t="shared" si="9"/>
        <v>0</v>
      </c>
      <c r="AC46" s="219">
        <f t="shared" si="9"/>
        <v>0</v>
      </c>
      <c r="AD46" s="219">
        <f t="shared" si="9"/>
        <v>0</v>
      </c>
      <c r="AE46" s="219">
        <f t="shared" si="9"/>
        <v>0</v>
      </c>
      <c r="AF46" s="219">
        <f t="shared" si="9"/>
        <v>0</v>
      </c>
      <c r="AG46" s="219">
        <f t="shared" si="9"/>
        <v>0</v>
      </c>
      <c r="AH46" s="219">
        <f t="shared" si="9"/>
        <v>0</v>
      </c>
      <c r="AI46" s="219">
        <f t="shared" si="9"/>
        <v>0</v>
      </c>
      <c r="AJ46" s="219">
        <f t="shared" si="9"/>
        <v>0</v>
      </c>
      <c r="AK46" s="254">
        <f t="shared" si="9"/>
        <v>0</v>
      </c>
      <c r="AL46" s="266">
        <f t="shared" si="4"/>
        <v>0</v>
      </c>
    </row>
    <row r="47" spans="1:40" ht="30.75" hidden="1" customHeight="1">
      <c r="A47" s="238" t="s">
        <v>4</v>
      </c>
      <c r="B47" s="2082"/>
      <c r="C47" s="2117" t="s">
        <v>640</v>
      </c>
      <c r="D47" s="2117"/>
      <c r="E47" s="273"/>
      <c r="F47" s="274">
        <v>1800</v>
      </c>
      <c r="G47" s="275">
        <f t="shared" ref="G47:AK48" si="10">+F47+G42-G11</f>
        <v>1800</v>
      </c>
      <c r="H47" s="275">
        <f t="shared" si="10"/>
        <v>1800</v>
      </c>
      <c r="I47" s="275">
        <f t="shared" si="10"/>
        <v>1800</v>
      </c>
      <c r="J47" s="275">
        <f t="shared" si="10"/>
        <v>1800</v>
      </c>
      <c r="K47" s="275">
        <f t="shared" si="10"/>
        <v>1935</v>
      </c>
      <c r="L47" s="275">
        <f t="shared" si="10"/>
        <v>2070</v>
      </c>
      <c r="M47" s="275">
        <f t="shared" si="10"/>
        <v>2070</v>
      </c>
      <c r="N47" s="275">
        <f t="shared" si="10"/>
        <v>2070</v>
      </c>
      <c r="O47" s="275">
        <f t="shared" si="10"/>
        <v>2183</v>
      </c>
      <c r="P47" s="275">
        <f t="shared" si="10"/>
        <v>2318</v>
      </c>
      <c r="Q47" s="275">
        <f t="shared" si="10"/>
        <v>2318</v>
      </c>
      <c r="R47" s="275">
        <f t="shared" si="10"/>
        <v>2318</v>
      </c>
      <c r="S47" s="275">
        <f t="shared" si="10"/>
        <v>2318</v>
      </c>
      <c r="T47" s="275">
        <f t="shared" si="10"/>
        <v>2318</v>
      </c>
      <c r="U47" s="275">
        <f t="shared" si="10"/>
        <v>2318</v>
      </c>
      <c r="V47" s="275">
        <f t="shared" si="10"/>
        <v>2431</v>
      </c>
      <c r="W47" s="275">
        <f t="shared" si="10"/>
        <v>2566</v>
      </c>
      <c r="X47" s="275">
        <f t="shared" si="10"/>
        <v>2701</v>
      </c>
      <c r="Y47" s="275">
        <f t="shared" si="10"/>
        <v>2836</v>
      </c>
      <c r="Z47" s="275">
        <f t="shared" si="10"/>
        <v>2971</v>
      </c>
      <c r="AA47" s="275">
        <f t="shared" si="10"/>
        <v>2971</v>
      </c>
      <c r="AB47" s="275">
        <f t="shared" si="10"/>
        <v>2971</v>
      </c>
      <c r="AC47" s="275">
        <f t="shared" si="10"/>
        <v>2971</v>
      </c>
      <c r="AD47" s="275">
        <f t="shared" si="10"/>
        <v>2971</v>
      </c>
      <c r="AE47" s="275">
        <f t="shared" si="10"/>
        <v>2971</v>
      </c>
      <c r="AF47" s="275">
        <f t="shared" si="10"/>
        <v>2971</v>
      </c>
      <c r="AG47" s="275">
        <f t="shared" si="10"/>
        <v>2971</v>
      </c>
      <c r="AH47" s="275">
        <f t="shared" si="10"/>
        <v>2971</v>
      </c>
      <c r="AI47" s="275">
        <f t="shared" si="10"/>
        <v>2971</v>
      </c>
      <c r="AJ47" s="275">
        <f t="shared" si="10"/>
        <v>2971</v>
      </c>
      <c r="AK47" s="277">
        <f t="shared" si="10"/>
        <v>2971</v>
      </c>
      <c r="AL47" s="276">
        <f>AK47</f>
        <v>2971</v>
      </c>
    </row>
    <row r="48" spans="1:40" ht="30.75" hidden="1" customHeight="1">
      <c r="A48" s="238" t="s">
        <v>4</v>
      </c>
      <c r="B48" s="2082"/>
      <c r="C48" s="2118" t="s">
        <v>641</v>
      </c>
      <c r="D48" s="2118"/>
      <c r="E48" s="231"/>
      <c r="F48" s="246">
        <v>1800</v>
      </c>
      <c r="G48" s="232">
        <f t="shared" si="10"/>
        <v>1800</v>
      </c>
      <c r="H48" s="232">
        <f t="shared" si="10"/>
        <v>1800</v>
      </c>
      <c r="I48" s="232">
        <f t="shared" si="10"/>
        <v>1800</v>
      </c>
      <c r="J48" s="232">
        <f t="shared" si="10"/>
        <v>1800</v>
      </c>
      <c r="K48" s="232">
        <f t="shared" si="10"/>
        <v>1935</v>
      </c>
      <c r="L48" s="232">
        <f t="shared" si="10"/>
        <v>2070</v>
      </c>
      <c r="M48" s="232">
        <f t="shared" si="10"/>
        <v>2070</v>
      </c>
      <c r="N48" s="232">
        <f t="shared" si="10"/>
        <v>2070</v>
      </c>
      <c r="O48" s="232">
        <f t="shared" si="10"/>
        <v>2183</v>
      </c>
      <c r="P48" s="232">
        <f t="shared" si="10"/>
        <v>2318</v>
      </c>
      <c r="Q48" s="232">
        <f t="shared" si="10"/>
        <v>2318</v>
      </c>
      <c r="R48" s="232">
        <f t="shared" si="10"/>
        <v>2318</v>
      </c>
      <c r="S48" s="232">
        <f t="shared" si="10"/>
        <v>2318</v>
      </c>
      <c r="T48" s="232">
        <f t="shared" si="10"/>
        <v>2318</v>
      </c>
      <c r="U48" s="232">
        <f t="shared" si="10"/>
        <v>2318</v>
      </c>
      <c r="V48" s="232">
        <f t="shared" si="10"/>
        <v>2431</v>
      </c>
      <c r="W48" s="232">
        <f t="shared" si="10"/>
        <v>2566</v>
      </c>
      <c r="X48" s="232">
        <f t="shared" si="10"/>
        <v>2701</v>
      </c>
      <c r="Y48" s="232">
        <f t="shared" si="10"/>
        <v>2836</v>
      </c>
      <c r="Z48" s="232">
        <f t="shared" si="10"/>
        <v>2971</v>
      </c>
      <c r="AA48" s="232">
        <f t="shared" si="10"/>
        <v>2971</v>
      </c>
      <c r="AB48" s="232">
        <f t="shared" si="10"/>
        <v>2971</v>
      </c>
      <c r="AC48" s="232">
        <f t="shared" si="10"/>
        <v>2971</v>
      </c>
      <c r="AD48" s="232">
        <f t="shared" si="10"/>
        <v>2971</v>
      </c>
      <c r="AE48" s="232">
        <f t="shared" si="10"/>
        <v>2971</v>
      </c>
      <c r="AF48" s="232">
        <f t="shared" si="10"/>
        <v>2971</v>
      </c>
      <c r="AG48" s="232">
        <f t="shared" si="10"/>
        <v>2971</v>
      </c>
      <c r="AH48" s="232">
        <f t="shared" si="10"/>
        <v>2971</v>
      </c>
      <c r="AI48" s="232">
        <f t="shared" si="10"/>
        <v>2971</v>
      </c>
      <c r="AJ48" s="232">
        <f t="shared" si="10"/>
        <v>2971</v>
      </c>
      <c r="AK48" s="255">
        <f t="shared" si="10"/>
        <v>2971</v>
      </c>
      <c r="AL48" s="267">
        <f>AK48</f>
        <v>2971</v>
      </c>
    </row>
    <row r="49" spans="1:48" ht="30.75" hidden="1" customHeight="1" thickBot="1">
      <c r="A49" s="238" t="s">
        <v>4</v>
      </c>
      <c r="B49" s="2083"/>
      <c r="C49" s="2119" t="s">
        <v>8</v>
      </c>
      <c r="D49" s="2119"/>
      <c r="E49" s="228"/>
      <c r="F49" s="229"/>
      <c r="G49" s="230">
        <f>+G48-G47</f>
        <v>0</v>
      </c>
      <c r="H49" s="230">
        <f t="shared" ref="H49:AK49" si="11">+H48-H47</f>
        <v>0</v>
      </c>
      <c r="I49" s="230">
        <f t="shared" si="11"/>
        <v>0</v>
      </c>
      <c r="J49" s="230">
        <f t="shared" si="11"/>
        <v>0</v>
      </c>
      <c r="K49" s="230">
        <f t="shared" si="11"/>
        <v>0</v>
      </c>
      <c r="L49" s="230">
        <f t="shared" si="11"/>
        <v>0</v>
      </c>
      <c r="M49" s="230">
        <f t="shared" si="11"/>
        <v>0</v>
      </c>
      <c r="N49" s="230">
        <f t="shared" si="11"/>
        <v>0</v>
      </c>
      <c r="O49" s="230">
        <f t="shared" si="11"/>
        <v>0</v>
      </c>
      <c r="P49" s="230">
        <f t="shared" si="11"/>
        <v>0</v>
      </c>
      <c r="Q49" s="230">
        <f t="shared" si="11"/>
        <v>0</v>
      </c>
      <c r="R49" s="230">
        <f t="shared" si="11"/>
        <v>0</v>
      </c>
      <c r="S49" s="230">
        <f t="shared" si="11"/>
        <v>0</v>
      </c>
      <c r="T49" s="230">
        <f t="shared" si="11"/>
        <v>0</v>
      </c>
      <c r="U49" s="230">
        <f t="shared" si="11"/>
        <v>0</v>
      </c>
      <c r="V49" s="230">
        <f t="shared" si="11"/>
        <v>0</v>
      </c>
      <c r="W49" s="230">
        <f t="shared" si="11"/>
        <v>0</v>
      </c>
      <c r="X49" s="230">
        <f t="shared" si="11"/>
        <v>0</v>
      </c>
      <c r="Y49" s="230">
        <f t="shared" si="11"/>
        <v>0</v>
      </c>
      <c r="Z49" s="230">
        <f t="shared" si="11"/>
        <v>0</v>
      </c>
      <c r="AA49" s="230">
        <f t="shared" si="11"/>
        <v>0</v>
      </c>
      <c r="AB49" s="230">
        <f t="shared" si="11"/>
        <v>0</v>
      </c>
      <c r="AC49" s="230">
        <f t="shared" si="11"/>
        <v>0</v>
      </c>
      <c r="AD49" s="230">
        <f t="shared" si="11"/>
        <v>0</v>
      </c>
      <c r="AE49" s="230">
        <f t="shared" si="11"/>
        <v>0</v>
      </c>
      <c r="AF49" s="230">
        <f t="shared" si="11"/>
        <v>0</v>
      </c>
      <c r="AG49" s="230">
        <f t="shared" si="11"/>
        <v>0</v>
      </c>
      <c r="AH49" s="230">
        <f t="shared" si="11"/>
        <v>0</v>
      </c>
      <c r="AI49" s="230">
        <f t="shared" si="11"/>
        <v>0</v>
      </c>
      <c r="AJ49" s="230">
        <f t="shared" si="11"/>
        <v>0</v>
      </c>
      <c r="AK49" s="256">
        <f t="shared" si="11"/>
        <v>0</v>
      </c>
      <c r="AL49" s="268">
        <f>+AK49+AL48-AL47</f>
        <v>0</v>
      </c>
    </row>
    <row r="50" spans="1:48" ht="30.75" customHeight="1" thickTop="1">
      <c r="A50" s="238" t="s">
        <v>9</v>
      </c>
      <c r="B50" s="2415"/>
      <c r="C50" s="2067" t="s">
        <v>120</v>
      </c>
      <c r="D50" s="2068"/>
      <c r="E50" s="127">
        <f>+GL!E44</f>
        <v>0</v>
      </c>
      <c r="F50" s="128"/>
      <c r="G50" s="798">
        <f>+MKR!H7</f>
        <v>0</v>
      </c>
      <c r="H50" s="798">
        <f>+MKR!I7</f>
        <v>0</v>
      </c>
      <c r="I50" s="798">
        <f>+MKR!J7</f>
        <v>0</v>
      </c>
      <c r="J50" s="798">
        <f>+MKR!K7</f>
        <v>0</v>
      </c>
      <c r="K50" s="798">
        <f>+MKR!L7</f>
        <v>0</v>
      </c>
      <c r="L50" s="798">
        <f>+MKR!M7</f>
        <v>0</v>
      </c>
      <c r="M50" s="798">
        <f>+MKR!N7</f>
        <v>0</v>
      </c>
      <c r="N50" s="798">
        <f>+MKR!O7</f>
        <v>0</v>
      </c>
      <c r="O50" s="798">
        <f>+MKR!P7</f>
        <v>0</v>
      </c>
      <c r="P50" s="798">
        <f>+MKR!Q7</f>
        <v>0</v>
      </c>
      <c r="Q50" s="798">
        <f>+MKR!R7</f>
        <v>0</v>
      </c>
      <c r="R50" s="798">
        <f>+MKR!S7</f>
        <v>0</v>
      </c>
      <c r="S50" s="798">
        <f>+MKR!T7</f>
        <v>0</v>
      </c>
      <c r="T50" s="798">
        <f>+MKR!U7</f>
        <v>0</v>
      </c>
      <c r="U50" s="798">
        <f>+MKR!V7</f>
        <v>60</v>
      </c>
      <c r="V50" s="798">
        <f>+MKR!W7</f>
        <v>0</v>
      </c>
      <c r="W50" s="798">
        <f>+MKR!X7</f>
        <v>0</v>
      </c>
      <c r="X50" s="798">
        <f>+MKR!Y7</f>
        <v>60</v>
      </c>
      <c r="Y50" s="798">
        <f>+MKR!Z7</f>
        <v>60</v>
      </c>
      <c r="Z50" s="798">
        <f>+MKR!AA7</f>
        <v>60</v>
      </c>
      <c r="AA50" s="798">
        <f>+MKR!AB7</f>
        <v>60</v>
      </c>
      <c r="AB50" s="798">
        <f>+MKR!AC7</f>
        <v>0</v>
      </c>
      <c r="AC50" s="798">
        <f>+MKR!AD7</f>
        <v>0</v>
      </c>
      <c r="AD50" s="798">
        <f>+MKR!AE7</f>
        <v>0</v>
      </c>
      <c r="AE50" s="798">
        <f>+MKR!AF7</f>
        <v>0</v>
      </c>
      <c r="AF50" s="798">
        <f>+MKR!AG7</f>
        <v>0</v>
      </c>
      <c r="AG50" s="798">
        <f>+MKR!AH7</f>
        <v>0</v>
      </c>
      <c r="AH50" s="798">
        <f>+MKR!AI7</f>
        <v>0</v>
      </c>
      <c r="AI50" s="798">
        <f>+MKR!AJ7</f>
        <v>0</v>
      </c>
      <c r="AJ50" s="798">
        <f>+MKR!AK7</f>
        <v>0</v>
      </c>
      <c r="AK50" s="800">
        <f>+MKR!AL7</f>
        <v>0</v>
      </c>
      <c r="AL50" s="189">
        <f>SUM(G50:AK50)+F50</f>
        <v>300</v>
      </c>
      <c r="AN50" s="2399" t="s">
        <v>1047</v>
      </c>
      <c r="AO50" s="2400"/>
      <c r="AP50" s="2403">
        <v>540</v>
      </c>
      <c r="AQ50" s="2404"/>
      <c r="AR50" s="46"/>
    </row>
    <row r="51" spans="1:48" ht="30.75" customHeight="1">
      <c r="A51" s="238" t="s">
        <v>9</v>
      </c>
      <c r="B51" s="2416"/>
      <c r="C51" s="2084" t="s">
        <v>621</v>
      </c>
      <c r="D51" s="2085"/>
      <c r="E51" s="80"/>
      <c r="F51" s="80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483"/>
      <c r="AL51" s="188">
        <f>SUM(G51:AK51)+F51</f>
        <v>0</v>
      </c>
      <c r="AN51" s="2399" t="s">
        <v>1048</v>
      </c>
      <c r="AO51" s="2400"/>
      <c r="AP51" s="2397">
        <v>180</v>
      </c>
      <c r="AQ51" s="2398"/>
      <c r="AR51" s="47"/>
    </row>
    <row r="52" spans="1:48" ht="30.75" customHeight="1">
      <c r="A52" s="238" t="s">
        <v>9</v>
      </c>
      <c r="B52" s="2416"/>
      <c r="C52" s="2120" t="s">
        <v>622</v>
      </c>
      <c r="D52" s="2121"/>
      <c r="E52" s="122"/>
      <c r="F52" s="334">
        <v>0</v>
      </c>
      <c r="G52" s="325"/>
      <c r="H52" s="325"/>
      <c r="I52" s="325"/>
      <c r="J52" s="325"/>
      <c r="K52" s="325"/>
      <c r="L52" s="325"/>
      <c r="M52" s="325"/>
      <c r="N52" s="325"/>
      <c r="O52" s="325"/>
      <c r="P52" s="325"/>
      <c r="Q52" s="325"/>
      <c r="R52" s="325"/>
      <c r="S52" s="325"/>
      <c r="T52" s="325"/>
      <c r="U52" s="325"/>
      <c r="V52" s="325"/>
      <c r="W52" s="325"/>
      <c r="X52" s="325"/>
      <c r="Y52" s="325"/>
      <c r="Z52" s="325"/>
      <c r="AA52" s="325"/>
      <c r="AB52" s="325"/>
      <c r="AC52" s="325"/>
      <c r="AD52" s="325"/>
      <c r="AE52" s="325"/>
      <c r="AF52" s="325"/>
      <c r="AG52" s="325"/>
      <c r="AH52" s="325"/>
      <c r="AI52" s="325"/>
      <c r="AJ52" s="325"/>
      <c r="AK52" s="484"/>
      <c r="AL52" s="326"/>
      <c r="AN52" s="2399" t="s">
        <v>1049</v>
      </c>
      <c r="AO52" s="2400"/>
      <c r="AP52" s="2401">
        <f>AP50/AP5</f>
        <v>30</v>
      </c>
      <c r="AQ52" s="2402"/>
    </row>
    <row r="53" spans="1:48" ht="30.75" customHeight="1" thickBot="1">
      <c r="A53" s="238" t="s">
        <v>9</v>
      </c>
      <c r="B53" s="2416"/>
      <c r="C53" s="2049" t="s">
        <v>54</v>
      </c>
      <c r="D53" s="2050"/>
      <c r="E53" s="320"/>
      <c r="F53" s="321">
        <f>+MKR!G10</f>
        <v>0</v>
      </c>
      <c r="G53" s="322"/>
      <c r="H53" s="322"/>
      <c r="I53" s="322"/>
      <c r="J53" s="322"/>
      <c r="K53" s="322"/>
      <c r="L53" s="322"/>
      <c r="M53" s="322"/>
      <c r="N53" s="322"/>
      <c r="O53" s="322"/>
      <c r="P53" s="322"/>
      <c r="Q53" s="322"/>
      <c r="R53" s="322"/>
      <c r="S53" s="322"/>
      <c r="T53" s="322"/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2"/>
      <c r="AJ53" s="322"/>
      <c r="AK53" s="485"/>
      <c r="AL53" s="323"/>
      <c r="AN53" s="2399" t="s">
        <v>1052</v>
      </c>
      <c r="AO53" s="2400"/>
      <c r="AP53" s="2401">
        <f>(AP51-F57)/AP5</f>
        <v>10</v>
      </c>
      <c r="AQ53" s="2402"/>
    </row>
    <row r="54" spans="1:48" ht="30.75" customHeight="1" thickTop="1">
      <c r="A54" s="238" t="s">
        <v>9</v>
      </c>
      <c r="B54" s="2416"/>
      <c r="C54" s="2051" t="s">
        <v>40</v>
      </c>
      <c r="D54" s="2052"/>
      <c r="E54" s="152"/>
      <c r="F54" s="152">
        <f>+MKR!G11</f>
        <v>0</v>
      </c>
      <c r="G54" s="153">
        <f>+MKR!H11</f>
        <v>0</v>
      </c>
      <c r="H54" s="153">
        <f>+MKR!I11</f>
        <v>0</v>
      </c>
      <c r="I54" s="153">
        <f>+MKR!J11</f>
        <v>0</v>
      </c>
      <c r="J54" s="153">
        <f>+MKR!K11</f>
        <v>0</v>
      </c>
      <c r="K54" s="153">
        <f>+MKR!L11</f>
        <v>0</v>
      </c>
      <c r="L54" s="153">
        <f>+MKR!M11</f>
        <v>0</v>
      </c>
      <c r="M54" s="153">
        <f>+MKR!N11</f>
        <v>0</v>
      </c>
      <c r="N54" s="153">
        <f>+MKR!O11</f>
        <v>0</v>
      </c>
      <c r="O54" s="153">
        <f>+MKR!P11</f>
        <v>0</v>
      </c>
      <c r="P54" s="153">
        <f>+MKR!Q11</f>
        <v>0</v>
      </c>
      <c r="Q54" s="153">
        <f>+MKR!R11</f>
        <v>0</v>
      </c>
      <c r="R54" s="153">
        <f>+MKR!S11</f>
        <v>0</v>
      </c>
      <c r="S54" s="153">
        <f>+MKR!T11</f>
        <v>0</v>
      </c>
      <c r="T54" s="153">
        <f>+MKR!U11</f>
        <v>60</v>
      </c>
      <c r="U54" s="153">
        <f>+MKR!V11</f>
        <v>60</v>
      </c>
      <c r="V54" s="153">
        <f>+MKR!W11</f>
        <v>0</v>
      </c>
      <c r="W54" s="153">
        <f>+MKR!X11</f>
        <v>0</v>
      </c>
      <c r="X54" s="153">
        <f>+MKR!Y11</f>
        <v>60</v>
      </c>
      <c r="Y54" s="153">
        <f>+MKR!Z11</f>
        <v>120</v>
      </c>
      <c r="Z54" s="153">
        <f>+MKR!AA11</f>
        <v>60</v>
      </c>
      <c r="AA54" s="153">
        <f>+MKR!AB11</f>
        <v>0</v>
      </c>
      <c r="AB54" s="153">
        <f>+MKR!AC11</f>
        <v>0</v>
      </c>
      <c r="AC54" s="153">
        <f>+MKR!AD11</f>
        <v>0</v>
      </c>
      <c r="AD54" s="153">
        <f>+MKR!AE11</f>
        <v>0</v>
      </c>
      <c r="AE54" s="153">
        <f>+MKR!AF11</f>
        <v>0</v>
      </c>
      <c r="AF54" s="153">
        <f>+MKR!AG11</f>
        <v>0</v>
      </c>
      <c r="AG54" s="153">
        <f>+MKR!AH11</f>
        <v>0</v>
      </c>
      <c r="AH54" s="153">
        <f>+MKR!AI11</f>
        <v>0</v>
      </c>
      <c r="AI54" s="153">
        <f>+MKR!AJ11</f>
        <v>0</v>
      </c>
      <c r="AJ54" s="153">
        <f>+MKR!AK11</f>
        <v>0</v>
      </c>
      <c r="AK54" s="154">
        <f>+MKR!AL11</f>
        <v>0</v>
      </c>
      <c r="AL54" s="177">
        <f>SUM(G54:AK54)</f>
        <v>360</v>
      </c>
      <c r="AN54" s="49"/>
      <c r="AO54" s="49"/>
      <c r="AP54" s="118"/>
      <c r="AQ54" s="118"/>
      <c r="AS54" s="455"/>
      <c r="AT54" s="456"/>
      <c r="AU54" s="457"/>
      <c r="AV54" s="458"/>
    </row>
    <row r="55" spans="1:48" ht="30.75" customHeight="1">
      <c r="A55" s="238" t="s">
        <v>9</v>
      </c>
      <c r="B55" s="2416"/>
      <c r="C55" s="2053" t="s">
        <v>140</v>
      </c>
      <c r="D55" s="2054"/>
      <c r="E55" s="123"/>
      <c r="F55" s="120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486"/>
      <c r="AL55" s="190"/>
      <c r="AN55" s="49"/>
      <c r="AO55" s="49"/>
      <c r="AP55" s="118"/>
      <c r="AQ55" s="118"/>
      <c r="AS55" s="455"/>
      <c r="AT55" s="456"/>
      <c r="AU55" s="457"/>
      <c r="AV55" s="458"/>
    </row>
    <row r="56" spans="1:48" ht="30.75" customHeight="1">
      <c r="A56" s="238" t="s">
        <v>9</v>
      </c>
      <c r="B56" s="2416"/>
      <c r="C56" s="2122" t="s">
        <v>623</v>
      </c>
      <c r="D56" s="2123"/>
      <c r="E56" s="80"/>
      <c r="F56" s="80"/>
      <c r="G56" s="327"/>
      <c r="H56" s="327"/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  <c r="AI56" s="327"/>
      <c r="AJ56" s="327"/>
      <c r="AK56" s="487"/>
      <c r="AL56" s="328"/>
      <c r="AS56" s="2399" t="s">
        <v>1050</v>
      </c>
      <c r="AT56" s="2400"/>
      <c r="AU56" s="2397" t="e">
        <f>F66+AP50-#REF!*AP5</f>
        <v>#REF!</v>
      </c>
      <c r="AV56" s="2398"/>
    </row>
    <row r="57" spans="1:48" ht="30.75" customHeight="1">
      <c r="A57" s="238" t="s">
        <v>9</v>
      </c>
      <c r="B57" s="2416"/>
      <c r="C57" s="2124" t="s">
        <v>624</v>
      </c>
      <c r="D57" s="2125"/>
      <c r="E57" s="124"/>
      <c r="F57" s="122"/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329"/>
      <c r="AG57" s="329"/>
      <c r="AH57" s="329"/>
      <c r="AI57" s="329"/>
      <c r="AJ57" s="329"/>
      <c r="AK57" s="379"/>
      <c r="AL57" s="330"/>
    </row>
    <row r="58" spans="1:48" ht="30.75" customHeight="1">
      <c r="A58" s="238" t="s">
        <v>9</v>
      </c>
      <c r="B58" s="2416"/>
      <c r="C58" s="2059" t="s">
        <v>53</v>
      </c>
      <c r="D58" s="2060"/>
      <c r="E58" s="174"/>
      <c r="F58" s="175">
        <f>+MKR!G15</f>
        <v>284</v>
      </c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488"/>
      <c r="AL58" s="176"/>
    </row>
    <row r="59" spans="1:48" ht="30.75" customHeight="1">
      <c r="A59" s="238" t="s">
        <v>9</v>
      </c>
      <c r="B59" s="2416"/>
      <c r="C59" s="2090" t="s">
        <v>625</v>
      </c>
      <c r="D59" s="2102"/>
      <c r="E59" s="2086" t="s">
        <v>633</v>
      </c>
      <c r="F59" s="125">
        <f>+MKR!G16</f>
        <v>0</v>
      </c>
      <c r="G59" s="116">
        <f>+MKR!H16</f>
        <v>0</v>
      </c>
      <c r="H59" s="116">
        <f>+MKR!I16</f>
        <v>0</v>
      </c>
      <c r="I59" s="116">
        <f>+MKR!J16</f>
        <v>0</v>
      </c>
      <c r="J59" s="116">
        <f>+MKR!K16</f>
        <v>0</v>
      </c>
      <c r="K59" s="116">
        <f>+MKR!L16</f>
        <v>0</v>
      </c>
      <c r="L59" s="116">
        <f>+MKR!M16</f>
        <v>0</v>
      </c>
      <c r="M59" s="116">
        <f>+MKR!N16</f>
        <v>0</v>
      </c>
      <c r="N59" s="116">
        <f>+MKR!O16</f>
        <v>60</v>
      </c>
      <c r="O59" s="116">
        <f>+MKR!P16</f>
        <v>0</v>
      </c>
      <c r="P59" s="116">
        <f>+MKR!Q16</f>
        <v>0</v>
      </c>
      <c r="Q59" s="116">
        <f>+MKR!R16</f>
        <v>0</v>
      </c>
      <c r="R59" s="116">
        <f>+MKR!S16</f>
        <v>0</v>
      </c>
      <c r="S59" s="116">
        <f>+MKR!T16</f>
        <v>0</v>
      </c>
      <c r="T59" s="116">
        <f>+MKR!U16</f>
        <v>0</v>
      </c>
      <c r="U59" s="116">
        <f>+MKR!V16</f>
        <v>0</v>
      </c>
      <c r="V59" s="116">
        <f>+MKR!W16</f>
        <v>0</v>
      </c>
      <c r="W59" s="116">
        <f>+MKR!X16</f>
        <v>0</v>
      </c>
      <c r="X59" s="116">
        <f>+MKR!Y16</f>
        <v>0</v>
      </c>
      <c r="Y59" s="116">
        <f>+MKR!Z16</f>
        <v>0</v>
      </c>
      <c r="Z59" s="116">
        <f>+MKR!AA16</f>
        <v>0</v>
      </c>
      <c r="AA59" s="116">
        <f>+MKR!AB16</f>
        <v>0</v>
      </c>
      <c r="AB59" s="116">
        <f>+MKR!AC16</f>
        <v>0</v>
      </c>
      <c r="AC59" s="116">
        <f>+MKR!AD16</f>
        <v>0</v>
      </c>
      <c r="AD59" s="116">
        <f>+MKR!AE16</f>
        <v>0</v>
      </c>
      <c r="AE59" s="116">
        <f>+MKR!AF16</f>
        <v>0</v>
      </c>
      <c r="AF59" s="116">
        <f>+MKR!AG16</f>
        <v>0</v>
      </c>
      <c r="AG59" s="116">
        <f>+MKR!AH16</f>
        <v>0</v>
      </c>
      <c r="AH59" s="116">
        <f>+MKR!AI16</f>
        <v>0</v>
      </c>
      <c r="AI59" s="116">
        <f>+MKR!AJ16</f>
        <v>0</v>
      </c>
      <c r="AJ59" s="116">
        <f>+MKR!AK16</f>
        <v>0</v>
      </c>
      <c r="AK59" s="117">
        <f>+MKR!AL16</f>
        <v>0</v>
      </c>
      <c r="AL59" s="187">
        <f>SUM(G59:AK59)</f>
        <v>60</v>
      </c>
    </row>
    <row r="60" spans="1:48" ht="30.75" customHeight="1">
      <c r="A60" s="238" t="s">
        <v>9</v>
      </c>
      <c r="B60" s="2416"/>
      <c r="C60" s="2089" t="s">
        <v>627</v>
      </c>
      <c r="D60" s="2092"/>
      <c r="E60" s="2087"/>
      <c r="F60" s="213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483"/>
      <c r="AL60" s="135"/>
    </row>
    <row r="61" spans="1:48" ht="30.75" customHeight="1">
      <c r="A61" s="238" t="s">
        <v>9</v>
      </c>
      <c r="B61" s="2416"/>
      <c r="C61" s="2093" t="s">
        <v>628</v>
      </c>
      <c r="D61" s="2094"/>
      <c r="E61" s="2087"/>
      <c r="F61" s="80"/>
      <c r="G61" s="331"/>
      <c r="H61" s="331"/>
      <c r="I61" s="331"/>
      <c r="J61" s="331"/>
      <c r="K61" s="331"/>
      <c r="L61" s="331"/>
      <c r="M61" s="331"/>
      <c r="N61" s="331"/>
      <c r="O61" s="331"/>
      <c r="P61" s="331"/>
      <c r="Q61" s="331"/>
      <c r="R61" s="331"/>
      <c r="S61" s="331"/>
      <c r="T61" s="331"/>
      <c r="U61" s="331"/>
      <c r="V61" s="331"/>
      <c r="W61" s="331"/>
      <c r="X61" s="331"/>
      <c r="Y61" s="331"/>
      <c r="Z61" s="331"/>
      <c r="AA61" s="331"/>
      <c r="AB61" s="331"/>
      <c r="AC61" s="331"/>
      <c r="AD61" s="331"/>
      <c r="AE61" s="331"/>
      <c r="AF61" s="331"/>
      <c r="AG61" s="331"/>
      <c r="AH61" s="331"/>
      <c r="AI61" s="331"/>
      <c r="AJ61" s="331"/>
      <c r="AK61" s="489"/>
      <c r="AL61" s="332"/>
      <c r="AU61" s="48"/>
      <c r="AV61" s="48"/>
    </row>
    <row r="62" spans="1:48" ht="30.75" customHeight="1">
      <c r="A62" s="238" t="s">
        <v>9</v>
      </c>
      <c r="B62" s="2416"/>
      <c r="C62" s="2095" t="s">
        <v>629</v>
      </c>
      <c r="D62" s="2096"/>
      <c r="E62" s="2087"/>
      <c r="F62" s="171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393"/>
      <c r="AL62" s="173"/>
    </row>
    <row r="63" spans="1:48" ht="30.75" customHeight="1">
      <c r="A63" s="238" t="s">
        <v>9</v>
      </c>
      <c r="B63" s="2416"/>
      <c r="C63" s="2090" t="s">
        <v>630</v>
      </c>
      <c r="D63" s="2090"/>
      <c r="E63" s="2087"/>
      <c r="F63" s="125">
        <f>+MKR!G20</f>
        <v>0</v>
      </c>
      <c r="G63" s="116">
        <f>+MKR!H20</f>
        <v>0</v>
      </c>
      <c r="H63" s="116">
        <f>+MKR!I20</f>
        <v>0</v>
      </c>
      <c r="I63" s="116">
        <f>+MKR!J20</f>
        <v>0</v>
      </c>
      <c r="J63" s="116">
        <f>+MKR!K20</f>
        <v>0</v>
      </c>
      <c r="K63" s="116">
        <f>+MKR!L20</f>
        <v>0</v>
      </c>
      <c r="L63" s="116">
        <f>+MKR!M20</f>
        <v>0</v>
      </c>
      <c r="M63" s="116">
        <f>+MKR!N20</f>
        <v>0</v>
      </c>
      <c r="N63" s="116">
        <f>+MKR!O20</f>
        <v>0</v>
      </c>
      <c r="O63" s="116">
        <f>+MKR!P20</f>
        <v>0</v>
      </c>
      <c r="P63" s="116">
        <f>+MKR!Q20</f>
        <v>0</v>
      </c>
      <c r="Q63" s="116">
        <f>+MKR!R20</f>
        <v>0</v>
      </c>
      <c r="R63" s="116">
        <f>+MKR!S20</f>
        <v>0</v>
      </c>
      <c r="S63" s="116">
        <f>+MKR!T20</f>
        <v>0</v>
      </c>
      <c r="T63" s="116">
        <f>+MKR!U20</f>
        <v>0</v>
      </c>
      <c r="U63" s="116">
        <f>+MKR!V20</f>
        <v>0</v>
      </c>
      <c r="V63" s="116">
        <f>+MKR!W20</f>
        <v>0</v>
      </c>
      <c r="W63" s="116">
        <f>+MKR!X20</f>
        <v>0</v>
      </c>
      <c r="X63" s="116">
        <f>+MKR!Y20</f>
        <v>0</v>
      </c>
      <c r="Y63" s="116">
        <f>+MKR!Z20</f>
        <v>0</v>
      </c>
      <c r="Z63" s="116">
        <f>+MKR!AA20</f>
        <v>0</v>
      </c>
      <c r="AA63" s="116">
        <f>+MKR!AB20</f>
        <v>0</v>
      </c>
      <c r="AB63" s="116">
        <f>+MKR!AC20</f>
        <v>0</v>
      </c>
      <c r="AC63" s="116">
        <f>+MKR!AD20</f>
        <v>0</v>
      </c>
      <c r="AD63" s="116">
        <f>+MKR!AE20</f>
        <v>0</v>
      </c>
      <c r="AE63" s="116">
        <f>+MKR!AF20</f>
        <v>0</v>
      </c>
      <c r="AF63" s="116">
        <f>+MKR!AG20</f>
        <v>0</v>
      </c>
      <c r="AG63" s="116">
        <f>+MKR!AH20</f>
        <v>0</v>
      </c>
      <c r="AH63" s="116">
        <f>+MKR!AI20</f>
        <v>0</v>
      </c>
      <c r="AI63" s="116">
        <f>+MKR!AJ20</f>
        <v>0</v>
      </c>
      <c r="AJ63" s="116">
        <f>+MKR!AK20</f>
        <v>0</v>
      </c>
      <c r="AK63" s="117">
        <f>+MKR!AL20</f>
        <v>0</v>
      </c>
      <c r="AL63" s="187">
        <f>SUM(G63:AK63)</f>
        <v>0</v>
      </c>
    </row>
    <row r="64" spans="1:48" ht="30.75" customHeight="1">
      <c r="A64" s="238" t="s">
        <v>9</v>
      </c>
      <c r="B64" s="2416"/>
      <c r="C64" s="2089" t="s">
        <v>631</v>
      </c>
      <c r="D64" s="2089"/>
      <c r="E64" s="2087"/>
      <c r="F64" s="80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483"/>
      <c r="AL64" s="135"/>
    </row>
    <row r="65" spans="1:48" ht="30.75" customHeight="1">
      <c r="A65" s="238" t="s">
        <v>9</v>
      </c>
      <c r="B65" s="2416"/>
      <c r="C65" s="2097" t="s">
        <v>632</v>
      </c>
      <c r="D65" s="2098"/>
      <c r="E65" s="2087"/>
      <c r="F65" s="122"/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29"/>
      <c r="Z65" s="329"/>
      <c r="AA65" s="329"/>
      <c r="AB65" s="329"/>
      <c r="AC65" s="329"/>
      <c r="AD65" s="329"/>
      <c r="AE65" s="329"/>
      <c r="AF65" s="329"/>
      <c r="AG65" s="329"/>
      <c r="AH65" s="329"/>
      <c r="AI65" s="329"/>
      <c r="AJ65" s="329"/>
      <c r="AK65" s="379"/>
      <c r="AL65" s="330"/>
      <c r="AU65" s="48"/>
      <c r="AV65" s="48"/>
    </row>
    <row r="66" spans="1:48" ht="30.75" customHeight="1" thickBot="1">
      <c r="A66" s="238" t="s">
        <v>9</v>
      </c>
      <c r="B66" s="2417"/>
      <c r="C66" s="2061" t="s">
        <v>52</v>
      </c>
      <c r="D66" s="2062"/>
      <c r="E66" s="2088"/>
      <c r="F66" s="337">
        <f>+MKR!G23</f>
        <v>77</v>
      </c>
      <c r="G66" s="338"/>
      <c r="H66" s="338"/>
      <c r="I66" s="338"/>
      <c r="J66" s="338"/>
      <c r="K66" s="338"/>
      <c r="L66" s="338"/>
      <c r="M66" s="338"/>
      <c r="N66" s="338"/>
      <c r="O66" s="338"/>
      <c r="P66" s="338"/>
      <c r="Q66" s="338"/>
      <c r="R66" s="338"/>
      <c r="S66" s="338"/>
      <c r="T66" s="338"/>
      <c r="U66" s="338"/>
      <c r="V66" s="338"/>
      <c r="W66" s="338"/>
      <c r="X66" s="338"/>
      <c r="Y66" s="338"/>
      <c r="Z66" s="338"/>
      <c r="AA66" s="338"/>
      <c r="AB66" s="338"/>
      <c r="AC66" s="338"/>
      <c r="AD66" s="338"/>
      <c r="AE66" s="338"/>
      <c r="AF66" s="338"/>
      <c r="AG66" s="338"/>
      <c r="AH66" s="338"/>
      <c r="AI66" s="338"/>
      <c r="AJ66" s="338"/>
      <c r="AK66" s="490"/>
      <c r="AL66" s="339"/>
    </row>
    <row r="67" spans="1:48" ht="30.75" hidden="1" customHeight="1" thickTop="1">
      <c r="A67" s="238" t="s">
        <v>4</v>
      </c>
      <c r="B67" s="2081" t="s">
        <v>1056</v>
      </c>
      <c r="C67" s="2155" t="s">
        <v>220</v>
      </c>
      <c r="D67" s="298" t="s">
        <v>148</v>
      </c>
      <c r="E67" s="299"/>
      <c r="F67" s="318"/>
      <c r="G67" s="300">
        <f>+G54</f>
        <v>0</v>
      </c>
      <c r="H67" s="300">
        <f t="shared" ref="H67:AK67" si="12">+H54</f>
        <v>0</v>
      </c>
      <c r="I67" s="300">
        <f t="shared" si="12"/>
        <v>0</v>
      </c>
      <c r="J67" s="300">
        <f t="shared" si="12"/>
        <v>0</v>
      </c>
      <c r="K67" s="300">
        <f t="shared" si="12"/>
        <v>0</v>
      </c>
      <c r="L67" s="300">
        <f t="shared" si="12"/>
        <v>0</v>
      </c>
      <c r="M67" s="300">
        <f t="shared" si="12"/>
        <v>0</v>
      </c>
      <c r="N67" s="300">
        <f t="shared" si="12"/>
        <v>0</v>
      </c>
      <c r="O67" s="300">
        <f t="shared" si="12"/>
        <v>0</v>
      </c>
      <c r="P67" s="300">
        <f t="shared" si="12"/>
        <v>0</v>
      </c>
      <c r="Q67" s="300">
        <f t="shared" si="12"/>
        <v>0</v>
      </c>
      <c r="R67" s="300">
        <f t="shared" si="12"/>
        <v>0</v>
      </c>
      <c r="S67" s="300">
        <f t="shared" si="12"/>
        <v>0</v>
      </c>
      <c r="T67" s="300">
        <f t="shared" si="12"/>
        <v>60</v>
      </c>
      <c r="U67" s="300">
        <f t="shared" si="12"/>
        <v>60</v>
      </c>
      <c r="V67" s="300">
        <f t="shared" si="12"/>
        <v>0</v>
      </c>
      <c r="W67" s="300">
        <f t="shared" si="12"/>
        <v>0</v>
      </c>
      <c r="X67" s="300">
        <f t="shared" si="12"/>
        <v>60</v>
      </c>
      <c r="Y67" s="300">
        <f t="shared" si="12"/>
        <v>120</v>
      </c>
      <c r="Z67" s="300">
        <f t="shared" si="12"/>
        <v>60</v>
      </c>
      <c r="AA67" s="300">
        <f t="shared" si="12"/>
        <v>0</v>
      </c>
      <c r="AB67" s="300">
        <f t="shared" si="12"/>
        <v>0</v>
      </c>
      <c r="AC67" s="300">
        <f t="shared" si="12"/>
        <v>0</v>
      </c>
      <c r="AD67" s="300">
        <f t="shared" si="12"/>
        <v>0</v>
      </c>
      <c r="AE67" s="300">
        <f t="shared" si="12"/>
        <v>0</v>
      </c>
      <c r="AF67" s="300">
        <f t="shared" si="12"/>
        <v>0</v>
      </c>
      <c r="AG67" s="300">
        <f t="shared" si="12"/>
        <v>0</v>
      </c>
      <c r="AH67" s="300">
        <f t="shared" si="12"/>
        <v>0</v>
      </c>
      <c r="AI67" s="300">
        <f t="shared" si="12"/>
        <v>0</v>
      </c>
      <c r="AJ67" s="300">
        <f t="shared" si="12"/>
        <v>0</v>
      </c>
      <c r="AK67" s="300">
        <f t="shared" si="12"/>
        <v>0</v>
      </c>
      <c r="AL67" s="301">
        <f>SUM(G67:AK67)</f>
        <v>360</v>
      </c>
      <c r="AN67" s="238" t="s">
        <v>635</v>
      </c>
    </row>
    <row r="68" spans="1:48" ht="30.75" hidden="1" customHeight="1">
      <c r="A68" s="238" t="s">
        <v>4</v>
      </c>
      <c r="B68" s="2082"/>
      <c r="C68" s="2112"/>
      <c r="D68" s="215" t="s">
        <v>636</v>
      </c>
      <c r="E68" s="221"/>
      <c r="F68" s="248"/>
      <c r="G68" s="240">
        <f>+G55+G60</f>
        <v>0</v>
      </c>
      <c r="H68" s="240">
        <f t="shared" ref="H68:AK68" si="13">+H55+H60</f>
        <v>0</v>
      </c>
      <c r="I68" s="240">
        <f t="shared" si="13"/>
        <v>0</v>
      </c>
      <c r="J68" s="240">
        <f t="shared" si="13"/>
        <v>0</v>
      </c>
      <c r="K68" s="240">
        <f t="shared" si="13"/>
        <v>0</v>
      </c>
      <c r="L68" s="240">
        <f t="shared" si="13"/>
        <v>0</v>
      </c>
      <c r="M68" s="240">
        <f t="shared" si="13"/>
        <v>0</v>
      </c>
      <c r="N68" s="240">
        <f t="shared" si="13"/>
        <v>0</v>
      </c>
      <c r="O68" s="240">
        <f t="shared" si="13"/>
        <v>0</v>
      </c>
      <c r="P68" s="240">
        <f t="shared" si="13"/>
        <v>0</v>
      </c>
      <c r="Q68" s="240">
        <f t="shared" si="13"/>
        <v>0</v>
      </c>
      <c r="R68" s="240">
        <f t="shared" si="13"/>
        <v>0</v>
      </c>
      <c r="S68" s="240">
        <f t="shared" si="13"/>
        <v>0</v>
      </c>
      <c r="T68" s="240">
        <f t="shared" si="13"/>
        <v>0</v>
      </c>
      <c r="U68" s="240">
        <f t="shared" si="13"/>
        <v>0</v>
      </c>
      <c r="V68" s="240">
        <f t="shared" si="13"/>
        <v>0</v>
      </c>
      <c r="W68" s="240">
        <f t="shared" si="13"/>
        <v>0</v>
      </c>
      <c r="X68" s="240">
        <f t="shared" si="13"/>
        <v>0</v>
      </c>
      <c r="Y68" s="240">
        <f t="shared" si="13"/>
        <v>0</v>
      </c>
      <c r="Z68" s="240">
        <f t="shared" si="13"/>
        <v>0</v>
      </c>
      <c r="AA68" s="240">
        <f t="shared" si="13"/>
        <v>0</v>
      </c>
      <c r="AB68" s="240">
        <f t="shared" si="13"/>
        <v>0</v>
      </c>
      <c r="AC68" s="240">
        <f t="shared" si="13"/>
        <v>0</v>
      </c>
      <c r="AD68" s="240">
        <f t="shared" si="13"/>
        <v>0</v>
      </c>
      <c r="AE68" s="240">
        <f t="shared" si="13"/>
        <v>0</v>
      </c>
      <c r="AF68" s="240">
        <f t="shared" si="13"/>
        <v>0</v>
      </c>
      <c r="AG68" s="240">
        <f t="shared" si="13"/>
        <v>0</v>
      </c>
      <c r="AH68" s="240">
        <f t="shared" si="13"/>
        <v>0</v>
      </c>
      <c r="AI68" s="240">
        <f t="shared" si="13"/>
        <v>0</v>
      </c>
      <c r="AJ68" s="240">
        <f t="shared" si="13"/>
        <v>0</v>
      </c>
      <c r="AK68" s="240">
        <f t="shared" si="13"/>
        <v>0</v>
      </c>
      <c r="AL68" s="257">
        <f t="shared" ref="AL68:AL75" si="14">SUM(G68:AK68)</f>
        <v>0</v>
      </c>
      <c r="AN68" s="289">
        <f>+AL67/(AL68+AL67)</f>
        <v>1</v>
      </c>
    </row>
    <row r="69" spans="1:48" ht="30.75" hidden="1" customHeight="1">
      <c r="A69" s="238" t="s">
        <v>4</v>
      </c>
      <c r="B69" s="2082"/>
      <c r="C69" s="2113" t="s">
        <v>134</v>
      </c>
      <c r="D69" s="214" t="s">
        <v>148</v>
      </c>
      <c r="E69" s="220"/>
      <c r="F69" s="310"/>
      <c r="G69" s="242"/>
      <c r="H69" s="242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  <c r="AJ69" s="242"/>
      <c r="AK69" s="242"/>
      <c r="AL69" s="258">
        <f t="shared" si="14"/>
        <v>0</v>
      </c>
    </row>
    <row r="70" spans="1:48" ht="30.75" hidden="1" customHeight="1">
      <c r="A70" s="238" t="s">
        <v>4</v>
      </c>
      <c r="B70" s="2082"/>
      <c r="C70" s="2112"/>
      <c r="D70" s="215" t="s">
        <v>636</v>
      </c>
      <c r="E70" s="221"/>
      <c r="F70" s="248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  <c r="AJ70" s="221"/>
      <c r="AK70" s="221"/>
      <c r="AL70" s="259">
        <f t="shared" si="14"/>
        <v>0</v>
      </c>
      <c r="AN70" s="289" t="e">
        <f>+AL69/(AL70+AL69)</f>
        <v>#DIV/0!</v>
      </c>
    </row>
    <row r="71" spans="1:48" ht="30.75" hidden="1" customHeight="1">
      <c r="A71" s="238" t="s">
        <v>4</v>
      </c>
      <c r="B71" s="2082"/>
      <c r="C71" s="2113" t="s">
        <v>129</v>
      </c>
      <c r="D71" s="214" t="s">
        <v>148</v>
      </c>
      <c r="E71" s="220"/>
      <c r="F71" s="310"/>
      <c r="G71" s="242"/>
      <c r="H71" s="242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  <c r="AJ71" s="242"/>
      <c r="AK71" s="242"/>
      <c r="AL71" s="258">
        <f t="shared" si="14"/>
        <v>0</v>
      </c>
    </row>
    <row r="72" spans="1:48" ht="30.75" hidden="1" customHeight="1">
      <c r="A72" s="238" t="s">
        <v>4</v>
      </c>
      <c r="B72" s="2082"/>
      <c r="C72" s="2112"/>
      <c r="D72" s="215" t="s">
        <v>636</v>
      </c>
      <c r="E72" s="221"/>
      <c r="F72" s="248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  <c r="AI72" s="221"/>
      <c r="AJ72" s="221"/>
      <c r="AK72" s="221"/>
      <c r="AL72" s="259">
        <f t="shared" si="14"/>
        <v>0</v>
      </c>
      <c r="AN72" s="289" t="e">
        <f>+AL71/(AL72+AL71)</f>
        <v>#DIV/0!</v>
      </c>
    </row>
    <row r="73" spans="1:48" ht="30.75" hidden="1" customHeight="1">
      <c r="A73" s="238" t="s">
        <v>4</v>
      </c>
      <c r="B73" s="2082"/>
      <c r="C73" s="2111" t="s">
        <v>4</v>
      </c>
      <c r="D73" s="214" t="s">
        <v>148</v>
      </c>
      <c r="E73" s="222"/>
      <c r="F73" s="311"/>
      <c r="G73" s="270">
        <f>+G77</f>
        <v>0</v>
      </c>
      <c r="H73" s="270">
        <f t="shared" ref="H73:AK73" si="15">+H77</f>
        <v>0</v>
      </c>
      <c r="I73" s="270">
        <f t="shared" si="15"/>
        <v>0</v>
      </c>
      <c r="J73" s="270">
        <f t="shared" si="15"/>
        <v>0</v>
      </c>
      <c r="K73" s="270">
        <f t="shared" si="15"/>
        <v>0</v>
      </c>
      <c r="L73" s="270">
        <f t="shared" si="15"/>
        <v>0</v>
      </c>
      <c r="M73" s="270">
        <f t="shared" si="15"/>
        <v>0</v>
      </c>
      <c r="N73" s="270">
        <f t="shared" si="15"/>
        <v>0</v>
      </c>
      <c r="O73" s="270">
        <f t="shared" si="15"/>
        <v>0</v>
      </c>
      <c r="P73" s="270">
        <f t="shared" si="15"/>
        <v>0</v>
      </c>
      <c r="Q73" s="270">
        <f t="shared" si="15"/>
        <v>0</v>
      </c>
      <c r="R73" s="270">
        <f t="shared" si="15"/>
        <v>0</v>
      </c>
      <c r="S73" s="270">
        <f t="shared" si="15"/>
        <v>0</v>
      </c>
      <c r="T73" s="270">
        <f t="shared" si="15"/>
        <v>0</v>
      </c>
      <c r="U73" s="270">
        <f t="shared" si="15"/>
        <v>0</v>
      </c>
      <c r="V73" s="270">
        <f t="shared" si="15"/>
        <v>0</v>
      </c>
      <c r="W73" s="270">
        <f t="shared" si="15"/>
        <v>0</v>
      </c>
      <c r="X73" s="270">
        <f t="shared" si="15"/>
        <v>0</v>
      </c>
      <c r="Y73" s="270">
        <f t="shared" si="15"/>
        <v>0</v>
      </c>
      <c r="Z73" s="270">
        <f t="shared" si="15"/>
        <v>0</v>
      </c>
      <c r="AA73" s="270">
        <f t="shared" si="15"/>
        <v>0</v>
      </c>
      <c r="AB73" s="270">
        <f t="shared" si="15"/>
        <v>0</v>
      </c>
      <c r="AC73" s="270">
        <f t="shared" si="15"/>
        <v>0</v>
      </c>
      <c r="AD73" s="270">
        <f t="shared" si="15"/>
        <v>0</v>
      </c>
      <c r="AE73" s="270">
        <f t="shared" si="15"/>
        <v>0</v>
      </c>
      <c r="AF73" s="270">
        <f t="shared" si="15"/>
        <v>0</v>
      </c>
      <c r="AG73" s="270">
        <f t="shared" si="15"/>
        <v>0</v>
      </c>
      <c r="AH73" s="270">
        <f t="shared" si="15"/>
        <v>0</v>
      </c>
      <c r="AI73" s="270">
        <f t="shared" si="15"/>
        <v>0</v>
      </c>
      <c r="AJ73" s="270">
        <f t="shared" si="15"/>
        <v>0</v>
      </c>
      <c r="AK73" s="270">
        <f t="shared" si="15"/>
        <v>0</v>
      </c>
      <c r="AL73" s="258">
        <f t="shared" si="14"/>
        <v>0</v>
      </c>
    </row>
    <row r="74" spans="1:48" ht="30.75" hidden="1" customHeight="1" thickBot="1">
      <c r="A74" s="238" t="s">
        <v>4</v>
      </c>
      <c r="B74" s="2082"/>
      <c r="C74" s="2114"/>
      <c r="D74" s="216" t="s">
        <v>636</v>
      </c>
      <c r="E74" s="223"/>
      <c r="F74" s="312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  <c r="AI74" s="221"/>
      <c r="AJ74" s="221"/>
      <c r="AK74" s="221"/>
      <c r="AL74" s="259">
        <f t="shared" si="14"/>
        <v>0</v>
      </c>
      <c r="AN74" s="289" t="e">
        <f>+AL73/(AL74+AL73)</f>
        <v>#DIV/0!</v>
      </c>
    </row>
    <row r="75" spans="1:48" ht="30.75" hidden="1" customHeight="1" thickTop="1">
      <c r="A75" s="238" t="s">
        <v>4</v>
      </c>
      <c r="B75" s="2082"/>
      <c r="C75" s="225" t="s">
        <v>637</v>
      </c>
      <c r="D75" s="226" t="s">
        <v>7</v>
      </c>
      <c r="E75" s="227"/>
      <c r="F75" s="249"/>
      <c r="G75" s="227"/>
      <c r="H75" s="227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60">
        <f t="shared" si="14"/>
        <v>0</v>
      </c>
    </row>
    <row r="76" spans="1:48" ht="30.75" hidden="1" customHeight="1">
      <c r="A76" s="238" t="s">
        <v>4</v>
      </c>
      <c r="B76" s="2082"/>
      <c r="C76" s="2063" t="s">
        <v>51</v>
      </c>
      <c r="D76" s="2064"/>
      <c r="E76" s="224"/>
      <c r="F76" s="313"/>
      <c r="G76" s="291"/>
      <c r="H76" s="291"/>
      <c r="I76" s="291"/>
      <c r="J76" s="291"/>
      <c r="K76" s="291"/>
      <c r="L76" s="291"/>
      <c r="M76" s="291"/>
      <c r="N76" s="291"/>
      <c r="O76" s="291"/>
      <c r="P76" s="291"/>
      <c r="Q76" s="291"/>
      <c r="R76" s="291"/>
      <c r="S76" s="291"/>
      <c r="T76" s="291"/>
      <c r="U76" s="291"/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2"/>
      <c r="AL76" s="261"/>
    </row>
    <row r="77" spans="1:48" ht="30.75" hidden="1" customHeight="1">
      <c r="A77" s="238" t="s">
        <v>4</v>
      </c>
      <c r="B77" s="2082"/>
      <c r="C77" s="2055" t="s">
        <v>144</v>
      </c>
      <c r="D77" s="2056"/>
      <c r="E77" s="247"/>
      <c r="F77" s="251"/>
      <c r="G77" s="290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290"/>
      <c r="AK77" s="290"/>
      <c r="AL77" s="262">
        <f>SUM(G77:AK77)</f>
        <v>0</v>
      </c>
      <c r="AN77" s="238" t="s">
        <v>638</v>
      </c>
    </row>
    <row r="78" spans="1:48" ht="30.75" hidden="1" customHeight="1">
      <c r="A78" s="238" t="s">
        <v>4</v>
      </c>
      <c r="B78" s="2082"/>
      <c r="C78" s="2057" t="s">
        <v>148</v>
      </c>
      <c r="D78" s="2058"/>
      <c r="E78" s="244"/>
      <c r="F78" s="314"/>
      <c r="G78" s="217">
        <f>+G73-G72-G70-G68</f>
        <v>0</v>
      </c>
      <c r="H78" s="217">
        <f t="shared" ref="H78:AK78" si="16">+H73-H72-H70-H68</f>
        <v>0</v>
      </c>
      <c r="I78" s="217">
        <f t="shared" si="16"/>
        <v>0</v>
      </c>
      <c r="J78" s="217">
        <f t="shared" si="16"/>
        <v>0</v>
      </c>
      <c r="K78" s="217">
        <f t="shared" si="16"/>
        <v>0</v>
      </c>
      <c r="L78" s="217">
        <f t="shared" si="16"/>
        <v>0</v>
      </c>
      <c r="M78" s="217">
        <f t="shared" si="16"/>
        <v>0</v>
      </c>
      <c r="N78" s="217">
        <f t="shared" si="16"/>
        <v>0</v>
      </c>
      <c r="O78" s="217">
        <f t="shared" si="16"/>
        <v>0</v>
      </c>
      <c r="P78" s="217">
        <f t="shared" si="16"/>
        <v>0</v>
      </c>
      <c r="Q78" s="217">
        <f t="shared" si="16"/>
        <v>0</v>
      </c>
      <c r="R78" s="217">
        <f t="shared" si="16"/>
        <v>0</v>
      </c>
      <c r="S78" s="217">
        <f t="shared" si="16"/>
        <v>0</v>
      </c>
      <c r="T78" s="217">
        <f t="shared" si="16"/>
        <v>0</v>
      </c>
      <c r="U78" s="217">
        <f t="shared" si="16"/>
        <v>0</v>
      </c>
      <c r="V78" s="217">
        <f t="shared" si="16"/>
        <v>0</v>
      </c>
      <c r="W78" s="217">
        <f t="shared" si="16"/>
        <v>0</v>
      </c>
      <c r="X78" s="217">
        <f t="shared" si="16"/>
        <v>0</v>
      </c>
      <c r="Y78" s="217">
        <f t="shared" si="16"/>
        <v>0</v>
      </c>
      <c r="Z78" s="217">
        <f t="shared" si="16"/>
        <v>0</v>
      </c>
      <c r="AA78" s="217">
        <f t="shared" si="16"/>
        <v>0</v>
      </c>
      <c r="AB78" s="217">
        <f t="shared" si="16"/>
        <v>0</v>
      </c>
      <c r="AC78" s="217">
        <f t="shared" si="16"/>
        <v>0</v>
      </c>
      <c r="AD78" s="217">
        <f t="shared" si="16"/>
        <v>0</v>
      </c>
      <c r="AE78" s="217">
        <f t="shared" si="16"/>
        <v>0</v>
      </c>
      <c r="AF78" s="217">
        <f t="shared" si="16"/>
        <v>0</v>
      </c>
      <c r="AG78" s="217">
        <f t="shared" si="16"/>
        <v>0</v>
      </c>
      <c r="AH78" s="217">
        <f t="shared" si="16"/>
        <v>0</v>
      </c>
      <c r="AI78" s="217">
        <f t="shared" si="16"/>
        <v>0</v>
      </c>
      <c r="AJ78" s="217">
        <f t="shared" si="16"/>
        <v>0</v>
      </c>
      <c r="AK78" s="217">
        <f t="shared" si="16"/>
        <v>0</v>
      </c>
      <c r="AL78" s="271">
        <f>SUM(G78:AK78)</f>
        <v>0</v>
      </c>
      <c r="AN78" s="289" t="e">
        <f>+AL78/(AL79+AL78)</f>
        <v>#DIV/0!</v>
      </c>
    </row>
    <row r="79" spans="1:48" ht="30.75" hidden="1" customHeight="1">
      <c r="A79" s="238" t="s">
        <v>4</v>
      </c>
      <c r="B79" s="2082"/>
      <c r="C79" s="2115" t="s">
        <v>636</v>
      </c>
      <c r="D79" s="2116"/>
      <c r="E79" s="245"/>
      <c r="F79" s="252"/>
      <c r="G79" s="245">
        <f>+G75+G74+G72+G70+G68</f>
        <v>0</v>
      </c>
      <c r="H79" s="245">
        <f t="shared" ref="H79:AK79" si="17">+H75+H74+H72+H70+H68</f>
        <v>0</v>
      </c>
      <c r="I79" s="245">
        <f t="shared" si="17"/>
        <v>0</v>
      </c>
      <c r="J79" s="245">
        <f t="shared" si="17"/>
        <v>0</v>
      </c>
      <c r="K79" s="245">
        <f t="shared" si="17"/>
        <v>0</v>
      </c>
      <c r="L79" s="245">
        <f t="shared" si="17"/>
        <v>0</v>
      </c>
      <c r="M79" s="245">
        <f t="shared" si="17"/>
        <v>0</v>
      </c>
      <c r="N79" s="245">
        <f t="shared" si="17"/>
        <v>0</v>
      </c>
      <c r="O79" s="245">
        <f t="shared" si="17"/>
        <v>0</v>
      </c>
      <c r="P79" s="245">
        <f t="shared" si="17"/>
        <v>0</v>
      </c>
      <c r="Q79" s="245">
        <f t="shared" si="17"/>
        <v>0</v>
      </c>
      <c r="R79" s="245">
        <f t="shared" si="17"/>
        <v>0</v>
      </c>
      <c r="S79" s="245">
        <f t="shared" si="17"/>
        <v>0</v>
      </c>
      <c r="T79" s="245">
        <f t="shared" si="17"/>
        <v>0</v>
      </c>
      <c r="U79" s="245">
        <f t="shared" si="17"/>
        <v>0</v>
      </c>
      <c r="V79" s="245">
        <f t="shared" si="17"/>
        <v>0</v>
      </c>
      <c r="W79" s="245">
        <f t="shared" si="17"/>
        <v>0</v>
      </c>
      <c r="X79" s="245">
        <f t="shared" si="17"/>
        <v>0</v>
      </c>
      <c r="Y79" s="245">
        <f t="shared" si="17"/>
        <v>0</v>
      </c>
      <c r="Z79" s="245">
        <f t="shared" si="17"/>
        <v>0</v>
      </c>
      <c r="AA79" s="245">
        <f t="shared" si="17"/>
        <v>0</v>
      </c>
      <c r="AB79" s="245">
        <f t="shared" si="17"/>
        <v>0</v>
      </c>
      <c r="AC79" s="245">
        <f t="shared" si="17"/>
        <v>0</v>
      </c>
      <c r="AD79" s="245">
        <f t="shared" si="17"/>
        <v>0</v>
      </c>
      <c r="AE79" s="245">
        <f t="shared" si="17"/>
        <v>0</v>
      </c>
      <c r="AF79" s="245">
        <f t="shared" si="17"/>
        <v>0</v>
      </c>
      <c r="AG79" s="245">
        <f t="shared" si="17"/>
        <v>0</v>
      </c>
      <c r="AH79" s="245">
        <f t="shared" si="17"/>
        <v>0</v>
      </c>
      <c r="AI79" s="245">
        <f t="shared" si="17"/>
        <v>0</v>
      </c>
      <c r="AJ79" s="245">
        <f t="shared" si="17"/>
        <v>0</v>
      </c>
      <c r="AK79" s="245">
        <f t="shared" si="17"/>
        <v>0</v>
      </c>
      <c r="AL79" s="264">
        <f>SUM(G79:AK79)</f>
        <v>0</v>
      </c>
    </row>
    <row r="80" spans="1:48" ht="30.75" hidden="1" customHeight="1">
      <c r="A80" s="238" t="s">
        <v>4</v>
      </c>
      <c r="B80" s="2082"/>
      <c r="C80" s="2057" t="s">
        <v>8</v>
      </c>
      <c r="D80" s="2058"/>
      <c r="E80" s="218"/>
      <c r="F80" s="253"/>
      <c r="G80" s="218">
        <f t="shared" ref="G80:AK80" si="18">+G78-G77</f>
        <v>0</v>
      </c>
      <c r="H80" s="218">
        <f t="shared" si="18"/>
        <v>0</v>
      </c>
      <c r="I80" s="218">
        <f t="shared" si="18"/>
        <v>0</v>
      </c>
      <c r="J80" s="218">
        <f t="shared" si="18"/>
        <v>0</v>
      </c>
      <c r="K80" s="218">
        <f t="shared" si="18"/>
        <v>0</v>
      </c>
      <c r="L80" s="218">
        <f t="shared" si="18"/>
        <v>0</v>
      </c>
      <c r="M80" s="218">
        <f t="shared" si="18"/>
        <v>0</v>
      </c>
      <c r="N80" s="218">
        <f t="shared" si="18"/>
        <v>0</v>
      </c>
      <c r="O80" s="218">
        <f t="shared" si="18"/>
        <v>0</v>
      </c>
      <c r="P80" s="218">
        <f t="shared" si="18"/>
        <v>0</v>
      </c>
      <c r="Q80" s="218">
        <f t="shared" si="18"/>
        <v>0</v>
      </c>
      <c r="R80" s="218">
        <f t="shared" si="18"/>
        <v>0</v>
      </c>
      <c r="S80" s="218">
        <f t="shared" si="18"/>
        <v>0</v>
      </c>
      <c r="T80" s="218">
        <f t="shared" si="18"/>
        <v>0</v>
      </c>
      <c r="U80" s="218">
        <f t="shared" si="18"/>
        <v>0</v>
      </c>
      <c r="V80" s="218">
        <f t="shared" si="18"/>
        <v>0</v>
      </c>
      <c r="W80" s="218">
        <f t="shared" si="18"/>
        <v>0</v>
      </c>
      <c r="X80" s="218">
        <f t="shared" si="18"/>
        <v>0</v>
      </c>
      <c r="Y80" s="218">
        <f t="shared" si="18"/>
        <v>0</v>
      </c>
      <c r="Z80" s="218">
        <f t="shared" si="18"/>
        <v>0</v>
      </c>
      <c r="AA80" s="218">
        <f t="shared" si="18"/>
        <v>0</v>
      </c>
      <c r="AB80" s="218">
        <f t="shared" si="18"/>
        <v>0</v>
      </c>
      <c r="AC80" s="218">
        <f t="shared" si="18"/>
        <v>0</v>
      </c>
      <c r="AD80" s="218">
        <f t="shared" si="18"/>
        <v>0</v>
      </c>
      <c r="AE80" s="218">
        <f t="shared" si="18"/>
        <v>0</v>
      </c>
      <c r="AF80" s="218">
        <f t="shared" si="18"/>
        <v>0</v>
      </c>
      <c r="AG80" s="218">
        <f t="shared" si="18"/>
        <v>0</v>
      </c>
      <c r="AH80" s="218">
        <f t="shared" si="18"/>
        <v>0</v>
      </c>
      <c r="AI80" s="218">
        <f t="shared" si="18"/>
        <v>0</v>
      </c>
      <c r="AJ80" s="218">
        <f t="shared" si="18"/>
        <v>0</v>
      </c>
      <c r="AK80" s="218">
        <f t="shared" si="18"/>
        <v>0</v>
      </c>
      <c r="AL80" s="265">
        <f>SUM(G80:AK80)</f>
        <v>0</v>
      </c>
    </row>
    <row r="81" spans="1:48" ht="30.75" hidden="1" customHeight="1">
      <c r="A81" s="238" t="s">
        <v>4</v>
      </c>
      <c r="B81" s="2082"/>
      <c r="C81" s="2065" t="s">
        <v>639</v>
      </c>
      <c r="D81" s="2066"/>
      <c r="E81" s="219"/>
      <c r="F81" s="254"/>
      <c r="G81" s="219">
        <f t="shared" ref="G81:AK81" si="19">+F81+G80</f>
        <v>0</v>
      </c>
      <c r="H81" s="219">
        <f t="shared" si="19"/>
        <v>0</v>
      </c>
      <c r="I81" s="219">
        <f t="shared" si="19"/>
        <v>0</v>
      </c>
      <c r="J81" s="219">
        <f t="shared" si="19"/>
        <v>0</v>
      </c>
      <c r="K81" s="219">
        <f t="shared" si="19"/>
        <v>0</v>
      </c>
      <c r="L81" s="219">
        <f t="shared" si="19"/>
        <v>0</v>
      </c>
      <c r="M81" s="219">
        <f t="shared" si="19"/>
        <v>0</v>
      </c>
      <c r="N81" s="219">
        <f t="shared" si="19"/>
        <v>0</v>
      </c>
      <c r="O81" s="219">
        <f t="shared" si="19"/>
        <v>0</v>
      </c>
      <c r="P81" s="219">
        <f t="shared" si="19"/>
        <v>0</v>
      </c>
      <c r="Q81" s="219">
        <f t="shared" si="19"/>
        <v>0</v>
      </c>
      <c r="R81" s="219">
        <f t="shared" si="19"/>
        <v>0</v>
      </c>
      <c r="S81" s="219">
        <f t="shared" si="19"/>
        <v>0</v>
      </c>
      <c r="T81" s="219">
        <f t="shared" si="19"/>
        <v>0</v>
      </c>
      <c r="U81" s="219">
        <f t="shared" si="19"/>
        <v>0</v>
      </c>
      <c r="V81" s="219">
        <f t="shared" si="19"/>
        <v>0</v>
      </c>
      <c r="W81" s="219">
        <f t="shared" si="19"/>
        <v>0</v>
      </c>
      <c r="X81" s="219">
        <f t="shared" si="19"/>
        <v>0</v>
      </c>
      <c r="Y81" s="219">
        <f t="shared" si="19"/>
        <v>0</v>
      </c>
      <c r="Z81" s="219">
        <f t="shared" si="19"/>
        <v>0</v>
      </c>
      <c r="AA81" s="219">
        <f t="shared" si="19"/>
        <v>0</v>
      </c>
      <c r="AB81" s="219">
        <f t="shared" si="19"/>
        <v>0</v>
      </c>
      <c r="AC81" s="219">
        <f t="shared" si="19"/>
        <v>0</v>
      </c>
      <c r="AD81" s="219">
        <f t="shared" si="19"/>
        <v>0</v>
      </c>
      <c r="AE81" s="219">
        <f t="shared" si="19"/>
        <v>0</v>
      </c>
      <c r="AF81" s="219">
        <f t="shared" si="19"/>
        <v>0</v>
      </c>
      <c r="AG81" s="219">
        <f t="shared" si="19"/>
        <v>0</v>
      </c>
      <c r="AH81" s="219">
        <f t="shared" si="19"/>
        <v>0</v>
      </c>
      <c r="AI81" s="219">
        <f t="shared" si="19"/>
        <v>0</v>
      </c>
      <c r="AJ81" s="219">
        <f t="shared" si="19"/>
        <v>0</v>
      </c>
      <c r="AK81" s="219">
        <f t="shared" si="19"/>
        <v>0</v>
      </c>
      <c r="AL81" s="266">
        <f>SUM(G81:AK81)</f>
        <v>0</v>
      </c>
    </row>
    <row r="82" spans="1:48" ht="30.75" hidden="1" customHeight="1">
      <c r="A82" s="238" t="s">
        <v>4</v>
      </c>
      <c r="B82" s="2082"/>
      <c r="C82" s="2117" t="s">
        <v>640</v>
      </c>
      <c r="D82" s="2117"/>
      <c r="E82" s="273"/>
      <c r="F82" s="315"/>
      <c r="G82" s="275">
        <f>+F82+G77-G50</f>
        <v>0</v>
      </c>
      <c r="H82" s="275">
        <f t="shared" ref="H82:AK83" si="20">+G82+H77-H50</f>
        <v>0</v>
      </c>
      <c r="I82" s="275">
        <f t="shared" si="20"/>
        <v>0</v>
      </c>
      <c r="J82" s="275">
        <f t="shared" si="20"/>
        <v>0</v>
      </c>
      <c r="K82" s="275">
        <f t="shared" si="20"/>
        <v>0</v>
      </c>
      <c r="L82" s="275">
        <f t="shared" si="20"/>
        <v>0</v>
      </c>
      <c r="M82" s="275">
        <f t="shared" si="20"/>
        <v>0</v>
      </c>
      <c r="N82" s="275">
        <f t="shared" si="20"/>
        <v>0</v>
      </c>
      <c r="O82" s="275">
        <f t="shared" si="20"/>
        <v>0</v>
      </c>
      <c r="P82" s="275">
        <f t="shared" si="20"/>
        <v>0</v>
      </c>
      <c r="Q82" s="275">
        <f t="shared" si="20"/>
        <v>0</v>
      </c>
      <c r="R82" s="275">
        <f t="shared" si="20"/>
        <v>0</v>
      </c>
      <c r="S82" s="275">
        <f t="shared" si="20"/>
        <v>0</v>
      </c>
      <c r="T82" s="275">
        <f t="shared" si="20"/>
        <v>0</v>
      </c>
      <c r="U82" s="275">
        <f t="shared" si="20"/>
        <v>-60</v>
      </c>
      <c r="V82" s="275">
        <f t="shared" si="20"/>
        <v>-60</v>
      </c>
      <c r="W82" s="275">
        <f t="shared" si="20"/>
        <v>-60</v>
      </c>
      <c r="X82" s="275">
        <f t="shared" si="20"/>
        <v>-120</v>
      </c>
      <c r="Y82" s="275">
        <f t="shared" si="20"/>
        <v>-180</v>
      </c>
      <c r="Z82" s="275">
        <f t="shared" si="20"/>
        <v>-240</v>
      </c>
      <c r="AA82" s="275">
        <f t="shared" si="20"/>
        <v>-300</v>
      </c>
      <c r="AB82" s="275">
        <f t="shared" si="20"/>
        <v>-300</v>
      </c>
      <c r="AC82" s="275">
        <f t="shared" si="20"/>
        <v>-300</v>
      </c>
      <c r="AD82" s="275">
        <f t="shared" si="20"/>
        <v>-300</v>
      </c>
      <c r="AE82" s="275">
        <f t="shared" si="20"/>
        <v>-300</v>
      </c>
      <c r="AF82" s="275">
        <f t="shared" si="20"/>
        <v>-300</v>
      </c>
      <c r="AG82" s="275">
        <f t="shared" si="20"/>
        <v>-300</v>
      </c>
      <c r="AH82" s="275">
        <f t="shared" si="20"/>
        <v>-300</v>
      </c>
      <c r="AI82" s="275">
        <f t="shared" si="20"/>
        <v>-300</v>
      </c>
      <c r="AJ82" s="275">
        <f t="shared" si="20"/>
        <v>-300</v>
      </c>
      <c r="AK82" s="275">
        <f t="shared" si="20"/>
        <v>-300</v>
      </c>
      <c r="AL82" s="276">
        <f>AK82</f>
        <v>-300</v>
      </c>
    </row>
    <row r="83" spans="1:48" ht="30.75" hidden="1" customHeight="1">
      <c r="A83" s="238" t="s">
        <v>4</v>
      </c>
      <c r="B83" s="2082"/>
      <c r="C83" s="2118" t="s">
        <v>641</v>
      </c>
      <c r="D83" s="2118"/>
      <c r="E83" s="231"/>
      <c r="F83" s="316"/>
      <c r="G83" s="232">
        <f>+F83+G78-G51</f>
        <v>0</v>
      </c>
      <c r="H83" s="232">
        <f t="shared" si="20"/>
        <v>0</v>
      </c>
      <c r="I83" s="232">
        <f t="shared" si="20"/>
        <v>0</v>
      </c>
      <c r="J83" s="232">
        <f t="shared" si="20"/>
        <v>0</v>
      </c>
      <c r="K83" s="232">
        <f t="shared" si="20"/>
        <v>0</v>
      </c>
      <c r="L83" s="232">
        <f t="shared" si="20"/>
        <v>0</v>
      </c>
      <c r="M83" s="232">
        <f t="shared" si="20"/>
        <v>0</v>
      </c>
      <c r="N83" s="232">
        <f t="shared" si="20"/>
        <v>0</v>
      </c>
      <c r="O83" s="232">
        <f t="shared" si="20"/>
        <v>0</v>
      </c>
      <c r="P83" s="232">
        <f t="shared" si="20"/>
        <v>0</v>
      </c>
      <c r="Q83" s="232">
        <f t="shared" si="20"/>
        <v>0</v>
      </c>
      <c r="R83" s="232">
        <f t="shared" si="20"/>
        <v>0</v>
      </c>
      <c r="S83" s="232">
        <f t="shared" si="20"/>
        <v>0</v>
      </c>
      <c r="T83" s="232">
        <f t="shared" si="20"/>
        <v>0</v>
      </c>
      <c r="U83" s="232">
        <f t="shared" si="20"/>
        <v>0</v>
      </c>
      <c r="V83" s="232">
        <f t="shared" si="20"/>
        <v>0</v>
      </c>
      <c r="W83" s="232">
        <f t="shared" si="20"/>
        <v>0</v>
      </c>
      <c r="X83" s="232">
        <f t="shared" si="20"/>
        <v>0</v>
      </c>
      <c r="Y83" s="232">
        <f t="shared" si="20"/>
        <v>0</v>
      </c>
      <c r="Z83" s="232">
        <f t="shared" si="20"/>
        <v>0</v>
      </c>
      <c r="AA83" s="232">
        <f t="shared" si="20"/>
        <v>0</v>
      </c>
      <c r="AB83" s="232">
        <f t="shared" si="20"/>
        <v>0</v>
      </c>
      <c r="AC83" s="232">
        <f t="shared" si="20"/>
        <v>0</v>
      </c>
      <c r="AD83" s="232">
        <f t="shared" si="20"/>
        <v>0</v>
      </c>
      <c r="AE83" s="232">
        <f t="shared" si="20"/>
        <v>0</v>
      </c>
      <c r="AF83" s="232">
        <f t="shared" si="20"/>
        <v>0</v>
      </c>
      <c r="AG83" s="232">
        <f t="shared" si="20"/>
        <v>0</v>
      </c>
      <c r="AH83" s="232">
        <f t="shared" si="20"/>
        <v>0</v>
      </c>
      <c r="AI83" s="232">
        <f t="shared" si="20"/>
        <v>0</v>
      </c>
      <c r="AJ83" s="232">
        <f t="shared" si="20"/>
        <v>0</v>
      </c>
      <c r="AK83" s="232">
        <f t="shared" si="20"/>
        <v>0</v>
      </c>
      <c r="AL83" s="267">
        <f>AK83</f>
        <v>0</v>
      </c>
    </row>
    <row r="84" spans="1:48" ht="30.75" hidden="1" customHeight="1" thickBot="1">
      <c r="A84" s="238" t="s">
        <v>4</v>
      </c>
      <c r="B84" s="2083"/>
      <c r="C84" s="2119" t="s">
        <v>8</v>
      </c>
      <c r="D84" s="2119"/>
      <c r="E84" s="228"/>
      <c r="F84" s="319"/>
      <c r="G84" s="230">
        <f>+G83-G82</f>
        <v>0</v>
      </c>
      <c r="H84" s="230">
        <f t="shared" ref="H84:AK84" si="21">+H83-H82</f>
        <v>0</v>
      </c>
      <c r="I84" s="230">
        <f t="shared" si="21"/>
        <v>0</v>
      </c>
      <c r="J84" s="230">
        <f t="shared" si="21"/>
        <v>0</v>
      </c>
      <c r="K84" s="230">
        <f t="shared" si="21"/>
        <v>0</v>
      </c>
      <c r="L84" s="230">
        <f t="shared" si="21"/>
        <v>0</v>
      </c>
      <c r="M84" s="230">
        <f t="shared" si="21"/>
        <v>0</v>
      </c>
      <c r="N84" s="230">
        <f t="shared" si="21"/>
        <v>0</v>
      </c>
      <c r="O84" s="230">
        <f t="shared" si="21"/>
        <v>0</v>
      </c>
      <c r="P84" s="230">
        <f t="shared" si="21"/>
        <v>0</v>
      </c>
      <c r="Q84" s="230">
        <f t="shared" si="21"/>
        <v>0</v>
      </c>
      <c r="R84" s="230">
        <f t="shared" si="21"/>
        <v>0</v>
      </c>
      <c r="S84" s="230">
        <f t="shared" si="21"/>
        <v>0</v>
      </c>
      <c r="T84" s="230">
        <f t="shared" si="21"/>
        <v>0</v>
      </c>
      <c r="U84" s="230">
        <f t="shared" si="21"/>
        <v>60</v>
      </c>
      <c r="V84" s="230">
        <f t="shared" si="21"/>
        <v>60</v>
      </c>
      <c r="W84" s="230">
        <f t="shared" si="21"/>
        <v>60</v>
      </c>
      <c r="X84" s="230">
        <f t="shared" si="21"/>
        <v>120</v>
      </c>
      <c r="Y84" s="230">
        <f t="shared" si="21"/>
        <v>180</v>
      </c>
      <c r="Z84" s="230">
        <f t="shared" si="21"/>
        <v>240</v>
      </c>
      <c r="AA84" s="230">
        <f t="shared" si="21"/>
        <v>300</v>
      </c>
      <c r="AB84" s="230">
        <f t="shared" si="21"/>
        <v>300</v>
      </c>
      <c r="AC84" s="230">
        <f t="shared" si="21"/>
        <v>300</v>
      </c>
      <c r="AD84" s="230">
        <f t="shared" si="21"/>
        <v>300</v>
      </c>
      <c r="AE84" s="230">
        <f t="shared" si="21"/>
        <v>300</v>
      </c>
      <c r="AF84" s="230">
        <f t="shared" si="21"/>
        <v>300</v>
      </c>
      <c r="AG84" s="230">
        <f t="shared" si="21"/>
        <v>300</v>
      </c>
      <c r="AH84" s="230">
        <f t="shared" si="21"/>
        <v>300</v>
      </c>
      <c r="AI84" s="230">
        <f t="shared" si="21"/>
        <v>300</v>
      </c>
      <c r="AJ84" s="230">
        <f t="shared" si="21"/>
        <v>300</v>
      </c>
      <c r="AK84" s="230">
        <f t="shared" si="21"/>
        <v>300</v>
      </c>
      <c r="AL84" s="268">
        <f>+AK84+AL83-AL82</f>
        <v>600</v>
      </c>
    </row>
    <row r="85" spans="1:48" ht="30.75" customHeight="1" thickTop="1">
      <c r="A85" s="238" t="s">
        <v>9</v>
      </c>
      <c r="B85" s="2128" t="s">
        <v>1057</v>
      </c>
      <c r="C85" s="2067" t="s">
        <v>120</v>
      </c>
      <c r="D85" s="2068"/>
      <c r="E85" s="127">
        <f>+GL!E9</f>
        <v>0</v>
      </c>
      <c r="F85" s="128">
        <f>MKJ・MLC・MLL!G50</f>
        <v>0</v>
      </c>
      <c r="G85" s="798">
        <f>MKJ・MLC・MLL!H50</f>
        <v>0</v>
      </c>
      <c r="H85" s="798">
        <f>MKJ・MLC・MLL!I50</f>
        <v>0</v>
      </c>
      <c r="I85" s="798">
        <f>MKJ・MLC・MLL!J50</f>
        <v>0</v>
      </c>
      <c r="J85" s="798">
        <f>MKJ・MLC・MLL!K50</f>
        <v>0</v>
      </c>
      <c r="K85" s="798">
        <f>MKJ・MLC・MLL!L50</f>
        <v>0</v>
      </c>
      <c r="L85" s="798">
        <f>MKJ・MLC・MLL!M50</f>
        <v>160</v>
      </c>
      <c r="M85" s="798">
        <f>MKJ・MLC・MLL!N50</f>
        <v>160</v>
      </c>
      <c r="N85" s="798">
        <f>MKJ・MLC・MLL!O50</f>
        <v>160</v>
      </c>
      <c r="O85" s="798">
        <f>MKJ・MLC・MLL!P50</f>
        <v>0</v>
      </c>
      <c r="P85" s="798">
        <f>MKJ・MLC・MLL!Q50</f>
        <v>0</v>
      </c>
      <c r="Q85" s="798">
        <f>MKJ・MLC・MLL!R50</f>
        <v>160</v>
      </c>
      <c r="R85" s="798">
        <f>MKJ・MLC・MLL!S50</f>
        <v>160</v>
      </c>
      <c r="S85" s="798">
        <f>MKJ・MLC・MLL!T50</f>
        <v>160</v>
      </c>
      <c r="T85" s="798">
        <f>MKJ・MLC・MLL!U50</f>
        <v>160</v>
      </c>
      <c r="U85" s="798">
        <f>MKJ・MLC・MLL!V50</f>
        <v>160</v>
      </c>
      <c r="V85" s="798">
        <f>MKJ・MLC・MLL!W50</f>
        <v>0</v>
      </c>
      <c r="W85" s="798">
        <f>MKJ・MLC・MLL!X50</f>
        <v>0</v>
      </c>
      <c r="X85" s="798">
        <f>MKJ・MLC・MLL!Y50</f>
        <v>160</v>
      </c>
      <c r="Y85" s="798">
        <f>MKJ・MLC・MLL!Z50</f>
        <v>160</v>
      </c>
      <c r="Z85" s="798">
        <f>MKJ・MLC・MLL!AA50</f>
        <v>160</v>
      </c>
      <c r="AA85" s="798">
        <f>MKJ・MLC・MLL!AB50</f>
        <v>160</v>
      </c>
      <c r="AB85" s="798">
        <f>MKJ・MLC・MLL!AC50</f>
        <v>160</v>
      </c>
      <c r="AC85" s="798">
        <f>MKJ・MLC・MLL!AD50</f>
        <v>0</v>
      </c>
      <c r="AD85" s="798">
        <f>MKJ・MLC・MLL!AE50</f>
        <v>0</v>
      </c>
      <c r="AE85" s="798">
        <f>MKJ・MLC・MLL!AF50</f>
        <v>160</v>
      </c>
      <c r="AF85" s="798">
        <f>MKJ・MLC・MLL!AG50</f>
        <v>160</v>
      </c>
      <c r="AG85" s="798">
        <f>MKJ・MLC・MLL!AH50</f>
        <v>224</v>
      </c>
      <c r="AH85" s="798">
        <f>MKJ・MLC・MLL!AI50</f>
        <v>160</v>
      </c>
      <c r="AI85" s="798">
        <f>MKJ・MLC・MLL!AJ50</f>
        <v>160</v>
      </c>
      <c r="AJ85" s="798">
        <f>MKJ・MLC・MLL!AK50</f>
        <v>0</v>
      </c>
      <c r="AK85" s="800">
        <f>MKJ・MLC・MLL!AL50</f>
        <v>0</v>
      </c>
      <c r="AL85" s="189">
        <f>MKJ・MLC・MLL!AM50</f>
        <v>2944</v>
      </c>
      <c r="AN85" s="2399" t="s">
        <v>1047</v>
      </c>
      <c r="AO85" s="2400"/>
      <c r="AP85" s="2403">
        <v>900</v>
      </c>
      <c r="AQ85" s="2404"/>
      <c r="AR85" s="46"/>
    </row>
    <row r="86" spans="1:48" ht="30.75" customHeight="1">
      <c r="A86" s="238" t="s">
        <v>9</v>
      </c>
      <c r="B86" s="2129"/>
      <c r="C86" s="2084" t="s">
        <v>621</v>
      </c>
      <c r="D86" s="2085"/>
      <c r="E86" s="80"/>
      <c r="F86" s="80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483"/>
      <c r="AL86" s="188">
        <f>SUM(G86:AK86)+F86</f>
        <v>0</v>
      </c>
      <c r="AN86" s="2399" t="s">
        <v>1048</v>
      </c>
      <c r="AO86" s="2400"/>
      <c r="AP86" s="2397">
        <v>600</v>
      </c>
      <c r="AQ86" s="2398"/>
      <c r="AR86" s="47"/>
    </row>
    <row r="87" spans="1:48" ht="30.75" customHeight="1">
      <c r="A87" s="238" t="s">
        <v>9</v>
      </c>
      <c r="B87" s="2129"/>
      <c r="C87" s="2120" t="s">
        <v>622</v>
      </c>
      <c r="D87" s="2121"/>
      <c r="E87" s="122"/>
      <c r="F87" s="334">
        <v>0</v>
      </c>
      <c r="G87" s="325"/>
      <c r="H87" s="325"/>
      <c r="I87" s="325"/>
      <c r="J87" s="325"/>
      <c r="K87" s="325"/>
      <c r="L87" s="325"/>
      <c r="M87" s="325"/>
      <c r="N87" s="325"/>
      <c r="O87" s="325"/>
      <c r="P87" s="325"/>
      <c r="Q87" s="325"/>
      <c r="R87" s="325"/>
      <c r="S87" s="325"/>
      <c r="T87" s="325"/>
      <c r="U87" s="325"/>
      <c r="V87" s="325"/>
      <c r="W87" s="325"/>
      <c r="X87" s="325"/>
      <c r="Y87" s="325"/>
      <c r="Z87" s="325"/>
      <c r="AA87" s="325"/>
      <c r="AB87" s="325"/>
      <c r="AC87" s="325"/>
      <c r="AD87" s="325"/>
      <c r="AE87" s="325"/>
      <c r="AF87" s="325"/>
      <c r="AG87" s="325"/>
      <c r="AH87" s="325"/>
      <c r="AI87" s="325"/>
      <c r="AJ87" s="325"/>
      <c r="AK87" s="484"/>
      <c r="AL87" s="326"/>
      <c r="AN87" s="2399" t="s">
        <v>1049</v>
      </c>
      <c r="AO87" s="2400"/>
      <c r="AP87" s="2401" t="e">
        <f>AP85/#REF!</f>
        <v>#REF!</v>
      </c>
      <c r="AQ87" s="2402"/>
    </row>
    <row r="88" spans="1:48" ht="30.75" customHeight="1" thickBot="1">
      <c r="A88" s="238" t="s">
        <v>9</v>
      </c>
      <c r="B88" s="2129"/>
      <c r="C88" s="2049" t="s">
        <v>54</v>
      </c>
      <c r="D88" s="2050"/>
      <c r="E88" s="320"/>
      <c r="F88" s="321">
        <f>MKJ・MLC・MLL!G53</f>
        <v>0</v>
      </c>
      <c r="G88" s="322"/>
      <c r="H88" s="322"/>
      <c r="I88" s="322"/>
      <c r="J88" s="322"/>
      <c r="K88" s="322"/>
      <c r="L88" s="322"/>
      <c r="M88" s="322"/>
      <c r="N88" s="322"/>
      <c r="O88" s="322"/>
      <c r="P88" s="322"/>
      <c r="Q88" s="322"/>
      <c r="R88" s="322"/>
      <c r="S88" s="322"/>
      <c r="T88" s="322"/>
      <c r="U88" s="322"/>
      <c r="V88" s="322"/>
      <c r="W88" s="322"/>
      <c r="X88" s="322"/>
      <c r="Y88" s="322"/>
      <c r="Z88" s="322"/>
      <c r="AA88" s="322"/>
      <c r="AB88" s="322"/>
      <c r="AC88" s="322"/>
      <c r="AD88" s="322"/>
      <c r="AE88" s="322"/>
      <c r="AF88" s="322"/>
      <c r="AG88" s="322"/>
      <c r="AH88" s="322"/>
      <c r="AI88" s="322"/>
      <c r="AJ88" s="322"/>
      <c r="AK88" s="485"/>
      <c r="AL88" s="323"/>
      <c r="AN88" s="2399" t="s">
        <v>1052</v>
      </c>
      <c r="AO88" s="2400"/>
      <c r="AP88" s="2401" t="e">
        <f>(AP86-F92)/#REF!</f>
        <v>#REF!</v>
      </c>
      <c r="AQ88" s="2402"/>
    </row>
    <row r="89" spans="1:48" ht="30.75" customHeight="1" thickTop="1">
      <c r="A89" s="238" t="s">
        <v>9</v>
      </c>
      <c r="B89" s="2129"/>
      <c r="C89" s="2051" t="s">
        <v>40</v>
      </c>
      <c r="D89" s="2052"/>
      <c r="E89" s="152"/>
      <c r="F89" s="152">
        <f>MKJ・MLC・MLL!G65</f>
        <v>0</v>
      </c>
      <c r="G89" s="153">
        <f>MKJ・MLC・MLL!H65</f>
        <v>0</v>
      </c>
      <c r="H89" s="153">
        <f>MKJ・MLC・MLL!I65</f>
        <v>0</v>
      </c>
      <c r="I89" s="153">
        <f>MKJ・MLC・MLL!J65</f>
        <v>0</v>
      </c>
      <c r="J89" s="153">
        <f>MKJ・MLC・MLL!K65</f>
        <v>0</v>
      </c>
      <c r="K89" s="153">
        <f>MKJ・MLC・MLL!L65</f>
        <v>0</v>
      </c>
      <c r="L89" s="153">
        <f>MKJ・MLC・MLL!M65</f>
        <v>192</v>
      </c>
      <c r="M89" s="153">
        <f>MKJ・MLC・MLL!N65</f>
        <v>160</v>
      </c>
      <c r="N89" s="153">
        <f>MKJ・MLC・MLL!O65</f>
        <v>160</v>
      </c>
      <c r="O89" s="153">
        <f>MKJ・MLC・MLL!P65</f>
        <v>0</v>
      </c>
      <c r="P89" s="153">
        <f>MKJ・MLC・MLL!Q65</f>
        <v>0</v>
      </c>
      <c r="Q89" s="153">
        <f>MKJ・MLC・MLL!R65</f>
        <v>160</v>
      </c>
      <c r="R89" s="153">
        <f>MKJ・MLC・MLL!S65</f>
        <v>128</v>
      </c>
      <c r="S89" s="153">
        <f>MKJ・MLC・MLL!T65</f>
        <v>160</v>
      </c>
      <c r="T89" s="153">
        <f>MKJ・MLC・MLL!U65</f>
        <v>128</v>
      </c>
      <c r="U89" s="153">
        <f>MKJ・MLC・MLL!V65</f>
        <v>160</v>
      </c>
      <c r="V89" s="153">
        <f>MKJ・MLC・MLL!W65</f>
        <v>64</v>
      </c>
      <c r="W89" s="153">
        <f>MKJ・MLC・MLL!X65</f>
        <v>64</v>
      </c>
      <c r="X89" s="153">
        <f>MKJ・MLC・MLL!Y65</f>
        <v>160</v>
      </c>
      <c r="Y89" s="153">
        <f>MKJ・MLC・MLL!Z65</f>
        <v>160</v>
      </c>
      <c r="Z89" s="153">
        <f>MKJ・MLC・MLL!AA65</f>
        <v>160</v>
      </c>
      <c r="AA89" s="153">
        <f>MKJ・MLC・MLL!AB65</f>
        <v>128</v>
      </c>
      <c r="AB89" s="153">
        <f>MKJ・MLC・MLL!AC65</f>
        <v>160</v>
      </c>
      <c r="AC89" s="153">
        <f>MKJ・MLC・MLL!AD65</f>
        <v>128</v>
      </c>
      <c r="AD89" s="153">
        <f>MKJ・MLC・MLL!AE65</f>
        <v>64</v>
      </c>
      <c r="AE89" s="153">
        <f>MKJ・MLC・MLL!AF65</f>
        <v>192</v>
      </c>
      <c r="AF89" s="153">
        <f>MKJ・MLC・MLL!AG65</f>
        <v>160</v>
      </c>
      <c r="AG89" s="153">
        <f>MKJ・MLC・MLL!AH65</f>
        <v>160</v>
      </c>
      <c r="AH89" s="153">
        <f>MKJ・MLC・MLL!AI65</f>
        <v>160</v>
      </c>
      <c r="AI89" s="153">
        <f>MKJ・MLC・MLL!AJ65</f>
        <v>160</v>
      </c>
      <c r="AJ89" s="153">
        <f>MKJ・MLC・MLL!AK65</f>
        <v>0</v>
      </c>
      <c r="AK89" s="154">
        <f>MKJ・MLC・MLL!AL65</f>
        <v>0</v>
      </c>
      <c r="AL89" s="177">
        <f>MKJ・MLC・MLL!AM65</f>
        <v>3168</v>
      </c>
      <c r="AN89" s="49"/>
      <c r="AO89" s="49"/>
      <c r="AP89" s="118"/>
      <c r="AQ89" s="118"/>
      <c r="AS89" s="455"/>
      <c r="AT89" s="456"/>
      <c r="AU89" s="457"/>
      <c r="AV89" s="458"/>
    </row>
    <row r="90" spans="1:48" ht="30.75" customHeight="1">
      <c r="A90" s="238" t="s">
        <v>9</v>
      </c>
      <c r="B90" s="2129"/>
      <c r="C90" s="2053" t="s">
        <v>140</v>
      </c>
      <c r="D90" s="2054"/>
      <c r="E90" s="123"/>
      <c r="F90" s="120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486"/>
      <c r="AL90" s="190"/>
      <c r="AN90" s="49"/>
      <c r="AO90" s="49"/>
      <c r="AP90" s="118"/>
      <c r="AQ90" s="118"/>
      <c r="AS90" s="455"/>
      <c r="AT90" s="456"/>
      <c r="AU90" s="457"/>
      <c r="AV90" s="458"/>
    </row>
    <row r="91" spans="1:48" ht="30.75" customHeight="1">
      <c r="A91" s="238" t="s">
        <v>9</v>
      </c>
      <c r="B91" s="2129"/>
      <c r="C91" s="2122" t="s">
        <v>623</v>
      </c>
      <c r="D91" s="2123"/>
      <c r="E91" s="80"/>
      <c r="F91" s="80"/>
      <c r="G91" s="327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  <c r="AE91" s="327"/>
      <c r="AF91" s="327"/>
      <c r="AG91" s="327"/>
      <c r="AH91" s="327"/>
      <c r="AI91" s="327"/>
      <c r="AJ91" s="327"/>
      <c r="AK91" s="487"/>
      <c r="AL91" s="328"/>
      <c r="AS91" s="2399" t="s">
        <v>1050</v>
      </c>
      <c r="AT91" s="2400"/>
      <c r="AU91" s="2397" t="e">
        <f>F101+AP85-#REF!*#REF!</f>
        <v>#REF!</v>
      </c>
      <c r="AV91" s="2398"/>
    </row>
    <row r="92" spans="1:48" ht="30.75" customHeight="1">
      <c r="A92" s="238" t="s">
        <v>9</v>
      </c>
      <c r="B92" s="2129"/>
      <c r="C92" s="2124" t="s">
        <v>624</v>
      </c>
      <c r="D92" s="2125"/>
      <c r="E92" s="124"/>
      <c r="F92" s="122"/>
      <c r="G92" s="329"/>
      <c r="H92" s="329"/>
      <c r="I92" s="329"/>
      <c r="J92" s="329"/>
      <c r="K92" s="329"/>
      <c r="L92" s="329"/>
      <c r="M92" s="329"/>
      <c r="N92" s="329"/>
      <c r="O92" s="329"/>
      <c r="P92" s="329"/>
      <c r="Q92" s="329"/>
      <c r="R92" s="329"/>
      <c r="S92" s="329"/>
      <c r="T92" s="329"/>
      <c r="U92" s="329"/>
      <c r="V92" s="329"/>
      <c r="W92" s="329"/>
      <c r="X92" s="329"/>
      <c r="Y92" s="329"/>
      <c r="Z92" s="329"/>
      <c r="AA92" s="329"/>
      <c r="AB92" s="329"/>
      <c r="AC92" s="329"/>
      <c r="AD92" s="329"/>
      <c r="AE92" s="329"/>
      <c r="AF92" s="329"/>
      <c r="AG92" s="329"/>
      <c r="AH92" s="329"/>
      <c r="AI92" s="329"/>
      <c r="AJ92" s="329"/>
      <c r="AK92" s="379"/>
      <c r="AL92" s="330"/>
    </row>
    <row r="93" spans="1:48" ht="30.75" customHeight="1">
      <c r="A93" s="238" t="s">
        <v>9</v>
      </c>
      <c r="B93" s="2129"/>
      <c r="C93" s="2059" t="s">
        <v>53</v>
      </c>
      <c r="D93" s="2060"/>
      <c r="E93" s="174"/>
      <c r="F93" s="175">
        <f>MKJ・MLC・MLL!G69</f>
        <v>533</v>
      </c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488"/>
      <c r="AL93" s="176"/>
    </row>
    <row r="94" spans="1:48" ht="30.75" customHeight="1">
      <c r="A94" s="238" t="s">
        <v>9</v>
      </c>
      <c r="B94" s="2129"/>
      <c r="C94" s="2090" t="s">
        <v>625</v>
      </c>
      <c r="D94" s="2102"/>
      <c r="E94" s="2086" t="s">
        <v>1058</v>
      </c>
      <c r="F94" s="125">
        <f>MKJ・MLC・MLL!G86</f>
        <v>0</v>
      </c>
      <c r="G94" s="116">
        <f>MKJ・MLC・MLL!H86</f>
        <v>0</v>
      </c>
      <c r="H94" s="116">
        <f>MKJ・MLC・MLL!I86</f>
        <v>0</v>
      </c>
      <c r="I94" s="116">
        <f>MKJ・MLC・MLL!J86</f>
        <v>0</v>
      </c>
      <c r="J94" s="116">
        <f>MKJ・MLC・MLL!K86</f>
        <v>0</v>
      </c>
      <c r="K94" s="116">
        <f>MKJ・MLC・MLL!L86</f>
        <v>0</v>
      </c>
      <c r="L94" s="116">
        <f>MKJ・MLC・MLL!M86</f>
        <v>0</v>
      </c>
      <c r="M94" s="116">
        <f>MKJ・MLC・MLL!N86</f>
        <v>0</v>
      </c>
      <c r="N94" s="116">
        <f>MKJ・MLC・MLL!O86</f>
        <v>0</v>
      </c>
      <c r="O94" s="116">
        <f>MKJ・MLC・MLL!P86</f>
        <v>0</v>
      </c>
      <c r="P94" s="116">
        <f>MKJ・MLC・MLL!Q86</f>
        <v>0</v>
      </c>
      <c r="Q94" s="116">
        <f>MKJ・MLC・MLL!R86</f>
        <v>0</v>
      </c>
      <c r="R94" s="116">
        <f>MKJ・MLC・MLL!S86</f>
        <v>0</v>
      </c>
      <c r="S94" s="116">
        <f>MKJ・MLC・MLL!T86</f>
        <v>0</v>
      </c>
      <c r="T94" s="116">
        <f>MKJ・MLC・MLL!U86</f>
        <v>0</v>
      </c>
      <c r="U94" s="116">
        <f>MKJ・MLC・MLL!V86</f>
        <v>0</v>
      </c>
      <c r="V94" s="116">
        <f>MKJ・MLC・MLL!W86</f>
        <v>0</v>
      </c>
      <c r="W94" s="116">
        <f>MKJ・MLC・MLL!X86</f>
        <v>0</v>
      </c>
      <c r="X94" s="116">
        <f>MKJ・MLC・MLL!Y86</f>
        <v>0</v>
      </c>
      <c r="Y94" s="116">
        <f>MKJ・MLC・MLL!Z86</f>
        <v>0</v>
      </c>
      <c r="Z94" s="116">
        <f>MKJ・MLC・MLL!AA86</f>
        <v>0</v>
      </c>
      <c r="AA94" s="116">
        <f>MKJ・MLC・MLL!AB86</f>
        <v>0</v>
      </c>
      <c r="AB94" s="116">
        <f>MKJ・MLC・MLL!AC86</f>
        <v>0</v>
      </c>
      <c r="AC94" s="116">
        <f>MKJ・MLC・MLL!AD86</f>
        <v>0</v>
      </c>
      <c r="AD94" s="116">
        <f>MKJ・MLC・MLL!AE86</f>
        <v>0</v>
      </c>
      <c r="AE94" s="116">
        <f>MKJ・MLC・MLL!AF86</f>
        <v>0</v>
      </c>
      <c r="AF94" s="116">
        <f>MKJ・MLC・MLL!AG86</f>
        <v>0</v>
      </c>
      <c r="AG94" s="116">
        <f>MKJ・MLC・MLL!AH86</f>
        <v>0</v>
      </c>
      <c r="AH94" s="116">
        <f>MKJ・MLC・MLL!AI86</f>
        <v>0</v>
      </c>
      <c r="AI94" s="116">
        <f>MKJ・MLC・MLL!AJ86</f>
        <v>0</v>
      </c>
      <c r="AJ94" s="116">
        <f>MKJ・MLC・MLL!AK86</f>
        <v>0</v>
      </c>
      <c r="AK94" s="117">
        <f>MKJ・MLC・MLL!AL86</f>
        <v>0</v>
      </c>
      <c r="AL94" s="187">
        <f>MKJ・MLC・MLL!AM86</f>
        <v>0</v>
      </c>
    </row>
    <row r="95" spans="1:48" ht="30.75" customHeight="1">
      <c r="A95" s="238" t="s">
        <v>9</v>
      </c>
      <c r="B95" s="2129"/>
      <c r="C95" s="2089" t="s">
        <v>627</v>
      </c>
      <c r="D95" s="2092"/>
      <c r="E95" s="2087"/>
      <c r="F95" s="213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483"/>
      <c r="AL95" s="135"/>
    </row>
    <row r="96" spans="1:48" ht="30.75" customHeight="1">
      <c r="A96" s="238" t="s">
        <v>9</v>
      </c>
      <c r="B96" s="2129"/>
      <c r="C96" s="2093" t="s">
        <v>628</v>
      </c>
      <c r="D96" s="2094"/>
      <c r="E96" s="2087"/>
      <c r="F96" s="80"/>
      <c r="G96" s="331"/>
      <c r="H96" s="331"/>
      <c r="I96" s="331"/>
      <c r="J96" s="331"/>
      <c r="K96" s="331"/>
      <c r="L96" s="331"/>
      <c r="M96" s="331"/>
      <c r="N96" s="331"/>
      <c r="O96" s="331"/>
      <c r="P96" s="331"/>
      <c r="Q96" s="331"/>
      <c r="R96" s="331"/>
      <c r="S96" s="331"/>
      <c r="T96" s="331"/>
      <c r="U96" s="331"/>
      <c r="V96" s="331"/>
      <c r="W96" s="331"/>
      <c r="X96" s="331"/>
      <c r="Y96" s="331"/>
      <c r="Z96" s="331"/>
      <c r="AA96" s="331"/>
      <c r="AB96" s="331"/>
      <c r="AC96" s="331"/>
      <c r="AD96" s="331"/>
      <c r="AE96" s="331"/>
      <c r="AF96" s="331"/>
      <c r="AG96" s="331"/>
      <c r="AH96" s="331"/>
      <c r="AI96" s="331"/>
      <c r="AJ96" s="331"/>
      <c r="AK96" s="489"/>
      <c r="AL96" s="332"/>
      <c r="AU96" s="48"/>
      <c r="AV96" s="48"/>
    </row>
    <row r="97" spans="1:48" ht="30.75" customHeight="1">
      <c r="A97" s="238" t="s">
        <v>9</v>
      </c>
      <c r="B97" s="2129"/>
      <c r="C97" s="2095" t="s">
        <v>629</v>
      </c>
      <c r="D97" s="2096"/>
      <c r="E97" s="2087"/>
      <c r="F97" s="171"/>
      <c r="G97" s="172"/>
      <c r="H97" s="172"/>
      <c r="I97" s="172"/>
      <c r="J97" s="172"/>
      <c r="K97" s="172"/>
      <c r="L97" s="172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393"/>
      <c r="AL97" s="173"/>
    </row>
    <row r="98" spans="1:48" ht="30.75" customHeight="1">
      <c r="A98" s="238" t="s">
        <v>9</v>
      </c>
      <c r="B98" s="2129"/>
      <c r="C98" s="2090" t="s">
        <v>630</v>
      </c>
      <c r="D98" s="2090"/>
      <c r="E98" s="2087"/>
      <c r="F98" s="125" t="e">
        <f>MKJ・MLC・MLL!#REF!</f>
        <v>#REF!</v>
      </c>
      <c r="G98" s="116" t="e">
        <f>MKJ・MLC・MLL!#REF!</f>
        <v>#REF!</v>
      </c>
      <c r="H98" s="116" t="e">
        <f>MKJ・MLC・MLL!#REF!</f>
        <v>#REF!</v>
      </c>
      <c r="I98" s="116" t="e">
        <f>MKJ・MLC・MLL!#REF!</f>
        <v>#REF!</v>
      </c>
      <c r="J98" s="116" t="e">
        <f>MKJ・MLC・MLL!#REF!</f>
        <v>#REF!</v>
      </c>
      <c r="K98" s="116" t="e">
        <f>MKJ・MLC・MLL!#REF!</f>
        <v>#REF!</v>
      </c>
      <c r="L98" s="116" t="e">
        <f>MKJ・MLC・MLL!#REF!</f>
        <v>#REF!</v>
      </c>
      <c r="M98" s="116" t="e">
        <f>MKJ・MLC・MLL!#REF!</f>
        <v>#REF!</v>
      </c>
      <c r="N98" s="116" t="e">
        <f>MKJ・MLC・MLL!#REF!</f>
        <v>#REF!</v>
      </c>
      <c r="O98" s="116" t="e">
        <f>MKJ・MLC・MLL!#REF!</f>
        <v>#REF!</v>
      </c>
      <c r="P98" s="116" t="e">
        <f>MKJ・MLC・MLL!#REF!</f>
        <v>#REF!</v>
      </c>
      <c r="Q98" s="116" t="e">
        <f>MKJ・MLC・MLL!#REF!</f>
        <v>#REF!</v>
      </c>
      <c r="R98" s="116" t="e">
        <f>MKJ・MLC・MLL!#REF!</f>
        <v>#REF!</v>
      </c>
      <c r="S98" s="116" t="e">
        <f>MKJ・MLC・MLL!#REF!</f>
        <v>#REF!</v>
      </c>
      <c r="T98" s="116" t="e">
        <f>MKJ・MLC・MLL!#REF!</f>
        <v>#REF!</v>
      </c>
      <c r="U98" s="116" t="e">
        <f>MKJ・MLC・MLL!#REF!</f>
        <v>#REF!</v>
      </c>
      <c r="V98" s="116" t="e">
        <f>MKJ・MLC・MLL!#REF!</f>
        <v>#REF!</v>
      </c>
      <c r="W98" s="116" t="e">
        <f>MKJ・MLC・MLL!#REF!</f>
        <v>#REF!</v>
      </c>
      <c r="X98" s="116" t="e">
        <f>MKJ・MLC・MLL!#REF!</f>
        <v>#REF!</v>
      </c>
      <c r="Y98" s="116" t="e">
        <f>MKJ・MLC・MLL!#REF!</f>
        <v>#REF!</v>
      </c>
      <c r="Z98" s="116" t="e">
        <f>MKJ・MLC・MLL!#REF!</f>
        <v>#REF!</v>
      </c>
      <c r="AA98" s="116" t="e">
        <f>MKJ・MLC・MLL!#REF!</f>
        <v>#REF!</v>
      </c>
      <c r="AB98" s="116" t="e">
        <f>MKJ・MLC・MLL!#REF!</f>
        <v>#REF!</v>
      </c>
      <c r="AC98" s="116" t="e">
        <f>MKJ・MLC・MLL!#REF!</f>
        <v>#REF!</v>
      </c>
      <c r="AD98" s="116" t="e">
        <f>MKJ・MLC・MLL!#REF!</f>
        <v>#REF!</v>
      </c>
      <c r="AE98" s="116" t="e">
        <f>MKJ・MLC・MLL!#REF!</f>
        <v>#REF!</v>
      </c>
      <c r="AF98" s="116" t="e">
        <f>MKJ・MLC・MLL!#REF!</f>
        <v>#REF!</v>
      </c>
      <c r="AG98" s="116" t="e">
        <f>MKJ・MLC・MLL!#REF!</f>
        <v>#REF!</v>
      </c>
      <c r="AH98" s="116" t="e">
        <f>MKJ・MLC・MLL!#REF!</f>
        <v>#REF!</v>
      </c>
      <c r="AI98" s="116" t="e">
        <f>MKJ・MLC・MLL!#REF!</f>
        <v>#REF!</v>
      </c>
      <c r="AJ98" s="116" t="e">
        <f>MKJ・MLC・MLL!#REF!</f>
        <v>#REF!</v>
      </c>
      <c r="AK98" s="117" t="e">
        <f>MKJ・MLC・MLL!#REF!</f>
        <v>#REF!</v>
      </c>
      <c r="AL98" s="187" t="e">
        <f>MKJ・MLC・MLL!#REF!</f>
        <v>#REF!</v>
      </c>
    </row>
    <row r="99" spans="1:48" ht="30.75" customHeight="1">
      <c r="A99" s="238" t="s">
        <v>9</v>
      </c>
      <c r="B99" s="2129"/>
      <c r="C99" s="2089" t="s">
        <v>631</v>
      </c>
      <c r="D99" s="2089"/>
      <c r="E99" s="2087"/>
      <c r="F99" s="80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483"/>
      <c r="AL99" s="135"/>
    </row>
    <row r="100" spans="1:48" ht="30.75" customHeight="1">
      <c r="A100" s="238" t="s">
        <v>9</v>
      </c>
      <c r="B100" s="2129"/>
      <c r="C100" s="2097" t="s">
        <v>632</v>
      </c>
      <c r="D100" s="2098"/>
      <c r="E100" s="2087"/>
      <c r="F100" s="122"/>
      <c r="G100" s="329"/>
      <c r="H100" s="329"/>
      <c r="I100" s="329"/>
      <c r="J100" s="329"/>
      <c r="K100" s="329"/>
      <c r="L100" s="329"/>
      <c r="M100" s="329"/>
      <c r="N100" s="329"/>
      <c r="O100" s="329"/>
      <c r="P100" s="329"/>
      <c r="Q100" s="329"/>
      <c r="R100" s="329"/>
      <c r="S100" s="329"/>
      <c r="T100" s="329"/>
      <c r="U100" s="329"/>
      <c r="V100" s="329"/>
      <c r="W100" s="329"/>
      <c r="X100" s="329"/>
      <c r="Y100" s="329"/>
      <c r="Z100" s="329"/>
      <c r="AA100" s="329"/>
      <c r="AB100" s="329"/>
      <c r="AC100" s="329"/>
      <c r="AD100" s="329"/>
      <c r="AE100" s="329"/>
      <c r="AF100" s="329"/>
      <c r="AG100" s="329"/>
      <c r="AH100" s="329"/>
      <c r="AI100" s="329"/>
      <c r="AJ100" s="329"/>
      <c r="AK100" s="379"/>
      <c r="AL100" s="330"/>
      <c r="AU100" s="48"/>
      <c r="AV100" s="48"/>
    </row>
    <row r="101" spans="1:48" ht="30.75" customHeight="1" thickBot="1">
      <c r="A101" s="238" t="s">
        <v>9</v>
      </c>
      <c r="B101" s="2130"/>
      <c r="C101" s="2061" t="s">
        <v>52</v>
      </c>
      <c r="D101" s="2062"/>
      <c r="E101" s="2088"/>
      <c r="F101" s="337" t="e">
        <f>MKJ・MLC・MLL!#REF!</f>
        <v>#REF!</v>
      </c>
      <c r="G101" s="338"/>
      <c r="H101" s="338"/>
      <c r="I101" s="338"/>
      <c r="J101" s="338"/>
      <c r="K101" s="338"/>
      <c r="L101" s="338"/>
      <c r="M101" s="338"/>
      <c r="N101" s="338"/>
      <c r="O101" s="338"/>
      <c r="P101" s="338"/>
      <c r="Q101" s="338"/>
      <c r="R101" s="338"/>
      <c r="S101" s="338"/>
      <c r="T101" s="338"/>
      <c r="U101" s="338"/>
      <c r="V101" s="338"/>
      <c r="W101" s="338"/>
      <c r="X101" s="338"/>
      <c r="Y101" s="338"/>
      <c r="Z101" s="338"/>
      <c r="AA101" s="338"/>
      <c r="AB101" s="338"/>
      <c r="AC101" s="338"/>
      <c r="AD101" s="338"/>
      <c r="AE101" s="338"/>
      <c r="AF101" s="338"/>
      <c r="AG101" s="338"/>
      <c r="AH101" s="338"/>
      <c r="AI101" s="338"/>
      <c r="AJ101" s="338"/>
      <c r="AK101" s="490"/>
      <c r="AL101" s="339"/>
    </row>
    <row r="102" spans="1:48" ht="30.75" hidden="1" customHeight="1" thickTop="1">
      <c r="A102" s="238" t="s">
        <v>4</v>
      </c>
      <c r="B102" s="2082" t="s">
        <v>1059</v>
      </c>
      <c r="C102" s="2111" t="s">
        <v>220</v>
      </c>
      <c r="D102" s="233" t="s">
        <v>148</v>
      </c>
      <c r="E102" s="234"/>
      <c r="F102" s="309"/>
      <c r="G102" s="239">
        <f>+G89</f>
        <v>0</v>
      </c>
      <c r="H102" s="239">
        <f t="shared" ref="H102:AK102" si="22">+H89</f>
        <v>0</v>
      </c>
      <c r="I102" s="239">
        <f t="shared" si="22"/>
        <v>0</v>
      </c>
      <c r="J102" s="239">
        <f t="shared" si="22"/>
        <v>0</v>
      </c>
      <c r="K102" s="239">
        <f t="shared" si="22"/>
        <v>0</v>
      </c>
      <c r="L102" s="239">
        <f t="shared" si="22"/>
        <v>192</v>
      </c>
      <c r="M102" s="239">
        <f t="shared" si="22"/>
        <v>160</v>
      </c>
      <c r="N102" s="239">
        <f t="shared" si="22"/>
        <v>160</v>
      </c>
      <c r="O102" s="239">
        <f t="shared" si="22"/>
        <v>0</v>
      </c>
      <c r="P102" s="239">
        <f t="shared" si="22"/>
        <v>0</v>
      </c>
      <c r="Q102" s="239">
        <f t="shared" si="22"/>
        <v>160</v>
      </c>
      <c r="R102" s="239">
        <f t="shared" si="22"/>
        <v>128</v>
      </c>
      <c r="S102" s="239">
        <f t="shared" si="22"/>
        <v>160</v>
      </c>
      <c r="T102" s="239">
        <f t="shared" si="22"/>
        <v>128</v>
      </c>
      <c r="U102" s="239">
        <f t="shared" si="22"/>
        <v>160</v>
      </c>
      <c r="V102" s="239">
        <f t="shared" si="22"/>
        <v>64</v>
      </c>
      <c r="W102" s="239">
        <f t="shared" si="22"/>
        <v>64</v>
      </c>
      <c r="X102" s="239">
        <f t="shared" si="22"/>
        <v>160</v>
      </c>
      <c r="Y102" s="239">
        <f t="shared" si="22"/>
        <v>160</v>
      </c>
      <c r="Z102" s="239">
        <f t="shared" si="22"/>
        <v>160</v>
      </c>
      <c r="AA102" s="239">
        <f t="shared" si="22"/>
        <v>128</v>
      </c>
      <c r="AB102" s="239">
        <f t="shared" si="22"/>
        <v>160</v>
      </c>
      <c r="AC102" s="239">
        <f t="shared" si="22"/>
        <v>128</v>
      </c>
      <c r="AD102" s="239">
        <f t="shared" si="22"/>
        <v>64</v>
      </c>
      <c r="AE102" s="239">
        <f t="shared" si="22"/>
        <v>192</v>
      </c>
      <c r="AF102" s="239">
        <f t="shared" si="22"/>
        <v>160</v>
      </c>
      <c r="AG102" s="239">
        <f t="shared" si="22"/>
        <v>160</v>
      </c>
      <c r="AH102" s="239">
        <f t="shared" si="22"/>
        <v>160</v>
      </c>
      <c r="AI102" s="239">
        <f t="shared" si="22"/>
        <v>160</v>
      </c>
      <c r="AJ102" s="239">
        <f t="shared" si="22"/>
        <v>0</v>
      </c>
      <c r="AK102" s="239">
        <f t="shared" si="22"/>
        <v>0</v>
      </c>
      <c r="AL102" s="269">
        <f>SUM(G102:AK102)</f>
        <v>3168</v>
      </c>
      <c r="AN102" s="238" t="s">
        <v>635</v>
      </c>
    </row>
    <row r="103" spans="1:48" ht="30.75" hidden="1" customHeight="1">
      <c r="A103" s="238" t="s">
        <v>4</v>
      </c>
      <c r="B103" s="2082"/>
      <c r="C103" s="2112"/>
      <c r="D103" s="215" t="s">
        <v>636</v>
      </c>
      <c r="E103" s="221"/>
      <c r="F103" s="248"/>
      <c r="G103" s="240">
        <f>+G90+G95</f>
        <v>0</v>
      </c>
      <c r="H103" s="240">
        <f t="shared" ref="H103:AK103" si="23">+H90+H95</f>
        <v>0</v>
      </c>
      <c r="I103" s="240">
        <f t="shared" si="23"/>
        <v>0</v>
      </c>
      <c r="J103" s="240">
        <f t="shared" si="23"/>
        <v>0</v>
      </c>
      <c r="K103" s="240">
        <f t="shared" si="23"/>
        <v>0</v>
      </c>
      <c r="L103" s="240">
        <f t="shared" si="23"/>
        <v>0</v>
      </c>
      <c r="M103" s="240">
        <f t="shared" si="23"/>
        <v>0</v>
      </c>
      <c r="N103" s="240">
        <f t="shared" si="23"/>
        <v>0</v>
      </c>
      <c r="O103" s="240">
        <f t="shared" si="23"/>
        <v>0</v>
      </c>
      <c r="P103" s="240">
        <f t="shared" si="23"/>
        <v>0</v>
      </c>
      <c r="Q103" s="240">
        <f t="shared" si="23"/>
        <v>0</v>
      </c>
      <c r="R103" s="240">
        <f t="shared" si="23"/>
        <v>0</v>
      </c>
      <c r="S103" s="240">
        <f t="shared" si="23"/>
        <v>0</v>
      </c>
      <c r="T103" s="240">
        <f t="shared" si="23"/>
        <v>0</v>
      </c>
      <c r="U103" s="240">
        <f t="shared" si="23"/>
        <v>0</v>
      </c>
      <c r="V103" s="240">
        <f t="shared" si="23"/>
        <v>0</v>
      </c>
      <c r="W103" s="240">
        <f t="shared" si="23"/>
        <v>0</v>
      </c>
      <c r="X103" s="240">
        <f t="shared" si="23"/>
        <v>0</v>
      </c>
      <c r="Y103" s="240">
        <f t="shared" si="23"/>
        <v>0</v>
      </c>
      <c r="Z103" s="240">
        <f t="shared" si="23"/>
        <v>0</v>
      </c>
      <c r="AA103" s="240">
        <f t="shared" si="23"/>
        <v>0</v>
      </c>
      <c r="AB103" s="240">
        <f t="shared" si="23"/>
        <v>0</v>
      </c>
      <c r="AC103" s="240">
        <f t="shared" si="23"/>
        <v>0</v>
      </c>
      <c r="AD103" s="240">
        <f t="shared" si="23"/>
        <v>0</v>
      </c>
      <c r="AE103" s="240">
        <f t="shared" si="23"/>
        <v>0</v>
      </c>
      <c r="AF103" s="240">
        <f t="shared" si="23"/>
        <v>0</v>
      </c>
      <c r="AG103" s="240">
        <f t="shared" si="23"/>
        <v>0</v>
      </c>
      <c r="AH103" s="240">
        <f t="shared" si="23"/>
        <v>0</v>
      </c>
      <c r="AI103" s="240">
        <f t="shared" si="23"/>
        <v>0</v>
      </c>
      <c r="AJ103" s="240">
        <f t="shared" si="23"/>
        <v>0</v>
      </c>
      <c r="AK103" s="240">
        <f t="shared" si="23"/>
        <v>0</v>
      </c>
      <c r="AL103" s="257">
        <f t="shared" ref="AL103:AL110" si="24">SUM(G103:AK103)</f>
        <v>0</v>
      </c>
      <c r="AN103" s="289">
        <f>+AL102/(AL103+AL102)</f>
        <v>1</v>
      </c>
    </row>
    <row r="104" spans="1:48" ht="30.75" hidden="1" customHeight="1">
      <c r="A104" s="238" t="s">
        <v>4</v>
      </c>
      <c r="B104" s="2082"/>
      <c r="C104" s="2113" t="s">
        <v>134</v>
      </c>
      <c r="D104" s="214" t="s">
        <v>148</v>
      </c>
      <c r="E104" s="220"/>
      <c r="F104" s="310"/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58">
        <f t="shared" si="24"/>
        <v>0</v>
      </c>
    </row>
    <row r="105" spans="1:48" ht="30.75" hidden="1" customHeight="1">
      <c r="A105" s="238" t="s">
        <v>4</v>
      </c>
      <c r="B105" s="2082"/>
      <c r="C105" s="2112"/>
      <c r="D105" s="215" t="s">
        <v>636</v>
      </c>
      <c r="E105" s="221"/>
      <c r="F105" s="248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  <c r="AJ105" s="221"/>
      <c r="AK105" s="221"/>
      <c r="AL105" s="259">
        <f t="shared" si="24"/>
        <v>0</v>
      </c>
      <c r="AN105" s="289" t="e">
        <f>+AL104/(AL105+AL104)</f>
        <v>#DIV/0!</v>
      </c>
    </row>
    <row r="106" spans="1:48" ht="30.75" hidden="1" customHeight="1">
      <c r="A106" s="238" t="s">
        <v>4</v>
      </c>
      <c r="B106" s="2082"/>
      <c r="C106" s="2113" t="s">
        <v>129</v>
      </c>
      <c r="D106" s="214" t="s">
        <v>148</v>
      </c>
      <c r="E106" s="220"/>
      <c r="F106" s="310"/>
      <c r="G106" s="242"/>
      <c r="H106" s="242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58">
        <f t="shared" si="24"/>
        <v>0</v>
      </c>
    </row>
    <row r="107" spans="1:48" ht="30.75" hidden="1" customHeight="1">
      <c r="A107" s="238" t="s">
        <v>4</v>
      </c>
      <c r="B107" s="2082"/>
      <c r="C107" s="2112"/>
      <c r="D107" s="215" t="s">
        <v>636</v>
      </c>
      <c r="E107" s="221"/>
      <c r="F107" s="248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  <c r="AA107" s="221"/>
      <c r="AB107" s="221"/>
      <c r="AC107" s="221"/>
      <c r="AD107" s="221"/>
      <c r="AE107" s="221"/>
      <c r="AF107" s="221"/>
      <c r="AG107" s="221"/>
      <c r="AH107" s="221"/>
      <c r="AI107" s="221"/>
      <c r="AJ107" s="221"/>
      <c r="AK107" s="221"/>
      <c r="AL107" s="259">
        <f t="shared" si="24"/>
        <v>0</v>
      </c>
      <c r="AN107" s="289" t="e">
        <f>+AL106/(AL107+AL106)</f>
        <v>#DIV/0!</v>
      </c>
    </row>
    <row r="108" spans="1:48" ht="30.75" hidden="1" customHeight="1">
      <c r="A108" s="238" t="s">
        <v>4</v>
      </c>
      <c r="B108" s="2082"/>
      <c r="C108" s="2111" t="s">
        <v>4</v>
      </c>
      <c r="D108" s="214" t="s">
        <v>148</v>
      </c>
      <c r="E108" s="222"/>
      <c r="F108" s="311"/>
      <c r="G108" s="270">
        <f>+G112</f>
        <v>0</v>
      </c>
      <c r="H108" s="270">
        <f t="shared" ref="H108:AK108" si="25">+H112</f>
        <v>0</v>
      </c>
      <c r="I108" s="270">
        <f t="shared" si="25"/>
        <v>0</v>
      </c>
      <c r="J108" s="270">
        <f t="shared" si="25"/>
        <v>0</v>
      </c>
      <c r="K108" s="270">
        <f t="shared" si="25"/>
        <v>0</v>
      </c>
      <c r="L108" s="270">
        <f t="shared" si="25"/>
        <v>135</v>
      </c>
      <c r="M108" s="270">
        <f t="shared" si="25"/>
        <v>0</v>
      </c>
      <c r="N108" s="270">
        <f t="shared" si="25"/>
        <v>0</v>
      </c>
      <c r="O108" s="270">
        <f t="shared" si="25"/>
        <v>113</v>
      </c>
      <c r="P108" s="270">
        <f t="shared" si="25"/>
        <v>135</v>
      </c>
      <c r="Q108" s="270">
        <f t="shared" si="25"/>
        <v>135</v>
      </c>
      <c r="R108" s="270">
        <f t="shared" si="25"/>
        <v>0</v>
      </c>
      <c r="S108" s="270">
        <f t="shared" si="25"/>
        <v>0</v>
      </c>
      <c r="T108" s="270">
        <f t="shared" si="25"/>
        <v>0</v>
      </c>
      <c r="U108" s="270">
        <f t="shared" si="25"/>
        <v>0</v>
      </c>
      <c r="V108" s="270">
        <f t="shared" si="25"/>
        <v>0</v>
      </c>
      <c r="W108" s="270">
        <f t="shared" si="25"/>
        <v>135</v>
      </c>
      <c r="X108" s="270">
        <f t="shared" si="25"/>
        <v>135</v>
      </c>
      <c r="Y108" s="270">
        <f t="shared" si="25"/>
        <v>135</v>
      </c>
      <c r="Z108" s="270">
        <f t="shared" si="25"/>
        <v>135</v>
      </c>
      <c r="AA108" s="270">
        <f t="shared" si="25"/>
        <v>0</v>
      </c>
      <c r="AB108" s="270">
        <f t="shared" si="25"/>
        <v>0</v>
      </c>
      <c r="AC108" s="270">
        <f t="shared" si="25"/>
        <v>0</v>
      </c>
      <c r="AD108" s="270">
        <f t="shared" si="25"/>
        <v>135</v>
      </c>
      <c r="AE108" s="270">
        <f t="shared" si="25"/>
        <v>135</v>
      </c>
      <c r="AF108" s="270">
        <f t="shared" si="25"/>
        <v>135</v>
      </c>
      <c r="AG108" s="270">
        <f t="shared" si="25"/>
        <v>68</v>
      </c>
      <c r="AH108" s="270">
        <f t="shared" si="25"/>
        <v>0</v>
      </c>
      <c r="AI108" s="270">
        <f t="shared" si="25"/>
        <v>0</v>
      </c>
      <c r="AJ108" s="270">
        <f t="shared" si="25"/>
        <v>0</v>
      </c>
      <c r="AK108" s="270">
        <f t="shared" si="25"/>
        <v>0</v>
      </c>
      <c r="AL108" s="258">
        <f t="shared" si="24"/>
        <v>1531</v>
      </c>
    </row>
    <row r="109" spans="1:48" ht="30.75" hidden="1" customHeight="1" thickBot="1">
      <c r="A109" s="238" t="s">
        <v>4</v>
      </c>
      <c r="B109" s="2082"/>
      <c r="C109" s="2114"/>
      <c r="D109" s="216" t="s">
        <v>636</v>
      </c>
      <c r="E109" s="223"/>
      <c r="F109" s="312"/>
      <c r="G109" s="221"/>
      <c r="H109" s="221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  <c r="AA109" s="221"/>
      <c r="AB109" s="221"/>
      <c r="AC109" s="221"/>
      <c r="AD109" s="221"/>
      <c r="AE109" s="221"/>
      <c r="AF109" s="221"/>
      <c r="AG109" s="221"/>
      <c r="AH109" s="221"/>
      <c r="AI109" s="221"/>
      <c r="AJ109" s="221"/>
      <c r="AK109" s="221"/>
      <c r="AL109" s="259">
        <f t="shared" si="24"/>
        <v>0</v>
      </c>
      <c r="AN109" s="289">
        <f>+AL108/(AL109+AL108)</f>
        <v>1</v>
      </c>
    </row>
    <row r="110" spans="1:48" ht="30.75" hidden="1" customHeight="1" thickTop="1">
      <c r="A110" s="238" t="s">
        <v>4</v>
      </c>
      <c r="B110" s="2082"/>
      <c r="C110" s="225" t="s">
        <v>637</v>
      </c>
      <c r="D110" s="226" t="s">
        <v>7</v>
      </c>
      <c r="E110" s="227"/>
      <c r="F110" s="249"/>
      <c r="G110" s="227"/>
      <c r="H110" s="227"/>
      <c r="I110" s="227"/>
      <c r="J110" s="227"/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60">
        <f t="shared" si="24"/>
        <v>0</v>
      </c>
    </row>
    <row r="111" spans="1:48" ht="30.75" hidden="1" customHeight="1">
      <c r="A111" s="238" t="s">
        <v>4</v>
      </c>
      <c r="B111" s="2082"/>
      <c r="C111" s="2063" t="s">
        <v>51</v>
      </c>
      <c r="D111" s="2064"/>
      <c r="E111" s="224"/>
      <c r="F111" s="313">
        <v>200</v>
      </c>
      <c r="G111" s="291"/>
      <c r="H111" s="291"/>
      <c r="I111" s="291"/>
      <c r="J111" s="291"/>
      <c r="K111" s="291"/>
      <c r="L111" s="291"/>
      <c r="M111" s="291"/>
      <c r="N111" s="291"/>
      <c r="O111" s="291"/>
      <c r="P111" s="291"/>
      <c r="Q111" s="291"/>
      <c r="R111" s="291"/>
      <c r="S111" s="291"/>
      <c r="T111" s="291"/>
      <c r="U111" s="291"/>
      <c r="V111" s="291"/>
      <c r="W111" s="291"/>
      <c r="X111" s="291"/>
      <c r="Y111" s="291"/>
      <c r="Z111" s="291"/>
      <c r="AA111" s="291"/>
      <c r="AB111" s="291"/>
      <c r="AC111" s="291"/>
      <c r="AD111" s="291"/>
      <c r="AE111" s="291"/>
      <c r="AF111" s="291"/>
      <c r="AG111" s="291"/>
      <c r="AH111" s="291"/>
      <c r="AI111" s="291"/>
      <c r="AJ111" s="291"/>
      <c r="AK111" s="292"/>
      <c r="AL111" s="261"/>
    </row>
    <row r="112" spans="1:48" ht="30.75" hidden="1" customHeight="1">
      <c r="A112" s="238" t="s">
        <v>4</v>
      </c>
      <c r="B112" s="2082"/>
      <c r="C112" s="2055" t="s">
        <v>144</v>
      </c>
      <c r="D112" s="2056"/>
      <c r="E112" s="247"/>
      <c r="F112" s="251"/>
      <c r="G112" s="290"/>
      <c r="H112" s="116"/>
      <c r="I112" s="116"/>
      <c r="J112" s="116"/>
      <c r="K112" s="116"/>
      <c r="L112" s="116">
        <v>135</v>
      </c>
      <c r="M112" s="116"/>
      <c r="N112" s="116"/>
      <c r="O112" s="116">
        <v>113</v>
      </c>
      <c r="P112" s="116">
        <v>135</v>
      </c>
      <c r="Q112" s="116">
        <v>135</v>
      </c>
      <c r="R112" s="116"/>
      <c r="S112" s="116"/>
      <c r="T112" s="116"/>
      <c r="U112" s="116"/>
      <c r="V112" s="116"/>
      <c r="W112" s="116">
        <v>135</v>
      </c>
      <c r="X112" s="116">
        <v>135</v>
      </c>
      <c r="Y112" s="116">
        <v>135</v>
      </c>
      <c r="Z112" s="116">
        <v>135</v>
      </c>
      <c r="AA112" s="116"/>
      <c r="AB112" s="116"/>
      <c r="AC112" s="116"/>
      <c r="AD112" s="116">
        <v>135</v>
      </c>
      <c r="AE112" s="116">
        <v>135</v>
      </c>
      <c r="AF112" s="116">
        <v>135</v>
      </c>
      <c r="AG112" s="116">
        <v>68</v>
      </c>
      <c r="AH112" s="116"/>
      <c r="AI112" s="116"/>
      <c r="AJ112" s="290"/>
      <c r="AK112" s="290"/>
      <c r="AL112" s="262">
        <f>SUM(G112:AK112)</f>
        <v>1531</v>
      </c>
      <c r="AN112" s="238" t="s">
        <v>638</v>
      </c>
    </row>
    <row r="113" spans="1:48" ht="30.75" hidden="1" customHeight="1">
      <c r="A113" s="238" t="s">
        <v>4</v>
      </c>
      <c r="B113" s="2082"/>
      <c r="C113" s="2057" t="s">
        <v>148</v>
      </c>
      <c r="D113" s="2058"/>
      <c r="E113" s="244"/>
      <c r="F113" s="314"/>
      <c r="G113" s="217">
        <f>+G108-G107-G105-G103</f>
        <v>0</v>
      </c>
      <c r="H113" s="217">
        <f t="shared" ref="H113:AK113" si="26">+H108-H107-H105-H103</f>
        <v>0</v>
      </c>
      <c r="I113" s="217">
        <f t="shared" si="26"/>
        <v>0</v>
      </c>
      <c r="J113" s="217">
        <f t="shared" si="26"/>
        <v>0</v>
      </c>
      <c r="K113" s="217">
        <f t="shared" si="26"/>
        <v>0</v>
      </c>
      <c r="L113" s="217">
        <f t="shared" si="26"/>
        <v>135</v>
      </c>
      <c r="M113" s="217">
        <f t="shared" si="26"/>
        <v>0</v>
      </c>
      <c r="N113" s="217">
        <f t="shared" si="26"/>
        <v>0</v>
      </c>
      <c r="O113" s="217">
        <f t="shared" si="26"/>
        <v>113</v>
      </c>
      <c r="P113" s="217">
        <f t="shared" si="26"/>
        <v>135</v>
      </c>
      <c r="Q113" s="217">
        <f t="shared" si="26"/>
        <v>135</v>
      </c>
      <c r="R113" s="217">
        <f t="shared" si="26"/>
        <v>0</v>
      </c>
      <c r="S113" s="217">
        <f t="shared" si="26"/>
        <v>0</v>
      </c>
      <c r="T113" s="217">
        <f t="shared" si="26"/>
        <v>0</v>
      </c>
      <c r="U113" s="217">
        <f t="shared" si="26"/>
        <v>0</v>
      </c>
      <c r="V113" s="217">
        <f t="shared" si="26"/>
        <v>0</v>
      </c>
      <c r="W113" s="217">
        <f t="shared" si="26"/>
        <v>135</v>
      </c>
      <c r="X113" s="217">
        <f t="shared" si="26"/>
        <v>135</v>
      </c>
      <c r="Y113" s="217">
        <f t="shared" si="26"/>
        <v>135</v>
      </c>
      <c r="Z113" s="217">
        <f t="shared" si="26"/>
        <v>135</v>
      </c>
      <c r="AA113" s="217">
        <f t="shared" si="26"/>
        <v>0</v>
      </c>
      <c r="AB113" s="217">
        <f t="shared" si="26"/>
        <v>0</v>
      </c>
      <c r="AC113" s="217">
        <f t="shared" si="26"/>
        <v>0</v>
      </c>
      <c r="AD113" s="217">
        <f t="shared" si="26"/>
        <v>135</v>
      </c>
      <c r="AE113" s="217">
        <f t="shared" si="26"/>
        <v>135</v>
      </c>
      <c r="AF113" s="217">
        <f t="shared" si="26"/>
        <v>135</v>
      </c>
      <c r="AG113" s="217">
        <f t="shared" si="26"/>
        <v>68</v>
      </c>
      <c r="AH113" s="217">
        <f t="shared" si="26"/>
        <v>0</v>
      </c>
      <c r="AI113" s="217">
        <f t="shared" si="26"/>
        <v>0</v>
      </c>
      <c r="AJ113" s="217">
        <f t="shared" si="26"/>
        <v>0</v>
      </c>
      <c r="AK113" s="217">
        <f t="shared" si="26"/>
        <v>0</v>
      </c>
      <c r="AL113" s="271">
        <f>SUM(G113:AK113)</f>
        <v>1531</v>
      </c>
      <c r="AN113" s="289">
        <f>+AL113/(AL114+AL113)</f>
        <v>1</v>
      </c>
    </row>
    <row r="114" spans="1:48" ht="30.75" hidden="1" customHeight="1">
      <c r="A114" s="238" t="s">
        <v>4</v>
      </c>
      <c r="B114" s="2082"/>
      <c r="C114" s="2115" t="s">
        <v>636</v>
      </c>
      <c r="D114" s="2116"/>
      <c r="E114" s="245"/>
      <c r="F114" s="252"/>
      <c r="G114" s="245">
        <f>+G110+G109+G107+G105+G103</f>
        <v>0</v>
      </c>
      <c r="H114" s="245">
        <f t="shared" ref="H114:AK114" si="27">+H110+H109+H107+H105+H103</f>
        <v>0</v>
      </c>
      <c r="I114" s="245">
        <f t="shared" si="27"/>
        <v>0</v>
      </c>
      <c r="J114" s="245">
        <f t="shared" si="27"/>
        <v>0</v>
      </c>
      <c r="K114" s="245">
        <f t="shared" si="27"/>
        <v>0</v>
      </c>
      <c r="L114" s="245">
        <f t="shared" si="27"/>
        <v>0</v>
      </c>
      <c r="M114" s="245">
        <f t="shared" si="27"/>
        <v>0</v>
      </c>
      <c r="N114" s="245">
        <f t="shared" si="27"/>
        <v>0</v>
      </c>
      <c r="O114" s="245">
        <f t="shared" si="27"/>
        <v>0</v>
      </c>
      <c r="P114" s="245">
        <f t="shared" si="27"/>
        <v>0</v>
      </c>
      <c r="Q114" s="245">
        <f t="shared" si="27"/>
        <v>0</v>
      </c>
      <c r="R114" s="245">
        <f t="shared" si="27"/>
        <v>0</v>
      </c>
      <c r="S114" s="245">
        <f t="shared" si="27"/>
        <v>0</v>
      </c>
      <c r="T114" s="245">
        <f t="shared" si="27"/>
        <v>0</v>
      </c>
      <c r="U114" s="245">
        <f t="shared" si="27"/>
        <v>0</v>
      </c>
      <c r="V114" s="245">
        <f t="shared" si="27"/>
        <v>0</v>
      </c>
      <c r="W114" s="245">
        <f t="shared" si="27"/>
        <v>0</v>
      </c>
      <c r="X114" s="245">
        <f t="shared" si="27"/>
        <v>0</v>
      </c>
      <c r="Y114" s="245">
        <f t="shared" si="27"/>
        <v>0</v>
      </c>
      <c r="Z114" s="245">
        <f t="shared" si="27"/>
        <v>0</v>
      </c>
      <c r="AA114" s="245">
        <f t="shared" si="27"/>
        <v>0</v>
      </c>
      <c r="AB114" s="245">
        <f t="shared" si="27"/>
        <v>0</v>
      </c>
      <c r="AC114" s="245">
        <f t="shared" si="27"/>
        <v>0</v>
      </c>
      <c r="AD114" s="245">
        <f t="shared" si="27"/>
        <v>0</v>
      </c>
      <c r="AE114" s="245">
        <f t="shared" si="27"/>
        <v>0</v>
      </c>
      <c r="AF114" s="245">
        <f t="shared" si="27"/>
        <v>0</v>
      </c>
      <c r="AG114" s="245">
        <f t="shared" si="27"/>
        <v>0</v>
      </c>
      <c r="AH114" s="245">
        <f t="shared" si="27"/>
        <v>0</v>
      </c>
      <c r="AI114" s="245">
        <f t="shared" si="27"/>
        <v>0</v>
      </c>
      <c r="AJ114" s="245">
        <f t="shared" si="27"/>
        <v>0</v>
      </c>
      <c r="AK114" s="245">
        <f t="shared" si="27"/>
        <v>0</v>
      </c>
      <c r="AL114" s="264">
        <f>SUM(G114:AK114)</f>
        <v>0</v>
      </c>
    </row>
    <row r="115" spans="1:48" ht="30.75" hidden="1" customHeight="1">
      <c r="A115" s="238" t="s">
        <v>4</v>
      </c>
      <c r="B115" s="2082"/>
      <c r="C115" s="2057" t="s">
        <v>8</v>
      </c>
      <c r="D115" s="2058"/>
      <c r="E115" s="218"/>
      <c r="F115" s="253"/>
      <c r="G115" s="218">
        <f t="shared" ref="G115:AK115" si="28">+G113-G112</f>
        <v>0</v>
      </c>
      <c r="H115" s="218">
        <f t="shared" si="28"/>
        <v>0</v>
      </c>
      <c r="I115" s="218">
        <f t="shared" si="28"/>
        <v>0</v>
      </c>
      <c r="J115" s="218">
        <f t="shared" si="28"/>
        <v>0</v>
      </c>
      <c r="K115" s="218">
        <f t="shared" si="28"/>
        <v>0</v>
      </c>
      <c r="L115" s="218">
        <f t="shared" si="28"/>
        <v>0</v>
      </c>
      <c r="M115" s="218">
        <f t="shared" si="28"/>
        <v>0</v>
      </c>
      <c r="N115" s="218">
        <f t="shared" si="28"/>
        <v>0</v>
      </c>
      <c r="O115" s="218">
        <f t="shared" si="28"/>
        <v>0</v>
      </c>
      <c r="P115" s="218">
        <f t="shared" si="28"/>
        <v>0</v>
      </c>
      <c r="Q115" s="218">
        <f t="shared" si="28"/>
        <v>0</v>
      </c>
      <c r="R115" s="218">
        <f t="shared" si="28"/>
        <v>0</v>
      </c>
      <c r="S115" s="218">
        <f t="shared" si="28"/>
        <v>0</v>
      </c>
      <c r="T115" s="218">
        <f t="shared" si="28"/>
        <v>0</v>
      </c>
      <c r="U115" s="218">
        <f t="shared" si="28"/>
        <v>0</v>
      </c>
      <c r="V115" s="218">
        <f t="shared" si="28"/>
        <v>0</v>
      </c>
      <c r="W115" s="218">
        <f t="shared" si="28"/>
        <v>0</v>
      </c>
      <c r="X115" s="218">
        <f t="shared" si="28"/>
        <v>0</v>
      </c>
      <c r="Y115" s="218">
        <f t="shared" si="28"/>
        <v>0</v>
      </c>
      <c r="Z115" s="218">
        <f t="shared" si="28"/>
        <v>0</v>
      </c>
      <c r="AA115" s="218">
        <f t="shared" si="28"/>
        <v>0</v>
      </c>
      <c r="AB115" s="218">
        <f t="shared" si="28"/>
        <v>0</v>
      </c>
      <c r="AC115" s="218">
        <f t="shared" si="28"/>
        <v>0</v>
      </c>
      <c r="AD115" s="218">
        <f t="shared" si="28"/>
        <v>0</v>
      </c>
      <c r="AE115" s="218">
        <f t="shared" si="28"/>
        <v>0</v>
      </c>
      <c r="AF115" s="218">
        <f t="shared" si="28"/>
        <v>0</v>
      </c>
      <c r="AG115" s="218">
        <f t="shared" si="28"/>
        <v>0</v>
      </c>
      <c r="AH115" s="218">
        <f t="shared" si="28"/>
        <v>0</v>
      </c>
      <c r="AI115" s="218">
        <f t="shared" si="28"/>
        <v>0</v>
      </c>
      <c r="AJ115" s="218">
        <f t="shared" si="28"/>
        <v>0</v>
      </c>
      <c r="AK115" s="218">
        <f t="shared" si="28"/>
        <v>0</v>
      </c>
      <c r="AL115" s="265">
        <f>SUM(G115:AK115)</f>
        <v>0</v>
      </c>
    </row>
    <row r="116" spans="1:48" ht="30.75" hidden="1" customHeight="1">
      <c r="A116" s="238" t="s">
        <v>4</v>
      </c>
      <c r="B116" s="2082"/>
      <c r="C116" s="2065" t="s">
        <v>639</v>
      </c>
      <c r="D116" s="2066"/>
      <c r="E116" s="219"/>
      <c r="F116" s="254"/>
      <c r="G116" s="219">
        <f t="shared" ref="G116:AK116" si="29">+F116+G115</f>
        <v>0</v>
      </c>
      <c r="H116" s="219">
        <f t="shared" si="29"/>
        <v>0</v>
      </c>
      <c r="I116" s="219">
        <f t="shared" si="29"/>
        <v>0</v>
      </c>
      <c r="J116" s="219">
        <f t="shared" si="29"/>
        <v>0</v>
      </c>
      <c r="K116" s="219">
        <f t="shared" si="29"/>
        <v>0</v>
      </c>
      <c r="L116" s="219">
        <f t="shared" si="29"/>
        <v>0</v>
      </c>
      <c r="M116" s="219">
        <f t="shared" si="29"/>
        <v>0</v>
      </c>
      <c r="N116" s="219">
        <f t="shared" si="29"/>
        <v>0</v>
      </c>
      <c r="O116" s="219">
        <f t="shared" si="29"/>
        <v>0</v>
      </c>
      <c r="P116" s="219">
        <f t="shared" si="29"/>
        <v>0</v>
      </c>
      <c r="Q116" s="219">
        <f t="shared" si="29"/>
        <v>0</v>
      </c>
      <c r="R116" s="219">
        <f t="shared" si="29"/>
        <v>0</v>
      </c>
      <c r="S116" s="219">
        <f t="shared" si="29"/>
        <v>0</v>
      </c>
      <c r="T116" s="219">
        <f t="shared" si="29"/>
        <v>0</v>
      </c>
      <c r="U116" s="219">
        <f t="shared" si="29"/>
        <v>0</v>
      </c>
      <c r="V116" s="219">
        <f t="shared" si="29"/>
        <v>0</v>
      </c>
      <c r="W116" s="219">
        <f t="shared" si="29"/>
        <v>0</v>
      </c>
      <c r="X116" s="219">
        <f t="shared" si="29"/>
        <v>0</v>
      </c>
      <c r="Y116" s="219">
        <f t="shared" si="29"/>
        <v>0</v>
      </c>
      <c r="Z116" s="219">
        <f t="shared" si="29"/>
        <v>0</v>
      </c>
      <c r="AA116" s="219">
        <f t="shared" si="29"/>
        <v>0</v>
      </c>
      <c r="AB116" s="219">
        <f t="shared" si="29"/>
        <v>0</v>
      </c>
      <c r="AC116" s="219">
        <f t="shared" si="29"/>
        <v>0</v>
      </c>
      <c r="AD116" s="219">
        <f t="shared" si="29"/>
        <v>0</v>
      </c>
      <c r="AE116" s="219">
        <f t="shared" si="29"/>
        <v>0</v>
      </c>
      <c r="AF116" s="219">
        <f t="shared" si="29"/>
        <v>0</v>
      </c>
      <c r="AG116" s="219">
        <f t="shared" si="29"/>
        <v>0</v>
      </c>
      <c r="AH116" s="219">
        <f t="shared" si="29"/>
        <v>0</v>
      </c>
      <c r="AI116" s="219">
        <f t="shared" si="29"/>
        <v>0</v>
      </c>
      <c r="AJ116" s="219">
        <f t="shared" si="29"/>
        <v>0</v>
      </c>
      <c r="AK116" s="219">
        <f t="shared" si="29"/>
        <v>0</v>
      </c>
      <c r="AL116" s="266">
        <f>SUM(G116:AK116)</f>
        <v>0</v>
      </c>
    </row>
    <row r="117" spans="1:48" ht="30.75" hidden="1" customHeight="1">
      <c r="A117" s="238" t="s">
        <v>4</v>
      </c>
      <c r="B117" s="2082"/>
      <c r="C117" s="2117" t="s">
        <v>640</v>
      </c>
      <c r="D117" s="2117"/>
      <c r="E117" s="273"/>
      <c r="F117" s="315">
        <v>1500</v>
      </c>
      <c r="G117" s="275">
        <f>+F117+G112-G85</f>
        <v>1500</v>
      </c>
      <c r="H117" s="275">
        <f t="shared" ref="H117:AK118" si="30">+G117+H112-H85</f>
        <v>1500</v>
      </c>
      <c r="I117" s="275">
        <f t="shared" si="30"/>
        <v>1500</v>
      </c>
      <c r="J117" s="275">
        <f t="shared" si="30"/>
        <v>1500</v>
      </c>
      <c r="K117" s="275">
        <f t="shared" si="30"/>
        <v>1500</v>
      </c>
      <c r="L117" s="275">
        <f t="shared" si="30"/>
        <v>1475</v>
      </c>
      <c r="M117" s="275">
        <f t="shared" si="30"/>
        <v>1315</v>
      </c>
      <c r="N117" s="275">
        <f t="shared" si="30"/>
        <v>1155</v>
      </c>
      <c r="O117" s="275">
        <f t="shared" si="30"/>
        <v>1268</v>
      </c>
      <c r="P117" s="275">
        <f t="shared" si="30"/>
        <v>1403</v>
      </c>
      <c r="Q117" s="275">
        <f t="shared" si="30"/>
        <v>1378</v>
      </c>
      <c r="R117" s="275">
        <f t="shared" si="30"/>
        <v>1218</v>
      </c>
      <c r="S117" s="275">
        <f t="shared" si="30"/>
        <v>1058</v>
      </c>
      <c r="T117" s="275">
        <f t="shared" si="30"/>
        <v>898</v>
      </c>
      <c r="U117" s="275">
        <f t="shared" si="30"/>
        <v>738</v>
      </c>
      <c r="V117" s="275">
        <f t="shared" si="30"/>
        <v>738</v>
      </c>
      <c r="W117" s="275">
        <f t="shared" si="30"/>
        <v>873</v>
      </c>
      <c r="X117" s="275">
        <f t="shared" si="30"/>
        <v>848</v>
      </c>
      <c r="Y117" s="275">
        <f t="shared" si="30"/>
        <v>823</v>
      </c>
      <c r="Z117" s="275">
        <f t="shared" si="30"/>
        <v>798</v>
      </c>
      <c r="AA117" s="275">
        <f t="shared" si="30"/>
        <v>638</v>
      </c>
      <c r="AB117" s="275">
        <f t="shared" si="30"/>
        <v>478</v>
      </c>
      <c r="AC117" s="275">
        <f t="shared" si="30"/>
        <v>478</v>
      </c>
      <c r="AD117" s="275">
        <f t="shared" si="30"/>
        <v>613</v>
      </c>
      <c r="AE117" s="275">
        <f t="shared" si="30"/>
        <v>588</v>
      </c>
      <c r="AF117" s="275">
        <f t="shared" si="30"/>
        <v>563</v>
      </c>
      <c r="AG117" s="275">
        <f t="shared" si="30"/>
        <v>407</v>
      </c>
      <c r="AH117" s="275">
        <f t="shared" si="30"/>
        <v>247</v>
      </c>
      <c r="AI117" s="275">
        <f t="shared" si="30"/>
        <v>87</v>
      </c>
      <c r="AJ117" s="275">
        <f t="shared" si="30"/>
        <v>87</v>
      </c>
      <c r="AK117" s="275">
        <f t="shared" si="30"/>
        <v>87</v>
      </c>
      <c r="AL117" s="276">
        <f>AK117</f>
        <v>87</v>
      </c>
    </row>
    <row r="118" spans="1:48" ht="30.75" hidden="1" customHeight="1">
      <c r="A118" s="238" t="s">
        <v>4</v>
      </c>
      <c r="B118" s="2082"/>
      <c r="C118" s="2118" t="s">
        <v>641</v>
      </c>
      <c r="D118" s="2118"/>
      <c r="E118" s="231"/>
      <c r="F118" s="316">
        <v>1500</v>
      </c>
      <c r="G118" s="232">
        <f>+F118+G113-G86</f>
        <v>1500</v>
      </c>
      <c r="H118" s="232">
        <f t="shared" si="30"/>
        <v>1500</v>
      </c>
      <c r="I118" s="232">
        <f t="shared" si="30"/>
        <v>1500</v>
      </c>
      <c r="J118" s="232">
        <f t="shared" si="30"/>
        <v>1500</v>
      </c>
      <c r="K118" s="232">
        <f t="shared" si="30"/>
        <v>1500</v>
      </c>
      <c r="L118" s="232">
        <f t="shared" si="30"/>
        <v>1635</v>
      </c>
      <c r="M118" s="232">
        <f t="shared" si="30"/>
        <v>1635</v>
      </c>
      <c r="N118" s="232">
        <f t="shared" si="30"/>
        <v>1635</v>
      </c>
      <c r="O118" s="232">
        <f t="shared" si="30"/>
        <v>1748</v>
      </c>
      <c r="P118" s="232">
        <f t="shared" si="30"/>
        <v>1883</v>
      </c>
      <c r="Q118" s="232">
        <f t="shared" si="30"/>
        <v>2018</v>
      </c>
      <c r="R118" s="232">
        <f t="shared" si="30"/>
        <v>2018</v>
      </c>
      <c r="S118" s="232">
        <f t="shared" si="30"/>
        <v>2018</v>
      </c>
      <c r="T118" s="232">
        <f t="shared" si="30"/>
        <v>2018</v>
      </c>
      <c r="U118" s="232">
        <f t="shared" si="30"/>
        <v>2018</v>
      </c>
      <c r="V118" s="232">
        <f t="shared" si="30"/>
        <v>2018</v>
      </c>
      <c r="W118" s="232">
        <f t="shared" si="30"/>
        <v>2153</v>
      </c>
      <c r="X118" s="232">
        <f t="shared" si="30"/>
        <v>2288</v>
      </c>
      <c r="Y118" s="232">
        <f t="shared" si="30"/>
        <v>2423</v>
      </c>
      <c r="Z118" s="232">
        <f t="shared" si="30"/>
        <v>2558</v>
      </c>
      <c r="AA118" s="232">
        <f t="shared" si="30"/>
        <v>2558</v>
      </c>
      <c r="AB118" s="232">
        <f t="shared" si="30"/>
        <v>2558</v>
      </c>
      <c r="AC118" s="232">
        <f t="shared" si="30"/>
        <v>2558</v>
      </c>
      <c r="AD118" s="232">
        <f t="shared" si="30"/>
        <v>2693</v>
      </c>
      <c r="AE118" s="232">
        <f t="shared" si="30"/>
        <v>2828</v>
      </c>
      <c r="AF118" s="232">
        <f t="shared" si="30"/>
        <v>2963</v>
      </c>
      <c r="AG118" s="232">
        <f t="shared" si="30"/>
        <v>3031</v>
      </c>
      <c r="AH118" s="232">
        <f t="shared" si="30"/>
        <v>3031</v>
      </c>
      <c r="AI118" s="232">
        <f t="shared" si="30"/>
        <v>3031</v>
      </c>
      <c r="AJ118" s="232">
        <f t="shared" si="30"/>
        <v>3031</v>
      </c>
      <c r="AK118" s="232">
        <f t="shared" si="30"/>
        <v>3031</v>
      </c>
      <c r="AL118" s="267">
        <f>AK118</f>
        <v>3031</v>
      </c>
    </row>
    <row r="119" spans="1:48" ht="30.75" hidden="1" customHeight="1" thickBot="1">
      <c r="A119" s="238" t="s">
        <v>4</v>
      </c>
      <c r="B119" s="2083"/>
      <c r="C119" s="2119" t="s">
        <v>8</v>
      </c>
      <c r="D119" s="2119"/>
      <c r="E119" s="228"/>
      <c r="F119" s="319"/>
      <c r="G119" s="230">
        <f>+G118-G117</f>
        <v>0</v>
      </c>
      <c r="H119" s="230">
        <f t="shared" ref="H119:AK119" si="31">+H118-H117</f>
        <v>0</v>
      </c>
      <c r="I119" s="230">
        <f t="shared" si="31"/>
        <v>0</v>
      </c>
      <c r="J119" s="230">
        <f t="shared" si="31"/>
        <v>0</v>
      </c>
      <c r="K119" s="230">
        <f t="shared" si="31"/>
        <v>0</v>
      </c>
      <c r="L119" s="230">
        <f t="shared" si="31"/>
        <v>160</v>
      </c>
      <c r="M119" s="230">
        <f t="shared" si="31"/>
        <v>320</v>
      </c>
      <c r="N119" s="230">
        <f t="shared" si="31"/>
        <v>480</v>
      </c>
      <c r="O119" s="230">
        <f t="shared" si="31"/>
        <v>480</v>
      </c>
      <c r="P119" s="230">
        <f t="shared" si="31"/>
        <v>480</v>
      </c>
      <c r="Q119" s="230">
        <f t="shared" si="31"/>
        <v>640</v>
      </c>
      <c r="R119" s="230">
        <f t="shared" si="31"/>
        <v>800</v>
      </c>
      <c r="S119" s="230">
        <f t="shared" si="31"/>
        <v>960</v>
      </c>
      <c r="T119" s="230">
        <f t="shared" si="31"/>
        <v>1120</v>
      </c>
      <c r="U119" s="230">
        <f t="shared" si="31"/>
        <v>1280</v>
      </c>
      <c r="V119" s="230">
        <f t="shared" si="31"/>
        <v>1280</v>
      </c>
      <c r="W119" s="230">
        <f t="shared" si="31"/>
        <v>1280</v>
      </c>
      <c r="X119" s="230">
        <f t="shared" si="31"/>
        <v>1440</v>
      </c>
      <c r="Y119" s="230">
        <f t="shared" si="31"/>
        <v>1600</v>
      </c>
      <c r="Z119" s="230">
        <f t="shared" si="31"/>
        <v>1760</v>
      </c>
      <c r="AA119" s="230">
        <f t="shared" si="31"/>
        <v>1920</v>
      </c>
      <c r="AB119" s="230">
        <f t="shared" si="31"/>
        <v>2080</v>
      </c>
      <c r="AC119" s="230">
        <f t="shared" si="31"/>
        <v>2080</v>
      </c>
      <c r="AD119" s="230">
        <f t="shared" si="31"/>
        <v>2080</v>
      </c>
      <c r="AE119" s="230">
        <f t="shared" si="31"/>
        <v>2240</v>
      </c>
      <c r="AF119" s="230">
        <f t="shared" si="31"/>
        <v>2400</v>
      </c>
      <c r="AG119" s="230">
        <f t="shared" si="31"/>
        <v>2624</v>
      </c>
      <c r="AH119" s="230">
        <f t="shared" si="31"/>
        <v>2784</v>
      </c>
      <c r="AI119" s="230">
        <f t="shared" si="31"/>
        <v>2944</v>
      </c>
      <c r="AJ119" s="230">
        <f t="shared" si="31"/>
        <v>2944</v>
      </c>
      <c r="AK119" s="230">
        <f t="shared" si="31"/>
        <v>2944</v>
      </c>
      <c r="AL119" s="268">
        <f>+AK119+AL118-AL117</f>
        <v>5888</v>
      </c>
    </row>
    <row r="120" spans="1:48" ht="30.75" hidden="1" customHeight="1" thickTop="1">
      <c r="A120" s="238"/>
      <c r="B120" s="2128" t="s">
        <v>220</v>
      </c>
      <c r="C120" s="2067" t="s">
        <v>120</v>
      </c>
      <c r="D120" s="2068"/>
      <c r="E120" s="127">
        <f>+GL!E79</f>
        <v>0</v>
      </c>
      <c r="F120" s="128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284"/>
      <c r="AL120" s="278">
        <f>SUM(G120:AK120)</f>
        <v>0</v>
      </c>
      <c r="AN120" s="2399" t="s">
        <v>1047</v>
      </c>
      <c r="AO120" s="2400"/>
      <c r="AP120" s="2403">
        <v>900</v>
      </c>
      <c r="AQ120" s="2404"/>
      <c r="AR120" s="46"/>
    </row>
    <row r="121" spans="1:48" ht="30.75" hidden="1" customHeight="1">
      <c r="A121" s="238"/>
      <c r="B121" s="2129"/>
      <c r="C121" s="2084" t="s">
        <v>621</v>
      </c>
      <c r="D121" s="2085"/>
      <c r="E121" s="80"/>
      <c r="F121" s="80"/>
      <c r="G121" s="72">
        <f t="shared" ref="G121:AE121" si="32">+G120</f>
        <v>0</v>
      </c>
      <c r="H121" s="72">
        <f t="shared" si="32"/>
        <v>0</v>
      </c>
      <c r="I121" s="72">
        <f t="shared" si="32"/>
        <v>0</v>
      </c>
      <c r="J121" s="72">
        <f t="shared" si="32"/>
        <v>0</v>
      </c>
      <c r="K121" s="72">
        <f t="shared" si="32"/>
        <v>0</v>
      </c>
      <c r="L121" s="72">
        <f t="shared" si="32"/>
        <v>0</v>
      </c>
      <c r="M121" s="72">
        <f t="shared" si="32"/>
        <v>0</v>
      </c>
      <c r="N121" s="72">
        <f t="shared" si="32"/>
        <v>0</v>
      </c>
      <c r="O121" s="72">
        <f t="shared" si="32"/>
        <v>0</v>
      </c>
      <c r="P121" s="72">
        <f t="shared" si="32"/>
        <v>0</v>
      </c>
      <c r="Q121" s="72">
        <f t="shared" si="32"/>
        <v>0</v>
      </c>
      <c r="R121" s="72">
        <f t="shared" si="32"/>
        <v>0</v>
      </c>
      <c r="S121" s="72">
        <f t="shared" si="32"/>
        <v>0</v>
      </c>
      <c r="T121" s="72">
        <f t="shared" si="32"/>
        <v>0</v>
      </c>
      <c r="U121" s="72">
        <f t="shared" si="32"/>
        <v>0</v>
      </c>
      <c r="V121" s="72">
        <f t="shared" si="32"/>
        <v>0</v>
      </c>
      <c r="W121" s="72">
        <f t="shared" si="32"/>
        <v>0</v>
      </c>
      <c r="X121" s="72">
        <f t="shared" si="32"/>
        <v>0</v>
      </c>
      <c r="Y121" s="72">
        <f t="shared" si="32"/>
        <v>0</v>
      </c>
      <c r="Z121" s="72">
        <f t="shared" si="32"/>
        <v>0</v>
      </c>
      <c r="AA121" s="72">
        <f t="shared" si="32"/>
        <v>0</v>
      </c>
      <c r="AB121" s="72">
        <f t="shared" si="32"/>
        <v>0</v>
      </c>
      <c r="AC121" s="72">
        <f t="shared" si="32"/>
        <v>0</v>
      </c>
      <c r="AD121" s="72">
        <f t="shared" si="32"/>
        <v>0</v>
      </c>
      <c r="AE121" s="72">
        <f t="shared" si="32"/>
        <v>0</v>
      </c>
      <c r="AF121" s="72"/>
      <c r="AG121" s="72"/>
      <c r="AH121" s="72">
        <f>+AH120</f>
        <v>0</v>
      </c>
      <c r="AI121" s="72">
        <f>+AI120</f>
        <v>0</v>
      </c>
      <c r="AJ121" s="72">
        <f>+AJ120</f>
        <v>0</v>
      </c>
      <c r="AK121" s="285">
        <f>+AK120</f>
        <v>0</v>
      </c>
      <c r="AL121" s="279">
        <f>SUM(G121:AK121)</f>
        <v>0</v>
      </c>
      <c r="AN121" s="2399" t="s">
        <v>1048</v>
      </c>
      <c r="AO121" s="2400"/>
      <c r="AP121" s="2397">
        <v>400</v>
      </c>
      <c r="AQ121" s="2398"/>
      <c r="AR121" s="47"/>
    </row>
    <row r="122" spans="1:48" ht="30.75" hidden="1" customHeight="1">
      <c r="A122" s="238"/>
      <c r="B122" s="2129"/>
      <c r="C122" s="2120" t="s">
        <v>622</v>
      </c>
      <c r="D122" s="2121"/>
      <c r="E122" s="122"/>
      <c r="F122" s="334">
        <v>0</v>
      </c>
      <c r="G122" s="325">
        <f t="shared" ref="G122:AK122" si="33">F122-G120+G121</f>
        <v>0</v>
      </c>
      <c r="H122" s="325">
        <f t="shared" si="33"/>
        <v>0</v>
      </c>
      <c r="I122" s="325">
        <f t="shared" si="33"/>
        <v>0</v>
      </c>
      <c r="J122" s="325">
        <f t="shared" si="33"/>
        <v>0</v>
      </c>
      <c r="K122" s="325">
        <f t="shared" si="33"/>
        <v>0</v>
      </c>
      <c r="L122" s="325">
        <f t="shared" si="33"/>
        <v>0</v>
      </c>
      <c r="M122" s="325">
        <f t="shared" si="33"/>
        <v>0</v>
      </c>
      <c r="N122" s="325">
        <f t="shared" si="33"/>
        <v>0</v>
      </c>
      <c r="O122" s="325">
        <f t="shared" si="33"/>
        <v>0</v>
      </c>
      <c r="P122" s="325">
        <f t="shared" si="33"/>
        <v>0</v>
      </c>
      <c r="Q122" s="325">
        <f t="shared" si="33"/>
        <v>0</v>
      </c>
      <c r="R122" s="325">
        <f t="shared" si="33"/>
        <v>0</v>
      </c>
      <c r="S122" s="325">
        <f t="shared" si="33"/>
        <v>0</v>
      </c>
      <c r="T122" s="325">
        <f t="shared" si="33"/>
        <v>0</v>
      </c>
      <c r="U122" s="325">
        <f t="shared" si="33"/>
        <v>0</v>
      </c>
      <c r="V122" s="325">
        <f t="shared" si="33"/>
        <v>0</v>
      </c>
      <c r="W122" s="325">
        <f t="shared" si="33"/>
        <v>0</v>
      </c>
      <c r="X122" s="325">
        <f t="shared" si="33"/>
        <v>0</v>
      </c>
      <c r="Y122" s="325">
        <f t="shared" si="33"/>
        <v>0</v>
      </c>
      <c r="Z122" s="325">
        <f t="shared" si="33"/>
        <v>0</v>
      </c>
      <c r="AA122" s="325">
        <f t="shared" si="33"/>
        <v>0</v>
      </c>
      <c r="AB122" s="325">
        <f t="shared" si="33"/>
        <v>0</v>
      </c>
      <c r="AC122" s="325">
        <f t="shared" si="33"/>
        <v>0</v>
      </c>
      <c r="AD122" s="325">
        <f t="shared" si="33"/>
        <v>0</v>
      </c>
      <c r="AE122" s="325">
        <f t="shared" si="33"/>
        <v>0</v>
      </c>
      <c r="AF122" s="325">
        <f t="shared" si="33"/>
        <v>0</v>
      </c>
      <c r="AG122" s="325">
        <f t="shared" si="33"/>
        <v>0</v>
      </c>
      <c r="AH122" s="325">
        <f t="shared" si="33"/>
        <v>0</v>
      </c>
      <c r="AI122" s="325">
        <f t="shared" si="33"/>
        <v>0</v>
      </c>
      <c r="AJ122" s="325">
        <f t="shared" si="33"/>
        <v>0</v>
      </c>
      <c r="AK122" s="352">
        <f t="shared" si="33"/>
        <v>0</v>
      </c>
      <c r="AL122" s="353"/>
      <c r="AN122" s="2399" t="s">
        <v>1049</v>
      </c>
      <c r="AO122" s="2400"/>
      <c r="AP122" s="2401" t="e">
        <f>AP120/AP48</f>
        <v>#DIV/0!</v>
      </c>
      <c r="AQ122" s="2402"/>
    </row>
    <row r="123" spans="1:48" ht="30.75" hidden="1" customHeight="1" thickBot="1">
      <c r="A123" s="238"/>
      <c r="B123" s="2129"/>
      <c r="C123" s="2049" t="s">
        <v>54</v>
      </c>
      <c r="D123" s="2050"/>
      <c r="E123" s="320"/>
      <c r="F123" s="321"/>
      <c r="G123" s="322">
        <f t="shared" ref="G123:AK123" si="34">F123+G125-G121</f>
        <v>0</v>
      </c>
      <c r="H123" s="322">
        <f t="shared" si="34"/>
        <v>0</v>
      </c>
      <c r="I123" s="322">
        <f t="shared" si="34"/>
        <v>0</v>
      </c>
      <c r="J123" s="322">
        <f t="shared" si="34"/>
        <v>0</v>
      </c>
      <c r="K123" s="322">
        <f t="shared" si="34"/>
        <v>0</v>
      </c>
      <c r="L123" s="322">
        <f t="shared" si="34"/>
        <v>0</v>
      </c>
      <c r="M123" s="322">
        <f t="shared" si="34"/>
        <v>0</v>
      </c>
      <c r="N123" s="322">
        <f t="shared" si="34"/>
        <v>0</v>
      </c>
      <c r="O123" s="322">
        <f t="shared" si="34"/>
        <v>0</v>
      </c>
      <c r="P123" s="322">
        <f t="shared" si="34"/>
        <v>0</v>
      </c>
      <c r="Q123" s="322">
        <f t="shared" si="34"/>
        <v>0</v>
      </c>
      <c r="R123" s="322">
        <f t="shared" si="34"/>
        <v>0</v>
      </c>
      <c r="S123" s="322">
        <f t="shared" si="34"/>
        <v>0</v>
      </c>
      <c r="T123" s="322">
        <f t="shared" si="34"/>
        <v>0</v>
      </c>
      <c r="U123" s="322">
        <f t="shared" si="34"/>
        <v>0</v>
      </c>
      <c r="V123" s="322">
        <f t="shared" si="34"/>
        <v>0</v>
      </c>
      <c r="W123" s="322">
        <f t="shared" si="34"/>
        <v>0</v>
      </c>
      <c r="X123" s="322">
        <f t="shared" si="34"/>
        <v>0</v>
      </c>
      <c r="Y123" s="322">
        <f t="shared" si="34"/>
        <v>0</v>
      </c>
      <c r="Z123" s="322">
        <f t="shared" si="34"/>
        <v>0</v>
      </c>
      <c r="AA123" s="322">
        <f t="shared" si="34"/>
        <v>0</v>
      </c>
      <c r="AB123" s="322">
        <f t="shared" si="34"/>
        <v>0</v>
      </c>
      <c r="AC123" s="322">
        <f t="shared" si="34"/>
        <v>0</v>
      </c>
      <c r="AD123" s="322">
        <f t="shared" si="34"/>
        <v>0</v>
      </c>
      <c r="AE123" s="322">
        <f t="shared" si="34"/>
        <v>0</v>
      </c>
      <c r="AF123" s="322">
        <f t="shared" si="34"/>
        <v>0</v>
      </c>
      <c r="AG123" s="322">
        <f t="shared" si="34"/>
        <v>0</v>
      </c>
      <c r="AH123" s="322">
        <f t="shared" si="34"/>
        <v>0</v>
      </c>
      <c r="AI123" s="322">
        <f t="shared" si="34"/>
        <v>0</v>
      </c>
      <c r="AJ123" s="322">
        <f t="shared" si="34"/>
        <v>0</v>
      </c>
      <c r="AK123" s="350">
        <f t="shared" si="34"/>
        <v>0</v>
      </c>
      <c r="AL123" s="351"/>
      <c r="AN123" s="2399" t="s">
        <v>1052</v>
      </c>
      <c r="AO123" s="2400"/>
      <c r="AP123" s="2401" t="e">
        <f>(AP121-F127)/AP48</f>
        <v>#DIV/0!</v>
      </c>
      <c r="AQ123" s="2402"/>
    </row>
    <row r="124" spans="1:48" ht="30.75" hidden="1" customHeight="1" thickTop="1">
      <c r="A124" s="238"/>
      <c r="B124" s="2129"/>
      <c r="C124" s="2051" t="s">
        <v>40</v>
      </c>
      <c r="D124" s="2052"/>
      <c r="E124" s="152"/>
      <c r="F124" s="152"/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286"/>
      <c r="AL124" s="280">
        <f>SUM(G124:AK124)</f>
        <v>0</v>
      </c>
      <c r="AN124" s="49"/>
      <c r="AO124" s="49"/>
      <c r="AP124" s="118"/>
      <c r="AQ124" s="118"/>
      <c r="AS124" s="455"/>
      <c r="AT124" s="456"/>
      <c r="AU124" s="457"/>
      <c r="AV124" s="458"/>
    </row>
    <row r="125" spans="1:48" ht="30.75" hidden="1" customHeight="1">
      <c r="A125" s="238"/>
      <c r="B125" s="2129"/>
      <c r="C125" s="2053" t="s">
        <v>140</v>
      </c>
      <c r="D125" s="2054"/>
      <c r="E125" s="123"/>
      <c r="F125" s="120"/>
      <c r="G125" s="121">
        <f t="shared" ref="G125:AK125" si="35">+G124</f>
        <v>0</v>
      </c>
      <c r="H125" s="121">
        <f t="shared" si="35"/>
        <v>0</v>
      </c>
      <c r="I125" s="121">
        <f t="shared" si="35"/>
        <v>0</v>
      </c>
      <c r="J125" s="121">
        <f t="shared" si="35"/>
        <v>0</v>
      </c>
      <c r="K125" s="121">
        <f t="shared" si="35"/>
        <v>0</v>
      </c>
      <c r="L125" s="121">
        <f t="shared" si="35"/>
        <v>0</v>
      </c>
      <c r="M125" s="121">
        <f t="shared" si="35"/>
        <v>0</v>
      </c>
      <c r="N125" s="121">
        <f t="shared" si="35"/>
        <v>0</v>
      </c>
      <c r="O125" s="121">
        <f t="shared" si="35"/>
        <v>0</v>
      </c>
      <c r="P125" s="121">
        <f t="shared" si="35"/>
        <v>0</v>
      </c>
      <c r="Q125" s="121">
        <f t="shared" si="35"/>
        <v>0</v>
      </c>
      <c r="R125" s="121">
        <f t="shared" si="35"/>
        <v>0</v>
      </c>
      <c r="S125" s="121">
        <f t="shared" si="35"/>
        <v>0</v>
      </c>
      <c r="T125" s="121">
        <f t="shared" si="35"/>
        <v>0</v>
      </c>
      <c r="U125" s="121">
        <f t="shared" si="35"/>
        <v>0</v>
      </c>
      <c r="V125" s="121">
        <f t="shared" si="35"/>
        <v>0</v>
      </c>
      <c r="W125" s="121">
        <f t="shared" si="35"/>
        <v>0</v>
      </c>
      <c r="X125" s="121">
        <f t="shared" si="35"/>
        <v>0</v>
      </c>
      <c r="Y125" s="121">
        <f t="shared" si="35"/>
        <v>0</v>
      </c>
      <c r="Z125" s="121">
        <f t="shared" si="35"/>
        <v>0</v>
      </c>
      <c r="AA125" s="121">
        <f t="shared" si="35"/>
        <v>0</v>
      </c>
      <c r="AB125" s="121">
        <f t="shared" si="35"/>
        <v>0</v>
      </c>
      <c r="AC125" s="121">
        <f t="shared" si="35"/>
        <v>0</v>
      </c>
      <c r="AD125" s="121">
        <f t="shared" si="35"/>
        <v>0</v>
      </c>
      <c r="AE125" s="121">
        <f t="shared" si="35"/>
        <v>0</v>
      </c>
      <c r="AF125" s="121">
        <f t="shared" si="35"/>
        <v>0</v>
      </c>
      <c r="AG125" s="121">
        <f t="shared" si="35"/>
        <v>0</v>
      </c>
      <c r="AH125" s="121">
        <f t="shared" si="35"/>
        <v>0</v>
      </c>
      <c r="AI125" s="121">
        <f t="shared" si="35"/>
        <v>0</v>
      </c>
      <c r="AJ125" s="121">
        <f t="shared" si="35"/>
        <v>0</v>
      </c>
      <c r="AK125" s="287">
        <f t="shared" si="35"/>
        <v>0</v>
      </c>
      <c r="AL125" s="281">
        <f>SUM(G125:AK125)</f>
        <v>0</v>
      </c>
      <c r="AN125" s="49"/>
      <c r="AO125" s="49"/>
      <c r="AP125" s="118"/>
      <c r="AQ125" s="118"/>
      <c r="AS125" s="455"/>
      <c r="AT125" s="456"/>
      <c r="AU125" s="457"/>
      <c r="AV125" s="458"/>
    </row>
    <row r="126" spans="1:48" ht="30.75" hidden="1" customHeight="1">
      <c r="A126" s="238"/>
      <c r="B126" s="2129"/>
      <c r="C126" s="2122" t="s">
        <v>623</v>
      </c>
      <c r="D126" s="2123"/>
      <c r="E126" s="80"/>
      <c r="F126" s="80"/>
      <c r="G126" s="327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  <c r="AE126" s="327"/>
      <c r="AF126" s="327"/>
      <c r="AG126" s="327"/>
      <c r="AH126" s="327"/>
      <c r="AI126" s="327"/>
      <c r="AJ126" s="327"/>
      <c r="AK126" s="358"/>
      <c r="AL126" s="359">
        <f>SUM(G126:AK126)</f>
        <v>0</v>
      </c>
      <c r="AS126" s="2399" t="s">
        <v>1050</v>
      </c>
      <c r="AT126" s="2400"/>
      <c r="AU126" s="2397" t="e">
        <f>F132+AP120-#REF!*AP48</f>
        <v>#REF!</v>
      </c>
      <c r="AV126" s="2398"/>
    </row>
    <row r="127" spans="1:48" ht="30.75" hidden="1" customHeight="1">
      <c r="A127" s="238"/>
      <c r="B127" s="2129"/>
      <c r="C127" s="2124" t="s">
        <v>624</v>
      </c>
      <c r="D127" s="2125"/>
      <c r="E127" s="124"/>
      <c r="F127" s="122"/>
      <c r="G127" s="329">
        <f t="shared" ref="G127:AK127" si="36">+F127+G125-G124</f>
        <v>0</v>
      </c>
      <c r="H127" s="329">
        <f t="shared" si="36"/>
        <v>0</v>
      </c>
      <c r="I127" s="329">
        <f t="shared" si="36"/>
        <v>0</v>
      </c>
      <c r="J127" s="329">
        <f t="shared" si="36"/>
        <v>0</v>
      </c>
      <c r="K127" s="329">
        <f t="shared" si="36"/>
        <v>0</v>
      </c>
      <c r="L127" s="329">
        <f t="shared" si="36"/>
        <v>0</v>
      </c>
      <c r="M127" s="329">
        <f t="shared" si="36"/>
        <v>0</v>
      </c>
      <c r="N127" s="329">
        <f t="shared" si="36"/>
        <v>0</v>
      </c>
      <c r="O127" s="329">
        <f t="shared" si="36"/>
        <v>0</v>
      </c>
      <c r="P127" s="329">
        <f t="shared" si="36"/>
        <v>0</v>
      </c>
      <c r="Q127" s="329">
        <f t="shared" si="36"/>
        <v>0</v>
      </c>
      <c r="R127" s="329">
        <f t="shared" si="36"/>
        <v>0</v>
      </c>
      <c r="S127" s="329">
        <f t="shared" si="36"/>
        <v>0</v>
      </c>
      <c r="T127" s="329">
        <f t="shared" si="36"/>
        <v>0</v>
      </c>
      <c r="U127" s="329">
        <f t="shared" si="36"/>
        <v>0</v>
      </c>
      <c r="V127" s="329">
        <f t="shared" si="36"/>
        <v>0</v>
      </c>
      <c r="W127" s="329">
        <f t="shared" si="36"/>
        <v>0</v>
      </c>
      <c r="X127" s="329">
        <f t="shared" si="36"/>
        <v>0</v>
      </c>
      <c r="Y127" s="329">
        <f t="shared" si="36"/>
        <v>0</v>
      </c>
      <c r="Z127" s="329">
        <f t="shared" si="36"/>
        <v>0</v>
      </c>
      <c r="AA127" s="329">
        <f t="shared" si="36"/>
        <v>0</v>
      </c>
      <c r="AB127" s="329">
        <f t="shared" si="36"/>
        <v>0</v>
      </c>
      <c r="AC127" s="329">
        <f t="shared" si="36"/>
        <v>0</v>
      </c>
      <c r="AD127" s="329">
        <f t="shared" si="36"/>
        <v>0</v>
      </c>
      <c r="AE127" s="329">
        <f t="shared" si="36"/>
        <v>0</v>
      </c>
      <c r="AF127" s="329">
        <f t="shared" si="36"/>
        <v>0</v>
      </c>
      <c r="AG127" s="329">
        <f t="shared" si="36"/>
        <v>0</v>
      </c>
      <c r="AH127" s="329">
        <f t="shared" si="36"/>
        <v>0</v>
      </c>
      <c r="AI127" s="329">
        <f t="shared" si="36"/>
        <v>0</v>
      </c>
      <c r="AJ127" s="329">
        <f t="shared" si="36"/>
        <v>0</v>
      </c>
      <c r="AK127" s="346">
        <f t="shared" si="36"/>
        <v>0</v>
      </c>
      <c r="AL127" s="347"/>
    </row>
    <row r="128" spans="1:48" ht="30.75" hidden="1" customHeight="1">
      <c r="A128" s="238"/>
      <c r="B128" s="2129"/>
      <c r="C128" s="2059" t="s">
        <v>53</v>
      </c>
      <c r="D128" s="2060"/>
      <c r="E128" s="174"/>
      <c r="F128" s="175"/>
      <c r="G128" s="167">
        <f t="shared" ref="G128:AK128" si="37">+F128+G130-G125-G126</f>
        <v>0</v>
      </c>
      <c r="H128" s="167">
        <f t="shared" si="37"/>
        <v>0</v>
      </c>
      <c r="I128" s="167">
        <f t="shared" si="37"/>
        <v>0</v>
      </c>
      <c r="J128" s="167">
        <f t="shared" si="37"/>
        <v>0</v>
      </c>
      <c r="K128" s="167">
        <f t="shared" si="37"/>
        <v>0</v>
      </c>
      <c r="L128" s="167">
        <f t="shared" si="37"/>
        <v>0</v>
      </c>
      <c r="M128" s="167">
        <f t="shared" si="37"/>
        <v>0</v>
      </c>
      <c r="N128" s="167">
        <f t="shared" si="37"/>
        <v>0</v>
      </c>
      <c r="O128" s="167">
        <f t="shared" si="37"/>
        <v>0</v>
      </c>
      <c r="P128" s="167">
        <f t="shared" si="37"/>
        <v>0</v>
      </c>
      <c r="Q128" s="167">
        <f t="shared" si="37"/>
        <v>0</v>
      </c>
      <c r="R128" s="167">
        <f t="shared" si="37"/>
        <v>0</v>
      </c>
      <c r="S128" s="167">
        <f t="shared" si="37"/>
        <v>0</v>
      </c>
      <c r="T128" s="167">
        <f t="shared" si="37"/>
        <v>0</v>
      </c>
      <c r="U128" s="167">
        <f t="shared" si="37"/>
        <v>0</v>
      </c>
      <c r="V128" s="167">
        <f t="shared" si="37"/>
        <v>0</v>
      </c>
      <c r="W128" s="167">
        <f t="shared" si="37"/>
        <v>0</v>
      </c>
      <c r="X128" s="167">
        <f t="shared" si="37"/>
        <v>0</v>
      </c>
      <c r="Y128" s="167">
        <f t="shared" si="37"/>
        <v>0</v>
      </c>
      <c r="Z128" s="167">
        <f t="shared" si="37"/>
        <v>0</v>
      </c>
      <c r="AA128" s="167">
        <f t="shared" si="37"/>
        <v>0</v>
      </c>
      <c r="AB128" s="167">
        <f t="shared" si="37"/>
        <v>0</v>
      </c>
      <c r="AC128" s="167">
        <f t="shared" si="37"/>
        <v>0</v>
      </c>
      <c r="AD128" s="167">
        <f t="shared" si="37"/>
        <v>0</v>
      </c>
      <c r="AE128" s="167">
        <f t="shared" si="37"/>
        <v>0</v>
      </c>
      <c r="AF128" s="167">
        <f t="shared" si="37"/>
        <v>0</v>
      </c>
      <c r="AG128" s="167">
        <f t="shared" si="37"/>
        <v>0</v>
      </c>
      <c r="AH128" s="167">
        <f t="shared" si="37"/>
        <v>0</v>
      </c>
      <c r="AI128" s="167">
        <f t="shared" si="37"/>
        <v>0</v>
      </c>
      <c r="AJ128" s="167">
        <f t="shared" si="37"/>
        <v>0</v>
      </c>
      <c r="AK128" s="348">
        <f t="shared" si="37"/>
        <v>0</v>
      </c>
      <c r="AL128" s="349"/>
    </row>
    <row r="129" spans="1:48" ht="30.75" hidden="1" customHeight="1">
      <c r="A129" s="238"/>
      <c r="B129" s="2129"/>
      <c r="C129" s="2090" t="s">
        <v>625</v>
      </c>
      <c r="D129" s="2102"/>
      <c r="E129" s="2086"/>
      <c r="F129" s="125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  <c r="AK129" s="288"/>
      <c r="AL129" s="282">
        <f>SUM(G129:AK129)</f>
        <v>0</v>
      </c>
    </row>
    <row r="130" spans="1:48" ht="30.75" hidden="1" customHeight="1">
      <c r="A130" s="238"/>
      <c r="B130" s="2129"/>
      <c r="C130" s="2089" t="s">
        <v>627</v>
      </c>
      <c r="D130" s="2092"/>
      <c r="E130" s="2087"/>
      <c r="F130" s="213"/>
      <c r="G130" s="72">
        <f t="shared" ref="G130:AK130" si="38">+G129</f>
        <v>0</v>
      </c>
      <c r="H130" s="72">
        <f t="shared" si="38"/>
        <v>0</v>
      </c>
      <c r="I130" s="72">
        <f t="shared" si="38"/>
        <v>0</v>
      </c>
      <c r="J130" s="72">
        <f t="shared" si="38"/>
        <v>0</v>
      </c>
      <c r="K130" s="72">
        <f t="shared" si="38"/>
        <v>0</v>
      </c>
      <c r="L130" s="72">
        <f t="shared" si="38"/>
        <v>0</v>
      </c>
      <c r="M130" s="72">
        <f t="shared" si="38"/>
        <v>0</v>
      </c>
      <c r="N130" s="72">
        <f t="shared" si="38"/>
        <v>0</v>
      </c>
      <c r="O130" s="72">
        <f t="shared" si="38"/>
        <v>0</v>
      </c>
      <c r="P130" s="72">
        <f t="shared" si="38"/>
        <v>0</v>
      </c>
      <c r="Q130" s="72">
        <f t="shared" si="38"/>
        <v>0</v>
      </c>
      <c r="R130" s="72">
        <f t="shared" si="38"/>
        <v>0</v>
      </c>
      <c r="S130" s="72">
        <f t="shared" si="38"/>
        <v>0</v>
      </c>
      <c r="T130" s="72">
        <f t="shared" si="38"/>
        <v>0</v>
      </c>
      <c r="U130" s="72">
        <f t="shared" si="38"/>
        <v>0</v>
      </c>
      <c r="V130" s="72">
        <f t="shared" si="38"/>
        <v>0</v>
      </c>
      <c r="W130" s="72">
        <f t="shared" si="38"/>
        <v>0</v>
      </c>
      <c r="X130" s="72">
        <f t="shared" si="38"/>
        <v>0</v>
      </c>
      <c r="Y130" s="72">
        <f t="shared" si="38"/>
        <v>0</v>
      </c>
      <c r="Z130" s="72">
        <f t="shared" si="38"/>
        <v>0</v>
      </c>
      <c r="AA130" s="72">
        <f t="shared" si="38"/>
        <v>0</v>
      </c>
      <c r="AB130" s="72">
        <f t="shared" si="38"/>
        <v>0</v>
      </c>
      <c r="AC130" s="72">
        <f t="shared" si="38"/>
        <v>0</v>
      </c>
      <c r="AD130" s="72">
        <f t="shared" si="38"/>
        <v>0</v>
      </c>
      <c r="AE130" s="72">
        <f t="shared" si="38"/>
        <v>0</v>
      </c>
      <c r="AF130" s="72">
        <f t="shared" si="38"/>
        <v>0</v>
      </c>
      <c r="AG130" s="72">
        <f t="shared" si="38"/>
        <v>0</v>
      </c>
      <c r="AH130" s="72">
        <f t="shared" si="38"/>
        <v>0</v>
      </c>
      <c r="AI130" s="72">
        <f t="shared" si="38"/>
        <v>0</v>
      </c>
      <c r="AJ130" s="72">
        <f t="shared" si="38"/>
        <v>0</v>
      </c>
      <c r="AK130" s="285">
        <f t="shared" si="38"/>
        <v>0</v>
      </c>
      <c r="AL130" s="283">
        <f>SUM(G130:AK130)</f>
        <v>0</v>
      </c>
    </row>
    <row r="131" spans="1:48" ht="30.75" hidden="1" customHeight="1">
      <c r="A131" s="238"/>
      <c r="B131" s="2129"/>
      <c r="C131" s="2093" t="s">
        <v>628</v>
      </c>
      <c r="D131" s="2094"/>
      <c r="E131" s="2087"/>
      <c r="F131" s="80"/>
      <c r="G131" s="331"/>
      <c r="H131" s="331"/>
      <c r="I131" s="331"/>
      <c r="J131" s="331"/>
      <c r="K131" s="331"/>
      <c r="L131" s="331"/>
      <c r="M131" s="331"/>
      <c r="N131" s="331"/>
      <c r="O131" s="331"/>
      <c r="P131" s="331"/>
      <c r="Q131" s="331"/>
      <c r="R131" s="331"/>
      <c r="S131" s="331"/>
      <c r="T131" s="331"/>
      <c r="U131" s="331"/>
      <c r="V131" s="331"/>
      <c r="W131" s="331"/>
      <c r="X131" s="331"/>
      <c r="Y131" s="331"/>
      <c r="Z131" s="331"/>
      <c r="AA131" s="331"/>
      <c r="AB131" s="331"/>
      <c r="AC131" s="331"/>
      <c r="AD131" s="331"/>
      <c r="AE131" s="331"/>
      <c r="AF131" s="331"/>
      <c r="AG131" s="331"/>
      <c r="AH131" s="331"/>
      <c r="AI131" s="331"/>
      <c r="AJ131" s="331"/>
      <c r="AK131" s="356"/>
      <c r="AL131" s="357">
        <f>SUM(G131:AK131)</f>
        <v>0</v>
      </c>
      <c r="AS131" s="2399" t="s">
        <v>1050</v>
      </c>
      <c r="AT131" s="2400"/>
      <c r="AU131" s="2397" t="e">
        <f>#REF!+#REF!-AP130*#REF!</f>
        <v>#REF!</v>
      </c>
      <c r="AV131" s="2398"/>
    </row>
    <row r="132" spans="1:48" ht="30.75" hidden="1" customHeight="1">
      <c r="A132" s="238"/>
      <c r="B132" s="2129"/>
      <c r="C132" s="2095" t="s">
        <v>629</v>
      </c>
      <c r="D132" s="2096"/>
      <c r="E132" s="2087"/>
      <c r="F132" s="171"/>
      <c r="G132" s="172">
        <f t="shared" ref="G132:AK132" si="39">+F132+G130-G129</f>
        <v>0</v>
      </c>
      <c r="H132" s="172">
        <f t="shared" si="39"/>
        <v>0</v>
      </c>
      <c r="I132" s="172">
        <f t="shared" si="39"/>
        <v>0</v>
      </c>
      <c r="J132" s="172">
        <f t="shared" si="39"/>
        <v>0</v>
      </c>
      <c r="K132" s="172">
        <f t="shared" si="39"/>
        <v>0</v>
      </c>
      <c r="L132" s="172">
        <f t="shared" si="39"/>
        <v>0</v>
      </c>
      <c r="M132" s="172">
        <f t="shared" si="39"/>
        <v>0</v>
      </c>
      <c r="N132" s="172">
        <f t="shared" si="39"/>
        <v>0</v>
      </c>
      <c r="O132" s="172">
        <f t="shared" si="39"/>
        <v>0</v>
      </c>
      <c r="P132" s="172">
        <f t="shared" si="39"/>
        <v>0</v>
      </c>
      <c r="Q132" s="172">
        <f t="shared" si="39"/>
        <v>0</v>
      </c>
      <c r="R132" s="172">
        <f t="shared" si="39"/>
        <v>0</v>
      </c>
      <c r="S132" s="172">
        <f t="shared" si="39"/>
        <v>0</v>
      </c>
      <c r="T132" s="172">
        <f t="shared" si="39"/>
        <v>0</v>
      </c>
      <c r="U132" s="172">
        <f t="shared" si="39"/>
        <v>0</v>
      </c>
      <c r="V132" s="172">
        <f t="shared" si="39"/>
        <v>0</v>
      </c>
      <c r="W132" s="172">
        <f t="shared" si="39"/>
        <v>0</v>
      </c>
      <c r="X132" s="172">
        <f t="shared" si="39"/>
        <v>0</v>
      </c>
      <c r="Y132" s="172">
        <f t="shared" si="39"/>
        <v>0</v>
      </c>
      <c r="Z132" s="172">
        <f t="shared" si="39"/>
        <v>0</v>
      </c>
      <c r="AA132" s="172">
        <f t="shared" si="39"/>
        <v>0</v>
      </c>
      <c r="AB132" s="172">
        <f t="shared" si="39"/>
        <v>0</v>
      </c>
      <c r="AC132" s="172">
        <f t="shared" si="39"/>
        <v>0</v>
      </c>
      <c r="AD132" s="172">
        <f t="shared" si="39"/>
        <v>0</v>
      </c>
      <c r="AE132" s="172">
        <f t="shared" si="39"/>
        <v>0</v>
      </c>
      <c r="AF132" s="172">
        <f t="shared" si="39"/>
        <v>0</v>
      </c>
      <c r="AG132" s="172">
        <f t="shared" si="39"/>
        <v>0</v>
      </c>
      <c r="AH132" s="172">
        <f t="shared" si="39"/>
        <v>0</v>
      </c>
      <c r="AI132" s="172">
        <f t="shared" si="39"/>
        <v>0</v>
      </c>
      <c r="AJ132" s="172">
        <f t="shared" si="39"/>
        <v>0</v>
      </c>
      <c r="AK132" s="354">
        <f t="shared" si="39"/>
        <v>0</v>
      </c>
      <c r="AL132" s="355"/>
    </row>
    <row r="133" spans="1:48" ht="30.75" hidden="1" customHeight="1">
      <c r="A133" s="238"/>
      <c r="B133" s="2129"/>
      <c r="C133" s="2090" t="s">
        <v>630</v>
      </c>
      <c r="D133" s="2090"/>
      <c r="E133" s="2087"/>
      <c r="F133" s="125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288"/>
      <c r="AL133" s="282">
        <f>SUM(G133:AK133)</f>
        <v>0</v>
      </c>
    </row>
    <row r="134" spans="1:48" ht="30.75" hidden="1" customHeight="1">
      <c r="A134" s="238"/>
      <c r="B134" s="2129"/>
      <c r="C134" s="2089" t="s">
        <v>631</v>
      </c>
      <c r="D134" s="2089"/>
      <c r="E134" s="2087"/>
      <c r="F134" s="80"/>
      <c r="G134" s="72">
        <f t="shared" ref="G134:AK134" si="40">+G133</f>
        <v>0</v>
      </c>
      <c r="H134" s="72">
        <f t="shared" si="40"/>
        <v>0</v>
      </c>
      <c r="I134" s="72">
        <f t="shared" si="40"/>
        <v>0</v>
      </c>
      <c r="J134" s="72">
        <f t="shared" si="40"/>
        <v>0</v>
      </c>
      <c r="K134" s="72">
        <f t="shared" si="40"/>
        <v>0</v>
      </c>
      <c r="L134" s="72">
        <f t="shared" si="40"/>
        <v>0</v>
      </c>
      <c r="M134" s="72">
        <f t="shared" si="40"/>
        <v>0</v>
      </c>
      <c r="N134" s="72">
        <f t="shared" si="40"/>
        <v>0</v>
      </c>
      <c r="O134" s="72">
        <f t="shared" si="40"/>
        <v>0</v>
      </c>
      <c r="P134" s="72">
        <f t="shared" si="40"/>
        <v>0</v>
      </c>
      <c r="Q134" s="72">
        <f t="shared" si="40"/>
        <v>0</v>
      </c>
      <c r="R134" s="72">
        <f t="shared" si="40"/>
        <v>0</v>
      </c>
      <c r="S134" s="72">
        <f t="shared" si="40"/>
        <v>0</v>
      </c>
      <c r="T134" s="72">
        <f t="shared" si="40"/>
        <v>0</v>
      </c>
      <c r="U134" s="72">
        <f t="shared" si="40"/>
        <v>0</v>
      </c>
      <c r="V134" s="72">
        <f t="shared" si="40"/>
        <v>0</v>
      </c>
      <c r="W134" s="72">
        <f t="shared" si="40"/>
        <v>0</v>
      </c>
      <c r="X134" s="72">
        <f t="shared" si="40"/>
        <v>0</v>
      </c>
      <c r="Y134" s="72">
        <f t="shared" si="40"/>
        <v>0</v>
      </c>
      <c r="Z134" s="72">
        <f t="shared" si="40"/>
        <v>0</v>
      </c>
      <c r="AA134" s="72">
        <f t="shared" si="40"/>
        <v>0</v>
      </c>
      <c r="AB134" s="72">
        <f t="shared" si="40"/>
        <v>0</v>
      </c>
      <c r="AC134" s="72">
        <f t="shared" si="40"/>
        <v>0</v>
      </c>
      <c r="AD134" s="72">
        <f t="shared" si="40"/>
        <v>0</v>
      </c>
      <c r="AE134" s="72">
        <f t="shared" si="40"/>
        <v>0</v>
      </c>
      <c r="AF134" s="72">
        <f t="shared" si="40"/>
        <v>0</v>
      </c>
      <c r="AG134" s="72">
        <f t="shared" si="40"/>
        <v>0</v>
      </c>
      <c r="AH134" s="72">
        <f t="shared" si="40"/>
        <v>0</v>
      </c>
      <c r="AI134" s="72">
        <f t="shared" si="40"/>
        <v>0</v>
      </c>
      <c r="AJ134" s="72">
        <f t="shared" si="40"/>
        <v>0</v>
      </c>
      <c r="AK134" s="285">
        <f t="shared" si="40"/>
        <v>0</v>
      </c>
      <c r="AL134" s="283">
        <f>SUM(G134:AK134)</f>
        <v>0</v>
      </c>
    </row>
    <row r="135" spans="1:48" ht="30.75" hidden="1" customHeight="1">
      <c r="A135" s="238"/>
      <c r="B135" s="2129"/>
      <c r="C135" s="2097" t="s">
        <v>632</v>
      </c>
      <c r="D135" s="2098"/>
      <c r="E135" s="2087"/>
      <c r="F135" s="122"/>
      <c r="G135" s="329">
        <f t="shared" ref="G135:AK135" si="41">+F135+G134-G133</f>
        <v>0</v>
      </c>
      <c r="H135" s="329">
        <f t="shared" si="41"/>
        <v>0</v>
      </c>
      <c r="I135" s="329">
        <f t="shared" si="41"/>
        <v>0</v>
      </c>
      <c r="J135" s="329">
        <f t="shared" si="41"/>
        <v>0</v>
      </c>
      <c r="K135" s="329">
        <f t="shared" si="41"/>
        <v>0</v>
      </c>
      <c r="L135" s="329">
        <f t="shared" si="41"/>
        <v>0</v>
      </c>
      <c r="M135" s="329">
        <f t="shared" si="41"/>
        <v>0</v>
      </c>
      <c r="N135" s="329">
        <f t="shared" si="41"/>
        <v>0</v>
      </c>
      <c r="O135" s="329">
        <f t="shared" si="41"/>
        <v>0</v>
      </c>
      <c r="P135" s="329">
        <f t="shared" si="41"/>
        <v>0</v>
      </c>
      <c r="Q135" s="329">
        <f t="shared" si="41"/>
        <v>0</v>
      </c>
      <c r="R135" s="329">
        <f t="shared" si="41"/>
        <v>0</v>
      </c>
      <c r="S135" s="329">
        <f t="shared" si="41"/>
        <v>0</v>
      </c>
      <c r="T135" s="329">
        <f t="shared" si="41"/>
        <v>0</v>
      </c>
      <c r="U135" s="329">
        <f t="shared" si="41"/>
        <v>0</v>
      </c>
      <c r="V135" s="329">
        <f t="shared" si="41"/>
        <v>0</v>
      </c>
      <c r="W135" s="329">
        <f t="shared" si="41"/>
        <v>0</v>
      </c>
      <c r="X135" s="329">
        <f t="shared" si="41"/>
        <v>0</v>
      </c>
      <c r="Y135" s="329">
        <f t="shared" si="41"/>
        <v>0</v>
      </c>
      <c r="Z135" s="329">
        <f t="shared" si="41"/>
        <v>0</v>
      </c>
      <c r="AA135" s="329">
        <f t="shared" si="41"/>
        <v>0</v>
      </c>
      <c r="AB135" s="329">
        <f t="shared" si="41"/>
        <v>0</v>
      </c>
      <c r="AC135" s="329">
        <f t="shared" si="41"/>
        <v>0</v>
      </c>
      <c r="AD135" s="329">
        <f t="shared" si="41"/>
        <v>0</v>
      </c>
      <c r="AE135" s="329">
        <f t="shared" si="41"/>
        <v>0</v>
      </c>
      <c r="AF135" s="329">
        <f t="shared" si="41"/>
        <v>0</v>
      </c>
      <c r="AG135" s="329">
        <f t="shared" si="41"/>
        <v>0</v>
      </c>
      <c r="AH135" s="329">
        <f t="shared" si="41"/>
        <v>0</v>
      </c>
      <c r="AI135" s="329">
        <f t="shared" si="41"/>
        <v>0</v>
      </c>
      <c r="AJ135" s="329">
        <f t="shared" si="41"/>
        <v>0</v>
      </c>
      <c r="AK135" s="346">
        <f t="shared" si="41"/>
        <v>0</v>
      </c>
      <c r="AL135" s="347"/>
      <c r="AU135" s="48"/>
      <c r="AV135" s="48"/>
    </row>
    <row r="136" spans="1:48" ht="30.75" hidden="1" customHeight="1" thickBot="1">
      <c r="A136" s="238"/>
      <c r="B136" s="2130"/>
      <c r="C136" s="2061" t="s">
        <v>52</v>
      </c>
      <c r="D136" s="2062"/>
      <c r="E136" s="2088"/>
      <c r="F136" s="337"/>
      <c r="G136" s="338">
        <f t="shared" ref="G136:AK136" si="42">F136+G134-G130-G131</f>
        <v>0</v>
      </c>
      <c r="H136" s="338">
        <f t="shared" si="42"/>
        <v>0</v>
      </c>
      <c r="I136" s="338">
        <f t="shared" si="42"/>
        <v>0</v>
      </c>
      <c r="J136" s="338">
        <f t="shared" si="42"/>
        <v>0</v>
      </c>
      <c r="K136" s="338">
        <f t="shared" si="42"/>
        <v>0</v>
      </c>
      <c r="L136" s="338">
        <f t="shared" si="42"/>
        <v>0</v>
      </c>
      <c r="M136" s="338">
        <f t="shared" si="42"/>
        <v>0</v>
      </c>
      <c r="N136" s="338">
        <f t="shared" si="42"/>
        <v>0</v>
      </c>
      <c r="O136" s="338">
        <f t="shared" si="42"/>
        <v>0</v>
      </c>
      <c r="P136" s="338">
        <f t="shared" si="42"/>
        <v>0</v>
      </c>
      <c r="Q136" s="338">
        <f t="shared" si="42"/>
        <v>0</v>
      </c>
      <c r="R136" s="338">
        <f t="shared" si="42"/>
        <v>0</v>
      </c>
      <c r="S136" s="338">
        <f t="shared" si="42"/>
        <v>0</v>
      </c>
      <c r="T136" s="338">
        <f t="shared" si="42"/>
        <v>0</v>
      </c>
      <c r="U136" s="338">
        <f t="shared" si="42"/>
        <v>0</v>
      </c>
      <c r="V136" s="338">
        <f t="shared" si="42"/>
        <v>0</v>
      </c>
      <c r="W136" s="338">
        <f t="shared" si="42"/>
        <v>0</v>
      </c>
      <c r="X136" s="338">
        <f t="shared" si="42"/>
        <v>0</v>
      </c>
      <c r="Y136" s="338">
        <f t="shared" si="42"/>
        <v>0</v>
      </c>
      <c r="Z136" s="338">
        <f t="shared" si="42"/>
        <v>0</v>
      </c>
      <c r="AA136" s="338">
        <f t="shared" si="42"/>
        <v>0</v>
      </c>
      <c r="AB136" s="338">
        <f t="shared" si="42"/>
        <v>0</v>
      </c>
      <c r="AC136" s="338">
        <f t="shared" si="42"/>
        <v>0</v>
      </c>
      <c r="AD136" s="338">
        <f t="shared" si="42"/>
        <v>0</v>
      </c>
      <c r="AE136" s="338">
        <f t="shared" si="42"/>
        <v>0</v>
      </c>
      <c r="AF136" s="338">
        <f t="shared" si="42"/>
        <v>0</v>
      </c>
      <c r="AG136" s="338">
        <f t="shared" si="42"/>
        <v>0</v>
      </c>
      <c r="AH136" s="338">
        <f t="shared" si="42"/>
        <v>0</v>
      </c>
      <c r="AI136" s="338">
        <f t="shared" si="42"/>
        <v>0</v>
      </c>
      <c r="AJ136" s="338">
        <f t="shared" si="42"/>
        <v>0</v>
      </c>
      <c r="AK136" s="344">
        <f t="shared" si="42"/>
        <v>0</v>
      </c>
      <c r="AL136" s="345"/>
    </row>
    <row r="137" spans="1:48" ht="30.75" hidden="1" customHeight="1" thickTop="1">
      <c r="A137" s="238"/>
      <c r="B137" s="2081" t="s">
        <v>1056</v>
      </c>
      <c r="C137" s="2155" t="s">
        <v>220</v>
      </c>
      <c r="D137" s="298" t="s">
        <v>148</v>
      </c>
      <c r="E137" s="299"/>
      <c r="F137" s="318"/>
      <c r="G137" s="300">
        <f>+G124</f>
        <v>0</v>
      </c>
      <c r="H137" s="300">
        <f t="shared" ref="H137:AK137" si="43">+H124</f>
        <v>0</v>
      </c>
      <c r="I137" s="300">
        <f t="shared" si="43"/>
        <v>0</v>
      </c>
      <c r="J137" s="300">
        <f t="shared" si="43"/>
        <v>0</v>
      </c>
      <c r="K137" s="300">
        <f t="shared" si="43"/>
        <v>0</v>
      </c>
      <c r="L137" s="300">
        <f t="shared" si="43"/>
        <v>0</v>
      </c>
      <c r="M137" s="300">
        <f t="shared" si="43"/>
        <v>0</v>
      </c>
      <c r="N137" s="300">
        <f t="shared" si="43"/>
        <v>0</v>
      </c>
      <c r="O137" s="300">
        <f t="shared" si="43"/>
        <v>0</v>
      </c>
      <c r="P137" s="300">
        <f t="shared" si="43"/>
        <v>0</v>
      </c>
      <c r="Q137" s="300">
        <f t="shared" si="43"/>
        <v>0</v>
      </c>
      <c r="R137" s="300">
        <f t="shared" si="43"/>
        <v>0</v>
      </c>
      <c r="S137" s="300">
        <f t="shared" si="43"/>
        <v>0</v>
      </c>
      <c r="T137" s="300">
        <f t="shared" si="43"/>
        <v>0</v>
      </c>
      <c r="U137" s="300">
        <f t="shared" si="43"/>
        <v>0</v>
      </c>
      <c r="V137" s="300">
        <f t="shared" si="43"/>
        <v>0</v>
      </c>
      <c r="W137" s="300">
        <f t="shared" si="43"/>
        <v>0</v>
      </c>
      <c r="X137" s="300">
        <f t="shared" si="43"/>
        <v>0</v>
      </c>
      <c r="Y137" s="300">
        <f t="shared" si="43"/>
        <v>0</v>
      </c>
      <c r="Z137" s="300">
        <f t="shared" si="43"/>
        <v>0</v>
      </c>
      <c r="AA137" s="300">
        <f t="shared" si="43"/>
        <v>0</v>
      </c>
      <c r="AB137" s="300">
        <f t="shared" si="43"/>
        <v>0</v>
      </c>
      <c r="AC137" s="300">
        <f t="shared" si="43"/>
        <v>0</v>
      </c>
      <c r="AD137" s="300">
        <f t="shared" si="43"/>
        <v>0</v>
      </c>
      <c r="AE137" s="300">
        <f t="shared" si="43"/>
        <v>0</v>
      </c>
      <c r="AF137" s="300">
        <f t="shared" si="43"/>
        <v>0</v>
      </c>
      <c r="AG137" s="300">
        <f t="shared" si="43"/>
        <v>0</v>
      </c>
      <c r="AH137" s="300">
        <f t="shared" si="43"/>
        <v>0</v>
      </c>
      <c r="AI137" s="300">
        <f t="shared" si="43"/>
        <v>0</v>
      </c>
      <c r="AJ137" s="300">
        <f t="shared" si="43"/>
        <v>0</v>
      </c>
      <c r="AK137" s="300">
        <f t="shared" si="43"/>
        <v>0</v>
      </c>
      <c r="AL137" s="301">
        <f>SUM(G137:AK137)</f>
        <v>0</v>
      </c>
      <c r="AN137" s="238" t="s">
        <v>635</v>
      </c>
    </row>
    <row r="138" spans="1:48" ht="30.75" hidden="1" customHeight="1">
      <c r="A138" s="238"/>
      <c r="B138" s="2082"/>
      <c r="C138" s="2112"/>
      <c r="D138" s="215" t="s">
        <v>636</v>
      </c>
      <c r="E138" s="221"/>
      <c r="F138" s="248"/>
      <c r="G138" s="240">
        <f>+G125+G130</f>
        <v>0</v>
      </c>
      <c r="H138" s="240">
        <f t="shared" ref="H138:AK138" si="44">+H125+H130</f>
        <v>0</v>
      </c>
      <c r="I138" s="240">
        <f t="shared" si="44"/>
        <v>0</v>
      </c>
      <c r="J138" s="240">
        <f t="shared" si="44"/>
        <v>0</v>
      </c>
      <c r="K138" s="240">
        <f t="shared" si="44"/>
        <v>0</v>
      </c>
      <c r="L138" s="240">
        <f t="shared" si="44"/>
        <v>0</v>
      </c>
      <c r="M138" s="240">
        <f t="shared" si="44"/>
        <v>0</v>
      </c>
      <c r="N138" s="240">
        <f t="shared" si="44"/>
        <v>0</v>
      </c>
      <c r="O138" s="240">
        <f t="shared" si="44"/>
        <v>0</v>
      </c>
      <c r="P138" s="240">
        <f t="shared" si="44"/>
        <v>0</v>
      </c>
      <c r="Q138" s="240">
        <f t="shared" si="44"/>
        <v>0</v>
      </c>
      <c r="R138" s="240">
        <f t="shared" si="44"/>
        <v>0</v>
      </c>
      <c r="S138" s="240">
        <f t="shared" si="44"/>
        <v>0</v>
      </c>
      <c r="T138" s="240">
        <f t="shared" si="44"/>
        <v>0</v>
      </c>
      <c r="U138" s="240">
        <f t="shared" si="44"/>
        <v>0</v>
      </c>
      <c r="V138" s="240">
        <f t="shared" si="44"/>
        <v>0</v>
      </c>
      <c r="W138" s="240">
        <f t="shared" si="44"/>
        <v>0</v>
      </c>
      <c r="X138" s="240">
        <f t="shared" si="44"/>
        <v>0</v>
      </c>
      <c r="Y138" s="240">
        <f t="shared" si="44"/>
        <v>0</v>
      </c>
      <c r="Z138" s="240">
        <f t="shared" si="44"/>
        <v>0</v>
      </c>
      <c r="AA138" s="240">
        <f t="shared" si="44"/>
        <v>0</v>
      </c>
      <c r="AB138" s="240">
        <f t="shared" si="44"/>
        <v>0</v>
      </c>
      <c r="AC138" s="240">
        <f t="shared" si="44"/>
        <v>0</v>
      </c>
      <c r="AD138" s="240">
        <f t="shared" si="44"/>
        <v>0</v>
      </c>
      <c r="AE138" s="240">
        <f t="shared" si="44"/>
        <v>0</v>
      </c>
      <c r="AF138" s="240">
        <f t="shared" si="44"/>
        <v>0</v>
      </c>
      <c r="AG138" s="240">
        <f t="shared" si="44"/>
        <v>0</v>
      </c>
      <c r="AH138" s="240">
        <f t="shared" si="44"/>
        <v>0</v>
      </c>
      <c r="AI138" s="240">
        <f t="shared" si="44"/>
        <v>0</v>
      </c>
      <c r="AJ138" s="240">
        <f t="shared" si="44"/>
        <v>0</v>
      </c>
      <c r="AK138" s="240">
        <f t="shared" si="44"/>
        <v>0</v>
      </c>
      <c r="AL138" s="257">
        <f t="shared" ref="AL138:AL145" si="45">SUM(G138:AK138)</f>
        <v>0</v>
      </c>
      <c r="AN138" s="289" t="e">
        <f>+AL137/(AL138+AL137)</f>
        <v>#DIV/0!</v>
      </c>
    </row>
    <row r="139" spans="1:48" ht="30.75" hidden="1" customHeight="1">
      <c r="A139" s="238"/>
      <c r="B139" s="2082"/>
      <c r="C139" s="2113" t="s">
        <v>134</v>
      </c>
      <c r="D139" s="214" t="s">
        <v>148</v>
      </c>
      <c r="E139" s="220"/>
      <c r="F139" s="310"/>
      <c r="G139" s="242"/>
      <c r="H139" s="242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  <c r="AJ139" s="242"/>
      <c r="AK139" s="242"/>
      <c r="AL139" s="258">
        <f t="shared" si="45"/>
        <v>0</v>
      </c>
    </row>
    <row r="140" spans="1:48" ht="30.75" hidden="1" customHeight="1">
      <c r="A140" s="238"/>
      <c r="B140" s="2082"/>
      <c r="C140" s="2112"/>
      <c r="D140" s="215" t="s">
        <v>636</v>
      </c>
      <c r="E140" s="221"/>
      <c r="F140" s="248"/>
      <c r="G140" s="221"/>
      <c r="H140" s="221"/>
      <c r="I140" s="221"/>
      <c r="J140" s="221"/>
      <c r="K140" s="221"/>
      <c r="L140" s="221"/>
      <c r="M140" s="221"/>
      <c r="N140" s="221"/>
      <c r="O140" s="221"/>
      <c r="P140" s="221"/>
      <c r="Q140" s="221"/>
      <c r="R140" s="221"/>
      <c r="S140" s="221"/>
      <c r="T140" s="221"/>
      <c r="U140" s="221"/>
      <c r="V140" s="221"/>
      <c r="W140" s="221"/>
      <c r="X140" s="221"/>
      <c r="Y140" s="221"/>
      <c r="Z140" s="221"/>
      <c r="AA140" s="221"/>
      <c r="AB140" s="221"/>
      <c r="AC140" s="221"/>
      <c r="AD140" s="221"/>
      <c r="AE140" s="221"/>
      <c r="AF140" s="221"/>
      <c r="AG140" s="221"/>
      <c r="AH140" s="221"/>
      <c r="AI140" s="221"/>
      <c r="AJ140" s="221"/>
      <c r="AK140" s="221"/>
      <c r="AL140" s="259">
        <f t="shared" si="45"/>
        <v>0</v>
      </c>
      <c r="AN140" s="289" t="e">
        <f>+AL139/(AL140+AL139)</f>
        <v>#DIV/0!</v>
      </c>
    </row>
    <row r="141" spans="1:48" ht="30.75" hidden="1" customHeight="1">
      <c r="A141" s="238"/>
      <c r="B141" s="2082"/>
      <c r="C141" s="2113" t="s">
        <v>129</v>
      </c>
      <c r="D141" s="214" t="s">
        <v>148</v>
      </c>
      <c r="E141" s="220"/>
      <c r="F141" s="310"/>
      <c r="G141" s="242"/>
      <c r="H141" s="242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  <c r="AJ141" s="242"/>
      <c r="AK141" s="242"/>
      <c r="AL141" s="258">
        <f t="shared" si="45"/>
        <v>0</v>
      </c>
    </row>
    <row r="142" spans="1:48" ht="30.75" hidden="1" customHeight="1">
      <c r="A142" s="238"/>
      <c r="B142" s="2082"/>
      <c r="C142" s="2112"/>
      <c r="D142" s="215" t="s">
        <v>636</v>
      </c>
      <c r="E142" s="221"/>
      <c r="F142" s="248"/>
      <c r="G142" s="221"/>
      <c r="H142" s="221"/>
      <c r="I142" s="221"/>
      <c r="J142" s="221"/>
      <c r="K142" s="221"/>
      <c r="L142" s="221"/>
      <c r="M142" s="221"/>
      <c r="N142" s="221"/>
      <c r="O142" s="221"/>
      <c r="P142" s="221"/>
      <c r="Q142" s="221"/>
      <c r="R142" s="221"/>
      <c r="S142" s="221"/>
      <c r="T142" s="221"/>
      <c r="U142" s="221"/>
      <c r="V142" s="221"/>
      <c r="W142" s="221"/>
      <c r="X142" s="221"/>
      <c r="Y142" s="221"/>
      <c r="Z142" s="221"/>
      <c r="AA142" s="221"/>
      <c r="AB142" s="221"/>
      <c r="AC142" s="221"/>
      <c r="AD142" s="221"/>
      <c r="AE142" s="221"/>
      <c r="AF142" s="221"/>
      <c r="AG142" s="221"/>
      <c r="AH142" s="221"/>
      <c r="AI142" s="221"/>
      <c r="AJ142" s="221"/>
      <c r="AK142" s="221"/>
      <c r="AL142" s="259">
        <f t="shared" si="45"/>
        <v>0</v>
      </c>
      <c r="AN142" s="289" t="e">
        <f>+AL141/(AL142+AL141)</f>
        <v>#DIV/0!</v>
      </c>
    </row>
    <row r="143" spans="1:48" ht="30.75" hidden="1" customHeight="1">
      <c r="A143" s="238"/>
      <c r="B143" s="2082"/>
      <c r="C143" s="2111" t="s">
        <v>4</v>
      </c>
      <c r="D143" s="214" t="s">
        <v>148</v>
      </c>
      <c r="E143" s="222"/>
      <c r="F143" s="311"/>
      <c r="G143" s="270">
        <f>+G147</f>
        <v>0</v>
      </c>
      <c r="H143" s="270">
        <f t="shared" ref="H143:AK143" si="46">+H147</f>
        <v>0</v>
      </c>
      <c r="I143" s="270">
        <f t="shared" si="46"/>
        <v>0</v>
      </c>
      <c r="J143" s="270">
        <f t="shared" si="46"/>
        <v>0</v>
      </c>
      <c r="K143" s="270">
        <f t="shared" si="46"/>
        <v>0</v>
      </c>
      <c r="L143" s="270">
        <f t="shared" si="46"/>
        <v>0</v>
      </c>
      <c r="M143" s="270">
        <f t="shared" si="46"/>
        <v>0</v>
      </c>
      <c r="N143" s="270">
        <f t="shared" si="46"/>
        <v>0</v>
      </c>
      <c r="O143" s="270">
        <f t="shared" si="46"/>
        <v>0</v>
      </c>
      <c r="P143" s="270">
        <f t="shared" si="46"/>
        <v>0</v>
      </c>
      <c r="Q143" s="270">
        <f t="shared" si="46"/>
        <v>0</v>
      </c>
      <c r="R143" s="270">
        <f t="shared" si="46"/>
        <v>0</v>
      </c>
      <c r="S143" s="270">
        <f t="shared" si="46"/>
        <v>0</v>
      </c>
      <c r="T143" s="270">
        <f t="shared" si="46"/>
        <v>0</v>
      </c>
      <c r="U143" s="270">
        <f t="shared" si="46"/>
        <v>0</v>
      </c>
      <c r="V143" s="270">
        <f t="shared" si="46"/>
        <v>0</v>
      </c>
      <c r="W143" s="270">
        <f t="shared" si="46"/>
        <v>0</v>
      </c>
      <c r="X143" s="270">
        <f t="shared" si="46"/>
        <v>0</v>
      </c>
      <c r="Y143" s="270">
        <f t="shared" si="46"/>
        <v>0</v>
      </c>
      <c r="Z143" s="270">
        <f t="shared" si="46"/>
        <v>0</v>
      </c>
      <c r="AA143" s="270">
        <f t="shared" si="46"/>
        <v>0</v>
      </c>
      <c r="AB143" s="270">
        <f t="shared" si="46"/>
        <v>0</v>
      </c>
      <c r="AC143" s="270">
        <f t="shared" si="46"/>
        <v>0</v>
      </c>
      <c r="AD143" s="270">
        <f t="shared" si="46"/>
        <v>0</v>
      </c>
      <c r="AE143" s="270">
        <f t="shared" si="46"/>
        <v>0</v>
      </c>
      <c r="AF143" s="270">
        <f t="shared" si="46"/>
        <v>0</v>
      </c>
      <c r="AG143" s="270">
        <f t="shared" si="46"/>
        <v>0</v>
      </c>
      <c r="AH143" s="270">
        <f t="shared" si="46"/>
        <v>0</v>
      </c>
      <c r="AI143" s="270">
        <f t="shared" si="46"/>
        <v>0</v>
      </c>
      <c r="AJ143" s="270">
        <f t="shared" si="46"/>
        <v>0</v>
      </c>
      <c r="AK143" s="270">
        <f t="shared" si="46"/>
        <v>0</v>
      </c>
      <c r="AL143" s="258">
        <f t="shared" si="45"/>
        <v>0</v>
      </c>
    </row>
    <row r="144" spans="1:48" ht="30.75" hidden="1" customHeight="1" thickBot="1">
      <c r="A144" s="238"/>
      <c r="B144" s="2082"/>
      <c r="C144" s="2114"/>
      <c r="D144" s="216" t="s">
        <v>636</v>
      </c>
      <c r="E144" s="223"/>
      <c r="F144" s="312"/>
      <c r="G144" s="221"/>
      <c r="H144" s="221"/>
      <c r="I144" s="221"/>
      <c r="J144" s="221"/>
      <c r="K144" s="221"/>
      <c r="L144" s="221"/>
      <c r="M144" s="221"/>
      <c r="N144" s="221"/>
      <c r="O144" s="221"/>
      <c r="P144" s="221"/>
      <c r="Q144" s="221"/>
      <c r="R144" s="221"/>
      <c r="S144" s="221"/>
      <c r="T144" s="221"/>
      <c r="U144" s="221"/>
      <c r="V144" s="221"/>
      <c r="W144" s="221"/>
      <c r="X144" s="221"/>
      <c r="Y144" s="221"/>
      <c r="Z144" s="221"/>
      <c r="AA144" s="221"/>
      <c r="AB144" s="221"/>
      <c r="AC144" s="221"/>
      <c r="AD144" s="221"/>
      <c r="AE144" s="221"/>
      <c r="AF144" s="221"/>
      <c r="AG144" s="221"/>
      <c r="AH144" s="221"/>
      <c r="AI144" s="221"/>
      <c r="AJ144" s="221"/>
      <c r="AK144" s="221"/>
      <c r="AL144" s="259">
        <f t="shared" si="45"/>
        <v>0</v>
      </c>
      <c r="AN144" s="289" t="e">
        <f>+AL143/(AL144+AL143)</f>
        <v>#DIV/0!</v>
      </c>
    </row>
    <row r="145" spans="1:40" ht="30.75" hidden="1" customHeight="1" thickTop="1">
      <c r="A145" s="238"/>
      <c r="B145" s="2082"/>
      <c r="C145" s="225" t="s">
        <v>637</v>
      </c>
      <c r="D145" s="226" t="s">
        <v>7</v>
      </c>
      <c r="E145" s="227"/>
      <c r="F145" s="249"/>
      <c r="G145" s="227"/>
      <c r="H145" s="227"/>
      <c r="I145" s="227"/>
      <c r="J145" s="227"/>
      <c r="K145" s="227"/>
      <c r="L145" s="227"/>
      <c r="M145" s="227"/>
      <c r="N145" s="227"/>
      <c r="O145" s="227"/>
      <c r="P145" s="227"/>
      <c r="Q145" s="227"/>
      <c r="R145" s="227"/>
      <c r="S145" s="227"/>
      <c r="T145" s="227"/>
      <c r="U145" s="227"/>
      <c r="V145" s="227"/>
      <c r="W145" s="227"/>
      <c r="X145" s="227"/>
      <c r="Y145" s="227"/>
      <c r="Z145" s="227"/>
      <c r="AA145" s="227"/>
      <c r="AB145" s="227"/>
      <c r="AC145" s="227"/>
      <c r="AD145" s="227"/>
      <c r="AE145" s="227"/>
      <c r="AF145" s="227"/>
      <c r="AG145" s="227"/>
      <c r="AH145" s="227"/>
      <c r="AI145" s="227"/>
      <c r="AJ145" s="227"/>
      <c r="AK145" s="227"/>
      <c r="AL145" s="260">
        <f t="shared" si="45"/>
        <v>0</v>
      </c>
    </row>
    <row r="146" spans="1:40" ht="30.75" hidden="1" customHeight="1">
      <c r="A146" s="238"/>
      <c r="B146" s="2082"/>
      <c r="C146" s="2063" t="s">
        <v>51</v>
      </c>
      <c r="D146" s="2064"/>
      <c r="E146" s="224"/>
      <c r="F146" s="313"/>
      <c r="G146" s="291"/>
      <c r="H146" s="291"/>
      <c r="I146" s="291"/>
      <c r="J146" s="291"/>
      <c r="K146" s="291"/>
      <c r="L146" s="291"/>
      <c r="M146" s="291"/>
      <c r="N146" s="291"/>
      <c r="O146" s="291"/>
      <c r="P146" s="291"/>
      <c r="Q146" s="291"/>
      <c r="R146" s="291"/>
      <c r="S146" s="291"/>
      <c r="T146" s="291"/>
      <c r="U146" s="291"/>
      <c r="V146" s="291"/>
      <c r="W146" s="291"/>
      <c r="X146" s="291"/>
      <c r="Y146" s="291"/>
      <c r="Z146" s="291"/>
      <c r="AA146" s="291"/>
      <c r="AB146" s="291"/>
      <c r="AC146" s="291"/>
      <c r="AD146" s="291"/>
      <c r="AE146" s="291"/>
      <c r="AF146" s="291"/>
      <c r="AG146" s="291"/>
      <c r="AH146" s="291"/>
      <c r="AI146" s="291"/>
      <c r="AJ146" s="291"/>
      <c r="AK146" s="292"/>
      <c r="AL146" s="261"/>
    </row>
    <row r="147" spans="1:40" ht="30.75" hidden="1" customHeight="1">
      <c r="A147" s="238"/>
      <c r="B147" s="2082"/>
      <c r="C147" s="2055" t="s">
        <v>144</v>
      </c>
      <c r="D147" s="2056"/>
      <c r="E147" s="247"/>
      <c r="F147" s="251"/>
      <c r="G147" s="290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290"/>
      <c r="AK147" s="290"/>
      <c r="AL147" s="262">
        <f>SUM(G147:AK147)</f>
        <v>0</v>
      </c>
      <c r="AN147" s="238" t="s">
        <v>638</v>
      </c>
    </row>
    <row r="148" spans="1:40" ht="30.75" hidden="1" customHeight="1">
      <c r="A148" s="238"/>
      <c r="B148" s="2082"/>
      <c r="C148" s="2057" t="s">
        <v>148</v>
      </c>
      <c r="D148" s="2058"/>
      <c r="E148" s="244"/>
      <c r="F148" s="314"/>
      <c r="G148" s="217">
        <f>+G143-G142-G140-G138</f>
        <v>0</v>
      </c>
      <c r="H148" s="217">
        <f t="shared" ref="H148:AK148" si="47">+H143-H142-H140-H138</f>
        <v>0</v>
      </c>
      <c r="I148" s="217">
        <f t="shared" si="47"/>
        <v>0</v>
      </c>
      <c r="J148" s="217">
        <f t="shared" si="47"/>
        <v>0</v>
      </c>
      <c r="K148" s="217">
        <f t="shared" si="47"/>
        <v>0</v>
      </c>
      <c r="L148" s="217">
        <f t="shared" si="47"/>
        <v>0</v>
      </c>
      <c r="M148" s="217">
        <f t="shared" si="47"/>
        <v>0</v>
      </c>
      <c r="N148" s="217">
        <f t="shared" si="47"/>
        <v>0</v>
      </c>
      <c r="O148" s="217">
        <f t="shared" si="47"/>
        <v>0</v>
      </c>
      <c r="P148" s="217">
        <f t="shared" si="47"/>
        <v>0</v>
      </c>
      <c r="Q148" s="217">
        <f t="shared" si="47"/>
        <v>0</v>
      </c>
      <c r="R148" s="217">
        <f t="shared" si="47"/>
        <v>0</v>
      </c>
      <c r="S148" s="217">
        <f t="shared" si="47"/>
        <v>0</v>
      </c>
      <c r="T148" s="217">
        <f t="shared" si="47"/>
        <v>0</v>
      </c>
      <c r="U148" s="217">
        <f t="shared" si="47"/>
        <v>0</v>
      </c>
      <c r="V148" s="217">
        <f t="shared" si="47"/>
        <v>0</v>
      </c>
      <c r="W148" s="217">
        <f t="shared" si="47"/>
        <v>0</v>
      </c>
      <c r="X148" s="217">
        <f t="shared" si="47"/>
        <v>0</v>
      </c>
      <c r="Y148" s="217">
        <f t="shared" si="47"/>
        <v>0</v>
      </c>
      <c r="Z148" s="217">
        <f t="shared" si="47"/>
        <v>0</v>
      </c>
      <c r="AA148" s="217">
        <f t="shared" si="47"/>
        <v>0</v>
      </c>
      <c r="AB148" s="217">
        <f t="shared" si="47"/>
        <v>0</v>
      </c>
      <c r="AC148" s="217">
        <f t="shared" si="47"/>
        <v>0</v>
      </c>
      <c r="AD148" s="217">
        <f t="shared" si="47"/>
        <v>0</v>
      </c>
      <c r="AE148" s="217">
        <f t="shared" si="47"/>
        <v>0</v>
      </c>
      <c r="AF148" s="217">
        <f t="shared" si="47"/>
        <v>0</v>
      </c>
      <c r="AG148" s="217">
        <f t="shared" si="47"/>
        <v>0</v>
      </c>
      <c r="AH148" s="217">
        <f t="shared" si="47"/>
        <v>0</v>
      </c>
      <c r="AI148" s="217">
        <f t="shared" si="47"/>
        <v>0</v>
      </c>
      <c r="AJ148" s="217">
        <f t="shared" si="47"/>
        <v>0</v>
      </c>
      <c r="AK148" s="217">
        <f t="shared" si="47"/>
        <v>0</v>
      </c>
      <c r="AL148" s="263">
        <f>SUM(G148:AK148)</f>
        <v>0</v>
      </c>
      <c r="AN148" s="289" t="e">
        <f>+AL148/(AL149+AL148)</f>
        <v>#DIV/0!</v>
      </c>
    </row>
    <row r="149" spans="1:40" ht="30.75" hidden="1" customHeight="1">
      <c r="A149" s="238"/>
      <c r="B149" s="2082"/>
      <c r="C149" s="2115" t="s">
        <v>636</v>
      </c>
      <c r="D149" s="2116"/>
      <c r="E149" s="245"/>
      <c r="F149" s="252"/>
      <c r="G149" s="245">
        <f>+G145+G144+G142+G140+G138</f>
        <v>0</v>
      </c>
      <c r="H149" s="245">
        <f t="shared" ref="H149:AK149" si="48">+H145+H144+H142+H140+H138</f>
        <v>0</v>
      </c>
      <c r="I149" s="245">
        <f t="shared" si="48"/>
        <v>0</v>
      </c>
      <c r="J149" s="245">
        <f t="shared" si="48"/>
        <v>0</v>
      </c>
      <c r="K149" s="245">
        <f t="shared" si="48"/>
        <v>0</v>
      </c>
      <c r="L149" s="245">
        <f t="shared" si="48"/>
        <v>0</v>
      </c>
      <c r="M149" s="245">
        <f t="shared" si="48"/>
        <v>0</v>
      </c>
      <c r="N149" s="245">
        <f t="shared" si="48"/>
        <v>0</v>
      </c>
      <c r="O149" s="245">
        <f t="shared" si="48"/>
        <v>0</v>
      </c>
      <c r="P149" s="245">
        <f t="shared" si="48"/>
        <v>0</v>
      </c>
      <c r="Q149" s="245">
        <f t="shared" si="48"/>
        <v>0</v>
      </c>
      <c r="R149" s="245">
        <f t="shared" si="48"/>
        <v>0</v>
      </c>
      <c r="S149" s="245">
        <f t="shared" si="48"/>
        <v>0</v>
      </c>
      <c r="T149" s="245">
        <f t="shared" si="48"/>
        <v>0</v>
      </c>
      <c r="U149" s="245">
        <f t="shared" si="48"/>
        <v>0</v>
      </c>
      <c r="V149" s="245">
        <f t="shared" si="48"/>
        <v>0</v>
      </c>
      <c r="W149" s="245">
        <f t="shared" si="48"/>
        <v>0</v>
      </c>
      <c r="X149" s="245">
        <f t="shared" si="48"/>
        <v>0</v>
      </c>
      <c r="Y149" s="245">
        <f t="shared" si="48"/>
        <v>0</v>
      </c>
      <c r="Z149" s="245">
        <f t="shared" si="48"/>
        <v>0</v>
      </c>
      <c r="AA149" s="245">
        <f t="shared" si="48"/>
        <v>0</v>
      </c>
      <c r="AB149" s="245">
        <f t="shared" si="48"/>
        <v>0</v>
      </c>
      <c r="AC149" s="245">
        <f t="shared" si="48"/>
        <v>0</v>
      </c>
      <c r="AD149" s="245">
        <f t="shared" si="48"/>
        <v>0</v>
      </c>
      <c r="AE149" s="245">
        <f t="shared" si="48"/>
        <v>0</v>
      </c>
      <c r="AF149" s="245">
        <f t="shared" si="48"/>
        <v>0</v>
      </c>
      <c r="AG149" s="245">
        <f t="shared" si="48"/>
        <v>0</v>
      </c>
      <c r="AH149" s="245">
        <f t="shared" si="48"/>
        <v>0</v>
      </c>
      <c r="AI149" s="245">
        <f t="shared" si="48"/>
        <v>0</v>
      </c>
      <c r="AJ149" s="245">
        <f t="shared" si="48"/>
        <v>0</v>
      </c>
      <c r="AK149" s="245">
        <f t="shared" si="48"/>
        <v>0</v>
      </c>
      <c r="AL149" s="264">
        <f>SUM(G149:AK149)</f>
        <v>0</v>
      </c>
    </row>
    <row r="150" spans="1:40" ht="30.75" hidden="1" customHeight="1">
      <c r="A150" s="238"/>
      <c r="B150" s="2082"/>
      <c r="C150" s="2057" t="s">
        <v>8</v>
      </c>
      <c r="D150" s="2058"/>
      <c r="E150" s="218"/>
      <c r="F150" s="253"/>
      <c r="G150" s="218">
        <f t="shared" ref="G150:AK150" si="49">+G148-G147</f>
        <v>0</v>
      </c>
      <c r="H150" s="218">
        <f t="shared" si="49"/>
        <v>0</v>
      </c>
      <c r="I150" s="218">
        <f t="shared" si="49"/>
        <v>0</v>
      </c>
      <c r="J150" s="218">
        <f t="shared" si="49"/>
        <v>0</v>
      </c>
      <c r="K150" s="218">
        <f t="shared" si="49"/>
        <v>0</v>
      </c>
      <c r="L150" s="218">
        <f t="shared" si="49"/>
        <v>0</v>
      </c>
      <c r="M150" s="218">
        <f t="shared" si="49"/>
        <v>0</v>
      </c>
      <c r="N150" s="218">
        <f t="shared" si="49"/>
        <v>0</v>
      </c>
      <c r="O150" s="218">
        <f t="shared" si="49"/>
        <v>0</v>
      </c>
      <c r="P150" s="218">
        <f t="shared" si="49"/>
        <v>0</v>
      </c>
      <c r="Q150" s="218">
        <f t="shared" si="49"/>
        <v>0</v>
      </c>
      <c r="R150" s="218">
        <f t="shared" si="49"/>
        <v>0</v>
      </c>
      <c r="S150" s="218">
        <f t="shared" si="49"/>
        <v>0</v>
      </c>
      <c r="T150" s="218">
        <f t="shared" si="49"/>
        <v>0</v>
      </c>
      <c r="U150" s="218">
        <f t="shared" si="49"/>
        <v>0</v>
      </c>
      <c r="V150" s="218">
        <f t="shared" si="49"/>
        <v>0</v>
      </c>
      <c r="W150" s="218">
        <f t="shared" si="49"/>
        <v>0</v>
      </c>
      <c r="X150" s="218">
        <f t="shared" si="49"/>
        <v>0</v>
      </c>
      <c r="Y150" s="218">
        <f t="shared" si="49"/>
        <v>0</v>
      </c>
      <c r="Z150" s="218">
        <f t="shared" si="49"/>
        <v>0</v>
      </c>
      <c r="AA150" s="218">
        <f t="shared" si="49"/>
        <v>0</v>
      </c>
      <c r="AB150" s="218">
        <f t="shared" si="49"/>
        <v>0</v>
      </c>
      <c r="AC150" s="218">
        <f t="shared" si="49"/>
        <v>0</v>
      </c>
      <c r="AD150" s="218">
        <f t="shared" si="49"/>
        <v>0</v>
      </c>
      <c r="AE150" s="218">
        <f t="shared" si="49"/>
        <v>0</v>
      </c>
      <c r="AF150" s="218">
        <f t="shared" si="49"/>
        <v>0</v>
      </c>
      <c r="AG150" s="218">
        <f t="shared" si="49"/>
        <v>0</v>
      </c>
      <c r="AH150" s="218">
        <f t="shared" si="49"/>
        <v>0</v>
      </c>
      <c r="AI150" s="218">
        <f t="shared" si="49"/>
        <v>0</v>
      </c>
      <c r="AJ150" s="218">
        <f t="shared" si="49"/>
        <v>0</v>
      </c>
      <c r="AK150" s="218">
        <f t="shared" si="49"/>
        <v>0</v>
      </c>
      <c r="AL150" s="265">
        <f>SUM(G150:AK150)</f>
        <v>0</v>
      </c>
    </row>
    <row r="151" spans="1:40" ht="30.75" hidden="1" customHeight="1">
      <c r="A151" s="238"/>
      <c r="B151" s="2082"/>
      <c r="C151" s="2065" t="s">
        <v>639</v>
      </c>
      <c r="D151" s="2066"/>
      <c r="E151" s="219"/>
      <c r="F151" s="254"/>
      <c r="G151" s="219">
        <f t="shared" ref="G151:AK151" si="50">+F151+G150</f>
        <v>0</v>
      </c>
      <c r="H151" s="219">
        <f t="shared" si="50"/>
        <v>0</v>
      </c>
      <c r="I151" s="219">
        <f t="shared" si="50"/>
        <v>0</v>
      </c>
      <c r="J151" s="219">
        <f t="shared" si="50"/>
        <v>0</v>
      </c>
      <c r="K151" s="219">
        <f t="shared" si="50"/>
        <v>0</v>
      </c>
      <c r="L151" s="219">
        <f t="shared" si="50"/>
        <v>0</v>
      </c>
      <c r="M151" s="219">
        <f t="shared" si="50"/>
        <v>0</v>
      </c>
      <c r="N151" s="219">
        <f t="shared" si="50"/>
        <v>0</v>
      </c>
      <c r="O151" s="219">
        <f t="shared" si="50"/>
        <v>0</v>
      </c>
      <c r="P151" s="219">
        <f t="shared" si="50"/>
        <v>0</v>
      </c>
      <c r="Q151" s="219">
        <f t="shared" si="50"/>
        <v>0</v>
      </c>
      <c r="R151" s="219">
        <f t="shared" si="50"/>
        <v>0</v>
      </c>
      <c r="S151" s="219">
        <f t="shared" si="50"/>
        <v>0</v>
      </c>
      <c r="T151" s="219">
        <f t="shared" si="50"/>
        <v>0</v>
      </c>
      <c r="U151" s="219">
        <f t="shared" si="50"/>
        <v>0</v>
      </c>
      <c r="V151" s="219">
        <f t="shared" si="50"/>
        <v>0</v>
      </c>
      <c r="W151" s="219">
        <f t="shared" si="50"/>
        <v>0</v>
      </c>
      <c r="X151" s="219">
        <f t="shared" si="50"/>
        <v>0</v>
      </c>
      <c r="Y151" s="219">
        <f t="shared" si="50"/>
        <v>0</v>
      </c>
      <c r="Z151" s="219">
        <f t="shared" si="50"/>
        <v>0</v>
      </c>
      <c r="AA151" s="219">
        <f t="shared" si="50"/>
        <v>0</v>
      </c>
      <c r="AB151" s="219">
        <f t="shared" si="50"/>
        <v>0</v>
      </c>
      <c r="AC151" s="219">
        <f t="shared" si="50"/>
        <v>0</v>
      </c>
      <c r="AD151" s="219">
        <f t="shared" si="50"/>
        <v>0</v>
      </c>
      <c r="AE151" s="219">
        <f t="shared" si="50"/>
        <v>0</v>
      </c>
      <c r="AF151" s="219">
        <f t="shared" si="50"/>
        <v>0</v>
      </c>
      <c r="AG151" s="219">
        <f t="shared" si="50"/>
        <v>0</v>
      </c>
      <c r="AH151" s="219">
        <f t="shared" si="50"/>
        <v>0</v>
      </c>
      <c r="AI151" s="219">
        <f t="shared" si="50"/>
        <v>0</v>
      </c>
      <c r="AJ151" s="219">
        <f t="shared" si="50"/>
        <v>0</v>
      </c>
      <c r="AK151" s="219">
        <f t="shared" si="50"/>
        <v>0</v>
      </c>
      <c r="AL151" s="266">
        <f>SUM(G151:AK151)</f>
        <v>0</v>
      </c>
    </row>
    <row r="152" spans="1:40" ht="30.75" hidden="1" customHeight="1">
      <c r="A152" s="238"/>
      <c r="B152" s="2082"/>
      <c r="C152" s="2117" t="s">
        <v>640</v>
      </c>
      <c r="D152" s="2117"/>
      <c r="E152" s="273"/>
      <c r="F152" s="315"/>
      <c r="G152" s="275">
        <f>+F152+G147-G120</f>
        <v>0</v>
      </c>
      <c r="H152" s="275">
        <f t="shared" ref="H152:AK153" si="51">+G152+H147-H120</f>
        <v>0</v>
      </c>
      <c r="I152" s="275">
        <f t="shared" si="51"/>
        <v>0</v>
      </c>
      <c r="J152" s="275">
        <f t="shared" si="51"/>
        <v>0</v>
      </c>
      <c r="K152" s="275">
        <f t="shared" si="51"/>
        <v>0</v>
      </c>
      <c r="L152" s="275">
        <f t="shared" si="51"/>
        <v>0</v>
      </c>
      <c r="M152" s="275">
        <f t="shared" si="51"/>
        <v>0</v>
      </c>
      <c r="N152" s="275">
        <f t="shared" si="51"/>
        <v>0</v>
      </c>
      <c r="O152" s="275">
        <f t="shared" si="51"/>
        <v>0</v>
      </c>
      <c r="P152" s="275">
        <f t="shared" si="51"/>
        <v>0</v>
      </c>
      <c r="Q152" s="275">
        <f t="shared" si="51"/>
        <v>0</v>
      </c>
      <c r="R152" s="275">
        <f t="shared" si="51"/>
        <v>0</v>
      </c>
      <c r="S152" s="275">
        <f t="shared" si="51"/>
        <v>0</v>
      </c>
      <c r="T152" s="275">
        <f t="shared" si="51"/>
        <v>0</v>
      </c>
      <c r="U152" s="275">
        <f t="shared" si="51"/>
        <v>0</v>
      </c>
      <c r="V152" s="275">
        <f t="shared" si="51"/>
        <v>0</v>
      </c>
      <c r="W152" s="275">
        <f t="shared" si="51"/>
        <v>0</v>
      </c>
      <c r="X152" s="275">
        <f t="shared" si="51"/>
        <v>0</v>
      </c>
      <c r="Y152" s="275">
        <f t="shared" si="51"/>
        <v>0</v>
      </c>
      <c r="Z152" s="275">
        <f t="shared" si="51"/>
        <v>0</v>
      </c>
      <c r="AA152" s="275">
        <f t="shared" si="51"/>
        <v>0</v>
      </c>
      <c r="AB152" s="275">
        <f t="shared" si="51"/>
        <v>0</v>
      </c>
      <c r="AC152" s="275">
        <f t="shared" si="51"/>
        <v>0</v>
      </c>
      <c r="AD152" s="275">
        <f t="shared" si="51"/>
        <v>0</v>
      </c>
      <c r="AE152" s="275">
        <f t="shared" si="51"/>
        <v>0</v>
      </c>
      <c r="AF152" s="275">
        <f t="shared" si="51"/>
        <v>0</v>
      </c>
      <c r="AG152" s="275">
        <f t="shared" si="51"/>
        <v>0</v>
      </c>
      <c r="AH152" s="275">
        <f t="shared" si="51"/>
        <v>0</v>
      </c>
      <c r="AI152" s="275">
        <f t="shared" si="51"/>
        <v>0</v>
      </c>
      <c r="AJ152" s="275">
        <f t="shared" si="51"/>
        <v>0</v>
      </c>
      <c r="AK152" s="275">
        <f t="shared" si="51"/>
        <v>0</v>
      </c>
      <c r="AL152" s="276">
        <f>AK152</f>
        <v>0</v>
      </c>
    </row>
    <row r="153" spans="1:40" ht="30.75" hidden="1" customHeight="1">
      <c r="A153" s="238"/>
      <c r="B153" s="2082"/>
      <c r="C153" s="2118" t="s">
        <v>641</v>
      </c>
      <c r="D153" s="2118"/>
      <c r="E153" s="231"/>
      <c r="F153" s="316"/>
      <c r="G153" s="232">
        <f>+F153+G148-G121</f>
        <v>0</v>
      </c>
      <c r="H153" s="232">
        <f t="shared" si="51"/>
        <v>0</v>
      </c>
      <c r="I153" s="232">
        <f t="shared" si="51"/>
        <v>0</v>
      </c>
      <c r="J153" s="232">
        <f t="shared" si="51"/>
        <v>0</v>
      </c>
      <c r="K153" s="232">
        <f t="shared" si="51"/>
        <v>0</v>
      </c>
      <c r="L153" s="232">
        <f t="shared" si="51"/>
        <v>0</v>
      </c>
      <c r="M153" s="232">
        <f t="shared" si="51"/>
        <v>0</v>
      </c>
      <c r="N153" s="232">
        <f t="shared" si="51"/>
        <v>0</v>
      </c>
      <c r="O153" s="232">
        <f t="shared" si="51"/>
        <v>0</v>
      </c>
      <c r="P153" s="232">
        <f t="shared" si="51"/>
        <v>0</v>
      </c>
      <c r="Q153" s="232">
        <f t="shared" si="51"/>
        <v>0</v>
      </c>
      <c r="R153" s="232">
        <f t="shared" si="51"/>
        <v>0</v>
      </c>
      <c r="S153" s="232">
        <f t="shared" si="51"/>
        <v>0</v>
      </c>
      <c r="T153" s="232">
        <f t="shared" si="51"/>
        <v>0</v>
      </c>
      <c r="U153" s="232">
        <f t="shared" si="51"/>
        <v>0</v>
      </c>
      <c r="V153" s="232">
        <f t="shared" si="51"/>
        <v>0</v>
      </c>
      <c r="W153" s="232">
        <f t="shared" si="51"/>
        <v>0</v>
      </c>
      <c r="X153" s="232">
        <f t="shared" si="51"/>
        <v>0</v>
      </c>
      <c r="Y153" s="232">
        <f t="shared" si="51"/>
        <v>0</v>
      </c>
      <c r="Z153" s="232">
        <f t="shared" si="51"/>
        <v>0</v>
      </c>
      <c r="AA153" s="232">
        <f t="shared" si="51"/>
        <v>0</v>
      </c>
      <c r="AB153" s="232">
        <f t="shared" si="51"/>
        <v>0</v>
      </c>
      <c r="AC153" s="232">
        <f t="shared" si="51"/>
        <v>0</v>
      </c>
      <c r="AD153" s="232">
        <f t="shared" si="51"/>
        <v>0</v>
      </c>
      <c r="AE153" s="232">
        <f t="shared" si="51"/>
        <v>0</v>
      </c>
      <c r="AF153" s="232">
        <f t="shared" si="51"/>
        <v>0</v>
      </c>
      <c r="AG153" s="232">
        <f t="shared" si="51"/>
        <v>0</v>
      </c>
      <c r="AH153" s="232">
        <f t="shared" si="51"/>
        <v>0</v>
      </c>
      <c r="AI153" s="232">
        <f t="shared" si="51"/>
        <v>0</v>
      </c>
      <c r="AJ153" s="232">
        <f t="shared" si="51"/>
        <v>0</v>
      </c>
      <c r="AK153" s="232">
        <f t="shared" si="51"/>
        <v>0</v>
      </c>
      <c r="AL153" s="267">
        <f>AK153</f>
        <v>0</v>
      </c>
    </row>
    <row r="154" spans="1:40" ht="30.75" hidden="1" customHeight="1" thickBot="1">
      <c r="A154" s="238"/>
      <c r="B154" s="2083"/>
      <c r="C154" s="2119" t="s">
        <v>8</v>
      </c>
      <c r="D154" s="2119"/>
      <c r="E154" s="228"/>
      <c r="F154" s="319"/>
      <c r="G154" s="230">
        <f>+G153-G152</f>
        <v>0</v>
      </c>
      <c r="H154" s="230">
        <f t="shared" ref="H154:AK154" si="52">+H153-H152</f>
        <v>0</v>
      </c>
      <c r="I154" s="230">
        <f t="shared" si="52"/>
        <v>0</v>
      </c>
      <c r="J154" s="230">
        <f t="shared" si="52"/>
        <v>0</v>
      </c>
      <c r="K154" s="230">
        <f t="shared" si="52"/>
        <v>0</v>
      </c>
      <c r="L154" s="230">
        <f t="shared" si="52"/>
        <v>0</v>
      </c>
      <c r="M154" s="230">
        <f t="shared" si="52"/>
        <v>0</v>
      </c>
      <c r="N154" s="230">
        <f t="shared" si="52"/>
        <v>0</v>
      </c>
      <c r="O154" s="230">
        <f t="shared" si="52"/>
        <v>0</v>
      </c>
      <c r="P154" s="230">
        <f t="shared" si="52"/>
        <v>0</v>
      </c>
      <c r="Q154" s="230">
        <f t="shared" si="52"/>
        <v>0</v>
      </c>
      <c r="R154" s="230">
        <f t="shared" si="52"/>
        <v>0</v>
      </c>
      <c r="S154" s="230">
        <f t="shared" si="52"/>
        <v>0</v>
      </c>
      <c r="T154" s="230">
        <f t="shared" si="52"/>
        <v>0</v>
      </c>
      <c r="U154" s="230">
        <f t="shared" si="52"/>
        <v>0</v>
      </c>
      <c r="V154" s="230">
        <f t="shared" si="52"/>
        <v>0</v>
      </c>
      <c r="W154" s="230">
        <f t="shared" si="52"/>
        <v>0</v>
      </c>
      <c r="X154" s="230">
        <f t="shared" si="52"/>
        <v>0</v>
      </c>
      <c r="Y154" s="230">
        <f t="shared" si="52"/>
        <v>0</v>
      </c>
      <c r="Z154" s="230">
        <f t="shared" si="52"/>
        <v>0</v>
      </c>
      <c r="AA154" s="230">
        <f t="shared" si="52"/>
        <v>0</v>
      </c>
      <c r="AB154" s="230">
        <f t="shared" si="52"/>
        <v>0</v>
      </c>
      <c r="AC154" s="230">
        <f t="shared" si="52"/>
        <v>0</v>
      </c>
      <c r="AD154" s="230">
        <f t="shared" si="52"/>
        <v>0</v>
      </c>
      <c r="AE154" s="230">
        <f t="shared" si="52"/>
        <v>0</v>
      </c>
      <c r="AF154" s="230">
        <f t="shared" si="52"/>
        <v>0</v>
      </c>
      <c r="AG154" s="230">
        <f t="shared" si="52"/>
        <v>0</v>
      </c>
      <c r="AH154" s="230">
        <f t="shared" si="52"/>
        <v>0</v>
      </c>
      <c r="AI154" s="230">
        <f t="shared" si="52"/>
        <v>0</v>
      </c>
      <c r="AJ154" s="230">
        <f t="shared" si="52"/>
        <v>0</v>
      </c>
      <c r="AK154" s="230">
        <f t="shared" si="52"/>
        <v>0</v>
      </c>
      <c r="AL154" s="268">
        <f>+AK154+AL153-AL152</f>
        <v>0</v>
      </c>
    </row>
    <row r="155" spans="1:40" ht="30.75" customHeight="1" thickTop="1">
      <c r="A155" s="38"/>
    </row>
    <row r="156" spans="1:40" ht="30.75" customHeight="1">
      <c r="A156" s="38"/>
    </row>
    <row r="157" spans="1:40" ht="30.75" customHeight="1"/>
    <row r="158" spans="1:40" ht="30.75" customHeight="1"/>
    <row r="159" spans="1:40" ht="30.75" customHeight="1"/>
  </sheetData>
  <autoFilter ref="A7:AV154" xr:uid="{00000000-0009-0000-0000-000016000000}">
    <filterColumn colId="0">
      <filters>
        <filter val="仕上"/>
      </filters>
    </filterColumn>
    <filterColumn colId="2" showButton="0"/>
    <filterColumn colId="39" showButton="0"/>
    <filterColumn colId="41" showButton="0"/>
  </autoFilter>
  <mergeCells count="201">
    <mergeCell ref="C150:D150"/>
    <mergeCell ref="C151:D151"/>
    <mergeCell ref="C152:D152"/>
    <mergeCell ref="C153:D153"/>
    <mergeCell ref="C154:D154"/>
    <mergeCell ref="C136:D136"/>
    <mergeCell ref="B137:B154"/>
    <mergeCell ref="C137:C138"/>
    <mergeCell ref="C139:C140"/>
    <mergeCell ref="C141:C142"/>
    <mergeCell ref="C143:C144"/>
    <mergeCell ref="C146:D146"/>
    <mergeCell ref="C147:D147"/>
    <mergeCell ref="C148:D148"/>
    <mergeCell ref="C149:D149"/>
    <mergeCell ref="B120:B136"/>
    <mergeCell ref="AU126:AV126"/>
    <mergeCell ref="C127:D127"/>
    <mergeCell ref="C128:D128"/>
    <mergeCell ref="C129:D129"/>
    <mergeCell ref="E129:E136"/>
    <mergeCell ref="C130:D130"/>
    <mergeCell ref="C131:D131"/>
    <mergeCell ref="AS131:AT131"/>
    <mergeCell ref="AU131:AV131"/>
    <mergeCell ref="C132:D132"/>
    <mergeCell ref="C133:D133"/>
    <mergeCell ref="C134:D134"/>
    <mergeCell ref="C135:D135"/>
    <mergeCell ref="AN123:AO123"/>
    <mergeCell ref="AP123:AQ123"/>
    <mergeCell ref="C124:D124"/>
    <mergeCell ref="C125:D125"/>
    <mergeCell ref="C126:D126"/>
    <mergeCell ref="AS126:AT126"/>
    <mergeCell ref="AN120:AO120"/>
    <mergeCell ref="AP120:AQ120"/>
    <mergeCell ref="C121:D121"/>
    <mergeCell ref="AN121:AO121"/>
    <mergeCell ref="AP121:AQ121"/>
    <mergeCell ref="C122:D122"/>
    <mergeCell ref="AN122:AO122"/>
    <mergeCell ref="AP122:AQ122"/>
    <mergeCell ref="C120:D120"/>
    <mergeCell ref="C123:D123"/>
    <mergeCell ref="C67:C68"/>
    <mergeCell ref="C69:C70"/>
    <mergeCell ref="C71:C72"/>
    <mergeCell ref="C73:C74"/>
    <mergeCell ref="C76:D76"/>
    <mergeCell ref="C77:D77"/>
    <mergeCell ref="C78:D78"/>
    <mergeCell ref="C79:D79"/>
    <mergeCell ref="C80:D80"/>
    <mergeCell ref="AU56:AV56"/>
    <mergeCell ref="C57:D57"/>
    <mergeCell ref="C58:D58"/>
    <mergeCell ref="C59:D59"/>
    <mergeCell ref="E59:E66"/>
    <mergeCell ref="C60:D60"/>
    <mergeCell ref="C61:D61"/>
    <mergeCell ref="C62:D62"/>
    <mergeCell ref="C63:D63"/>
    <mergeCell ref="C64:D64"/>
    <mergeCell ref="AN53:AO53"/>
    <mergeCell ref="AP53:AQ53"/>
    <mergeCell ref="C54:D54"/>
    <mergeCell ref="C55:D55"/>
    <mergeCell ref="C56:D56"/>
    <mergeCell ref="AS56:AT56"/>
    <mergeCell ref="AN50:AO50"/>
    <mergeCell ref="AP50:AQ50"/>
    <mergeCell ref="C51:D51"/>
    <mergeCell ref="AN51:AO51"/>
    <mergeCell ref="AP51:AQ51"/>
    <mergeCell ref="C52:D52"/>
    <mergeCell ref="AN52:AO52"/>
    <mergeCell ref="AP52:AQ52"/>
    <mergeCell ref="C116:D116"/>
    <mergeCell ref="C117:D117"/>
    <mergeCell ref="C118:D118"/>
    <mergeCell ref="C119:D119"/>
    <mergeCell ref="B50:B66"/>
    <mergeCell ref="C50:D50"/>
    <mergeCell ref="C53:D53"/>
    <mergeCell ref="C65:D65"/>
    <mergeCell ref="C66:D66"/>
    <mergeCell ref="B102:B119"/>
    <mergeCell ref="C102:C103"/>
    <mergeCell ref="C104:C105"/>
    <mergeCell ref="C106:C107"/>
    <mergeCell ref="C108:C109"/>
    <mergeCell ref="C111:D111"/>
    <mergeCell ref="C112:D112"/>
    <mergeCell ref="C113:D113"/>
    <mergeCell ref="C114:D114"/>
    <mergeCell ref="C115:D115"/>
    <mergeCell ref="C81:D81"/>
    <mergeCell ref="C82:D82"/>
    <mergeCell ref="C83:D83"/>
    <mergeCell ref="C84:D84"/>
    <mergeCell ref="B67:B84"/>
    <mergeCell ref="AP88:AQ88"/>
    <mergeCell ref="C89:D89"/>
    <mergeCell ref="C90:D90"/>
    <mergeCell ref="C91:D91"/>
    <mergeCell ref="AS91:AT91"/>
    <mergeCell ref="AU91:AV91"/>
    <mergeCell ref="AP85:AQ85"/>
    <mergeCell ref="C86:D86"/>
    <mergeCell ref="AN86:AO86"/>
    <mergeCell ref="AP86:AQ86"/>
    <mergeCell ref="C87:D87"/>
    <mergeCell ref="AN87:AO87"/>
    <mergeCell ref="AP87:AQ87"/>
    <mergeCell ref="C47:D47"/>
    <mergeCell ref="C48:D48"/>
    <mergeCell ref="C49:D49"/>
    <mergeCell ref="B85:B101"/>
    <mergeCell ref="C85:D85"/>
    <mergeCell ref="AN85:AO85"/>
    <mergeCell ref="C88:D88"/>
    <mergeCell ref="AN88:AO88"/>
    <mergeCell ref="C92:D92"/>
    <mergeCell ref="C93:D93"/>
    <mergeCell ref="B32:B49"/>
    <mergeCell ref="C94:D94"/>
    <mergeCell ref="E94:E101"/>
    <mergeCell ref="C95:D95"/>
    <mergeCell ref="C96:D96"/>
    <mergeCell ref="C97:D97"/>
    <mergeCell ref="C98:D98"/>
    <mergeCell ref="C99:D99"/>
    <mergeCell ref="C100:D100"/>
    <mergeCell ref="C101:D101"/>
    <mergeCell ref="C41:D41"/>
    <mergeCell ref="C42:D42"/>
    <mergeCell ref="C43:D43"/>
    <mergeCell ref="C44:D44"/>
    <mergeCell ref="C22:D22"/>
    <mergeCell ref="C23:D23"/>
    <mergeCell ref="E20:E31"/>
    <mergeCell ref="C45:D45"/>
    <mergeCell ref="C46:D46"/>
    <mergeCell ref="C28:D28"/>
    <mergeCell ref="C29:D29"/>
    <mergeCell ref="C30:D30"/>
    <mergeCell ref="C31:D31"/>
    <mergeCell ref="C32:C33"/>
    <mergeCell ref="C34:C35"/>
    <mergeCell ref="C36:C37"/>
    <mergeCell ref="C38:C39"/>
    <mergeCell ref="AS14:AT14"/>
    <mergeCell ref="AU14:AV14"/>
    <mergeCell ref="C15:D15"/>
    <mergeCell ref="C16:D16"/>
    <mergeCell ref="E16:E19"/>
    <mergeCell ref="C17:D17"/>
    <mergeCell ref="C18:D18"/>
    <mergeCell ref="C19:D19"/>
    <mergeCell ref="C20:D20"/>
    <mergeCell ref="AN11:AO11"/>
    <mergeCell ref="AP11:AQ11"/>
    <mergeCell ref="C12:D12"/>
    <mergeCell ref="C13:D13"/>
    <mergeCell ref="AN5:AO6"/>
    <mergeCell ref="AP5:AQ6"/>
    <mergeCell ref="B7:B31"/>
    <mergeCell ref="C7:D7"/>
    <mergeCell ref="AN7:AO7"/>
    <mergeCell ref="AP7:AQ7"/>
    <mergeCell ref="C8:D8"/>
    <mergeCell ref="AN8:AO8"/>
    <mergeCell ref="AP8:AQ8"/>
    <mergeCell ref="C9:D9"/>
    <mergeCell ref="C14:D14"/>
    <mergeCell ref="C24:D24"/>
    <mergeCell ref="C25:D25"/>
    <mergeCell ref="C26:D26"/>
    <mergeCell ref="C27:D27"/>
    <mergeCell ref="B5:B6"/>
    <mergeCell ref="D5:D6"/>
    <mergeCell ref="E5:E6"/>
    <mergeCell ref="F5:F6"/>
    <mergeCell ref="C21:D21"/>
    <mergeCell ref="AB2:AC2"/>
    <mergeCell ref="AD2:AE2"/>
    <mergeCell ref="AF2:AG2"/>
    <mergeCell ref="C10:D10"/>
    <mergeCell ref="C11:D11"/>
    <mergeCell ref="AJ2:AL2"/>
    <mergeCell ref="G3:H3"/>
    <mergeCell ref="AB3:AC3"/>
    <mergeCell ref="AD3:AE3"/>
    <mergeCell ref="AF3:AG3"/>
    <mergeCell ref="AJ3:AL3"/>
    <mergeCell ref="AB4:AC4"/>
    <mergeCell ref="AD4:AE4"/>
    <mergeCell ref="AF4:AG4"/>
    <mergeCell ref="N3:P3"/>
    <mergeCell ref="D2:F2"/>
  </mergeCells>
  <phoneticPr fontId="6"/>
  <conditionalFormatting sqref="G5:AK154">
    <cfRule type="expression" dxfId="14" priority="1">
      <formula>WEEKDAY(G$6)=1</formula>
    </cfRule>
    <cfRule type="expression" dxfId="13" priority="2">
      <formula>WEEKDAY(G$6)=7</formula>
    </cfRule>
  </conditionalFormatting>
  <printOptions horizontalCentered="1"/>
  <pageMargins left="0.39370078740157483" right="0.39370078740157483" top="0.78740157480314965" bottom="0.39370078740157483" header="0" footer="0"/>
  <pageSetup paperSize="8" scale="46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9064-B61C-439B-9F6D-9A80DBEE4442}">
  <sheetPr>
    <tabColor theme="4" tint="-0.249977111117893"/>
  </sheetPr>
  <dimension ref="W2:CP139"/>
  <sheetViews>
    <sheetView zoomScale="40" zoomScaleNormal="40" workbookViewId="0">
      <selection activeCell="AJ134" sqref="AJ134"/>
    </sheetView>
  </sheetViews>
  <sheetFormatPr defaultColWidth="8.6640625" defaultRowHeight="15"/>
  <cols>
    <col min="1" max="22" width="8.6640625" style="957"/>
    <col min="23" max="23" width="24.33203125" style="957" customWidth="1"/>
    <col min="24" max="24" width="8.6640625" style="957"/>
    <col min="25" max="25" width="10.33203125" style="957" bestFit="1" customWidth="1"/>
    <col min="26" max="28" width="8.6640625" style="957"/>
    <col min="29" max="29" width="10.33203125" style="957" customWidth="1"/>
    <col min="30" max="63" width="8.6640625" style="957"/>
    <col min="64" max="94" width="11.33203125" style="957" bestFit="1" customWidth="1"/>
    <col min="95" max="16384" width="8.6640625" style="957"/>
  </cols>
  <sheetData>
    <row r="2" spans="23:94" s="1373" customFormat="1" ht="7.5" customHeight="1"/>
    <row r="4" spans="23:94" ht="15.6" thickBot="1"/>
    <row r="5" spans="23:94" ht="16.8" thickBot="1">
      <c r="W5" s="1385" t="str">
        <f>[6]集計!J7</f>
        <v>仕上げ計画</v>
      </c>
      <c r="X5" s="1386"/>
      <c r="Y5" s="1386"/>
      <c r="Z5" s="1386"/>
      <c r="AA5" s="1386"/>
      <c r="AB5" s="1386"/>
      <c r="AC5" s="1386"/>
      <c r="AD5" s="1386"/>
      <c r="AE5" s="1386"/>
      <c r="AF5" s="1386"/>
      <c r="AG5" s="1386"/>
      <c r="AH5" s="1386"/>
      <c r="AI5" s="1386"/>
      <c r="AJ5" s="1386"/>
      <c r="AK5" s="1386"/>
      <c r="AL5" s="1386"/>
      <c r="AM5" s="1386"/>
      <c r="AN5" s="1386"/>
      <c r="AO5" s="1386"/>
      <c r="AP5" s="1386"/>
      <c r="AQ5" s="1386"/>
      <c r="AR5" s="1386"/>
      <c r="AS5" s="1386"/>
      <c r="AT5" s="1386"/>
      <c r="AU5" s="1386"/>
      <c r="AV5" s="1386"/>
      <c r="AW5" s="1386"/>
      <c r="AX5" s="1386"/>
      <c r="AY5" s="1386"/>
      <c r="AZ5" s="1386"/>
      <c r="BA5" s="1386"/>
      <c r="BB5" s="1386"/>
      <c r="BC5" s="1386"/>
      <c r="BD5" s="1386"/>
      <c r="BE5" s="1386"/>
      <c r="BF5" s="1386"/>
      <c r="BG5" s="1386"/>
      <c r="BH5" s="1387"/>
      <c r="BJ5" s="1396" t="str">
        <f>W5</f>
        <v>仕上げ計画</v>
      </c>
      <c r="BK5" s="1397"/>
      <c r="BL5" s="1397"/>
      <c r="BM5" s="1397"/>
      <c r="BN5" s="1397"/>
      <c r="BO5" s="1397"/>
      <c r="BP5" s="1397"/>
      <c r="BQ5" s="1397"/>
      <c r="BR5" s="1397"/>
      <c r="BS5" s="1397"/>
      <c r="BT5" s="1397"/>
      <c r="BU5" s="1397"/>
      <c r="BV5" s="1397"/>
      <c r="BW5" s="1397"/>
      <c r="BX5" s="1397"/>
      <c r="BY5" s="1397"/>
      <c r="BZ5" s="1397"/>
      <c r="CA5" s="1397"/>
      <c r="CB5" s="1397"/>
      <c r="CC5" s="1397"/>
      <c r="CD5" s="1397"/>
      <c r="CE5" s="1397"/>
      <c r="CF5" s="1397"/>
      <c r="CG5" s="1397"/>
      <c r="CH5" s="1397"/>
      <c r="CI5" s="1397"/>
      <c r="CJ5" s="1397"/>
      <c r="CK5" s="1397"/>
      <c r="CL5" s="1397"/>
      <c r="CM5" s="1397"/>
      <c r="CN5" s="1397"/>
      <c r="CO5" s="1397"/>
      <c r="CP5" s="1398"/>
    </row>
    <row r="6" spans="23:94">
      <c r="W6" s="1389" t="str">
        <f>[6]集計!M$5</f>
        <v>検索</v>
      </c>
      <c r="X6" s="1389" t="str">
        <f>[6]集計!N$5</f>
        <v>機種・部品</v>
      </c>
      <c r="Y6" s="1389" t="str">
        <f>[6]集計!O$5</f>
        <v>参照セル</v>
      </c>
      <c r="Z6" s="1389" t="str">
        <f>[6]集計!P$5</f>
        <v>No.</v>
      </c>
      <c r="AA6" s="1389" t="str">
        <f>[6]集計!Q$5</f>
        <v>機種名</v>
      </c>
      <c r="AB6" s="1389" t="str">
        <f>[6]集計!R$5</f>
        <v>項目</v>
      </c>
      <c r="AC6" s="1389" t="str">
        <f>[6]集計!S$5</f>
        <v>合計</v>
      </c>
      <c r="AD6" s="1389">
        <f>[6]集計!T$5</f>
        <v>1</v>
      </c>
      <c r="AE6" s="1389">
        <f>[6]集計!U$5</f>
        <v>2</v>
      </c>
      <c r="AF6" s="1389">
        <f>[6]集計!V$5</f>
        <v>3</v>
      </c>
      <c r="AG6" s="1389">
        <f>[6]集計!W$5</f>
        <v>4</v>
      </c>
      <c r="AH6" s="1389">
        <f>[6]集計!X$5</f>
        <v>5</v>
      </c>
      <c r="AI6" s="1389">
        <f>[6]集計!Y$5</f>
        <v>6</v>
      </c>
      <c r="AJ6" s="1389">
        <f>[6]集計!Z$5</f>
        <v>7</v>
      </c>
      <c r="AK6" s="1389">
        <f>[6]集計!AA$5</f>
        <v>8</v>
      </c>
      <c r="AL6" s="1389">
        <f>[6]集計!AB$5</f>
        <v>9</v>
      </c>
      <c r="AM6" s="1389">
        <f>[6]集計!AC$5</f>
        <v>10</v>
      </c>
      <c r="AN6" s="1389">
        <f>[6]集計!AD$5</f>
        <v>11</v>
      </c>
      <c r="AO6" s="1389">
        <f>[6]集計!AE$5</f>
        <v>12</v>
      </c>
      <c r="AP6" s="1389">
        <f>[6]集計!AF$5</f>
        <v>13</v>
      </c>
      <c r="AQ6" s="1389">
        <f>[6]集計!AG$5</f>
        <v>14</v>
      </c>
      <c r="AR6" s="1389">
        <f>[6]集計!AH$5</f>
        <v>15</v>
      </c>
      <c r="AS6" s="1389">
        <f>[6]集計!AI$5</f>
        <v>16</v>
      </c>
      <c r="AT6" s="1389">
        <f>[6]集計!AJ$5</f>
        <v>17</v>
      </c>
      <c r="AU6" s="1389">
        <f>[6]集計!AK$5</f>
        <v>18</v>
      </c>
      <c r="AV6" s="1389">
        <f>[6]集計!AL$5</f>
        <v>19</v>
      </c>
      <c r="AW6" s="1389">
        <f>[6]集計!AM$5</f>
        <v>20</v>
      </c>
      <c r="AX6" s="1389">
        <f>[6]集計!AN$5</f>
        <v>21</v>
      </c>
      <c r="AY6" s="1389">
        <f>[6]集計!AO$5</f>
        <v>22</v>
      </c>
      <c r="AZ6" s="1389">
        <f>[6]集計!AP$5</f>
        <v>23</v>
      </c>
      <c r="BA6" s="1389">
        <f>[6]集計!AQ$5</f>
        <v>24</v>
      </c>
      <c r="BB6" s="1389">
        <f>[6]集計!AR$5</f>
        <v>25</v>
      </c>
      <c r="BC6" s="1389">
        <f>[6]集計!AS$5</f>
        <v>26</v>
      </c>
      <c r="BD6" s="1389">
        <f>[6]集計!AT$5</f>
        <v>27</v>
      </c>
      <c r="BE6" s="1389">
        <f>[6]集計!AU$5</f>
        <v>28</v>
      </c>
      <c r="BF6" s="1389">
        <f>[6]集計!AV$5</f>
        <v>29</v>
      </c>
      <c r="BG6" s="1389">
        <f>[6]集計!AW$5</f>
        <v>30</v>
      </c>
      <c r="BH6" s="1389">
        <f>[6]集計!AX$5</f>
        <v>31</v>
      </c>
      <c r="BJ6" s="1399" t="str">
        <f t="shared" ref="BJ6:BK24" si="0">Z6</f>
        <v>No.</v>
      </c>
      <c r="BK6" s="1400" t="str">
        <f t="shared" si="0"/>
        <v>機種名</v>
      </c>
      <c r="BL6" s="1400">
        <f t="shared" ref="BL6:CA21" si="1">AD6</f>
        <v>1</v>
      </c>
      <c r="BM6" s="1400">
        <f t="shared" si="1"/>
        <v>2</v>
      </c>
      <c r="BN6" s="1400">
        <f t="shared" si="1"/>
        <v>3</v>
      </c>
      <c r="BO6" s="1400">
        <f t="shared" si="1"/>
        <v>4</v>
      </c>
      <c r="BP6" s="1400">
        <f t="shared" si="1"/>
        <v>5</v>
      </c>
      <c r="BQ6" s="1400">
        <f t="shared" si="1"/>
        <v>6</v>
      </c>
      <c r="BR6" s="1400">
        <f t="shared" si="1"/>
        <v>7</v>
      </c>
      <c r="BS6" s="1400">
        <f t="shared" si="1"/>
        <v>8</v>
      </c>
      <c r="BT6" s="1400">
        <f t="shared" si="1"/>
        <v>9</v>
      </c>
      <c r="BU6" s="1400">
        <f t="shared" si="1"/>
        <v>10</v>
      </c>
      <c r="BV6" s="1400">
        <f t="shared" si="1"/>
        <v>11</v>
      </c>
      <c r="BW6" s="1400">
        <f t="shared" si="1"/>
        <v>12</v>
      </c>
      <c r="BX6" s="1400">
        <f t="shared" si="1"/>
        <v>13</v>
      </c>
      <c r="BY6" s="1400">
        <f t="shared" si="1"/>
        <v>14</v>
      </c>
      <c r="BZ6" s="1400">
        <f t="shared" si="1"/>
        <v>15</v>
      </c>
      <c r="CA6" s="1400">
        <f t="shared" si="1"/>
        <v>16</v>
      </c>
      <c r="CB6" s="1400">
        <f t="shared" ref="CB6:CP22" si="2">AT6</f>
        <v>17</v>
      </c>
      <c r="CC6" s="1400">
        <f t="shared" si="2"/>
        <v>18</v>
      </c>
      <c r="CD6" s="1400">
        <f t="shared" si="2"/>
        <v>19</v>
      </c>
      <c r="CE6" s="1400">
        <f t="shared" si="2"/>
        <v>20</v>
      </c>
      <c r="CF6" s="1400">
        <f t="shared" si="2"/>
        <v>21</v>
      </c>
      <c r="CG6" s="1400">
        <f t="shared" si="2"/>
        <v>22</v>
      </c>
      <c r="CH6" s="1400">
        <f t="shared" si="2"/>
        <v>23</v>
      </c>
      <c r="CI6" s="1400">
        <f t="shared" si="2"/>
        <v>24</v>
      </c>
      <c r="CJ6" s="1400">
        <f t="shared" si="2"/>
        <v>25</v>
      </c>
      <c r="CK6" s="1400">
        <f t="shared" si="2"/>
        <v>26</v>
      </c>
      <c r="CL6" s="1400">
        <f t="shared" si="2"/>
        <v>27</v>
      </c>
      <c r="CM6" s="1400">
        <f t="shared" si="2"/>
        <v>28</v>
      </c>
      <c r="CN6" s="1400">
        <f t="shared" si="2"/>
        <v>29</v>
      </c>
      <c r="CO6" s="1400">
        <f t="shared" si="2"/>
        <v>30</v>
      </c>
      <c r="CP6" s="1401">
        <f t="shared" si="2"/>
        <v>31</v>
      </c>
    </row>
    <row r="7" spans="23:94">
      <c r="W7" s="1390" t="str" cm="1">
        <f t="array" aca="1" ref="W7:BH22" ca="1">_xlfn._xlws.FILTER(テーブル3[[#Data],[#Totals]],テーブル3[[#Data],[#Totals],[列4]]=$W$5,"")</f>
        <v>MKC_PB仕上げ計画</v>
      </c>
      <c r="X7" s="1391" t="str">
        <f ca="1"/>
        <v>MKC①</v>
      </c>
      <c r="Y7" s="1391" t="str">
        <f ca="1"/>
        <v>$F$162:$AL$191</v>
      </c>
      <c r="Z7" s="1391">
        <f ca="1"/>
        <v>1</v>
      </c>
      <c r="AA7" s="1391" t="str">
        <f ca="1"/>
        <v>MKC_PB</v>
      </c>
      <c r="AB7" s="1391" t="str">
        <f ca="1"/>
        <v>仕上げ計画</v>
      </c>
      <c r="AC7" s="1391">
        <f ca="1"/>
        <v>576</v>
      </c>
      <c r="AD7" s="1391">
        <f ca="1"/>
        <v>0</v>
      </c>
      <c r="AE7" s="1391">
        <f ca="1"/>
        <v>0</v>
      </c>
      <c r="AF7" s="1391">
        <f ca="1"/>
        <v>0</v>
      </c>
      <c r="AG7" s="1391">
        <f ca="1"/>
        <v>0</v>
      </c>
      <c r="AH7" s="1391">
        <f ca="1"/>
        <v>0</v>
      </c>
      <c r="AI7" s="1391">
        <f ca="1"/>
        <v>0</v>
      </c>
      <c r="AJ7" s="1391">
        <f ca="1"/>
        <v>24</v>
      </c>
      <c r="AK7" s="1391">
        <f ca="1"/>
        <v>24</v>
      </c>
      <c r="AL7" s="1391">
        <f ca="1"/>
        <v>0</v>
      </c>
      <c r="AM7" s="1391">
        <f ca="1"/>
        <v>0</v>
      </c>
      <c r="AN7" s="1391">
        <f ca="1"/>
        <v>60</v>
      </c>
      <c r="AO7" s="1391">
        <f ca="1"/>
        <v>60</v>
      </c>
      <c r="AP7" s="1391">
        <f ca="1"/>
        <v>60</v>
      </c>
      <c r="AQ7" s="1391">
        <f ca="1"/>
        <v>72</v>
      </c>
      <c r="AR7" s="1391">
        <f ca="1"/>
        <v>72</v>
      </c>
      <c r="AS7" s="1391">
        <f ca="1"/>
        <v>0</v>
      </c>
      <c r="AT7" s="1391">
        <f ca="1"/>
        <v>0</v>
      </c>
      <c r="AU7" s="1391">
        <f ca="1"/>
        <v>24</v>
      </c>
      <c r="AV7" s="1391">
        <f ca="1"/>
        <v>0</v>
      </c>
      <c r="AW7" s="1391">
        <f ca="1"/>
        <v>0</v>
      </c>
      <c r="AX7" s="1391">
        <f ca="1"/>
        <v>0</v>
      </c>
      <c r="AY7" s="1391">
        <f ca="1"/>
        <v>0</v>
      </c>
      <c r="AZ7" s="1391">
        <f ca="1"/>
        <v>0</v>
      </c>
      <c r="BA7" s="1391">
        <f ca="1"/>
        <v>0</v>
      </c>
      <c r="BB7" s="1391">
        <f ca="1"/>
        <v>48</v>
      </c>
      <c r="BC7" s="1391">
        <f ca="1"/>
        <v>48</v>
      </c>
      <c r="BD7" s="1391">
        <f ca="1"/>
        <v>48</v>
      </c>
      <c r="BE7" s="1391">
        <f ca="1"/>
        <v>36</v>
      </c>
      <c r="BF7" s="1391">
        <f ca="1"/>
        <v>0</v>
      </c>
      <c r="BG7" s="1391">
        <f ca="1"/>
        <v>0</v>
      </c>
      <c r="BH7" s="1392">
        <f ca="1"/>
        <v>0</v>
      </c>
      <c r="BJ7" s="1399">
        <f t="shared" ca="1" si="0"/>
        <v>1</v>
      </c>
      <c r="BK7" s="1400" t="str">
        <f t="shared" ca="1" si="0"/>
        <v>MKC_PB</v>
      </c>
      <c r="BL7" s="1400">
        <f t="shared" ca="1" si="1"/>
        <v>0</v>
      </c>
      <c r="BM7" s="1400">
        <f t="shared" ca="1" si="1"/>
        <v>0</v>
      </c>
      <c r="BN7" s="1400">
        <f t="shared" ca="1" si="1"/>
        <v>0</v>
      </c>
      <c r="BO7" s="1400">
        <f t="shared" ca="1" si="1"/>
        <v>0</v>
      </c>
      <c r="BP7" s="1400">
        <f t="shared" ca="1" si="1"/>
        <v>0</v>
      </c>
      <c r="BQ7" s="1400">
        <f t="shared" ca="1" si="1"/>
        <v>0</v>
      </c>
      <c r="BR7" s="1400">
        <f t="shared" ca="1" si="1"/>
        <v>24</v>
      </c>
      <c r="BS7" s="1400">
        <f t="shared" ca="1" si="1"/>
        <v>24</v>
      </c>
      <c r="BT7" s="1400">
        <f t="shared" ca="1" si="1"/>
        <v>0</v>
      </c>
      <c r="BU7" s="1400">
        <f t="shared" ca="1" si="1"/>
        <v>0</v>
      </c>
      <c r="BV7" s="1400">
        <f t="shared" ca="1" si="1"/>
        <v>60</v>
      </c>
      <c r="BW7" s="1400">
        <f t="shared" ca="1" si="1"/>
        <v>60</v>
      </c>
      <c r="BX7" s="1400">
        <f t="shared" ca="1" si="1"/>
        <v>60</v>
      </c>
      <c r="BY7" s="1400">
        <f t="shared" ca="1" si="1"/>
        <v>72</v>
      </c>
      <c r="BZ7" s="1400">
        <f t="shared" ca="1" si="1"/>
        <v>72</v>
      </c>
      <c r="CA7" s="1400">
        <f t="shared" ca="1" si="1"/>
        <v>0</v>
      </c>
      <c r="CB7" s="1400">
        <f t="shared" ca="1" si="2"/>
        <v>0</v>
      </c>
      <c r="CC7" s="1400">
        <f t="shared" ca="1" si="2"/>
        <v>24</v>
      </c>
      <c r="CD7" s="1400">
        <f t="shared" ca="1" si="2"/>
        <v>0</v>
      </c>
      <c r="CE7" s="1400">
        <f t="shared" ca="1" si="2"/>
        <v>0</v>
      </c>
      <c r="CF7" s="1400">
        <f t="shared" ca="1" si="2"/>
        <v>0</v>
      </c>
      <c r="CG7" s="1400">
        <f t="shared" ca="1" si="2"/>
        <v>0</v>
      </c>
      <c r="CH7" s="1400">
        <f t="shared" ca="1" si="2"/>
        <v>0</v>
      </c>
      <c r="CI7" s="1400">
        <f t="shared" ca="1" si="2"/>
        <v>0</v>
      </c>
      <c r="CJ7" s="1400">
        <f t="shared" ca="1" si="2"/>
        <v>48</v>
      </c>
      <c r="CK7" s="1400">
        <f t="shared" ca="1" si="2"/>
        <v>48</v>
      </c>
      <c r="CL7" s="1400">
        <f t="shared" ca="1" si="2"/>
        <v>48</v>
      </c>
      <c r="CM7" s="1400">
        <f t="shared" ca="1" si="2"/>
        <v>36</v>
      </c>
      <c r="CN7" s="1400">
        <f t="shared" ca="1" si="2"/>
        <v>0</v>
      </c>
      <c r="CO7" s="1400">
        <f t="shared" ca="1" si="2"/>
        <v>0</v>
      </c>
      <c r="CP7" s="1401">
        <f t="shared" ca="1" si="2"/>
        <v>0</v>
      </c>
    </row>
    <row r="8" spans="23:94">
      <c r="W8" s="1390" t="str">
        <f ca="1"/>
        <v>MKC_FF仕上げ計画</v>
      </c>
      <c r="X8" s="1391" t="str">
        <f ca="1"/>
        <v>MKC①</v>
      </c>
      <c r="Y8" s="1391" t="str">
        <f ca="1"/>
        <v>$F$162:$AL$191</v>
      </c>
      <c r="Z8" s="1391">
        <f ca="1"/>
        <v>2</v>
      </c>
      <c r="AA8" s="1391" t="str">
        <f ca="1"/>
        <v>MKC_FF</v>
      </c>
      <c r="AB8" s="1391" t="str">
        <f ca="1"/>
        <v>仕上げ計画</v>
      </c>
      <c r="AC8" s="1391">
        <f ca="1"/>
        <v>1536</v>
      </c>
      <c r="AD8" s="1391">
        <f ca="1"/>
        <v>0</v>
      </c>
      <c r="AE8" s="1391">
        <f ca="1"/>
        <v>0</v>
      </c>
      <c r="AF8" s="1391">
        <f ca="1"/>
        <v>0</v>
      </c>
      <c r="AG8" s="1391">
        <f ca="1"/>
        <v>0</v>
      </c>
      <c r="AH8" s="1391">
        <f ca="1"/>
        <v>0</v>
      </c>
      <c r="AI8" s="1391">
        <f ca="1"/>
        <v>64</v>
      </c>
      <c r="AJ8" s="1391">
        <f ca="1"/>
        <v>96</v>
      </c>
      <c r="AK8" s="1391">
        <f ca="1"/>
        <v>96</v>
      </c>
      <c r="AL8" s="1391">
        <f ca="1"/>
        <v>0</v>
      </c>
      <c r="AM8" s="1391">
        <f ca="1"/>
        <v>0</v>
      </c>
      <c r="AN8" s="1391">
        <f ca="1"/>
        <v>96</v>
      </c>
      <c r="AO8" s="1391">
        <f ca="1"/>
        <v>64</v>
      </c>
      <c r="AP8" s="1391">
        <f ca="1"/>
        <v>96</v>
      </c>
      <c r="AQ8" s="1391">
        <f ca="1"/>
        <v>64</v>
      </c>
      <c r="AR8" s="1391">
        <f ca="1"/>
        <v>96</v>
      </c>
      <c r="AS8" s="1391">
        <f ca="1"/>
        <v>32</v>
      </c>
      <c r="AT8" s="1391">
        <f ca="1"/>
        <v>32</v>
      </c>
      <c r="AU8" s="1391">
        <f ca="1"/>
        <v>64</v>
      </c>
      <c r="AV8" s="1391">
        <f ca="1"/>
        <v>64</v>
      </c>
      <c r="AW8" s="1391">
        <f ca="1"/>
        <v>64</v>
      </c>
      <c r="AX8" s="1391">
        <f ca="1"/>
        <v>64</v>
      </c>
      <c r="AY8" s="1391">
        <f ca="1"/>
        <v>64</v>
      </c>
      <c r="AZ8" s="1391">
        <f ca="1"/>
        <v>0</v>
      </c>
      <c r="BA8" s="1391">
        <f ca="1"/>
        <v>0</v>
      </c>
      <c r="BB8" s="1391">
        <f ca="1"/>
        <v>96</v>
      </c>
      <c r="BC8" s="1391">
        <f ca="1"/>
        <v>96</v>
      </c>
      <c r="BD8" s="1391">
        <f ca="1"/>
        <v>96</v>
      </c>
      <c r="BE8" s="1391">
        <f ca="1"/>
        <v>96</v>
      </c>
      <c r="BF8" s="1391">
        <f ca="1"/>
        <v>96</v>
      </c>
      <c r="BG8" s="1391">
        <f ca="1"/>
        <v>0</v>
      </c>
      <c r="BH8" s="1392">
        <f ca="1"/>
        <v>0</v>
      </c>
      <c r="BJ8" s="1399">
        <f t="shared" ca="1" si="0"/>
        <v>2</v>
      </c>
      <c r="BK8" s="1400" t="str">
        <f t="shared" ca="1" si="0"/>
        <v>MKC_FF</v>
      </c>
      <c r="BL8" s="1400">
        <f t="shared" ca="1" si="1"/>
        <v>0</v>
      </c>
      <c r="BM8" s="1400">
        <f t="shared" ca="1" si="1"/>
        <v>0</v>
      </c>
      <c r="BN8" s="1400">
        <f t="shared" ca="1" si="1"/>
        <v>0</v>
      </c>
      <c r="BO8" s="1400">
        <f t="shared" ca="1" si="1"/>
        <v>0</v>
      </c>
      <c r="BP8" s="1400">
        <f t="shared" ca="1" si="1"/>
        <v>0</v>
      </c>
      <c r="BQ8" s="1400">
        <f t="shared" ca="1" si="1"/>
        <v>64</v>
      </c>
      <c r="BR8" s="1400">
        <f t="shared" ca="1" si="1"/>
        <v>96</v>
      </c>
      <c r="BS8" s="1400">
        <f t="shared" ca="1" si="1"/>
        <v>96</v>
      </c>
      <c r="BT8" s="1400">
        <f t="shared" ca="1" si="1"/>
        <v>0</v>
      </c>
      <c r="BU8" s="1400">
        <f t="shared" ca="1" si="1"/>
        <v>0</v>
      </c>
      <c r="BV8" s="1400">
        <f t="shared" ca="1" si="1"/>
        <v>96</v>
      </c>
      <c r="BW8" s="1400">
        <f t="shared" ca="1" si="1"/>
        <v>64</v>
      </c>
      <c r="BX8" s="1400">
        <f t="shared" ca="1" si="1"/>
        <v>96</v>
      </c>
      <c r="BY8" s="1400">
        <f t="shared" ca="1" si="1"/>
        <v>64</v>
      </c>
      <c r="BZ8" s="1400">
        <f t="shared" ca="1" si="1"/>
        <v>96</v>
      </c>
      <c r="CA8" s="1400">
        <f t="shared" ca="1" si="1"/>
        <v>32</v>
      </c>
      <c r="CB8" s="1400">
        <f t="shared" ca="1" si="2"/>
        <v>32</v>
      </c>
      <c r="CC8" s="1400">
        <f t="shared" ca="1" si="2"/>
        <v>64</v>
      </c>
      <c r="CD8" s="1400">
        <f t="shared" ca="1" si="2"/>
        <v>64</v>
      </c>
      <c r="CE8" s="1400">
        <f t="shared" ca="1" si="2"/>
        <v>64</v>
      </c>
      <c r="CF8" s="1400">
        <f t="shared" ca="1" si="2"/>
        <v>64</v>
      </c>
      <c r="CG8" s="1400">
        <f t="shared" ca="1" si="2"/>
        <v>64</v>
      </c>
      <c r="CH8" s="1400">
        <f t="shared" ca="1" si="2"/>
        <v>0</v>
      </c>
      <c r="CI8" s="1400">
        <f t="shared" ca="1" si="2"/>
        <v>0</v>
      </c>
      <c r="CJ8" s="1400">
        <f t="shared" ca="1" si="2"/>
        <v>96</v>
      </c>
      <c r="CK8" s="1400">
        <f t="shared" ca="1" si="2"/>
        <v>96</v>
      </c>
      <c r="CL8" s="1400">
        <f t="shared" ca="1" si="2"/>
        <v>96</v>
      </c>
      <c r="CM8" s="1400">
        <f t="shared" ca="1" si="2"/>
        <v>96</v>
      </c>
      <c r="CN8" s="1400">
        <f t="shared" ca="1" si="2"/>
        <v>96</v>
      </c>
      <c r="CO8" s="1400">
        <f t="shared" ca="1" si="2"/>
        <v>0</v>
      </c>
      <c r="CP8" s="1401">
        <f t="shared" ca="1" si="2"/>
        <v>0</v>
      </c>
    </row>
    <row r="9" spans="23:94">
      <c r="W9" s="1390" t="str">
        <f ca="1"/>
        <v>MKC_FL仕上げ計画</v>
      </c>
      <c r="X9" s="1391" t="str">
        <f ca="1"/>
        <v>MKC①</v>
      </c>
      <c r="Y9" s="1391" t="str">
        <f ca="1"/>
        <v>$F$162:$AL$191</v>
      </c>
      <c r="Z9" s="1391">
        <f ca="1"/>
        <v>3</v>
      </c>
      <c r="AA9" s="1391" t="str">
        <f ca="1"/>
        <v>MKC_FL</v>
      </c>
      <c r="AB9" s="1391" t="str">
        <f ca="1"/>
        <v>仕上げ計画</v>
      </c>
      <c r="AC9" s="1391">
        <f ca="1"/>
        <v>450</v>
      </c>
      <c r="AD9" s="1391">
        <f ca="1"/>
        <v>0</v>
      </c>
      <c r="AE9" s="1391">
        <f ca="1"/>
        <v>0</v>
      </c>
      <c r="AF9" s="1391">
        <f ca="1"/>
        <v>0</v>
      </c>
      <c r="AG9" s="1391">
        <f ca="1"/>
        <v>0</v>
      </c>
      <c r="AH9" s="1391">
        <f ca="1"/>
        <v>0</v>
      </c>
      <c r="AI9" s="1391">
        <f ca="1"/>
        <v>36</v>
      </c>
      <c r="AJ9" s="1391">
        <f ca="1"/>
        <v>36</v>
      </c>
      <c r="AK9" s="1391">
        <f ca="1"/>
        <v>36</v>
      </c>
      <c r="AL9" s="1391">
        <f ca="1"/>
        <v>0</v>
      </c>
      <c r="AM9" s="1391">
        <f ca="1"/>
        <v>0</v>
      </c>
      <c r="AN9" s="1391">
        <f ca="1"/>
        <v>36</v>
      </c>
      <c r="AO9" s="1391">
        <f ca="1"/>
        <v>36</v>
      </c>
      <c r="AP9" s="1391">
        <f ca="1"/>
        <v>18</v>
      </c>
      <c r="AQ9" s="1391">
        <f ca="1"/>
        <v>18</v>
      </c>
      <c r="AR9" s="1391">
        <f ca="1"/>
        <v>18</v>
      </c>
      <c r="AS9" s="1391">
        <f ca="1"/>
        <v>18</v>
      </c>
      <c r="AT9" s="1391">
        <f ca="1"/>
        <v>0</v>
      </c>
      <c r="AU9" s="1391">
        <f ca="1"/>
        <v>18</v>
      </c>
      <c r="AV9" s="1391">
        <f ca="1"/>
        <v>18</v>
      </c>
      <c r="AW9" s="1391">
        <f ca="1"/>
        <v>18</v>
      </c>
      <c r="AX9" s="1391">
        <f ca="1"/>
        <v>18</v>
      </c>
      <c r="AY9" s="1391">
        <f ca="1"/>
        <v>18</v>
      </c>
      <c r="AZ9" s="1391">
        <f ca="1"/>
        <v>18</v>
      </c>
      <c r="BA9" s="1391">
        <f ca="1"/>
        <v>0</v>
      </c>
      <c r="BB9" s="1391">
        <f ca="1"/>
        <v>18</v>
      </c>
      <c r="BC9" s="1391">
        <f ca="1"/>
        <v>18</v>
      </c>
      <c r="BD9" s="1391">
        <f ca="1"/>
        <v>18</v>
      </c>
      <c r="BE9" s="1391">
        <f ca="1"/>
        <v>18</v>
      </c>
      <c r="BF9" s="1391">
        <f ca="1"/>
        <v>18</v>
      </c>
      <c r="BG9" s="1391">
        <f ca="1"/>
        <v>0</v>
      </c>
      <c r="BH9" s="1392">
        <f ca="1"/>
        <v>0</v>
      </c>
      <c r="BJ9" s="1399">
        <f t="shared" ca="1" si="0"/>
        <v>3</v>
      </c>
      <c r="BK9" s="1400" t="str">
        <f t="shared" ca="1" si="0"/>
        <v>MKC_FL</v>
      </c>
      <c r="BL9" s="1400">
        <f t="shared" ca="1" si="1"/>
        <v>0</v>
      </c>
      <c r="BM9" s="1400">
        <f t="shared" ca="1" si="1"/>
        <v>0</v>
      </c>
      <c r="BN9" s="1400">
        <f t="shared" ca="1" si="1"/>
        <v>0</v>
      </c>
      <c r="BO9" s="1400">
        <f t="shared" ca="1" si="1"/>
        <v>0</v>
      </c>
      <c r="BP9" s="1400">
        <f t="shared" ca="1" si="1"/>
        <v>0</v>
      </c>
      <c r="BQ9" s="1400">
        <f t="shared" ca="1" si="1"/>
        <v>36</v>
      </c>
      <c r="BR9" s="1400">
        <f t="shared" ca="1" si="1"/>
        <v>36</v>
      </c>
      <c r="BS9" s="1400">
        <f t="shared" ca="1" si="1"/>
        <v>36</v>
      </c>
      <c r="BT9" s="1400">
        <f t="shared" ca="1" si="1"/>
        <v>0</v>
      </c>
      <c r="BU9" s="1400">
        <f t="shared" ca="1" si="1"/>
        <v>0</v>
      </c>
      <c r="BV9" s="1400">
        <f t="shared" ca="1" si="1"/>
        <v>36</v>
      </c>
      <c r="BW9" s="1400">
        <f t="shared" ca="1" si="1"/>
        <v>36</v>
      </c>
      <c r="BX9" s="1400">
        <f t="shared" ca="1" si="1"/>
        <v>18</v>
      </c>
      <c r="BY9" s="1400">
        <f t="shared" ca="1" si="1"/>
        <v>18</v>
      </c>
      <c r="BZ9" s="1400">
        <f t="shared" ca="1" si="1"/>
        <v>18</v>
      </c>
      <c r="CA9" s="1400">
        <f t="shared" ca="1" si="1"/>
        <v>18</v>
      </c>
      <c r="CB9" s="1400">
        <f t="shared" ca="1" si="2"/>
        <v>0</v>
      </c>
      <c r="CC9" s="1400">
        <f t="shared" ca="1" si="2"/>
        <v>18</v>
      </c>
      <c r="CD9" s="1400">
        <f t="shared" ca="1" si="2"/>
        <v>18</v>
      </c>
      <c r="CE9" s="1400">
        <f t="shared" ca="1" si="2"/>
        <v>18</v>
      </c>
      <c r="CF9" s="1400">
        <f t="shared" ca="1" si="2"/>
        <v>18</v>
      </c>
      <c r="CG9" s="1400">
        <f t="shared" ca="1" si="2"/>
        <v>18</v>
      </c>
      <c r="CH9" s="1400">
        <f t="shared" ca="1" si="2"/>
        <v>18</v>
      </c>
      <c r="CI9" s="1400">
        <f t="shared" ca="1" si="2"/>
        <v>0</v>
      </c>
      <c r="CJ9" s="1400">
        <f t="shared" ca="1" si="2"/>
        <v>18</v>
      </c>
      <c r="CK9" s="1400">
        <f t="shared" ca="1" si="2"/>
        <v>18</v>
      </c>
      <c r="CL9" s="1400">
        <f t="shared" ca="1" si="2"/>
        <v>18</v>
      </c>
      <c r="CM9" s="1400">
        <f t="shared" ca="1" si="2"/>
        <v>18</v>
      </c>
      <c r="CN9" s="1400">
        <f t="shared" ca="1" si="2"/>
        <v>18</v>
      </c>
      <c r="CO9" s="1400">
        <f t="shared" ca="1" si="2"/>
        <v>0</v>
      </c>
      <c r="CP9" s="1401">
        <f t="shared" ca="1" si="2"/>
        <v>0</v>
      </c>
    </row>
    <row r="10" spans="23:94">
      <c r="W10" s="1390" t="str">
        <f ca="1"/>
        <v>MKC_MPR仕上げ計画</v>
      </c>
      <c r="X10" s="1391" t="str">
        <f ca="1"/>
        <v>MKC②</v>
      </c>
      <c r="Y10" s="1391" t="str">
        <f ca="1"/>
        <v>$F$160:$AL$189</v>
      </c>
      <c r="Z10" s="1391">
        <f ca="1"/>
        <v>4</v>
      </c>
      <c r="AA10" s="1391" t="str">
        <f ca="1"/>
        <v>MKC_MPR</v>
      </c>
      <c r="AB10" s="1391" t="str">
        <f ca="1"/>
        <v>仕上げ計画</v>
      </c>
      <c r="AC10" s="1391">
        <f ca="1"/>
        <v>648</v>
      </c>
      <c r="AD10" s="1391">
        <f ca="1"/>
        <v>0</v>
      </c>
      <c r="AE10" s="1391">
        <f ca="1"/>
        <v>0</v>
      </c>
      <c r="AF10" s="1391">
        <f ca="1"/>
        <v>0</v>
      </c>
      <c r="AG10" s="1391">
        <f ca="1"/>
        <v>0</v>
      </c>
      <c r="AH10" s="1391">
        <f ca="1"/>
        <v>0</v>
      </c>
      <c r="AI10" s="1391">
        <f ca="1"/>
        <v>0</v>
      </c>
      <c r="AJ10" s="1391">
        <f ca="1"/>
        <v>0</v>
      </c>
      <c r="AK10" s="1391">
        <f ca="1"/>
        <v>0</v>
      </c>
      <c r="AL10" s="1391">
        <f ca="1"/>
        <v>0</v>
      </c>
      <c r="AM10" s="1391">
        <f ca="1"/>
        <v>0</v>
      </c>
      <c r="AN10" s="1391">
        <f ca="1"/>
        <v>108</v>
      </c>
      <c r="AO10" s="1391">
        <f ca="1"/>
        <v>0</v>
      </c>
      <c r="AP10" s="1391">
        <f ca="1"/>
        <v>0</v>
      </c>
      <c r="AQ10" s="1391">
        <f ca="1"/>
        <v>108</v>
      </c>
      <c r="AR10" s="1391">
        <f ca="1"/>
        <v>0</v>
      </c>
      <c r="AS10" s="1391">
        <f ca="1"/>
        <v>0</v>
      </c>
      <c r="AT10" s="1391">
        <f ca="1"/>
        <v>0</v>
      </c>
      <c r="AU10" s="1391">
        <f ca="1"/>
        <v>108</v>
      </c>
      <c r="AV10" s="1391">
        <f ca="1"/>
        <v>0</v>
      </c>
      <c r="AW10" s="1391">
        <f ca="1"/>
        <v>108</v>
      </c>
      <c r="AX10" s="1391">
        <f ca="1"/>
        <v>0</v>
      </c>
      <c r="AY10" s="1391">
        <f ca="1"/>
        <v>108</v>
      </c>
      <c r="AZ10" s="1391">
        <f ca="1"/>
        <v>0</v>
      </c>
      <c r="BA10" s="1391">
        <f ca="1"/>
        <v>0</v>
      </c>
      <c r="BB10" s="1391">
        <f ca="1"/>
        <v>0</v>
      </c>
      <c r="BC10" s="1391">
        <f ca="1"/>
        <v>108</v>
      </c>
      <c r="BD10" s="1391">
        <f ca="1"/>
        <v>0</v>
      </c>
      <c r="BE10" s="1391">
        <f ca="1"/>
        <v>0</v>
      </c>
      <c r="BF10" s="1391">
        <f ca="1"/>
        <v>0</v>
      </c>
      <c r="BG10" s="1391">
        <f ca="1"/>
        <v>0</v>
      </c>
      <c r="BH10" s="1392">
        <f ca="1"/>
        <v>0</v>
      </c>
      <c r="BJ10" s="1399">
        <f t="shared" ca="1" si="0"/>
        <v>4</v>
      </c>
      <c r="BK10" s="1400" t="str">
        <f t="shared" ca="1" si="0"/>
        <v>MKC_MPR</v>
      </c>
      <c r="BL10" s="1400">
        <f t="shared" ca="1" si="1"/>
        <v>0</v>
      </c>
      <c r="BM10" s="1400">
        <f t="shared" ca="1" si="1"/>
        <v>0</v>
      </c>
      <c r="BN10" s="1400">
        <f t="shared" ca="1" si="1"/>
        <v>0</v>
      </c>
      <c r="BO10" s="1400">
        <f t="shared" ca="1" si="1"/>
        <v>0</v>
      </c>
      <c r="BP10" s="1400">
        <f t="shared" ca="1" si="1"/>
        <v>0</v>
      </c>
      <c r="BQ10" s="1400">
        <f t="shared" ca="1" si="1"/>
        <v>0</v>
      </c>
      <c r="BR10" s="1400">
        <f t="shared" ca="1" si="1"/>
        <v>0</v>
      </c>
      <c r="BS10" s="1400">
        <f t="shared" ca="1" si="1"/>
        <v>0</v>
      </c>
      <c r="BT10" s="1400">
        <f t="shared" ca="1" si="1"/>
        <v>0</v>
      </c>
      <c r="BU10" s="1400">
        <f t="shared" ca="1" si="1"/>
        <v>0</v>
      </c>
      <c r="BV10" s="1400">
        <f t="shared" ca="1" si="1"/>
        <v>108</v>
      </c>
      <c r="BW10" s="1400">
        <f t="shared" ca="1" si="1"/>
        <v>0</v>
      </c>
      <c r="BX10" s="1400">
        <f t="shared" ca="1" si="1"/>
        <v>0</v>
      </c>
      <c r="BY10" s="1400">
        <f t="shared" ca="1" si="1"/>
        <v>108</v>
      </c>
      <c r="BZ10" s="1400">
        <f t="shared" ca="1" si="1"/>
        <v>0</v>
      </c>
      <c r="CA10" s="1400">
        <f t="shared" ca="1" si="1"/>
        <v>0</v>
      </c>
      <c r="CB10" s="1400">
        <f t="shared" ca="1" si="2"/>
        <v>0</v>
      </c>
      <c r="CC10" s="1400">
        <f t="shared" ca="1" si="2"/>
        <v>108</v>
      </c>
      <c r="CD10" s="1400">
        <f t="shared" ca="1" si="2"/>
        <v>0</v>
      </c>
      <c r="CE10" s="1400">
        <f t="shared" ca="1" si="2"/>
        <v>108</v>
      </c>
      <c r="CF10" s="1400">
        <f t="shared" ca="1" si="2"/>
        <v>0</v>
      </c>
      <c r="CG10" s="1400">
        <f t="shared" ca="1" si="2"/>
        <v>108</v>
      </c>
      <c r="CH10" s="1400">
        <f t="shared" ca="1" si="2"/>
        <v>0</v>
      </c>
      <c r="CI10" s="1400">
        <f t="shared" ca="1" si="2"/>
        <v>0</v>
      </c>
      <c r="CJ10" s="1400">
        <f t="shared" ca="1" si="2"/>
        <v>0</v>
      </c>
      <c r="CK10" s="1400">
        <f t="shared" ca="1" si="2"/>
        <v>108</v>
      </c>
      <c r="CL10" s="1400">
        <f t="shared" ca="1" si="2"/>
        <v>0</v>
      </c>
      <c r="CM10" s="1400">
        <f t="shared" ca="1" si="2"/>
        <v>0</v>
      </c>
      <c r="CN10" s="1400">
        <f t="shared" ca="1" si="2"/>
        <v>0</v>
      </c>
      <c r="CO10" s="1400">
        <f t="shared" ca="1" si="2"/>
        <v>0</v>
      </c>
      <c r="CP10" s="1401">
        <f t="shared" ca="1" si="2"/>
        <v>0</v>
      </c>
    </row>
    <row r="11" spans="23:94">
      <c r="W11" s="1390" t="str">
        <f ca="1"/>
        <v>MKC_MPL仕上げ計画</v>
      </c>
      <c r="X11" s="1391" t="str">
        <f ca="1"/>
        <v>MKC②</v>
      </c>
      <c r="Y11" s="1391" t="str">
        <f ca="1"/>
        <v>$F$160:$AL$189</v>
      </c>
      <c r="Z11" s="1391">
        <f ca="1"/>
        <v>5</v>
      </c>
      <c r="AA11" s="1391" t="str">
        <f ca="1"/>
        <v>MKC_MPL</v>
      </c>
      <c r="AB11" s="1391" t="str">
        <f ca="1"/>
        <v>仕上げ計画</v>
      </c>
      <c r="AC11" s="1391">
        <f ca="1"/>
        <v>648</v>
      </c>
      <c r="AD11" s="1391">
        <f ca="1"/>
        <v>0</v>
      </c>
      <c r="AE11" s="1391">
        <f ca="1"/>
        <v>0</v>
      </c>
      <c r="AF11" s="1391">
        <f ca="1"/>
        <v>0</v>
      </c>
      <c r="AG11" s="1391">
        <f ca="1"/>
        <v>0</v>
      </c>
      <c r="AH11" s="1391">
        <f ca="1"/>
        <v>0</v>
      </c>
      <c r="AI11" s="1391">
        <f ca="1"/>
        <v>0</v>
      </c>
      <c r="AJ11" s="1391">
        <f ca="1"/>
        <v>0</v>
      </c>
      <c r="AK11" s="1391">
        <f ca="1"/>
        <v>0</v>
      </c>
      <c r="AL11" s="1391">
        <f ca="1"/>
        <v>0</v>
      </c>
      <c r="AM11" s="1391">
        <f ca="1"/>
        <v>0</v>
      </c>
      <c r="AN11" s="1391">
        <f ca="1"/>
        <v>108</v>
      </c>
      <c r="AO11" s="1391">
        <f ca="1"/>
        <v>0</v>
      </c>
      <c r="AP11" s="1391">
        <f ca="1"/>
        <v>108</v>
      </c>
      <c r="AQ11" s="1391">
        <f ca="1"/>
        <v>0</v>
      </c>
      <c r="AR11" s="1391">
        <f ca="1"/>
        <v>108</v>
      </c>
      <c r="AS11" s="1391">
        <f ca="1"/>
        <v>0</v>
      </c>
      <c r="AT11" s="1391">
        <f ca="1"/>
        <v>0</v>
      </c>
      <c r="AU11" s="1391">
        <f ca="1"/>
        <v>0</v>
      </c>
      <c r="AV11" s="1391">
        <f ca="1"/>
        <v>108</v>
      </c>
      <c r="AW11" s="1391">
        <f ca="1"/>
        <v>0</v>
      </c>
      <c r="AX11" s="1391">
        <f ca="1"/>
        <v>108</v>
      </c>
      <c r="AY11" s="1391">
        <f ca="1"/>
        <v>0</v>
      </c>
      <c r="AZ11" s="1391">
        <f ca="1"/>
        <v>0</v>
      </c>
      <c r="BA11" s="1391">
        <f ca="1"/>
        <v>0</v>
      </c>
      <c r="BB11" s="1391">
        <f ca="1"/>
        <v>108</v>
      </c>
      <c r="BC11" s="1391">
        <f ca="1"/>
        <v>0</v>
      </c>
      <c r="BD11" s="1391">
        <f ca="1"/>
        <v>0</v>
      </c>
      <c r="BE11" s="1391">
        <f ca="1"/>
        <v>0</v>
      </c>
      <c r="BF11" s="1391">
        <f ca="1"/>
        <v>0</v>
      </c>
      <c r="BG11" s="1391">
        <f ca="1"/>
        <v>0</v>
      </c>
      <c r="BH11" s="1392">
        <f ca="1"/>
        <v>0</v>
      </c>
      <c r="BJ11" s="1399">
        <f t="shared" ca="1" si="0"/>
        <v>5</v>
      </c>
      <c r="BK11" s="1400" t="str">
        <f t="shared" ca="1" si="0"/>
        <v>MKC_MPL</v>
      </c>
      <c r="BL11" s="1400">
        <f t="shared" ca="1" si="1"/>
        <v>0</v>
      </c>
      <c r="BM11" s="1400">
        <f t="shared" ca="1" si="1"/>
        <v>0</v>
      </c>
      <c r="BN11" s="1400">
        <f t="shared" ca="1" si="1"/>
        <v>0</v>
      </c>
      <c r="BO11" s="1400">
        <f t="shared" ca="1" si="1"/>
        <v>0</v>
      </c>
      <c r="BP11" s="1400">
        <f t="shared" ca="1" si="1"/>
        <v>0</v>
      </c>
      <c r="BQ11" s="1400">
        <f t="shared" ca="1" si="1"/>
        <v>0</v>
      </c>
      <c r="BR11" s="1400">
        <f t="shared" ca="1" si="1"/>
        <v>0</v>
      </c>
      <c r="BS11" s="1400">
        <f t="shared" ca="1" si="1"/>
        <v>0</v>
      </c>
      <c r="BT11" s="1400">
        <f t="shared" ca="1" si="1"/>
        <v>0</v>
      </c>
      <c r="BU11" s="1400">
        <f t="shared" ca="1" si="1"/>
        <v>0</v>
      </c>
      <c r="BV11" s="1400">
        <f t="shared" ca="1" si="1"/>
        <v>108</v>
      </c>
      <c r="BW11" s="1400">
        <f t="shared" ca="1" si="1"/>
        <v>0</v>
      </c>
      <c r="BX11" s="1400">
        <f t="shared" ca="1" si="1"/>
        <v>108</v>
      </c>
      <c r="BY11" s="1400">
        <f t="shared" ca="1" si="1"/>
        <v>0</v>
      </c>
      <c r="BZ11" s="1400">
        <f t="shared" ca="1" si="1"/>
        <v>108</v>
      </c>
      <c r="CA11" s="1400">
        <f t="shared" ca="1" si="1"/>
        <v>0</v>
      </c>
      <c r="CB11" s="1400">
        <f t="shared" ca="1" si="2"/>
        <v>0</v>
      </c>
      <c r="CC11" s="1400">
        <f t="shared" ca="1" si="2"/>
        <v>0</v>
      </c>
      <c r="CD11" s="1400">
        <f t="shared" ca="1" si="2"/>
        <v>108</v>
      </c>
      <c r="CE11" s="1400">
        <f t="shared" ca="1" si="2"/>
        <v>0</v>
      </c>
      <c r="CF11" s="1400">
        <f t="shared" ca="1" si="2"/>
        <v>108</v>
      </c>
      <c r="CG11" s="1400">
        <f t="shared" ca="1" si="2"/>
        <v>0</v>
      </c>
      <c r="CH11" s="1400">
        <f t="shared" ca="1" si="2"/>
        <v>0</v>
      </c>
      <c r="CI11" s="1400">
        <f t="shared" ca="1" si="2"/>
        <v>0</v>
      </c>
      <c r="CJ11" s="1400">
        <f t="shared" ca="1" si="2"/>
        <v>108</v>
      </c>
      <c r="CK11" s="1400">
        <f t="shared" ca="1" si="2"/>
        <v>0</v>
      </c>
      <c r="CL11" s="1400">
        <f t="shared" ca="1" si="2"/>
        <v>0</v>
      </c>
      <c r="CM11" s="1400">
        <f t="shared" ca="1" si="2"/>
        <v>0</v>
      </c>
      <c r="CN11" s="1400">
        <f t="shared" ca="1" si="2"/>
        <v>0</v>
      </c>
      <c r="CO11" s="1400">
        <f t="shared" ca="1" si="2"/>
        <v>0</v>
      </c>
      <c r="CP11" s="1401">
        <f t="shared" ca="1" si="2"/>
        <v>0</v>
      </c>
    </row>
    <row r="12" spans="23:94">
      <c r="W12" s="1390" t="str">
        <f ca="1"/>
        <v>MKC_SWA仕上げ計画</v>
      </c>
      <c r="X12" s="1391" t="str">
        <f ca="1"/>
        <v>MKC②</v>
      </c>
      <c r="Y12" s="1391" t="str">
        <f ca="1"/>
        <v>$F$160:$AL$189</v>
      </c>
      <c r="Z12" s="1391">
        <f ca="1"/>
        <v>6</v>
      </c>
      <c r="AA12" s="1391" t="str">
        <f ca="1"/>
        <v>MKC_SWA</v>
      </c>
      <c r="AB12" s="1391" t="str">
        <f ca="1"/>
        <v>仕上げ計画</v>
      </c>
      <c r="AC12" s="1391">
        <f ca="1"/>
        <v>504</v>
      </c>
      <c r="AD12" s="1391">
        <f ca="1"/>
        <v>0</v>
      </c>
      <c r="AE12" s="1391">
        <f ca="1"/>
        <v>0</v>
      </c>
      <c r="AF12" s="1391">
        <f ca="1"/>
        <v>0</v>
      </c>
      <c r="AG12" s="1391">
        <f ca="1"/>
        <v>0</v>
      </c>
      <c r="AH12" s="1391">
        <f ca="1"/>
        <v>0</v>
      </c>
      <c r="AI12" s="1391">
        <f ca="1"/>
        <v>48</v>
      </c>
      <c r="AJ12" s="1391">
        <f ca="1"/>
        <v>48</v>
      </c>
      <c r="AK12" s="1391">
        <f ca="1"/>
        <v>48</v>
      </c>
      <c r="AL12" s="1391">
        <f ca="1"/>
        <v>0</v>
      </c>
      <c r="AM12" s="1391">
        <f ca="1"/>
        <v>0</v>
      </c>
      <c r="AN12" s="1391">
        <f ca="1"/>
        <v>48</v>
      </c>
      <c r="AO12" s="1391">
        <f ca="1"/>
        <v>48</v>
      </c>
      <c r="AP12" s="1391">
        <f ca="1"/>
        <v>48</v>
      </c>
      <c r="AQ12" s="1391">
        <f ca="1"/>
        <v>48</v>
      </c>
      <c r="AR12" s="1391">
        <f ca="1"/>
        <v>48</v>
      </c>
      <c r="AS12" s="1391">
        <f ca="1"/>
        <v>0</v>
      </c>
      <c r="AT12" s="1391">
        <f ca="1"/>
        <v>0</v>
      </c>
      <c r="AU12" s="1391">
        <f ca="1"/>
        <v>24</v>
      </c>
      <c r="AV12" s="1391">
        <f ca="1"/>
        <v>0</v>
      </c>
      <c r="AW12" s="1391">
        <f ca="1"/>
        <v>0</v>
      </c>
      <c r="AX12" s="1391">
        <f ca="1"/>
        <v>0</v>
      </c>
      <c r="AY12" s="1391">
        <f ca="1"/>
        <v>0</v>
      </c>
      <c r="AZ12" s="1391">
        <f ca="1"/>
        <v>0</v>
      </c>
      <c r="BA12" s="1391">
        <f ca="1"/>
        <v>0</v>
      </c>
      <c r="BB12" s="1391">
        <f ca="1"/>
        <v>0</v>
      </c>
      <c r="BC12" s="1391">
        <f ca="1"/>
        <v>48</v>
      </c>
      <c r="BD12" s="1391">
        <f ca="1"/>
        <v>48</v>
      </c>
      <c r="BE12" s="1391">
        <f ca="1"/>
        <v>0</v>
      </c>
      <c r="BF12" s="1391">
        <f ca="1"/>
        <v>0</v>
      </c>
      <c r="BG12" s="1391">
        <f ca="1"/>
        <v>0</v>
      </c>
      <c r="BH12" s="1392">
        <f ca="1"/>
        <v>0</v>
      </c>
      <c r="BJ12" s="1399">
        <f t="shared" ca="1" si="0"/>
        <v>6</v>
      </c>
      <c r="BK12" s="1400" t="str">
        <f t="shared" ca="1" si="0"/>
        <v>MKC_SWA</v>
      </c>
      <c r="BL12" s="1400">
        <f t="shared" ca="1" si="1"/>
        <v>0</v>
      </c>
      <c r="BM12" s="1400">
        <f t="shared" ca="1" si="1"/>
        <v>0</v>
      </c>
      <c r="BN12" s="1400">
        <f t="shared" ca="1" si="1"/>
        <v>0</v>
      </c>
      <c r="BO12" s="1400">
        <f t="shared" ca="1" si="1"/>
        <v>0</v>
      </c>
      <c r="BP12" s="1400">
        <f t="shared" ca="1" si="1"/>
        <v>0</v>
      </c>
      <c r="BQ12" s="1400">
        <f t="shared" ca="1" si="1"/>
        <v>48</v>
      </c>
      <c r="BR12" s="1400">
        <f t="shared" ca="1" si="1"/>
        <v>48</v>
      </c>
      <c r="BS12" s="1400">
        <f t="shared" ca="1" si="1"/>
        <v>48</v>
      </c>
      <c r="BT12" s="1400">
        <f t="shared" ca="1" si="1"/>
        <v>0</v>
      </c>
      <c r="BU12" s="1400">
        <f t="shared" ca="1" si="1"/>
        <v>0</v>
      </c>
      <c r="BV12" s="1400">
        <f t="shared" ca="1" si="1"/>
        <v>48</v>
      </c>
      <c r="BW12" s="1400">
        <f t="shared" ca="1" si="1"/>
        <v>48</v>
      </c>
      <c r="BX12" s="1400">
        <f t="shared" ca="1" si="1"/>
        <v>48</v>
      </c>
      <c r="BY12" s="1400">
        <f t="shared" ca="1" si="1"/>
        <v>48</v>
      </c>
      <c r="BZ12" s="1400">
        <f t="shared" ca="1" si="1"/>
        <v>48</v>
      </c>
      <c r="CA12" s="1400">
        <f t="shared" ca="1" si="1"/>
        <v>0</v>
      </c>
      <c r="CB12" s="1400">
        <f t="shared" ca="1" si="2"/>
        <v>0</v>
      </c>
      <c r="CC12" s="1400">
        <f t="shared" ca="1" si="2"/>
        <v>24</v>
      </c>
      <c r="CD12" s="1400">
        <f t="shared" ca="1" si="2"/>
        <v>0</v>
      </c>
      <c r="CE12" s="1400">
        <f t="shared" ca="1" si="2"/>
        <v>0</v>
      </c>
      <c r="CF12" s="1400">
        <f t="shared" ca="1" si="2"/>
        <v>0</v>
      </c>
      <c r="CG12" s="1400">
        <f t="shared" ca="1" si="2"/>
        <v>0</v>
      </c>
      <c r="CH12" s="1400">
        <f t="shared" ca="1" si="2"/>
        <v>0</v>
      </c>
      <c r="CI12" s="1400">
        <f t="shared" ca="1" si="2"/>
        <v>0</v>
      </c>
      <c r="CJ12" s="1400">
        <f t="shared" ca="1" si="2"/>
        <v>0</v>
      </c>
      <c r="CK12" s="1400">
        <f t="shared" ca="1" si="2"/>
        <v>48</v>
      </c>
      <c r="CL12" s="1400">
        <f t="shared" ca="1" si="2"/>
        <v>48</v>
      </c>
      <c r="CM12" s="1400">
        <f t="shared" ca="1" si="2"/>
        <v>0</v>
      </c>
      <c r="CN12" s="1400">
        <f t="shared" ca="1" si="2"/>
        <v>0</v>
      </c>
      <c r="CO12" s="1400">
        <f t="shared" ca="1" si="2"/>
        <v>0</v>
      </c>
      <c r="CP12" s="1401">
        <f t="shared" ca="1" si="2"/>
        <v>0</v>
      </c>
    </row>
    <row r="13" spans="23:94">
      <c r="W13" s="1390" t="str">
        <f ca="1"/>
        <v>MKR_HP仕上げ計画</v>
      </c>
      <c r="X13" s="1391" t="str">
        <f ca="1"/>
        <v>MKR</v>
      </c>
      <c r="Y13" s="1391" t="str">
        <f ca="1"/>
        <v>$F$153:$AL$182</v>
      </c>
      <c r="Z13" s="1391">
        <f ca="1"/>
        <v>7</v>
      </c>
      <c r="AA13" s="1391" t="str">
        <f ca="1"/>
        <v>MKR_HP</v>
      </c>
      <c r="AB13" s="1391" t="str">
        <f ca="1"/>
        <v>仕上げ計画</v>
      </c>
      <c r="AC13" s="1391">
        <f ca="1"/>
        <v>360</v>
      </c>
      <c r="AD13" s="1391">
        <f ca="1"/>
        <v>0</v>
      </c>
      <c r="AE13" s="1391">
        <f ca="1"/>
        <v>0</v>
      </c>
      <c r="AF13" s="1391">
        <f ca="1"/>
        <v>0</v>
      </c>
      <c r="AG13" s="1391">
        <f ca="1"/>
        <v>0</v>
      </c>
      <c r="AH13" s="1391">
        <f ca="1"/>
        <v>0</v>
      </c>
      <c r="AI13" s="1391">
        <f ca="1"/>
        <v>0</v>
      </c>
      <c r="AJ13" s="1391">
        <f ca="1"/>
        <v>0</v>
      </c>
      <c r="AK13" s="1391">
        <f ca="1"/>
        <v>0</v>
      </c>
      <c r="AL13" s="1391">
        <f ca="1"/>
        <v>0</v>
      </c>
      <c r="AM13" s="1391">
        <f ca="1"/>
        <v>0</v>
      </c>
      <c r="AN13" s="1391">
        <f ca="1"/>
        <v>0</v>
      </c>
      <c r="AO13" s="1391">
        <f ca="1"/>
        <v>0</v>
      </c>
      <c r="AP13" s="1391">
        <f ca="1"/>
        <v>0</v>
      </c>
      <c r="AQ13" s="1391">
        <f ca="1"/>
        <v>60</v>
      </c>
      <c r="AR13" s="1391">
        <f ca="1"/>
        <v>60</v>
      </c>
      <c r="AS13" s="1391">
        <f ca="1"/>
        <v>0</v>
      </c>
      <c r="AT13" s="1391">
        <f ca="1"/>
        <v>0</v>
      </c>
      <c r="AU13" s="1391">
        <f ca="1"/>
        <v>60</v>
      </c>
      <c r="AV13" s="1391">
        <f ca="1"/>
        <v>120</v>
      </c>
      <c r="AW13" s="1391">
        <f ca="1"/>
        <v>60</v>
      </c>
      <c r="AX13" s="1391">
        <f ca="1"/>
        <v>0</v>
      </c>
      <c r="AY13" s="1391">
        <f ca="1"/>
        <v>0</v>
      </c>
      <c r="AZ13" s="1391">
        <f ca="1"/>
        <v>0</v>
      </c>
      <c r="BA13" s="1391">
        <f ca="1"/>
        <v>0</v>
      </c>
      <c r="BB13" s="1391">
        <f ca="1"/>
        <v>0</v>
      </c>
      <c r="BC13" s="1391">
        <f ca="1"/>
        <v>0</v>
      </c>
      <c r="BD13" s="1391">
        <f ca="1"/>
        <v>0</v>
      </c>
      <c r="BE13" s="1391">
        <f ca="1"/>
        <v>0</v>
      </c>
      <c r="BF13" s="1391">
        <f ca="1"/>
        <v>0</v>
      </c>
      <c r="BG13" s="1391">
        <f ca="1"/>
        <v>0</v>
      </c>
      <c r="BH13" s="1392">
        <f ca="1"/>
        <v>0</v>
      </c>
      <c r="BJ13" s="1399">
        <f t="shared" ca="1" si="0"/>
        <v>7</v>
      </c>
      <c r="BK13" s="1400" t="str">
        <f t="shared" ca="1" si="0"/>
        <v>MKR_HP</v>
      </c>
      <c r="BL13" s="1400">
        <f t="shared" ca="1" si="1"/>
        <v>0</v>
      </c>
      <c r="BM13" s="1400">
        <f t="shared" ca="1" si="1"/>
        <v>0</v>
      </c>
      <c r="BN13" s="1400">
        <f t="shared" ca="1" si="1"/>
        <v>0</v>
      </c>
      <c r="BO13" s="1400">
        <f t="shared" ca="1" si="1"/>
        <v>0</v>
      </c>
      <c r="BP13" s="1400">
        <f t="shared" ca="1" si="1"/>
        <v>0</v>
      </c>
      <c r="BQ13" s="1400">
        <f t="shared" ca="1" si="1"/>
        <v>0</v>
      </c>
      <c r="BR13" s="1400">
        <f t="shared" ca="1" si="1"/>
        <v>0</v>
      </c>
      <c r="BS13" s="1400">
        <f t="shared" ca="1" si="1"/>
        <v>0</v>
      </c>
      <c r="BT13" s="1400">
        <f t="shared" ca="1" si="1"/>
        <v>0</v>
      </c>
      <c r="BU13" s="1400">
        <f t="shared" ca="1" si="1"/>
        <v>0</v>
      </c>
      <c r="BV13" s="1400">
        <f t="shared" ca="1" si="1"/>
        <v>0</v>
      </c>
      <c r="BW13" s="1400">
        <f t="shared" ca="1" si="1"/>
        <v>0</v>
      </c>
      <c r="BX13" s="1400">
        <f t="shared" ca="1" si="1"/>
        <v>0</v>
      </c>
      <c r="BY13" s="1400">
        <f t="shared" ca="1" si="1"/>
        <v>60</v>
      </c>
      <c r="BZ13" s="1400">
        <f t="shared" ca="1" si="1"/>
        <v>60</v>
      </c>
      <c r="CA13" s="1400">
        <f t="shared" ca="1" si="1"/>
        <v>0</v>
      </c>
      <c r="CB13" s="1400">
        <f t="shared" ca="1" si="2"/>
        <v>0</v>
      </c>
      <c r="CC13" s="1400">
        <f t="shared" ca="1" si="2"/>
        <v>60</v>
      </c>
      <c r="CD13" s="1400">
        <f t="shared" ca="1" si="2"/>
        <v>120</v>
      </c>
      <c r="CE13" s="1400">
        <f t="shared" ca="1" si="2"/>
        <v>60</v>
      </c>
      <c r="CF13" s="1400">
        <f t="shared" ca="1" si="2"/>
        <v>0</v>
      </c>
      <c r="CG13" s="1400">
        <f t="shared" ca="1" si="2"/>
        <v>0</v>
      </c>
      <c r="CH13" s="1400">
        <f t="shared" ca="1" si="2"/>
        <v>0</v>
      </c>
      <c r="CI13" s="1400">
        <f t="shared" ca="1" si="2"/>
        <v>0</v>
      </c>
      <c r="CJ13" s="1400">
        <f t="shared" ca="1" si="2"/>
        <v>0</v>
      </c>
      <c r="CK13" s="1400">
        <f t="shared" ca="1" si="2"/>
        <v>0</v>
      </c>
      <c r="CL13" s="1400">
        <f t="shared" ca="1" si="2"/>
        <v>0</v>
      </c>
      <c r="CM13" s="1400">
        <f t="shared" ca="1" si="2"/>
        <v>0</v>
      </c>
      <c r="CN13" s="1400">
        <f t="shared" ca="1" si="2"/>
        <v>0</v>
      </c>
      <c r="CO13" s="1400">
        <f t="shared" ca="1" si="2"/>
        <v>0</v>
      </c>
      <c r="CP13" s="1401">
        <f t="shared" ca="1" si="2"/>
        <v>0</v>
      </c>
    </row>
    <row r="14" spans="23:94" ht="11.7" customHeight="1">
      <c r="W14" s="1390" t="str">
        <f ca="1"/>
        <v>MKR_PB仕上げ計画</v>
      </c>
      <c r="X14" s="1391" t="str">
        <f ca="1"/>
        <v>MKR</v>
      </c>
      <c r="Y14" s="1391" t="str">
        <f ca="1"/>
        <v>$F$153:$AL$182</v>
      </c>
      <c r="Z14" s="1391">
        <f ca="1"/>
        <v>8</v>
      </c>
      <c r="AA14" s="1391" t="str">
        <f ca="1"/>
        <v>MKR_PB</v>
      </c>
      <c r="AB14" s="1391" t="str">
        <f ca="1"/>
        <v>仕上げ計画</v>
      </c>
      <c r="AC14" s="1391">
        <f ca="1"/>
        <v>360</v>
      </c>
      <c r="AD14" s="1391">
        <f ca="1"/>
        <v>0</v>
      </c>
      <c r="AE14" s="1391">
        <f ca="1"/>
        <v>0</v>
      </c>
      <c r="AF14" s="1391">
        <f ca="1"/>
        <v>0</v>
      </c>
      <c r="AG14" s="1391">
        <f ca="1"/>
        <v>0</v>
      </c>
      <c r="AH14" s="1391">
        <f ca="1"/>
        <v>0</v>
      </c>
      <c r="AI14" s="1391">
        <f ca="1"/>
        <v>0</v>
      </c>
      <c r="AJ14" s="1391">
        <f ca="1"/>
        <v>0</v>
      </c>
      <c r="AK14" s="1391">
        <f ca="1"/>
        <v>0</v>
      </c>
      <c r="AL14" s="1391">
        <f ca="1"/>
        <v>0</v>
      </c>
      <c r="AM14" s="1391">
        <f ca="1"/>
        <v>0</v>
      </c>
      <c r="AN14" s="1391">
        <f ca="1"/>
        <v>0</v>
      </c>
      <c r="AO14" s="1391">
        <f ca="1"/>
        <v>0</v>
      </c>
      <c r="AP14" s="1391">
        <f ca="1"/>
        <v>24</v>
      </c>
      <c r="AQ14" s="1391">
        <f ca="1"/>
        <v>24</v>
      </c>
      <c r="AR14" s="1391">
        <f ca="1"/>
        <v>48</v>
      </c>
      <c r="AS14" s="1391">
        <f ca="1"/>
        <v>0</v>
      </c>
      <c r="AT14" s="1391">
        <f ca="1"/>
        <v>0</v>
      </c>
      <c r="AU14" s="1391">
        <f ca="1"/>
        <v>72</v>
      </c>
      <c r="AV14" s="1391">
        <f ca="1"/>
        <v>72</v>
      </c>
      <c r="AW14" s="1391">
        <f ca="1"/>
        <v>48</v>
      </c>
      <c r="AX14" s="1391">
        <f ca="1"/>
        <v>48</v>
      </c>
      <c r="AY14" s="1391">
        <f ca="1"/>
        <v>24</v>
      </c>
      <c r="AZ14" s="1391">
        <f ca="1"/>
        <v>0</v>
      </c>
      <c r="BA14" s="1391">
        <f ca="1"/>
        <v>0</v>
      </c>
      <c r="BB14" s="1391">
        <f ca="1"/>
        <v>0</v>
      </c>
      <c r="BC14" s="1391">
        <f ca="1"/>
        <v>0</v>
      </c>
      <c r="BD14" s="1391">
        <f ca="1"/>
        <v>0</v>
      </c>
      <c r="BE14" s="1391">
        <f ca="1"/>
        <v>0</v>
      </c>
      <c r="BF14" s="1391">
        <f ca="1"/>
        <v>0</v>
      </c>
      <c r="BG14" s="1391">
        <f ca="1"/>
        <v>0</v>
      </c>
      <c r="BH14" s="1392">
        <f ca="1"/>
        <v>0</v>
      </c>
      <c r="BJ14" s="1399">
        <f t="shared" ca="1" si="0"/>
        <v>8</v>
      </c>
      <c r="BK14" s="1400" t="str">
        <f t="shared" ca="1" si="0"/>
        <v>MKR_PB</v>
      </c>
      <c r="BL14" s="1400">
        <f t="shared" ca="1" si="1"/>
        <v>0</v>
      </c>
      <c r="BM14" s="1400">
        <f t="shared" ca="1" si="1"/>
        <v>0</v>
      </c>
      <c r="BN14" s="1400">
        <f t="shared" ca="1" si="1"/>
        <v>0</v>
      </c>
      <c r="BO14" s="1400">
        <f t="shared" ca="1" si="1"/>
        <v>0</v>
      </c>
      <c r="BP14" s="1400">
        <f t="shared" ca="1" si="1"/>
        <v>0</v>
      </c>
      <c r="BQ14" s="1400">
        <f t="shared" ca="1" si="1"/>
        <v>0</v>
      </c>
      <c r="BR14" s="1400">
        <f t="shared" ca="1" si="1"/>
        <v>0</v>
      </c>
      <c r="BS14" s="1400">
        <f t="shared" ca="1" si="1"/>
        <v>0</v>
      </c>
      <c r="BT14" s="1400">
        <f t="shared" ca="1" si="1"/>
        <v>0</v>
      </c>
      <c r="BU14" s="1400">
        <f t="shared" ca="1" si="1"/>
        <v>0</v>
      </c>
      <c r="BV14" s="1400">
        <f t="shared" ca="1" si="1"/>
        <v>0</v>
      </c>
      <c r="BW14" s="1400">
        <f t="shared" ca="1" si="1"/>
        <v>0</v>
      </c>
      <c r="BX14" s="1400">
        <f t="shared" ca="1" si="1"/>
        <v>24</v>
      </c>
      <c r="BY14" s="1400">
        <f t="shared" ca="1" si="1"/>
        <v>24</v>
      </c>
      <c r="BZ14" s="1400">
        <f t="shared" ca="1" si="1"/>
        <v>48</v>
      </c>
      <c r="CA14" s="1400">
        <f t="shared" ca="1" si="1"/>
        <v>0</v>
      </c>
      <c r="CB14" s="1400">
        <f t="shared" ca="1" si="2"/>
        <v>0</v>
      </c>
      <c r="CC14" s="1400">
        <f t="shared" ca="1" si="2"/>
        <v>72</v>
      </c>
      <c r="CD14" s="1400">
        <f t="shared" ca="1" si="2"/>
        <v>72</v>
      </c>
      <c r="CE14" s="1400">
        <f t="shared" ca="1" si="2"/>
        <v>48</v>
      </c>
      <c r="CF14" s="1400">
        <f t="shared" ca="1" si="2"/>
        <v>48</v>
      </c>
      <c r="CG14" s="1400">
        <f t="shared" ca="1" si="2"/>
        <v>24</v>
      </c>
      <c r="CH14" s="1400">
        <f t="shared" ca="1" si="2"/>
        <v>0</v>
      </c>
      <c r="CI14" s="1400">
        <f t="shared" ca="1" si="2"/>
        <v>0</v>
      </c>
      <c r="CJ14" s="1400">
        <f t="shared" ca="1" si="2"/>
        <v>0</v>
      </c>
      <c r="CK14" s="1400">
        <f t="shared" ca="1" si="2"/>
        <v>0</v>
      </c>
      <c r="CL14" s="1400">
        <f t="shared" ca="1" si="2"/>
        <v>0</v>
      </c>
      <c r="CM14" s="1400">
        <f t="shared" ca="1" si="2"/>
        <v>0</v>
      </c>
      <c r="CN14" s="1400">
        <f t="shared" ca="1" si="2"/>
        <v>0</v>
      </c>
      <c r="CO14" s="1400">
        <f t="shared" ca="1" si="2"/>
        <v>0</v>
      </c>
      <c r="CP14" s="1401">
        <f t="shared" ca="1" si="2"/>
        <v>0</v>
      </c>
    </row>
    <row r="15" spans="23:94">
      <c r="W15" s="1390" t="str">
        <f ca="1"/>
        <v>MLC_RC仕上げ計画</v>
      </c>
      <c r="X15" s="1391" t="str">
        <f ca="1"/>
        <v>MKJ・MLC・MLL</v>
      </c>
      <c r="Y15" s="1391" t="str">
        <f ca="1"/>
        <v>$F$253:$AL$282</v>
      </c>
      <c r="Z15" s="1391">
        <f ca="1"/>
        <v>9</v>
      </c>
      <c r="AA15" s="1391" t="str">
        <f ca="1"/>
        <v>MLC_RC</v>
      </c>
      <c r="AB15" s="1391" t="str">
        <f ca="1"/>
        <v>仕上げ計画</v>
      </c>
      <c r="AC15" s="1391">
        <f ca="1"/>
        <v>3168</v>
      </c>
      <c r="AD15" s="1391">
        <f ca="1"/>
        <v>0</v>
      </c>
      <c r="AE15" s="1391">
        <f ca="1"/>
        <v>0</v>
      </c>
      <c r="AF15" s="1391">
        <f ca="1"/>
        <v>0</v>
      </c>
      <c r="AG15" s="1391">
        <f ca="1"/>
        <v>0</v>
      </c>
      <c r="AH15" s="1391">
        <f ca="1"/>
        <v>0</v>
      </c>
      <c r="AI15" s="1391">
        <f ca="1"/>
        <v>192</v>
      </c>
      <c r="AJ15" s="1391">
        <f ca="1"/>
        <v>160</v>
      </c>
      <c r="AK15" s="1391">
        <f ca="1"/>
        <v>160</v>
      </c>
      <c r="AL15" s="1391">
        <f ca="1"/>
        <v>0</v>
      </c>
      <c r="AM15" s="1391">
        <f ca="1"/>
        <v>0</v>
      </c>
      <c r="AN15" s="1391">
        <f ca="1"/>
        <v>160</v>
      </c>
      <c r="AO15" s="1391">
        <f ca="1"/>
        <v>128</v>
      </c>
      <c r="AP15" s="1391">
        <f ca="1"/>
        <v>160</v>
      </c>
      <c r="AQ15" s="1391">
        <f ca="1"/>
        <v>128</v>
      </c>
      <c r="AR15" s="1391">
        <f ca="1"/>
        <v>160</v>
      </c>
      <c r="AS15" s="1391">
        <f ca="1"/>
        <v>64</v>
      </c>
      <c r="AT15" s="1391">
        <f ca="1"/>
        <v>64</v>
      </c>
      <c r="AU15" s="1391">
        <f ca="1"/>
        <v>160</v>
      </c>
      <c r="AV15" s="1391">
        <f ca="1"/>
        <v>160</v>
      </c>
      <c r="AW15" s="1391">
        <f ca="1"/>
        <v>160</v>
      </c>
      <c r="AX15" s="1391">
        <f ca="1"/>
        <v>128</v>
      </c>
      <c r="AY15" s="1391">
        <f ca="1"/>
        <v>160</v>
      </c>
      <c r="AZ15" s="1391">
        <f ca="1"/>
        <v>128</v>
      </c>
      <c r="BA15" s="1391">
        <f ca="1"/>
        <v>64</v>
      </c>
      <c r="BB15" s="1391">
        <f ca="1"/>
        <v>192</v>
      </c>
      <c r="BC15" s="1391">
        <f ca="1"/>
        <v>160</v>
      </c>
      <c r="BD15" s="1391">
        <f ca="1"/>
        <v>160</v>
      </c>
      <c r="BE15" s="1391">
        <f ca="1"/>
        <v>160</v>
      </c>
      <c r="BF15" s="1391">
        <f ca="1"/>
        <v>160</v>
      </c>
      <c r="BG15" s="1391">
        <f ca="1"/>
        <v>0</v>
      </c>
      <c r="BH15" s="1392">
        <f ca="1"/>
        <v>0</v>
      </c>
      <c r="BJ15" s="1399">
        <f t="shared" ca="1" si="0"/>
        <v>9</v>
      </c>
      <c r="BK15" s="1400" t="str">
        <f t="shared" ca="1" si="0"/>
        <v>MLC_RC</v>
      </c>
      <c r="BL15" s="1400">
        <f t="shared" ca="1" si="1"/>
        <v>0</v>
      </c>
      <c r="BM15" s="1400">
        <f t="shared" ca="1" si="1"/>
        <v>0</v>
      </c>
      <c r="BN15" s="1400">
        <f t="shared" ca="1" si="1"/>
        <v>0</v>
      </c>
      <c r="BO15" s="1400">
        <f t="shared" ca="1" si="1"/>
        <v>0</v>
      </c>
      <c r="BP15" s="1400">
        <f t="shared" ca="1" si="1"/>
        <v>0</v>
      </c>
      <c r="BQ15" s="1400">
        <f t="shared" ca="1" si="1"/>
        <v>192</v>
      </c>
      <c r="BR15" s="1400">
        <f t="shared" ca="1" si="1"/>
        <v>160</v>
      </c>
      <c r="BS15" s="1400">
        <f t="shared" ca="1" si="1"/>
        <v>160</v>
      </c>
      <c r="BT15" s="1400">
        <f t="shared" ca="1" si="1"/>
        <v>0</v>
      </c>
      <c r="BU15" s="1400">
        <f t="shared" ca="1" si="1"/>
        <v>0</v>
      </c>
      <c r="BV15" s="1400">
        <f t="shared" ca="1" si="1"/>
        <v>160</v>
      </c>
      <c r="BW15" s="1400">
        <f t="shared" ca="1" si="1"/>
        <v>128</v>
      </c>
      <c r="BX15" s="1400">
        <f t="shared" ca="1" si="1"/>
        <v>160</v>
      </c>
      <c r="BY15" s="1400">
        <f t="shared" ca="1" si="1"/>
        <v>128</v>
      </c>
      <c r="BZ15" s="1400">
        <f t="shared" ca="1" si="1"/>
        <v>160</v>
      </c>
      <c r="CA15" s="1400">
        <f t="shared" ca="1" si="1"/>
        <v>64</v>
      </c>
      <c r="CB15" s="1400">
        <f t="shared" ca="1" si="2"/>
        <v>64</v>
      </c>
      <c r="CC15" s="1400">
        <f t="shared" ca="1" si="2"/>
        <v>160</v>
      </c>
      <c r="CD15" s="1400">
        <f t="shared" ca="1" si="2"/>
        <v>160</v>
      </c>
      <c r="CE15" s="1400">
        <f t="shared" ca="1" si="2"/>
        <v>160</v>
      </c>
      <c r="CF15" s="1400">
        <f t="shared" ca="1" si="2"/>
        <v>128</v>
      </c>
      <c r="CG15" s="1400">
        <f t="shared" ca="1" si="2"/>
        <v>160</v>
      </c>
      <c r="CH15" s="1400">
        <f t="shared" ca="1" si="2"/>
        <v>128</v>
      </c>
      <c r="CI15" s="1400">
        <f t="shared" ca="1" si="2"/>
        <v>64</v>
      </c>
      <c r="CJ15" s="1400">
        <f t="shared" ca="1" si="2"/>
        <v>192</v>
      </c>
      <c r="CK15" s="1400">
        <f t="shared" ca="1" si="2"/>
        <v>160</v>
      </c>
      <c r="CL15" s="1400">
        <f t="shared" ca="1" si="2"/>
        <v>160</v>
      </c>
      <c r="CM15" s="1400">
        <f t="shared" ca="1" si="2"/>
        <v>160</v>
      </c>
      <c r="CN15" s="1400">
        <f t="shared" ca="1" si="2"/>
        <v>160</v>
      </c>
      <c r="CO15" s="1400">
        <f t="shared" ca="1" si="2"/>
        <v>0</v>
      </c>
      <c r="CP15" s="1401">
        <f t="shared" ca="1" si="2"/>
        <v>0</v>
      </c>
    </row>
    <row r="16" spans="23:94">
      <c r="W16" s="1390" t="str">
        <f ca="1"/>
        <v>MLT_SWA仕上げ計画</v>
      </c>
      <c r="X16" s="1391" t="str">
        <f ca="1"/>
        <v>MKJ・MLC・MLL</v>
      </c>
      <c r="Y16" s="1391" t="str">
        <f ca="1"/>
        <v>$F$253:$AL$282</v>
      </c>
      <c r="Z16" s="1391">
        <f ca="1"/>
        <v>10</v>
      </c>
      <c r="AA16" s="1391" t="str">
        <f ca="1"/>
        <v>MLT_SWA</v>
      </c>
      <c r="AB16" s="1391" t="str">
        <f ca="1"/>
        <v>仕上げ計画</v>
      </c>
      <c r="AC16" s="1391">
        <f ca="1"/>
        <v>1386</v>
      </c>
      <c r="AD16" s="1391">
        <f ca="1"/>
        <v>0</v>
      </c>
      <c r="AE16" s="1391">
        <f ca="1"/>
        <v>0</v>
      </c>
      <c r="AF16" s="1391">
        <f ca="1"/>
        <v>0</v>
      </c>
      <c r="AG16" s="1391">
        <f ca="1"/>
        <v>0</v>
      </c>
      <c r="AH16" s="1391">
        <f ca="1"/>
        <v>0</v>
      </c>
      <c r="AI16" s="1391">
        <f ca="1"/>
        <v>0</v>
      </c>
      <c r="AJ16" s="1391">
        <f ca="1"/>
        <v>90</v>
      </c>
      <c r="AK16" s="1391">
        <f ca="1"/>
        <v>90</v>
      </c>
      <c r="AL16" s="1391">
        <f ca="1"/>
        <v>0</v>
      </c>
      <c r="AM16" s="1391">
        <f ca="1"/>
        <v>0</v>
      </c>
      <c r="AN16" s="1391">
        <f ca="1"/>
        <v>90</v>
      </c>
      <c r="AO16" s="1391">
        <f ca="1"/>
        <v>90</v>
      </c>
      <c r="AP16" s="1391">
        <f ca="1"/>
        <v>54</v>
      </c>
      <c r="AQ16" s="1391">
        <f ca="1"/>
        <v>54</v>
      </c>
      <c r="AR16" s="1391">
        <f ca="1"/>
        <v>54</v>
      </c>
      <c r="AS16" s="1391">
        <f ca="1"/>
        <v>54</v>
      </c>
      <c r="AT16" s="1391">
        <f ca="1"/>
        <v>54</v>
      </c>
      <c r="AU16" s="1391">
        <f ca="1"/>
        <v>54</v>
      </c>
      <c r="AV16" s="1391">
        <f ca="1"/>
        <v>54</v>
      </c>
      <c r="AW16" s="1391">
        <f ca="1"/>
        <v>54</v>
      </c>
      <c r="AX16" s="1391">
        <f ca="1"/>
        <v>54</v>
      </c>
      <c r="AY16" s="1391">
        <f ca="1"/>
        <v>54</v>
      </c>
      <c r="AZ16" s="1391">
        <f ca="1"/>
        <v>54</v>
      </c>
      <c r="BA16" s="1391">
        <f ca="1"/>
        <v>54</v>
      </c>
      <c r="BB16" s="1391">
        <f ca="1"/>
        <v>54</v>
      </c>
      <c r="BC16" s="1391">
        <f ca="1"/>
        <v>54</v>
      </c>
      <c r="BD16" s="1391">
        <f ca="1"/>
        <v>54</v>
      </c>
      <c r="BE16" s="1391">
        <f ca="1"/>
        <v>54</v>
      </c>
      <c r="BF16" s="1391">
        <f ca="1"/>
        <v>54</v>
      </c>
      <c r="BG16" s="1391">
        <f ca="1"/>
        <v>54</v>
      </c>
      <c r="BH16" s="1392">
        <f ca="1"/>
        <v>54</v>
      </c>
      <c r="BJ16" s="1399">
        <f t="shared" ca="1" si="0"/>
        <v>10</v>
      </c>
      <c r="BK16" s="1400" t="str">
        <f t="shared" ca="1" si="0"/>
        <v>MLT_SWA</v>
      </c>
      <c r="BL16" s="1400">
        <f t="shared" ca="1" si="1"/>
        <v>0</v>
      </c>
      <c r="BM16" s="1400">
        <f t="shared" ca="1" si="1"/>
        <v>0</v>
      </c>
      <c r="BN16" s="1400">
        <f t="shared" ca="1" si="1"/>
        <v>0</v>
      </c>
      <c r="BO16" s="1400">
        <f t="shared" ca="1" si="1"/>
        <v>0</v>
      </c>
      <c r="BP16" s="1400">
        <f t="shared" ca="1" si="1"/>
        <v>0</v>
      </c>
      <c r="BQ16" s="1400">
        <f t="shared" ca="1" si="1"/>
        <v>0</v>
      </c>
      <c r="BR16" s="1400">
        <f t="shared" ca="1" si="1"/>
        <v>90</v>
      </c>
      <c r="BS16" s="1400">
        <f t="shared" ca="1" si="1"/>
        <v>90</v>
      </c>
      <c r="BT16" s="1400">
        <f t="shared" ca="1" si="1"/>
        <v>0</v>
      </c>
      <c r="BU16" s="1400">
        <f t="shared" ca="1" si="1"/>
        <v>0</v>
      </c>
      <c r="BV16" s="1400">
        <f t="shared" ca="1" si="1"/>
        <v>90</v>
      </c>
      <c r="BW16" s="1400">
        <f t="shared" ca="1" si="1"/>
        <v>90</v>
      </c>
      <c r="BX16" s="1400">
        <f t="shared" ca="1" si="1"/>
        <v>54</v>
      </c>
      <c r="BY16" s="1400">
        <f t="shared" ca="1" si="1"/>
        <v>54</v>
      </c>
      <c r="BZ16" s="1400">
        <f t="shared" ca="1" si="1"/>
        <v>54</v>
      </c>
      <c r="CA16" s="1400">
        <f t="shared" ca="1" si="1"/>
        <v>54</v>
      </c>
      <c r="CB16" s="1400">
        <f t="shared" ca="1" si="2"/>
        <v>54</v>
      </c>
      <c r="CC16" s="1400">
        <f t="shared" ca="1" si="2"/>
        <v>54</v>
      </c>
      <c r="CD16" s="1400">
        <f t="shared" ca="1" si="2"/>
        <v>54</v>
      </c>
      <c r="CE16" s="1400">
        <f t="shared" ca="1" si="2"/>
        <v>54</v>
      </c>
      <c r="CF16" s="1400">
        <f t="shared" ca="1" si="2"/>
        <v>54</v>
      </c>
      <c r="CG16" s="1400">
        <f t="shared" ca="1" si="2"/>
        <v>54</v>
      </c>
      <c r="CH16" s="1400">
        <f t="shared" ca="1" si="2"/>
        <v>54</v>
      </c>
      <c r="CI16" s="1400">
        <f t="shared" ca="1" si="2"/>
        <v>54</v>
      </c>
      <c r="CJ16" s="1400">
        <f t="shared" ca="1" si="2"/>
        <v>54</v>
      </c>
      <c r="CK16" s="1400">
        <f t="shared" ca="1" si="2"/>
        <v>54</v>
      </c>
      <c r="CL16" s="1400">
        <f t="shared" ca="1" si="2"/>
        <v>54</v>
      </c>
      <c r="CM16" s="1400">
        <f t="shared" ca="1" si="2"/>
        <v>54</v>
      </c>
      <c r="CN16" s="1400">
        <f t="shared" ca="1" si="2"/>
        <v>54</v>
      </c>
      <c r="CO16" s="1400">
        <f t="shared" ca="1" si="2"/>
        <v>54</v>
      </c>
      <c r="CP16" s="1401">
        <f t="shared" ca="1" si="2"/>
        <v>54</v>
      </c>
    </row>
    <row r="17" spans="23:94">
      <c r="W17" s="1390" t="str">
        <f ca="1"/>
        <v>MLF仕上げ計画</v>
      </c>
      <c r="X17" s="1391" t="str">
        <f ca="1"/>
        <v>MLF・ピポット</v>
      </c>
      <c r="Y17" s="1391" t="str">
        <f ca="1"/>
        <v>$F$140:$AL$189</v>
      </c>
      <c r="Z17" s="1391">
        <f ca="1"/>
        <v>11</v>
      </c>
      <c r="AA17" s="1391" t="str">
        <f ca="1"/>
        <v>MLF</v>
      </c>
      <c r="AB17" s="1391" t="str">
        <f ca="1"/>
        <v>仕上げ計画</v>
      </c>
      <c r="AC17" s="1391">
        <f ca="1"/>
        <v>1080</v>
      </c>
      <c r="AD17" s="1391">
        <f ca="1"/>
        <v>0</v>
      </c>
      <c r="AE17" s="1391">
        <f ca="1"/>
        <v>0</v>
      </c>
      <c r="AF17" s="1391">
        <f ca="1"/>
        <v>0</v>
      </c>
      <c r="AG17" s="1391">
        <f ca="1"/>
        <v>0</v>
      </c>
      <c r="AH17" s="1391">
        <f ca="1"/>
        <v>0</v>
      </c>
      <c r="AI17" s="1391">
        <f ca="1"/>
        <v>120</v>
      </c>
      <c r="AJ17" s="1391">
        <f ca="1"/>
        <v>120</v>
      </c>
      <c r="AK17" s="1391">
        <f ca="1"/>
        <v>120</v>
      </c>
      <c r="AL17" s="1391">
        <f ca="1"/>
        <v>0</v>
      </c>
      <c r="AM17" s="1391">
        <f ca="1"/>
        <v>0</v>
      </c>
      <c r="AN17" s="1391">
        <f ca="1"/>
        <v>120</v>
      </c>
      <c r="AO17" s="1391">
        <f ca="1"/>
        <v>120</v>
      </c>
      <c r="AP17" s="1391">
        <f ca="1"/>
        <v>120</v>
      </c>
      <c r="AQ17" s="1391">
        <f ca="1"/>
        <v>120</v>
      </c>
      <c r="AR17" s="1391">
        <f ca="1"/>
        <v>0</v>
      </c>
      <c r="AS17" s="1391">
        <f ca="1"/>
        <v>0</v>
      </c>
      <c r="AT17" s="1391">
        <f ca="1"/>
        <v>0</v>
      </c>
      <c r="AU17" s="1391">
        <f ca="1"/>
        <v>0</v>
      </c>
      <c r="AV17" s="1391">
        <f ca="1"/>
        <v>0</v>
      </c>
      <c r="AW17" s="1391">
        <f ca="1"/>
        <v>0</v>
      </c>
      <c r="AX17" s="1391">
        <f ca="1"/>
        <v>0</v>
      </c>
      <c r="AY17" s="1391">
        <f ca="1"/>
        <v>0</v>
      </c>
      <c r="AZ17" s="1391">
        <f ca="1"/>
        <v>0</v>
      </c>
      <c r="BA17" s="1391">
        <f ca="1"/>
        <v>0</v>
      </c>
      <c r="BB17" s="1391">
        <f ca="1"/>
        <v>80</v>
      </c>
      <c r="BC17" s="1391">
        <f ca="1"/>
        <v>80</v>
      </c>
      <c r="BD17" s="1391">
        <f ca="1"/>
        <v>80</v>
      </c>
      <c r="BE17" s="1391">
        <f ca="1"/>
        <v>0</v>
      </c>
      <c r="BF17" s="1391">
        <f ca="1"/>
        <v>0</v>
      </c>
      <c r="BG17" s="1391">
        <f ca="1"/>
        <v>0</v>
      </c>
      <c r="BH17" s="1392">
        <f ca="1"/>
        <v>0</v>
      </c>
      <c r="BJ17" s="1399">
        <f t="shared" ca="1" si="0"/>
        <v>11</v>
      </c>
      <c r="BK17" s="1400" t="str">
        <f t="shared" ca="1" si="0"/>
        <v>MLF</v>
      </c>
      <c r="BL17" s="1400">
        <f t="shared" ca="1" si="1"/>
        <v>0</v>
      </c>
      <c r="BM17" s="1400">
        <f t="shared" ca="1" si="1"/>
        <v>0</v>
      </c>
      <c r="BN17" s="1400">
        <f t="shared" ca="1" si="1"/>
        <v>0</v>
      </c>
      <c r="BO17" s="1400">
        <f t="shared" ca="1" si="1"/>
        <v>0</v>
      </c>
      <c r="BP17" s="1400">
        <f t="shared" ca="1" si="1"/>
        <v>0</v>
      </c>
      <c r="BQ17" s="1400">
        <f t="shared" ca="1" si="1"/>
        <v>120</v>
      </c>
      <c r="BR17" s="1400">
        <f t="shared" ca="1" si="1"/>
        <v>120</v>
      </c>
      <c r="BS17" s="1400">
        <f t="shared" ca="1" si="1"/>
        <v>120</v>
      </c>
      <c r="BT17" s="1400">
        <f t="shared" ca="1" si="1"/>
        <v>0</v>
      </c>
      <c r="BU17" s="1400">
        <f t="shared" ca="1" si="1"/>
        <v>0</v>
      </c>
      <c r="BV17" s="1400">
        <f t="shared" ca="1" si="1"/>
        <v>120</v>
      </c>
      <c r="BW17" s="1400">
        <f t="shared" ca="1" si="1"/>
        <v>120</v>
      </c>
      <c r="BX17" s="1400">
        <f t="shared" ca="1" si="1"/>
        <v>120</v>
      </c>
      <c r="BY17" s="1400">
        <f t="shared" ca="1" si="1"/>
        <v>120</v>
      </c>
      <c r="BZ17" s="1400">
        <f t="shared" ca="1" si="1"/>
        <v>0</v>
      </c>
      <c r="CA17" s="1400">
        <f t="shared" ca="1" si="1"/>
        <v>0</v>
      </c>
      <c r="CB17" s="1400">
        <f t="shared" ca="1" si="2"/>
        <v>0</v>
      </c>
      <c r="CC17" s="1400">
        <f t="shared" ca="1" si="2"/>
        <v>0</v>
      </c>
      <c r="CD17" s="1400">
        <f t="shared" ca="1" si="2"/>
        <v>0</v>
      </c>
      <c r="CE17" s="1400">
        <f t="shared" ca="1" si="2"/>
        <v>0</v>
      </c>
      <c r="CF17" s="1400">
        <f t="shared" ca="1" si="2"/>
        <v>0</v>
      </c>
      <c r="CG17" s="1400">
        <f t="shared" ca="1" si="2"/>
        <v>0</v>
      </c>
      <c r="CH17" s="1400">
        <f t="shared" ca="1" si="2"/>
        <v>0</v>
      </c>
      <c r="CI17" s="1400">
        <f t="shared" ca="1" si="2"/>
        <v>0</v>
      </c>
      <c r="CJ17" s="1400">
        <f t="shared" ca="1" si="2"/>
        <v>80</v>
      </c>
      <c r="CK17" s="1400">
        <f t="shared" ca="1" si="2"/>
        <v>80</v>
      </c>
      <c r="CL17" s="1400">
        <f t="shared" ca="1" si="2"/>
        <v>80</v>
      </c>
      <c r="CM17" s="1400">
        <f t="shared" ca="1" si="2"/>
        <v>0</v>
      </c>
      <c r="CN17" s="1400">
        <f t="shared" ca="1" si="2"/>
        <v>0</v>
      </c>
      <c r="CO17" s="1400">
        <f t="shared" ca="1" si="2"/>
        <v>0</v>
      </c>
      <c r="CP17" s="1401">
        <f t="shared" ca="1" si="2"/>
        <v>0</v>
      </c>
    </row>
    <row r="18" spans="23:94">
      <c r="W18" s="1390" t="str">
        <f ca="1"/>
        <v>MFJ_PB仕上げ計画</v>
      </c>
      <c r="X18" s="1391" t="str">
        <f ca="1"/>
        <v>MLF・ピポット</v>
      </c>
      <c r="Y18" s="1391" t="str">
        <f ca="1"/>
        <v>$F$140:$AL$189</v>
      </c>
      <c r="Z18" s="1391">
        <f ca="1"/>
        <v>12</v>
      </c>
      <c r="AA18" s="1391" t="str">
        <f ca="1"/>
        <v>MFJ_PB</v>
      </c>
      <c r="AB18" s="1391" t="str">
        <f ca="1"/>
        <v>仕上げ計画</v>
      </c>
      <c r="AC18" s="1391">
        <f ca="1"/>
        <v>696</v>
      </c>
      <c r="AD18" s="1391">
        <f ca="1"/>
        <v>0</v>
      </c>
      <c r="AE18" s="1391">
        <f ca="1"/>
        <v>0</v>
      </c>
      <c r="AF18" s="1391">
        <f ca="1"/>
        <v>0</v>
      </c>
      <c r="AG18" s="1391">
        <f ca="1"/>
        <v>0</v>
      </c>
      <c r="AH18" s="1391">
        <f ca="1"/>
        <v>0</v>
      </c>
      <c r="AI18" s="1391">
        <f ca="1"/>
        <v>96</v>
      </c>
      <c r="AJ18" s="1391">
        <f ca="1"/>
        <v>96</v>
      </c>
      <c r="AK18" s="1391">
        <f ca="1"/>
        <v>96</v>
      </c>
      <c r="AL18" s="1391">
        <f ca="1"/>
        <v>0</v>
      </c>
      <c r="AM18" s="1391">
        <f ca="1"/>
        <v>0</v>
      </c>
      <c r="AN18" s="1391">
        <f ca="1"/>
        <v>96</v>
      </c>
      <c r="AO18" s="1391">
        <f ca="1"/>
        <v>96</v>
      </c>
      <c r="AP18" s="1391">
        <f ca="1"/>
        <v>96</v>
      </c>
      <c r="AQ18" s="1391">
        <f ca="1"/>
        <v>96</v>
      </c>
      <c r="AR18" s="1391">
        <f ca="1"/>
        <v>24</v>
      </c>
      <c r="AS18" s="1391">
        <f ca="1"/>
        <v>0</v>
      </c>
      <c r="AT18" s="1391">
        <f ca="1"/>
        <v>0</v>
      </c>
      <c r="AU18" s="1391">
        <f ca="1"/>
        <v>0</v>
      </c>
      <c r="AV18" s="1391">
        <f ca="1"/>
        <v>0</v>
      </c>
      <c r="AW18" s="1391">
        <f ca="1"/>
        <v>0</v>
      </c>
      <c r="AX18" s="1391">
        <f ca="1"/>
        <v>0</v>
      </c>
      <c r="AY18" s="1391">
        <f ca="1"/>
        <v>0</v>
      </c>
      <c r="AZ18" s="1391">
        <f ca="1"/>
        <v>0</v>
      </c>
      <c r="BA18" s="1391">
        <f ca="1"/>
        <v>0</v>
      </c>
      <c r="BB18" s="1391">
        <f ca="1"/>
        <v>0</v>
      </c>
      <c r="BC18" s="1391">
        <f ca="1"/>
        <v>0</v>
      </c>
      <c r="BD18" s="1391">
        <f ca="1"/>
        <v>0</v>
      </c>
      <c r="BE18" s="1391">
        <f ca="1"/>
        <v>0</v>
      </c>
      <c r="BF18" s="1391">
        <f ca="1"/>
        <v>0</v>
      </c>
      <c r="BG18" s="1391">
        <f ca="1"/>
        <v>0</v>
      </c>
      <c r="BH18" s="1392">
        <f ca="1"/>
        <v>0</v>
      </c>
      <c r="BJ18" s="1399">
        <f t="shared" ca="1" si="0"/>
        <v>12</v>
      </c>
      <c r="BK18" s="1400" t="str">
        <f t="shared" ca="1" si="0"/>
        <v>MFJ_PB</v>
      </c>
      <c r="BL18" s="1400">
        <f t="shared" ca="1" si="1"/>
        <v>0</v>
      </c>
      <c r="BM18" s="1400">
        <f t="shared" ca="1" si="1"/>
        <v>0</v>
      </c>
      <c r="BN18" s="1400">
        <f t="shared" ca="1" si="1"/>
        <v>0</v>
      </c>
      <c r="BO18" s="1400">
        <f t="shared" ca="1" si="1"/>
        <v>0</v>
      </c>
      <c r="BP18" s="1400">
        <f t="shared" ca="1" si="1"/>
        <v>0</v>
      </c>
      <c r="BQ18" s="1400">
        <f t="shared" ca="1" si="1"/>
        <v>96</v>
      </c>
      <c r="BR18" s="1400">
        <f t="shared" ca="1" si="1"/>
        <v>96</v>
      </c>
      <c r="BS18" s="1400">
        <f t="shared" ca="1" si="1"/>
        <v>96</v>
      </c>
      <c r="BT18" s="1400">
        <f t="shared" ca="1" si="1"/>
        <v>0</v>
      </c>
      <c r="BU18" s="1400">
        <f t="shared" ca="1" si="1"/>
        <v>0</v>
      </c>
      <c r="BV18" s="1400">
        <f t="shared" ca="1" si="1"/>
        <v>96</v>
      </c>
      <c r="BW18" s="1400">
        <f t="shared" ca="1" si="1"/>
        <v>96</v>
      </c>
      <c r="BX18" s="1400">
        <f t="shared" ca="1" si="1"/>
        <v>96</v>
      </c>
      <c r="BY18" s="1400">
        <f t="shared" ca="1" si="1"/>
        <v>96</v>
      </c>
      <c r="BZ18" s="1400">
        <f t="shared" ca="1" si="1"/>
        <v>24</v>
      </c>
      <c r="CA18" s="1400">
        <f t="shared" ca="1" si="1"/>
        <v>0</v>
      </c>
      <c r="CB18" s="1400">
        <f t="shared" ca="1" si="2"/>
        <v>0</v>
      </c>
      <c r="CC18" s="1400">
        <f t="shared" ca="1" si="2"/>
        <v>0</v>
      </c>
      <c r="CD18" s="1400">
        <f t="shared" ca="1" si="2"/>
        <v>0</v>
      </c>
      <c r="CE18" s="1400">
        <f t="shared" ca="1" si="2"/>
        <v>0</v>
      </c>
      <c r="CF18" s="1400">
        <f t="shared" ca="1" si="2"/>
        <v>0</v>
      </c>
      <c r="CG18" s="1400">
        <f t="shared" ca="1" si="2"/>
        <v>0</v>
      </c>
      <c r="CH18" s="1400">
        <f t="shared" ca="1" si="2"/>
        <v>0</v>
      </c>
      <c r="CI18" s="1400">
        <f t="shared" ca="1" si="2"/>
        <v>0</v>
      </c>
      <c r="CJ18" s="1400">
        <f t="shared" ca="1" si="2"/>
        <v>0</v>
      </c>
      <c r="CK18" s="1400">
        <f t="shared" ca="1" si="2"/>
        <v>0</v>
      </c>
      <c r="CL18" s="1400">
        <f t="shared" ca="1" si="2"/>
        <v>0</v>
      </c>
      <c r="CM18" s="1400">
        <f t="shared" ca="1" si="2"/>
        <v>0</v>
      </c>
      <c r="CN18" s="1400">
        <f t="shared" ca="1" si="2"/>
        <v>0</v>
      </c>
      <c r="CO18" s="1400">
        <f t="shared" ca="1" si="2"/>
        <v>0</v>
      </c>
      <c r="CP18" s="1401">
        <f t="shared" ca="1" si="2"/>
        <v>0</v>
      </c>
    </row>
    <row r="19" spans="23:94">
      <c r="W19" s="1390" t="str">
        <f ca="1"/>
        <v>MFL仕上げ計画</v>
      </c>
      <c r="X19" s="1391" t="str">
        <f ca="1"/>
        <v>MLF・ピポット</v>
      </c>
      <c r="Y19" s="1391" t="str">
        <f ca="1"/>
        <v>$F$140:$AL$189</v>
      </c>
      <c r="Z19" s="1391">
        <f ca="1"/>
        <v>13</v>
      </c>
      <c r="AA19" s="1391" t="str">
        <f ca="1"/>
        <v>MFL</v>
      </c>
      <c r="AB19" s="1391" t="str">
        <f ca="1"/>
        <v>仕上げ計画</v>
      </c>
      <c r="AC19" s="1391">
        <f ca="1"/>
        <v>1200</v>
      </c>
      <c r="AD19" s="1391">
        <f ca="1"/>
        <v>0</v>
      </c>
      <c r="AE19" s="1391">
        <f ca="1"/>
        <v>0</v>
      </c>
      <c r="AF19" s="1391">
        <f ca="1"/>
        <v>0</v>
      </c>
      <c r="AG19" s="1391">
        <f ca="1"/>
        <v>0</v>
      </c>
      <c r="AH19" s="1391">
        <f ca="1"/>
        <v>0</v>
      </c>
      <c r="AI19" s="1391">
        <f ca="1"/>
        <v>0</v>
      </c>
      <c r="AJ19" s="1391">
        <f ca="1"/>
        <v>0</v>
      </c>
      <c r="AK19" s="1391">
        <f ca="1"/>
        <v>0</v>
      </c>
      <c r="AL19" s="1391">
        <f ca="1"/>
        <v>0</v>
      </c>
      <c r="AM19" s="1391">
        <f ca="1"/>
        <v>0</v>
      </c>
      <c r="AN19" s="1391">
        <f ca="1"/>
        <v>0</v>
      </c>
      <c r="AO19" s="1391">
        <f ca="1"/>
        <v>0</v>
      </c>
      <c r="AP19" s="1391">
        <f ca="1"/>
        <v>80</v>
      </c>
      <c r="AQ19" s="1391">
        <f ca="1"/>
        <v>80</v>
      </c>
      <c r="AR19" s="1391">
        <f ca="1"/>
        <v>80</v>
      </c>
      <c r="AS19" s="1391">
        <f ca="1"/>
        <v>0</v>
      </c>
      <c r="AT19" s="1391">
        <f ca="1"/>
        <v>0</v>
      </c>
      <c r="AU19" s="1391">
        <f ca="1"/>
        <v>80</v>
      </c>
      <c r="AV19" s="1391">
        <f ca="1"/>
        <v>80</v>
      </c>
      <c r="AW19" s="1391">
        <f ca="1"/>
        <v>100</v>
      </c>
      <c r="AX19" s="1391">
        <f ca="1"/>
        <v>100</v>
      </c>
      <c r="AY19" s="1391">
        <f ca="1"/>
        <v>100</v>
      </c>
      <c r="AZ19" s="1391">
        <f ca="1"/>
        <v>0</v>
      </c>
      <c r="BA19" s="1391">
        <f ca="1"/>
        <v>0</v>
      </c>
      <c r="BB19" s="1391">
        <f ca="1"/>
        <v>100</v>
      </c>
      <c r="BC19" s="1391">
        <f ca="1"/>
        <v>100</v>
      </c>
      <c r="BD19" s="1391">
        <f ca="1"/>
        <v>100</v>
      </c>
      <c r="BE19" s="1391">
        <f ca="1"/>
        <v>100</v>
      </c>
      <c r="BF19" s="1391">
        <f ca="1"/>
        <v>100</v>
      </c>
      <c r="BG19" s="1391">
        <f ca="1"/>
        <v>0</v>
      </c>
      <c r="BH19" s="1392">
        <f ca="1"/>
        <v>0</v>
      </c>
      <c r="BJ19" s="1399">
        <f t="shared" ca="1" si="0"/>
        <v>13</v>
      </c>
      <c r="BK19" s="1400" t="str">
        <f t="shared" ca="1" si="0"/>
        <v>MFL</v>
      </c>
      <c r="BL19" s="1400">
        <f t="shared" ca="1" si="1"/>
        <v>0</v>
      </c>
      <c r="BM19" s="1400">
        <f t="shared" ca="1" si="1"/>
        <v>0</v>
      </c>
      <c r="BN19" s="1400">
        <f t="shared" ca="1" si="1"/>
        <v>0</v>
      </c>
      <c r="BO19" s="1400">
        <f t="shared" ca="1" si="1"/>
        <v>0</v>
      </c>
      <c r="BP19" s="1400">
        <f t="shared" ca="1" si="1"/>
        <v>0</v>
      </c>
      <c r="BQ19" s="1400">
        <f t="shared" ca="1" si="1"/>
        <v>0</v>
      </c>
      <c r="BR19" s="1400">
        <f t="shared" ca="1" si="1"/>
        <v>0</v>
      </c>
      <c r="BS19" s="1400">
        <f t="shared" ca="1" si="1"/>
        <v>0</v>
      </c>
      <c r="BT19" s="1400">
        <f t="shared" ca="1" si="1"/>
        <v>0</v>
      </c>
      <c r="BU19" s="1400">
        <f t="shared" ca="1" si="1"/>
        <v>0</v>
      </c>
      <c r="BV19" s="1400">
        <f t="shared" ca="1" si="1"/>
        <v>0</v>
      </c>
      <c r="BW19" s="1400">
        <f t="shared" ca="1" si="1"/>
        <v>0</v>
      </c>
      <c r="BX19" s="1400">
        <f t="shared" ca="1" si="1"/>
        <v>80</v>
      </c>
      <c r="BY19" s="1400">
        <f t="shared" ca="1" si="1"/>
        <v>80</v>
      </c>
      <c r="BZ19" s="1400">
        <f t="shared" ca="1" si="1"/>
        <v>80</v>
      </c>
      <c r="CA19" s="1400">
        <f t="shared" ca="1" si="1"/>
        <v>0</v>
      </c>
      <c r="CB19" s="1400">
        <f t="shared" ca="1" si="2"/>
        <v>0</v>
      </c>
      <c r="CC19" s="1400">
        <f t="shared" ca="1" si="2"/>
        <v>80</v>
      </c>
      <c r="CD19" s="1400">
        <f t="shared" ca="1" si="2"/>
        <v>80</v>
      </c>
      <c r="CE19" s="1400">
        <f t="shared" ca="1" si="2"/>
        <v>100</v>
      </c>
      <c r="CF19" s="1400">
        <f t="shared" ca="1" si="2"/>
        <v>100</v>
      </c>
      <c r="CG19" s="1400">
        <f t="shared" ca="1" si="2"/>
        <v>100</v>
      </c>
      <c r="CH19" s="1400">
        <f t="shared" ca="1" si="2"/>
        <v>0</v>
      </c>
      <c r="CI19" s="1400">
        <f t="shared" ca="1" si="2"/>
        <v>0</v>
      </c>
      <c r="CJ19" s="1400">
        <f t="shared" ca="1" si="2"/>
        <v>100</v>
      </c>
      <c r="CK19" s="1400">
        <f t="shared" ca="1" si="2"/>
        <v>100</v>
      </c>
      <c r="CL19" s="1400">
        <f t="shared" ca="1" si="2"/>
        <v>100</v>
      </c>
      <c r="CM19" s="1400">
        <f t="shared" ca="1" si="2"/>
        <v>100</v>
      </c>
      <c r="CN19" s="1400">
        <f t="shared" ca="1" si="2"/>
        <v>100</v>
      </c>
      <c r="CO19" s="1400">
        <f t="shared" ca="1" si="2"/>
        <v>0</v>
      </c>
      <c r="CP19" s="1401">
        <f t="shared" ca="1" si="2"/>
        <v>0</v>
      </c>
    </row>
    <row r="20" spans="23:94">
      <c r="W20" s="1390" t="str">
        <f ca="1"/>
        <v>MLM_HP仕上げ計画</v>
      </c>
      <c r="X20" s="1391" t="str">
        <f ca="1"/>
        <v>MLM_HP・SWA</v>
      </c>
      <c r="Y20" s="1391" t="str">
        <f ca="1"/>
        <v>$F$140:$AL$188</v>
      </c>
      <c r="Z20" s="1391">
        <f ca="1"/>
        <v>14</v>
      </c>
      <c r="AA20" s="1391" t="str">
        <f ca="1"/>
        <v>MLM_HP</v>
      </c>
      <c r="AB20" s="1391" t="str">
        <f ca="1"/>
        <v>仕上げ計画</v>
      </c>
      <c r="AC20" s="1391">
        <f ca="1"/>
        <v>252</v>
      </c>
      <c r="AD20" s="1391">
        <f ca="1"/>
        <v>0</v>
      </c>
      <c r="AE20" s="1391">
        <f ca="1"/>
        <v>0</v>
      </c>
      <c r="AF20" s="1391">
        <f ca="1"/>
        <v>0</v>
      </c>
      <c r="AG20" s="1391">
        <f ca="1"/>
        <v>0</v>
      </c>
      <c r="AH20" s="1391">
        <f ca="1"/>
        <v>0</v>
      </c>
      <c r="AI20" s="1391">
        <f ca="1"/>
        <v>108</v>
      </c>
      <c r="AJ20" s="1391">
        <f ca="1"/>
        <v>72</v>
      </c>
      <c r="AK20" s="1391">
        <f ca="1"/>
        <v>72</v>
      </c>
      <c r="AL20" s="1391">
        <f ca="1"/>
        <v>0</v>
      </c>
      <c r="AM20" s="1391">
        <f ca="1"/>
        <v>0</v>
      </c>
      <c r="AN20" s="1391">
        <f ca="1"/>
        <v>0</v>
      </c>
      <c r="AO20" s="1391">
        <f ca="1"/>
        <v>0</v>
      </c>
      <c r="AP20" s="1391">
        <f ca="1"/>
        <v>0</v>
      </c>
      <c r="AQ20" s="1391">
        <f ca="1"/>
        <v>0</v>
      </c>
      <c r="AR20" s="1391">
        <f ca="1"/>
        <v>0</v>
      </c>
      <c r="AS20" s="1391">
        <f ca="1"/>
        <v>0</v>
      </c>
      <c r="AT20" s="1391">
        <f ca="1"/>
        <v>0</v>
      </c>
      <c r="AU20" s="1391">
        <f ca="1"/>
        <v>0</v>
      </c>
      <c r="AV20" s="1391">
        <f ca="1"/>
        <v>0</v>
      </c>
      <c r="AW20" s="1391">
        <f ca="1"/>
        <v>0</v>
      </c>
      <c r="AX20" s="1391">
        <f ca="1"/>
        <v>0</v>
      </c>
      <c r="AY20" s="1391">
        <f ca="1"/>
        <v>0</v>
      </c>
      <c r="AZ20" s="1391">
        <f ca="1"/>
        <v>0</v>
      </c>
      <c r="BA20" s="1391">
        <f ca="1"/>
        <v>0</v>
      </c>
      <c r="BB20" s="1391">
        <f ca="1"/>
        <v>0</v>
      </c>
      <c r="BC20" s="1391">
        <f ca="1"/>
        <v>0</v>
      </c>
      <c r="BD20" s="1391">
        <f ca="1"/>
        <v>0</v>
      </c>
      <c r="BE20" s="1391">
        <f ca="1"/>
        <v>0</v>
      </c>
      <c r="BF20" s="1391">
        <f ca="1"/>
        <v>0</v>
      </c>
      <c r="BG20" s="1391">
        <f ca="1"/>
        <v>0</v>
      </c>
      <c r="BH20" s="1392">
        <f ca="1"/>
        <v>0</v>
      </c>
      <c r="BJ20" s="1399">
        <f t="shared" ca="1" si="0"/>
        <v>14</v>
      </c>
      <c r="BK20" s="1400" t="str">
        <f t="shared" ca="1" si="0"/>
        <v>MLM_HP</v>
      </c>
      <c r="BL20" s="1400">
        <f t="shared" ca="1" si="1"/>
        <v>0</v>
      </c>
      <c r="BM20" s="1400">
        <f t="shared" ca="1" si="1"/>
        <v>0</v>
      </c>
      <c r="BN20" s="1400">
        <f t="shared" ca="1" si="1"/>
        <v>0</v>
      </c>
      <c r="BO20" s="1400">
        <f t="shared" ca="1" si="1"/>
        <v>0</v>
      </c>
      <c r="BP20" s="1400">
        <f t="shared" ca="1" si="1"/>
        <v>0</v>
      </c>
      <c r="BQ20" s="1400">
        <f t="shared" ca="1" si="1"/>
        <v>108</v>
      </c>
      <c r="BR20" s="1400">
        <f t="shared" ca="1" si="1"/>
        <v>72</v>
      </c>
      <c r="BS20" s="1400">
        <f t="shared" ca="1" si="1"/>
        <v>72</v>
      </c>
      <c r="BT20" s="1400">
        <f t="shared" ca="1" si="1"/>
        <v>0</v>
      </c>
      <c r="BU20" s="1400">
        <f t="shared" ca="1" si="1"/>
        <v>0</v>
      </c>
      <c r="BV20" s="1400">
        <f t="shared" ca="1" si="1"/>
        <v>0</v>
      </c>
      <c r="BW20" s="1400">
        <f t="shared" ca="1" si="1"/>
        <v>0</v>
      </c>
      <c r="BX20" s="1400">
        <f t="shared" ca="1" si="1"/>
        <v>0</v>
      </c>
      <c r="BY20" s="1400">
        <f t="shared" ca="1" si="1"/>
        <v>0</v>
      </c>
      <c r="BZ20" s="1400">
        <f t="shared" ca="1" si="1"/>
        <v>0</v>
      </c>
      <c r="CA20" s="1400">
        <f t="shared" ca="1" si="1"/>
        <v>0</v>
      </c>
      <c r="CB20" s="1400">
        <f t="shared" ca="1" si="2"/>
        <v>0</v>
      </c>
      <c r="CC20" s="1400">
        <f t="shared" ca="1" si="2"/>
        <v>0</v>
      </c>
      <c r="CD20" s="1400">
        <f t="shared" ca="1" si="2"/>
        <v>0</v>
      </c>
      <c r="CE20" s="1400">
        <f t="shared" ca="1" si="2"/>
        <v>0</v>
      </c>
      <c r="CF20" s="1400">
        <f t="shared" ca="1" si="2"/>
        <v>0</v>
      </c>
      <c r="CG20" s="1400">
        <f t="shared" ca="1" si="2"/>
        <v>0</v>
      </c>
      <c r="CH20" s="1400">
        <f t="shared" ca="1" si="2"/>
        <v>0</v>
      </c>
      <c r="CI20" s="1400">
        <f t="shared" ca="1" si="2"/>
        <v>0</v>
      </c>
      <c r="CJ20" s="1400">
        <f t="shared" ca="1" si="2"/>
        <v>0</v>
      </c>
      <c r="CK20" s="1400">
        <f t="shared" ca="1" si="2"/>
        <v>0</v>
      </c>
      <c r="CL20" s="1400">
        <f t="shared" ca="1" si="2"/>
        <v>0</v>
      </c>
      <c r="CM20" s="1400">
        <f t="shared" ca="1" si="2"/>
        <v>0</v>
      </c>
      <c r="CN20" s="1400">
        <f t="shared" ca="1" si="2"/>
        <v>0</v>
      </c>
      <c r="CO20" s="1400">
        <f t="shared" ca="1" si="2"/>
        <v>0</v>
      </c>
      <c r="CP20" s="1401">
        <f t="shared" ca="1" si="2"/>
        <v>0</v>
      </c>
    </row>
    <row r="21" spans="23:94">
      <c r="W21" s="1390" t="str">
        <f ca="1"/>
        <v>MLM_SWA仕上げ計画</v>
      </c>
      <c r="X21" s="1391" t="str">
        <f ca="1"/>
        <v>MLM_HP・SWA</v>
      </c>
      <c r="Y21" s="1391" t="str">
        <f ca="1"/>
        <v>$F$140:$AL$188</v>
      </c>
      <c r="Z21" s="1391">
        <f ca="1"/>
        <v>15</v>
      </c>
      <c r="AA21" s="1391" t="str">
        <f ca="1"/>
        <v>MLM_SWA</v>
      </c>
      <c r="AB21" s="1391" t="str">
        <f ca="1"/>
        <v>仕上げ計画</v>
      </c>
      <c r="AC21" s="1391">
        <f ca="1"/>
        <v>110</v>
      </c>
      <c r="AD21" s="1391">
        <f ca="1"/>
        <v>0</v>
      </c>
      <c r="AE21" s="1391">
        <f ca="1"/>
        <v>0</v>
      </c>
      <c r="AF21" s="1391">
        <f ca="1"/>
        <v>0</v>
      </c>
      <c r="AG21" s="1391">
        <f ca="1"/>
        <v>0</v>
      </c>
      <c r="AH21" s="1391">
        <f ca="1"/>
        <v>0</v>
      </c>
      <c r="AI21" s="1391">
        <f ca="1"/>
        <v>66</v>
      </c>
      <c r="AJ21" s="1391">
        <f ca="1"/>
        <v>44</v>
      </c>
      <c r="AK21" s="1391">
        <f ca="1"/>
        <v>0</v>
      </c>
      <c r="AL21" s="1391">
        <f ca="1"/>
        <v>0</v>
      </c>
      <c r="AM21" s="1391">
        <f ca="1"/>
        <v>0</v>
      </c>
      <c r="AN21" s="1391">
        <f ca="1"/>
        <v>0</v>
      </c>
      <c r="AO21" s="1391">
        <f ca="1"/>
        <v>0</v>
      </c>
      <c r="AP21" s="1391">
        <f ca="1"/>
        <v>0</v>
      </c>
      <c r="AQ21" s="1391">
        <f ca="1"/>
        <v>0</v>
      </c>
      <c r="AR21" s="1391">
        <f ca="1"/>
        <v>0</v>
      </c>
      <c r="AS21" s="1391">
        <f ca="1"/>
        <v>0</v>
      </c>
      <c r="AT21" s="1391">
        <f ca="1"/>
        <v>0</v>
      </c>
      <c r="AU21" s="1391">
        <f ca="1"/>
        <v>0</v>
      </c>
      <c r="AV21" s="1391">
        <f ca="1"/>
        <v>0</v>
      </c>
      <c r="AW21" s="1391">
        <f ca="1"/>
        <v>0</v>
      </c>
      <c r="AX21" s="1391">
        <f ca="1"/>
        <v>0</v>
      </c>
      <c r="AY21" s="1391">
        <f ca="1"/>
        <v>0</v>
      </c>
      <c r="AZ21" s="1391">
        <f ca="1"/>
        <v>0</v>
      </c>
      <c r="BA21" s="1391">
        <f ca="1"/>
        <v>0</v>
      </c>
      <c r="BB21" s="1391">
        <f ca="1"/>
        <v>0</v>
      </c>
      <c r="BC21" s="1391">
        <f ca="1"/>
        <v>0</v>
      </c>
      <c r="BD21" s="1391">
        <f ca="1"/>
        <v>0</v>
      </c>
      <c r="BE21" s="1391">
        <f ca="1"/>
        <v>0</v>
      </c>
      <c r="BF21" s="1391">
        <f ca="1"/>
        <v>0</v>
      </c>
      <c r="BG21" s="1391">
        <f ca="1"/>
        <v>0</v>
      </c>
      <c r="BH21" s="1392">
        <f ca="1"/>
        <v>0</v>
      </c>
      <c r="BJ21" s="1399">
        <f t="shared" ca="1" si="0"/>
        <v>15</v>
      </c>
      <c r="BK21" s="1400" t="str">
        <f t="shared" ca="1" si="0"/>
        <v>MLM_SWA</v>
      </c>
      <c r="BL21" s="1400">
        <f t="shared" ca="1" si="1"/>
        <v>0</v>
      </c>
      <c r="BM21" s="1400">
        <f t="shared" ca="1" si="1"/>
        <v>0</v>
      </c>
      <c r="BN21" s="1400">
        <f t="shared" ca="1" si="1"/>
        <v>0</v>
      </c>
      <c r="BO21" s="1400">
        <f t="shared" ca="1" si="1"/>
        <v>0</v>
      </c>
      <c r="BP21" s="1400">
        <f t="shared" ca="1" si="1"/>
        <v>0</v>
      </c>
      <c r="BQ21" s="1400">
        <f t="shared" ca="1" si="1"/>
        <v>66</v>
      </c>
      <c r="BR21" s="1400">
        <f t="shared" ca="1" si="1"/>
        <v>44</v>
      </c>
      <c r="BS21" s="1400">
        <f t="shared" ca="1" si="1"/>
        <v>0</v>
      </c>
      <c r="BT21" s="1400">
        <f t="shared" ca="1" si="1"/>
        <v>0</v>
      </c>
      <c r="BU21" s="1400">
        <f t="shared" ca="1" si="1"/>
        <v>0</v>
      </c>
      <c r="BV21" s="1400">
        <f t="shared" ca="1" si="1"/>
        <v>0</v>
      </c>
      <c r="BW21" s="1400">
        <f t="shared" ca="1" si="1"/>
        <v>0</v>
      </c>
      <c r="BX21" s="1400">
        <f t="shared" ca="1" si="1"/>
        <v>0</v>
      </c>
      <c r="BY21" s="1400">
        <f t="shared" ca="1" si="1"/>
        <v>0</v>
      </c>
      <c r="BZ21" s="1400">
        <f t="shared" ca="1" si="1"/>
        <v>0</v>
      </c>
      <c r="CA21" s="1400">
        <f t="shared" ref="CA21:CP24" ca="1" si="3">AS21</f>
        <v>0</v>
      </c>
      <c r="CB21" s="1400">
        <f t="shared" ca="1" si="2"/>
        <v>0</v>
      </c>
      <c r="CC21" s="1400">
        <f t="shared" ca="1" si="2"/>
        <v>0</v>
      </c>
      <c r="CD21" s="1400">
        <f t="shared" ca="1" si="2"/>
        <v>0</v>
      </c>
      <c r="CE21" s="1400">
        <f t="shared" ca="1" si="2"/>
        <v>0</v>
      </c>
      <c r="CF21" s="1400">
        <f t="shared" ca="1" si="2"/>
        <v>0</v>
      </c>
      <c r="CG21" s="1400">
        <f t="shared" ca="1" si="2"/>
        <v>0</v>
      </c>
      <c r="CH21" s="1400">
        <f t="shared" ca="1" si="2"/>
        <v>0</v>
      </c>
      <c r="CI21" s="1400">
        <f t="shared" ca="1" si="2"/>
        <v>0</v>
      </c>
      <c r="CJ21" s="1400">
        <f t="shared" ca="1" si="2"/>
        <v>0</v>
      </c>
      <c r="CK21" s="1400">
        <f t="shared" ca="1" si="2"/>
        <v>0</v>
      </c>
      <c r="CL21" s="1400">
        <f t="shared" ca="1" si="2"/>
        <v>0</v>
      </c>
      <c r="CM21" s="1400">
        <f t="shared" ca="1" si="2"/>
        <v>0</v>
      </c>
      <c r="CN21" s="1400">
        <f t="shared" ca="1" si="2"/>
        <v>0</v>
      </c>
      <c r="CO21" s="1400">
        <f t="shared" ca="1" si="2"/>
        <v>0</v>
      </c>
      <c r="CP21" s="1401">
        <f t="shared" ca="1" si="2"/>
        <v>0</v>
      </c>
    </row>
    <row r="22" spans="23:94">
      <c r="W22" s="1390" t="str">
        <f ca="1"/>
        <v>MKJ_SWA仕上げ計画</v>
      </c>
      <c r="X22" s="1391" t="str">
        <f ca="1"/>
        <v>MKJ・MLC・MLL</v>
      </c>
      <c r="Y22" s="1391" t="str">
        <f ca="1"/>
        <v>$F$253:$AL$282</v>
      </c>
      <c r="Z22" s="1391">
        <f ca="1"/>
        <v>16</v>
      </c>
      <c r="AA22" s="1391" t="str">
        <f ca="1"/>
        <v>MKJ_SWA</v>
      </c>
      <c r="AB22" s="1391" t="str">
        <f ca="1"/>
        <v>仕上げ計画</v>
      </c>
      <c r="AC22" s="1391">
        <f ca="1"/>
        <v>0</v>
      </c>
      <c r="AD22" s="1391">
        <f ca="1"/>
        <v>0</v>
      </c>
      <c r="AE22" s="1391">
        <f ca="1"/>
        <v>0</v>
      </c>
      <c r="AF22" s="1391">
        <f ca="1"/>
        <v>0</v>
      </c>
      <c r="AG22" s="1391">
        <f ca="1"/>
        <v>0</v>
      </c>
      <c r="AH22" s="1391">
        <f ca="1"/>
        <v>0</v>
      </c>
      <c r="AI22" s="1391">
        <f ca="1"/>
        <v>0</v>
      </c>
      <c r="AJ22" s="1391">
        <f ca="1"/>
        <v>0</v>
      </c>
      <c r="AK22" s="1391">
        <f ca="1"/>
        <v>0</v>
      </c>
      <c r="AL22" s="1391">
        <f ca="1"/>
        <v>0</v>
      </c>
      <c r="AM22" s="1391">
        <f ca="1"/>
        <v>0</v>
      </c>
      <c r="AN22" s="1391">
        <f ca="1"/>
        <v>0</v>
      </c>
      <c r="AO22" s="1391">
        <f ca="1"/>
        <v>0</v>
      </c>
      <c r="AP22" s="1391">
        <f ca="1"/>
        <v>0</v>
      </c>
      <c r="AQ22" s="1391">
        <f ca="1"/>
        <v>0</v>
      </c>
      <c r="AR22" s="1391">
        <f ca="1"/>
        <v>0</v>
      </c>
      <c r="AS22" s="1391">
        <f ca="1"/>
        <v>0</v>
      </c>
      <c r="AT22" s="1391">
        <f ca="1"/>
        <v>0</v>
      </c>
      <c r="AU22" s="1391">
        <f ca="1"/>
        <v>0</v>
      </c>
      <c r="AV22" s="1391">
        <f ca="1"/>
        <v>0</v>
      </c>
      <c r="AW22" s="1391">
        <f ca="1"/>
        <v>0</v>
      </c>
      <c r="AX22" s="1391">
        <f ca="1"/>
        <v>0</v>
      </c>
      <c r="AY22" s="1391">
        <f ca="1"/>
        <v>0</v>
      </c>
      <c r="AZ22" s="1391">
        <f ca="1"/>
        <v>0</v>
      </c>
      <c r="BA22" s="1391">
        <f ca="1"/>
        <v>0</v>
      </c>
      <c r="BB22" s="1391">
        <f ca="1"/>
        <v>0</v>
      </c>
      <c r="BC22" s="1391">
        <f ca="1"/>
        <v>0</v>
      </c>
      <c r="BD22" s="1391">
        <f ca="1"/>
        <v>0</v>
      </c>
      <c r="BE22" s="1391">
        <f ca="1"/>
        <v>0</v>
      </c>
      <c r="BF22" s="1391">
        <f ca="1"/>
        <v>0</v>
      </c>
      <c r="BG22" s="1391">
        <f ca="1"/>
        <v>0</v>
      </c>
      <c r="BH22" s="1392">
        <f ca="1"/>
        <v>0</v>
      </c>
      <c r="BJ22" s="1399">
        <f t="shared" ca="1" si="0"/>
        <v>16</v>
      </c>
      <c r="BK22" s="1400" t="str">
        <f t="shared" ca="1" si="0"/>
        <v>MKJ_SWA</v>
      </c>
      <c r="BL22" s="1400">
        <f t="shared" ref="BL22:BZ24" ca="1" si="4">AD22</f>
        <v>0</v>
      </c>
      <c r="BM22" s="1400">
        <f t="shared" ca="1" si="4"/>
        <v>0</v>
      </c>
      <c r="BN22" s="1400">
        <f t="shared" ca="1" si="4"/>
        <v>0</v>
      </c>
      <c r="BO22" s="1400">
        <f t="shared" ca="1" si="4"/>
        <v>0</v>
      </c>
      <c r="BP22" s="1400">
        <f t="shared" ca="1" si="4"/>
        <v>0</v>
      </c>
      <c r="BQ22" s="1400">
        <f t="shared" ca="1" si="4"/>
        <v>0</v>
      </c>
      <c r="BR22" s="1400">
        <f t="shared" ca="1" si="4"/>
        <v>0</v>
      </c>
      <c r="BS22" s="1400">
        <f t="shared" ca="1" si="4"/>
        <v>0</v>
      </c>
      <c r="BT22" s="1400">
        <f t="shared" ca="1" si="4"/>
        <v>0</v>
      </c>
      <c r="BU22" s="1400">
        <f t="shared" ca="1" si="4"/>
        <v>0</v>
      </c>
      <c r="BV22" s="1400">
        <f t="shared" ca="1" si="4"/>
        <v>0</v>
      </c>
      <c r="BW22" s="1400">
        <f t="shared" ca="1" si="4"/>
        <v>0</v>
      </c>
      <c r="BX22" s="1400">
        <f t="shared" ca="1" si="4"/>
        <v>0</v>
      </c>
      <c r="BY22" s="1400">
        <f t="shared" ca="1" si="4"/>
        <v>0</v>
      </c>
      <c r="BZ22" s="1400">
        <f t="shared" ca="1" si="4"/>
        <v>0</v>
      </c>
      <c r="CA22" s="1400">
        <f t="shared" ca="1" si="3"/>
        <v>0</v>
      </c>
      <c r="CB22" s="1400">
        <f t="shared" ca="1" si="2"/>
        <v>0</v>
      </c>
      <c r="CC22" s="1400">
        <f t="shared" ca="1" si="2"/>
        <v>0</v>
      </c>
      <c r="CD22" s="1400">
        <f t="shared" ca="1" si="2"/>
        <v>0</v>
      </c>
      <c r="CE22" s="1400">
        <f t="shared" ca="1" si="2"/>
        <v>0</v>
      </c>
      <c r="CF22" s="1400">
        <f t="shared" ca="1" si="2"/>
        <v>0</v>
      </c>
      <c r="CG22" s="1400">
        <f t="shared" ca="1" si="2"/>
        <v>0</v>
      </c>
      <c r="CH22" s="1400">
        <f t="shared" ca="1" si="2"/>
        <v>0</v>
      </c>
      <c r="CI22" s="1400">
        <f t="shared" ca="1" si="2"/>
        <v>0</v>
      </c>
      <c r="CJ22" s="1400">
        <f t="shared" ca="1" si="2"/>
        <v>0</v>
      </c>
      <c r="CK22" s="1400">
        <f t="shared" ca="1" si="2"/>
        <v>0</v>
      </c>
      <c r="CL22" s="1400">
        <f t="shared" ca="1" si="2"/>
        <v>0</v>
      </c>
      <c r="CM22" s="1400">
        <f t="shared" ca="1" si="2"/>
        <v>0</v>
      </c>
      <c r="CN22" s="1400">
        <f t="shared" ca="1" si="2"/>
        <v>0</v>
      </c>
      <c r="CO22" s="1400">
        <f t="shared" ca="1" si="2"/>
        <v>0</v>
      </c>
      <c r="CP22" s="1401">
        <f t="shared" ca="1" si="2"/>
        <v>0</v>
      </c>
    </row>
    <row r="23" spans="23:94">
      <c r="W23" s="1390"/>
      <c r="X23" s="1391"/>
      <c r="Y23" s="1391"/>
      <c r="Z23" s="1391"/>
      <c r="AA23" s="1391"/>
      <c r="AB23" s="1391"/>
      <c r="AC23" s="1391"/>
      <c r="AD23" s="1391"/>
      <c r="AE23" s="1391"/>
      <c r="AF23" s="1391"/>
      <c r="AG23" s="1391"/>
      <c r="AH23" s="1391"/>
      <c r="AI23" s="1391"/>
      <c r="AJ23" s="1391"/>
      <c r="AK23" s="1391"/>
      <c r="AL23" s="1391"/>
      <c r="AM23" s="1391"/>
      <c r="AN23" s="1391"/>
      <c r="AO23" s="1391"/>
      <c r="AP23" s="1391"/>
      <c r="AQ23" s="1391"/>
      <c r="AR23" s="1391"/>
      <c r="AS23" s="1391"/>
      <c r="AT23" s="1391"/>
      <c r="AU23" s="1391"/>
      <c r="AV23" s="1391"/>
      <c r="AW23" s="1391"/>
      <c r="AX23" s="1391"/>
      <c r="AY23" s="1391"/>
      <c r="AZ23" s="1391"/>
      <c r="BA23" s="1391"/>
      <c r="BB23" s="1391"/>
      <c r="BC23" s="1391"/>
      <c r="BD23" s="1391"/>
      <c r="BE23" s="1391"/>
      <c r="BF23" s="1391"/>
      <c r="BG23" s="1391"/>
      <c r="BH23" s="1392"/>
      <c r="BJ23" s="1399">
        <f t="shared" si="0"/>
        <v>0</v>
      </c>
      <c r="BK23" s="1400">
        <f t="shared" si="0"/>
        <v>0</v>
      </c>
      <c r="BL23" s="1400">
        <f t="shared" si="4"/>
        <v>0</v>
      </c>
      <c r="BM23" s="1400">
        <f t="shared" si="4"/>
        <v>0</v>
      </c>
      <c r="BN23" s="1400">
        <f t="shared" si="4"/>
        <v>0</v>
      </c>
      <c r="BO23" s="1400">
        <f t="shared" si="4"/>
        <v>0</v>
      </c>
      <c r="BP23" s="1400">
        <f t="shared" si="4"/>
        <v>0</v>
      </c>
      <c r="BQ23" s="1400">
        <f t="shared" si="4"/>
        <v>0</v>
      </c>
      <c r="BR23" s="1400">
        <f t="shared" si="4"/>
        <v>0</v>
      </c>
      <c r="BS23" s="1400">
        <f t="shared" si="4"/>
        <v>0</v>
      </c>
      <c r="BT23" s="1400">
        <f t="shared" si="4"/>
        <v>0</v>
      </c>
      <c r="BU23" s="1400">
        <f t="shared" si="4"/>
        <v>0</v>
      </c>
      <c r="BV23" s="1400">
        <f t="shared" si="4"/>
        <v>0</v>
      </c>
      <c r="BW23" s="1400">
        <f t="shared" si="4"/>
        <v>0</v>
      </c>
      <c r="BX23" s="1400">
        <f t="shared" si="4"/>
        <v>0</v>
      </c>
      <c r="BY23" s="1400">
        <f t="shared" si="4"/>
        <v>0</v>
      </c>
      <c r="BZ23" s="1400">
        <f t="shared" si="4"/>
        <v>0</v>
      </c>
      <c r="CA23" s="1400">
        <f t="shared" si="3"/>
        <v>0</v>
      </c>
      <c r="CB23" s="1400">
        <f t="shared" si="3"/>
        <v>0</v>
      </c>
      <c r="CC23" s="1400">
        <f t="shared" si="3"/>
        <v>0</v>
      </c>
      <c r="CD23" s="1400">
        <f t="shared" si="3"/>
        <v>0</v>
      </c>
      <c r="CE23" s="1400">
        <f t="shared" si="3"/>
        <v>0</v>
      </c>
      <c r="CF23" s="1400">
        <f t="shared" si="3"/>
        <v>0</v>
      </c>
      <c r="CG23" s="1400">
        <f t="shared" si="3"/>
        <v>0</v>
      </c>
      <c r="CH23" s="1400">
        <f t="shared" si="3"/>
        <v>0</v>
      </c>
      <c r="CI23" s="1400">
        <f t="shared" si="3"/>
        <v>0</v>
      </c>
      <c r="CJ23" s="1400">
        <f t="shared" si="3"/>
        <v>0</v>
      </c>
      <c r="CK23" s="1400">
        <f t="shared" si="3"/>
        <v>0</v>
      </c>
      <c r="CL23" s="1400">
        <f t="shared" si="3"/>
        <v>0</v>
      </c>
      <c r="CM23" s="1400">
        <f t="shared" si="3"/>
        <v>0</v>
      </c>
      <c r="CN23" s="1400">
        <f t="shared" si="3"/>
        <v>0</v>
      </c>
      <c r="CO23" s="1400">
        <f t="shared" si="3"/>
        <v>0</v>
      </c>
      <c r="CP23" s="1401">
        <f t="shared" si="3"/>
        <v>0</v>
      </c>
    </row>
    <row r="24" spans="23:94" ht="15.6" thickBot="1">
      <c r="W24" s="1393"/>
      <c r="X24" s="1394"/>
      <c r="Y24" s="1394"/>
      <c r="Z24" s="1394"/>
      <c r="AA24" s="1394"/>
      <c r="AB24" s="1394"/>
      <c r="AC24" s="1394"/>
      <c r="AD24" s="1394"/>
      <c r="AE24" s="1394"/>
      <c r="AF24" s="1394"/>
      <c r="AG24" s="1394"/>
      <c r="AH24" s="1394"/>
      <c r="AI24" s="1394"/>
      <c r="AJ24" s="1394"/>
      <c r="AK24" s="1394"/>
      <c r="AL24" s="1394"/>
      <c r="AM24" s="1394"/>
      <c r="AN24" s="1394"/>
      <c r="AO24" s="1394"/>
      <c r="AP24" s="1394"/>
      <c r="AQ24" s="1394"/>
      <c r="AR24" s="1394"/>
      <c r="AS24" s="1394"/>
      <c r="AT24" s="1394"/>
      <c r="AU24" s="1394"/>
      <c r="AV24" s="1394"/>
      <c r="AW24" s="1394"/>
      <c r="AX24" s="1394"/>
      <c r="AY24" s="1394"/>
      <c r="AZ24" s="1394"/>
      <c r="BA24" s="1394"/>
      <c r="BB24" s="1394"/>
      <c r="BC24" s="1394"/>
      <c r="BD24" s="1394"/>
      <c r="BE24" s="1394"/>
      <c r="BF24" s="1394"/>
      <c r="BG24" s="1394"/>
      <c r="BH24" s="1395"/>
      <c r="BJ24" s="1399">
        <f t="shared" si="0"/>
        <v>0</v>
      </c>
      <c r="BK24" s="1400">
        <f t="shared" si="0"/>
        <v>0</v>
      </c>
      <c r="BL24" s="1400">
        <f t="shared" si="4"/>
        <v>0</v>
      </c>
      <c r="BM24" s="1400">
        <f t="shared" si="4"/>
        <v>0</v>
      </c>
      <c r="BN24" s="1400">
        <f t="shared" si="4"/>
        <v>0</v>
      </c>
      <c r="BO24" s="1400">
        <f t="shared" si="4"/>
        <v>0</v>
      </c>
      <c r="BP24" s="1400">
        <f t="shared" si="4"/>
        <v>0</v>
      </c>
      <c r="BQ24" s="1400">
        <f t="shared" si="4"/>
        <v>0</v>
      </c>
      <c r="BR24" s="1400">
        <f t="shared" si="4"/>
        <v>0</v>
      </c>
      <c r="BS24" s="1400">
        <f t="shared" si="4"/>
        <v>0</v>
      </c>
      <c r="BT24" s="1400">
        <f t="shared" si="4"/>
        <v>0</v>
      </c>
      <c r="BU24" s="1400">
        <f t="shared" si="4"/>
        <v>0</v>
      </c>
      <c r="BV24" s="1400">
        <f t="shared" si="4"/>
        <v>0</v>
      </c>
      <c r="BW24" s="1400">
        <f t="shared" si="4"/>
        <v>0</v>
      </c>
      <c r="BX24" s="1400">
        <f t="shared" si="4"/>
        <v>0</v>
      </c>
      <c r="BY24" s="1400">
        <f t="shared" si="4"/>
        <v>0</v>
      </c>
      <c r="BZ24" s="1400">
        <f t="shared" si="4"/>
        <v>0</v>
      </c>
      <c r="CA24" s="1400">
        <f t="shared" si="3"/>
        <v>0</v>
      </c>
      <c r="CB24" s="1400">
        <f t="shared" si="3"/>
        <v>0</v>
      </c>
      <c r="CC24" s="1400">
        <f t="shared" si="3"/>
        <v>0</v>
      </c>
      <c r="CD24" s="1400">
        <f t="shared" si="3"/>
        <v>0</v>
      </c>
      <c r="CE24" s="1400">
        <f t="shared" si="3"/>
        <v>0</v>
      </c>
      <c r="CF24" s="1400">
        <f t="shared" si="3"/>
        <v>0</v>
      </c>
      <c r="CG24" s="1400">
        <f t="shared" si="3"/>
        <v>0</v>
      </c>
      <c r="CH24" s="1400">
        <f t="shared" si="3"/>
        <v>0</v>
      </c>
      <c r="CI24" s="1400">
        <f t="shared" si="3"/>
        <v>0</v>
      </c>
      <c r="CJ24" s="1400">
        <f t="shared" si="3"/>
        <v>0</v>
      </c>
      <c r="CK24" s="1400">
        <f t="shared" si="3"/>
        <v>0</v>
      </c>
      <c r="CL24" s="1400">
        <f t="shared" si="3"/>
        <v>0</v>
      </c>
      <c r="CM24" s="1400">
        <f t="shared" si="3"/>
        <v>0</v>
      </c>
      <c r="CN24" s="1400">
        <f t="shared" si="3"/>
        <v>0</v>
      </c>
      <c r="CO24" s="1400">
        <f t="shared" si="3"/>
        <v>0</v>
      </c>
      <c r="CP24" s="1401">
        <f t="shared" si="3"/>
        <v>0</v>
      </c>
    </row>
    <row r="25" spans="23:94" ht="15.6" thickBot="1">
      <c r="W25" s="1393"/>
      <c r="X25" s="1394"/>
      <c r="Y25" s="1394"/>
      <c r="Z25" s="1394"/>
      <c r="AA25" s="1394"/>
      <c r="AB25" s="1394"/>
      <c r="AC25" s="1394"/>
      <c r="AD25" s="1394"/>
      <c r="AE25" s="1394"/>
      <c r="AF25" s="1394"/>
      <c r="AG25" s="1394"/>
      <c r="AH25" s="1394"/>
      <c r="AI25" s="1394"/>
      <c r="AJ25" s="1394"/>
      <c r="AK25" s="1394"/>
      <c r="AL25" s="1394"/>
      <c r="AM25" s="1394"/>
      <c r="AN25" s="1394"/>
      <c r="AO25" s="1394"/>
      <c r="AP25" s="1394"/>
      <c r="AQ25" s="1394"/>
      <c r="AR25" s="1394"/>
      <c r="AS25" s="1394"/>
      <c r="AT25" s="1394"/>
      <c r="AU25" s="1394"/>
      <c r="AV25" s="1394"/>
      <c r="AW25" s="1394"/>
      <c r="AX25" s="1394"/>
      <c r="AY25" s="1394"/>
      <c r="AZ25" s="1394"/>
      <c r="BA25" s="1394"/>
      <c r="BB25" s="1394"/>
      <c r="BC25" s="1394"/>
      <c r="BD25" s="1394"/>
      <c r="BE25" s="1394"/>
      <c r="BF25" s="1394"/>
      <c r="BG25" s="1394"/>
      <c r="BH25" s="1395"/>
      <c r="BJ25" s="1402"/>
      <c r="BK25" s="1403" t="s">
        <v>10</v>
      </c>
      <c r="BL25" s="1403">
        <f ca="1">SUM(BL7:BL24)</f>
        <v>0</v>
      </c>
      <c r="BM25" s="1403">
        <f t="shared" ref="BM25:CP25" ca="1" si="5">SUM(BM7:BM24)</f>
        <v>0</v>
      </c>
      <c r="BN25" s="1403">
        <f t="shared" ca="1" si="5"/>
        <v>0</v>
      </c>
      <c r="BO25" s="1403">
        <f t="shared" ca="1" si="5"/>
        <v>0</v>
      </c>
      <c r="BP25" s="1403">
        <f t="shared" ca="1" si="5"/>
        <v>0</v>
      </c>
      <c r="BQ25" s="1403">
        <f t="shared" ca="1" si="5"/>
        <v>730</v>
      </c>
      <c r="BR25" s="1403">
        <f t="shared" ca="1" si="5"/>
        <v>786</v>
      </c>
      <c r="BS25" s="1403">
        <f t="shared" ca="1" si="5"/>
        <v>742</v>
      </c>
      <c r="BT25" s="1403">
        <f t="shared" ca="1" si="5"/>
        <v>0</v>
      </c>
      <c r="BU25" s="1403">
        <f t="shared" ca="1" si="5"/>
        <v>0</v>
      </c>
      <c r="BV25" s="1403">
        <f t="shared" ca="1" si="5"/>
        <v>922</v>
      </c>
      <c r="BW25" s="1403">
        <f t="shared" ca="1" si="5"/>
        <v>642</v>
      </c>
      <c r="BX25" s="1403">
        <f t="shared" ca="1" si="5"/>
        <v>864</v>
      </c>
      <c r="BY25" s="1403">
        <f t="shared" ca="1" si="5"/>
        <v>872</v>
      </c>
      <c r="BZ25" s="1403">
        <f t="shared" ca="1" si="5"/>
        <v>768</v>
      </c>
      <c r="CA25" s="1403">
        <f t="shared" ca="1" si="5"/>
        <v>168</v>
      </c>
      <c r="CB25" s="1403">
        <f t="shared" ca="1" si="5"/>
        <v>150</v>
      </c>
      <c r="CC25" s="1403">
        <f t="shared" ca="1" si="5"/>
        <v>664</v>
      </c>
      <c r="CD25" s="1403">
        <f t="shared" ca="1" si="5"/>
        <v>676</v>
      </c>
      <c r="CE25" s="1403">
        <f t="shared" ca="1" si="5"/>
        <v>612</v>
      </c>
      <c r="CF25" s="1403">
        <f t="shared" ca="1" si="5"/>
        <v>520</v>
      </c>
      <c r="CG25" s="1403">
        <f t="shared" ca="1" si="5"/>
        <v>528</v>
      </c>
      <c r="CH25" s="1403">
        <f t="shared" ca="1" si="5"/>
        <v>200</v>
      </c>
      <c r="CI25" s="1403">
        <f t="shared" ca="1" si="5"/>
        <v>118</v>
      </c>
      <c r="CJ25" s="1403">
        <f t="shared" ca="1" si="5"/>
        <v>696</v>
      </c>
      <c r="CK25" s="1403">
        <f t="shared" ca="1" si="5"/>
        <v>712</v>
      </c>
      <c r="CL25" s="1403">
        <f t="shared" ca="1" si="5"/>
        <v>604</v>
      </c>
      <c r="CM25" s="1403">
        <f t="shared" ca="1" si="5"/>
        <v>464</v>
      </c>
      <c r="CN25" s="1403">
        <f t="shared" ca="1" si="5"/>
        <v>428</v>
      </c>
      <c r="CO25" s="1403">
        <f t="shared" ca="1" si="5"/>
        <v>54</v>
      </c>
      <c r="CP25" s="1404">
        <f t="shared" ca="1" si="5"/>
        <v>54</v>
      </c>
    </row>
    <row r="26" spans="23:94" ht="15.6" thickBot="1"/>
    <row r="27" spans="23:94" ht="16.8" thickBot="1">
      <c r="W27" s="1385" t="str">
        <f>[6]集計!J8</f>
        <v>仕上げ合格</v>
      </c>
      <c r="X27" s="1386"/>
      <c r="Y27" s="1386"/>
      <c r="Z27" s="1386"/>
      <c r="AA27" s="1386"/>
      <c r="AB27" s="1386"/>
      <c r="AC27" s="1386"/>
      <c r="AD27" s="1386"/>
      <c r="AE27" s="1386"/>
      <c r="AF27" s="1386"/>
      <c r="AG27" s="1386"/>
      <c r="AH27" s="1386"/>
      <c r="AI27" s="1386"/>
      <c r="AJ27" s="1386"/>
      <c r="AK27" s="1386"/>
      <c r="AL27" s="1386"/>
      <c r="AM27" s="1386"/>
      <c r="AN27" s="1386"/>
      <c r="AO27" s="1386"/>
      <c r="AP27" s="1386"/>
      <c r="AQ27" s="1386"/>
      <c r="AR27" s="1386"/>
      <c r="AS27" s="1386"/>
      <c r="AT27" s="1386"/>
      <c r="AU27" s="1386"/>
      <c r="AV27" s="1386"/>
      <c r="AW27" s="1386"/>
      <c r="AX27" s="1386"/>
      <c r="AY27" s="1386"/>
      <c r="AZ27" s="1386"/>
      <c r="BA27" s="1386"/>
      <c r="BB27" s="1386"/>
      <c r="BC27" s="1386"/>
      <c r="BD27" s="1386"/>
      <c r="BE27" s="1386"/>
      <c r="BF27" s="1386"/>
      <c r="BG27" s="1386"/>
      <c r="BH27" s="1387"/>
      <c r="BJ27" s="1396" t="str">
        <f>W27</f>
        <v>仕上げ合格</v>
      </c>
      <c r="BK27" s="1397"/>
      <c r="BL27" s="1397"/>
      <c r="BM27" s="1397"/>
      <c r="BN27" s="1397"/>
      <c r="BO27" s="1397"/>
      <c r="BP27" s="1397"/>
      <c r="BQ27" s="1397"/>
      <c r="BR27" s="1397"/>
      <c r="BS27" s="1397"/>
      <c r="BT27" s="1397"/>
      <c r="BU27" s="1397"/>
      <c r="BV27" s="1397"/>
      <c r="BW27" s="1397"/>
      <c r="BX27" s="1397"/>
      <c r="BY27" s="1397"/>
      <c r="BZ27" s="1397"/>
      <c r="CA27" s="1397"/>
      <c r="CB27" s="1397"/>
      <c r="CC27" s="1397"/>
      <c r="CD27" s="1397"/>
      <c r="CE27" s="1397"/>
      <c r="CF27" s="1397"/>
      <c r="CG27" s="1397"/>
      <c r="CH27" s="1397"/>
      <c r="CI27" s="1397"/>
      <c r="CJ27" s="1397"/>
      <c r="CK27" s="1397"/>
      <c r="CL27" s="1397"/>
      <c r="CM27" s="1397"/>
      <c r="CN27" s="1397"/>
      <c r="CO27" s="1397"/>
      <c r="CP27" s="1398"/>
    </row>
    <row r="28" spans="23:94">
      <c r="W28" s="1389" t="str">
        <f>[6]集計!M$5</f>
        <v>検索</v>
      </c>
      <c r="X28" s="1389" t="str">
        <f>[6]集計!N$5</f>
        <v>機種・部品</v>
      </c>
      <c r="Y28" s="1389" t="str">
        <f>[6]集計!O$5</f>
        <v>参照セル</v>
      </c>
      <c r="Z28" s="1389" t="str">
        <f>[6]集計!P$5</f>
        <v>No.</v>
      </c>
      <c r="AA28" s="1389" t="str">
        <f>[6]集計!Q$5</f>
        <v>機種名</v>
      </c>
      <c r="AB28" s="1389" t="str">
        <f>[6]集計!R$5</f>
        <v>項目</v>
      </c>
      <c r="AC28" s="1389" t="str">
        <f>[6]集計!S$5</f>
        <v>合計</v>
      </c>
      <c r="AD28" s="1389">
        <f>[6]集計!T$5</f>
        <v>1</v>
      </c>
      <c r="AE28" s="1389">
        <f>[6]集計!U$5</f>
        <v>2</v>
      </c>
      <c r="AF28" s="1389">
        <f>[6]集計!V$5</f>
        <v>3</v>
      </c>
      <c r="AG28" s="1389">
        <f>[6]集計!W$5</f>
        <v>4</v>
      </c>
      <c r="AH28" s="1389">
        <f>[6]集計!X$5</f>
        <v>5</v>
      </c>
      <c r="AI28" s="1389">
        <f>[6]集計!Y$5</f>
        <v>6</v>
      </c>
      <c r="AJ28" s="1389">
        <f>[6]集計!Z$5</f>
        <v>7</v>
      </c>
      <c r="AK28" s="1389">
        <f>[6]集計!AA$5</f>
        <v>8</v>
      </c>
      <c r="AL28" s="1389">
        <f>[6]集計!AB$5</f>
        <v>9</v>
      </c>
      <c r="AM28" s="1389">
        <f>[6]集計!AC$5</f>
        <v>10</v>
      </c>
      <c r="AN28" s="1389">
        <f>[6]集計!AD$5</f>
        <v>11</v>
      </c>
      <c r="AO28" s="1389">
        <f>[6]集計!AE$5</f>
        <v>12</v>
      </c>
      <c r="AP28" s="1389">
        <f>[6]集計!AF$5</f>
        <v>13</v>
      </c>
      <c r="AQ28" s="1389">
        <f>[6]集計!AG$5</f>
        <v>14</v>
      </c>
      <c r="AR28" s="1389">
        <f>[6]集計!AH$5</f>
        <v>15</v>
      </c>
      <c r="AS28" s="1389">
        <f>[6]集計!AI$5</f>
        <v>16</v>
      </c>
      <c r="AT28" s="1389">
        <f>[6]集計!AJ$5</f>
        <v>17</v>
      </c>
      <c r="AU28" s="1389">
        <f>[6]集計!AK$5</f>
        <v>18</v>
      </c>
      <c r="AV28" s="1389">
        <f>[6]集計!AL$5</f>
        <v>19</v>
      </c>
      <c r="AW28" s="1389">
        <f>[6]集計!AM$5</f>
        <v>20</v>
      </c>
      <c r="AX28" s="1389">
        <f>[6]集計!AN$5</f>
        <v>21</v>
      </c>
      <c r="AY28" s="1389">
        <f>[6]集計!AO$5</f>
        <v>22</v>
      </c>
      <c r="AZ28" s="1389">
        <f>[6]集計!AP$5</f>
        <v>23</v>
      </c>
      <c r="BA28" s="1389">
        <f>[6]集計!AQ$5</f>
        <v>24</v>
      </c>
      <c r="BB28" s="1389">
        <f>[6]集計!AR$5</f>
        <v>25</v>
      </c>
      <c r="BC28" s="1389">
        <f>[6]集計!AS$5</f>
        <v>26</v>
      </c>
      <c r="BD28" s="1389">
        <f>[6]集計!AT$5</f>
        <v>27</v>
      </c>
      <c r="BE28" s="1389">
        <f>[6]集計!AU$5</f>
        <v>28</v>
      </c>
      <c r="BF28" s="1389">
        <f>[6]集計!AV$5</f>
        <v>29</v>
      </c>
      <c r="BG28" s="1389">
        <f>[6]集計!AW$5</f>
        <v>30</v>
      </c>
      <c r="BH28" s="1389">
        <f>[6]集計!AX$5</f>
        <v>31</v>
      </c>
      <c r="BJ28" s="1399" t="str">
        <f t="shared" ref="BJ28:BK46" si="6">Z28</f>
        <v>No.</v>
      </c>
      <c r="BK28" s="1400" t="str">
        <f t="shared" si="6"/>
        <v>機種名</v>
      </c>
      <c r="BL28" s="1400">
        <f t="shared" ref="BL28:CA43" si="7">AD28</f>
        <v>1</v>
      </c>
      <c r="BM28" s="1400">
        <f t="shared" si="7"/>
        <v>2</v>
      </c>
      <c r="BN28" s="1400">
        <f t="shared" si="7"/>
        <v>3</v>
      </c>
      <c r="BO28" s="1400">
        <f t="shared" si="7"/>
        <v>4</v>
      </c>
      <c r="BP28" s="1400">
        <f t="shared" si="7"/>
        <v>5</v>
      </c>
      <c r="BQ28" s="1400">
        <f t="shared" si="7"/>
        <v>6</v>
      </c>
      <c r="BR28" s="1400">
        <f t="shared" si="7"/>
        <v>7</v>
      </c>
      <c r="BS28" s="1400">
        <f t="shared" si="7"/>
        <v>8</v>
      </c>
      <c r="BT28" s="1400">
        <f t="shared" si="7"/>
        <v>9</v>
      </c>
      <c r="BU28" s="1400">
        <f t="shared" si="7"/>
        <v>10</v>
      </c>
      <c r="BV28" s="1400">
        <f t="shared" si="7"/>
        <v>11</v>
      </c>
      <c r="BW28" s="1400">
        <f t="shared" si="7"/>
        <v>12</v>
      </c>
      <c r="BX28" s="1400">
        <f t="shared" si="7"/>
        <v>13</v>
      </c>
      <c r="BY28" s="1400">
        <f t="shared" si="7"/>
        <v>14</v>
      </c>
      <c r="BZ28" s="1400">
        <f t="shared" si="7"/>
        <v>15</v>
      </c>
      <c r="CA28" s="1400">
        <f t="shared" si="7"/>
        <v>16</v>
      </c>
      <c r="CB28" s="1400">
        <f t="shared" ref="CB28:CP44" si="8">AT28</f>
        <v>17</v>
      </c>
      <c r="CC28" s="1400">
        <f t="shared" si="8"/>
        <v>18</v>
      </c>
      <c r="CD28" s="1400">
        <f t="shared" si="8"/>
        <v>19</v>
      </c>
      <c r="CE28" s="1400">
        <f t="shared" si="8"/>
        <v>20</v>
      </c>
      <c r="CF28" s="1400">
        <f t="shared" si="8"/>
        <v>21</v>
      </c>
      <c r="CG28" s="1400">
        <f t="shared" si="8"/>
        <v>22</v>
      </c>
      <c r="CH28" s="1400">
        <f t="shared" si="8"/>
        <v>23</v>
      </c>
      <c r="CI28" s="1400">
        <f t="shared" si="8"/>
        <v>24</v>
      </c>
      <c r="CJ28" s="1400">
        <f t="shared" si="8"/>
        <v>25</v>
      </c>
      <c r="CK28" s="1400">
        <f t="shared" si="8"/>
        <v>26</v>
      </c>
      <c r="CL28" s="1400">
        <f t="shared" si="8"/>
        <v>27</v>
      </c>
      <c r="CM28" s="1400">
        <f t="shared" si="8"/>
        <v>28</v>
      </c>
      <c r="CN28" s="1400">
        <f t="shared" si="8"/>
        <v>29</v>
      </c>
      <c r="CO28" s="1400">
        <f t="shared" si="8"/>
        <v>30</v>
      </c>
      <c r="CP28" s="1401">
        <f t="shared" si="8"/>
        <v>31</v>
      </c>
    </row>
    <row r="29" spans="23:94">
      <c r="W29" s="1390" t="str" cm="1">
        <f t="array" aca="1" ref="W29:BH43" ca="1">_xlfn._xlws.FILTER(テーブル3[[#Data],[#Totals]],テーブル3[[#Data],[#Totals],[列4]]=$W$27,"")</f>
        <v>MKC_PB仕上げ合格</v>
      </c>
      <c r="X29" s="1391" t="str">
        <f ca="1"/>
        <v>MKC①</v>
      </c>
      <c r="Y29" s="1391" t="str">
        <f ca="1"/>
        <v>$F$162:$AL$191</v>
      </c>
      <c r="Z29" s="1391">
        <f ca="1"/>
        <v>1</v>
      </c>
      <c r="AA29" s="1391" t="str">
        <f ca="1"/>
        <v>MKC_PB</v>
      </c>
      <c r="AB29" s="1391" t="str">
        <f ca="1"/>
        <v>仕上げ合格</v>
      </c>
      <c r="AC29" s="1391">
        <f ca="1"/>
        <v>540</v>
      </c>
      <c r="AD29" s="1391">
        <f ca="1"/>
        <v>0</v>
      </c>
      <c r="AE29" s="1391">
        <f ca="1"/>
        <v>0</v>
      </c>
      <c r="AF29" s="1391">
        <f ca="1"/>
        <v>0</v>
      </c>
      <c r="AG29" s="1391">
        <f ca="1"/>
        <v>0</v>
      </c>
      <c r="AH29" s="1391">
        <f ca="1"/>
        <v>0</v>
      </c>
      <c r="AI29" s="1391">
        <f ca="1"/>
        <v>0</v>
      </c>
      <c r="AJ29" s="1391">
        <f ca="1"/>
        <v>0</v>
      </c>
      <c r="AK29" s="1391">
        <f ca="1"/>
        <v>24</v>
      </c>
      <c r="AL29" s="1391">
        <f ca="1"/>
        <v>0</v>
      </c>
      <c r="AM29" s="1391">
        <f ca="1"/>
        <v>0</v>
      </c>
      <c r="AN29" s="1391">
        <f ca="1"/>
        <v>60</v>
      </c>
      <c r="AO29" s="1391">
        <f ca="1"/>
        <v>60</v>
      </c>
      <c r="AP29" s="1391">
        <f ca="1"/>
        <v>24</v>
      </c>
      <c r="AQ29" s="1391">
        <f ca="1"/>
        <v>108</v>
      </c>
      <c r="AR29" s="1391">
        <f ca="1"/>
        <v>24</v>
      </c>
      <c r="AS29" s="1391">
        <f ca="1"/>
        <v>0</v>
      </c>
      <c r="AT29" s="1391">
        <f ca="1"/>
        <v>0</v>
      </c>
      <c r="AU29" s="1391">
        <f ca="1"/>
        <v>36</v>
      </c>
      <c r="AV29" s="1391">
        <f ca="1"/>
        <v>24</v>
      </c>
      <c r="AW29" s="1391">
        <f ca="1"/>
        <v>0</v>
      </c>
      <c r="AX29" s="1391">
        <f ca="1"/>
        <v>0</v>
      </c>
      <c r="AY29" s="1391">
        <f ca="1"/>
        <v>0</v>
      </c>
      <c r="AZ29" s="1391">
        <f ca="1"/>
        <v>0</v>
      </c>
      <c r="BA29" s="1391">
        <f ca="1"/>
        <v>0</v>
      </c>
      <c r="BB29" s="1391">
        <f ca="1"/>
        <v>48</v>
      </c>
      <c r="BC29" s="1391">
        <f ca="1"/>
        <v>48</v>
      </c>
      <c r="BD29" s="1391">
        <f ca="1"/>
        <v>48</v>
      </c>
      <c r="BE29" s="1391">
        <f ca="1"/>
        <v>36</v>
      </c>
      <c r="BF29" s="1391">
        <f ca="1"/>
        <v>0</v>
      </c>
      <c r="BG29" s="1391">
        <f ca="1"/>
        <v>0</v>
      </c>
      <c r="BH29" s="1392">
        <f ca="1"/>
        <v>0</v>
      </c>
      <c r="BJ29" s="1399">
        <f t="shared" ca="1" si="6"/>
        <v>1</v>
      </c>
      <c r="BK29" s="1400" t="str">
        <f t="shared" ca="1" si="6"/>
        <v>MKC_PB</v>
      </c>
      <c r="BL29" s="1400">
        <f t="shared" ca="1" si="7"/>
        <v>0</v>
      </c>
      <c r="BM29" s="1400">
        <f t="shared" ca="1" si="7"/>
        <v>0</v>
      </c>
      <c r="BN29" s="1400">
        <f t="shared" ca="1" si="7"/>
        <v>0</v>
      </c>
      <c r="BO29" s="1400">
        <f t="shared" ca="1" si="7"/>
        <v>0</v>
      </c>
      <c r="BP29" s="1400">
        <f t="shared" ca="1" si="7"/>
        <v>0</v>
      </c>
      <c r="BQ29" s="1400">
        <f t="shared" ca="1" si="7"/>
        <v>0</v>
      </c>
      <c r="BR29" s="1400">
        <f t="shared" ca="1" si="7"/>
        <v>0</v>
      </c>
      <c r="BS29" s="1400">
        <f t="shared" ca="1" si="7"/>
        <v>24</v>
      </c>
      <c r="BT29" s="1400">
        <f t="shared" ca="1" si="7"/>
        <v>0</v>
      </c>
      <c r="BU29" s="1400">
        <f t="shared" ca="1" si="7"/>
        <v>0</v>
      </c>
      <c r="BV29" s="1400">
        <f t="shared" ca="1" si="7"/>
        <v>60</v>
      </c>
      <c r="BW29" s="1400">
        <f t="shared" ca="1" si="7"/>
        <v>60</v>
      </c>
      <c r="BX29" s="1400">
        <f t="shared" ca="1" si="7"/>
        <v>24</v>
      </c>
      <c r="BY29" s="1400">
        <f t="shared" ca="1" si="7"/>
        <v>108</v>
      </c>
      <c r="BZ29" s="1400">
        <f t="shared" ca="1" si="7"/>
        <v>24</v>
      </c>
      <c r="CA29" s="1400">
        <f t="shared" ca="1" si="7"/>
        <v>0</v>
      </c>
      <c r="CB29" s="1400">
        <f t="shared" ca="1" si="8"/>
        <v>0</v>
      </c>
      <c r="CC29" s="1400">
        <f t="shared" ca="1" si="8"/>
        <v>36</v>
      </c>
      <c r="CD29" s="1400">
        <f t="shared" ca="1" si="8"/>
        <v>24</v>
      </c>
      <c r="CE29" s="1400">
        <f t="shared" ca="1" si="8"/>
        <v>0</v>
      </c>
      <c r="CF29" s="1400">
        <f t="shared" ca="1" si="8"/>
        <v>0</v>
      </c>
      <c r="CG29" s="1400">
        <f t="shared" ca="1" si="8"/>
        <v>0</v>
      </c>
      <c r="CH29" s="1400">
        <f t="shared" ca="1" si="8"/>
        <v>0</v>
      </c>
      <c r="CI29" s="1400">
        <f t="shared" ca="1" si="8"/>
        <v>0</v>
      </c>
      <c r="CJ29" s="1400">
        <f t="shared" ca="1" si="8"/>
        <v>48</v>
      </c>
      <c r="CK29" s="1400">
        <f t="shared" ca="1" si="8"/>
        <v>48</v>
      </c>
      <c r="CL29" s="1400">
        <f t="shared" ca="1" si="8"/>
        <v>48</v>
      </c>
      <c r="CM29" s="1400">
        <f t="shared" ca="1" si="8"/>
        <v>36</v>
      </c>
      <c r="CN29" s="1400">
        <f t="shared" ca="1" si="8"/>
        <v>0</v>
      </c>
      <c r="CO29" s="1400">
        <f t="shared" ca="1" si="8"/>
        <v>0</v>
      </c>
      <c r="CP29" s="1401">
        <f t="shared" ca="1" si="8"/>
        <v>0</v>
      </c>
    </row>
    <row r="30" spans="23:94">
      <c r="W30" s="1390" t="str">
        <f ca="1"/>
        <v>MKC_FF仕上げ合格</v>
      </c>
      <c r="X30" s="1391" t="str">
        <f ca="1"/>
        <v>MKC①</v>
      </c>
      <c r="Y30" s="1391" t="str">
        <f ca="1"/>
        <v>$F$162:$AL$191</v>
      </c>
      <c r="Z30" s="1391">
        <f ca="1"/>
        <v>2</v>
      </c>
      <c r="AA30" s="1391" t="str">
        <f ca="1"/>
        <v>MKC_FF</v>
      </c>
      <c r="AB30" s="1391" t="str">
        <f ca="1"/>
        <v>仕上げ合格</v>
      </c>
      <c r="AC30" s="1391">
        <f ca="1"/>
        <v>1344</v>
      </c>
      <c r="AD30" s="1391">
        <f ca="1"/>
        <v>0</v>
      </c>
      <c r="AE30" s="1391">
        <f ca="1"/>
        <v>0</v>
      </c>
      <c r="AF30" s="1391">
        <f ca="1"/>
        <v>0</v>
      </c>
      <c r="AG30" s="1391">
        <f ca="1"/>
        <v>0</v>
      </c>
      <c r="AH30" s="1391">
        <f ca="1"/>
        <v>0</v>
      </c>
      <c r="AI30" s="1391">
        <f ca="1"/>
        <v>64</v>
      </c>
      <c r="AJ30" s="1391">
        <f ca="1"/>
        <v>64</v>
      </c>
      <c r="AK30" s="1391">
        <f ca="1"/>
        <v>96</v>
      </c>
      <c r="AL30" s="1391">
        <f ca="1"/>
        <v>0</v>
      </c>
      <c r="AM30" s="1391">
        <f ca="1"/>
        <v>0</v>
      </c>
      <c r="AN30" s="1391">
        <f ca="1"/>
        <v>64</v>
      </c>
      <c r="AO30" s="1391">
        <f ca="1"/>
        <v>64</v>
      </c>
      <c r="AP30" s="1391">
        <f ca="1"/>
        <v>64</v>
      </c>
      <c r="AQ30" s="1391">
        <f ca="1"/>
        <v>96</v>
      </c>
      <c r="AR30" s="1391">
        <f ca="1"/>
        <v>32</v>
      </c>
      <c r="AS30" s="1391">
        <f ca="1"/>
        <v>0</v>
      </c>
      <c r="AT30" s="1391">
        <f ca="1"/>
        <v>0</v>
      </c>
      <c r="AU30" s="1391">
        <f ca="1"/>
        <v>32</v>
      </c>
      <c r="AV30" s="1391">
        <f ca="1"/>
        <v>64</v>
      </c>
      <c r="AW30" s="1391">
        <f ca="1"/>
        <v>96</v>
      </c>
      <c r="AX30" s="1391">
        <f ca="1"/>
        <v>64</v>
      </c>
      <c r="AY30" s="1391">
        <f ca="1"/>
        <v>64</v>
      </c>
      <c r="AZ30" s="1391">
        <f ca="1"/>
        <v>0</v>
      </c>
      <c r="BA30" s="1391">
        <f ca="1"/>
        <v>0</v>
      </c>
      <c r="BB30" s="1391">
        <f ca="1"/>
        <v>96</v>
      </c>
      <c r="BC30" s="1391">
        <f ca="1"/>
        <v>96</v>
      </c>
      <c r="BD30" s="1391">
        <f ca="1"/>
        <v>96</v>
      </c>
      <c r="BE30" s="1391">
        <f ca="1"/>
        <v>96</v>
      </c>
      <c r="BF30" s="1391">
        <f ca="1"/>
        <v>96</v>
      </c>
      <c r="BG30" s="1391">
        <f ca="1"/>
        <v>0</v>
      </c>
      <c r="BH30" s="1392">
        <f ca="1"/>
        <v>0</v>
      </c>
      <c r="BJ30" s="1399">
        <f t="shared" ca="1" si="6"/>
        <v>2</v>
      </c>
      <c r="BK30" s="1400" t="str">
        <f t="shared" ca="1" si="6"/>
        <v>MKC_FF</v>
      </c>
      <c r="BL30" s="1400">
        <f t="shared" ca="1" si="7"/>
        <v>0</v>
      </c>
      <c r="BM30" s="1400">
        <f t="shared" ca="1" si="7"/>
        <v>0</v>
      </c>
      <c r="BN30" s="1400">
        <f t="shared" ca="1" si="7"/>
        <v>0</v>
      </c>
      <c r="BO30" s="1400">
        <f t="shared" ca="1" si="7"/>
        <v>0</v>
      </c>
      <c r="BP30" s="1400">
        <f t="shared" ca="1" si="7"/>
        <v>0</v>
      </c>
      <c r="BQ30" s="1400">
        <f t="shared" ca="1" si="7"/>
        <v>64</v>
      </c>
      <c r="BR30" s="1400">
        <f t="shared" ca="1" si="7"/>
        <v>64</v>
      </c>
      <c r="BS30" s="1400">
        <f t="shared" ca="1" si="7"/>
        <v>96</v>
      </c>
      <c r="BT30" s="1400">
        <f t="shared" ca="1" si="7"/>
        <v>0</v>
      </c>
      <c r="BU30" s="1400">
        <f t="shared" ca="1" si="7"/>
        <v>0</v>
      </c>
      <c r="BV30" s="1400">
        <f t="shared" ca="1" si="7"/>
        <v>64</v>
      </c>
      <c r="BW30" s="1400">
        <f t="shared" ca="1" si="7"/>
        <v>64</v>
      </c>
      <c r="BX30" s="1400">
        <f t="shared" ca="1" si="7"/>
        <v>64</v>
      </c>
      <c r="BY30" s="1400">
        <f t="shared" ca="1" si="7"/>
        <v>96</v>
      </c>
      <c r="BZ30" s="1400">
        <f t="shared" ca="1" si="7"/>
        <v>32</v>
      </c>
      <c r="CA30" s="1400">
        <f t="shared" ca="1" si="7"/>
        <v>0</v>
      </c>
      <c r="CB30" s="1400">
        <f t="shared" ca="1" si="8"/>
        <v>0</v>
      </c>
      <c r="CC30" s="1400">
        <f t="shared" ca="1" si="8"/>
        <v>32</v>
      </c>
      <c r="CD30" s="1400">
        <f t="shared" ca="1" si="8"/>
        <v>64</v>
      </c>
      <c r="CE30" s="1400">
        <f t="shared" ca="1" si="8"/>
        <v>96</v>
      </c>
      <c r="CF30" s="1400">
        <f t="shared" ca="1" si="8"/>
        <v>64</v>
      </c>
      <c r="CG30" s="1400">
        <f t="shared" ca="1" si="8"/>
        <v>64</v>
      </c>
      <c r="CH30" s="1400">
        <f t="shared" ca="1" si="8"/>
        <v>0</v>
      </c>
      <c r="CI30" s="1400">
        <f t="shared" ca="1" si="8"/>
        <v>0</v>
      </c>
      <c r="CJ30" s="1400">
        <f t="shared" ca="1" si="8"/>
        <v>96</v>
      </c>
      <c r="CK30" s="1400">
        <f t="shared" ca="1" si="8"/>
        <v>96</v>
      </c>
      <c r="CL30" s="1400">
        <f t="shared" ca="1" si="8"/>
        <v>96</v>
      </c>
      <c r="CM30" s="1400">
        <f t="shared" ca="1" si="8"/>
        <v>96</v>
      </c>
      <c r="CN30" s="1400">
        <f t="shared" ca="1" si="8"/>
        <v>96</v>
      </c>
      <c r="CO30" s="1400">
        <f t="shared" ca="1" si="8"/>
        <v>0</v>
      </c>
      <c r="CP30" s="1401">
        <f t="shared" ca="1" si="8"/>
        <v>0</v>
      </c>
    </row>
    <row r="31" spans="23:94">
      <c r="W31" s="1390" t="str">
        <f ca="1"/>
        <v>MKC_FL仕上げ合格</v>
      </c>
      <c r="X31" s="1391" t="str">
        <f ca="1"/>
        <v>MKC①</v>
      </c>
      <c r="Y31" s="1391" t="str">
        <f ca="1"/>
        <v>$F$162:$AL$191</v>
      </c>
      <c r="Z31" s="1391">
        <f ca="1"/>
        <v>3</v>
      </c>
      <c r="AA31" s="1391" t="str">
        <f ca="1"/>
        <v>MKC_FL</v>
      </c>
      <c r="AB31" s="1391" t="str">
        <f ca="1"/>
        <v>仕上げ合格</v>
      </c>
      <c r="AC31" s="1391">
        <f ca="1"/>
        <v>396</v>
      </c>
      <c r="AD31" s="1391">
        <f ca="1"/>
        <v>0</v>
      </c>
      <c r="AE31" s="1391">
        <f ca="1"/>
        <v>0</v>
      </c>
      <c r="AF31" s="1391">
        <f ca="1"/>
        <v>0</v>
      </c>
      <c r="AG31" s="1391">
        <f ca="1"/>
        <v>0</v>
      </c>
      <c r="AH31" s="1391">
        <f ca="1"/>
        <v>0</v>
      </c>
      <c r="AI31" s="1391">
        <f ca="1"/>
        <v>36</v>
      </c>
      <c r="AJ31" s="1391">
        <f ca="1"/>
        <v>18</v>
      </c>
      <c r="AK31" s="1391">
        <f ca="1"/>
        <v>18</v>
      </c>
      <c r="AL31" s="1391">
        <f ca="1"/>
        <v>0</v>
      </c>
      <c r="AM31" s="1391">
        <f ca="1"/>
        <v>0</v>
      </c>
      <c r="AN31" s="1391">
        <f ca="1"/>
        <v>36</v>
      </c>
      <c r="AO31" s="1391">
        <f ca="1"/>
        <v>18</v>
      </c>
      <c r="AP31" s="1391">
        <f ca="1"/>
        <v>18</v>
      </c>
      <c r="AQ31" s="1391">
        <f ca="1"/>
        <v>18</v>
      </c>
      <c r="AR31" s="1391">
        <f ca="1"/>
        <v>18</v>
      </c>
      <c r="AS31" s="1391">
        <f ca="1"/>
        <v>0</v>
      </c>
      <c r="AT31" s="1391">
        <f ca="1"/>
        <v>0</v>
      </c>
      <c r="AU31" s="1391">
        <f ca="1"/>
        <v>18</v>
      </c>
      <c r="AV31" s="1391">
        <f ca="1"/>
        <v>36</v>
      </c>
      <c r="AW31" s="1391">
        <f ca="1"/>
        <v>18</v>
      </c>
      <c r="AX31" s="1391">
        <f ca="1"/>
        <v>18</v>
      </c>
      <c r="AY31" s="1391">
        <f ca="1"/>
        <v>18</v>
      </c>
      <c r="AZ31" s="1391">
        <f ca="1"/>
        <v>18</v>
      </c>
      <c r="BA31" s="1391">
        <f ca="1"/>
        <v>0</v>
      </c>
      <c r="BB31" s="1391">
        <f ca="1"/>
        <v>18</v>
      </c>
      <c r="BC31" s="1391">
        <f ca="1"/>
        <v>18</v>
      </c>
      <c r="BD31" s="1391">
        <f ca="1"/>
        <v>18</v>
      </c>
      <c r="BE31" s="1391">
        <f ca="1"/>
        <v>18</v>
      </c>
      <c r="BF31" s="1391">
        <f ca="1"/>
        <v>18</v>
      </c>
      <c r="BG31" s="1391">
        <f ca="1"/>
        <v>0</v>
      </c>
      <c r="BH31" s="1392">
        <f ca="1"/>
        <v>0</v>
      </c>
      <c r="BJ31" s="1399">
        <f t="shared" ca="1" si="6"/>
        <v>3</v>
      </c>
      <c r="BK31" s="1400" t="str">
        <f t="shared" ca="1" si="6"/>
        <v>MKC_FL</v>
      </c>
      <c r="BL31" s="1400">
        <f t="shared" ca="1" si="7"/>
        <v>0</v>
      </c>
      <c r="BM31" s="1400">
        <f t="shared" ca="1" si="7"/>
        <v>0</v>
      </c>
      <c r="BN31" s="1400">
        <f t="shared" ca="1" si="7"/>
        <v>0</v>
      </c>
      <c r="BO31" s="1400">
        <f t="shared" ca="1" si="7"/>
        <v>0</v>
      </c>
      <c r="BP31" s="1400">
        <f t="shared" ca="1" si="7"/>
        <v>0</v>
      </c>
      <c r="BQ31" s="1400">
        <f t="shared" ca="1" si="7"/>
        <v>36</v>
      </c>
      <c r="BR31" s="1400">
        <f t="shared" ca="1" si="7"/>
        <v>18</v>
      </c>
      <c r="BS31" s="1400">
        <f t="shared" ca="1" si="7"/>
        <v>18</v>
      </c>
      <c r="BT31" s="1400">
        <f t="shared" ca="1" si="7"/>
        <v>0</v>
      </c>
      <c r="BU31" s="1400">
        <f t="shared" ca="1" si="7"/>
        <v>0</v>
      </c>
      <c r="BV31" s="1400">
        <f t="shared" ca="1" si="7"/>
        <v>36</v>
      </c>
      <c r="BW31" s="1400">
        <f t="shared" ca="1" si="7"/>
        <v>18</v>
      </c>
      <c r="BX31" s="1400">
        <f t="shared" ca="1" si="7"/>
        <v>18</v>
      </c>
      <c r="BY31" s="1400">
        <f t="shared" ca="1" si="7"/>
        <v>18</v>
      </c>
      <c r="BZ31" s="1400">
        <f t="shared" ca="1" si="7"/>
        <v>18</v>
      </c>
      <c r="CA31" s="1400">
        <f t="shared" ca="1" si="7"/>
        <v>0</v>
      </c>
      <c r="CB31" s="1400">
        <f t="shared" ca="1" si="8"/>
        <v>0</v>
      </c>
      <c r="CC31" s="1400">
        <f t="shared" ca="1" si="8"/>
        <v>18</v>
      </c>
      <c r="CD31" s="1400">
        <f t="shared" ca="1" si="8"/>
        <v>36</v>
      </c>
      <c r="CE31" s="1400">
        <f t="shared" ca="1" si="8"/>
        <v>18</v>
      </c>
      <c r="CF31" s="1400">
        <f t="shared" ca="1" si="8"/>
        <v>18</v>
      </c>
      <c r="CG31" s="1400">
        <f t="shared" ca="1" si="8"/>
        <v>18</v>
      </c>
      <c r="CH31" s="1400">
        <f t="shared" ca="1" si="8"/>
        <v>18</v>
      </c>
      <c r="CI31" s="1400">
        <f t="shared" ca="1" si="8"/>
        <v>0</v>
      </c>
      <c r="CJ31" s="1400">
        <f t="shared" ca="1" si="8"/>
        <v>18</v>
      </c>
      <c r="CK31" s="1400">
        <f t="shared" ca="1" si="8"/>
        <v>18</v>
      </c>
      <c r="CL31" s="1400">
        <f t="shared" ca="1" si="8"/>
        <v>18</v>
      </c>
      <c r="CM31" s="1400">
        <f t="shared" ca="1" si="8"/>
        <v>18</v>
      </c>
      <c r="CN31" s="1400">
        <f t="shared" ca="1" si="8"/>
        <v>18</v>
      </c>
      <c r="CO31" s="1400">
        <f t="shared" ca="1" si="8"/>
        <v>0</v>
      </c>
      <c r="CP31" s="1401">
        <f t="shared" ca="1" si="8"/>
        <v>0</v>
      </c>
    </row>
    <row r="32" spans="23:94">
      <c r="W32" s="1390" t="str">
        <f ca="1"/>
        <v>MKC_MPR仕上げ合格</v>
      </c>
      <c r="X32" s="1391" t="str">
        <f ca="1"/>
        <v>MKC②</v>
      </c>
      <c r="Y32" s="1391" t="str">
        <f ca="1"/>
        <v>$F$160:$AL$189</v>
      </c>
      <c r="Z32" s="1391">
        <f ca="1"/>
        <v>4</v>
      </c>
      <c r="AA32" s="1391" t="str">
        <f ca="1"/>
        <v>MKC_MPR</v>
      </c>
      <c r="AB32" s="1391" t="str">
        <f ca="1"/>
        <v>仕上げ合格</v>
      </c>
      <c r="AC32" s="1391">
        <f ca="1"/>
        <v>432</v>
      </c>
      <c r="AD32" s="1391">
        <f ca="1"/>
        <v>0</v>
      </c>
      <c r="AE32" s="1391">
        <f ca="1"/>
        <v>0</v>
      </c>
      <c r="AF32" s="1391">
        <f ca="1"/>
        <v>0</v>
      </c>
      <c r="AG32" s="1391">
        <f ca="1"/>
        <v>0</v>
      </c>
      <c r="AH32" s="1391">
        <f ca="1"/>
        <v>0</v>
      </c>
      <c r="AI32" s="1391">
        <f ca="1"/>
        <v>0</v>
      </c>
      <c r="AJ32" s="1391">
        <f ca="1"/>
        <v>0</v>
      </c>
      <c r="AK32" s="1391">
        <f ca="1"/>
        <v>0</v>
      </c>
      <c r="AL32" s="1391">
        <f ca="1"/>
        <v>0</v>
      </c>
      <c r="AM32" s="1391">
        <f ca="1"/>
        <v>0</v>
      </c>
      <c r="AN32" s="1391">
        <f ca="1"/>
        <v>108</v>
      </c>
      <c r="AO32" s="1391">
        <f ca="1"/>
        <v>0</v>
      </c>
      <c r="AP32" s="1391">
        <f ca="1"/>
        <v>0</v>
      </c>
      <c r="AQ32" s="1391">
        <f ca="1"/>
        <v>108</v>
      </c>
      <c r="AR32" s="1391">
        <f ca="1"/>
        <v>0</v>
      </c>
      <c r="AS32" s="1391">
        <f ca="1"/>
        <v>0</v>
      </c>
      <c r="AT32" s="1391">
        <f ca="1"/>
        <v>0</v>
      </c>
      <c r="AU32" s="1391">
        <f ca="1"/>
        <v>0</v>
      </c>
      <c r="AV32" s="1391">
        <f ca="1"/>
        <v>0</v>
      </c>
      <c r="AW32" s="1391">
        <f ca="1"/>
        <v>0</v>
      </c>
      <c r="AX32" s="1391">
        <f ca="1"/>
        <v>0</v>
      </c>
      <c r="AY32" s="1391">
        <f ca="1"/>
        <v>108</v>
      </c>
      <c r="AZ32" s="1391">
        <f ca="1"/>
        <v>0</v>
      </c>
      <c r="BA32" s="1391">
        <f ca="1"/>
        <v>0</v>
      </c>
      <c r="BB32" s="1391">
        <f ca="1"/>
        <v>0</v>
      </c>
      <c r="BC32" s="1391">
        <f ca="1"/>
        <v>108</v>
      </c>
      <c r="BD32" s="1391">
        <f ca="1"/>
        <v>0</v>
      </c>
      <c r="BE32" s="1391">
        <f ca="1"/>
        <v>0</v>
      </c>
      <c r="BF32" s="1391">
        <f ca="1"/>
        <v>0</v>
      </c>
      <c r="BG32" s="1391">
        <f ca="1"/>
        <v>0</v>
      </c>
      <c r="BH32" s="1392">
        <f ca="1"/>
        <v>0</v>
      </c>
      <c r="BJ32" s="1399">
        <f t="shared" ca="1" si="6"/>
        <v>4</v>
      </c>
      <c r="BK32" s="1400" t="str">
        <f t="shared" ca="1" si="6"/>
        <v>MKC_MPR</v>
      </c>
      <c r="BL32" s="1400">
        <f t="shared" ca="1" si="7"/>
        <v>0</v>
      </c>
      <c r="BM32" s="1400">
        <f t="shared" ca="1" si="7"/>
        <v>0</v>
      </c>
      <c r="BN32" s="1400">
        <f t="shared" ca="1" si="7"/>
        <v>0</v>
      </c>
      <c r="BO32" s="1400">
        <f t="shared" ca="1" si="7"/>
        <v>0</v>
      </c>
      <c r="BP32" s="1400">
        <f t="shared" ca="1" si="7"/>
        <v>0</v>
      </c>
      <c r="BQ32" s="1400">
        <f t="shared" ca="1" si="7"/>
        <v>0</v>
      </c>
      <c r="BR32" s="1400">
        <f t="shared" ca="1" si="7"/>
        <v>0</v>
      </c>
      <c r="BS32" s="1400">
        <f t="shared" ca="1" si="7"/>
        <v>0</v>
      </c>
      <c r="BT32" s="1400">
        <f t="shared" ca="1" si="7"/>
        <v>0</v>
      </c>
      <c r="BU32" s="1400">
        <f t="shared" ca="1" si="7"/>
        <v>0</v>
      </c>
      <c r="BV32" s="1400">
        <f t="shared" ca="1" si="7"/>
        <v>108</v>
      </c>
      <c r="BW32" s="1400">
        <f t="shared" ca="1" si="7"/>
        <v>0</v>
      </c>
      <c r="BX32" s="1400">
        <f t="shared" ca="1" si="7"/>
        <v>0</v>
      </c>
      <c r="BY32" s="1400">
        <f t="shared" ca="1" si="7"/>
        <v>108</v>
      </c>
      <c r="BZ32" s="1400">
        <f t="shared" ca="1" si="7"/>
        <v>0</v>
      </c>
      <c r="CA32" s="1400">
        <f t="shared" ca="1" si="7"/>
        <v>0</v>
      </c>
      <c r="CB32" s="1400">
        <f t="shared" ca="1" si="8"/>
        <v>0</v>
      </c>
      <c r="CC32" s="1400">
        <f t="shared" ca="1" si="8"/>
        <v>0</v>
      </c>
      <c r="CD32" s="1400">
        <f t="shared" ca="1" si="8"/>
        <v>0</v>
      </c>
      <c r="CE32" s="1400">
        <f t="shared" ca="1" si="8"/>
        <v>0</v>
      </c>
      <c r="CF32" s="1400">
        <f t="shared" ca="1" si="8"/>
        <v>0</v>
      </c>
      <c r="CG32" s="1400">
        <f t="shared" ca="1" si="8"/>
        <v>108</v>
      </c>
      <c r="CH32" s="1400">
        <f t="shared" ca="1" si="8"/>
        <v>0</v>
      </c>
      <c r="CI32" s="1400">
        <f t="shared" ca="1" si="8"/>
        <v>0</v>
      </c>
      <c r="CJ32" s="1400">
        <f t="shared" ca="1" si="8"/>
        <v>0</v>
      </c>
      <c r="CK32" s="1400">
        <f t="shared" ca="1" si="8"/>
        <v>108</v>
      </c>
      <c r="CL32" s="1400">
        <f t="shared" ca="1" si="8"/>
        <v>0</v>
      </c>
      <c r="CM32" s="1400">
        <f t="shared" ca="1" si="8"/>
        <v>0</v>
      </c>
      <c r="CN32" s="1400">
        <f t="shared" ca="1" si="8"/>
        <v>0</v>
      </c>
      <c r="CO32" s="1400">
        <f t="shared" ca="1" si="8"/>
        <v>0</v>
      </c>
      <c r="CP32" s="1401">
        <f t="shared" ca="1" si="8"/>
        <v>0</v>
      </c>
    </row>
    <row r="33" spans="23:94">
      <c r="W33" s="1390" t="str">
        <f ca="1"/>
        <v>MKC_MPL仕上げ合格</v>
      </c>
      <c r="X33" s="1391" t="str">
        <f ca="1"/>
        <v>MKC②</v>
      </c>
      <c r="Y33" s="1391" t="str">
        <f ca="1"/>
        <v>$F$160:$AL$189</v>
      </c>
      <c r="Z33" s="1391">
        <f ca="1"/>
        <v>5</v>
      </c>
      <c r="AA33" s="1391" t="str">
        <f ca="1"/>
        <v>MKC_MPL</v>
      </c>
      <c r="AB33" s="1391" t="str">
        <f ca="1"/>
        <v>仕上げ合格</v>
      </c>
      <c r="AC33" s="1391">
        <f ca="1"/>
        <v>540</v>
      </c>
      <c r="AD33" s="1391">
        <f ca="1"/>
        <v>0</v>
      </c>
      <c r="AE33" s="1391">
        <f ca="1"/>
        <v>0</v>
      </c>
      <c r="AF33" s="1391">
        <f ca="1"/>
        <v>0</v>
      </c>
      <c r="AG33" s="1391">
        <f ca="1"/>
        <v>0</v>
      </c>
      <c r="AH33" s="1391">
        <f ca="1"/>
        <v>0</v>
      </c>
      <c r="AI33" s="1391">
        <f ca="1"/>
        <v>0</v>
      </c>
      <c r="AJ33" s="1391">
        <f ca="1"/>
        <v>108</v>
      </c>
      <c r="AK33" s="1391">
        <f ca="1"/>
        <v>0</v>
      </c>
      <c r="AL33" s="1391">
        <f ca="1"/>
        <v>0</v>
      </c>
      <c r="AM33" s="1391">
        <f ca="1"/>
        <v>0</v>
      </c>
      <c r="AN33" s="1391">
        <f ca="1"/>
        <v>0</v>
      </c>
      <c r="AO33" s="1391">
        <f ca="1"/>
        <v>108</v>
      </c>
      <c r="AP33" s="1391">
        <f ca="1"/>
        <v>0</v>
      </c>
      <c r="AQ33" s="1391">
        <f ca="1"/>
        <v>0</v>
      </c>
      <c r="AR33" s="1391">
        <f ca="1"/>
        <v>0</v>
      </c>
      <c r="AS33" s="1391">
        <f ca="1"/>
        <v>0</v>
      </c>
      <c r="AT33" s="1391">
        <f ca="1"/>
        <v>0</v>
      </c>
      <c r="AU33" s="1391">
        <f ca="1"/>
        <v>108</v>
      </c>
      <c r="AV33" s="1391">
        <f ca="1"/>
        <v>0</v>
      </c>
      <c r="AW33" s="1391">
        <f ca="1"/>
        <v>108</v>
      </c>
      <c r="AX33" s="1391">
        <f ca="1"/>
        <v>0</v>
      </c>
      <c r="AY33" s="1391">
        <f ca="1"/>
        <v>0</v>
      </c>
      <c r="AZ33" s="1391">
        <f ca="1"/>
        <v>0</v>
      </c>
      <c r="BA33" s="1391">
        <f ca="1"/>
        <v>0</v>
      </c>
      <c r="BB33" s="1391">
        <f ca="1"/>
        <v>108</v>
      </c>
      <c r="BC33" s="1391">
        <f ca="1"/>
        <v>0</v>
      </c>
      <c r="BD33" s="1391">
        <f ca="1"/>
        <v>0</v>
      </c>
      <c r="BE33" s="1391">
        <f ca="1"/>
        <v>0</v>
      </c>
      <c r="BF33" s="1391">
        <f ca="1"/>
        <v>0</v>
      </c>
      <c r="BG33" s="1391">
        <f ca="1"/>
        <v>0</v>
      </c>
      <c r="BH33" s="1392">
        <f ca="1"/>
        <v>0</v>
      </c>
      <c r="BJ33" s="1399">
        <f t="shared" ca="1" si="6"/>
        <v>5</v>
      </c>
      <c r="BK33" s="1400" t="str">
        <f t="shared" ca="1" si="6"/>
        <v>MKC_MPL</v>
      </c>
      <c r="BL33" s="1400">
        <f t="shared" ca="1" si="7"/>
        <v>0</v>
      </c>
      <c r="BM33" s="1400">
        <f t="shared" ca="1" si="7"/>
        <v>0</v>
      </c>
      <c r="BN33" s="1400">
        <f t="shared" ca="1" si="7"/>
        <v>0</v>
      </c>
      <c r="BO33" s="1400">
        <f t="shared" ca="1" si="7"/>
        <v>0</v>
      </c>
      <c r="BP33" s="1400">
        <f t="shared" ca="1" si="7"/>
        <v>0</v>
      </c>
      <c r="BQ33" s="1400">
        <f t="shared" ca="1" si="7"/>
        <v>0</v>
      </c>
      <c r="BR33" s="1400">
        <f t="shared" ca="1" si="7"/>
        <v>108</v>
      </c>
      <c r="BS33" s="1400">
        <f t="shared" ca="1" si="7"/>
        <v>0</v>
      </c>
      <c r="BT33" s="1400">
        <f t="shared" ca="1" si="7"/>
        <v>0</v>
      </c>
      <c r="BU33" s="1400">
        <f t="shared" ca="1" si="7"/>
        <v>0</v>
      </c>
      <c r="BV33" s="1400">
        <f t="shared" ca="1" si="7"/>
        <v>0</v>
      </c>
      <c r="BW33" s="1400">
        <f t="shared" ca="1" si="7"/>
        <v>108</v>
      </c>
      <c r="BX33" s="1400">
        <f t="shared" ca="1" si="7"/>
        <v>0</v>
      </c>
      <c r="BY33" s="1400">
        <f t="shared" ca="1" si="7"/>
        <v>0</v>
      </c>
      <c r="BZ33" s="1400">
        <f t="shared" ca="1" si="7"/>
        <v>0</v>
      </c>
      <c r="CA33" s="1400">
        <f t="shared" ca="1" si="7"/>
        <v>0</v>
      </c>
      <c r="CB33" s="1400">
        <f t="shared" ca="1" si="8"/>
        <v>0</v>
      </c>
      <c r="CC33" s="1400">
        <f t="shared" ca="1" si="8"/>
        <v>108</v>
      </c>
      <c r="CD33" s="1400">
        <f t="shared" ca="1" si="8"/>
        <v>0</v>
      </c>
      <c r="CE33" s="1400">
        <f t="shared" ca="1" si="8"/>
        <v>108</v>
      </c>
      <c r="CF33" s="1400">
        <f t="shared" ca="1" si="8"/>
        <v>0</v>
      </c>
      <c r="CG33" s="1400">
        <f t="shared" ca="1" si="8"/>
        <v>0</v>
      </c>
      <c r="CH33" s="1400">
        <f t="shared" ca="1" si="8"/>
        <v>0</v>
      </c>
      <c r="CI33" s="1400">
        <f t="shared" ca="1" si="8"/>
        <v>0</v>
      </c>
      <c r="CJ33" s="1400">
        <f t="shared" ca="1" si="8"/>
        <v>108</v>
      </c>
      <c r="CK33" s="1400">
        <f t="shared" ca="1" si="8"/>
        <v>0</v>
      </c>
      <c r="CL33" s="1400">
        <f t="shared" ca="1" si="8"/>
        <v>0</v>
      </c>
      <c r="CM33" s="1400">
        <f t="shared" ca="1" si="8"/>
        <v>0</v>
      </c>
      <c r="CN33" s="1400">
        <f t="shared" ca="1" si="8"/>
        <v>0</v>
      </c>
      <c r="CO33" s="1400">
        <f t="shared" ca="1" si="8"/>
        <v>0</v>
      </c>
      <c r="CP33" s="1401">
        <f t="shared" ca="1" si="8"/>
        <v>0</v>
      </c>
    </row>
    <row r="34" spans="23:94">
      <c r="W34" s="1390" t="str">
        <f ca="1"/>
        <v>MKC_SWA仕上げ合格</v>
      </c>
      <c r="X34" s="1391" t="str">
        <f ca="1"/>
        <v>MKC②</v>
      </c>
      <c r="Y34" s="1391" t="str">
        <f ca="1"/>
        <v>$F$160:$AL$189</v>
      </c>
      <c r="Z34" s="1391">
        <f ca="1"/>
        <v>6</v>
      </c>
      <c r="AA34" s="1391" t="str">
        <f ca="1"/>
        <v>MKC_SWA</v>
      </c>
      <c r="AB34" s="1391" t="str">
        <f ca="1"/>
        <v>仕上げ合格</v>
      </c>
      <c r="AC34" s="1391">
        <f ca="1"/>
        <v>312</v>
      </c>
      <c r="AD34" s="1391">
        <f ca="1"/>
        <v>0</v>
      </c>
      <c r="AE34" s="1391">
        <f ca="1"/>
        <v>0</v>
      </c>
      <c r="AF34" s="1391">
        <f ca="1"/>
        <v>0</v>
      </c>
      <c r="AG34" s="1391">
        <f ca="1"/>
        <v>0</v>
      </c>
      <c r="AH34" s="1391">
        <f ca="1"/>
        <v>0</v>
      </c>
      <c r="AI34" s="1391">
        <f ca="1"/>
        <v>0</v>
      </c>
      <c r="AJ34" s="1391">
        <f ca="1"/>
        <v>120</v>
      </c>
      <c r="AK34" s="1391">
        <f ca="1"/>
        <v>0</v>
      </c>
      <c r="AL34" s="1391">
        <f ca="1"/>
        <v>0</v>
      </c>
      <c r="AM34" s="1391">
        <f ca="1"/>
        <v>0</v>
      </c>
      <c r="AN34" s="1391">
        <f ca="1"/>
        <v>0</v>
      </c>
      <c r="AO34" s="1391">
        <f ca="1"/>
        <v>0</v>
      </c>
      <c r="AP34" s="1391">
        <f ca="1"/>
        <v>72</v>
      </c>
      <c r="AQ34" s="1391">
        <f ca="1"/>
        <v>0</v>
      </c>
      <c r="AR34" s="1391">
        <f ca="1"/>
        <v>0</v>
      </c>
      <c r="AS34" s="1391">
        <f ca="1"/>
        <v>0</v>
      </c>
      <c r="AT34" s="1391">
        <f ca="1"/>
        <v>0</v>
      </c>
      <c r="AU34" s="1391">
        <f ca="1"/>
        <v>0</v>
      </c>
      <c r="AV34" s="1391">
        <f ca="1"/>
        <v>0</v>
      </c>
      <c r="AW34" s="1391">
        <f ca="1"/>
        <v>0</v>
      </c>
      <c r="AX34" s="1391">
        <f ca="1"/>
        <v>24</v>
      </c>
      <c r="AY34" s="1391">
        <f ca="1"/>
        <v>0</v>
      </c>
      <c r="AZ34" s="1391">
        <f ca="1"/>
        <v>0</v>
      </c>
      <c r="BA34" s="1391">
        <f ca="1"/>
        <v>0</v>
      </c>
      <c r="BB34" s="1391">
        <f ca="1"/>
        <v>0</v>
      </c>
      <c r="BC34" s="1391">
        <f ca="1"/>
        <v>48</v>
      </c>
      <c r="BD34" s="1391">
        <f ca="1"/>
        <v>48</v>
      </c>
      <c r="BE34" s="1391">
        <f ca="1"/>
        <v>0</v>
      </c>
      <c r="BF34" s="1391">
        <f ca="1"/>
        <v>0</v>
      </c>
      <c r="BG34" s="1391">
        <f ca="1"/>
        <v>0</v>
      </c>
      <c r="BH34" s="1392">
        <f ca="1"/>
        <v>0</v>
      </c>
      <c r="BJ34" s="1399">
        <f t="shared" ca="1" si="6"/>
        <v>6</v>
      </c>
      <c r="BK34" s="1400" t="str">
        <f t="shared" ca="1" si="6"/>
        <v>MKC_SWA</v>
      </c>
      <c r="BL34" s="1400">
        <f t="shared" ca="1" si="7"/>
        <v>0</v>
      </c>
      <c r="BM34" s="1400">
        <f t="shared" ca="1" si="7"/>
        <v>0</v>
      </c>
      <c r="BN34" s="1400">
        <f t="shared" ca="1" si="7"/>
        <v>0</v>
      </c>
      <c r="BO34" s="1400">
        <f t="shared" ca="1" si="7"/>
        <v>0</v>
      </c>
      <c r="BP34" s="1400">
        <f t="shared" ca="1" si="7"/>
        <v>0</v>
      </c>
      <c r="BQ34" s="1400">
        <f t="shared" ca="1" si="7"/>
        <v>0</v>
      </c>
      <c r="BR34" s="1400">
        <f t="shared" ca="1" si="7"/>
        <v>120</v>
      </c>
      <c r="BS34" s="1400">
        <f t="shared" ca="1" si="7"/>
        <v>0</v>
      </c>
      <c r="BT34" s="1400">
        <f t="shared" ca="1" si="7"/>
        <v>0</v>
      </c>
      <c r="BU34" s="1400">
        <f t="shared" ca="1" si="7"/>
        <v>0</v>
      </c>
      <c r="BV34" s="1400">
        <f t="shared" ca="1" si="7"/>
        <v>0</v>
      </c>
      <c r="BW34" s="1400">
        <f t="shared" ca="1" si="7"/>
        <v>0</v>
      </c>
      <c r="BX34" s="1400">
        <f t="shared" ca="1" si="7"/>
        <v>72</v>
      </c>
      <c r="BY34" s="1400">
        <f t="shared" ca="1" si="7"/>
        <v>0</v>
      </c>
      <c r="BZ34" s="1400">
        <f t="shared" ca="1" si="7"/>
        <v>0</v>
      </c>
      <c r="CA34" s="1400">
        <f t="shared" ca="1" si="7"/>
        <v>0</v>
      </c>
      <c r="CB34" s="1400">
        <f t="shared" ca="1" si="8"/>
        <v>0</v>
      </c>
      <c r="CC34" s="1400">
        <f t="shared" ca="1" si="8"/>
        <v>0</v>
      </c>
      <c r="CD34" s="1400">
        <f t="shared" ca="1" si="8"/>
        <v>0</v>
      </c>
      <c r="CE34" s="1400">
        <f t="shared" ca="1" si="8"/>
        <v>0</v>
      </c>
      <c r="CF34" s="1400">
        <f t="shared" ca="1" si="8"/>
        <v>24</v>
      </c>
      <c r="CG34" s="1400">
        <f t="shared" ca="1" si="8"/>
        <v>0</v>
      </c>
      <c r="CH34" s="1400">
        <f t="shared" ca="1" si="8"/>
        <v>0</v>
      </c>
      <c r="CI34" s="1400">
        <f t="shared" ca="1" si="8"/>
        <v>0</v>
      </c>
      <c r="CJ34" s="1400">
        <f t="shared" ca="1" si="8"/>
        <v>0</v>
      </c>
      <c r="CK34" s="1400">
        <f t="shared" ca="1" si="8"/>
        <v>48</v>
      </c>
      <c r="CL34" s="1400">
        <f t="shared" ca="1" si="8"/>
        <v>48</v>
      </c>
      <c r="CM34" s="1400">
        <f t="shared" ca="1" si="8"/>
        <v>0</v>
      </c>
      <c r="CN34" s="1400">
        <f t="shared" ca="1" si="8"/>
        <v>0</v>
      </c>
      <c r="CO34" s="1400">
        <f t="shared" ca="1" si="8"/>
        <v>0</v>
      </c>
      <c r="CP34" s="1401">
        <f t="shared" ca="1" si="8"/>
        <v>0</v>
      </c>
    </row>
    <row r="35" spans="23:94">
      <c r="W35" s="1390" t="str">
        <f ca="1"/>
        <v>MKR_HP仕上げ合格</v>
      </c>
      <c r="X35" s="1391" t="str">
        <f ca="1"/>
        <v>MKR</v>
      </c>
      <c r="Y35" s="1391" t="str">
        <f ca="1"/>
        <v>$F$153:$AL$182</v>
      </c>
      <c r="Z35" s="1391">
        <f ca="1"/>
        <v>7</v>
      </c>
      <c r="AA35" s="1391" t="str">
        <f ca="1"/>
        <v>MKR_HP</v>
      </c>
      <c r="AB35" s="1391" t="str">
        <f ca="1"/>
        <v>仕上げ合格</v>
      </c>
      <c r="AC35" s="1391">
        <f ca="1"/>
        <v>300</v>
      </c>
      <c r="AD35" s="1391">
        <f ca="1"/>
        <v>0</v>
      </c>
      <c r="AE35" s="1391">
        <f ca="1"/>
        <v>0</v>
      </c>
      <c r="AF35" s="1391">
        <f ca="1"/>
        <v>0</v>
      </c>
      <c r="AG35" s="1391">
        <f ca="1"/>
        <v>0</v>
      </c>
      <c r="AH35" s="1391">
        <f ca="1"/>
        <v>0</v>
      </c>
      <c r="AI35" s="1391">
        <f ca="1"/>
        <v>0</v>
      </c>
      <c r="AJ35" s="1391">
        <f ca="1"/>
        <v>0</v>
      </c>
      <c r="AK35" s="1391">
        <f ca="1"/>
        <v>0</v>
      </c>
      <c r="AL35" s="1391">
        <f ca="1"/>
        <v>0</v>
      </c>
      <c r="AM35" s="1391">
        <f ca="1"/>
        <v>0</v>
      </c>
      <c r="AN35" s="1391">
        <f ca="1"/>
        <v>0</v>
      </c>
      <c r="AO35" s="1391">
        <f ca="1"/>
        <v>0</v>
      </c>
      <c r="AP35" s="1391">
        <f ca="1"/>
        <v>0</v>
      </c>
      <c r="AQ35" s="1391">
        <f ca="1"/>
        <v>0</v>
      </c>
      <c r="AR35" s="1391">
        <f ca="1"/>
        <v>1</v>
      </c>
      <c r="AS35" s="1391">
        <f ca="1"/>
        <v>0</v>
      </c>
      <c r="AT35" s="1391">
        <f ca="1"/>
        <v>0</v>
      </c>
      <c r="AU35" s="1391">
        <f ca="1"/>
        <v>119</v>
      </c>
      <c r="AV35" s="1391">
        <f ca="1"/>
        <v>60</v>
      </c>
      <c r="AW35" s="1391">
        <f ca="1"/>
        <v>0</v>
      </c>
      <c r="AX35" s="1391">
        <f ca="1"/>
        <v>60</v>
      </c>
      <c r="AY35" s="1391">
        <f ca="1"/>
        <v>60</v>
      </c>
      <c r="AZ35" s="1391">
        <f ca="1"/>
        <v>0</v>
      </c>
      <c r="BA35" s="1391">
        <f ca="1"/>
        <v>0</v>
      </c>
      <c r="BB35" s="1391">
        <f ca="1"/>
        <v>0</v>
      </c>
      <c r="BC35" s="1391">
        <f ca="1"/>
        <v>0</v>
      </c>
      <c r="BD35" s="1391">
        <f ca="1"/>
        <v>0</v>
      </c>
      <c r="BE35" s="1391">
        <f ca="1"/>
        <v>0</v>
      </c>
      <c r="BF35" s="1391">
        <f ca="1"/>
        <v>0</v>
      </c>
      <c r="BG35" s="1391">
        <f ca="1"/>
        <v>0</v>
      </c>
      <c r="BH35" s="1392">
        <f ca="1"/>
        <v>0</v>
      </c>
      <c r="BJ35" s="1399">
        <f t="shared" ca="1" si="6"/>
        <v>7</v>
      </c>
      <c r="BK35" s="1400" t="str">
        <f t="shared" ca="1" si="6"/>
        <v>MKR_HP</v>
      </c>
      <c r="BL35" s="1400">
        <f t="shared" ca="1" si="7"/>
        <v>0</v>
      </c>
      <c r="BM35" s="1400">
        <f t="shared" ca="1" si="7"/>
        <v>0</v>
      </c>
      <c r="BN35" s="1400">
        <f t="shared" ca="1" si="7"/>
        <v>0</v>
      </c>
      <c r="BO35" s="1400">
        <f t="shared" ca="1" si="7"/>
        <v>0</v>
      </c>
      <c r="BP35" s="1400">
        <f t="shared" ca="1" si="7"/>
        <v>0</v>
      </c>
      <c r="BQ35" s="1400">
        <f t="shared" ca="1" si="7"/>
        <v>0</v>
      </c>
      <c r="BR35" s="1400">
        <f t="shared" ca="1" si="7"/>
        <v>0</v>
      </c>
      <c r="BS35" s="1400">
        <f t="shared" ca="1" si="7"/>
        <v>0</v>
      </c>
      <c r="BT35" s="1400">
        <f t="shared" ca="1" si="7"/>
        <v>0</v>
      </c>
      <c r="BU35" s="1400">
        <f t="shared" ca="1" si="7"/>
        <v>0</v>
      </c>
      <c r="BV35" s="1400">
        <f t="shared" ca="1" si="7"/>
        <v>0</v>
      </c>
      <c r="BW35" s="1400">
        <f t="shared" ca="1" si="7"/>
        <v>0</v>
      </c>
      <c r="BX35" s="1400">
        <f t="shared" ca="1" si="7"/>
        <v>0</v>
      </c>
      <c r="BY35" s="1400">
        <f t="shared" ca="1" si="7"/>
        <v>0</v>
      </c>
      <c r="BZ35" s="1400">
        <f t="shared" ca="1" si="7"/>
        <v>1</v>
      </c>
      <c r="CA35" s="1400">
        <f t="shared" ca="1" si="7"/>
        <v>0</v>
      </c>
      <c r="CB35" s="1400">
        <f t="shared" ca="1" si="8"/>
        <v>0</v>
      </c>
      <c r="CC35" s="1400">
        <f t="shared" ca="1" si="8"/>
        <v>119</v>
      </c>
      <c r="CD35" s="1400">
        <f t="shared" ca="1" si="8"/>
        <v>60</v>
      </c>
      <c r="CE35" s="1400">
        <f t="shared" ca="1" si="8"/>
        <v>0</v>
      </c>
      <c r="CF35" s="1400">
        <f t="shared" ca="1" si="8"/>
        <v>60</v>
      </c>
      <c r="CG35" s="1400">
        <f t="shared" ca="1" si="8"/>
        <v>60</v>
      </c>
      <c r="CH35" s="1400">
        <f t="shared" ca="1" si="8"/>
        <v>0</v>
      </c>
      <c r="CI35" s="1400">
        <f t="shared" ca="1" si="8"/>
        <v>0</v>
      </c>
      <c r="CJ35" s="1400">
        <f t="shared" ca="1" si="8"/>
        <v>0</v>
      </c>
      <c r="CK35" s="1400">
        <f t="shared" ca="1" si="8"/>
        <v>0</v>
      </c>
      <c r="CL35" s="1400">
        <f t="shared" ca="1" si="8"/>
        <v>0</v>
      </c>
      <c r="CM35" s="1400">
        <f t="shared" ca="1" si="8"/>
        <v>0</v>
      </c>
      <c r="CN35" s="1400">
        <f t="shared" ca="1" si="8"/>
        <v>0</v>
      </c>
      <c r="CO35" s="1400">
        <f t="shared" ca="1" si="8"/>
        <v>0</v>
      </c>
      <c r="CP35" s="1401">
        <f t="shared" ca="1" si="8"/>
        <v>0</v>
      </c>
    </row>
    <row r="36" spans="23:94">
      <c r="W36" s="1390" t="str">
        <f ca="1"/>
        <v>MKR_PB仕上げ合格</v>
      </c>
      <c r="X36" s="1391" t="str">
        <f ca="1"/>
        <v>MKR</v>
      </c>
      <c r="Y36" s="1391" t="str">
        <f ca="1"/>
        <v>$F$153:$AL$182</v>
      </c>
      <c r="Z36" s="1391">
        <f ca="1"/>
        <v>8</v>
      </c>
      <c r="AA36" s="1391" t="str">
        <f ca="1"/>
        <v>MKR_PB</v>
      </c>
      <c r="AB36" s="1391" t="str">
        <f ca="1"/>
        <v>仕上げ合格</v>
      </c>
      <c r="AC36" s="1391">
        <f ca="1"/>
        <v>267</v>
      </c>
      <c r="AD36" s="1391">
        <f ca="1"/>
        <v>0</v>
      </c>
      <c r="AE36" s="1391">
        <f ca="1"/>
        <v>0</v>
      </c>
      <c r="AF36" s="1391">
        <f ca="1"/>
        <v>0</v>
      </c>
      <c r="AG36" s="1391">
        <f ca="1"/>
        <v>0</v>
      </c>
      <c r="AH36" s="1391">
        <f ca="1"/>
        <v>0</v>
      </c>
      <c r="AI36" s="1391">
        <f ca="1"/>
        <v>0</v>
      </c>
      <c r="AJ36" s="1391">
        <f ca="1"/>
        <v>0</v>
      </c>
      <c r="AK36" s="1391">
        <f ca="1"/>
        <v>0</v>
      </c>
      <c r="AL36" s="1391">
        <f ca="1"/>
        <v>0</v>
      </c>
      <c r="AM36" s="1391">
        <f ca="1"/>
        <v>0</v>
      </c>
      <c r="AN36" s="1391">
        <f ca="1"/>
        <v>0</v>
      </c>
      <c r="AO36" s="1391">
        <f ca="1"/>
        <v>0</v>
      </c>
      <c r="AP36" s="1391">
        <f ca="1"/>
        <v>0</v>
      </c>
      <c r="AQ36" s="1391">
        <f ca="1"/>
        <v>0</v>
      </c>
      <c r="AR36" s="1391">
        <f ca="1"/>
        <v>0</v>
      </c>
      <c r="AS36" s="1391">
        <f ca="1"/>
        <v>0</v>
      </c>
      <c r="AT36" s="1391">
        <f ca="1"/>
        <v>0</v>
      </c>
      <c r="AU36" s="1391">
        <f ca="1"/>
        <v>27</v>
      </c>
      <c r="AV36" s="1391">
        <f ca="1"/>
        <v>0</v>
      </c>
      <c r="AW36" s="1391">
        <f ca="1"/>
        <v>0</v>
      </c>
      <c r="AX36" s="1391">
        <f ca="1"/>
        <v>0</v>
      </c>
      <c r="AY36" s="1391">
        <f ca="1"/>
        <v>72</v>
      </c>
      <c r="AZ36" s="1391">
        <f ca="1"/>
        <v>24</v>
      </c>
      <c r="BA36" s="1391">
        <f ca="1"/>
        <v>24</v>
      </c>
      <c r="BB36" s="1391">
        <f ca="1"/>
        <v>48</v>
      </c>
      <c r="BC36" s="1391">
        <f ca="1"/>
        <v>72</v>
      </c>
      <c r="BD36" s="1391">
        <f ca="1"/>
        <v>0</v>
      </c>
      <c r="BE36" s="1391">
        <f ca="1"/>
        <v>0</v>
      </c>
      <c r="BF36" s="1391">
        <f ca="1"/>
        <v>0</v>
      </c>
      <c r="BG36" s="1391">
        <f ca="1"/>
        <v>0</v>
      </c>
      <c r="BH36" s="1392">
        <f ca="1"/>
        <v>0</v>
      </c>
      <c r="BJ36" s="1399">
        <f t="shared" ca="1" si="6"/>
        <v>8</v>
      </c>
      <c r="BK36" s="1400" t="str">
        <f t="shared" ca="1" si="6"/>
        <v>MKR_PB</v>
      </c>
      <c r="BL36" s="1400">
        <f t="shared" ca="1" si="7"/>
        <v>0</v>
      </c>
      <c r="BM36" s="1400">
        <f t="shared" ca="1" si="7"/>
        <v>0</v>
      </c>
      <c r="BN36" s="1400">
        <f t="shared" ca="1" si="7"/>
        <v>0</v>
      </c>
      <c r="BO36" s="1400">
        <f t="shared" ca="1" si="7"/>
        <v>0</v>
      </c>
      <c r="BP36" s="1400">
        <f t="shared" ca="1" si="7"/>
        <v>0</v>
      </c>
      <c r="BQ36" s="1400">
        <f t="shared" ca="1" si="7"/>
        <v>0</v>
      </c>
      <c r="BR36" s="1400">
        <f t="shared" ca="1" si="7"/>
        <v>0</v>
      </c>
      <c r="BS36" s="1400">
        <f t="shared" ca="1" si="7"/>
        <v>0</v>
      </c>
      <c r="BT36" s="1400">
        <f t="shared" ca="1" si="7"/>
        <v>0</v>
      </c>
      <c r="BU36" s="1400">
        <f t="shared" ca="1" si="7"/>
        <v>0</v>
      </c>
      <c r="BV36" s="1400">
        <f t="shared" ca="1" si="7"/>
        <v>0</v>
      </c>
      <c r="BW36" s="1400">
        <f t="shared" ca="1" si="7"/>
        <v>0</v>
      </c>
      <c r="BX36" s="1400">
        <f t="shared" ca="1" si="7"/>
        <v>0</v>
      </c>
      <c r="BY36" s="1400">
        <f t="shared" ca="1" si="7"/>
        <v>0</v>
      </c>
      <c r="BZ36" s="1400">
        <f t="shared" ca="1" si="7"/>
        <v>0</v>
      </c>
      <c r="CA36" s="1400">
        <f t="shared" ca="1" si="7"/>
        <v>0</v>
      </c>
      <c r="CB36" s="1400">
        <f t="shared" ca="1" si="8"/>
        <v>0</v>
      </c>
      <c r="CC36" s="1400">
        <f t="shared" ca="1" si="8"/>
        <v>27</v>
      </c>
      <c r="CD36" s="1400">
        <f t="shared" ca="1" si="8"/>
        <v>0</v>
      </c>
      <c r="CE36" s="1400">
        <f t="shared" ca="1" si="8"/>
        <v>0</v>
      </c>
      <c r="CF36" s="1400">
        <f t="shared" ca="1" si="8"/>
        <v>0</v>
      </c>
      <c r="CG36" s="1400">
        <f t="shared" ca="1" si="8"/>
        <v>72</v>
      </c>
      <c r="CH36" s="1400">
        <f t="shared" ca="1" si="8"/>
        <v>24</v>
      </c>
      <c r="CI36" s="1400">
        <f t="shared" ca="1" si="8"/>
        <v>24</v>
      </c>
      <c r="CJ36" s="1400">
        <f t="shared" ca="1" si="8"/>
        <v>48</v>
      </c>
      <c r="CK36" s="1400">
        <f t="shared" ca="1" si="8"/>
        <v>72</v>
      </c>
      <c r="CL36" s="1400">
        <f t="shared" ca="1" si="8"/>
        <v>0</v>
      </c>
      <c r="CM36" s="1400">
        <f t="shared" ca="1" si="8"/>
        <v>0</v>
      </c>
      <c r="CN36" s="1400">
        <f t="shared" ca="1" si="8"/>
        <v>0</v>
      </c>
      <c r="CO36" s="1400">
        <f t="shared" ca="1" si="8"/>
        <v>0</v>
      </c>
      <c r="CP36" s="1401">
        <f t="shared" ca="1" si="8"/>
        <v>0</v>
      </c>
    </row>
    <row r="37" spans="23:94">
      <c r="W37" s="1390" t="str">
        <f ca="1"/>
        <v>MLC_RC仕上げ合格</v>
      </c>
      <c r="X37" s="1391" t="str">
        <f ca="1"/>
        <v>MKJ・MLC・MLL</v>
      </c>
      <c r="Y37" s="1391" t="str">
        <f ca="1"/>
        <v>$F$253:$AL$282</v>
      </c>
      <c r="Z37" s="1391">
        <f ca="1"/>
        <v>9</v>
      </c>
      <c r="AA37" s="1391" t="str">
        <f ca="1"/>
        <v>MLC_RC</v>
      </c>
      <c r="AB37" s="1391" t="str">
        <f ca="1"/>
        <v>仕上げ合格</v>
      </c>
      <c r="AC37" s="1391">
        <f ca="1"/>
        <v>2583</v>
      </c>
      <c r="AD37" s="1391">
        <f ca="1"/>
        <v>0</v>
      </c>
      <c r="AE37" s="1391">
        <f ca="1"/>
        <v>0</v>
      </c>
      <c r="AF37" s="1391">
        <f ca="1"/>
        <v>0</v>
      </c>
      <c r="AG37" s="1391">
        <f ca="1"/>
        <v>0</v>
      </c>
      <c r="AH37" s="1391">
        <f ca="1"/>
        <v>24</v>
      </c>
      <c r="AI37" s="1391">
        <f ca="1"/>
        <v>32</v>
      </c>
      <c r="AJ37" s="1391">
        <f ca="1"/>
        <v>96</v>
      </c>
      <c r="AK37" s="1391">
        <f ca="1"/>
        <v>67</v>
      </c>
      <c r="AL37" s="1391">
        <f ca="1"/>
        <v>64</v>
      </c>
      <c r="AM37" s="1391">
        <f ca="1"/>
        <v>64</v>
      </c>
      <c r="AN37" s="1391">
        <f ca="1"/>
        <v>96</v>
      </c>
      <c r="AO37" s="1391">
        <f ca="1"/>
        <v>64</v>
      </c>
      <c r="AP37" s="1391">
        <f ca="1"/>
        <v>96</v>
      </c>
      <c r="AQ37" s="1391">
        <f ca="1"/>
        <v>32</v>
      </c>
      <c r="AR37" s="1391">
        <f ca="1"/>
        <v>192</v>
      </c>
      <c r="AS37" s="1391">
        <f ca="1"/>
        <v>128</v>
      </c>
      <c r="AT37" s="1391">
        <f ca="1"/>
        <v>32</v>
      </c>
      <c r="AU37" s="1391">
        <f ca="1"/>
        <v>32</v>
      </c>
      <c r="AV37" s="1391">
        <f ca="1"/>
        <v>156</v>
      </c>
      <c r="AW37" s="1391">
        <f ca="1"/>
        <v>128</v>
      </c>
      <c r="AX37" s="1391">
        <f ca="1"/>
        <v>96</v>
      </c>
      <c r="AY37" s="1391">
        <f ca="1"/>
        <v>160</v>
      </c>
      <c r="AZ37" s="1391">
        <f ca="1"/>
        <v>128</v>
      </c>
      <c r="BA37" s="1391">
        <f ca="1"/>
        <v>64</v>
      </c>
      <c r="BB37" s="1391">
        <f ca="1"/>
        <v>192</v>
      </c>
      <c r="BC37" s="1391">
        <f ca="1"/>
        <v>160</v>
      </c>
      <c r="BD37" s="1391">
        <f ca="1"/>
        <v>160</v>
      </c>
      <c r="BE37" s="1391">
        <f ca="1"/>
        <v>160</v>
      </c>
      <c r="BF37" s="1391">
        <f ca="1"/>
        <v>160</v>
      </c>
      <c r="BG37" s="1391">
        <f ca="1"/>
        <v>0</v>
      </c>
      <c r="BH37" s="1392">
        <f ca="1"/>
        <v>0</v>
      </c>
      <c r="BJ37" s="1399">
        <f t="shared" ca="1" si="6"/>
        <v>9</v>
      </c>
      <c r="BK37" s="1400" t="str">
        <f t="shared" ca="1" si="6"/>
        <v>MLC_RC</v>
      </c>
      <c r="BL37" s="1400">
        <f ca="1">AD37</f>
        <v>0</v>
      </c>
      <c r="BM37" s="1400">
        <f t="shared" ca="1" si="7"/>
        <v>0</v>
      </c>
      <c r="BN37" s="1400">
        <f t="shared" ca="1" si="7"/>
        <v>0</v>
      </c>
      <c r="BO37" s="1400">
        <f t="shared" ca="1" si="7"/>
        <v>0</v>
      </c>
      <c r="BP37" s="1400">
        <f t="shared" ca="1" si="7"/>
        <v>24</v>
      </c>
      <c r="BQ37" s="1400">
        <f t="shared" ca="1" si="7"/>
        <v>32</v>
      </c>
      <c r="BR37" s="1400">
        <f t="shared" ca="1" si="7"/>
        <v>96</v>
      </c>
      <c r="BS37" s="1400">
        <f t="shared" ca="1" si="7"/>
        <v>67</v>
      </c>
      <c r="BT37" s="1400">
        <f t="shared" ca="1" si="7"/>
        <v>64</v>
      </c>
      <c r="BU37" s="1400">
        <f t="shared" ca="1" si="7"/>
        <v>64</v>
      </c>
      <c r="BV37" s="1400">
        <f t="shared" ca="1" si="7"/>
        <v>96</v>
      </c>
      <c r="BW37" s="1400">
        <f t="shared" ca="1" si="7"/>
        <v>64</v>
      </c>
      <c r="BX37" s="1400">
        <f t="shared" ca="1" si="7"/>
        <v>96</v>
      </c>
      <c r="BY37" s="1400">
        <f t="shared" ca="1" si="7"/>
        <v>32</v>
      </c>
      <c r="BZ37" s="1400">
        <f t="shared" ca="1" si="7"/>
        <v>192</v>
      </c>
      <c r="CA37" s="1400">
        <f t="shared" ca="1" si="7"/>
        <v>128</v>
      </c>
      <c r="CB37" s="1400">
        <f t="shared" ca="1" si="8"/>
        <v>32</v>
      </c>
      <c r="CC37" s="1400">
        <f t="shared" ca="1" si="8"/>
        <v>32</v>
      </c>
      <c r="CD37" s="1400">
        <f t="shared" ca="1" si="8"/>
        <v>156</v>
      </c>
      <c r="CE37" s="1400">
        <f t="shared" ca="1" si="8"/>
        <v>128</v>
      </c>
      <c r="CF37" s="1400">
        <f t="shared" ca="1" si="8"/>
        <v>96</v>
      </c>
      <c r="CG37" s="1400">
        <f t="shared" ca="1" si="8"/>
        <v>160</v>
      </c>
      <c r="CH37" s="1400">
        <f t="shared" ca="1" si="8"/>
        <v>128</v>
      </c>
      <c r="CI37" s="1400">
        <f t="shared" ca="1" si="8"/>
        <v>64</v>
      </c>
      <c r="CJ37" s="1400">
        <f t="shared" ca="1" si="8"/>
        <v>192</v>
      </c>
      <c r="CK37" s="1400">
        <f t="shared" ca="1" si="8"/>
        <v>160</v>
      </c>
      <c r="CL37" s="1400">
        <f t="shared" ca="1" si="8"/>
        <v>160</v>
      </c>
      <c r="CM37" s="1400">
        <f t="shared" ca="1" si="8"/>
        <v>160</v>
      </c>
      <c r="CN37" s="1400">
        <f t="shared" ca="1" si="8"/>
        <v>160</v>
      </c>
      <c r="CO37" s="1400">
        <f t="shared" ca="1" si="8"/>
        <v>0</v>
      </c>
      <c r="CP37" s="1401">
        <f t="shared" ca="1" si="8"/>
        <v>0</v>
      </c>
    </row>
    <row r="38" spans="23:94">
      <c r="W38" s="1390" t="str">
        <f ca="1"/>
        <v>MLT_SWA仕上げ合格</v>
      </c>
      <c r="X38" s="1391" t="str">
        <f ca="1"/>
        <v>MKJ・MLC・MLL</v>
      </c>
      <c r="Y38" s="1391" t="str">
        <f ca="1"/>
        <v>$F$253:$AL$282</v>
      </c>
      <c r="Z38" s="1391">
        <f ca="1"/>
        <v>10</v>
      </c>
      <c r="AA38" s="1391" t="str">
        <f ca="1"/>
        <v>MLT_SWA</v>
      </c>
      <c r="AB38" s="1391" t="str">
        <f ca="1"/>
        <v>仕上げ合格</v>
      </c>
      <c r="AC38" s="1391">
        <f ca="1"/>
        <v>1206</v>
      </c>
      <c r="AD38" s="1391">
        <f ca="1"/>
        <v>0</v>
      </c>
      <c r="AE38" s="1391">
        <f ca="1"/>
        <v>0</v>
      </c>
      <c r="AF38" s="1391">
        <f ca="1"/>
        <v>0</v>
      </c>
      <c r="AG38" s="1391">
        <f ca="1"/>
        <v>0</v>
      </c>
      <c r="AH38" s="1391">
        <f ca="1"/>
        <v>0</v>
      </c>
      <c r="AI38" s="1391">
        <f ca="1"/>
        <v>0</v>
      </c>
      <c r="AJ38" s="1391">
        <f ca="1"/>
        <v>18</v>
      </c>
      <c r="AK38" s="1391">
        <f ca="1"/>
        <v>18</v>
      </c>
      <c r="AL38" s="1391">
        <f ca="1"/>
        <v>72</v>
      </c>
      <c r="AM38" s="1391">
        <f ca="1"/>
        <v>0</v>
      </c>
      <c r="AN38" s="1391">
        <f ca="1"/>
        <v>0</v>
      </c>
      <c r="AO38" s="1391">
        <f ca="1"/>
        <v>0</v>
      </c>
      <c r="AP38" s="1391">
        <f ca="1"/>
        <v>54</v>
      </c>
      <c r="AQ38" s="1391">
        <f ca="1"/>
        <v>18</v>
      </c>
      <c r="AR38" s="1391">
        <f ca="1"/>
        <v>0</v>
      </c>
      <c r="AS38" s="1391">
        <f ca="1"/>
        <v>0</v>
      </c>
      <c r="AT38" s="1391">
        <f ca="1"/>
        <v>0</v>
      </c>
      <c r="AU38" s="1391">
        <f ca="1"/>
        <v>54</v>
      </c>
      <c r="AV38" s="1391">
        <f ca="1"/>
        <v>72</v>
      </c>
      <c r="AW38" s="1391">
        <f ca="1"/>
        <v>54</v>
      </c>
      <c r="AX38" s="1391">
        <f ca="1"/>
        <v>108</v>
      </c>
      <c r="AY38" s="1391">
        <f ca="1"/>
        <v>72</v>
      </c>
      <c r="AZ38" s="1391">
        <f ca="1"/>
        <v>54</v>
      </c>
      <c r="BA38" s="1391">
        <f ca="1"/>
        <v>54</v>
      </c>
      <c r="BB38" s="1391">
        <f ca="1"/>
        <v>90</v>
      </c>
      <c r="BC38" s="1391">
        <f ca="1"/>
        <v>90</v>
      </c>
      <c r="BD38" s="1391">
        <f ca="1"/>
        <v>90</v>
      </c>
      <c r="BE38" s="1391">
        <f ca="1"/>
        <v>90</v>
      </c>
      <c r="BF38" s="1391">
        <f ca="1"/>
        <v>90</v>
      </c>
      <c r="BG38" s="1391">
        <f ca="1"/>
        <v>54</v>
      </c>
      <c r="BH38" s="1392">
        <f ca="1"/>
        <v>54</v>
      </c>
      <c r="BJ38" s="1399">
        <f t="shared" ca="1" si="6"/>
        <v>10</v>
      </c>
      <c r="BK38" s="1400" t="str">
        <f t="shared" ca="1" si="6"/>
        <v>MLT_SWA</v>
      </c>
      <c r="BL38" s="1400">
        <f t="shared" ca="1" si="7"/>
        <v>0</v>
      </c>
      <c r="BM38" s="1400">
        <f t="shared" ca="1" si="7"/>
        <v>0</v>
      </c>
      <c r="BN38" s="1400">
        <f t="shared" ca="1" si="7"/>
        <v>0</v>
      </c>
      <c r="BO38" s="1400">
        <f t="shared" ca="1" si="7"/>
        <v>0</v>
      </c>
      <c r="BP38" s="1400">
        <f t="shared" ca="1" si="7"/>
        <v>0</v>
      </c>
      <c r="BQ38" s="1400">
        <f t="shared" ca="1" si="7"/>
        <v>0</v>
      </c>
      <c r="BR38" s="1400">
        <f t="shared" ca="1" si="7"/>
        <v>18</v>
      </c>
      <c r="BS38" s="1400">
        <f t="shared" ca="1" si="7"/>
        <v>18</v>
      </c>
      <c r="BT38" s="1400">
        <f t="shared" ca="1" si="7"/>
        <v>72</v>
      </c>
      <c r="BU38" s="1400">
        <f t="shared" ca="1" si="7"/>
        <v>0</v>
      </c>
      <c r="BV38" s="1400">
        <f t="shared" ca="1" si="7"/>
        <v>0</v>
      </c>
      <c r="BW38" s="1400">
        <f t="shared" ca="1" si="7"/>
        <v>0</v>
      </c>
      <c r="BX38" s="1400">
        <f t="shared" ca="1" si="7"/>
        <v>54</v>
      </c>
      <c r="BY38" s="1400">
        <f t="shared" ca="1" si="7"/>
        <v>18</v>
      </c>
      <c r="BZ38" s="1400">
        <f t="shared" ca="1" si="7"/>
        <v>0</v>
      </c>
      <c r="CA38" s="1400">
        <f t="shared" ca="1" si="7"/>
        <v>0</v>
      </c>
      <c r="CB38" s="1400">
        <f t="shared" ca="1" si="8"/>
        <v>0</v>
      </c>
      <c r="CC38" s="1400">
        <f t="shared" ca="1" si="8"/>
        <v>54</v>
      </c>
      <c r="CD38" s="1400">
        <f t="shared" ca="1" si="8"/>
        <v>72</v>
      </c>
      <c r="CE38" s="1400">
        <f t="shared" ca="1" si="8"/>
        <v>54</v>
      </c>
      <c r="CF38" s="1400">
        <f t="shared" ca="1" si="8"/>
        <v>108</v>
      </c>
      <c r="CG38" s="1400">
        <f t="shared" ca="1" si="8"/>
        <v>72</v>
      </c>
      <c r="CH38" s="1400">
        <f t="shared" ca="1" si="8"/>
        <v>54</v>
      </c>
      <c r="CI38" s="1400">
        <f t="shared" ca="1" si="8"/>
        <v>54</v>
      </c>
      <c r="CJ38" s="1400">
        <f t="shared" ca="1" si="8"/>
        <v>90</v>
      </c>
      <c r="CK38" s="1400">
        <f t="shared" ca="1" si="8"/>
        <v>90</v>
      </c>
      <c r="CL38" s="1400">
        <f t="shared" ca="1" si="8"/>
        <v>90</v>
      </c>
      <c r="CM38" s="1400">
        <f t="shared" ca="1" si="8"/>
        <v>90</v>
      </c>
      <c r="CN38" s="1400">
        <f t="shared" ca="1" si="8"/>
        <v>90</v>
      </c>
      <c r="CO38" s="1400">
        <f t="shared" ca="1" si="8"/>
        <v>54</v>
      </c>
      <c r="CP38" s="1401">
        <f t="shared" ca="1" si="8"/>
        <v>54</v>
      </c>
    </row>
    <row r="39" spans="23:94">
      <c r="W39" s="1390" t="str">
        <f ca="1"/>
        <v>MLF仕上げ合格</v>
      </c>
      <c r="X39" s="1391" t="str">
        <f ca="1"/>
        <v>MLF・ピポット</v>
      </c>
      <c r="Y39" s="1391" t="str">
        <f ca="1"/>
        <v>$F$140:$AL$189</v>
      </c>
      <c r="Z39" s="1391">
        <f ca="1"/>
        <v>11</v>
      </c>
      <c r="AA39" s="1391" t="str">
        <f ca="1"/>
        <v>MLF</v>
      </c>
      <c r="AB39" s="1391" t="str">
        <f ca="1"/>
        <v>仕上げ合格</v>
      </c>
      <c r="AC39" s="1391">
        <f ca="1"/>
        <v>320</v>
      </c>
      <c r="AD39" s="1391">
        <f ca="1"/>
        <v>0</v>
      </c>
      <c r="AE39" s="1391">
        <f ca="1"/>
        <v>0</v>
      </c>
      <c r="AF39" s="1391">
        <f ca="1"/>
        <v>0</v>
      </c>
      <c r="AG39" s="1391">
        <f ca="1"/>
        <v>0</v>
      </c>
      <c r="AH39" s="1391">
        <f ca="1"/>
        <v>0</v>
      </c>
      <c r="AI39" s="1391">
        <f ca="1"/>
        <v>60</v>
      </c>
      <c r="AJ39" s="1391">
        <f ca="1"/>
        <v>40</v>
      </c>
      <c r="AK39" s="1391">
        <f ca="1"/>
        <v>40</v>
      </c>
      <c r="AL39" s="1391">
        <f ca="1"/>
        <v>0</v>
      </c>
      <c r="AM39" s="1391">
        <f ca="1"/>
        <v>0</v>
      </c>
      <c r="AN39" s="1391">
        <f ca="1"/>
        <v>60</v>
      </c>
      <c r="AO39" s="1391">
        <f ca="1"/>
        <v>0</v>
      </c>
      <c r="AP39" s="1391">
        <f ca="1"/>
        <v>0</v>
      </c>
      <c r="AQ39" s="1391">
        <f ca="1"/>
        <v>0</v>
      </c>
      <c r="AR39" s="1391">
        <f ca="1"/>
        <v>0</v>
      </c>
      <c r="AS39" s="1391">
        <f ca="1"/>
        <v>0</v>
      </c>
      <c r="AT39" s="1391">
        <f ca="1"/>
        <v>0</v>
      </c>
      <c r="AU39" s="1391">
        <f ca="1"/>
        <v>0</v>
      </c>
      <c r="AV39" s="1391">
        <f ca="1"/>
        <v>0</v>
      </c>
      <c r="AW39" s="1391">
        <f ca="1"/>
        <v>0</v>
      </c>
      <c r="AX39" s="1391">
        <f ca="1"/>
        <v>0</v>
      </c>
      <c r="AY39" s="1391">
        <f ca="1"/>
        <v>0</v>
      </c>
      <c r="AZ39" s="1391">
        <f ca="1"/>
        <v>0</v>
      </c>
      <c r="BA39" s="1391">
        <f ca="1"/>
        <v>0</v>
      </c>
      <c r="BB39" s="1391">
        <f ca="1"/>
        <v>40</v>
      </c>
      <c r="BC39" s="1391">
        <f ca="1"/>
        <v>40</v>
      </c>
      <c r="BD39" s="1391">
        <f ca="1"/>
        <v>40</v>
      </c>
      <c r="BE39" s="1391">
        <f ca="1"/>
        <v>0</v>
      </c>
      <c r="BF39" s="1391">
        <f ca="1"/>
        <v>0</v>
      </c>
      <c r="BG39" s="1391">
        <f ca="1"/>
        <v>0</v>
      </c>
      <c r="BH39" s="1392">
        <f ca="1"/>
        <v>0</v>
      </c>
      <c r="BJ39" s="1399">
        <f t="shared" ca="1" si="6"/>
        <v>11</v>
      </c>
      <c r="BK39" s="1400" t="str">
        <f t="shared" ca="1" si="6"/>
        <v>MLF</v>
      </c>
      <c r="BL39" s="1400">
        <f t="shared" ca="1" si="7"/>
        <v>0</v>
      </c>
      <c r="BM39" s="1400">
        <f t="shared" ca="1" si="7"/>
        <v>0</v>
      </c>
      <c r="BN39" s="1400">
        <f t="shared" ca="1" si="7"/>
        <v>0</v>
      </c>
      <c r="BO39" s="1400">
        <f t="shared" ca="1" si="7"/>
        <v>0</v>
      </c>
      <c r="BP39" s="1400">
        <f t="shared" ca="1" si="7"/>
        <v>0</v>
      </c>
      <c r="BQ39" s="1400">
        <f t="shared" ca="1" si="7"/>
        <v>60</v>
      </c>
      <c r="BR39" s="1400">
        <f t="shared" ca="1" si="7"/>
        <v>40</v>
      </c>
      <c r="BS39" s="1400">
        <f t="shared" ca="1" si="7"/>
        <v>40</v>
      </c>
      <c r="BT39" s="1400">
        <f t="shared" ca="1" si="7"/>
        <v>0</v>
      </c>
      <c r="BU39" s="1400">
        <f t="shared" ca="1" si="7"/>
        <v>0</v>
      </c>
      <c r="BV39" s="1400">
        <f t="shared" ca="1" si="7"/>
        <v>60</v>
      </c>
      <c r="BW39" s="1400">
        <f t="shared" ca="1" si="7"/>
        <v>0</v>
      </c>
      <c r="BX39" s="1400">
        <f t="shared" ca="1" si="7"/>
        <v>0</v>
      </c>
      <c r="BY39" s="1400">
        <f t="shared" ca="1" si="7"/>
        <v>0</v>
      </c>
      <c r="BZ39" s="1400">
        <f t="shared" ca="1" si="7"/>
        <v>0</v>
      </c>
      <c r="CA39" s="1400">
        <f t="shared" ca="1" si="7"/>
        <v>0</v>
      </c>
      <c r="CB39" s="1400">
        <f t="shared" ca="1" si="8"/>
        <v>0</v>
      </c>
      <c r="CC39" s="1400">
        <f t="shared" ca="1" si="8"/>
        <v>0</v>
      </c>
      <c r="CD39" s="1400">
        <f t="shared" ca="1" si="8"/>
        <v>0</v>
      </c>
      <c r="CE39" s="1400">
        <f t="shared" ca="1" si="8"/>
        <v>0</v>
      </c>
      <c r="CF39" s="1400">
        <f t="shared" ca="1" si="8"/>
        <v>0</v>
      </c>
      <c r="CG39" s="1400">
        <f t="shared" ca="1" si="8"/>
        <v>0</v>
      </c>
      <c r="CH39" s="1400">
        <f t="shared" ca="1" si="8"/>
        <v>0</v>
      </c>
      <c r="CI39" s="1400">
        <f t="shared" ca="1" si="8"/>
        <v>0</v>
      </c>
      <c r="CJ39" s="1400">
        <f t="shared" ca="1" si="8"/>
        <v>40</v>
      </c>
      <c r="CK39" s="1400">
        <f t="shared" ca="1" si="8"/>
        <v>40</v>
      </c>
      <c r="CL39" s="1400">
        <f t="shared" ca="1" si="8"/>
        <v>40</v>
      </c>
      <c r="CM39" s="1400">
        <f t="shared" ca="1" si="8"/>
        <v>0</v>
      </c>
      <c r="CN39" s="1400">
        <f t="shared" ca="1" si="8"/>
        <v>0</v>
      </c>
      <c r="CO39" s="1400">
        <f t="shared" ca="1" si="8"/>
        <v>0</v>
      </c>
      <c r="CP39" s="1401">
        <f t="shared" ca="1" si="8"/>
        <v>0</v>
      </c>
    </row>
    <row r="40" spans="23:94">
      <c r="W40" s="1390" t="str">
        <f ca="1"/>
        <v>MFJ_PB仕上げ合格</v>
      </c>
      <c r="X40" s="1391" t="str">
        <f ca="1"/>
        <v>MLF・ピポット</v>
      </c>
      <c r="Y40" s="1391" t="str">
        <f ca="1"/>
        <v>$F$140:$AL$189</v>
      </c>
      <c r="Z40" s="1391">
        <f ca="1"/>
        <v>12</v>
      </c>
      <c r="AA40" s="1391" t="str">
        <f ca="1"/>
        <v>MFJ_PB</v>
      </c>
      <c r="AB40" s="1391" t="str">
        <f ca="1"/>
        <v>仕上げ合格</v>
      </c>
      <c r="AC40" s="1391">
        <f ca="1"/>
        <v>456</v>
      </c>
      <c r="AD40" s="1391">
        <f ca="1"/>
        <v>0</v>
      </c>
      <c r="AE40" s="1391">
        <f ca="1"/>
        <v>0</v>
      </c>
      <c r="AF40" s="1391">
        <f ca="1"/>
        <v>0</v>
      </c>
      <c r="AG40" s="1391">
        <f ca="1"/>
        <v>0</v>
      </c>
      <c r="AH40" s="1391">
        <f ca="1"/>
        <v>0</v>
      </c>
      <c r="AI40" s="1391">
        <f ca="1"/>
        <v>24</v>
      </c>
      <c r="AJ40" s="1391">
        <f ca="1"/>
        <v>48</v>
      </c>
      <c r="AK40" s="1391">
        <f ca="1"/>
        <v>48</v>
      </c>
      <c r="AL40" s="1391">
        <f ca="1"/>
        <v>0</v>
      </c>
      <c r="AM40" s="1391">
        <f ca="1"/>
        <v>24</v>
      </c>
      <c r="AN40" s="1391">
        <f ca="1"/>
        <v>72</v>
      </c>
      <c r="AO40" s="1391">
        <f ca="1"/>
        <v>72</v>
      </c>
      <c r="AP40" s="1391">
        <f ca="1"/>
        <v>96</v>
      </c>
      <c r="AQ40" s="1391">
        <f ca="1"/>
        <v>24</v>
      </c>
      <c r="AR40" s="1391">
        <f ca="1"/>
        <v>24</v>
      </c>
      <c r="AS40" s="1391">
        <f ca="1"/>
        <v>0</v>
      </c>
      <c r="AT40" s="1391">
        <f ca="1"/>
        <v>0</v>
      </c>
      <c r="AU40" s="1391">
        <f ca="1"/>
        <v>24</v>
      </c>
      <c r="AV40" s="1391">
        <f ca="1"/>
        <v>0</v>
      </c>
      <c r="AW40" s="1391">
        <f ca="1"/>
        <v>0</v>
      </c>
      <c r="AX40" s="1391">
        <f ca="1"/>
        <v>0</v>
      </c>
      <c r="AY40" s="1391">
        <f ca="1"/>
        <v>0</v>
      </c>
      <c r="AZ40" s="1391">
        <f ca="1"/>
        <v>0</v>
      </c>
      <c r="BA40" s="1391">
        <f ca="1"/>
        <v>0</v>
      </c>
      <c r="BB40" s="1391">
        <f ca="1"/>
        <v>0</v>
      </c>
      <c r="BC40" s="1391">
        <f ca="1"/>
        <v>0</v>
      </c>
      <c r="BD40" s="1391">
        <f ca="1"/>
        <v>0</v>
      </c>
      <c r="BE40" s="1391">
        <f ca="1"/>
        <v>0</v>
      </c>
      <c r="BF40" s="1391">
        <f ca="1"/>
        <v>0</v>
      </c>
      <c r="BG40" s="1391">
        <f ca="1"/>
        <v>0</v>
      </c>
      <c r="BH40" s="1392">
        <f ca="1"/>
        <v>0</v>
      </c>
      <c r="BJ40" s="1399">
        <f t="shared" ca="1" si="6"/>
        <v>12</v>
      </c>
      <c r="BK40" s="1400" t="str">
        <f t="shared" ca="1" si="6"/>
        <v>MFJ_PB</v>
      </c>
      <c r="BL40" s="1400">
        <f t="shared" ca="1" si="7"/>
        <v>0</v>
      </c>
      <c r="BM40" s="1400">
        <f t="shared" ca="1" si="7"/>
        <v>0</v>
      </c>
      <c r="BN40" s="1400">
        <f t="shared" ca="1" si="7"/>
        <v>0</v>
      </c>
      <c r="BO40" s="1400">
        <f t="shared" ca="1" si="7"/>
        <v>0</v>
      </c>
      <c r="BP40" s="1400">
        <f t="shared" ca="1" si="7"/>
        <v>0</v>
      </c>
      <c r="BQ40" s="1400">
        <f t="shared" ca="1" si="7"/>
        <v>24</v>
      </c>
      <c r="BR40" s="1400">
        <f t="shared" ca="1" si="7"/>
        <v>48</v>
      </c>
      <c r="BS40" s="1400">
        <f t="shared" ca="1" si="7"/>
        <v>48</v>
      </c>
      <c r="BT40" s="1400">
        <f t="shared" ca="1" si="7"/>
        <v>0</v>
      </c>
      <c r="BU40" s="1400">
        <f t="shared" ca="1" si="7"/>
        <v>24</v>
      </c>
      <c r="BV40" s="1400">
        <f t="shared" ca="1" si="7"/>
        <v>72</v>
      </c>
      <c r="BW40" s="1400">
        <f t="shared" ca="1" si="7"/>
        <v>72</v>
      </c>
      <c r="BX40" s="1400">
        <f t="shared" ca="1" si="7"/>
        <v>96</v>
      </c>
      <c r="BY40" s="1400">
        <f t="shared" ca="1" si="7"/>
        <v>24</v>
      </c>
      <c r="BZ40" s="1400">
        <f t="shared" ca="1" si="7"/>
        <v>24</v>
      </c>
      <c r="CA40" s="1400">
        <f t="shared" ca="1" si="7"/>
        <v>0</v>
      </c>
      <c r="CB40" s="1400">
        <f t="shared" ca="1" si="8"/>
        <v>0</v>
      </c>
      <c r="CC40" s="1400">
        <f t="shared" ca="1" si="8"/>
        <v>24</v>
      </c>
      <c r="CD40" s="1400">
        <f t="shared" ca="1" si="8"/>
        <v>0</v>
      </c>
      <c r="CE40" s="1400">
        <f t="shared" ca="1" si="8"/>
        <v>0</v>
      </c>
      <c r="CF40" s="1400">
        <f t="shared" ca="1" si="8"/>
        <v>0</v>
      </c>
      <c r="CG40" s="1400">
        <f t="shared" ca="1" si="8"/>
        <v>0</v>
      </c>
      <c r="CH40" s="1400">
        <f t="shared" ca="1" si="8"/>
        <v>0</v>
      </c>
      <c r="CI40" s="1400">
        <f t="shared" ca="1" si="8"/>
        <v>0</v>
      </c>
      <c r="CJ40" s="1400">
        <f t="shared" ca="1" si="8"/>
        <v>0</v>
      </c>
      <c r="CK40" s="1400">
        <f t="shared" ca="1" si="8"/>
        <v>0</v>
      </c>
      <c r="CL40" s="1400">
        <f t="shared" ca="1" si="8"/>
        <v>0</v>
      </c>
      <c r="CM40" s="1400">
        <f t="shared" ca="1" si="8"/>
        <v>0</v>
      </c>
      <c r="CN40" s="1400">
        <f t="shared" ca="1" si="8"/>
        <v>0</v>
      </c>
      <c r="CO40" s="1400">
        <f t="shared" ca="1" si="8"/>
        <v>0</v>
      </c>
      <c r="CP40" s="1401">
        <f t="shared" ca="1" si="8"/>
        <v>0</v>
      </c>
    </row>
    <row r="41" spans="23:94">
      <c r="W41" s="1390" t="str">
        <f ca="1"/>
        <v>MFL仕上げ合格</v>
      </c>
      <c r="X41" s="1391" t="str">
        <f ca="1"/>
        <v>MLF・ピポット</v>
      </c>
      <c r="Y41" s="1391" t="str">
        <f ca="1"/>
        <v>$F$140:$AL$189</v>
      </c>
      <c r="Z41" s="1391">
        <f ca="1"/>
        <v>13</v>
      </c>
      <c r="AA41" s="1391" t="str">
        <f ca="1"/>
        <v>MFL</v>
      </c>
      <c r="AB41" s="1391" t="str">
        <f ca="1"/>
        <v>仕上げ合格</v>
      </c>
      <c r="AC41" s="1391">
        <f ca="1"/>
        <v>920</v>
      </c>
      <c r="AD41" s="1391">
        <f ca="1"/>
        <v>0</v>
      </c>
      <c r="AE41" s="1391">
        <f ca="1"/>
        <v>0</v>
      </c>
      <c r="AF41" s="1391">
        <f ca="1"/>
        <v>0</v>
      </c>
      <c r="AG41" s="1391">
        <f ca="1"/>
        <v>0</v>
      </c>
      <c r="AH41" s="1391">
        <f ca="1"/>
        <v>0</v>
      </c>
      <c r="AI41" s="1391">
        <f ca="1"/>
        <v>0</v>
      </c>
      <c r="AJ41" s="1391">
        <f ca="1"/>
        <v>0</v>
      </c>
      <c r="AK41" s="1391">
        <f ca="1"/>
        <v>0</v>
      </c>
      <c r="AL41" s="1391">
        <f ca="1"/>
        <v>0</v>
      </c>
      <c r="AM41" s="1391">
        <f ca="1"/>
        <v>0</v>
      </c>
      <c r="AN41" s="1391">
        <f ca="1"/>
        <v>0</v>
      </c>
      <c r="AO41" s="1391">
        <f ca="1"/>
        <v>0</v>
      </c>
      <c r="AP41" s="1391">
        <f ca="1"/>
        <v>20</v>
      </c>
      <c r="AQ41" s="1391">
        <f ca="1"/>
        <v>0</v>
      </c>
      <c r="AR41" s="1391">
        <f ca="1"/>
        <v>20</v>
      </c>
      <c r="AS41" s="1391">
        <f ca="1"/>
        <v>0</v>
      </c>
      <c r="AT41" s="1391">
        <f ca="1"/>
        <v>0</v>
      </c>
      <c r="AU41" s="1391">
        <f ca="1"/>
        <v>80</v>
      </c>
      <c r="AV41" s="1391">
        <f ca="1"/>
        <v>20</v>
      </c>
      <c r="AW41" s="1391">
        <f ca="1"/>
        <v>80</v>
      </c>
      <c r="AX41" s="1391">
        <f ca="1"/>
        <v>40</v>
      </c>
      <c r="AY41" s="1391">
        <f ca="1"/>
        <v>100</v>
      </c>
      <c r="AZ41" s="1391">
        <f ca="1"/>
        <v>0</v>
      </c>
      <c r="BA41" s="1391">
        <f ca="1"/>
        <v>0</v>
      </c>
      <c r="BB41" s="1391">
        <f ca="1"/>
        <v>140</v>
      </c>
      <c r="BC41" s="1391">
        <f ca="1"/>
        <v>120</v>
      </c>
      <c r="BD41" s="1391">
        <f ca="1"/>
        <v>100</v>
      </c>
      <c r="BE41" s="1391">
        <f ca="1"/>
        <v>100</v>
      </c>
      <c r="BF41" s="1391">
        <f ca="1"/>
        <v>100</v>
      </c>
      <c r="BG41" s="1391">
        <f ca="1"/>
        <v>0</v>
      </c>
      <c r="BH41" s="1392">
        <f ca="1"/>
        <v>0</v>
      </c>
      <c r="BJ41" s="1399">
        <f t="shared" ca="1" si="6"/>
        <v>13</v>
      </c>
      <c r="BK41" s="1400" t="str">
        <f t="shared" ca="1" si="6"/>
        <v>MFL</v>
      </c>
      <c r="BL41" s="1400">
        <f t="shared" ca="1" si="7"/>
        <v>0</v>
      </c>
      <c r="BM41" s="1400">
        <f t="shared" ca="1" si="7"/>
        <v>0</v>
      </c>
      <c r="BN41" s="1400">
        <f t="shared" ca="1" si="7"/>
        <v>0</v>
      </c>
      <c r="BO41" s="1400">
        <f t="shared" ca="1" si="7"/>
        <v>0</v>
      </c>
      <c r="BP41" s="1400">
        <f t="shared" ca="1" si="7"/>
        <v>0</v>
      </c>
      <c r="BQ41" s="1400">
        <f t="shared" ca="1" si="7"/>
        <v>0</v>
      </c>
      <c r="BR41" s="1400">
        <f t="shared" ca="1" si="7"/>
        <v>0</v>
      </c>
      <c r="BS41" s="1400">
        <f t="shared" ca="1" si="7"/>
        <v>0</v>
      </c>
      <c r="BT41" s="1400">
        <f t="shared" ca="1" si="7"/>
        <v>0</v>
      </c>
      <c r="BU41" s="1400">
        <f t="shared" ca="1" si="7"/>
        <v>0</v>
      </c>
      <c r="BV41" s="1400">
        <f t="shared" ca="1" si="7"/>
        <v>0</v>
      </c>
      <c r="BW41" s="1400">
        <f t="shared" ca="1" si="7"/>
        <v>0</v>
      </c>
      <c r="BX41" s="1400">
        <f t="shared" ca="1" si="7"/>
        <v>20</v>
      </c>
      <c r="BY41" s="1400">
        <f t="shared" ca="1" si="7"/>
        <v>0</v>
      </c>
      <c r="BZ41" s="1400">
        <f t="shared" ca="1" si="7"/>
        <v>20</v>
      </c>
      <c r="CA41" s="1400">
        <f t="shared" ca="1" si="7"/>
        <v>0</v>
      </c>
      <c r="CB41" s="1400">
        <f t="shared" ca="1" si="8"/>
        <v>0</v>
      </c>
      <c r="CC41" s="1400">
        <f t="shared" ca="1" si="8"/>
        <v>80</v>
      </c>
      <c r="CD41" s="1400">
        <f t="shared" ca="1" si="8"/>
        <v>20</v>
      </c>
      <c r="CE41" s="1400">
        <f t="shared" ca="1" si="8"/>
        <v>80</v>
      </c>
      <c r="CF41" s="1400">
        <f t="shared" ca="1" si="8"/>
        <v>40</v>
      </c>
      <c r="CG41" s="1400">
        <f t="shared" ca="1" si="8"/>
        <v>100</v>
      </c>
      <c r="CH41" s="1400">
        <f t="shared" ca="1" si="8"/>
        <v>0</v>
      </c>
      <c r="CI41" s="1400">
        <f t="shared" ca="1" si="8"/>
        <v>0</v>
      </c>
      <c r="CJ41" s="1400">
        <f t="shared" ca="1" si="8"/>
        <v>140</v>
      </c>
      <c r="CK41" s="1400">
        <f t="shared" ca="1" si="8"/>
        <v>120</v>
      </c>
      <c r="CL41" s="1400">
        <f t="shared" ca="1" si="8"/>
        <v>100</v>
      </c>
      <c r="CM41" s="1400">
        <f t="shared" ca="1" si="8"/>
        <v>100</v>
      </c>
      <c r="CN41" s="1400">
        <f t="shared" ca="1" si="8"/>
        <v>100</v>
      </c>
      <c r="CO41" s="1400">
        <f t="shared" ca="1" si="8"/>
        <v>0</v>
      </c>
      <c r="CP41" s="1401">
        <f t="shared" ca="1" si="8"/>
        <v>0</v>
      </c>
    </row>
    <row r="42" spans="23:94">
      <c r="W42" s="1390" t="str">
        <f ca="1"/>
        <v>MLM_HP仕上げ合格</v>
      </c>
      <c r="X42" s="1391" t="str">
        <f ca="1"/>
        <v>MLM_HP・SWA</v>
      </c>
      <c r="Y42" s="1391" t="str">
        <f ca="1"/>
        <v>$F$140:$AL$188</v>
      </c>
      <c r="Z42" s="1391">
        <f ca="1"/>
        <v>14</v>
      </c>
      <c r="AA42" s="1391" t="str">
        <f ca="1"/>
        <v>MLM_HP</v>
      </c>
      <c r="AB42" s="1391" t="str">
        <f ca="1"/>
        <v>仕上げ合格</v>
      </c>
      <c r="AC42" s="1391">
        <f ca="1"/>
        <v>216</v>
      </c>
      <c r="AD42" s="1391">
        <f ca="1"/>
        <v>0</v>
      </c>
      <c r="AE42" s="1391">
        <f ca="1"/>
        <v>0</v>
      </c>
      <c r="AF42" s="1391">
        <f ca="1"/>
        <v>0</v>
      </c>
      <c r="AG42" s="1391">
        <f ca="1"/>
        <v>0</v>
      </c>
      <c r="AH42" s="1391">
        <f ca="1"/>
        <v>0</v>
      </c>
      <c r="AI42" s="1391">
        <f ca="1"/>
        <v>72</v>
      </c>
      <c r="AJ42" s="1391">
        <f ca="1"/>
        <v>72</v>
      </c>
      <c r="AK42" s="1391">
        <f ca="1"/>
        <v>72</v>
      </c>
      <c r="AL42" s="1391">
        <f ca="1"/>
        <v>0</v>
      </c>
      <c r="AM42" s="1391">
        <f ca="1"/>
        <v>0</v>
      </c>
      <c r="AN42" s="1391">
        <f ca="1"/>
        <v>0</v>
      </c>
      <c r="AO42" s="1391">
        <f ca="1"/>
        <v>0</v>
      </c>
      <c r="AP42" s="1391">
        <f ca="1"/>
        <v>0</v>
      </c>
      <c r="AQ42" s="1391">
        <f ca="1"/>
        <v>0</v>
      </c>
      <c r="AR42" s="1391">
        <f ca="1"/>
        <v>0</v>
      </c>
      <c r="AS42" s="1391">
        <f ca="1"/>
        <v>0</v>
      </c>
      <c r="AT42" s="1391">
        <f ca="1"/>
        <v>0</v>
      </c>
      <c r="AU42" s="1391">
        <f ca="1"/>
        <v>0</v>
      </c>
      <c r="AV42" s="1391">
        <f ca="1"/>
        <v>0</v>
      </c>
      <c r="AW42" s="1391">
        <f ca="1"/>
        <v>0</v>
      </c>
      <c r="AX42" s="1391">
        <f ca="1"/>
        <v>0</v>
      </c>
      <c r="AY42" s="1391">
        <f ca="1"/>
        <v>0</v>
      </c>
      <c r="AZ42" s="1391">
        <f ca="1"/>
        <v>0</v>
      </c>
      <c r="BA42" s="1391">
        <f ca="1"/>
        <v>0</v>
      </c>
      <c r="BB42" s="1391">
        <f ca="1"/>
        <v>0</v>
      </c>
      <c r="BC42" s="1391">
        <f ca="1"/>
        <v>0</v>
      </c>
      <c r="BD42" s="1391">
        <f ca="1"/>
        <v>0</v>
      </c>
      <c r="BE42" s="1391">
        <f ca="1"/>
        <v>0</v>
      </c>
      <c r="BF42" s="1391">
        <f ca="1"/>
        <v>0</v>
      </c>
      <c r="BG42" s="1391">
        <f ca="1"/>
        <v>0</v>
      </c>
      <c r="BH42" s="1392">
        <f ca="1"/>
        <v>0</v>
      </c>
      <c r="BJ42" s="1399">
        <f t="shared" ca="1" si="6"/>
        <v>14</v>
      </c>
      <c r="BK42" s="1400" t="str">
        <f t="shared" ca="1" si="6"/>
        <v>MLM_HP</v>
      </c>
      <c r="BL42" s="1400">
        <f t="shared" ca="1" si="7"/>
        <v>0</v>
      </c>
      <c r="BM42" s="1400">
        <f t="shared" ca="1" si="7"/>
        <v>0</v>
      </c>
      <c r="BN42" s="1400">
        <f t="shared" ca="1" si="7"/>
        <v>0</v>
      </c>
      <c r="BO42" s="1400">
        <f t="shared" ca="1" si="7"/>
        <v>0</v>
      </c>
      <c r="BP42" s="1400">
        <f t="shared" ca="1" si="7"/>
        <v>0</v>
      </c>
      <c r="BQ42" s="1400">
        <f t="shared" ca="1" si="7"/>
        <v>72</v>
      </c>
      <c r="BR42" s="1400">
        <f t="shared" ca="1" si="7"/>
        <v>72</v>
      </c>
      <c r="BS42" s="1400">
        <f t="shared" ca="1" si="7"/>
        <v>72</v>
      </c>
      <c r="BT42" s="1400">
        <f t="shared" ca="1" si="7"/>
        <v>0</v>
      </c>
      <c r="BU42" s="1400">
        <f t="shared" ca="1" si="7"/>
        <v>0</v>
      </c>
      <c r="BV42" s="1400">
        <f t="shared" ca="1" si="7"/>
        <v>0</v>
      </c>
      <c r="BW42" s="1400">
        <f t="shared" ca="1" si="7"/>
        <v>0</v>
      </c>
      <c r="BX42" s="1400">
        <f t="shared" ca="1" si="7"/>
        <v>0</v>
      </c>
      <c r="BY42" s="1400">
        <f t="shared" ca="1" si="7"/>
        <v>0</v>
      </c>
      <c r="BZ42" s="1400">
        <f t="shared" ca="1" si="7"/>
        <v>0</v>
      </c>
      <c r="CA42" s="1400">
        <f t="shared" ca="1" si="7"/>
        <v>0</v>
      </c>
      <c r="CB42" s="1400">
        <f t="shared" ca="1" si="8"/>
        <v>0</v>
      </c>
      <c r="CC42" s="1400">
        <f t="shared" ca="1" si="8"/>
        <v>0</v>
      </c>
      <c r="CD42" s="1400">
        <f t="shared" ca="1" si="8"/>
        <v>0</v>
      </c>
      <c r="CE42" s="1400">
        <f t="shared" ca="1" si="8"/>
        <v>0</v>
      </c>
      <c r="CF42" s="1400">
        <f t="shared" ca="1" si="8"/>
        <v>0</v>
      </c>
      <c r="CG42" s="1400">
        <f t="shared" ca="1" si="8"/>
        <v>0</v>
      </c>
      <c r="CH42" s="1400">
        <f t="shared" ca="1" si="8"/>
        <v>0</v>
      </c>
      <c r="CI42" s="1400">
        <f t="shared" ca="1" si="8"/>
        <v>0</v>
      </c>
      <c r="CJ42" s="1400">
        <f t="shared" ca="1" si="8"/>
        <v>0</v>
      </c>
      <c r="CK42" s="1400">
        <f t="shared" ca="1" si="8"/>
        <v>0</v>
      </c>
      <c r="CL42" s="1400">
        <f t="shared" ca="1" si="8"/>
        <v>0</v>
      </c>
      <c r="CM42" s="1400">
        <f t="shared" ca="1" si="8"/>
        <v>0</v>
      </c>
      <c r="CN42" s="1400">
        <f t="shared" ca="1" si="8"/>
        <v>0</v>
      </c>
      <c r="CO42" s="1400">
        <f t="shared" ca="1" si="8"/>
        <v>0</v>
      </c>
      <c r="CP42" s="1401">
        <f t="shared" ca="1" si="8"/>
        <v>0</v>
      </c>
    </row>
    <row r="43" spans="23:94">
      <c r="W43" s="1390" t="str">
        <f ca="1"/>
        <v>MLM_SWA仕上げ合格</v>
      </c>
      <c r="X43" s="1391" t="str">
        <f ca="1"/>
        <v>MLM_HP・SWA</v>
      </c>
      <c r="Y43" s="1391" t="str">
        <f ca="1"/>
        <v>$F$140:$AL$188</v>
      </c>
      <c r="Z43" s="1391">
        <f ca="1"/>
        <v>15</v>
      </c>
      <c r="AA43" s="1391" t="str">
        <f ca="1"/>
        <v>MLM_SWA</v>
      </c>
      <c r="AB43" s="1391" t="str">
        <f ca="1"/>
        <v>仕上げ合格</v>
      </c>
      <c r="AC43" s="1391">
        <f ca="1"/>
        <v>110</v>
      </c>
      <c r="AD43" s="1391">
        <f ca="1"/>
        <v>0</v>
      </c>
      <c r="AE43" s="1391">
        <f ca="1"/>
        <v>0</v>
      </c>
      <c r="AF43" s="1391">
        <f ca="1"/>
        <v>0</v>
      </c>
      <c r="AG43" s="1391">
        <f ca="1"/>
        <v>0</v>
      </c>
      <c r="AH43" s="1391">
        <f ca="1"/>
        <v>0</v>
      </c>
      <c r="AI43" s="1391">
        <f ca="1"/>
        <v>66</v>
      </c>
      <c r="AJ43" s="1391">
        <f ca="1"/>
        <v>44</v>
      </c>
      <c r="AK43" s="1391">
        <f ca="1"/>
        <v>0</v>
      </c>
      <c r="AL43" s="1391">
        <f ca="1"/>
        <v>0</v>
      </c>
      <c r="AM43" s="1391">
        <f ca="1"/>
        <v>0</v>
      </c>
      <c r="AN43" s="1391">
        <f ca="1"/>
        <v>0</v>
      </c>
      <c r="AO43" s="1391">
        <f ca="1"/>
        <v>0</v>
      </c>
      <c r="AP43" s="1391">
        <f ca="1"/>
        <v>0</v>
      </c>
      <c r="AQ43" s="1391">
        <f ca="1"/>
        <v>0</v>
      </c>
      <c r="AR43" s="1391">
        <f ca="1"/>
        <v>0</v>
      </c>
      <c r="AS43" s="1391">
        <f ca="1"/>
        <v>0</v>
      </c>
      <c r="AT43" s="1391">
        <f ca="1"/>
        <v>0</v>
      </c>
      <c r="AU43" s="1391">
        <f ca="1"/>
        <v>0</v>
      </c>
      <c r="AV43" s="1391">
        <f ca="1"/>
        <v>0</v>
      </c>
      <c r="AW43" s="1391">
        <f ca="1"/>
        <v>0</v>
      </c>
      <c r="AX43" s="1391">
        <f ca="1"/>
        <v>0</v>
      </c>
      <c r="AY43" s="1391">
        <f ca="1"/>
        <v>0</v>
      </c>
      <c r="AZ43" s="1391">
        <f ca="1"/>
        <v>0</v>
      </c>
      <c r="BA43" s="1391">
        <f ca="1"/>
        <v>0</v>
      </c>
      <c r="BB43" s="1391">
        <f ca="1"/>
        <v>0</v>
      </c>
      <c r="BC43" s="1391">
        <f ca="1"/>
        <v>0</v>
      </c>
      <c r="BD43" s="1391">
        <f ca="1"/>
        <v>0</v>
      </c>
      <c r="BE43" s="1391">
        <f ca="1"/>
        <v>0</v>
      </c>
      <c r="BF43" s="1391">
        <f ca="1"/>
        <v>0</v>
      </c>
      <c r="BG43" s="1391">
        <f ca="1"/>
        <v>0</v>
      </c>
      <c r="BH43" s="1392">
        <f ca="1"/>
        <v>0</v>
      </c>
      <c r="BJ43" s="1399">
        <f t="shared" ca="1" si="6"/>
        <v>15</v>
      </c>
      <c r="BK43" s="1400" t="str">
        <f t="shared" ca="1" si="6"/>
        <v>MLM_SWA</v>
      </c>
      <c r="BL43" s="1400">
        <f t="shared" ca="1" si="7"/>
        <v>0</v>
      </c>
      <c r="BM43" s="1400">
        <f t="shared" ca="1" si="7"/>
        <v>0</v>
      </c>
      <c r="BN43" s="1400">
        <f t="shared" ca="1" si="7"/>
        <v>0</v>
      </c>
      <c r="BO43" s="1400">
        <f t="shared" ca="1" si="7"/>
        <v>0</v>
      </c>
      <c r="BP43" s="1400">
        <f t="shared" ca="1" si="7"/>
        <v>0</v>
      </c>
      <c r="BQ43" s="1400">
        <f t="shared" ca="1" si="7"/>
        <v>66</v>
      </c>
      <c r="BR43" s="1400">
        <f t="shared" ca="1" si="7"/>
        <v>44</v>
      </c>
      <c r="BS43" s="1400">
        <f t="shared" ca="1" si="7"/>
        <v>0</v>
      </c>
      <c r="BT43" s="1400">
        <f t="shared" ca="1" si="7"/>
        <v>0</v>
      </c>
      <c r="BU43" s="1400">
        <f t="shared" ca="1" si="7"/>
        <v>0</v>
      </c>
      <c r="BV43" s="1400">
        <f t="shared" ca="1" si="7"/>
        <v>0</v>
      </c>
      <c r="BW43" s="1400">
        <f t="shared" ca="1" si="7"/>
        <v>0</v>
      </c>
      <c r="BX43" s="1400">
        <f t="shared" ca="1" si="7"/>
        <v>0</v>
      </c>
      <c r="BY43" s="1400">
        <f t="shared" ca="1" si="7"/>
        <v>0</v>
      </c>
      <c r="BZ43" s="1400">
        <f t="shared" ca="1" si="7"/>
        <v>0</v>
      </c>
      <c r="CA43" s="1400">
        <f t="shared" ref="CA43:CP46" ca="1" si="9">AS43</f>
        <v>0</v>
      </c>
      <c r="CB43" s="1400">
        <f t="shared" ca="1" si="8"/>
        <v>0</v>
      </c>
      <c r="CC43" s="1400">
        <f t="shared" ca="1" si="8"/>
        <v>0</v>
      </c>
      <c r="CD43" s="1400">
        <f t="shared" ca="1" si="8"/>
        <v>0</v>
      </c>
      <c r="CE43" s="1400">
        <f t="shared" ca="1" si="8"/>
        <v>0</v>
      </c>
      <c r="CF43" s="1400">
        <f t="shared" ca="1" si="8"/>
        <v>0</v>
      </c>
      <c r="CG43" s="1400">
        <f t="shared" ca="1" si="8"/>
        <v>0</v>
      </c>
      <c r="CH43" s="1400">
        <f t="shared" ca="1" si="8"/>
        <v>0</v>
      </c>
      <c r="CI43" s="1400">
        <f t="shared" ca="1" si="8"/>
        <v>0</v>
      </c>
      <c r="CJ43" s="1400">
        <f t="shared" ca="1" si="8"/>
        <v>0</v>
      </c>
      <c r="CK43" s="1400">
        <f t="shared" ca="1" si="8"/>
        <v>0</v>
      </c>
      <c r="CL43" s="1400">
        <f t="shared" ca="1" si="8"/>
        <v>0</v>
      </c>
      <c r="CM43" s="1400">
        <f t="shared" ca="1" si="8"/>
        <v>0</v>
      </c>
      <c r="CN43" s="1400">
        <f t="shared" ca="1" si="8"/>
        <v>0</v>
      </c>
      <c r="CO43" s="1400">
        <f t="shared" ca="1" si="8"/>
        <v>0</v>
      </c>
      <c r="CP43" s="1401">
        <f t="shared" ca="1" si="8"/>
        <v>0</v>
      </c>
    </row>
    <row r="44" spans="23:94">
      <c r="W44" s="1390"/>
      <c r="X44" s="1391"/>
      <c r="Y44" s="1391"/>
      <c r="Z44" s="1391"/>
      <c r="AA44" s="1391"/>
      <c r="AB44" s="1391"/>
      <c r="AC44" s="1391"/>
      <c r="AD44" s="1391"/>
      <c r="AE44" s="1391"/>
      <c r="AF44" s="1391"/>
      <c r="AG44" s="1391"/>
      <c r="AH44" s="1391"/>
      <c r="AI44" s="1391"/>
      <c r="AJ44" s="1391"/>
      <c r="AK44" s="1391"/>
      <c r="AL44" s="1391"/>
      <c r="AM44" s="1391"/>
      <c r="AN44" s="1391"/>
      <c r="AO44" s="1391"/>
      <c r="AP44" s="1391"/>
      <c r="AQ44" s="1391"/>
      <c r="AR44" s="1391"/>
      <c r="AS44" s="1391"/>
      <c r="AT44" s="1391"/>
      <c r="AU44" s="1391"/>
      <c r="AV44" s="1391"/>
      <c r="AW44" s="1391"/>
      <c r="AX44" s="1391"/>
      <c r="AY44" s="1391"/>
      <c r="AZ44" s="1391"/>
      <c r="BA44" s="1391"/>
      <c r="BB44" s="1391"/>
      <c r="BC44" s="1391"/>
      <c r="BD44" s="1391"/>
      <c r="BE44" s="1391"/>
      <c r="BF44" s="1391"/>
      <c r="BG44" s="1391"/>
      <c r="BH44" s="1392"/>
      <c r="BJ44" s="1399">
        <f t="shared" si="6"/>
        <v>0</v>
      </c>
      <c r="BK44" s="1400">
        <f t="shared" si="6"/>
        <v>0</v>
      </c>
      <c r="BL44" s="1400">
        <f t="shared" ref="BL44:BZ46" si="10">AD44</f>
        <v>0</v>
      </c>
      <c r="BM44" s="1400">
        <f t="shared" si="10"/>
        <v>0</v>
      </c>
      <c r="BN44" s="1400">
        <f t="shared" si="10"/>
        <v>0</v>
      </c>
      <c r="BO44" s="1400">
        <f t="shared" si="10"/>
        <v>0</v>
      </c>
      <c r="BP44" s="1400">
        <f t="shared" si="10"/>
        <v>0</v>
      </c>
      <c r="BQ44" s="1400">
        <f t="shared" si="10"/>
        <v>0</v>
      </c>
      <c r="BR44" s="1400">
        <f t="shared" si="10"/>
        <v>0</v>
      </c>
      <c r="BS44" s="1400">
        <f t="shared" si="10"/>
        <v>0</v>
      </c>
      <c r="BT44" s="1400">
        <f t="shared" si="10"/>
        <v>0</v>
      </c>
      <c r="BU44" s="1400">
        <f t="shared" si="10"/>
        <v>0</v>
      </c>
      <c r="BV44" s="1400">
        <f t="shared" si="10"/>
        <v>0</v>
      </c>
      <c r="BW44" s="1400">
        <f t="shared" si="10"/>
        <v>0</v>
      </c>
      <c r="BX44" s="1400">
        <f t="shared" si="10"/>
        <v>0</v>
      </c>
      <c r="BY44" s="1400">
        <f t="shared" si="10"/>
        <v>0</v>
      </c>
      <c r="BZ44" s="1400">
        <f t="shared" si="10"/>
        <v>0</v>
      </c>
      <c r="CA44" s="1400">
        <f t="shared" si="9"/>
        <v>0</v>
      </c>
      <c r="CB44" s="1400">
        <f t="shared" si="8"/>
        <v>0</v>
      </c>
      <c r="CC44" s="1400">
        <f t="shared" si="8"/>
        <v>0</v>
      </c>
      <c r="CD44" s="1400">
        <f t="shared" si="8"/>
        <v>0</v>
      </c>
      <c r="CE44" s="1400">
        <f t="shared" si="8"/>
        <v>0</v>
      </c>
      <c r="CF44" s="1400">
        <f t="shared" si="8"/>
        <v>0</v>
      </c>
      <c r="CG44" s="1400">
        <f t="shared" si="8"/>
        <v>0</v>
      </c>
      <c r="CH44" s="1400">
        <f t="shared" si="8"/>
        <v>0</v>
      </c>
      <c r="CI44" s="1400">
        <f t="shared" si="8"/>
        <v>0</v>
      </c>
      <c r="CJ44" s="1400">
        <f t="shared" si="8"/>
        <v>0</v>
      </c>
      <c r="CK44" s="1400">
        <f t="shared" si="8"/>
        <v>0</v>
      </c>
      <c r="CL44" s="1400">
        <f t="shared" si="8"/>
        <v>0</v>
      </c>
      <c r="CM44" s="1400">
        <f t="shared" si="8"/>
        <v>0</v>
      </c>
      <c r="CN44" s="1400">
        <f t="shared" si="8"/>
        <v>0</v>
      </c>
      <c r="CO44" s="1400">
        <f t="shared" si="8"/>
        <v>0</v>
      </c>
      <c r="CP44" s="1401">
        <f t="shared" si="8"/>
        <v>0</v>
      </c>
    </row>
    <row r="45" spans="23:94">
      <c r="W45" s="1390"/>
      <c r="X45" s="1391"/>
      <c r="Y45" s="1391"/>
      <c r="Z45" s="1391"/>
      <c r="AA45" s="1391"/>
      <c r="AB45" s="1391"/>
      <c r="AC45" s="1391"/>
      <c r="AD45" s="1391"/>
      <c r="AE45" s="1391"/>
      <c r="AF45" s="1391"/>
      <c r="AG45" s="1391"/>
      <c r="AH45" s="1391"/>
      <c r="AI45" s="1391"/>
      <c r="AJ45" s="1391"/>
      <c r="AK45" s="1391"/>
      <c r="AL45" s="1391"/>
      <c r="AM45" s="1391"/>
      <c r="AN45" s="1391"/>
      <c r="AO45" s="1391"/>
      <c r="AP45" s="1391"/>
      <c r="AQ45" s="1391"/>
      <c r="AR45" s="1391"/>
      <c r="AS45" s="1391"/>
      <c r="AT45" s="1391"/>
      <c r="AU45" s="1391"/>
      <c r="AV45" s="1391"/>
      <c r="AW45" s="1391"/>
      <c r="AX45" s="1391"/>
      <c r="AY45" s="1391"/>
      <c r="AZ45" s="1391"/>
      <c r="BA45" s="1391"/>
      <c r="BB45" s="1391"/>
      <c r="BC45" s="1391"/>
      <c r="BD45" s="1391"/>
      <c r="BE45" s="1391"/>
      <c r="BF45" s="1391"/>
      <c r="BG45" s="1391"/>
      <c r="BH45" s="1392"/>
      <c r="BJ45" s="1399">
        <f t="shared" si="6"/>
        <v>0</v>
      </c>
      <c r="BK45" s="1400">
        <f t="shared" si="6"/>
        <v>0</v>
      </c>
      <c r="BL45" s="1400">
        <f t="shared" si="10"/>
        <v>0</v>
      </c>
      <c r="BM45" s="1400">
        <f t="shared" si="10"/>
        <v>0</v>
      </c>
      <c r="BN45" s="1400">
        <f t="shared" si="10"/>
        <v>0</v>
      </c>
      <c r="BO45" s="1400">
        <f t="shared" si="10"/>
        <v>0</v>
      </c>
      <c r="BP45" s="1400">
        <f t="shared" si="10"/>
        <v>0</v>
      </c>
      <c r="BQ45" s="1400">
        <f t="shared" si="10"/>
        <v>0</v>
      </c>
      <c r="BR45" s="1400">
        <f t="shared" si="10"/>
        <v>0</v>
      </c>
      <c r="BS45" s="1400">
        <f t="shared" si="10"/>
        <v>0</v>
      </c>
      <c r="BT45" s="1400">
        <f t="shared" si="10"/>
        <v>0</v>
      </c>
      <c r="BU45" s="1400">
        <f t="shared" si="10"/>
        <v>0</v>
      </c>
      <c r="BV45" s="1400">
        <f t="shared" si="10"/>
        <v>0</v>
      </c>
      <c r="BW45" s="1400">
        <f t="shared" si="10"/>
        <v>0</v>
      </c>
      <c r="BX45" s="1400">
        <f t="shared" si="10"/>
        <v>0</v>
      </c>
      <c r="BY45" s="1400">
        <f t="shared" si="10"/>
        <v>0</v>
      </c>
      <c r="BZ45" s="1400">
        <f t="shared" si="10"/>
        <v>0</v>
      </c>
      <c r="CA45" s="1400">
        <f t="shared" si="9"/>
        <v>0</v>
      </c>
      <c r="CB45" s="1400">
        <f t="shared" si="9"/>
        <v>0</v>
      </c>
      <c r="CC45" s="1400">
        <f t="shared" si="9"/>
        <v>0</v>
      </c>
      <c r="CD45" s="1400">
        <f t="shared" si="9"/>
        <v>0</v>
      </c>
      <c r="CE45" s="1400">
        <f t="shared" si="9"/>
        <v>0</v>
      </c>
      <c r="CF45" s="1400">
        <f t="shared" si="9"/>
        <v>0</v>
      </c>
      <c r="CG45" s="1400">
        <f t="shared" si="9"/>
        <v>0</v>
      </c>
      <c r="CH45" s="1400">
        <f t="shared" si="9"/>
        <v>0</v>
      </c>
      <c r="CI45" s="1400">
        <f t="shared" si="9"/>
        <v>0</v>
      </c>
      <c r="CJ45" s="1400">
        <f t="shared" si="9"/>
        <v>0</v>
      </c>
      <c r="CK45" s="1400">
        <f t="shared" si="9"/>
        <v>0</v>
      </c>
      <c r="CL45" s="1400">
        <f t="shared" si="9"/>
        <v>0</v>
      </c>
      <c r="CM45" s="1400">
        <f t="shared" si="9"/>
        <v>0</v>
      </c>
      <c r="CN45" s="1400">
        <f t="shared" si="9"/>
        <v>0</v>
      </c>
      <c r="CO45" s="1400">
        <f t="shared" si="9"/>
        <v>0</v>
      </c>
      <c r="CP45" s="1401">
        <f t="shared" si="9"/>
        <v>0</v>
      </c>
    </row>
    <row r="46" spans="23:94" ht="15.6" thickBot="1">
      <c r="W46" s="1393"/>
      <c r="X46" s="1394"/>
      <c r="Y46" s="1394"/>
      <c r="Z46" s="1394"/>
      <c r="AA46" s="1394"/>
      <c r="AB46" s="1394"/>
      <c r="AC46" s="1394"/>
      <c r="AD46" s="1394"/>
      <c r="AE46" s="1394"/>
      <c r="AF46" s="1394"/>
      <c r="AG46" s="1394"/>
      <c r="AH46" s="1394"/>
      <c r="AI46" s="1394"/>
      <c r="AJ46" s="1394"/>
      <c r="AK46" s="1394"/>
      <c r="AL46" s="1394"/>
      <c r="AM46" s="1394"/>
      <c r="AN46" s="1394"/>
      <c r="AO46" s="1394"/>
      <c r="AP46" s="1394"/>
      <c r="AQ46" s="1394"/>
      <c r="AR46" s="1394"/>
      <c r="AS46" s="1394"/>
      <c r="AT46" s="1394"/>
      <c r="AU46" s="1394"/>
      <c r="AV46" s="1394"/>
      <c r="AW46" s="1394"/>
      <c r="AX46" s="1394"/>
      <c r="AY46" s="1394"/>
      <c r="AZ46" s="1394"/>
      <c r="BA46" s="1394"/>
      <c r="BB46" s="1394"/>
      <c r="BC46" s="1394"/>
      <c r="BD46" s="1394"/>
      <c r="BE46" s="1394"/>
      <c r="BF46" s="1394"/>
      <c r="BG46" s="1394"/>
      <c r="BH46" s="1395"/>
      <c r="BJ46" s="1399">
        <f t="shared" si="6"/>
        <v>0</v>
      </c>
      <c r="BK46" s="1400">
        <f t="shared" si="6"/>
        <v>0</v>
      </c>
      <c r="BL46" s="1400">
        <f t="shared" si="10"/>
        <v>0</v>
      </c>
      <c r="BM46" s="1400">
        <f t="shared" si="10"/>
        <v>0</v>
      </c>
      <c r="BN46" s="1400">
        <f t="shared" si="10"/>
        <v>0</v>
      </c>
      <c r="BO46" s="1400">
        <f t="shared" si="10"/>
        <v>0</v>
      </c>
      <c r="BP46" s="1400">
        <f t="shared" si="10"/>
        <v>0</v>
      </c>
      <c r="BQ46" s="1400">
        <f t="shared" si="10"/>
        <v>0</v>
      </c>
      <c r="BR46" s="1400">
        <f t="shared" si="10"/>
        <v>0</v>
      </c>
      <c r="BS46" s="1400">
        <f t="shared" si="10"/>
        <v>0</v>
      </c>
      <c r="BT46" s="1400">
        <f t="shared" si="10"/>
        <v>0</v>
      </c>
      <c r="BU46" s="1400">
        <f t="shared" si="10"/>
        <v>0</v>
      </c>
      <c r="BV46" s="1400">
        <f t="shared" si="10"/>
        <v>0</v>
      </c>
      <c r="BW46" s="1400">
        <f t="shared" si="10"/>
        <v>0</v>
      </c>
      <c r="BX46" s="1400">
        <f t="shared" si="10"/>
        <v>0</v>
      </c>
      <c r="BY46" s="1400">
        <f t="shared" si="10"/>
        <v>0</v>
      </c>
      <c r="BZ46" s="1400">
        <f t="shared" si="10"/>
        <v>0</v>
      </c>
      <c r="CA46" s="1400">
        <f t="shared" si="9"/>
        <v>0</v>
      </c>
      <c r="CB46" s="1400">
        <f t="shared" si="9"/>
        <v>0</v>
      </c>
      <c r="CC46" s="1400">
        <f t="shared" si="9"/>
        <v>0</v>
      </c>
      <c r="CD46" s="1400">
        <f t="shared" si="9"/>
        <v>0</v>
      </c>
      <c r="CE46" s="1400">
        <f t="shared" si="9"/>
        <v>0</v>
      </c>
      <c r="CF46" s="1400">
        <f t="shared" si="9"/>
        <v>0</v>
      </c>
      <c r="CG46" s="1400">
        <f t="shared" si="9"/>
        <v>0</v>
      </c>
      <c r="CH46" s="1400">
        <f t="shared" si="9"/>
        <v>0</v>
      </c>
      <c r="CI46" s="1400">
        <f t="shared" si="9"/>
        <v>0</v>
      </c>
      <c r="CJ46" s="1400">
        <f t="shared" si="9"/>
        <v>0</v>
      </c>
      <c r="CK46" s="1400">
        <f t="shared" si="9"/>
        <v>0</v>
      </c>
      <c r="CL46" s="1400">
        <f t="shared" si="9"/>
        <v>0</v>
      </c>
      <c r="CM46" s="1400">
        <f t="shared" si="9"/>
        <v>0</v>
      </c>
      <c r="CN46" s="1400">
        <f t="shared" si="9"/>
        <v>0</v>
      </c>
      <c r="CO46" s="1400">
        <f t="shared" si="9"/>
        <v>0</v>
      </c>
      <c r="CP46" s="1401">
        <f t="shared" si="9"/>
        <v>0</v>
      </c>
    </row>
    <row r="47" spans="23:94" ht="15.6" thickBot="1">
      <c r="W47" s="1393"/>
      <c r="X47" s="1394"/>
      <c r="Y47" s="1394"/>
      <c r="Z47" s="1394"/>
      <c r="AA47" s="1394"/>
      <c r="AB47" s="1394"/>
      <c r="AC47" s="1394"/>
      <c r="AD47" s="1394"/>
      <c r="AE47" s="1394"/>
      <c r="AF47" s="1394"/>
      <c r="AG47" s="1394"/>
      <c r="AH47" s="1394"/>
      <c r="AI47" s="1394"/>
      <c r="AJ47" s="1394"/>
      <c r="AK47" s="1394"/>
      <c r="AL47" s="1394"/>
      <c r="AM47" s="1394"/>
      <c r="AN47" s="1394"/>
      <c r="AO47" s="1394"/>
      <c r="AP47" s="1394"/>
      <c r="AQ47" s="1394"/>
      <c r="AR47" s="1394"/>
      <c r="AS47" s="1394"/>
      <c r="AT47" s="1394"/>
      <c r="AU47" s="1394"/>
      <c r="AV47" s="1394"/>
      <c r="AW47" s="1394"/>
      <c r="AX47" s="1394"/>
      <c r="AY47" s="1394"/>
      <c r="AZ47" s="1394"/>
      <c r="BA47" s="1394"/>
      <c r="BB47" s="1394"/>
      <c r="BC47" s="1394"/>
      <c r="BD47" s="1394"/>
      <c r="BE47" s="1394"/>
      <c r="BF47" s="1394"/>
      <c r="BG47" s="1394"/>
      <c r="BH47" s="1395"/>
      <c r="BJ47" s="1402"/>
      <c r="BK47" s="1403" t="s">
        <v>10</v>
      </c>
      <c r="BL47" s="1403">
        <f ca="1">SUM(BL29:BL46)</f>
        <v>0</v>
      </c>
      <c r="BM47" s="1403">
        <f t="shared" ref="BM47:CP47" ca="1" si="11">SUM(BM29:BM46)</f>
        <v>0</v>
      </c>
      <c r="BN47" s="1403">
        <f t="shared" ca="1" si="11"/>
        <v>0</v>
      </c>
      <c r="BO47" s="1403">
        <f t="shared" ca="1" si="11"/>
        <v>0</v>
      </c>
      <c r="BP47" s="1403">
        <f t="shared" ca="1" si="11"/>
        <v>24</v>
      </c>
      <c r="BQ47" s="1403">
        <f t="shared" ca="1" si="11"/>
        <v>354</v>
      </c>
      <c r="BR47" s="1403">
        <f t="shared" ca="1" si="11"/>
        <v>628</v>
      </c>
      <c r="BS47" s="1403">
        <f t="shared" ca="1" si="11"/>
        <v>383</v>
      </c>
      <c r="BT47" s="1403">
        <f t="shared" ca="1" si="11"/>
        <v>136</v>
      </c>
      <c r="BU47" s="1403">
        <f t="shared" ca="1" si="11"/>
        <v>88</v>
      </c>
      <c r="BV47" s="1403">
        <f t="shared" ca="1" si="11"/>
        <v>496</v>
      </c>
      <c r="BW47" s="1403">
        <f t="shared" ca="1" si="11"/>
        <v>386</v>
      </c>
      <c r="BX47" s="1403">
        <f t="shared" ca="1" si="11"/>
        <v>444</v>
      </c>
      <c r="BY47" s="1403">
        <f t="shared" ca="1" si="11"/>
        <v>404</v>
      </c>
      <c r="BZ47" s="1403">
        <f t="shared" ca="1" si="11"/>
        <v>311</v>
      </c>
      <c r="CA47" s="1403">
        <f t="shared" ca="1" si="11"/>
        <v>128</v>
      </c>
      <c r="CB47" s="1403">
        <f t="shared" ca="1" si="11"/>
        <v>32</v>
      </c>
      <c r="CC47" s="1403">
        <f t="shared" ca="1" si="11"/>
        <v>530</v>
      </c>
      <c r="CD47" s="1403">
        <f t="shared" ca="1" si="11"/>
        <v>432</v>
      </c>
      <c r="CE47" s="1403">
        <f t="shared" ca="1" si="11"/>
        <v>484</v>
      </c>
      <c r="CF47" s="1403">
        <f t="shared" ca="1" si="11"/>
        <v>410</v>
      </c>
      <c r="CG47" s="1403">
        <f t="shared" ca="1" si="11"/>
        <v>654</v>
      </c>
      <c r="CH47" s="1403">
        <f t="shared" ca="1" si="11"/>
        <v>224</v>
      </c>
      <c r="CI47" s="1403">
        <f t="shared" ca="1" si="11"/>
        <v>142</v>
      </c>
      <c r="CJ47" s="1403">
        <f t="shared" ca="1" si="11"/>
        <v>780</v>
      </c>
      <c r="CK47" s="1403">
        <f t="shared" ca="1" si="11"/>
        <v>800</v>
      </c>
      <c r="CL47" s="1403">
        <f t="shared" ca="1" si="11"/>
        <v>600</v>
      </c>
      <c r="CM47" s="1403">
        <f t="shared" ca="1" si="11"/>
        <v>500</v>
      </c>
      <c r="CN47" s="1403">
        <f t="shared" ca="1" si="11"/>
        <v>464</v>
      </c>
      <c r="CO47" s="1403">
        <f t="shared" ca="1" si="11"/>
        <v>54</v>
      </c>
      <c r="CP47" s="1404">
        <f t="shared" ca="1" si="11"/>
        <v>54</v>
      </c>
    </row>
    <row r="48" spans="23:94" ht="15.6" thickBot="1"/>
    <row r="49" spans="62:94">
      <c r="BJ49" s="1396" t="s">
        <v>8</v>
      </c>
      <c r="BK49" s="1397"/>
      <c r="BL49" s="1397"/>
      <c r="BM49" s="1397"/>
      <c r="BN49" s="1397"/>
      <c r="BO49" s="1397"/>
      <c r="BP49" s="1397"/>
      <c r="BQ49" s="1397"/>
      <c r="BR49" s="1397"/>
      <c r="BS49" s="1397"/>
      <c r="BT49" s="1397"/>
      <c r="BU49" s="1397"/>
      <c r="BV49" s="1397"/>
      <c r="BW49" s="1397"/>
      <c r="BX49" s="1397"/>
      <c r="BY49" s="1397"/>
      <c r="BZ49" s="1397"/>
      <c r="CA49" s="1397"/>
      <c r="CB49" s="1397"/>
      <c r="CC49" s="1397"/>
      <c r="CD49" s="1397"/>
      <c r="CE49" s="1397"/>
      <c r="CF49" s="1397"/>
      <c r="CG49" s="1397"/>
      <c r="CH49" s="1397"/>
      <c r="CI49" s="1397"/>
      <c r="CJ49" s="1397"/>
      <c r="CK49" s="1397"/>
      <c r="CL49" s="1397"/>
      <c r="CM49" s="1397"/>
      <c r="CN49" s="1397"/>
      <c r="CO49" s="1397"/>
      <c r="CP49" s="1398"/>
    </row>
    <row r="50" spans="62:94">
      <c r="BJ50" s="1399" t="str">
        <f>BJ6</f>
        <v>No.</v>
      </c>
      <c r="BK50" s="1400" t="str">
        <f t="shared" ref="BK50:CP65" si="12">BK6</f>
        <v>機種名</v>
      </c>
      <c r="BL50" s="1400">
        <f t="shared" si="12"/>
        <v>1</v>
      </c>
      <c r="BM50" s="1400">
        <f t="shared" si="12"/>
        <v>2</v>
      </c>
      <c r="BN50" s="1400">
        <f t="shared" si="12"/>
        <v>3</v>
      </c>
      <c r="BO50" s="1400">
        <f t="shared" si="12"/>
        <v>4</v>
      </c>
      <c r="BP50" s="1400">
        <f t="shared" si="12"/>
        <v>5</v>
      </c>
      <c r="BQ50" s="1400">
        <f t="shared" si="12"/>
        <v>6</v>
      </c>
      <c r="BR50" s="1400">
        <f t="shared" si="12"/>
        <v>7</v>
      </c>
      <c r="BS50" s="1400">
        <f t="shared" si="12"/>
        <v>8</v>
      </c>
      <c r="BT50" s="1400">
        <f t="shared" si="12"/>
        <v>9</v>
      </c>
      <c r="BU50" s="1400">
        <f t="shared" si="12"/>
        <v>10</v>
      </c>
      <c r="BV50" s="1400">
        <f t="shared" si="12"/>
        <v>11</v>
      </c>
      <c r="BW50" s="1400">
        <f t="shared" si="12"/>
        <v>12</v>
      </c>
      <c r="BX50" s="1400">
        <f t="shared" si="12"/>
        <v>13</v>
      </c>
      <c r="BY50" s="1400">
        <f t="shared" si="12"/>
        <v>14</v>
      </c>
      <c r="BZ50" s="1400">
        <f t="shared" si="12"/>
        <v>15</v>
      </c>
      <c r="CA50" s="1400">
        <f t="shared" si="12"/>
        <v>16</v>
      </c>
      <c r="CB50" s="1400">
        <f t="shared" si="12"/>
        <v>17</v>
      </c>
      <c r="CC50" s="1400">
        <f t="shared" si="12"/>
        <v>18</v>
      </c>
      <c r="CD50" s="1400">
        <f t="shared" si="12"/>
        <v>19</v>
      </c>
      <c r="CE50" s="1400">
        <f t="shared" si="12"/>
        <v>20</v>
      </c>
      <c r="CF50" s="1400">
        <f t="shared" si="12"/>
        <v>21</v>
      </c>
      <c r="CG50" s="1400">
        <f t="shared" si="12"/>
        <v>22</v>
      </c>
      <c r="CH50" s="1400">
        <f t="shared" si="12"/>
        <v>23</v>
      </c>
      <c r="CI50" s="1400">
        <f t="shared" si="12"/>
        <v>24</v>
      </c>
      <c r="CJ50" s="1400">
        <f t="shared" si="12"/>
        <v>25</v>
      </c>
      <c r="CK50" s="1400">
        <f t="shared" si="12"/>
        <v>26</v>
      </c>
      <c r="CL50" s="1400">
        <f t="shared" si="12"/>
        <v>27</v>
      </c>
      <c r="CM50" s="1400">
        <f t="shared" si="12"/>
        <v>28</v>
      </c>
      <c r="CN50" s="1400">
        <f t="shared" si="12"/>
        <v>29</v>
      </c>
      <c r="CO50" s="1400">
        <f t="shared" si="12"/>
        <v>30</v>
      </c>
      <c r="CP50" s="1401">
        <f t="shared" si="12"/>
        <v>31</v>
      </c>
    </row>
    <row r="51" spans="62:94">
      <c r="BJ51" s="1399">
        <f t="shared" ref="BJ51:BK66" ca="1" si="13">BJ7</f>
        <v>1</v>
      </c>
      <c r="BK51" s="1400" t="str">
        <f t="shared" ca="1" si="12"/>
        <v>MKC_PB</v>
      </c>
      <c r="BL51" s="1405">
        <f ca="1">IFERROR(BL29-BL7,"")</f>
        <v>0</v>
      </c>
      <c r="BM51" s="1405">
        <f t="shared" ref="BM51:CP59" ca="1" si="14">IFERROR(BM29-BM7,"")</f>
        <v>0</v>
      </c>
      <c r="BN51" s="1405">
        <f t="shared" ca="1" si="14"/>
        <v>0</v>
      </c>
      <c r="BO51" s="1405">
        <f t="shared" ca="1" si="14"/>
        <v>0</v>
      </c>
      <c r="BP51" s="1405">
        <f t="shared" ca="1" si="14"/>
        <v>0</v>
      </c>
      <c r="BQ51" s="1405">
        <f t="shared" ca="1" si="14"/>
        <v>0</v>
      </c>
      <c r="BR51" s="1405">
        <f t="shared" ca="1" si="14"/>
        <v>-24</v>
      </c>
      <c r="BS51" s="1405">
        <f t="shared" ca="1" si="14"/>
        <v>0</v>
      </c>
      <c r="BT51" s="1405">
        <f t="shared" ca="1" si="14"/>
        <v>0</v>
      </c>
      <c r="BU51" s="1405">
        <f t="shared" ca="1" si="14"/>
        <v>0</v>
      </c>
      <c r="BV51" s="1405">
        <f t="shared" ca="1" si="14"/>
        <v>0</v>
      </c>
      <c r="BW51" s="1405">
        <f t="shared" ca="1" si="14"/>
        <v>0</v>
      </c>
      <c r="BX51" s="1405">
        <f t="shared" ca="1" si="14"/>
        <v>-36</v>
      </c>
      <c r="BY51" s="1405">
        <f t="shared" ca="1" si="14"/>
        <v>36</v>
      </c>
      <c r="BZ51" s="1405">
        <f t="shared" ca="1" si="14"/>
        <v>-48</v>
      </c>
      <c r="CA51" s="1405">
        <f t="shared" ca="1" si="14"/>
        <v>0</v>
      </c>
      <c r="CB51" s="1405">
        <f t="shared" ca="1" si="14"/>
        <v>0</v>
      </c>
      <c r="CC51" s="1405">
        <f t="shared" ca="1" si="14"/>
        <v>12</v>
      </c>
      <c r="CD51" s="1405">
        <f t="shared" ca="1" si="14"/>
        <v>24</v>
      </c>
      <c r="CE51" s="1405">
        <f t="shared" ca="1" si="14"/>
        <v>0</v>
      </c>
      <c r="CF51" s="1405">
        <f t="shared" ca="1" si="14"/>
        <v>0</v>
      </c>
      <c r="CG51" s="1405">
        <f t="shared" ca="1" si="14"/>
        <v>0</v>
      </c>
      <c r="CH51" s="1405">
        <f t="shared" ca="1" si="14"/>
        <v>0</v>
      </c>
      <c r="CI51" s="1405">
        <f t="shared" ca="1" si="14"/>
        <v>0</v>
      </c>
      <c r="CJ51" s="1405">
        <f t="shared" ca="1" si="14"/>
        <v>0</v>
      </c>
      <c r="CK51" s="1405">
        <f t="shared" ca="1" si="14"/>
        <v>0</v>
      </c>
      <c r="CL51" s="1405">
        <f t="shared" ca="1" si="14"/>
        <v>0</v>
      </c>
      <c r="CM51" s="1405">
        <f t="shared" ca="1" si="14"/>
        <v>0</v>
      </c>
      <c r="CN51" s="1405">
        <f t="shared" ca="1" si="14"/>
        <v>0</v>
      </c>
      <c r="CO51" s="1405">
        <f t="shared" ca="1" si="14"/>
        <v>0</v>
      </c>
      <c r="CP51" s="1406">
        <f t="shared" ca="1" si="14"/>
        <v>0</v>
      </c>
    </row>
    <row r="52" spans="62:94">
      <c r="BJ52" s="1399">
        <f t="shared" ca="1" si="13"/>
        <v>2</v>
      </c>
      <c r="BK52" s="1400" t="str">
        <f t="shared" ca="1" si="12"/>
        <v>MKC_FF</v>
      </c>
      <c r="BL52" s="1405">
        <f t="shared" ref="BL52:CA67" ca="1" si="15">IFERROR(BL30-BL8,"")</f>
        <v>0</v>
      </c>
      <c r="BM52" s="1405">
        <f t="shared" ca="1" si="14"/>
        <v>0</v>
      </c>
      <c r="BN52" s="1405">
        <f t="shared" ca="1" si="14"/>
        <v>0</v>
      </c>
      <c r="BO52" s="1405">
        <f t="shared" ca="1" si="14"/>
        <v>0</v>
      </c>
      <c r="BP52" s="1405">
        <f t="shared" ca="1" si="14"/>
        <v>0</v>
      </c>
      <c r="BQ52" s="1405">
        <f t="shared" ca="1" si="14"/>
        <v>0</v>
      </c>
      <c r="BR52" s="1405">
        <f t="shared" ca="1" si="14"/>
        <v>-32</v>
      </c>
      <c r="BS52" s="1405">
        <f t="shared" ca="1" si="14"/>
        <v>0</v>
      </c>
      <c r="BT52" s="1405">
        <f t="shared" ca="1" si="14"/>
        <v>0</v>
      </c>
      <c r="BU52" s="1405">
        <f t="shared" ca="1" si="14"/>
        <v>0</v>
      </c>
      <c r="BV52" s="1405">
        <f t="shared" ca="1" si="14"/>
        <v>-32</v>
      </c>
      <c r="BW52" s="1405">
        <f t="shared" ca="1" si="14"/>
        <v>0</v>
      </c>
      <c r="BX52" s="1405">
        <f t="shared" ca="1" si="14"/>
        <v>-32</v>
      </c>
      <c r="BY52" s="1405">
        <f t="shared" ca="1" si="14"/>
        <v>32</v>
      </c>
      <c r="BZ52" s="1405">
        <f t="shared" ca="1" si="14"/>
        <v>-64</v>
      </c>
      <c r="CA52" s="1405">
        <f t="shared" ca="1" si="14"/>
        <v>-32</v>
      </c>
      <c r="CB52" s="1405">
        <f t="shared" ca="1" si="14"/>
        <v>-32</v>
      </c>
      <c r="CC52" s="1405">
        <f t="shared" ca="1" si="14"/>
        <v>-32</v>
      </c>
      <c r="CD52" s="1405">
        <f t="shared" ca="1" si="14"/>
        <v>0</v>
      </c>
      <c r="CE52" s="1405">
        <f t="shared" ca="1" si="14"/>
        <v>32</v>
      </c>
      <c r="CF52" s="1405">
        <f t="shared" ca="1" si="14"/>
        <v>0</v>
      </c>
      <c r="CG52" s="1405">
        <f t="shared" ca="1" si="14"/>
        <v>0</v>
      </c>
      <c r="CH52" s="1405">
        <f t="shared" ca="1" si="14"/>
        <v>0</v>
      </c>
      <c r="CI52" s="1405">
        <f t="shared" ca="1" si="14"/>
        <v>0</v>
      </c>
      <c r="CJ52" s="1405">
        <f t="shared" ca="1" si="14"/>
        <v>0</v>
      </c>
      <c r="CK52" s="1405">
        <f t="shared" ca="1" si="14"/>
        <v>0</v>
      </c>
      <c r="CL52" s="1405">
        <f t="shared" ca="1" si="14"/>
        <v>0</v>
      </c>
      <c r="CM52" s="1405">
        <f t="shared" ca="1" si="14"/>
        <v>0</v>
      </c>
      <c r="CN52" s="1405">
        <f t="shared" ca="1" si="14"/>
        <v>0</v>
      </c>
      <c r="CO52" s="1405">
        <f t="shared" ca="1" si="14"/>
        <v>0</v>
      </c>
      <c r="CP52" s="1406">
        <f t="shared" ca="1" si="14"/>
        <v>0</v>
      </c>
    </row>
    <row r="53" spans="62:94">
      <c r="BJ53" s="1399">
        <f t="shared" ca="1" si="13"/>
        <v>3</v>
      </c>
      <c r="BK53" s="1400" t="str">
        <f t="shared" ca="1" si="12"/>
        <v>MKC_FL</v>
      </c>
      <c r="BL53" s="1405">
        <f t="shared" ca="1" si="15"/>
        <v>0</v>
      </c>
      <c r="BM53" s="1405">
        <f t="shared" ca="1" si="14"/>
        <v>0</v>
      </c>
      <c r="BN53" s="1405">
        <f t="shared" ca="1" si="14"/>
        <v>0</v>
      </c>
      <c r="BO53" s="1405">
        <f t="shared" ca="1" si="14"/>
        <v>0</v>
      </c>
      <c r="BP53" s="1405">
        <f t="shared" ca="1" si="14"/>
        <v>0</v>
      </c>
      <c r="BQ53" s="1405">
        <f t="shared" ca="1" si="14"/>
        <v>0</v>
      </c>
      <c r="BR53" s="1405">
        <f t="shared" ca="1" si="14"/>
        <v>-18</v>
      </c>
      <c r="BS53" s="1405">
        <f t="shared" ca="1" si="14"/>
        <v>-18</v>
      </c>
      <c r="BT53" s="1405">
        <f t="shared" ca="1" si="14"/>
        <v>0</v>
      </c>
      <c r="BU53" s="1405">
        <f t="shared" ca="1" si="14"/>
        <v>0</v>
      </c>
      <c r="BV53" s="1405">
        <f t="shared" ca="1" si="14"/>
        <v>0</v>
      </c>
      <c r="BW53" s="1405">
        <f t="shared" ca="1" si="14"/>
        <v>-18</v>
      </c>
      <c r="BX53" s="1405">
        <f t="shared" ca="1" si="14"/>
        <v>0</v>
      </c>
      <c r="BY53" s="1405">
        <f t="shared" ca="1" si="14"/>
        <v>0</v>
      </c>
      <c r="BZ53" s="1405">
        <f t="shared" ca="1" si="14"/>
        <v>0</v>
      </c>
      <c r="CA53" s="1405">
        <f t="shared" ca="1" si="14"/>
        <v>-18</v>
      </c>
      <c r="CB53" s="1405">
        <f t="shared" ca="1" si="14"/>
        <v>0</v>
      </c>
      <c r="CC53" s="1405">
        <f t="shared" ca="1" si="14"/>
        <v>0</v>
      </c>
      <c r="CD53" s="1405">
        <f t="shared" ca="1" si="14"/>
        <v>18</v>
      </c>
      <c r="CE53" s="1405">
        <f t="shared" ca="1" si="14"/>
        <v>0</v>
      </c>
      <c r="CF53" s="1405">
        <f t="shared" ca="1" si="14"/>
        <v>0</v>
      </c>
      <c r="CG53" s="1405">
        <f t="shared" ca="1" si="14"/>
        <v>0</v>
      </c>
      <c r="CH53" s="1405">
        <f t="shared" ca="1" si="14"/>
        <v>0</v>
      </c>
      <c r="CI53" s="1405">
        <f t="shared" ca="1" si="14"/>
        <v>0</v>
      </c>
      <c r="CJ53" s="1405">
        <f t="shared" ca="1" si="14"/>
        <v>0</v>
      </c>
      <c r="CK53" s="1405">
        <f t="shared" ca="1" si="14"/>
        <v>0</v>
      </c>
      <c r="CL53" s="1405">
        <f t="shared" ca="1" si="14"/>
        <v>0</v>
      </c>
      <c r="CM53" s="1405">
        <f t="shared" ca="1" si="14"/>
        <v>0</v>
      </c>
      <c r="CN53" s="1405">
        <f t="shared" ca="1" si="14"/>
        <v>0</v>
      </c>
      <c r="CO53" s="1405">
        <f t="shared" ca="1" si="14"/>
        <v>0</v>
      </c>
      <c r="CP53" s="1406">
        <f t="shared" ca="1" si="14"/>
        <v>0</v>
      </c>
    </row>
    <row r="54" spans="62:94">
      <c r="BJ54" s="1399">
        <f t="shared" ca="1" si="13"/>
        <v>4</v>
      </c>
      <c r="BK54" s="1400" t="str">
        <f t="shared" ca="1" si="12"/>
        <v>MKC_MPR</v>
      </c>
      <c r="BL54" s="1405">
        <f t="shared" ca="1" si="15"/>
        <v>0</v>
      </c>
      <c r="BM54" s="1405">
        <f t="shared" ca="1" si="14"/>
        <v>0</v>
      </c>
      <c r="BN54" s="1405">
        <f t="shared" ca="1" si="14"/>
        <v>0</v>
      </c>
      <c r="BO54" s="1405">
        <f t="shared" ca="1" si="14"/>
        <v>0</v>
      </c>
      <c r="BP54" s="1405">
        <f t="shared" ca="1" si="14"/>
        <v>0</v>
      </c>
      <c r="BQ54" s="1405">
        <f t="shared" ca="1" si="14"/>
        <v>0</v>
      </c>
      <c r="BR54" s="1405">
        <f t="shared" ca="1" si="14"/>
        <v>0</v>
      </c>
      <c r="BS54" s="1405">
        <f t="shared" ca="1" si="14"/>
        <v>0</v>
      </c>
      <c r="BT54" s="1405">
        <f t="shared" ca="1" si="14"/>
        <v>0</v>
      </c>
      <c r="BU54" s="1405">
        <f t="shared" ca="1" si="14"/>
        <v>0</v>
      </c>
      <c r="BV54" s="1405">
        <f t="shared" ca="1" si="14"/>
        <v>0</v>
      </c>
      <c r="BW54" s="1405">
        <f t="shared" ca="1" si="14"/>
        <v>0</v>
      </c>
      <c r="BX54" s="1405">
        <f t="shared" ca="1" si="14"/>
        <v>0</v>
      </c>
      <c r="BY54" s="1405">
        <f t="shared" ca="1" si="14"/>
        <v>0</v>
      </c>
      <c r="BZ54" s="1405">
        <f t="shared" ca="1" si="14"/>
        <v>0</v>
      </c>
      <c r="CA54" s="1405">
        <f t="shared" ca="1" si="14"/>
        <v>0</v>
      </c>
      <c r="CB54" s="1405">
        <f t="shared" ca="1" si="14"/>
        <v>0</v>
      </c>
      <c r="CC54" s="1405">
        <f t="shared" ca="1" si="14"/>
        <v>-108</v>
      </c>
      <c r="CD54" s="1405">
        <f t="shared" ca="1" si="14"/>
        <v>0</v>
      </c>
      <c r="CE54" s="1405">
        <f t="shared" ca="1" si="14"/>
        <v>-108</v>
      </c>
      <c r="CF54" s="1405">
        <f t="shared" ca="1" si="14"/>
        <v>0</v>
      </c>
      <c r="CG54" s="1405">
        <f t="shared" ca="1" si="14"/>
        <v>0</v>
      </c>
      <c r="CH54" s="1405">
        <f t="shared" ca="1" si="14"/>
        <v>0</v>
      </c>
      <c r="CI54" s="1405">
        <f t="shared" ca="1" si="14"/>
        <v>0</v>
      </c>
      <c r="CJ54" s="1405">
        <f t="shared" ca="1" si="14"/>
        <v>0</v>
      </c>
      <c r="CK54" s="1405">
        <f t="shared" ca="1" si="14"/>
        <v>0</v>
      </c>
      <c r="CL54" s="1405">
        <f t="shared" ca="1" si="14"/>
        <v>0</v>
      </c>
      <c r="CM54" s="1405">
        <f t="shared" ca="1" si="14"/>
        <v>0</v>
      </c>
      <c r="CN54" s="1405">
        <f t="shared" ca="1" si="14"/>
        <v>0</v>
      </c>
      <c r="CO54" s="1405">
        <f t="shared" ca="1" si="14"/>
        <v>0</v>
      </c>
      <c r="CP54" s="1406">
        <f t="shared" ca="1" si="14"/>
        <v>0</v>
      </c>
    </row>
    <row r="55" spans="62:94">
      <c r="BJ55" s="1399">
        <f t="shared" ca="1" si="13"/>
        <v>5</v>
      </c>
      <c r="BK55" s="1400" t="str">
        <f t="shared" ca="1" si="12"/>
        <v>MKC_MPL</v>
      </c>
      <c r="BL55" s="1405">
        <f t="shared" ca="1" si="15"/>
        <v>0</v>
      </c>
      <c r="BM55" s="1405">
        <f t="shared" ca="1" si="14"/>
        <v>0</v>
      </c>
      <c r="BN55" s="1405">
        <f t="shared" ca="1" si="14"/>
        <v>0</v>
      </c>
      <c r="BO55" s="1405">
        <f t="shared" ca="1" si="14"/>
        <v>0</v>
      </c>
      <c r="BP55" s="1405">
        <f t="shared" ca="1" si="14"/>
        <v>0</v>
      </c>
      <c r="BQ55" s="1405">
        <f t="shared" ca="1" si="14"/>
        <v>0</v>
      </c>
      <c r="BR55" s="1405">
        <f t="shared" ca="1" si="14"/>
        <v>108</v>
      </c>
      <c r="BS55" s="1405">
        <f t="shared" ca="1" si="14"/>
        <v>0</v>
      </c>
      <c r="BT55" s="1405">
        <f t="shared" ca="1" si="14"/>
        <v>0</v>
      </c>
      <c r="BU55" s="1405">
        <f t="shared" ca="1" si="14"/>
        <v>0</v>
      </c>
      <c r="BV55" s="1405">
        <f t="shared" ca="1" si="14"/>
        <v>-108</v>
      </c>
      <c r="BW55" s="1405">
        <f t="shared" ca="1" si="14"/>
        <v>108</v>
      </c>
      <c r="BX55" s="1405">
        <f t="shared" ca="1" si="14"/>
        <v>-108</v>
      </c>
      <c r="BY55" s="1405">
        <f t="shared" ca="1" si="14"/>
        <v>0</v>
      </c>
      <c r="BZ55" s="1405">
        <f t="shared" ca="1" si="14"/>
        <v>-108</v>
      </c>
      <c r="CA55" s="1405">
        <f t="shared" ca="1" si="14"/>
        <v>0</v>
      </c>
      <c r="CB55" s="1405">
        <f t="shared" ca="1" si="14"/>
        <v>0</v>
      </c>
      <c r="CC55" s="1405">
        <f t="shared" ca="1" si="14"/>
        <v>108</v>
      </c>
      <c r="CD55" s="1405">
        <f t="shared" ca="1" si="14"/>
        <v>-108</v>
      </c>
      <c r="CE55" s="1405">
        <f t="shared" ca="1" si="14"/>
        <v>108</v>
      </c>
      <c r="CF55" s="1405">
        <f t="shared" ca="1" si="14"/>
        <v>-108</v>
      </c>
      <c r="CG55" s="1405">
        <f t="shared" ca="1" si="14"/>
        <v>0</v>
      </c>
      <c r="CH55" s="1405">
        <f t="shared" ca="1" si="14"/>
        <v>0</v>
      </c>
      <c r="CI55" s="1405">
        <f t="shared" ca="1" si="14"/>
        <v>0</v>
      </c>
      <c r="CJ55" s="1405">
        <f t="shared" ca="1" si="14"/>
        <v>0</v>
      </c>
      <c r="CK55" s="1405">
        <f t="shared" ca="1" si="14"/>
        <v>0</v>
      </c>
      <c r="CL55" s="1405">
        <f t="shared" ca="1" si="14"/>
        <v>0</v>
      </c>
      <c r="CM55" s="1405">
        <f t="shared" ca="1" si="14"/>
        <v>0</v>
      </c>
      <c r="CN55" s="1405">
        <f t="shared" ca="1" si="14"/>
        <v>0</v>
      </c>
      <c r="CO55" s="1405">
        <f t="shared" ca="1" si="14"/>
        <v>0</v>
      </c>
      <c r="CP55" s="1406">
        <f t="shared" ca="1" si="14"/>
        <v>0</v>
      </c>
    </row>
    <row r="56" spans="62:94">
      <c r="BJ56" s="1399">
        <f t="shared" ca="1" si="13"/>
        <v>6</v>
      </c>
      <c r="BK56" s="1400" t="str">
        <f t="shared" ca="1" si="12"/>
        <v>MKC_SWA</v>
      </c>
      <c r="BL56" s="1405">
        <f t="shared" ca="1" si="15"/>
        <v>0</v>
      </c>
      <c r="BM56" s="1405">
        <f t="shared" ca="1" si="14"/>
        <v>0</v>
      </c>
      <c r="BN56" s="1405">
        <f t="shared" ca="1" si="14"/>
        <v>0</v>
      </c>
      <c r="BO56" s="1405">
        <f t="shared" ca="1" si="14"/>
        <v>0</v>
      </c>
      <c r="BP56" s="1405">
        <f t="shared" ca="1" si="14"/>
        <v>0</v>
      </c>
      <c r="BQ56" s="1405">
        <f t="shared" ca="1" si="14"/>
        <v>-48</v>
      </c>
      <c r="BR56" s="1405">
        <f t="shared" ca="1" si="14"/>
        <v>72</v>
      </c>
      <c r="BS56" s="1405">
        <f t="shared" ca="1" si="14"/>
        <v>-48</v>
      </c>
      <c r="BT56" s="1405">
        <f t="shared" ca="1" si="14"/>
        <v>0</v>
      </c>
      <c r="BU56" s="1405">
        <f t="shared" ca="1" si="14"/>
        <v>0</v>
      </c>
      <c r="BV56" s="1405">
        <f t="shared" ca="1" si="14"/>
        <v>-48</v>
      </c>
      <c r="BW56" s="1405">
        <f t="shared" ca="1" si="14"/>
        <v>-48</v>
      </c>
      <c r="BX56" s="1405">
        <f t="shared" ca="1" si="14"/>
        <v>24</v>
      </c>
      <c r="BY56" s="1405">
        <f t="shared" ca="1" si="14"/>
        <v>-48</v>
      </c>
      <c r="BZ56" s="1405">
        <f t="shared" ca="1" si="14"/>
        <v>-48</v>
      </c>
      <c r="CA56" s="1405">
        <f t="shared" ca="1" si="14"/>
        <v>0</v>
      </c>
      <c r="CB56" s="1405">
        <f t="shared" ca="1" si="14"/>
        <v>0</v>
      </c>
      <c r="CC56" s="1405">
        <f t="shared" ca="1" si="14"/>
        <v>-24</v>
      </c>
      <c r="CD56" s="1405">
        <f t="shared" ca="1" si="14"/>
        <v>0</v>
      </c>
      <c r="CE56" s="1405">
        <f t="shared" ca="1" si="14"/>
        <v>0</v>
      </c>
      <c r="CF56" s="1405">
        <f t="shared" ca="1" si="14"/>
        <v>24</v>
      </c>
      <c r="CG56" s="1405">
        <f t="shared" ca="1" si="14"/>
        <v>0</v>
      </c>
      <c r="CH56" s="1405">
        <f t="shared" ca="1" si="14"/>
        <v>0</v>
      </c>
      <c r="CI56" s="1405">
        <f t="shared" ca="1" si="14"/>
        <v>0</v>
      </c>
      <c r="CJ56" s="1405">
        <f t="shared" ca="1" si="14"/>
        <v>0</v>
      </c>
      <c r="CK56" s="1405">
        <f t="shared" ca="1" si="14"/>
        <v>0</v>
      </c>
      <c r="CL56" s="1405">
        <f t="shared" ca="1" si="14"/>
        <v>0</v>
      </c>
      <c r="CM56" s="1405">
        <f t="shared" ca="1" si="14"/>
        <v>0</v>
      </c>
      <c r="CN56" s="1405">
        <f t="shared" ca="1" si="14"/>
        <v>0</v>
      </c>
      <c r="CO56" s="1405">
        <f t="shared" ca="1" si="14"/>
        <v>0</v>
      </c>
      <c r="CP56" s="1406">
        <f t="shared" ca="1" si="14"/>
        <v>0</v>
      </c>
    </row>
    <row r="57" spans="62:94">
      <c r="BJ57" s="1399">
        <f t="shared" ca="1" si="13"/>
        <v>7</v>
      </c>
      <c r="BK57" s="1400" t="str">
        <f t="shared" ca="1" si="12"/>
        <v>MKR_HP</v>
      </c>
      <c r="BL57" s="1405">
        <f t="shared" ca="1" si="15"/>
        <v>0</v>
      </c>
      <c r="BM57" s="1405">
        <f t="shared" ca="1" si="14"/>
        <v>0</v>
      </c>
      <c r="BN57" s="1405">
        <f t="shared" ca="1" si="14"/>
        <v>0</v>
      </c>
      <c r="BO57" s="1405">
        <f t="shared" ca="1" si="14"/>
        <v>0</v>
      </c>
      <c r="BP57" s="1405">
        <f t="shared" ca="1" si="14"/>
        <v>0</v>
      </c>
      <c r="BQ57" s="1405">
        <f t="shared" ca="1" si="14"/>
        <v>0</v>
      </c>
      <c r="BR57" s="1405">
        <f t="shared" ca="1" si="14"/>
        <v>0</v>
      </c>
      <c r="BS57" s="1405">
        <f t="shared" ca="1" si="14"/>
        <v>0</v>
      </c>
      <c r="BT57" s="1405">
        <f t="shared" ca="1" si="14"/>
        <v>0</v>
      </c>
      <c r="BU57" s="1405">
        <f t="shared" ca="1" si="14"/>
        <v>0</v>
      </c>
      <c r="BV57" s="1405">
        <f t="shared" ca="1" si="14"/>
        <v>0</v>
      </c>
      <c r="BW57" s="1405">
        <f t="shared" ca="1" si="14"/>
        <v>0</v>
      </c>
      <c r="BX57" s="1405">
        <f t="shared" ca="1" si="14"/>
        <v>0</v>
      </c>
      <c r="BY57" s="1405">
        <f t="shared" ca="1" si="14"/>
        <v>-60</v>
      </c>
      <c r="BZ57" s="1405">
        <f t="shared" ca="1" si="14"/>
        <v>-59</v>
      </c>
      <c r="CA57" s="1405">
        <f t="shared" ca="1" si="14"/>
        <v>0</v>
      </c>
      <c r="CB57" s="1405">
        <f t="shared" ca="1" si="14"/>
        <v>0</v>
      </c>
      <c r="CC57" s="1405">
        <f t="shared" ca="1" si="14"/>
        <v>59</v>
      </c>
      <c r="CD57" s="1405">
        <f t="shared" ca="1" si="14"/>
        <v>-60</v>
      </c>
      <c r="CE57" s="1405">
        <f t="shared" ca="1" si="14"/>
        <v>-60</v>
      </c>
      <c r="CF57" s="1405">
        <f t="shared" ca="1" si="14"/>
        <v>60</v>
      </c>
      <c r="CG57" s="1405">
        <f t="shared" ca="1" si="14"/>
        <v>60</v>
      </c>
      <c r="CH57" s="1405">
        <f t="shared" ca="1" si="14"/>
        <v>0</v>
      </c>
      <c r="CI57" s="1405">
        <f t="shared" ca="1" si="14"/>
        <v>0</v>
      </c>
      <c r="CJ57" s="1405">
        <f t="shared" ca="1" si="14"/>
        <v>0</v>
      </c>
      <c r="CK57" s="1405">
        <f t="shared" ca="1" si="14"/>
        <v>0</v>
      </c>
      <c r="CL57" s="1405">
        <f t="shared" ca="1" si="14"/>
        <v>0</v>
      </c>
      <c r="CM57" s="1405">
        <f t="shared" ca="1" si="14"/>
        <v>0</v>
      </c>
      <c r="CN57" s="1405">
        <f t="shared" ca="1" si="14"/>
        <v>0</v>
      </c>
      <c r="CO57" s="1405">
        <f t="shared" ca="1" si="14"/>
        <v>0</v>
      </c>
      <c r="CP57" s="1406">
        <f t="shared" ca="1" si="14"/>
        <v>0</v>
      </c>
    </row>
    <row r="58" spans="62:94">
      <c r="BJ58" s="1399">
        <f t="shared" ca="1" si="13"/>
        <v>8</v>
      </c>
      <c r="BK58" s="1400" t="str">
        <f t="shared" ca="1" si="12"/>
        <v>MKR_PB</v>
      </c>
      <c r="BL58" s="1405">
        <f t="shared" ca="1" si="15"/>
        <v>0</v>
      </c>
      <c r="BM58" s="1405">
        <f t="shared" ca="1" si="14"/>
        <v>0</v>
      </c>
      <c r="BN58" s="1405">
        <f t="shared" ca="1" si="14"/>
        <v>0</v>
      </c>
      <c r="BO58" s="1405">
        <f t="shared" ca="1" si="14"/>
        <v>0</v>
      </c>
      <c r="BP58" s="1405">
        <f t="shared" ca="1" si="14"/>
        <v>0</v>
      </c>
      <c r="BQ58" s="1405">
        <f t="shared" ca="1" si="14"/>
        <v>0</v>
      </c>
      <c r="BR58" s="1405">
        <f t="shared" ca="1" si="14"/>
        <v>0</v>
      </c>
      <c r="BS58" s="1405">
        <f t="shared" ca="1" si="14"/>
        <v>0</v>
      </c>
      <c r="BT58" s="1405">
        <f t="shared" ca="1" si="14"/>
        <v>0</v>
      </c>
      <c r="BU58" s="1405">
        <f t="shared" ca="1" si="14"/>
        <v>0</v>
      </c>
      <c r="BV58" s="1405">
        <f t="shared" ca="1" si="14"/>
        <v>0</v>
      </c>
      <c r="BW58" s="1405">
        <f t="shared" ca="1" si="14"/>
        <v>0</v>
      </c>
      <c r="BX58" s="1405">
        <f t="shared" ca="1" si="14"/>
        <v>-24</v>
      </c>
      <c r="BY58" s="1405">
        <f t="shared" ca="1" si="14"/>
        <v>-24</v>
      </c>
      <c r="BZ58" s="1405">
        <f t="shared" ca="1" si="14"/>
        <v>-48</v>
      </c>
      <c r="CA58" s="1405">
        <f t="shared" ca="1" si="14"/>
        <v>0</v>
      </c>
      <c r="CB58" s="1405">
        <f t="shared" ca="1" si="14"/>
        <v>0</v>
      </c>
      <c r="CC58" s="1405">
        <f t="shared" ca="1" si="14"/>
        <v>-45</v>
      </c>
      <c r="CD58" s="1405">
        <f t="shared" ca="1" si="14"/>
        <v>-72</v>
      </c>
      <c r="CE58" s="1405">
        <f t="shared" ca="1" si="14"/>
        <v>-48</v>
      </c>
      <c r="CF58" s="1405">
        <f t="shared" ca="1" si="14"/>
        <v>-48</v>
      </c>
      <c r="CG58" s="1405">
        <f t="shared" ca="1" si="14"/>
        <v>48</v>
      </c>
      <c r="CH58" s="1405">
        <f t="shared" ca="1" si="14"/>
        <v>24</v>
      </c>
      <c r="CI58" s="1405">
        <f t="shared" ca="1" si="14"/>
        <v>24</v>
      </c>
      <c r="CJ58" s="1405">
        <f t="shared" ca="1" si="14"/>
        <v>48</v>
      </c>
      <c r="CK58" s="1405">
        <f t="shared" ca="1" si="14"/>
        <v>72</v>
      </c>
      <c r="CL58" s="1405">
        <f t="shared" ca="1" si="14"/>
        <v>0</v>
      </c>
      <c r="CM58" s="1405">
        <f t="shared" ca="1" si="14"/>
        <v>0</v>
      </c>
      <c r="CN58" s="1405">
        <f t="shared" ca="1" si="14"/>
        <v>0</v>
      </c>
      <c r="CO58" s="1405">
        <f t="shared" ca="1" si="14"/>
        <v>0</v>
      </c>
      <c r="CP58" s="1406">
        <f t="shared" ca="1" si="14"/>
        <v>0</v>
      </c>
    </row>
    <row r="59" spans="62:94">
      <c r="BJ59" s="1399">
        <f t="shared" ca="1" si="13"/>
        <v>9</v>
      </c>
      <c r="BK59" s="1400" t="str">
        <f t="shared" ca="1" si="12"/>
        <v>MLC_RC</v>
      </c>
      <c r="BL59" s="1405">
        <f t="shared" ca="1" si="15"/>
        <v>0</v>
      </c>
      <c r="BM59" s="1405">
        <f t="shared" ca="1" si="14"/>
        <v>0</v>
      </c>
      <c r="BN59" s="1405">
        <f t="shared" ca="1" si="14"/>
        <v>0</v>
      </c>
      <c r="BO59" s="1405">
        <f t="shared" ca="1" si="14"/>
        <v>0</v>
      </c>
      <c r="BP59" s="1405">
        <f t="shared" ca="1" si="14"/>
        <v>24</v>
      </c>
      <c r="BQ59" s="1405">
        <f t="shared" ca="1" si="14"/>
        <v>-160</v>
      </c>
      <c r="BR59" s="1405">
        <f t="shared" ca="1" si="14"/>
        <v>-64</v>
      </c>
      <c r="BS59" s="1405">
        <f t="shared" ca="1" si="14"/>
        <v>-93</v>
      </c>
      <c r="BT59" s="1405">
        <f t="shared" ca="1" si="14"/>
        <v>64</v>
      </c>
      <c r="BU59" s="1405">
        <f t="shared" ca="1" si="14"/>
        <v>64</v>
      </c>
      <c r="BV59" s="1405">
        <f t="shared" ca="1" si="14"/>
        <v>-64</v>
      </c>
      <c r="BW59" s="1405">
        <f t="shared" ca="1" si="14"/>
        <v>-64</v>
      </c>
      <c r="BX59" s="1405">
        <f t="shared" ca="1" si="14"/>
        <v>-64</v>
      </c>
      <c r="BY59" s="1405">
        <f t="shared" ca="1" si="14"/>
        <v>-96</v>
      </c>
      <c r="BZ59" s="1405">
        <f t="shared" ca="1" si="14"/>
        <v>32</v>
      </c>
      <c r="CA59" s="1405">
        <f t="shared" ca="1" si="14"/>
        <v>64</v>
      </c>
      <c r="CB59" s="1405">
        <f t="shared" ref="CB59:CP67" ca="1" si="16">IFERROR(CB37-CB15,"")</f>
        <v>-32</v>
      </c>
      <c r="CC59" s="1405">
        <f t="shared" ca="1" si="16"/>
        <v>-128</v>
      </c>
      <c r="CD59" s="1405">
        <f t="shared" ca="1" si="16"/>
        <v>-4</v>
      </c>
      <c r="CE59" s="1405">
        <f t="shared" ca="1" si="16"/>
        <v>-32</v>
      </c>
      <c r="CF59" s="1405">
        <f t="shared" ca="1" si="16"/>
        <v>-32</v>
      </c>
      <c r="CG59" s="1405">
        <f t="shared" ca="1" si="16"/>
        <v>0</v>
      </c>
      <c r="CH59" s="1405">
        <f t="shared" ca="1" si="16"/>
        <v>0</v>
      </c>
      <c r="CI59" s="1405">
        <f t="shared" ca="1" si="16"/>
        <v>0</v>
      </c>
      <c r="CJ59" s="1405">
        <f t="shared" ca="1" si="16"/>
        <v>0</v>
      </c>
      <c r="CK59" s="1405">
        <f t="shared" ca="1" si="16"/>
        <v>0</v>
      </c>
      <c r="CL59" s="1405">
        <f t="shared" ca="1" si="16"/>
        <v>0</v>
      </c>
      <c r="CM59" s="1405">
        <f t="shared" ca="1" si="16"/>
        <v>0</v>
      </c>
      <c r="CN59" s="1405">
        <f t="shared" ca="1" si="16"/>
        <v>0</v>
      </c>
      <c r="CO59" s="1405">
        <f t="shared" ca="1" si="16"/>
        <v>0</v>
      </c>
      <c r="CP59" s="1406">
        <f t="shared" ca="1" si="16"/>
        <v>0</v>
      </c>
    </row>
    <row r="60" spans="62:94">
      <c r="BJ60" s="1399">
        <f t="shared" ca="1" si="13"/>
        <v>10</v>
      </c>
      <c r="BK60" s="1400" t="str">
        <f t="shared" ca="1" si="12"/>
        <v>MLT_SWA</v>
      </c>
      <c r="BL60" s="1405">
        <f t="shared" ca="1" si="15"/>
        <v>0</v>
      </c>
      <c r="BM60" s="1405">
        <f t="shared" ca="1" si="15"/>
        <v>0</v>
      </c>
      <c r="BN60" s="1405">
        <f t="shared" ca="1" si="15"/>
        <v>0</v>
      </c>
      <c r="BO60" s="1405">
        <f t="shared" ca="1" si="15"/>
        <v>0</v>
      </c>
      <c r="BP60" s="1405">
        <f t="shared" ca="1" si="15"/>
        <v>0</v>
      </c>
      <c r="BQ60" s="1405">
        <f t="shared" ca="1" si="15"/>
        <v>0</v>
      </c>
      <c r="BR60" s="1405">
        <f t="shared" ca="1" si="15"/>
        <v>-72</v>
      </c>
      <c r="BS60" s="1405">
        <f t="shared" ca="1" si="15"/>
        <v>-72</v>
      </c>
      <c r="BT60" s="1405">
        <f t="shared" ca="1" si="15"/>
        <v>72</v>
      </c>
      <c r="BU60" s="1405">
        <f t="shared" ca="1" si="15"/>
        <v>0</v>
      </c>
      <c r="BV60" s="1405">
        <f t="shared" ca="1" si="15"/>
        <v>-90</v>
      </c>
      <c r="BW60" s="1405">
        <f t="shared" ca="1" si="15"/>
        <v>-90</v>
      </c>
      <c r="BX60" s="1405">
        <f t="shared" ca="1" si="15"/>
        <v>0</v>
      </c>
      <c r="BY60" s="1405">
        <f t="shared" ca="1" si="15"/>
        <v>-36</v>
      </c>
      <c r="BZ60" s="1405">
        <f t="shared" ca="1" si="15"/>
        <v>-54</v>
      </c>
      <c r="CA60" s="1405">
        <f t="shared" ca="1" si="15"/>
        <v>-54</v>
      </c>
      <c r="CB60" s="1405">
        <f t="shared" ca="1" si="16"/>
        <v>-54</v>
      </c>
      <c r="CC60" s="1405">
        <f t="shared" ca="1" si="16"/>
        <v>0</v>
      </c>
      <c r="CD60" s="1405">
        <f t="shared" ca="1" si="16"/>
        <v>18</v>
      </c>
      <c r="CE60" s="1405">
        <f t="shared" ca="1" si="16"/>
        <v>0</v>
      </c>
      <c r="CF60" s="1405">
        <f t="shared" ca="1" si="16"/>
        <v>54</v>
      </c>
      <c r="CG60" s="1405">
        <f t="shared" ca="1" si="16"/>
        <v>18</v>
      </c>
      <c r="CH60" s="1405">
        <f t="shared" ca="1" si="16"/>
        <v>0</v>
      </c>
      <c r="CI60" s="1405">
        <f t="shared" ca="1" si="16"/>
        <v>0</v>
      </c>
      <c r="CJ60" s="1405">
        <f t="shared" ca="1" si="16"/>
        <v>36</v>
      </c>
      <c r="CK60" s="1405">
        <f t="shared" ca="1" si="16"/>
        <v>36</v>
      </c>
      <c r="CL60" s="1405">
        <f t="shared" ca="1" si="16"/>
        <v>36</v>
      </c>
      <c r="CM60" s="1405">
        <f t="shared" ca="1" si="16"/>
        <v>36</v>
      </c>
      <c r="CN60" s="1405">
        <f t="shared" ca="1" si="16"/>
        <v>36</v>
      </c>
      <c r="CO60" s="1405">
        <f t="shared" ca="1" si="16"/>
        <v>0</v>
      </c>
      <c r="CP60" s="1406">
        <f t="shared" ca="1" si="16"/>
        <v>0</v>
      </c>
    </row>
    <row r="61" spans="62:94">
      <c r="BJ61" s="1399">
        <f t="shared" ca="1" si="13"/>
        <v>11</v>
      </c>
      <c r="BK61" s="1400" t="str">
        <f t="shared" ca="1" si="12"/>
        <v>MLF</v>
      </c>
      <c r="BL61" s="1405">
        <f t="shared" ca="1" si="15"/>
        <v>0</v>
      </c>
      <c r="BM61" s="1405">
        <f t="shared" ca="1" si="15"/>
        <v>0</v>
      </c>
      <c r="BN61" s="1405">
        <f t="shared" ca="1" si="15"/>
        <v>0</v>
      </c>
      <c r="BO61" s="1405">
        <f t="shared" ca="1" si="15"/>
        <v>0</v>
      </c>
      <c r="BP61" s="1405">
        <f t="shared" ca="1" si="15"/>
        <v>0</v>
      </c>
      <c r="BQ61" s="1405">
        <f t="shared" ca="1" si="15"/>
        <v>-60</v>
      </c>
      <c r="BR61" s="1405">
        <f t="shared" ca="1" si="15"/>
        <v>-80</v>
      </c>
      <c r="BS61" s="1405">
        <f t="shared" ca="1" si="15"/>
        <v>-80</v>
      </c>
      <c r="BT61" s="1405">
        <f t="shared" ca="1" si="15"/>
        <v>0</v>
      </c>
      <c r="BU61" s="1405">
        <f t="shared" ca="1" si="15"/>
        <v>0</v>
      </c>
      <c r="BV61" s="1405">
        <f t="shared" ca="1" si="15"/>
        <v>-60</v>
      </c>
      <c r="BW61" s="1405">
        <f t="shared" ca="1" si="15"/>
        <v>-120</v>
      </c>
      <c r="BX61" s="1405">
        <f t="shared" ca="1" si="15"/>
        <v>-120</v>
      </c>
      <c r="BY61" s="1405">
        <f t="shared" ca="1" si="15"/>
        <v>-120</v>
      </c>
      <c r="BZ61" s="1405">
        <f t="shared" ca="1" si="15"/>
        <v>0</v>
      </c>
      <c r="CA61" s="1405">
        <f t="shared" ca="1" si="15"/>
        <v>0</v>
      </c>
      <c r="CB61" s="1405">
        <f t="shared" ca="1" si="16"/>
        <v>0</v>
      </c>
      <c r="CC61" s="1405">
        <f t="shared" ca="1" si="16"/>
        <v>0</v>
      </c>
      <c r="CD61" s="1405">
        <f t="shared" ca="1" si="16"/>
        <v>0</v>
      </c>
      <c r="CE61" s="1405">
        <f t="shared" ca="1" si="16"/>
        <v>0</v>
      </c>
      <c r="CF61" s="1405">
        <f t="shared" ca="1" si="16"/>
        <v>0</v>
      </c>
      <c r="CG61" s="1405">
        <f t="shared" ca="1" si="16"/>
        <v>0</v>
      </c>
      <c r="CH61" s="1405">
        <f t="shared" ca="1" si="16"/>
        <v>0</v>
      </c>
      <c r="CI61" s="1405">
        <f t="shared" ca="1" si="16"/>
        <v>0</v>
      </c>
      <c r="CJ61" s="1405">
        <f t="shared" ca="1" si="16"/>
        <v>-40</v>
      </c>
      <c r="CK61" s="1405">
        <f t="shared" ca="1" si="16"/>
        <v>-40</v>
      </c>
      <c r="CL61" s="1405">
        <f t="shared" ca="1" si="16"/>
        <v>-40</v>
      </c>
      <c r="CM61" s="1405">
        <f t="shared" ca="1" si="16"/>
        <v>0</v>
      </c>
      <c r="CN61" s="1405">
        <f t="shared" ca="1" si="16"/>
        <v>0</v>
      </c>
      <c r="CO61" s="1405">
        <f t="shared" ca="1" si="16"/>
        <v>0</v>
      </c>
      <c r="CP61" s="1406">
        <f t="shared" ca="1" si="16"/>
        <v>0</v>
      </c>
    </row>
    <row r="62" spans="62:94">
      <c r="BJ62" s="1399">
        <f t="shared" ca="1" si="13"/>
        <v>12</v>
      </c>
      <c r="BK62" s="1400" t="str">
        <f t="shared" ca="1" si="12"/>
        <v>MFJ_PB</v>
      </c>
      <c r="BL62" s="1405">
        <f t="shared" ca="1" si="15"/>
        <v>0</v>
      </c>
      <c r="BM62" s="1405">
        <f t="shared" ca="1" si="15"/>
        <v>0</v>
      </c>
      <c r="BN62" s="1405">
        <f t="shared" ca="1" si="15"/>
        <v>0</v>
      </c>
      <c r="BO62" s="1405">
        <f t="shared" ca="1" si="15"/>
        <v>0</v>
      </c>
      <c r="BP62" s="1405">
        <f t="shared" ca="1" si="15"/>
        <v>0</v>
      </c>
      <c r="BQ62" s="1405">
        <f t="shared" ca="1" si="15"/>
        <v>-72</v>
      </c>
      <c r="BR62" s="1405">
        <f t="shared" ca="1" si="15"/>
        <v>-48</v>
      </c>
      <c r="BS62" s="1405">
        <f t="shared" ca="1" si="15"/>
        <v>-48</v>
      </c>
      <c r="BT62" s="1405">
        <f t="shared" ca="1" si="15"/>
        <v>0</v>
      </c>
      <c r="BU62" s="1405">
        <f t="shared" ca="1" si="15"/>
        <v>24</v>
      </c>
      <c r="BV62" s="1405">
        <f t="shared" ca="1" si="15"/>
        <v>-24</v>
      </c>
      <c r="BW62" s="1405">
        <f t="shared" ca="1" si="15"/>
        <v>-24</v>
      </c>
      <c r="BX62" s="1405">
        <f t="shared" ca="1" si="15"/>
        <v>0</v>
      </c>
      <c r="BY62" s="1405">
        <f t="shared" ca="1" si="15"/>
        <v>-72</v>
      </c>
      <c r="BZ62" s="1405">
        <f t="shared" ca="1" si="15"/>
        <v>0</v>
      </c>
      <c r="CA62" s="1405">
        <f t="shared" ca="1" si="15"/>
        <v>0</v>
      </c>
      <c r="CB62" s="1405">
        <f t="shared" ca="1" si="16"/>
        <v>0</v>
      </c>
      <c r="CC62" s="1405">
        <f t="shared" ca="1" si="16"/>
        <v>24</v>
      </c>
      <c r="CD62" s="1405">
        <f t="shared" ca="1" si="16"/>
        <v>0</v>
      </c>
      <c r="CE62" s="1405">
        <f t="shared" ca="1" si="16"/>
        <v>0</v>
      </c>
      <c r="CF62" s="1405">
        <f t="shared" ca="1" si="16"/>
        <v>0</v>
      </c>
      <c r="CG62" s="1405">
        <f t="shared" ca="1" si="16"/>
        <v>0</v>
      </c>
      <c r="CH62" s="1405">
        <f t="shared" ca="1" si="16"/>
        <v>0</v>
      </c>
      <c r="CI62" s="1405">
        <f t="shared" ca="1" si="16"/>
        <v>0</v>
      </c>
      <c r="CJ62" s="1405">
        <f t="shared" ca="1" si="16"/>
        <v>0</v>
      </c>
      <c r="CK62" s="1405">
        <f t="shared" ca="1" si="16"/>
        <v>0</v>
      </c>
      <c r="CL62" s="1405">
        <f t="shared" ca="1" si="16"/>
        <v>0</v>
      </c>
      <c r="CM62" s="1405">
        <f t="shared" ca="1" si="16"/>
        <v>0</v>
      </c>
      <c r="CN62" s="1405">
        <f t="shared" ca="1" si="16"/>
        <v>0</v>
      </c>
      <c r="CO62" s="1405">
        <f t="shared" ca="1" si="16"/>
        <v>0</v>
      </c>
      <c r="CP62" s="1406">
        <f t="shared" ca="1" si="16"/>
        <v>0</v>
      </c>
    </row>
    <row r="63" spans="62:94">
      <c r="BJ63" s="1399">
        <f t="shared" ca="1" si="13"/>
        <v>13</v>
      </c>
      <c r="BK63" s="1400" t="str">
        <f t="shared" ca="1" si="12"/>
        <v>MFL</v>
      </c>
      <c r="BL63" s="1405">
        <f t="shared" ca="1" si="15"/>
        <v>0</v>
      </c>
      <c r="BM63" s="1405">
        <f t="shared" ca="1" si="15"/>
        <v>0</v>
      </c>
      <c r="BN63" s="1405">
        <f t="shared" ca="1" si="15"/>
        <v>0</v>
      </c>
      <c r="BO63" s="1405">
        <f t="shared" ca="1" si="15"/>
        <v>0</v>
      </c>
      <c r="BP63" s="1405">
        <f t="shared" ca="1" si="15"/>
        <v>0</v>
      </c>
      <c r="BQ63" s="1405">
        <f t="shared" ca="1" si="15"/>
        <v>0</v>
      </c>
      <c r="BR63" s="1405">
        <f t="shared" ca="1" si="15"/>
        <v>0</v>
      </c>
      <c r="BS63" s="1405">
        <f t="shared" ca="1" si="15"/>
        <v>0</v>
      </c>
      <c r="BT63" s="1405">
        <f t="shared" ca="1" si="15"/>
        <v>0</v>
      </c>
      <c r="BU63" s="1405">
        <f t="shared" ca="1" si="15"/>
        <v>0</v>
      </c>
      <c r="BV63" s="1405">
        <f t="shared" ca="1" si="15"/>
        <v>0</v>
      </c>
      <c r="BW63" s="1405">
        <f t="shared" ca="1" si="15"/>
        <v>0</v>
      </c>
      <c r="BX63" s="1405">
        <f t="shared" ca="1" si="15"/>
        <v>-60</v>
      </c>
      <c r="BY63" s="1405">
        <f t="shared" ca="1" si="15"/>
        <v>-80</v>
      </c>
      <c r="BZ63" s="1405">
        <f t="shared" ca="1" si="15"/>
        <v>-60</v>
      </c>
      <c r="CA63" s="1405">
        <f t="shared" ca="1" si="15"/>
        <v>0</v>
      </c>
      <c r="CB63" s="1405">
        <f t="shared" ca="1" si="16"/>
        <v>0</v>
      </c>
      <c r="CC63" s="1405">
        <f t="shared" ca="1" si="16"/>
        <v>0</v>
      </c>
      <c r="CD63" s="1405">
        <f t="shared" ca="1" si="16"/>
        <v>-60</v>
      </c>
      <c r="CE63" s="1405">
        <f t="shared" ca="1" si="16"/>
        <v>-20</v>
      </c>
      <c r="CF63" s="1405">
        <f t="shared" ca="1" si="16"/>
        <v>-60</v>
      </c>
      <c r="CG63" s="1405">
        <f t="shared" ca="1" si="16"/>
        <v>0</v>
      </c>
      <c r="CH63" s="1405">
        <f t="shared" ca="1" si="16"/>
        <v>0</v>
      </c>
      <c r="CI63" s="1405">
        <f t="shared" ca="1" si="16"/>
        <v>0</v>
      </c>
      <c r="CJ63" s="1405">
        <f t="shared" ca="1" si="16"/>
        <v>40</v>
      </c>
      <c r="CK63" s="1405">
        <f t="shared" ca="1" si="16"/>
        <v>20</v>
      </c>
      <c r="CL63" s="1405">
        <f t="shared" ca="1" si="16"/>
        <v>0</v>
      </c>
      <c r="CM63" s="1405">
        <f t="shared" ca="1" si="16"/>
        <v>0</v>
      </c>
      <c r="CN63" s="1405">
        <f t="shared" ca="1" si="16"/>
        <v>0</v>
      </c>
      <c r="CO63" s="1405">
        <f t="shared" ca="1" si="16"/>
        <v>0</v>
      </c>
      <c r="CP63" s="1406">
        <f t="shared" ca="1" si="16"/>
        <v>0</v>
      </c>
    </row>
    <row r="64" spans="62:94">
      <c r="BJ64" s="1399">
        <f t="shared" ca="1" si="13"/>
        <v>14</v>
      </c>
      <c r="BK64" s="1400" t="str">
        <f t="shared" ca="1" si="12"/>
        <v>MLM_HP</v>
      </c>
      <c r="BL64" s="1405">
        <f t="shared" ca="1" si="15"/>
        <v>0</v>
      </c>
      <c r="BM64" s="1405">
        <f t="shared" ca="1" si="15"/>
        <v>0</v>
      </c>
      <c r="BN64" s="1405">
        <f t="shared" ca="1" si="15"/>
        <v>0</v>
      </c>
      <c r="BO64" s="1405">
        <f t="shared" ca="1" si="15"/>
        <v>0</v>
      </c>
      <c r="BP64" s="1405">
        <f t="shared" ca="1" si="15"/>
        <v>0</v>
      </c>
      <c r="BQ64" s="1405">
        <f t="shared" ca="1" si="15"/>
        <v>-36</v>
      </c>
      <c r="BR64" s="1405">
        <f t="shared" ca="1" si="15"/>
        <v>0</v>
      </c>
      <c r="BS64" s="1405">
        <f t="shared" ca="1" si="15"/>
        <v>0</v>
      </c>
      <c r="BT64" s="1405">
        <f t="shared" ca="1" si="15"/>
        <v>0</v>
      </c>
      <c r="BU64" s="1405">
        <f t="shared" ca="1" si="15"/>
        <v>0</v>
      </c>
      <c r="BV64" s="1405">
        <f t="shared" ca="1" si="15"/>
        <v>0</v>
      </c>
      <c r="BW64" s="1405">
        <f t="shared" ca="1" si="15"/>
        <v>0</v>
      </c>
      <c r="BX64" s="1405">
        <f t="shared" ca="1" si="15"/>
        <v>0</v>
      </c>
      <c r="BY64" s="1405">
        <f t="shared" ca="1" si="15"/>
        <v>0</v>
      </c>
      <c r="BZ64" s="1405">
        <f t="shared" ca="1" si="15"/>
        <v>0</v>
      </c>
      <c r="CA64" s="1405">
        <f t="shared" ca="1" si="15"/>
        <v>0</v>
      </c>
      <c r="CB64" s="1405">
        <f t="shared" ca="1" si="16"/>
        <v>0</v>
      </c>
      <c r="CC64" s="1405">
        <f t="shared" ca="1" si="16"/>
        <v>0</v>
      </c>
      <c r="CD64" s="1405">
        <f t="shared" ca="1" si="16"/>
        <v>0</v>
      </c>
      <c r="CE64" s="1405">
        <f t="shared" ca="1" si="16"/>
        <v>0</v>
      </c>
      <c r="CF64" s="1405">
        <f t="shared" ca="1" si="16"/>
        <v>0</v>
      </c>
      <c r="CG64" s="1405">
        <f t="shared" ca="1" si="16"/>
        <v>0</v>
      </c>
      <c r="CH64" s="1405">
        <f t="shared" ca="1" si="16"/>
        <v>0</v>
      </c>
      <c r="CI64" s="1405">
        <f t="shared" ca="1" si="16"/>
        <v>0</v>
      </c>
      <c r="CJ64" s="1405">
        <f t="shared" ca="1" si="16"/>
        <v>0</v>
      </c>
      <c r="CK64" s="1405">
        <f t="shared" ca="1" si="16"/>
        <v>0</v>
      </c>
      <c r="CL64" s="1405">
        <f t="shared" ca="1" si="16"/>
        <v>0</v>
      </c>
      <c r="CM64" s="1405">
        <f t="shared" ca="1" si="16"/>
        <v>0</v>
      </c>
      <c r="CN64" s="1405">
        <f t="shared" ca="1" si="16"/>
        <v>0</v>
      </c>
      <c r="CO64" s="1405">
        <f t="shared" ca="1" si="16"/>
        <v>0</v>
      </c>
      <c r="CP64" s="1406">
        <f t="shared" ca="1" si="16"/>
        <v>0</v>
      </c>
    </row>
    <row r="65" spans="23:94">
      <c r="BJ65" s="1399">
        <f t="shared" ca="1" si="13"/>
        <v>15</v>
      </c>
      <c r="BK65" s="1400" t="str">
        <f t="shared" ca="1" si="12"/>
        <v>MLM_SWA</v>
      </c>
      <c r="BL65" s="1405">
        <f t="shared" ca="1" si="15"/>
        <v>0</v>
      </c>
      <c r="BM65" s="1405">
        <f t="shared" ca="1" si="15"/>
        <v>0</v>
      </c>
      <c r="BN65" s="1405">
        <f t="shared" ca="1" si="15"/>
        <v>0</v>
      </c>
      <c r="BO65" s="1405">
        <f t="shared" ca="1" si="15"/>
        <v>0</v>
      </c>
      <c r="BP65" s="1405">
        <f t="shared" ca="1" si="15"/>
        <v>0</v>
      </c>
      <c r="BQ65" s="1405">
        <f t="shared" ca="1" si="15"/>
        <v>0</v>
      </c>
      <c r="BR65" s="1405">
        <f t="shared" ca="1" si="15"/>
        <v>0</v>
      </c>
      <c r="BS65" s="1405">
        <f t="shared" ca="1" si="15"/>
        <v>0</v>
      </c>
      <c r="BT65" s="1405">
        <f t="shared" ca="1" si="15"/>
        <v>0</v>
      </c>
      <c r="BU65" s="1405">
        <f t="shared" ca="1" si="15"/>
        <v>0</v>
      </c>
      <c r="BV65" s="1405">
        <f t="shared" ca="1" si="15"/>
        <v>0</v>
      </c>
      <c r="BW65" s="1405">
        <f t="shared" ca="1" si="15"/>
        <v>0</v>
      </c>
      <c r="BX65" s="1405">
        <f t="shared" ca="1" si="15"/>
        <v>0</v>
      </c>
      <c r="BY65" s="1405">
        <f t="shared" ca="1" si="15"/>
        <v>0</v>
      </c>
      <c r="BZ65" s="1405">
        <f t="shared" ca="1" si="15"/>
        <v>0</v>
      </c>
      <c r="CA65" s="1405">
        <f t="shared" ca="1" si="15"/>
        <v>0</v>
      </c>
      <c r="CB65" s="1405">
        <f t="shared" ca="1" si="16"/>
        <v>0</v>
      </c>
      <c r="CC65" s="1405">
        <f t="shared" ca="1" si="16"/>
        <v>0</v>
      </c>
      <c r="CD65" s="1405">
        <f t="shared" ca="1" si="16"/>
        <v>0</v>
      </c>
      <c r="CE65" s="1405">
        <f t="shared" ca="1" si="16"/>
        <v>0</v>
      </c>
      <c r="CF65" s="1405">
        <f t="shared" ca="1" si="16"/>
        <v>0</v>
      </c>
      <c r="CG65" s="1405">
        <f t="shared" ca="1" si="16"/>
        <v>0</v>
      </c>
      <c r="CH65" s="1405">
        <f t="shared" ca="1" si="16"/>
        <v>0</v>
      </c>
      <c r="CI65" s="1405">
        <f t="shared" ca="1" si="16"/>
        <v>0</v>
      </c>
      <c r="CJ65" s="1405">
        <f t="shared" ca="1" si="16"/>
        <v>0</v>
      </c>
      <c r="CK65" s="1405">
        <f t="shared" ca="1" si="16"/>
        <v>0</v>
      </c>
      <c r="CL65" s="1405">
        <f t="shared" ca="1" si="16"/>
        <v>0</v>
      </c>
      <c r="CM65" s="1405">
        <f t="shared" ca="1" si="16"/>
        <v>0</v>
      </c>
      <c r="CN65" s="1405">
        <f t="shared" ca="1" si="16"/>
        <v>0</v>
      </c>
      <c r="CO65" s="1405">
        <f t="shared" ca="1" si="16"/>
        <v>0</v>
      </c>
      <c r="CP65" s="1406">
        <f t="shared" ca="1" si="16"/>
        <v>0</v>
      </c>
    </row>
    <row r="66" spans="23:94">
      <c r="BJ66" s="1399">
        <f t="shared" ca="1" si="13"/>
        <v>16</v>
      </c>
      <c r="BK66" s="1400" t="str">
        <f t="shared" ca="1" si="13"/>
        <v>MKJ_SWA</v>
      </c>
      <c r="BL66" s="1405">
        <f t="shared" ca="1" si="15"/>
        <v>0</v>
      </c>
      <c r="BM66" s="1405">
        <f t="shared" ca="1" si="15"/>
        <v>0</v>
      </c>
      <c r="BN66" s="1405">
        <f t="shared" ca="1" si="15"/>
        <v>0</v>
      </c>
      <c r="BO66" s="1405">
        <f t="shared" ca="1" si="15"/>
        <v>0</v>
      </c>
      <c r="BP66" s="1405">
        <f t="shared" ca="1" si="15"/>
        <v>0</v>
      </c>
      <c r="BQ66" s="1405">
        <f t="shared" ca="1" si="15"/>
        <v>0</v>
      </c>
      <c r="BR66" s="1405">
        <f t="shared" ca="1" si="15"/>
        <v>0</v>
      </c>
      <c r="BS66" s="1405">
        <f t="shared" ca="1" si="15"/>
        <v>0</v>
      </c>
      <c r="BT66" s="1405">
        <f t="shared" ca="1" si="15"/>
        <v>0</v>
      </c>
      <c r="BU66" s="1405">
        <f t="shared" ca="1" si="15"/>
        <v>0</v>
      </c>
      <c r="BV66" s="1405">
        <f t="shared" ca="1" si="15"/>
        <v>0</v>
      </c>
      <c r="BW66" s="1405">
        <f t="shared" ca="1" si="15"/>
        <v>0</v>
      </c>
      <c r="BX66" s="1405">
        <f t="shared" ca="1" si="15"/>
        <v>0</v>
      </c>
      <c r="BY66" s="1405">
        <f t="shared" ca="1" si="15"/>
        <v>0</v>
      </c>
      <c r="BZ66" s="1405">
        <f t="shared" ca="1" si="15"/>
        <v>0</v>
      </c>
      <c r="CA66" s="1405">
        <f t="shared" ca="1" si="15"/>
        <v>0</v>
      </c>
      <c r="CB66" s="1405">
        <f t="shared" ca="1" si="16"/>
        <v>0</v>
      </c>
      <c r="CC66" s="1405">
        <f t="shared" ca="1" si="16"/>
        <v>0</v>
      </c>
      <c r="CD66" s="1405">
        <f t="shared" ca="1" si="16"/>
        <v>0</v>
      </c>
      <c r="CE66" s="1405">
        <f t="shared" ca="1" si="16"/>
        <v>0</v>
      </c>
      <c r="CF66" s="1405">
        <f t="shared" ca="1" si="16"/>
        <v>0</v>
      </c>
      <c r="CG66" s="1405">
        <f t="shared" ca="1" si="16"/>
        <v>0</v>
      </c>
      <c r="CH66" s="1405">
        <f t="shared" ca="1" si="16"/>
        <v>0</v>
      </c>
      <c r="CI66" s="1405">
        <f t="shared" ca="1" si="16"/>
        <v>0</v>
      </c>
      <c r="CJ66" s="1405">
        <f t="shared" ca="1" si="16"/>
        <v>0</v>
      </c>
      <c r="CK66" s="1405">
        <f t="shared" ca="1" si="16"/>
        <v>0</v>
      </c>
      <c r="CL66" s="1405">
        <f t="shared" ca="1" si="16"/>
        <v>0</v>
      </c>
      <c r="CM66" s="1405">
        <f t="shared" ca="1" si="16"/>
        <v>0</v>
      </c>
      <c r="CN66" s="1405">
        <f t="shared" ca="1" si="16"/>
        <v>0</v>
      </c>
      <c r="CO66" s="1405">
        <f t="shared" ca="1" si="16"/>
        <v>0</v>
      </c>
      <c r="CP66" s="1406">
        <f t="shared" ca="1" si="16"/>
        <v>0</v>
      </c>
    </row>
    <row r="67" spans="23:94">
      <c r="BJ67" s="1399">
        <f t="shared" ref="BJ67:BK68" si="17">BJ23</f>
        <v>0</v>
      </c>
      <c r="BK67" s="1400">
        <f t="shared" si="17"/>
        <v>0</v>
      </c>
      <c r="BL67" s="1405">
        <f t="shared" si="15"/>
        <v>0</v>
      </c>
      <c r="BM67" s="1405">
        <f t="shared" si="15"/>
        <v>0</v>
      </c>
      <c r="BN67" s="1405">
        <f t="shared" si="15"/>
        <v>0</v>
      </c>
      <c r="BO67" s="1405">
        <f t="shared" si="15"/>
        <v>0</v>
      </c>
      <c r="BP67" s="1405">
        <f t="shared" si="15"/>
        <v>0</v>
      </c>
      <c r="BQ67" s="1405">
        <f t="shared" si="15"/>
        <v>0</v>
      </c>
      <c r="BR67" s="1405">
        <f t="shared" si="15"/>
        <v>0</v>
      </c>
      <c r="BS67" s="1405">
        <f t="shared" si="15"/>
        <v>0</v>
      </c>
      <c r="BT67" s="1405">
        <f t="shared" si="15"/>
        <v>0</v>
      </c>
      <c r="BU67" s="1405">
        <f t="shared" si="15"/>
        <v>0</v>
      </c>
      <c r="BV67" s="1405">
        <f t="shared" si="15"/>
        <v>0</v>
      </c>
      <c r="BW67" s="1405">
        <f t="shared" si="15"/>
        <v>0</v>
      </c>
      <c r="BX67" s="1405">
        <f t="shared" si="15"/>
        <v>0</v>
      </c>
      <c r="BY67" s="1405">
        <f t="shared" si="15"/>
        <v>0</v>
      </c>
      <c r="BZ67" s="1405">
        <f t="shared" si="15"/>
        <v>0</v>
      </c>
      <c r="CA67" s="1405">
        <f t="shared" si="15"/>
        <v>0</v>
      </c>
      <c r="CB67" s="1405">
        <f t="shared" si="16"/>
        <v>0</v>
      </c>
      <c r="CC67" s="1405">
        <f t="shared" si="16"/>
        <v>0</v>
      </c>
      <c r="CD67" s="1405">
        <f t="shared" si="16"/>
        <v>0</v>
      </c>
      <c r="CE67" s="1405">
        <f t="shared" si="16"/>
        <v>0</v>
      </c>
      <c r="CF67" s="1405">
        <f t="shared" si="16"/>
        <v>0</v>
      </c>
      <c r="CG67" s="1405">
        <f t="shared" si="16"/>
        <v>0</v>
      </c>
      <c r="CH67" s="1405">
        <f t="shared" si="16"/>
        <v>0</v>
      </c>
      <c r="CI67" s="1405">
        <f t="shared" si="16"/>
        <v>0</v>
      </c>
      <c r="CJ67" s="1405">
        <f t="shared" si="16"/>
        <v>0</v>
      </c>
      <c r="CK67" s="1405">
        <f t="shared" si="16"/>
        <v>0</v>
      </c>
      <c r="CL67" s="1405">
        <f t="shared" si="16"/>
        <v>0</v>
      </c>
      <c r="CM67" s="1405">
        <f t="shared" si="16"/>
        <v>0</v>
      </c>
      <c r="CN67" s="1405">
        <f t="shared" si="16"/>
        <v>0</v>
      </c>
      <c r="CO67" s="1405">
        <f t="shared" si="16"/>
        <v>0</v>
      </c>
      <c r="CP67" s="1406">
        <f t="shared" si="16"/>
        <v>0</v>
      </c>
    </row>
    <row r="68" spans="23:94">
      <c r="BJ68" s="1399">
        <f t="shared" si="17"/>
        <v>0</v>
      </c>
      <c r="BK68" s="1400">
        <f t="shared" si="17"/>
        <v>0</v>
      </c>
      <c r="BL68" s="1405">
        <f t="shared" ref="BL68:CP68" si="18">IFERROR(BL46-BL24,"")</f>
        <v>0</v>
      </c>
      <c r="BM68" s="1405">
        <f t="shared" si="18"/>
        <v>0</v>
      </c>
      <c r="BN68" s="1405">
        <f t="shared" si="18"/>
        <v>0</v>
      </c>
      <c r="BO68" s="1405">
        <f t="shared" si="18"/>
        <v>0</v>
      </c>
      <c r="BP68" s="1405">
        <f t="shared" si="18"/>
        <v>0</v>
      </c>
      <c r="BQ68" s="1405">
        <f t="shared" si="18"/>
        <v>0</v>
      </c>
      <c r="BR68" s="1405">
        <f t="shared" si="18"/>
        <v>0</v>
      </c>
      <c r="BS68" s="1405">
        <f t="shared" si="18"/>
        <v>0</v>
      </c>
      <c r="BT68" s="1405">
        <f t="shared" si="18"/>
        <v>0</v>
      </c>
      <c r="BU68" s="1405">
        <f t="shared" si="18"/>
        <v>0</v>
      </c>
      <c r="BV68" s="1405">
        <f t="shared" si="18"/>
        <v>0</v>
      </c>
      <c r="BW68" s="1405">
        <f t="shared" si="18"/>
        <v>0</v>
      </c>
      <c r="BX68" s="1405">
        <f t="shared" si="18"/>
        <v>0</v>
      </c>
      <c r="BY68" s="1405">
        <f t="shared" si="18"/>
        <v>0</v>
      </c>
      <c r="BZ68" s="1405">
        <f t="shared" si="18"/>
        <v>0</v>
      </c>
      <c r="CA68" s="1405">
        <f t="shared" si="18"/>
        <v>0</v>
      </c>
      <c r="CB68" s="1405">
        <f t="shared" si="18"/>
        <v>0</v>
      </c>
      <c r="CC68" s="1405">
        <f t="shared" si="18"/>
        <v>0</v>
      </c>
      <c r="CD68" s="1405">
        <f t="shared" si="18"/>
        <v>0</v>
      </c>
      <c r="CE68" s="1405">
        <f t="shared" si="18"/>
        <v>0</v>
      </c>
      <c r="CF68" s="1405">
        <f t="shared" si="18"/>
        <v>0</v>
      </c>
      <c r="CG68" s="1405">
        <f t="shared" si="18"/>
        <v>0</v>
      </c>
      <c r="CH68" s="1405">
        <f t="shared" si="18"/>
        <v>0</v>
      </c>
      <c r="CI68" s="1405">
        <f t="shared" si="18"/>
        <v>0</v>
      </c>
      <c r="CJ68" s="1405">
        <f t="shared" si="18"/>
        <v>0</v>
      </c>
      <c r="CK68" s="1405">
        <f t="shared" si="18"/>
        <v>0</v>
      </c>
      <c r="CL68" s="1405">
        <f t="shared" si="18"/>
        <v>0</v>
      </c>
      <c r="CM68" s="1405">
        <f t="shared" si="18"/>
        <v>0</v>
      </c>
      <c r="CN68" s="1405">
        <f t="shared" si="18"/>
        <v>0</v>
      </c>
      <c r="CO68" s="1405">
        <f t="shared" si="18"/>
        <v>0</v>
      </c>
      <c r="CP68" s="1406">
        <f t="shared" si="18"/>
        <v>0</v>
      </c>
    </row>
    <row r="69" spans="23:94" ht="15.6" thickBot="1">
      <c r="BJ69" s="1402"/>
      <c r="BK69" s="1403" t="s">
        <v>10</v>
      </c>
      <c r="BL69" s="1407">
        <f ca="1">SUM(BL51:BL68)</f>
        <v>0</v>
      </c>
      <c r="BM69" s="1407">
        <f t="shared" ref="BM69:CP69" ca="1" si="19">SUM(BM51:BM68)</f>
        <v>0</v>
      </c>
      <c r="BN69" s="1407">
        <f t="shared" ca="1" si="19"/>
        <v>0</v>
      </c>
      <c r="BO69" s="1407">
        <f t="shared" ca="1" si="19"/>
        <v>0</v>
      </c>
      <c r="BP69" s="1407">
        <f t="shared" ca="1" si="19"/>
        <v>24</v>
      </c>
      <c r="BQ69" s="1407">
        <f t="shared" ca="1" si="19"/>
        <v>-376</v>
      </c>
      <c r="BR69" s="1407">
        <f t="shared" ca="1" si="19"/>
        <v>-158</v>
      </c>
      <c r="BS69" s="1407">
        <f t="shared" ca="1" si="19"/>
        <v>-359</v>
      </c>
      <c r="BT69" s="1407">
        <f t="shared" ca="1" si="19"/>
        <v>136</v>
      </c>
      <c r="BU69" s="1407">
        <f t="shared" ca="1" si="19"/>
        <v>88</v>
      </c>
      <c r="BV69" s="1407">
        <f t="shared" ca="1" si="19"/>
        <v>-426</v>
      </c>
      <c r="BW69" s="1407">
        <f t="shared" ca="1" si="19"/>
        <v>-256</v>
      </c>
      <c r="BX69" s="1407">
        <f t="shared" ca="1" si="19"/>
        <v>-420</v>
      </c>
      <c r="BY69" s="1407">
        <f t="shared" ca="1" si="19"/>
        <v>-468</v>
      </c>
      <c r="BZ69" s="1407">
        <f t="shared" ca="1" si="19"/>
        <v>-457</v>
      </c>
      <c r="CA69" s="1407">
        <f t="shared" ca="1" si="19"/>
        <v>-40</v>
      </c>
      <c r="CB69" s="1407">
        <f t="shared" ca="1" si="19"/>
        <v>-118</v>
      </c>
      <c r="CC69" s="1407">
        <f t="shared" ca="1" si="19"/>
        <v>-134</v>
      </c>
      <c r="CD69" s="1407">
        <f t="shared" ca="1" si="19"/>
        <v>-244</v>
      </c>
      <c r="CE69" s="1407">
        <f t="shared" ca="1" si="19"/>
        <v>-128</v>
      </c>
      <c r="CF69" s="1407">
        <f t="shared" ca="1" si="19"/>
        <v>-110</v>
      </c>
      <c r="CG69" s="1407">
        <f t="shared" ca="1" si="19"/>
        <v>126</v>
      </c>
      <c r="CH69" s="1407">
        <f t="shared" ca="1" si="19"/>
        <v>24</v>
      </c>
      <c r="CI69" s="1407">
        <f t="shared" ca="1" si="19"/>
        <v>24</v>
      </c>
      <c r="CJ69" s="1407">
        <f t="shared" ca="1" si="19"/>
        <v>84</v>
      </c>
      <c r="CK69" s="1407">
        <f t="shared" ca="1" si="19"/>
        <v>88</v>
      </c>
      <c r="CL69" s="1407">
        <f t="shared" ca="1" si="19"/>
        <v>-4</v>
      </c>
      <c r="CM69" s="1407">
        <f t="shared" ca="1" si="19"/>
        <v>36</v>
      </c>
      <c r="CN69" s="1407">
        <f t="shared" ca="1" si="19"/>
        <v>36</v>
      </c>
      <c r="CO69" s="1407">
        <f t="shared" ca="1" si="19"/>
        <v>0</v>
      </c>
      <c r="CP69" s="1408">
        <f t="shared" ca="1" si="19"/>
        <v>0</v>
      </c>
    </row>
    <row r="74" spans="23:94" ht="15.6" thickBot="1"/>
    <row r="75" spans="23:94" ht="16.8" thickBot="1">
      <c r="W75" s="1385"/>
      <c r="X75" s="1386"/>
      <c r="Y75" s="1386"/>
      <c r="Z75" s="1386"/>
      <c r="AA75" s="1386"/>
      <c r="AB75" s="1386"/>
      <c r="AC75" s="1386"/>
      <c r="AD75" s="1386">
        <v>3</v>
      </c>
      <c r="AE75" s="1386"/>
      <c r="AF75" s="1386"/>
      <c r="AG75" s="1386"/>
      <c r="AH75" s="1386"/>
      <c r="AI75" s="1386"/>
      <c r="AJ75" s="1386"/>
      <c r="AK75" s="1386"/>
      <c r="AL75" s="1386"/>
      <c r="AM75" s="1386"/>
      <c r="AN75" s="1386"/>
      <c r="AO75" s="1386"/>
      <c r="AP75" s="1386"/>
      <c r="AQ75" s="1386"/>
      <c r="AR75" s="1386"/>
      <c r="AS75" s="1386"/>
      <c r="AT75" s="1386"/>
      <c r="AU75" s="1386"/>
      <c r="AV75" s="1386"/>
      <c r="AW75" s="1386"/>
      <c r="AX75" s="1386"/>
      <c r="AY75" s="1386"/>
      <c r="AZ75" s="1386"/>
      <c r="BA75" s="1386"/>
      <c r="BB75" s="1386"/>
      <c r="BC75" s="1386"/>
      <c r="BD75" s="1386"/>
      <c r="BE75" s="1386"/>
      <c r="BF75" s="1386"/>
      <c r="BG75" s="1386"/>
      <c r="BH75" s="1387"/>
      <c r="BJ75" s="1396" t="str">
        <f>BJ5</f>
        <v>仕上げ計画</v>
      </c>
      <c r="BK75" s="1397"/>
      <c r="BL75" s="1397"/>
      <c r="BM75" s="1397"/>
      <c r="BN75" s="1397"/>
      <c r="BO75" s="1397"/>
      <c r="BP75" s="1397"/>
      <c r="BQ75" s="1397"/>
      <c r="BR75" s="1397"/>
      <c r="BS75" s="1397"/>
      <c r="BT75" s="1397"/>
      <c r="BU75" s="1397"/>
      <c r="BV75" s="1397"/>
      <c r="BW75" s="1397"/>
      <c r="BX75" s="1397"/>
      <c r="BY75" s="1397"/>
      <c r="BZ75" s="1397"/>
      <c r="CA75" s="1397"/>
      <c r="CB75" s="1397"/>
      <c r="CC75" s="1397"/>
      <c r="CD75" s="1397"/>
      <c r="CE75" s="1397"/>
      <c r="CF75" s="1397"/>
      <c r="CG75" s="1397"/>
      <c r="CH75" s="1397"/>
      <c r="CI75" s="1397"/>
      <c r="CJ75" s="1397"/>
      <c r="CK75" s="1397"/>
      <c r="CL75" s="1397"/>
      <c r="CM75" s="1397"/>
      <c r="CN75" s="1397"/>
      <c r="CO75" s="1397"/>
      <c r="CP75" s="1398"/>
    </row>
    <row r="76" spans="23:94">
      <c r="W76" s="1389" t="str">
        <f>BK76</f>
        <v>機種名</v>
      </c>
      <c r="X76" s="1389" t="s">
        <v>22</v>
      </c>
      <c r="Y76" s="1389"/>
      <c r="Z76" s="1389" t="s">
        <v>23</v>
      </c>
      <c r="AA76" s="1389" t="s">
        <v>24</v>
      </c>
      <c r="AB76" s="1389" t="s">
        <v>25</v>
      </c>
      <c r="AC76" s="1389" t="s">
        <v>26</v>
      </c>
      <c r="AD76" s="1389" t="s">
        <v>27</v>
      </c>
      <c r="AE76" s="1389"/>
      <c r="AF76" s="1389" t="s">
        <v>28</v>
      </c>
      <c r="AG76" s="1389">
        <v>1</v>
      </c>
      <c r="AH76" s="1389">
        <v>31</v>
      </c>
      <c r="AI76" s="1389"/>
      <c r="AJ76" s="1389"/>
      <c r="AK76" s="1389"/>
      <c r="AL76" s="1389"/>
      <c r="AM76" s="1389"/>
      <c r="AN76" s="1389"/>
      <c r="AO76" s="1389"/>
      <c r="AP76" s="1389"/>
      <c r="AQ76" s="1389"/>
      <c r="AR76" s="1389"/>
      <c r="AS76" s="1389"/>
      <c r="AT76" s="1389"/>
      <c r="AU76" s="1389"/>
      <c r="AV76" s="1389"/>
      <c r="AW76" s="1389"/>
      <c r="AX76" s="1389"/>
      <c r="AY76" s="1389"/>
      <c r="AZ76" s="1389"/>
      <c r="BA76" s="1389"/>
      <c r="BB76" s="1389"/>
      <c r="BC76" s="1389"/>
      <c r="BD76" s="1389"/>
      <c r="BE76" s="1389"/>
      <c r="BF76" s="1389"/>
      <c r="BG76" s="1389"/>
      <c r="BH76" s="1389"/>
      <c r="BJ76" s="1399" t="str">
        <f>BJ28</f>
        <v>No.</v>
      </c>
      <c r="BK76" s="1400" t="str">
        <f>BK28</f>
        <v>機種名</v>
      </c>
      <c r="BL76" s="1400">
        <f t="shared" ref="BL76:CP76" si="20">BL28</f>
        <v>1</v>
      </c>
      <c r="BM76" s="1400">
        <f t="shared" si="20"/>
        <v>2</v>
      </c>
      <c r="BN76" s="1400">
        <f t="shared" si="20"/>
        <v>3</v>
      </c>
      <c r="BO76" s="1400">
        <f t="shared" si="20"/>
        <v>4</v>
      </c>
      <c r="BP76" s="1400">
        <f t="shared" si="20"/>
        <v>5</v>
      </c>
      <c r="BQ76" s="1400">
        <f t="shared" si="20"/>
        <v>6</v>
      </c>
      <c r="BR76" s="1400">
        <f t="shared" si="20"/>
        <v>7</v>
      </c>
      <c r="BS76" s="1400">
        <f t="shared" si="20"/>
        <v>8</v>
      </c>
      <c r="BT76" s="1400">
        <f t="shared" si="20"/>
        <v>9</v>
      </c>
      <c r="BU76" s="1400">
        <f t="shared" si="20"/>
        <v>10</v>
      </c>
      <c r="BV76" s="1400">
        <f t="shared" si="20"/>
        <v>11</v>
      </c>
      <c r="BW76" s="1400">
        <f t="shared" si="20"/>
        <v>12</v>
      </c>
      <c r="BX76" s="1400">
        <f t="shared" si="20"/>
        <v>13</v>
      </c>
      <c r="BY76" s="1400">
        <f t="shared" si="20"/>
        <v>14</v>
      </c>
      <c r="BZ76" s="1400">
        <f t="shared" si="20"/>
        <v>15</v>
      </c>
      <c r="CA76" s="1400">
        <f t="shared" si="20"/>
        <v>16</v>
      </c>
      <c r="CB76" s="1400">
        <f t="shared" si="20"/>
        <v>17</v>
      </c>
      <c r="CC76" s="1400">
        <f t="shared" si="20"/>
        <v>18</v>
      </c>
      <c r="CD76" s="1400">
        <f t="shared" si="20"/>
        <v>19</v>
      </c>
      <c r="CE76" s="1400">
        <f t="shared" si="20"/>
        <v>20</v>
      </c>
      <c r="CF76" s="1400">
        <f t="shared" si="20"/>
        <v>21</v>
      </c>
      <c r="CG76" s="1400">
        <f t="shared" si="20"/>
        <v>22</v>
      </c>
      <c r="CH76" s="1400">
        <f t="shared" si="20"/>
        <v>23</v>
      </c>
      <c r="CI76" s="1400">
        <f t="shared" si="20"/>
        <v>24</v>
      </c>
      <c r="CJ76" s="1400">
        <f t="shared" si="20"/>
        <v>25</v>
      </c>
      <c r="CK76" s="1400">
        <f t="shared" si="20"/>
        <v>26</v>
      </c>
      <c r="CL76" s="1400">
        <f t="shared" si="20"/>
        <v>27</v>
      </c>
      <c r="CM76" s="1400">
        <f t="shared" si="20"/>
        <v>28</v>
      </c>
      <c r="CN76" s="1400">
        <f t="shared" si="20"/>
        <v>29</v>
      </c>
      <c r="CO76" s="1400">
        <f t="shared" si="20"/>
        <v>30</v>
      </c>
      <c r="CP76" s="1401">
        <f t="shared" si="20"/>
        <v>31</v>
      </c>
    </row>
    <row r="77" spans="23:94">
      <c r="W77" s="1390" t="str">
        <f ca="1">BK77</f>
        <v>MKC_PB</v>
      </c>
      <c r="X77" s="1391">
        <f ca="1">IFERROR(VLOOKUP(W77,テーブル1[[#All],[機種・部品]:[仕上げ工数]],4,FALSE),"")</f>
        <v>300</v>
      </c>
      <c r="Y77" s="1391"/>
      <c r="Z77" s="1391">
        <v>480</v>
      </c>
      <c r="AA77" s="1391">
        <f>45+15+15+20</f>
        <v>95</v>
      </c>
      <c r="AB77" s="1391">
        <v>0.95</v>
      </c>
      <c r="AC77" s="1409">
        <f>(Z77-AA77)*60*AB77/1000</f>
        <v>21.945</v>
      </c>
      <c r="AD77" s="1391">
        <f>AD75</f>
        <v>3</v>
      </c>
      <c r="AE77" s="1391" t="s">
        <v>29</v>
      </c>
      <c r="AF77" s="1409">
        <f>AC77*AD77</f>
        <v>65.835000000000008</v>
      </c>
      <c r="AG77" s="1409">
        <f>SUM(AF$77:AF77)</f>
        <v>65.835000000000008</v>
      </c>
      <c r="AH77" s="1409">
        <f>AG77</f>
        <v>65.835000000000008</v>
      </c>
      <c r="AI77" s="1391"/>
      <c r="AJ77" s="1391"/>
      <c r="AK77" s="1391"/>
      <c r="AL77" s="1391"/>
      <c r="AM77" s="1391"/>
      <c r="AN77" s="1391"/>
      <c r="AO77" s="1391"/>
      <c r="AP77" s="1391"/>
      <c r="AQ77" s="1391"/>
      <c r="AR77" s="1391"/>
      <c r="AS77" s="1391"/>
      <c r="AT77" s="1391"/>
      <c r="AU77" s="1391"/>
      <c r="AV77" s="1391"/>
      <c r="AW77" s="1391"/>
      <c r="AX77" s="1391"/>
      <c r="AY77" s="1391"/>
      <c r="AZ77" s="1391"/>
      <c r="BA77" s="1391"/>
      <c r="BB77" s="1391"/>
      <c r="BC77" s="1391"/>
      <c r="BD77" s="1391"/>
      <c r="BE77" s="1391"/>
      <c r="BF77" s="1391"/>
      <c r="BG77" s="1391"/>
      <c r="BH77" s="1392"/>
      <c r="BJ77" s="1399">
        <f t="shared" ref="BJ77:BK92" ca="1" si="21">BJ29</f>
        <v>1</v>
      </c>
      <c r="BK77" s="1400" t="str">
        <f t="shared" ca="1" si="21"/>
        <v>MKC_PB</v>
      </c>
      <c r="BL77" s="1405">
        <f ca="1">IFERROR(BL7*$X77/1000,"")</f>
        <v>0</v>
      </c>
      <c r="BM77" s="1405">
        <f ca="1">IFERROR(BM7*$X77/1000,"")</f>
        <v>0</v>
      </c>
      <c r="BN77" s="1405">
        <f t="shared" ref="BN77:CP92" ca="1" si="22">IFERROR(BN7*$X77/1000,"")</f>
        <v>0</v>
      </c>
      <c r="BO77" s="1405">
        <f t="shared" ca="1" si="22"/>
        <v>0</v>
      </c>
      <c r="BP77" s="1405">
        <f t="shared" ca="1" si="22"/>
        <v>0</v>
      </c>
      <c r="BQ77" s="1405">
        <f t="shared" ca="1" si="22"/>
        <v>0</v>
      </c>
      <c r="BR77" s="1405">
        <f t="shared" ca="1" si="22"/>
        <v>7.2</v>
      </c>
      <c r="BS77" s="1405">
        <f t="shared" ca="1" si="22"/>
        <v>7.2</v>
      </c>
      <c r="BT77" s="1405">
        <f t="shared" ca="1" si="22"/>
        <v>0</v>
      </c>
      <c r="BU77" s="1405">
        <f t="shared" ca="1" si="22"/>
        <v>0</v>
      </c>
      <c r="BV77" s="1405">
        <f t="shared" ca="1" si="22"/>
        <v>18</v>
      </c>
      <c r="BW77" s="1405">
        <f t="shared" ca="1" si="22"/>
        <v>18</v>
      </c>
      <c r="BX77" s="1405">
        <f t="shared" ca="1" si="22"/>
        <v>18</v>
      </c>
      <c r="BY77" s="1405">
        <f t="shared" ca="1" si="22"/>
        <v>21.6</v>
      </c>
      <c r="BZ77" s="1405">
        <f t="shared" ca="1" si="22"/>
        <v>21.6</v>
      </c>
      <c r="CA77" s="1405">
        <f t="shared" ca="1" si="22"/>
        <v>0</v>
      </c>
      <c r="CB77" s="1405">
        <f t="shared" ca="1" si="22"/>
        <v>0</v>
      </c>
      <c r="CC77" s="1405">
        <f t="shared" ca="1" si="22"/>
        <v>7.2</v>
      </c>
      <c r="CD77" s="1405">
        <f t="shared" ca="1" si="22"/>
        <v>0</v>
      </c>
      <c r="CE77" s="1405">
        <f t="shared" ca="1" si="22"/>
        <v>0</v>
      </c>
      <c r="CF77" s="1405">
        <f t="shared" ca="1" si="22"/>
        <v>0</v>
      </c>
      <c r="CG77" s="1405">
        <f t="shared" ca="1" si="22"/>
        <v>0</v>
      </c>
      <c r="CH77" s="1405">
        <f t="shared" ca="1" si="22"/>
        <v>0</v>
      </c>
      <c r="CI77" s="1405">
        <f t="shared" ca="1" si="22"/>
        <v>0</v>
      </c>
      <c r="CJ77" s="1405">
        <f t="shared" ca="1" si="22"/>
        <v>14.4</v>
      </c>
      <c r="CK77" s="1405">
        <f t="shared" ca="1" si="22"/>
        <v>14.4</v>
      </c>
      <c r="CL77" s="1405">
        <f t="shared" ca="1" si="22"/>
        <v>14.4</v>
      </c>
      <c r="CM77" s="1405">
        <f t="shared" ca="1" si="22"/>
        <v>10.8</v>
      </c>
      <c r="CN77" s="1405">
        <f t="shared" ca="1" si="22"/>
        <v>0</v>
      </c>
      <c r="CO77" s="1405">
        <f t="shared" ca="1" si="22"/>
        <v>0</v>
      </c>
      <c r="CP77" s="1406">
        <f t="shared" ca="1" si="22"/>
        <v>0</v>
      </c>
    </row>
    <row r="78" spans="23:94">
      <c r="W78" s="1390" t="str">
        <f t="shared" ref="W78:W94" ca="1" si="23">BK78</f>
        <v>MKC_FF</v>
      </c>
      <c r="X78" s="1391">
        <f ca="1">IFERROR(VLOOKUP(W78,テーブル1[[#All],[機種・部品]:[仕上げ工数]],4,FALSE),"")</f>
        <v>300</v>
      </c>
      <c r="Y78" s="1391"/>
      <c r="Z78" s="1391">
        <v>450</v>
      </c>
      <c r="AA78" s="1391">
        <f t="shared" ref="AA78:AA79" si="24">45+15+15+20</f>
        <v>95</v>
      </c>
      <c r="AB78" s="1391">
        <v>0.95</v>
      </c>
      <c r="AC78" s="1409">
        <f t="shared" ref="AC78:AC79" si="25">(Z78-AA78)*60*AB78/1000</f>
        <v>20.234999999999999</v>
      </c>
      <c r="AD78" s="1391">
        <v>4</v>
      </c>
      <c r="AE78" s="1391" t="s">
        <v>30</v>
      </c>
      <c r="AF78" s="1409">
        <f t="shared" ref="AF78:AF79" si="26">AC78*AD78</f>
        <v>80.94</v>
      </c>
      <c r="AG78" s="1409">
        <f>SUM(AF$77:AF78)</f>
        <v>146.77500000000001</v>
      </c>
      <c r="AH78" s="1409">
        <f t="shared" ref="AH78:AH79" si="27">AG78</f>
        <v>146.77500000000001</v>
      </c>
      <c r="AI78" s="1391"/>
      <c r="AJ78" s="1391"/>
      <c r="AK78" s="1391"/>
      <c r="AL78" s="1391"/>
      <c r="AM78" s="1391"/>
      <c r="AN78" s="1391"/>
      <c r="AO78" s="1391"/>
      <c r="AP78" s="1391"/>
      <c r="AQ78" s="1391"/>
      <c r="AR78" s="1391"/>
      <c r="AS78" s="1391"/>
      <c r="AT78" s="1391"/>
      <c r="AU78" s="1391"/>
      <c r="AV78" s="1391"/>
      <c r="AW78" s="1391"/>
      <c r="AX78" s="1391"/>
      <c r="AY78" s="1391"/>
      <c r="AZ78" s="1391"/>
      <c r="BA78" s="1391"/>
      <c r="BB78" s="1391"/>
      <c r="BC78" s="1391"/>
      <c r="BD78" s="1391"/>
      <c r="BE78" s="1391"/>
      <c r="BF78" s="1391"/>
      <c r="BG78" s="1391"/>
      <c r="BH78" s="1392"/>
      <c r="BJ78" s="1399">
        <f t="shared" ca="1" si="21"/>
        <v>2</v>
      </c>
      <c r="BK78" s="1400" t="str">
        <f t="shared" ca="1" si="21"/>
        <v>MKC_FF</v>
      </c>
      <c r="BL78" s="1405">
        <f t="shared" ref="BL78:CA92" ca="1" si="28">IFERROR(BL8*$X78/1000,"")</f>
        <v>0</v>
      </c>
      <c r="BM78" s="1405">
        <f t="shared" ca="1" si="28"/>
        <v>0</v>
      </c>
      <c r="BN78" s="1405">
        <f t="shared" ca="1" si="28"/>
        <v>0</v>
      </c>
      <c r="BO78" s="1405">
        <f t="shared" ca="1" si="28"/>
        <v>0</v>
      </c>
      <c r="BP78" s="1405">
        <f t="shared" ca="1" si="28"/>
        <v>0</v>
      </c>
      <c r="BQ78" s="1405">
        <f t="shared" ca="1" si="28"/>
        <v>19.2</v>
      </c>
      <c r="BR78" s="1405">
        <f t="shared" ca="1" si="28"/>
        <v>28.8</v>
      </c>
      <c r="BS78" s="1405">
        <f t="shared" ca="1" si="28"/>
        <v>28.8</v>
      </c>
      <c r="BT78" s="1405">
        <f t="shared" ca="1" si="28"/>
        <v>0</v>
      </c>
      <c r="BU78" s="1405">
        <f t="shared" ca="1" si="28"/>
        <v>0</v>
      </c>
      <c r="BV78" s="1405">
        <f t="shared" ca="1" si="28"/>
        <v>28.8</v>
      </c>
      <c r="BW78" s="1405">
        <f t="shared" ca="1" si="28"/>
        <v>19.2</v>
      </c>
      <c r="BX78" s="1405">
        <f t="shared" ca="1" si="28"/>
        <v>28.8</v>
      </c>
      <c r="BY78" s="1405">
        <f t="shared" ca="1" si="28"/>
        <v>19.2</v>
      </c>
      <c r="BZ78" s="1405">
        <f t="shared" ca="1" si="28"/>
        <v>28.8</v>
      </c>
      <c r="CA78" s="1405">
        <f t="shared" ca="1" si="28"/>
        <v>9.6</v>
      </c>
      <c r="CB78" s="1405">
        <f t="shared" ca="1" si="22"/>
        <v>9.6</v>
      </c>
      <c r="CC78" s="1405">
        <f t="shared" ca="1" si="22"/>
        <v>19.2</v>
      </c>
      <c r="CD78" s="1405">
        <f t="shared" ca="1" si="22"/>
        <v>19.2</v>
      </c>
      <c r="CE78" s="1405">
        <f t="shared" ca="1" si="22"/>
        <v>19.2</v>
      </c>
      <c r="CF78" s="1405">
        <f t="shared" ca="1" si="22"/>
        <v>19.2</v>
      </c>
      <c r="CG78" s="1405">
        <f t="shared" ca="1" si="22"/>
        <v>19.2</v>
      </c>
      <c r="CH78" s="1405">
        <f t="shared" ca="1" si="22"/>
        <v>0</v>
      </c>
      <c r="CI78" s="1405">
        <f t="shared" ca="1" si="22"/>
        <v>0</v>
      </c>
      <c r="CJ78" s="1405">
        <f t="shared" ca="1" si="22"/>
        <v>28.8</v>
      </c>
      <c r="CK78" s="1405">
        <f t="shared" ca="1" si="22"/>
        <v>28.8</v>
      </c>
      <c r="CL78" s="1405">
        <f t="shared" ca="1" si="22"/>
        <v>28.8</v>
      </c>
      <c r="CM78" s="1405">
        <f t="shared" ca="1" si="22"/>
        <v>28.8</v>
      </c>
      <c r="CN78" s="1405">
        <f t="shared" ca="1" si="22"/>
        <v>28.8</v>
      </c>
      <c r="CO78" s="1405">
        <f t="shared" ca="1" si="22"/>
        <v>0</v>
      </c>
      <c r="CP78" s="1406">
        <f t="shared" ca="1" si="22"/>
        <v>0</v>
      </c>
    </row>
    <row r="79" spans="23:94">
      <c r="W79" s="1390" t="str">
        <f t="shared" ca="1" si="23"/>
        <v>MKC_FL</v>
      </c>
      <c r="X79" s="1391">
        <f ca="1">IFERROR(VLOOKUP(W79,テーブル1[[#All],[機種・部品]:[仕上げ工数]],4,FALSE),"")</f>
        <v>300</v>
      </c>
      <c r="Y79" s="1391"/>
      <c r="Z79" s="1391">
        <v>375</v>
      </c>
      <c r="AA79" s="1391">
        <f t="shared" si="24"/>
        <v>95</v>
      </c>
      <c r="AB79" s="1391">
        <v>0.95</v>
      </c>
      <c r="AC79" s="1409">
        <f t="shared" si="25"/>
        <v>15.96</v>
      </c>
      <c r="AD79" s="1391">
        <f>AD77</f>
        <v>3</v>
      </c>
      <c r="AE79" s="1391" t="s">
        <v>31</v>
      </c>
      <c r="AF79" s="1409">
        <f t="shared" si="26"/>
        <v>47.88</v>
      </c>
      <c r="AG79" s="1409">
        <f>SUM(AF$77:AF79)</f>
        <v>194.655</v>
      </c>
      <c r="AH79" s="1409">
        <f t="shared" si="27"/>
        <v>194.655</v>
      </c>
      <c r="AI79" s="1391"/>
      <c r="AJ79" s="1391"/>
      <c r="AK79" s="1391"/>
      <c r="AL79" s="1391"/>
      <c r="AM79" s="1391"/>
      <c r="AN79" s="1391"/>
      <c r="AO79" s="1391"/>
      <c r="AP79" s="1391"/>
      <c r="AQ79" s="1391"/>
      <c r="AR79" s="1391"/>
      <c r="AS79" s="1391"/>
      <c r="AT79" s="1391"/>
      <c r="AU79" s="1391"/>
      <c r="AV79" s="1391"/>
      <c r="AW79" s="1391"/>
      <c r="AX79" s="1391"/>
      <c r="AY79" s="1391"/>
      <c r="AZ79" s="1391"/>
      <c r="BA79" s="1391"/>
      <c r="BB79" s="1391"/>
      <c r="BC79" s="1391"/>
      <c r="BD79" s="1391"/>
      <c r="BE79" s="1391"/>
      <c r="BF79" s="1391"/>
      <c r="BG79" s="1391"/>
      <c r="BH79" s="1392"/>
      <c r="BJ79" s="1399">
        <f t="shared" ca="1" si="21"/>
        <v>3</v>
      </c>
      <c r="BK79" s="1400" t="str">
        <f t="shared" ca="1" si="21"/>
        <v>MKC_FL</v>
      </c>
      <c r="BL79" s="1405">
        <f t="shared" ca="1" si="28"/>
        <v>0</v>
      </c>
      <c r="BM79" s="1405">
        <f t="shared" ca="1" si="28"/>
        <v>0</v>
      </c>
      <c r="BN79" s="1405">
        <f t="shared" ca="1" si="28"/>
        <v>0</v>
      </c>
      <c r="BO79" s="1405">
        <f t="shared" ca="1" si="28"/>
        <v>0</v>
      </c>
      <c r="BP79" s="1405">
        <f t="shared" ca="1" si="28"/>
        <v>0</v>
      </c>
      <c r="BQ79" s="1405">
        <f t="shared" ca="1" si="28"/>
        <v>10.8</v>
      </c>
      <c r="BR79" s="1405">
        <f t="shared" ca="1" si="28"/>
        <v>10.8</v>
      </c>
      <c r="BS79" s="1405">
        <f t="shared" ca="1" si="28"/>
        <v>10.8</v>
      </c>
      <c r="BT79" s="1405">
        <f t="shared" ca="1" si="28"/>
        <v>0</v>
      </c>
      <c r="BU79" s="1405">
        <f t="shared" ca="1" si="28"/>
        <v>0</v>
      </c>
      <c r="BV79" s="1405">
        <f t="shared" ca="1" si="28"/>
        <v>10.8</v>
      </c>
      <c r="BW79" s="1405">
        <f t="shared" ca="1" si="28"/>
        <v>10.8</v>
      </c>
      <c r="BX79" s="1405">
        <f t="shared" ca="1" si="28"/>
        <v>5.4</v>
      </c>
      <c r="BY79" s="1405">
        <f t="shared" ca="1" si="28"/>
        <v>5.4</v>
      </c>
      <c r="BZ79" s="1405">
        <f t="shared" ca="1" si="28"/>
        <v>5.4</v>
      </c>
      <c r="CA79" s="1405">
        <f t="shared" ca="1" si="28"/>
        <v>5.4</v>
      </c>
      <c r="CB79" s="1405">
        <f t="shared" ca="1" si="22"/>
        <v>0</v>
      </c>
      <c r="CC79" s="1405">
        <f t="shared" ca="1" si="22"/>
        <v>5.4</v>
      </c>
      <c r="CD79" s="1405">
        <f t="shared" ca="1" si="22"/>
        <v>5.4</v>
      </c>
      <c r="CE79" s="1405">
        <f t="shared" ca="1" si="22"/>
        <v>5.4</v>
      </c>
      <c r="CF79" s="1405">
        <f t="shared" ca="1" si="22"/>
        <v>5.4</v>
      </c>
      <c r="CG79" s="1405">
        <f t="shared" ca="1" si="22"/>
        <v>5.4</v>
      </c>
      <c r="CH79" s="1405">
        <f t="shared" ca="1" si="22"/>
        <v>5.4</v>
      </c>
      <c r="CI79" s="1405">
        <f t="shared" ca="1" si="22"/>
        <v>0</v>
      </c>
      <c r="CJ79" s="1405">
        <f t="shared" ca="1" si="22"/>
        <v>5.4</v>
      </c>
      <c r="CK79" s="1405">
        <f t="shared" ca="1" si="22"/>
        <v>5.4</v>
      </c>
      <c r="CL79" s="1405">
        <f t="shared" ca="1" si="22"/>
        <v>5.4</v>
      </c>
      <c r="CM79" s="1405">
        <f t="shared" ca="1" si="22"/>
        <v>5.4</v>
      </c>
      <c r="CN79" s="1405">
        <f t="shared" ca="1" si="22"/>
        <v>5.4</v>
      </c>
      <c r="CO79" s="1405">
        <f t="shared" ca="1" si="22"/>
        <v>0</v>
      </c>
      <c r="CP79" s="1406">
        <f t="shared" ca="1" si="22"/>
        <v>0</v>
      </c>
    </row>
    <row r="80" spans="23:94">
      <c r="W80" s="1390" t="str">
        <f t="shared" ca="1" si="23"/>
        <v>MKC_MPR</v>
      </c>
      <c r="X80" s="1391">
        <f ca="1">IFERROR(VLOOKUP(W80,テーブル1[[#All],[機種・部品]:[仕上げ工数]],4,FALSE),"")</f>
        <v>300</v>
      </c>
      <c r="Y80" s="1391"/>
      <c r="Z80" s="1391"/>
      <c r="AA80" s="1391"/>
      <c r="AB80" s="1391"/>
      <c r="AC80" s="1391"/>
      <c r="AD80" s="1391"/>
      <c r="AE80" s="1391"/>
      <c r="AF80" s="1391"/>
      <c r="AG80" s="1391"/>
      <c r="AH80" s="1391"/>
      <c r="AI80" s="1391"/>
      <c r="AJ80" s="1391"/>
      <c r="AK80" s="1391"/>
      <c r="AL80" s="1391"/>
      <c r="AM80" s="1391"/>
      <c r="AN80" s="1391"/>
      <c r="AO80" s="1391"/>
      <c r="AP80" s="1391"/>
      <c r="AQ80" s="1391"/>
      <c r="AR80" s="1391"/>
      <c r="AS80" s="1391"/>
      <c r="AT80" s="1391"/>
      <c r="AU80" s="1391"/>
      <c r="AV80" s="1391"/>
      <c r="AW80" s="1391"/>
      <c r="AX80" s="1391"/>
      <c r="AY80" s="1391"/>
      <c r="AZ80" s="1391"/>
      <c r="BA80" s="1391"/>
      <c r="BB80" s="1391"/>
      <c r="BC80" s="1391"/>
      <c r="BD80" s="1391"/>
      <c r="BE80" s="1391"/>
      <c r="BF80" s="1391"/>
      <c r="BG80" s="1391"/>
      <c r="BH80" s="1392"/>
      <c r="BJ80" s="1399">
        <f t="shared" ca="1" si="21"/>
        <v>4</v>
      </c>
      <c r="BK80" s="1400" t="str">
        <f t="shared" ca="1" si="21"/>
        <v>MKC_MPR</v>
      </c>
      <c r="BL80" s="1405">
        <f t="shared" ca="1" si="28"/>
        <v>0</v>
      </c>
      <c r="BM80" s="1405">
        <f t="shared" ca="1" si="28"/>
        <v>0</v>
      </c>
      <c r="BN80" s="1405">
        <f t="shared" ca="1" si="28"/>
        <v>0</v>
      </c>
      <c r="BO80" s="1405">
        <f t="shared" ca="1" si="28"/>
        <v>0</v>
      </c>
      <c r="BP80" s="1405">
        <f t="shared" ca="1" si="28"/>
        <v>0</v>
      </c>
      <c r="BQ80" s="1405">
        <f t="shared" ca="1" si="28"/>
        <v>0</v>
      </c>
      <c r="BR80" s="1405">
        <f t="shared" ca="1" si="28"/>
        <v>0</v>
      </c>
      <c r="BS80" s="1405">
        <f t="shared" ca="1" si="28"/>
        <v>0</v>
      </c>
      <c r="BT80" s="1405">
        <f t="shared" ca="1" si="28"/>
        <v>0</v>
      </c>
      <c r="BU80" s="1405">
        <f t="shared" ca="1" si="28"/>
        <v>0</v>
      </c>
      <c r="BV80" s="1405">
        <f t="shared" ca="1" si="28"/>
        <v>32.4</v>
      </c>
      <c r="BW80" s="1405">
        <f t="shared" ca="1" si="28"/>
        <v>0</v>
      </c>
      <c r="BX80" s="1405">
        <f t="shared" ca="1" si="28"/>
        <v>0</v>
      </c>
      <c r="BY80" s="1405">
        <f t="shared" ca="1" si="28"/>
        <v>32.4</v>
      </c>
      <c r="BZ80" s="1405">
        <f t="shared" ca="1" si="28"/>
        <v>0</v>
      </c>
      <c r="CA80" s="1405">
        <f t="shared" ca="1" si="28"/>
        <v>0</v>
      </c>
      <c r="CB80" s="1405">
        <f t="shared" ca="1" si="22"/>
        <v>0</v>
      </c>
      <c r="CC80" s="1405">
        <f t="shared" ca="1" si="22"/>
        <v>32.4</v>
      </c>
      <c r="CD80" s="1405">
        <f t="shared" ca="1" si="22"/>
        <v>0</v>
      </c>
      <c r="CE80" s="1405">
        <f t="shared" ca="1" si="22"/>
        <v>32.4</v>
      </c>
      <c r="CF80" s="1405">
        <f t="shared" ca="1" si="22"/>
        <v>0</v>
      </c>
      <c r="CG80" s="1405">
        <f t="shared" ca="1" si="22"/>
        <v>32.4</v>
      </c>
      <c r="CH80" s="1405">
        <f t="shared" ca="1" si="22"/>
        <v>0</v>
      </c>
      <c r="CI80" s="1405">
        <f t="shared" ca="1" si="22"/>
        <v>0</v>
      </c>
      <c r="CJ80" s="1405">
        <f t="shared" ca="1" si="22"/>
        <v>0</v>
      </c>
      <c r="CK80" s="1405">
        <f t="shared" ca="1" si="22"/>
        <v>32.4</v>
      </c>
      <c r="CL80" s="1405">
        <f t="shared" ca="1" si="22"/>
        <v>0</v>
      </c>
      <c r="CM80" s="1405">
        <f t="shared" ca="1" si="22"/>
        <v>0</v>
      </c>
      <c r="CN80" s="1405">
        <f t="shared" ca="1" si="22"/>
        <v>0</v>
      </c>
      <c r="CO80" s="1405">
        <f t="shared" ca="1" si="22"/>
        <v>0</v>
      </c>
      <c r="CP80" s="1406">
        <f t="shared" ca="1" si="22"/>
        <v>0</v>
      </c>
    </row>
    <row r="81" spans="23:94">
      <c r="W81" s="1390" t="str">
        <f t="shared" ca="1" si="23"/>
        <v>MKC_MPL</v>
      </c>
      <c r="X81" s="1391">
        <f ca="1">IFERROR(VLOOKUP(W81,テーブル1[[#All],[機種・部品]:[仕上げ工数]],4,FALSE),"")</f>
        <v>300</v>
      </c>
      <c r="Y81" s="1391"/>
      <c r="Z81" s="1391"/>
      <c r="AA81" s="1391"/>
      <c r="AB81" s="1391"/>
      <c r="AC81" s="1391"/>
      <c r="AD81" s="1391"/>
      <c r="AE81" s="1391"/>
      <c r="AF81" s="1391"/>
      <c r="AG81" s="1391"/>
      <c r="AH81" s="1391"/>
      <c r="AI81" s="1391"/>
      <c r="AJ81" s="1391"/>
      <c r="AK81" s="1391"/>
      <c r="AL81" s="1391"/>
      <c r="AM81" s="1391"/>
      <c r="AN81" s="1391"/>
      <c r="AO81" s="1391"/>
      <c r="AP81" s="1391"/>
      <c r="AQ81" s="1391"/>
      <c r="AR81" s="1391"/>
      <c r="AS81" s="1391"/>
      <c r="AT81" s="1391"/>
      <c r="AU81" s="1391"/>
      <c r="AV81" s="1391"/>
      <c r="AW81" s="1391"/>
      <c r="AX81" s="1391"/>
      <c r="AY81" s="1391"/>
      <c r="AZ81" s="1391"/>
      <c r="BA81" s="1391"/>
      <c r="BB81" s="1391"/>
      <c r="BC81" s="1391"/>
      <c r="BD81" s="1391"/>
      <c r="BE81" s="1391"/>
      <c r="BF81" s="1391"/>
      <c r="BG81" s="1391"/>
      <c r="BH81" s="1392"/>
      <c r="BJ81" s="1399">
        <f t="shared" ca="1" si="21"/>
        <v>5</v>
      </c>
      <c r="BK81" s="1400" t="str">
        <f t="shared" ca="1" si="21"/>
        <v>MKC_MPL</v>
      </c>
      <c r="BL81" s="1405">
        <f t="shared" ca="1" si="28"/>
        <v>0</v>
      </c>
      <c r="BM81" s="1405">
        <f t="shared" ca="1" si="28"/>
        <v>0</v>
      </c>
      <c r="BN81" s="1405">
        <f t="shared" ca="1" si="28"/>
        <v>0</v>
      </c>
      <c r="BO81" s="1405">
        <f t="shared" ca="1" si="28"/>
        <v>0</v>
      </c>
      <c r="BP81" s="1405">
        <f t="shared" ca="1" si="28"/>
        <v>0</v>
      </c>
      <c r="BQ81" s="1405">
        <f t="shared" ca="1" si="28"/>
        <v>0</v>
      </c>
      <c r="BR81" s="1405">
        <f t="shared" ca="1" si="28"/>
        <v>0</v>
      </c>
      <c r="BS81" s="1405">
        <f t="shared" ca="1" si="28"/>
        <v>0</v>
      </c>
      <c r="BT81" s="1405">
        <f t="shared" ca="1" si="28"/>
        <v>0</v>
      </c>
      <c r="BU81" s="1405">
        <f t="shared" ca="1" si="28"/>
        <v>0</v>
      </c>
      <c r="BV81" s="1405">
        <f t="shared" ca="1" si="28"/>
        <v>32.4</v>
      </c>
      <c r="BW81" s="1405">
        <f t="shared" ca="1" si="28"/>
        <v>0</v>
      </c>
      <c r="BX81" s="1405">
        <f t="shared" ca="1" si="28"/>
        <v>32.4</v>
      </c>
      <c r="BY81" s="1405">
        <f t="shared" ca="1" si="28"/>
        <v>0</v>
      </c>
      <c r="BZ81" s="1405">
        <f t="shared" ca="1" si="28"/>
        <v>32.4</v>
      </c>
      <c r="CA81" s="1405">
        <f t="shared" ca="1" si="28"/>
        <v>0</v>
      </c>
      <c r="CB81" s="1405">
        <f t="shared" ca="1" si="22"/>
        <v>0</v>
      </c>
      <c r="CC81" s="1405">
        <f t="shared" ca="1" si="22"/>
        <v>0</v>
      </c>
      <c r="CD81" s="1405">
        <f t="shared" ca="1" si="22"/>
        <v>32.4</v>
      </c>
      <c r="CE81" s="1405">
        <f t="shared" ca="1" si="22"/>
        <v>0</v>
      </c>
      <c r="CF81" s="1405">
        <f t="shared" ca="1" si="22"/>
        <v>32.4</v>
      </c>
      <c r="CG81" s="1405">
        <f t="shared" ca="1" si="22"/>
        <v>0</v>
      </c>
      <c r="CH81" s="1405">
        <f t="shared" ca="1" si="22"/>
        <v>0</v>
      </c>
      <c r="CI81" s="1405">
        <f t="shared" ca="1" si="22"/>
        <v>0</v>
      </c>
      <c r="CJ81" s="1405">
        <f t="shared" ca="1" si="22"/>
        <v>32.4</v>
      </c>
      <c r="CK81" s="1405">
        <f t="shared" ca="1" si="22"/>
        <v>0</v>
      </c>
      <c r="CL81" s="1405">
        <f t="shared" ca="1" si="22"/>
        <v>0</v>
      </c>
      <c r="CM81" s="1405">
        <f t="shared" ca="1" si="22"/>
        <v>0</v>
      </c>
      <c r="CN81" s="1405">
        <f t="shared" ca="1" si="22"/>
        <v>0</v>
      </c>
      <c r="CO81" s="1405">
        <f t="shared" ca="1" si="22"/>
        <v>0</v>
      </c>
      <c r="CP81" s="1406">
        <f t="shared" ca="1" si="22"/>
        <v>0</v>
      </c>
    </row>
    <row r="82" spans="23:94">
      <c r="W82" s="1390" t="str">
        <f t="shared" ca="1" si="23"/>
        <v>MKC_SWA</v>
      </c>
      <c r="X82" s="1391">
        <f ca="1">IFERROR(VLOOKUP(W82,テーブル1[[#All],[機種・部品]:[仕上げ工数]],4,FALSE),"")</f>
        <v>300</v>
      </c>
      <c r="Y82" s="1391"/>
      <c r="Z82" s="1391"/>
      <c r="AA82" s="1391"/>
      <c r="AB82" s="1391"/>
      <c r="AC82" s="1391"/>
      <c r="AD82" s="1391"/>
      <c r="AE82" s="1391"/>
      <c r="AF82" s="1391"/>
      <c r="AG82" s="1391"/>
      <c r="AH82" s="1391"/>
      <c r="AI82" s="1391"/>
      <c r="AJ82" s="1391"/>
      <c r="AK82" s="1391"/>
      <c r="AL82" s="1391"/>
      <c r="AM82" s="1391"/>
      <c r="AN82" s="1391"/>
      <c r="AO82" s="1391"/>
      <c r="AP82" s="1391"/>
      <c r="AQ82" s="1391"/>
      <c r="AR82" s="1391"/>
      <c r="AS82" s="1391"/>
      <c r="AT82" s="1391"/>
      <c r="AU82" s="1391"/>
      <c r="AV82" s="1391"/>
      <c r="AW82" s="1391"/>
      <c r="AX82" s="1391"/>
      <c r="AY82" s="1391"/>
      <c r="AZ82" s="1391"/>
      <c r="BA82" s="1391"/>
      <c r="BB82" s="1391"/>
      <c r="BC82" s="1391"/>
      <c r="BD82" s="1391"/>
      <c r="BE82" s="1391"/>
      <c r="BF82" s="1391"/>
      <c r="BG82" s="1391"/>
      <c r="BH82" s="1392"/>
      <c r="BJ82" s="1399">
        <f t="shared" ca="1" si="21"/>
        <v>6</v>
      </c>
      <c r="BK82" s="1400" t="str">
        <f t="shared" ca="1" si="21"/>
        <v>MKC_SWA</v>
      </c>
      <c r="BL82" s="1405">
        <f t="shared" ca="1" si="28"/>
        <v>0</v>
      </c>
      <c r="BM82" s="1405">
        <f t="shared" ca="1" si="28"/>
        <v>0</v>
      </c>
      <c r="BN82" s="1405">
        <f t="shared" ca="1" si="28"/>
        <v>0</v>
      </c>
      <c r="BO82" s="1405">
        <f t="shared" ca="1" si="28"/>
        <v>0</v>
      </c>
      <c r="BP82" s="1405">
        <f t="shared" ca="1" si="28"/>
        <v>0</v>
      </c>
      <c r="BQ82" s="1405">
        <f t="shared" ca="1" si="28"/>
        <v>14.4</v>
      </c>
      <c r="BR82" s="1405">
        <f t="shared" ca="1" si="28"/>
        <v>14.4</v>
      </c>
      <c r="BS82" s="1405">
        <f t="shared" ca="1" si="28"/>
        <v>14.4</v>
      </c>
      <c r="BT82" s="1405">
        <f t="shared" ca="1" si="28"/>
        <v>0</v>
      </c>
      <c r="BU82" s="1405">
        <f t="shared" ca="1" si="28"/>
        <v>0</v>
      </c>
      <c r="BV82" s="1405">
        <f t="shared" ca="1" si="28"/>
        <v>14.4</v>
      </c>
      <c r="BW82" s="1405">
        <f t="shared" ca="1" si="28"/>
        <v>14.4</v>
      </c>
      <c r="BX82" s="1405">
        <f t="shared" ca="1" si="28"/>
        <v>14.4</v>
      </c>
      <c r="BY82" s="1405">
        <f t="shared" ca="1" si="28"/>
        <v>14.4</v>
      </c>
      <c r="BZ82" s="1405">
        <f t="shared" ca="1" si="28"/>
        <v>14.4</v>
      </c>
      <c r="CA82" s="1405">
        <f t="shared" ca="1" si="28"/>
        <v>0</v>
      </c>
      <c r="CB82" s="1405">
        <f t="shared" ca="1" si="22"/>
        <v>0</v>
      </c>
      <c r="CC82" s="1405">
        <f t="shared" ca="1" si="22"/>
        <v>7.2</v>
      </c>
      <c r="CD82" s="1405">
        <f t="shared" ca="1" si="22"/>
        <v>0</v>
      </c>
      <c r="CE82" s="1405">
        <f t="shared" ca="1" si="22"/>
        <v>0</v>
      </c>
      <c r="CF82" s="1405">
        <f t="shared" ca="1" si="22"/>
        <v>0</v>
      </c>
      <c r="CG82" s="1405">
        <f t="shared" ca="1" si="22"/>
        <v>0</v>
      </c>
      <c r="CH82" s="1405">
        <f t="shared" ca="1" si="22"/>
        <v>0</v>
      </c>
      <c r="CI82" s="1405">
        <f t="shared" ca="1" si="22"/>
        <v>0</v>
      </c>
      <c r="CJ82" s="1405">
        <f t="shared" ca="1" si="22"/>
        <v>0</v>
      </c>
      <c r="CK82" s="1405">
        <f t="shared" ca="1" si="22"/>
        <v>14.4</v>
      </c>
      <c r="CL82" s="1405">
        <f t="shared" ca="1" si="22"/>
        <v>14.4</v>
      </c>
      <c r="CM82" s="1405">
        <f t="shared" ca="1" si="22"/>
        <v>0</v>
      </c>
      <c r="CN82" s="1405">
        <f t="shared" ca="1" si="22"/>
        <v>0</v>
      </c>
      <c r="CO82" s="1405">
        <f t="shared" ca="1" si="22"/>
        <v>0</v>
      </c>
      <c r="CP82" s="1406">
        <f t="shared" ca="1" si="22"/>
        <v>0</v>
      </c>
    </row>
    <row r="83" spans="23:94">
      <c r="W83" s="1390" t="str">
        <f t="shared" ca="1" si="23"/>
        <v>MKR_HP</v>
      </c>
      <c r="X83" s="1391">
        <f ca="1">IFERROR(VLOOKUP(W83,テーブル1[[#All],[機種・部品]:[仕上げ工数]],4,FALSE),"")</f>
        <v>300</v>
      </c>
      <c r="Y83" s="1391"/>
      <c r="Z83" s="1391"/>
      <c r="AA83" s="1391"/>
      <c r="AB83" s="1391"/>
      <c r="AC83" s="1391"/>
      <c r="AD83" s="1391"/>
      <c r="AE83" s="1391"/>
      <c r="AF83" s="1391"/>
      <c r="AG83" s="1391"/>
      <c r="AH83" s="1391"/>
      <c r="AI83" s="1391"/>
      <c r="AJ83" s="1391"/>
      <c r="AK83" s="1391"/>
      <c r="AL83" s="1391"/>
      <c r="AM83" s="1391"/>
      <c r="AN83" s="1391"/>
      <c r="AO83" s="1391"/>
      <c r="AP83" s="1391"/>
      <c r="AQ83" s="1391"/>
      <c r="AR83" s="1391"/>
      <c r="AS83" s="1391"/>
      <c r="AT83" s="1391"/>
      <c r="AU83" s="1391"/>
      <c r="AV83" s="1391"/>
      <c r="AW83" s="1391"/>
      <c r="AX83" s="1391"/>
      <c r="AY83" s="1391"/>
      <c r="AZ83" s="1391"/>
      <c r="BA83" s="1391"/>
      <c r="BB83" s="1391"/>
      <c r="BC83" s="1391"/>
      <c r="BD83" s="1391"/>
      <c r="BE83" s="1391"/>
      <c r="BF83" s="1391"/>
      <c r="BG83" s="1391"/>
      <c r="BH83" s="1392"/>
      <c r="BJ83" s="1399">
        <f t="shared" ca="1" si="21"/>
        <v>7</v>
      </c>
      <c r="BK83" s="1400" t="str">
        <f t="shared" ca="1" si="21"/>
        <v>MKR_HP</v>
      </c>
      <c r="BL83" s="1405">
        <f t="shared" ca="1" si="28"/>
        <v>0</v>
      </c>
      <c r="BM83" s="1405">
        <f t="shared" ca="1" si="28"/>
        <v>0</v>
      </c>
      <c r="BN83" s="1405">
        <f t="shared" ca="1" si="28"/>
        <v>0</v>
      </c>
      <c r="BO83" s="1405">
        <f t="shared" ca="1" si="28"/>
        <v>0</v>
      </c>
      <c r="BP83" s="1405">
        <f t="shared" ca="1" si="28"/>
        <v>0</v>
      </c>
      <c r="BQ83" s="1405">
        <f t="shared" ca="1" si="28"/>
        <v>0</v>
      </c>
      <c r="BR83" s="1405">
        <f t="shared" ca="1" si="28"/>
        <v>0</v>
      </c>
      <c r="BS83" s="1405">
        <f t="shared" ca="1" si="28"/>
        <v>0</v>
      </c>
      <c r="BT83" s="1405">
        <f t="shared" ca="1" si="28"/>
        <v>0</v>
      </c>
      <c r="BU83" s="1405">
        <f t="shared" ca="1" si="28"/>
        <v>0</v>
      </c>
      <c r="BV83" s="1405">
        <f t="shared" ca="1" si="28"/>
        <v>0</v>
      </c>
      <c r="BW83" s="1405">
        <f t="shared" ca="1" si="28"/>
        <v>0</v>
      </c>
      <c r="BX83" s="1405">
        <f t="shared" ca="1" si="28"/>
        <v>0</v>
      </c>
      <c r="BY83" s="1405">
        <f t="shared" ca="1" si="28"/>
        <v>18</v>
      </c>
      <c r="BZ83" s="1405">
        <f t="shared" ca="1" si="28"/>
        <v>18</v>
      </c>
      <c r="CA83" s="1405">
        <f t="shared" ca="1" si="28"/>
        <v>0</v>
      </c>
      <c r="CB83" s="1405">
        <f t="shared" ca="1" si="22"/>
        <v>0</v>
      </c>
      <c r="CC83" s="1405">
        <f t="shared" ca="1" si="22"/>
        <v>18</v>
      </c>
      <c r="CD83" s="1405">
        <f t="shared" ca="1" si="22"/>
        <v>36</v>
      </c>
      <c r="CE83" s="1405">
        <f t="shared" ca="1" si="22"/>
        <v>18</v>
      </c>
      <c r="CF83" s="1405">
        <f t="shared" ca="1" si="22"/>
        <v>0</v>
      </c>
      <c r="CG83" s="1405">
        <f t="shared" ca="1" si="22"/>
        <v>0</v>
      </c>
      <c r="CH83" s="1405">
        <f t="shared" ca="1" si="22"/>
        <v>0</v>
      </c>
      <c r="CI83" s="1405">
        <f t="shared" ca="1" si="22"/>
        <v>0</v>
      </c>
      <c r="CJ83" s="1405">
        <f t="shared" ca="1" si="22"/>
        <v>0</v>
      </c>
      <c r="CK83" s="1405">
        <f t="shared" ca="1" si="22"/>
        <v>0</v>
      </c>
      <c r="CL83" s="1405">
        <f t="shared" ca="1" si="22"/>
        <v>0</v>
      </c>
      <c r="CM83" s="1405">
        <f t="shared" ca="1" si="22"/>
        <v>0</v>
      </c>
      <c r="CN83" s="1405">
        <f t="shared" ca="1" si="22"/>
        <v>0</v>
      </c>
      <c r="CO83" s="1405">
        <f t="shared" ca="1" si="22"/>
        <v>0</v>
      </c>
      <c r="CP83" s="1406">
        <f t="shared" ca="1" si="22"/>
        <v>0</v>
      </c>
    </row>
    <row r="84" spans="23:94">
      <c r="W84" s="1390" t="str">
        <f t="shared" ca="1" si="23"/>
        <v>MKR_PB</v>
      </c>
      <c r="X84" s="1391">
        <f ca="1">IFERROR(VLOOKUP(W84,テーブル1[[#All],[機種・部品]:[仕上げ工数]],4,FALSE),"")</f>
        <v>300</v>
      </c>
      <c r="Y84" s="1391"/>
      <c r="Z84" s="1391"/>
      <c r="AA84" s="1391"/>
      <c r="AB84" s="1391"/>
      <c r="AC84" s="1391"/>
      <c r="AD84" s="1391"/>
      <c r="AE84" s="1391"/>
      <c r="AF84" s="1391"/>
      <c r="AG84" s="1391"/>
      <c r="AH84" s="1391"/>
      <c r="AI84" s="1391"/>
      <c r="AJ84" s="1391"/>
      <c r="AK84" s="1391"/>
      <c r="AL84" s="1391"/>
      <c r="AM84" s="1391"/>
      <c r="AN84" s="1391"/>
      <c r="AO84" s="1391"/>
      <c r="AP84" s="1391"/>
      <c r="AQ84" s="1391"/>
      <c r="AR84" s="1391"/>
      <c r="AS84" s="1391"/>
      <c r="AT84" s="1391"/>
      <c r="AU84" s="1391"/>
      <c r="AV84" s="1391"/>
      <c r="AW84" s="1391"/>
      <c r="AX84" s="1391"/>
      <c r="AY84" s="1391"/>
      <c r="AZ84" s="1391"/>
      <c r="BA84" s="1391"/>
      <c r="BB84" s="1391"/>
      <c r="BC84" s="1391"/>
      <c r="BD84" s="1391"/>
      <c r="BE84" s="1391"/>
      <c r="BF84" s="1391"/>
      <c r="BG84" s="1391"/>
      <c r="BH84" s="1392"/>
      <c r="BJ84" s="1399">
        <f t="shared" ca="1" si="21"/>
        <v>8</v>
      </c>
      <c r="BK84" s="1400" t="str">
        <f t="shared" ca="1" si="21"/>
        <v>MKR_PB</v>
      </c>
      <c r="BL84" s="1405">
        <f t="shared" ca="1" si="28"/>
        <v>0</v>
      </c>
      <c r="BM84" s="1405">
        <f t="shared" ca="1" si="28"/>
        <v>0</v>
      </c>
      <c r="BN84" s="1405">
        <f t="shared" ca="1" si="28"/>
        <v>0</v>
      </c>
      <c r="BO84" s="1405">
        <f t="shared" ca="1" si="28"/>
        <v>0</v>
      </c>
      <c r="BP84" s="1405">
        <f t="shared" ca="1" si="28"/>
        <v>0</v>
      </c>
      <c r="BQ84" s="1405">
        <f t="shared" ca="1" si="28"/>
        <v>0</v>
      </c>
      <c r="BR84" s="1405">
        <f t="shared" ca="1" si="28"/>
        <v>0</v>
      </c>
      <c r="BS84" s="1405">
        <f t="shared" ca="1" si="28"/>
        <v>0</v>
      </c>
      <c r="BT84" s="1405">
        <f t="shared" ca="1" si="28"/>
        <v>0</v>
      </c>
      <c r="BU84" s="1405">
        <f t="shared" ca="1" si="28"/>
        <v>0</v>
      </c>
      <c r="BV84" s="1405">
        <f t="shared" ca="1" si="28"/>
        <v>0</v>
      </c>
      <c r="BW84" s="1405">
        <f t="shared" ca="1" si="28"/>
        <v>0</v>
      </c>
      <c r="BX84" s="1405">
        <f t="shared" ca="1" si="28"/>
        <v>7.2</v>
      </c>
      <c r="BY84" s="1405">
        <f t="shared" ca="1" si="28"/>
        <v>7.2</v>
      </c>
      <c r="BZ84" s="1405">
        <f t="shared" ca="1" si="28"/>
        <v>14.4</v>
      </c>
      <c r="CA84" s="1405">
        <f t="shared" ca="1" si="28"/>
        <v>0</v>
      </c>
      <c r="CB84" s="1405">
        <f t="shared" ca="1" si="22"/>
        <v>0</v>
      </c>
      <c r="CC84" s="1405">
        <f t="shared" ca="1" si="22"/>
        <v>21.6</v>
      </c>
      <c r="CD84" s="1405">
        <f t="shared" ca="1" si="22"/>
        <v>21.6</v>
      </c>
      <c r="CE84" s="1405">
        <f t="shared" ca="1" si="22"/>
        <v>14.4</v>
      </c>
      <c r="CF84" s="1405">
        <f t="shared" ca="1" si="22"/>
        <v>14.4</v>
      </c>
      <c r="CG84" s="1405">
        <f t="shared" ca="1" si="22"/>
        <v>7.2</v>
      </c>
      <c r="CH84" s="1405">
        <f t="shared" ca="1" si="22"/>
        <v>0</v>
      </c>
      <c r="CI84" s="1405">
        <f t="shared" ca="1" si="22"/>
        <v>0</v>
      </c>
      <c r="CJ84" s="1405">
        <f t="shared" ca="1" si="22"/>
        <v>0</v>
      </c>
      <c r="CK84" s="1405">
        <f t="shared" ca="1" si="22"/>
        <v>0</v>
      </c>
      <c r="CL84" s="1405">
        <f t="shared" ca="1" si="22"/>
        <v>0</v>
      </c>
      <c r="CM84" s="1405">
        <f t="shared" ca="1" si="22"/>
        <v>0</v>
      </c>
      <c r="CN84" s="1405">
        <f t="shared" ca="1" si="22"/>
        <v>0</v>
      </c>
      <c r="CO84" s="1405">
        <f t="shared" ca="1" si="22"/>
        <v>0</v>
      </c>
      <c r="CP84" s="1406">
        <f t="shared" ca="1" si="22"/>
        <v>0</v>
      </c>
    </row>
    <row r="85" spans="23:94">
      <c r="W85" s="1390" t="str">
        <f t="shared" ca="1" si="23"/>
        <v>MLC_RC</v>
      </c>
      <c r="X85" s="1391">
        <f ca="1">IFERROR(VLOOKUP(W85,テーブル1[[#All],[機種・部品]:[仕上げ工数]],4,FALSE),"")</f>
        <v>300</v>
      </c>
      <c r="Y85" s="1391"/>
      <c r="Z85" s="1391"/>
      <c r="AA85" s="1391"/>
      <c r="AB85" s="1391"/>
      <c r="AC85" s="1391"/>
      <c r="AD85" s="1391"/>
      <c r="AE85" s="1391"/>
      <c r="AF85" s="1391"/>
      <c r="AG85" s="1391"/>
      <c r="AH85" s="1391"/>
      <c r="AI85" s="1391"/>
      <c r="AJ85" s="1391"/>
      <c r="AK85" s="1391"/>
      <c r="AL85" s="1391"/>
      <c r="AM85" s="1391"/>
      <c r="AN85" s="1391"/>
      <c r="AO85" s="1391"/>
      <c r="AP85" s="1391"/>
      <c r="AQ85" s="1391"/>
      <c r="AR85" s="1391"/>
      <c r="AS85" s="1391"/>
      <c r="AT85" s="1391"/>
      <c r="AU85" s="1391"/>
      <c r="AV85" s="1391"/>
      <c r="AW85" s="1391"/>
      <c r="AX85" s="1391"/>
      <c r="AY85" s="1391"/>
      <c r="AZ85" s="1391"/>
      <c r="BA85" s="1391"/>
      <c r="BB85" s="1391"/>
      <c r="BC85" s="1391"/>
      <c r="BD85" s="1391"/>
      <c r="BE85" s="1391"/>
      <c r="BF85" s="1391"/>
      <c r="BG85" s="1391"/>
      <c r="BH85" s="1392"/>
      <c r="BJ85" s="1399">
        <f t="shared" ca="1" si="21"/>
        <v>9</v>
      </c>
      <c r="BK85" s="1400" t="str">
        <f t="shared" ca="1" si="21"/>
        <v>MLC_RC</v>
      </c>
      <c r="BL85" s="1405">
        <f t="shared" ca="1" si="28"/>
        <v>0</v>
      </c>
      <c r="BM85" s="1405">
        <f t="shared" ca="1" si="28"/>
        <v>0</v>
      </c>
      <c r="BN85" s="1405">
        <f t="shared" ca="1" si="28"/>
        <v>0</v>
      </c>
      <c r="BO85" s="1405">
        <f t="shared" ca="1" si="28"/>
        <v>0</v>
      </c>
      <c r="BP85" s="1405">
        <f t="shared" ca="1" si="28"/>
        <v>0</v>
      </c>
      <c r="BQ85" s="1405">
        <f t="shared" ca="1" si="28"/>
        <v>57.6</v>
      </c>
      <c r="BR85" s="1405">
        <f t="shared" ca="1" si="28"/>
        <v>48</v>
      </c>
      <c r="BS85" s="1405">
        <f t="shared" ca="1" si="28"/>
        <v>48</v>
      </c>
      <c r="BT85" s="1405">
        <f t="shared" ca="1" si="28"/>
        <v>0</v>
      </c>
      <c r="BU85" s="1405">
        <f t="shared" ca="1" si="28"/>
        <v>0</v>
      </c>
      <c r="BV85" s="1405">
        <f t="shared" ca="1" si="28"/>
        <v>48</v>
      </c>
      <c r="BW85" s="1405">
        <f t="shared" ca="1" si="28"/>
        <v>38.4</v>
      </c>
      <c r="BX85" s="1405">
        <f t="shared" ca="1" si="28"/>
        <v>48</v>
      </c>
      <c r="BY85" s="1405">
        <f t="shared" ca="1" si="28"/>
        <v>38.4</v>
      </c>
      <c r="BZ85" s="1405">
        <f t="shared" ca="1" si="28"/>
        <v>48</v>
      </c>
      <c r="CA85" s="1405">
        <f t="shared" ca="1" si="28"/>
        <v>19.2</v>
      </c>
      <c r="CB85" s="1405">
        <f t="shared" ca="1" si="22"/>
        <v>19.2</v>
      </c>
      <c r="CC85" s="1405">
        <f t="shared" ca="1" si="22"/>
        <v>48</v>
      </c>
      <c r="CD85" s="1405">
        <f t="shared" ca="1" si="22"/>
        <v>48</v>
      </c>
      <c r="CE85" s="1405">
        <f t="shared" ca="1" si="22"/>
        <v>48</v>
      </c>
      <c r="CF85" s="1405">
        <f t="shared" ca="1" si="22"/>
        <v>38.4</v>
      </c>
      <c r="CG85" s="1405">
        <f t="shared" ca="1" si="22"/>
        <v>48</v>
      </c>
      <c r="CH85" s="1405">
        <f t="shared" ca="1" si="22"/>
        <v>38.4</v>
      </c>
      <c r="CI85" s="1405">
        <f t="shared" ca="1" si="22"/>
        <v>19.2</v>
      </c>
      <c r="CJ85" s="1405">
        <f t="shared" ca="1" si="22"/>
        <v>57.6</v>
      </c>
      <c r="CK85" s="1405">
        <f t="shared" ca="1" si="22"/>
        <v>48</v>
      </c>
      <c r="CL85" s="1405">
        <f t="shared" ca="1" si="22"/>
        <v>48</v>
      </c>
      <c r="CM85" s="1405">
        <f t="shared" ca="1" si="22"/>
        <v>48</v>
      </c>
      <c r="CN85" s="1405">
        <f t="shared" ca="1" si="22"/>
        <v>48</v>
      </c>
      <c r="CO85" s="1405">
        <f t="shared" ca="1" si="22"/>
        <v>0</v>
      </c>
      <c r="CP85" s="1406">
        <f t="shared" ca="1" si="22"/>
        <v>0</v>
      </c>
    </row>
    <row r="86" spans="23:94">
      <c r="W86" s="1390" t="str">
        <f t="shared" ca="1" si="23"/>
        <v>MLT_SWA</v>
      </c>
      <c r="X86" s="1391">
        <f ca="1">IFERROR(VLOOKUP(W86,テーブル1[[#All],[機種・部品]:[仕上げ工数]],4,FALSE),"")</f>
        <v>300</v>
      </c>
      <c r="Y86" s="1391"/>
      <c r="Z86" s="1391"/>
      <c r="AA86" s="1391"/>
      <c r="AB86" s="1391"/>
      <c r="AC86" s="1391"/>
      <c r="AD86" s="1391"/>
      <c r="AE86" s="1391"/>
      <c r="AF86" s="1391"/>
      <c r="AG86" s="1391"/>
      <c r="AH86" s="1391"/>
      <c r="AI86" s="1391"/>
      <c r="AJ86" s="1391"/>
      <c r="AK86" s="1391"/>
      <c r="AL86" s="1391"/>
      <c r="AM86" s="1391"/>
      <c r="AN86" s="1391"/>
      <c r="AO86" s="1391"/>
      <c r="AP86" s="1391"/>
      <c r="AQ86" s="1391"/>
      <c r="AR86" s="1391"/>
      <c r="AS86" s="1391"/>
      <c r="AT86" s="1391"/>
      <c r="AU86" s="1391"/>
      <c r="AV86" s="1391"/>
      <c r="AW86" s="1391"/>
      <c r="AX86" s="1391"/>
      <c r="AY86" s="1391"/>
      <c r="AZ86" s="1391"/>
      <c r="BA86" s="1391"/>
      <c r="BB86" s="1391"/>
      <c r="BC86" s="1391"/>
      <c r="BD86" s="1391"/>
      <c r="BE86" s="1391"/>
      <c r="BF86" s="1391"/>
      <c r="BG86" s="1391"/>
      <c r="BH86" s="1392"/>
      <c r="BJ86" s="1399">
        <f t="shared" ca="1" si="21"/>
        <v>10</v>
      </c>
      <c r="BK86" s="1400" t="str">
        <f t="shared" ca="1" si="21"/>
        <v>MLT_SWA</v>
      </c>
      <c r="BL86" s="1405">
        <f t="shared" ca="1" si="28"/>
        <v>0</v>
      </c>
      <c r="BM86" s="1405">
        <f t="shared" ca="1" si="28"/>
        <v>0</v>
      </c>
      <c r="BN86" s="1405">
        <f t="shared" ca="1" si="28"/>
        <v>0</v>
      </c>
      <c r="BO86" s="1405">
        <f t="shared" ca="1" si="28"/>
        <v>0</v>
      </c>
      <c r="BP86" s="1405">
        <f t="shared" ca="1" si="28"/>
        <v>0</v>
      </c>
      <c r="BQ86" s="1405">
        <f t="shared" ca="1" si="28"/>
        <v>0</v>
      </c>
      <c r="BR86" s="1405">
        <f t="shared" ca="1" si="28"/>
        <v>27</v>
      </c>
      <c r="BS86" s="1405">
        <f t="shared" ca="1" si="28"/>
        <v>27</v>
      </c>
      <c r="BT86" s="1405">
        <f t="shared" ca="1" si="28"/>
        <v>0</v>
      </c>
      <c r="BU86" s="1405">
        <f t="shared" ca="1" si="28"/>
        <v>0</v>
      </c>
      <c r="BV86" s="1405">
        <f t="shared" ca="1" si="28"/>
        <v>27</v>
      </c>
      <c r="BW86" s="1405">
        <f t="shared" ca="1" si="28"/>
        <v>27</v>
      </c>
      <c r="BX86" s="1405">
        <f t="shared" ca="1" si="28"/>
        <v>16.2</v>
      </c>
      <c r="BY86" s="1405">
        <f t="shared" ca="1" si="28"/>
        <v>16.2</v>
      </c>
      <c r="BZ86" s="1405">
        <f t="shared" ca="1" si="28"/>
        <v>16.2</v>
      </c>
      <c r="CA86" s="1405">
        <f t="shared" ca="1" si="28"/>
        <v>16.2</v>
      </c>
      <c r="CB86" s="1405">
        <f t="shared" ca="1" si="22"/>
        <v>16.2</v>
      </c>
      <c r="CC86" s="1405">
        <f t="shared" ca="1" si="22"/>
        <v>16.2</v>
      </c>
      <c r="CD86" s="1405">
        <f t="shared" ca="1" si="22"/>
        <v>16.2</v>
      </c>
      <c r="CE86" s="1405">
        <f t="shared" ca="1" si="22"/>
        <v>16.2</v>
      </c>
      <c r="CF86" s="1405">
        <f t="shared" ca="1" si="22"/>
        <v>16.2</v>
      </c>
      <c r="CG86" s="1405">
        <f t="shared" ca="1" si="22"/>
        <v>16.2</v>
      </c>
      <c r="CH86" s="1405">
        <f t="shared" ca="1" si="22"/>
        <v>16.2</v>
      </c>
      <c r="CI86" s="1405">
        <f t="shared" ca="1" si="22"/>
        <v>16.2</v>
      </c>
      <c r="CJ86" s="1405">
        <f t="shared" ca="1" si="22"/>
        <v>16.2</v>
      </c>
      <c r="CK86" s="1405">
        <f t="shared" ca="1" si="22"/>
        <v>16.2</v>
      </c>
      <c r="CL86" s="1405">
        <f t="shared" ca="1" si="22"/>
        <v>16.2</v>
      </c>
      <c r="CM86" s="1405">
        <f t="shared" ca="1" si="22"/>
        <v>16.2</v>
      </c>
      <c r="CN86" s="1405">
        <f t="shared" ca="1" si="22"/>
        <v>16.2</v>
      </c>
      <c r="CO86" s="1405">
        <f t="shared" ca="1" si="22"/>
        <v>16.2</v>
      </c>
      <c r="CP86" s="1406">
        <f t="shared" ca="1" si="22"/>
        <v>16.2</v>
      </c>
    </row>
    <row r="87" spans="23:94">
      <c r="W87" s="1390" t="str">
        <f t="shared" ca="1" si="23"/>
        <v>MLF</v>
      </c>
      <c r="X87" s="1391">
        <f ca="1">IFERROR(VLOOKUP(W87,テーブル1[[#All],[機種・部品]:[仕上げ工数]],4,FALSE),"")</f>
        <v>300</v>
      </c>
      <c r="Y87" s="1391"/>
      <c r="Z87" s="1391"/>
      <c r="AA87" s="1391"/>
      <c r="AB87" s="1391"/>
      <c r="AC87" s="1391"/>
      <c r="AD87" s="1391"/>
      <c r="AE87" s="1391"/>
      <c r="AF87" s="1391"/>
      <c r="AG87" s="1391"/>
      <c r="AH87" s="1391"/>
      <c r="AI87" s="1391"/>
      <c r="AJ87" s="1391"/>
      <c r="AK87" s="1391"/>
      <c r="AL87" s="1391"/>
      <c r="AM87" s="1391"/>
      <c r="AN87" s="1391"/>
      <c r="AO87" s="1391"/>
      <c r="AP87" s="1391"/>
      <c r="AQ87" s="1391"/>
      <c r="AR87" s="1391"/>
      <c r="AS87" s="1391"/>
      <c r="AT87" s="1391"/>
      <c r="AU87" s="1391"/>
      <c r="AV87" s="1391"/>
      <c r="AW87" s="1391"/>
      <c r="AX87" s="1391"/>
      <c r="AY87" s="1391"/>
      <c r="AZ87" s="1391"/>
      <c r="BA87" s="1391"/>
      <c r="BB87" s="1391"/>
      <c r="BC87" s="1391"/>
      <c r="BD87" s="1391"/>
      <c r="BE87" s="1391"/>
      <c r="BF87" s="1391"/>
      <c r="BG87" s="1391"/>
      <c r="BH87" s="1392"/>
      <c r="BJ87" s="1399">
        <f t="shared" ca="1" si="21"/>
        <v>11</v>
      </c>
      <c r="BK87" s="1400" t="str">
        <f t="shared" ca="1" si="21"/>
        <v>MLF</v>
      </c>
      <c r="BL87" s="1405">
        <f t="shared" ca="1" si="28"/>
        <v>0</v>
      </c>
      <c r="BM87" s="1405">
        <f t="shared" ca="1" si="28"/>
        <v>0</v>
      </c>
      <c r="BN87" s="1405">
        <f t="shared" ca="1" si="28"/>
        <v>0</v>
      </c>
      <c r="BO87" s="1405">
        <f t="shared" ca="1" si="28"/>
        <v>0</v>
      </c>
      <c r="BP87" s="1405">
        <f t="shared" ca="1" si="28"/>
        <v>0</v>
      </c>
      <c r="BQ87" s="1405">
        <f t="shared" ca="1" si="28"/>
        <v>36</v>
      </c>
      <c r="BR87" s="1405">
        <f t="shared" ca="1" si="28"/>
        <v>36</v>
      </c>
      <c r="BS87" s="1405">
        <f t="shared" ca="1" si="28"/>
        <v>36</v>
      </c>
      <c r="BT87" s="1405">
        <f t="shared" ca="1" si="28"/>
        <v>0</v>
      </c>
      <c r="BU87" s="1405">
        <f t="shared" ca="1" si="28"/>
        <v>0</v>
      </c>
      <c r="BV87" s="1405">
        <f t="shared" ca="1" si="28"/>
        <v>36</v>
      </c>
      <c r="BW87" s="1405">
        <f t="shared" ca="1" si="28"/>
        <v>36</v>
      </c>
      <c r="BX87" s="1405">
        <f t="shared" ca="1" si="28"/>
        <v>36</v>
      </c>
      <c r="BY87" s="1405">
        <f t="shared" ca="1" si="28"/>
        <v>36</v>
      </c>
      <c r="BZ87" s="1405">
        <f t="shared" ca="1" si="28"/>
        <v>0</v>
      </c>
      <c r="CA87" s="1405">
        <f t="shared" ca="1" si="28"/>
        <v>0</v>
      </c>
      <c r="CB87" s="1405">
        <f t="shared" ca="1" si="22"/>
        <v>0</v>
      </c>
      <c r="CC87" s="1405">
        <f t="shared" ca="1" si="22"/>
        <v>0</v>
      </c>
      <c r="CD87" s="1405">
        <f t="shared" ca="1" si="22"/>
        <v>0</v>
      </c>
      <c r="CE87" s="1405">
        <f t="shared" ca="1" si="22"/>
        <v>0</v>
      </c>
      <c r="CF87" s="1405">
        <f t="shared" ca="1" si="22"/>
        <v>0</v>
      </c>
      <c r="CG87" s="1405">
        <f t="shared" ca="1" si="22"/>
        <v>0</v>
      </c>
      <c r="CH87" s="1405">
        <f t="shared" ca="1" si="22"/>
        <v>0</v>
      </c>
      <c r="CI87" s="1405">
        <f t="shared" ca="1" si="22"/>
        <v>0</v>
      </c>
      <c r="CJ87" s="1405">
        <f t="shared" ca="1" si="22"/>
        <v>24</v>
      </c>
      <c r="CK87" s="1405">
        <f t="shared" ca="1" si="22"/>
        <v>24</v>
      </c>
      <c r="CL87" s="1405">
        <f t="shared" ca="1" si="22"/>
        <v>24</v>
      </c>
      <c r="CM87" s="1405">
        <f t="shared" ca="1" si="22"/>
        <v>0</v>
      </c>
      <c r="CN87" s="1405">
        <f t="shared" ca="1" si="22"/>
        <v>0</v>
      </c>
      <c r="CO87" s="1405">
        <f t="shared" ca="1" si="22"/>
        <v>0</v>
      </c>
      <c r="CP87" s="1406">
        <f t="shared" ca="1" si="22"/>
        <v>0</v>
      </c>
    </row>
    <row r="88" spans="23:94">
      <c r="W88" s="1390" t="str">
        <f t="shared" ca="1" si="23"/>
        <v>MFJ_PB</v>
      </c>
      <c r="X88" s="1391">
        <f ca="1">IFERROR(VLOOKUP(W88,テーブル1[[#All],[機種・部品]:[仕上げ工数]],4,FALSE),"")</f>
        <v>300</v>
      </c>
      <c r="Y88" s="1391"/>
      <c r="Z88" s="1391"/>
      <c r="AA88" s="1391"/>
      <c r="AB88" s="1391"/>
      <c r="AC88" s="1391"/>
      <c r="AD88" s="1391"/>
      <c r="AE88" s="1391"/>
      <c r="AF88" s="1391"/>
      <c r="AG88" s="1391"/>
      <c r="AH88" s="1391"/>
      <c r="AI88" s="1391"/>
      <c r="AJ88" s="1391"/>
      <c r="AK88" s="1391"/>
      <c r="AL88" s="1391"/>
      <c r="AM88" s="1391"/>
      <c r="AN88" s="1391"/>
      <c r="AO88" s="1391"/>
      <c r="AP88" s="1391"/>
      <c r="AQ88" s="1391"/>
      <c r="AR88" s="1391"/>
      <c r="AS88" s="1391"/>
      <c r="AT88" s="1391"/>
      <c r="AU88" s="1391"/>
      <c r="AV88" s="1391"/>
      <c r="AW88" s="1391"/>
      <c r="AX88" s="1391"/>
      <c r="AY88" s="1391"/>
      <c r="AZ88" s="1391"/>
      <c r="BA88" s="1391"/>
      <c r="BB88" s="1391"/>
      <c r="BC88" s="1391"/>
      <c r="BD88" s="1391"/>
      <c r="BE88" s="1391"/>
      <c r="BF88" s="1391"/>
      <c r="BG88" s="1391"/>
      <c r="BH88" s="1392"/>
      <c r="BJ88" s="1399">
        <f t="shared" ca="1" si="21"/>
        <v>12</v>
      </c>
      <c r="BK88" s="1400" t="str">
        <f t="shared" ca="1" si="21"/>
        <v>MFJ_PB</v>
      </c>
      <c r="BL88" s="1405">
        <f t="shared" ca="1" si="28"/>
        <v>0</v>
      </c>
      <c r="BM88" s="1405">
        <f t="shared" ca="1" si="28"/>
        <v>0</v>
      </c>
      <c r="BN88" s="1405">
        <f t="shared" ca="1" si="28"/>
        <v>0</v>
      </c>
      <c r="BO88" s="1405">
        <f t="shared" ca="1" si="28"/>
        <v>0</v>
      </c>
      <c r="BP88" s="1405">
        <f t="shared" ca="1" si="28"/>
        <v>0</v>
      </c>
      <c r="BQ88" s="1405">
        <f t="shared" ca="1" si="28"/>
        <v>28.8</v>
      </c>
      <c r="BR88" s="1405">
        <f t="shared" ca="1" si="28"/>
        <v>28.8</v>
      </c>
      <c r="BS88" s="1405">
        <f t="shared" ca="1" si="28"/>
        <v>28.8</v>
      </c>
      <c r="BT88" s="1405">
        <f t="shared" ca="1" si="28"/>
        <v>0</v>
      </c>
      <c r="BU88" s="1405">
        <f t="shared" ca="1" si="28"/>
        <v>0</v>
      </c>
      <c r="BV88" s="1405">
        <f t="shared" ca="1" si="28"/>
        <v>28.8</v>
      </c>
      <c r="BW88" s="1405">
        <f t="shared" ca="1" si="28"/>
        <v>28.8</v>
      </c>
      <c r="BX88" s="1405">
        <f t="shared" ca="1" si="28"/>
        <v>28.8</v>
      </c>
      <c r="BY88" s="1405">
        <f t="shared" ca="1" si="28"/>
        <v>28.8</v>
      </c>
      <c r="BZ88" s="1405">
        <f t="shared" ca="1" si="28"/>
        <v>7.2</v>
      </c>
      <c r="CA88" s="1405">
        <f t="shared" ca="1" si="28"/>
        <v>0</v>
      </c>
      <c r="CB88" s="1405">
        <f t="shared" ca="1" si="22"/>
        <v>0</v>
      </c>
      <c r="CC88" s="1405">
        <f t="shared" ca="1" si="22"/>
        <v>0</v>
      </c>
      <c r="CD88" s="1405">
        <f t="shared" ca="1" si="22"/>
        <v>0</v>
      </c>
      <c r="CE88" s="1405">
        <f t="shared" ca="1" si="22"/>
        <v>0</v>
      </c>
      <c r="CF88" s="1405">
        <f t="shared" ca="1" si="22"/>
        <v>0</v>
      </c>
      <c r="CG88" s="1405">
        <f t="shared" ca="1" si="22"/>
        <v>0</v>
      </c>
      <c r="CH88" s="1405">
        <f t="shared" ca="1" si="22"/>
        <v>0</v>
      </c>
      <c r="CI88" s="1405">
        <f t="shared" ca="1" si="22"/>
        <v>0</v>
      </c>
      <c r="CJ88" s="1405">
        <f t="shared" ca="1" si="22"/>
        <v>0</v>
      </c>
      <c r="CK88" s="1405">
        <f t="shared" ca="1" si="22"/>
        <v>0</v>
      </c>
      <c r="CL88" s="1405">
        <f t="shared" ca="1" si="22"/>
        <v>0</v>
      </c>
      <c r="CM88" s="1405">
        <f t="shared" ca="1" si="22"/>
        <v>0</v>
      </c>
      <c r="CN88" s="1405">
        <f t="shared" ca="1" si="22"/>
        <v>0</v>
      </c>
      <c r="CO88" s="1405">
        <f t="shared" ca="1" si="22"/>
        <v>0</v>
      </c>
      <c r="CP88" s="1406">
        <f t="shared" ca="1" si="22"/>
        <v>0</v>
      </c>
    </row>
    <row r="89" spans="23:94">
      <c r="W89" s="1390" t="str">
        <f t="shared" ca="1" si="23"/>
        <v>MFL</v>
      </c>
      <c r="X89" s="1391">
        <f ca="1">IFERROR(VLOOKUP(W89,テーブル1[[#All],[機種・部品]:[仕上げ工数]],4,FALSE),"")</f>
        <v>300</v>
      </c>
      <c r="Y89" s="1391"/>
      <c r="Z89" s="1391"/>
      <c r="AA89" s="1391"/>
      <c r="AB89" s="1391"/>
      <c r="AC89" s="1391"/>
      <c r="AD89" s="1391"/>
      <c r="AE89" s="1391"/>
      <c r="AF89" s="1391"/>
      <c r="AG89" s="1391"/>
      <c r="AH89" s="1391"/>
      <c r="AI89" s="1391"/>
      <c r="AJ89" s="1391"/>
      <c r="AK89" s="1391"/>
      <c r="AL89" s="1391"/>
      <c r="AM89" s="1391"/>
      <c r="AN89" s="1391"/>
      <c r="AO89" s="1391"/>
      <c r="AP89" s="1391"/>
      <c r="AQ89" s="1391"/>
      <c r="AR89" s="1391"/>
      <c r="AS89" s="1391"/>
      <c r="AT89" s="1391"/>
      <c r="AU89" s="1391"/>
      <c r="AV89" s="1391"/>
      <c r="AW89" s="1391"/>
      <c r="AX89" s="1391"/>
      <c r="AY89" s="1391"/>
      <c r="AZ89" s="1391"/>
      <c r="BA89" s="1391"/>
      <c r="BB89" s="1391"/>
      <c r="BC89" s="1391"/>
      <c r="BD89" s="1391"/>
      <c r="BE89" s="1391"/>
      <c r="BF89" s="1391"/>
      <c r="BG89" s="1391"/>
      <c r="BH89" s="1392"/>
      <c r="BJ89" s="1399">
        <f t="shared" ca="1" si="21"/>
        <v>13</v>
      </c>
      <c r="BK89" s="1400" t="str">
        <f t="shared" ca="1" si="21"/>
        <v>MFL</v>
      </c>
      <c r="BL89" s="1405">
        <f t="shared" ca="1" si="28"/>
        <v>0</v>
      </c>
      <c r="BM89" s="1405">
        <f t="shared" ca="1" si="28"/>
        <v>0</v>
      </c>
      <c r="BN89" s="1405">
        <f t="shared" ca="1" si="28"/>
        <v>0</v>
      </c>
      <c r="BO89" s="1405">
        <f t="shared" ca="1" si="28"/>
        <v>0</v>
      </c>
      <c r="BP89" s="1405">
        <f t="shared" ca="1" si="28"/>
        <v>0</v>
      </c>
      <c r="BQ89" s="1405">
        <f t="shared" ca="1" si="28"/>
        <v>0</v>
      </c>
      <c r="BR89" s="1405">
        <f t="shared" ca="1" si="28"/>
        <v>0</v>
      </c>
      <c r="BS89" s="1405">
        <f t="shared" ca="1" si="28"/>
        <v>0</v>
      </c>
      <c r="BT89" s="1405">
        <f t="shared" ca="1" si="28"/>
        <v>0</v>
      </c>
      <c r="BU89" s="1405">
        <f t="shared" ca="1" si="28"/>
        <v>0</v>
      </c>
      <c r="BV89" s="1405">
        <f t="shared" ca="1" si="28"/>
        <v>0</v>
      </c>
      <c r="BW89" s="1405">
        <f t="shared" ca="1" si="28"/>
        <v>0</v>
      </c>
      <c r="BX89" s="1405">
        <f t="shared" ca="1" si="28"/>
        <v>24</v>
      </c>
      <c r="BY89" s="1405">
        <f t="shared" ca="1" si="28"/>
        <v>24</v>
      </c>
      <c r="BZ89" s="1405">
        <f t="shared" ca="1" si="28"/>
        <v>24</v>
      </c>
      <c r="CA89" s="1405">
        <f t="shared" ca="1" si="28"/>
        <v>0</v>
      </c>
      <c r="CB89" s="1405">
        <f t="shared" ca="1" si="22"/>
        <v>0</v>
      </c>
      <c r="CC89" s="1405">
        <f t="shared" ca="1" si="22"/>
        <v>24</v>
      </c>
      <c r="CD89" s="1405">
        <f t="shared" ca="1" si="22"/>
        <v>24</v>
      </c>
      <c r="CE89" s="1405">
        <f t="shared" ca="1" si="22"/>
        <v>30</v>
      </c>
      <c r="CF89" s="1405">
        <f t="shared" ca="1" si="22"/>
        <v>30</v>
      </c>
      <c r="CG89" s="1405">
        <f t="shared" ca="1" si="22"/>
        <v>30</v>
      </c>
      <c r="CH89" s="1405">
        <f t="shared" ca="1" si="22"/>
        <v>0</v>
      </c>
      <c r="CI89" s="1405">
        <f t="shared" ca="1" si="22"/>
        <v>0</v>
      </c>
      <c r="CJ89" s="1405">
        <f t="shared" ca="1" si="22"/>
        <v>30</v>
      </c>
      <c r="CK89" s="1405">
        <f t="shared" ca="1" si="22"/>
        <v>30</v>
      </c>
      <c r="CL89" s="1405">
        <f t="shared" ca="1" si="22"/>
        <v>30</v>
      </c>
      <c r="CM89" s="1405">
        <f t="shared" ca="1" si="22"/>
        <v>30</v>
      </c>
      <c r="CN89" s="1405">
        <f t="shared" ca="1" si="22"/>
        <v>30</v>
      </c>
      <c r="CO89" s="1405">
        <f t="shared" ca="1" si="22"/>
        <v>0</v>
      </c>
      <c r="CP89" s="1406">
        <f t="shared" ca="1" si="22"/>
        <v>0</v>
      </c>
    </row>
    <row r="90" spans="23:94">
      <c r="W90" s="1390" t="str">
        <f t="shared" ca="1" si="23"/>
        <v>MLM_HP</v>
      </c>
      <c r="X90" s="1391">
        <f ca="1">IFERROR(VLOOKUP(W90,テーブル1[[#All],[機種・部品]:[仕上げ工数]],4,FALSE),"")</f>
        <v>300</v>
      </c>
      <c r="Y90" s="1391"/>
      <c r="Z90" s="1391"/>
      <c r="AA90" s="1391"/>
      <c r="AB90" s="1391"/>
      <c r="AC90" s="1391"/>
      <c r="AD90" s="1391"/>
      <c r="AE90" s="1391"/>
      <c r="AF90" s="1391"/>
      <c r="AG90" s="1391"/>
      <c r="AH90" s="1391"/>
      <c r="AI90" s="1391"/>
      <c r="AJ90" s="1391"/>
      <c r="AK90" s="1391"/>
      <c r="AL90" s="1391"/>
      <c r="AM90" s="1391"/>
      <c r="AN90" s="1391"/>
      <c r="AO90" s="1391"/>
      <c r="AP90" s="1391"/>
      <c r="AQ90" s="1391"/>
      <c r="AR90" s="1391"/>
      <c r="AS90" s="1391"/>
      <c r="AT90" s="1391"/>
      <c r="AU90" s="1391"/>
      <c r="AV90" s="1391"/>
      <c r="AW90" s="1391"/>
      <c r="AX90" s="1391"/>
      <c r="AY90" s="1391"/>
      <c r="AZ90" s="1391"/>
      <c r="BA90" s="1391"/>
      <c r="BB90" s="1391"/>
      <c r="BC90" s="1391"/>
      <c r="BD90" s="1391"/>
      <c r="BE90" s="1391"/>
      <c r="BF90" s="1391"/>
      <c r="BG90" s="1391"/>
      <c r="BH90" s="1392"/>
      <c r="BJ90" s="1399">
        <f t="shared" ca="1" si="21"/>
        <v>14</v>
      </c>
      <c r="BK90" s="1400" t="str">
        <f t="shared" ca="1" si="21"/>
        <v>MLM_HP</v>
      </c>
      <c r="BL90" s="1405">
        <f t="shared" ca="1" si="28"/>
        <v>0</v>
      </c>
      <c r="BM90" s="1405">
        <f t="shared" ca="1" si="28"/>
        <v>0</v>
      </c>
      <c r="BN90" s="1405">
        <f t="shared" ca="1" si="28"/>
        <v>0</v>
      </c>
      <c r="BO90" s="1405">
        <f t="shared" ca="1" si="28"/>
        <v>0</v>
      </c>
      <c r="BP90" s="1405">
        <f t="shared" ca="1" si="28"/>
        <v>0</v>
      </c>
      <c r="BQ90" s="1405">
        <f t="shared" ca="1" si="28"/>
        <v>32.4</v>
      </c>
      <c r="BR90" s="1405">
        <f t="shared" ca="1" si="28"/>
        <v>21.6</v>
      </c>
      <c r="BS90" s="1405">
        <f t="shared" ca="1" si="28"/>
        <v>21.6</v>
      </c>
      <c r="BT90" s="1405">
        <f t="shared" ca="1" si="28"/>
        <v>0</v>
      </c>
      <c r="BU90" s="1405">
        <f t="shared" ca="1" si="28"/>
        <v>0</v>
      </c>
      <c r="BV90" s="1405">
        <f t="shared" ca="1" si="28"/>
        <v>0</v>
      </c>
      <c r="BW90" s="1405">
        <f t="shared" ca="1" si="28"/>
        <v>0</v>
      </c>
      <c r="BX90" s="1405">
        <f t="shared" ca="1" si="28"/>
        <v>0</v>
      </c>
      <c r="BY90" s="1405">
        <f t="shared" ca="1" si="28"/>
        <v>0</v>
      </c>
      <c r="BZ90" s="1405">
        <f t="shared" ca="1" si="28"/>
        <v>0</v>
      </c>
      <c r="CA90" s="1405">
        <f t="shared" ca="1" si="28"/>
        <v>0</v>
      </c>
      <c r="CB90" s="1405">
        <f t="shared" ca="1" si="22"/>
        <v>0</v>
      </c>
      <c r="CC90" s="1405">
        <f t="shared" ca="1" si="22"/>
        <v>0</v>
      </c>
      <c r="CD90" s="1405">
        <f t="shared" ca="1" si="22"/>
        <v>0</v>
      </c>
      <c r="CE90" s="1405">
        <f t="shared" ca="1" si="22"/>
        <v>0</v>
      </c>
      <c r="CF90" s="1405">
        <f t="shared" ca="1" si="22"/>
        <v>0</v>
      </c>
      <c r="CG90" s="1405">
        <f t="shared" ca="1" si="22"/>
        <v>0</v>
      </c>
      <c r="CH90" s="1405">
        <f t="shared" ca="1" si="22"/>
        <v>0</v>
      </c>
      <c r="CI90" s="1405">
        <f t="shared" ca="1" si="22"/>
        <v>0</v>
      </c>
      <c r="CJ90" s="1405">
        <f t="shared" ca="1" si="22"/>
        <v>0</v>
      </c>
      <c r="CK90" s="1405">
        <f t="shared" ca="1" si="22"/>
        <v>0</v>
      </c>
      <c r="CL90" s="1405">
        <f t="shared" ca="1" si="22"/>
        <v>0</v>
      </c>
      <c r="CM90" s="1405">
        <f t="shared" ca="1" si="22"/>
        <v>0</v>
      </c>
      <c r="CN90" s="1405">
        <f t="shared" ca="1" si="22"/>
        <v>0</v>
      </c>
      <c r="CO90" s="1405">
        <f t="shared" ca="1" si="22"/>
        <v>0</v>
      </c>
      <c r="CP90" s="1406">
        <f t="shared" ca="1" si="22"/>
        <v>0</v>
      </c>
    </row>
    <row r="91" spans="23:94">
      <c r="W91" s="1390" t="str">
        <f t="shared" ca="1" si="23"/>
        <v>MLM_SWA</v>
      </c>
      <c r="X91" s="1391">
        <f ca="1">IFERROR(VLOOKUP(W91,テーブル1[[#All],[機種・部品]:[仕上げ工数]],4,FALSE),"")</f>
        <v>300</v>
      </c>
      <c r="Y91" s="1391"/>
      <c r="Z91" s="1391"/>
      <c r="AA91" s="1391"/>
      <c r="AB91" s="1391"/>
      <c r="AC91" s="1391"/>
      <c r="AD91" s="1391"/>
      <c r="AE91" s="1391"/>
      <c r="AF91" s="1391"/>
      <c r="AG91" s="1391"/>
      <c r="AH91" s="1391"/>
      <c r="AI91" s="1391"/>
      <c r="AJ91" s="1391"/>
      <c r="AK91" s="1391"/>
      <c r="AL91" s="1391"/>
      <c r="AM91" s="1391"/>
      <c r="AN91" s="1391"/>
      <c r="AO91" s="1391"/>
      <c r="AP91" s="1391"/>
      <c r="AQ91" s="1391"/>
      <c r="AR91" s="1391"/>
      <c r="AS91" s="1391"/>
      <c r="AT91" s="1391"/>
      <c r="AU91" s="1391"/>
      <c r="AV91" s="1391"/>
      <c r="AW91" s="1391"/>
      <c r="AX91" s="1391"/>
      <c r="AY91" s="1391"/>
      <c r="AZ91" s="1391"/>
      <c r="BA91" s="1391"/>
      <c r="BB91" s="1391"/>
      <c r="BC91" s="1391"/>
      <c r="BD91" s="1391"/>
      <c r="BE91" s="1391"/>
      <c r="BF91" s="1391"/>
      <c r="BG91" s="1391"/>
      <c r="BH91" s="1392"/>
      <c r="BJ91" s="1399">
        <f t="shared" ca="1" si="21"/>
        <v>15</v>
      </c>
      <c r="BK91" s="1400" t="str">
        <f t="shared" ca="1" si="21"/>
        <v>MLM_SWA</v>
      </c>
      <c r="BL91" s="1405">
        <f t="shared" ca="1" si="28"/>
        <v>0</v>
      </c>
      <c r="BM91" s="1405">
        <f t="shared" ca="1" si="28"/>
        <v>0</v>
      </c>
      <c r="BN91" s="1405">
        <f t="shared" ca="1" si="28"/>
        <v>0</v>
      </c>
      <c r="BO91" s="1405">
        <f t="shared" ca="1" si="28"/>
        <v>0</v>
      </c>
      <c r="BP91" s="1405">
        <f t="shared" ca="1" si="28"/>
        <v>0</v>
      </c>
      <c r="BQ91" s="1405">
        <f t="shared" ca="1" si="28"/>
        <v>19.8</v>
      </c>
      <c r="BR91" s="1405">
        <f t="shared" ca="1" si="28"/>
        <v>13.2</v>
      </c>
      <c r="BS91" s="1405">
        <f t="shared" ca="1" si="28"/>
        <v>0</v>
      </c>
      <c r="BT91" s="1405">
        <f t="shared" ca="1" si="28"/>
        <v>0</v>
      </c>
      <c r="BU91" s="1405">
        <f t="shared" ca="1" si="28"/>
        <v>0</v>
      </c>
      <c r="BV91" s="1405">
        <f t="shared" ca="1" si="28"/>
        <v>0</v>
      </c>
      <c r="BW91" s="1405">
        <f t="shared" ca="1" si="28"/>
        <v>0</v>
      </c>
      <c r="BX91" s="1405">
        <f t="shared" ca="1" si="28"/>
        <v>0</v>
      </c>
      <c r="BY91" s="1405">
        <f t="shared" ca="1" si="28"/>
        <v>0</v>
      </c>
      <c r="BZ91" s="1405">
        <f t="shared" ca="1" si="28"/>
        <v>0</v>
      </c>
      <c r="CA91" s="1405">
        <f t="shared" ca="1" si="28"/>
        <v>0</v>
      </c>
      <c r="CB91" s="1405">
        <f t="shared" ca="1" si="22"/>
        <v>0</v>
      </c>
      <c r="CC91" s="1405">
        <f t="shared" ca="1" si="22"/>
        <v>0</v>
      </c>
      <c r="CD91" s="1405">
        <f t="shared" ca="1" si="22"/>
        <v>0</v>
      </c>
      <c r="CE91" s="1405">
        <f t="shared" ca="1" si="22"/>
        <v>0</v>
      </c>
      <c r="CF91" s="1405">
        <f t="shared" ca="1" si="22"/>
        <v>0</v>
      </c>
      <c r="CG91" s="1405">
        <f t="shared" ca="1" si="22"/>
        <v>0</v>
      </c>
      <c r="CH91" s="1405">
        <f t="shared" ca="1" si="22"/>
        <v>0</v>
      </c>
      <c r="CI91" s="1405">
        <f t="shared" ca="1" si="22"/>
        <v>0</v>
      </c>
      <c r="CJ91" s="1405">
        <f t="shared" ca="1" si="22"/>
        <v>0</v>
      </c>
      <c r="CK91" s="1405">
        <f t="shared" ca="1" si="22"/>
        <v>0</v>
      </c>
      <c r="CL91" s="1405">
        <f t="shared" ca="1" si="22"/>
        <v>0</v>
      </c>
      <c r="CM91" s="1405">
        <f t="shared" ca="1" si="22"/>
        <v>0</v>
      </c>
      <c r="CN91" s="1405">
        <f t="shared" ca="1" si="22"/>
        <v>0</v>
      </c>
      <c r="CO91" s="1405">
        <f t="shared" ca="1" si="22"/>
        <v>0</v>
      </c>
      <c r="CP91" s="1406">
        <f t="shared" ca="1" si="22"/>
        <v>0</v>
      </c>
    </row>
    <row r="92" spans="23:94">
      <c r="W92" s="1390">
        <f t="shared" si="23"/>
        <v>0</v>
      </c>
      <c r="X92" s="1391" t="str">
        <f>IFERROR(VLOOKUP(W92,[6]!テーブル1[[#All],[機種・部品]:[仕上げ工数]],4,FALSE),"")</f>
        <v/>
      </c>
      <c r="Y92" s="1391"/>
      <c r="Z92" s="1391"/>
      <c r="AA92" s="1391"/>
      <c r="AB92" s="1391"/>
      <c r="AC92" s="1391"/>
      <c r="AD92" s="1391"/>
      <c r="AE92" s="1391"/>
      <c r="AF92" s="1391"/>
      <c r="AG92" s="1391"/>
      <c r="AH92" s="1391"/>
      <c r="AI92" s="1391"/>
      <c r="AJ92" s="1391"/>
      <c r="AK92" s="1391"/>
      <c r="AL92" s="1391"/>
      <c r="AM92" s="1391"/>
      <c r="AN92" s="1391"/>
      <c r="AO92" s="1391"/>
      <c r="AP92" s="1391"/>
      <c r="AQ92" s="1391"/>
      <c r="AR92" s="1391"/>
      <c r="AS92" s="1391"/>
      <c r="AT92" s="1391"/>
      <c r="AU92" s="1391"/>
      <c r="AV92" s="1391"/>
      <c r="AW92" s="1391"/>
      <c r="AX92" s="1391"/>
      <c r="AY92" s="1391"/>
      <c r="AZ92" s="1391"/>
      <c r="BA92" s="1391"/>
      <c r="BB92" s="1391"/>
      <c r="BC92" s="1391"/>
      <c r="BD92" s="1391"/>
      <c r="BE92" s="1391"/>
      <c r="BF92" s="1391"/>
      <c r="BG92" s="1391"/>
      <c r="BH92" s="1392"/>
      <c r="BJ92" s="1399">
        <f t="shared" si="21"/>
        <v>0</v>
      </c>
      <c r="BK92" s="1400">
        <f t="shared" si="21"/>
        <v>0</v>
      </c>
      <c r="BL92" s="1405" t="str">
        <f t="shared" ca="1" si="28"/>
        <v/>
      </c>
      <c r="BM92" s="1405" t="str">
        <f t="shared" ca="1" si="28"/>
        <v/>
      </c>
      <c r="BN92" s="1405" t="str">
        <f t="shared" ca="1" si="28"/>
        <v/>
      </c>
      <c r="BO92" s="1405" t="str">
        <f t="shared" ca="1" si="28"/>
        <v/>
      </c>
      <c r="BP92" s="1405" t="str">
        <f t="shared" ca="1" si="28"/>
        <v/>
      </c>
      <c r="BQ92" s="1405" t="str">
        <f t="shared" ca="1" si="28"/>
        <v/>
      </c>
      <c r="BR92" s="1405" t="str">
        <f t="shared" ca="1" si="28"/>
        <v/>
      </c>
      <c r="BS92" s="1405" t="str">
        <f t="shared" ca="1" si="28"/>
        <v/>
      </c>
      <c r="BT92" s="1405" t="str">
        <f t="shared" ca="1" si="28"/>
        <v/>
      </c>
      <c r="BU92" s="1405" t="str">
        <f t="shared" ca="1" si="28"/>
        <v/>
      </c>
      <c r="BV92" s="1405" t="str">
        <f t="shared" ca="1" si="28"/>
        <v/>
      </c>
      <c r="BW92" s="1405" t="str">
        <f t="shared" ca="1" si="28"/>
        <v/>
      </c>
      <c r="BX92" s="1405" t="str">
        <f t="shared" ca="1" si="28"/>
        <v/>
      </c>
      <c r="BY92" s="1405" t="str">
        <f t="shared" ca="1" si="28"/>
        <v/>
      </c>
      <c r="BZ92" s="1405" t="str">
        <f t="shared" ca="1" si="28"/>
        <v/>
      </c>
      <c r="CA92" s="1405" t="str">
        <f t="shared" ca="1" si="28"/>
        <v/>
      </c>
      <c r="CB92" s="1405" t="str">
        <f t="shared" ca="1" si="22"/>
        <v/>
      </c>
      <c r="CC92" s="1405" t="str">
        <f t="shared" ca="1" si="22"/>
        <v/>
      </c>
      <c r="CD92" s="1405" t="str">
        <f t="shared" ca="1" si="22"/>
        <v/>
      </c>
      <c r="CE92" s="1405" t="str">
        <f t="shared" ca="1" si="22"/>
        <v/>
      </c>
      <c r="CF92" s="1405" t="str">
        <f t="shared" ca="1" si="22"/>
        <v/>
      </c>
      <c r="CG92" s="1405" t="str">
        <f t="shared" ca="1" si="22"/>
        <v/>
      </c>
      <c r="CH92" s="1405" t="str">
        <f t="shared" ca="1" si="22"/>
        <v/>
      </c>
      <c r="CI92" s="1405" t="str">
        <f t="shared" ca="1" si="22"/>
        <v/>
      </c>
      <c r="CJ92" s="1405" t="str">
        <f t="shared" ca="1" si="22"/>
        <v/>
      </c>
      <c r="CK92" s="1405" t="str">
        <f t="shared" ca="1" si="22"/>
        <v/>
      </c>
      <c r="CL92" s="1405" t="str">
        <f t="shared" ca="1" si="22"/>
        <v/>
      </c>
      <c r="CM92" s="1405" t="str">
        <f t="shared" ca="1" si="22"/>
        <v/>
      </c>
      <c r="CN92" s="1405" t="str">
        <f t="shared" ca="1" si="22"/>
        <v/>
      </c>
      <c r="CO92" s="1405" t="str">
        <f t="shared" ca="1" si="22"/>
        <v/>
      </c>
      <c r="CP92" s="1406" t="str">
        <f t="shared" ca="1" si="22"/>
        <v/>
      </c>
    </row>
    <row r="93" spans="23:94">
      <c r="W93" s="1390">
        <f t="shared" si="23"/>
        <v>0</v>
      </c>
      <c r="X93" s="1391" t="str">
        <f>IFERROR(VLOOKUP(W93,[6]!テーブル1[[#All],[機種・部品]:[仕上げ工数]],4,FALSE),"")</f>
        <v/>
      </c>
      <c r="Y93" s="1391"/>
      <c r="Z93" s="1391"/>
      <c r="AA93" s="1391"/>
      <c r="AB93" s="1391"/>
      <c r="AC93" s="1391"/>
      <c r="AD93" s="1391"/>
      <c r="AE93" s="1391"/>
      <c r="AF93" s="1391"/>
      <c r="AG93" s="1391"/>
      <c r="AH93" s="1391"/>
      <c r="AI93" s="1391"/>
      <c r="AJ93" s="1391"/>
      <c r="AK93" s="1391"/>
      <c r="AL93" s="1391"/>
      <c r="AM93" s="1391"/>
      <c r="AN93" s="1391"/>
      <c r="AO93" s="1391"/>
      <c r="AP93" s="1391"/>
      <c r="AQ93" s="1391"/>
      <c r="AR93" s="1391"/>
      <c r="AS93" s="1391"/>
      <c r="AT93" s="1391"/>
      <c r="AU93" s="1391"/>
      <c r="AV93" s="1391"/>
      <c r="AW93" s="1391"/>
      <c r="AX93" s="1391"/>
      <c r="AY93" s="1391"/>
      <c r="AZ93" s="1391"/>
      <c r="BA93" s="1391"/>
      <c r="BB93" s="1391"/>
      <c r="BC93" s="1391"/>
      <c r="BD93" s="1391"/>
      <c r="BE93" s="1391"/>
      <c r="BF93" s="1391"/>
      <c r="BG93" s="1391"/>
      <c r="BH93" s="1392"/>
      <c r="BJ93" s="1399">
        <f t="shared" ref="BJ93:BK94" si="29">BJ45</f>
        <v>0</v>
      </c>
      <c r="BK93" s="1400">
        <f t="shared" si="29"/>
        <v>0</v>
      </c>
      <c r="BL93" s="1405" t="str">
        <f t="shared" ref="BL93:CP94" si="30">IFERROR(BL23*$X93/1000,"")</f>
        <v/>
      </c>
      <c r="BM93" s="1405" t="str">
        <f t="shared" si="30"/>
        <v/>
      </c>
      <c r="BN93" s="1405" t="str">
        <f t="shared" si="30"/>
        <v/>
      </c>
      <c r="BO93" s="1405" t="str">
        <f t="shared" si="30"/>
        <v/>
      </c>
      <c r="BP93" s="1405" t="str">
        <f t="shared" si="30"/>
        <v/>
      </c>
      <c r="BQ93" s="1405" t="str">
        <f t="shared" si="30"/>
        <v/>
      </c>
      <c r="BR93" s="1405" t="str">
        <f t="shared" si="30"/>
        <v/>
      </c>
      <c r="BS93" s="1405" t="str">
        <f t="shared" si="30"/>
        <v/>
      </c>
      <c r="BT93" s="1405" t="str">
        <f t="shared" si="30"/>
        <v/>
      </c>
      <c r="BU93" s="1405" t="str">
        <f t="shared" si="30"/>
        <v/>
      </c>
      <c r="BV93" s="1405" t="str">
        <f t="shared" si="30"/>
        <v/>
      </c>
      <c r="BW93" s="1405" t="str">
        <f t="shared" si="30"/>
        <v/>
      </c>
      <c r="BX93" s="1405" t="str">
        <f t="shared" si="30"/>
        <v/>
      </c>
      <c r="BY93" s="1405" t="str">
        <f t="shared" si="30"/>
        <v/>
      </c>
      <c r="BZ93" s="1405" t="str">
        <f t="shared" si="30"/>
        <v/>
      </c>
      <c r="CA93" s="1405" t="str">
        <f t="shared" si="30"/>
        <v/>
      </c>
      <c r="CB93" s="1405" t="str">
        <f t="shared" si="30"/>
        <v/>
      </c>
      <c r="CC93" s="1405" t="str">
        <f t="shared" si="30"/>
        <v/>
      </c>
      <c r="CD93" s="1405" t="str">
        <f t="shared" si="30"/>
        <v/>
      </c>
      <c r="CE93" s="1405" t="str">
        <f t="shared" si="30"/>
        <v/>
      </c>
      <c r="CF93" s="1405" t="str">
        <f t="shared" si="30"/>
        <v/>
      </c>
      <c r="CG93" s="1405" t="str">
        <f t="shared" si="30"/>
        <v/>
      </c>
      <c r="CH93" s="1405" t="str">
        <f t="shared" si="30"/>
        <v/>
      </c>
      <c r="CI93" s="1405" t="str">
        <f t="shared" si="30"/>
        <v/>
      </c>
      <c r="CJ93" s="1405" t="str">
        <f t="shared" si="30"/>
        <v/>
      </c>
      <c r="CK93" s="1405" t="str">
        <f t="shared" si="30"/>
        <v/>
      </c>
      <c r="CL93" s="1405" t="str">
        <f t="shared" si="30"/>
        <v/>
      </c>
      <c r="CM93" s="1405" t="str">
        <f t="shared" si="30"/>
        <v/>
      </c>
      <c r="CN93" s="1405" t="str">
        <f t="shared" si="30"/>
        <v/>
      </c>
      <c r="CO93" s="1405" t="str">
        <f t="shared" si="30"/>
        <v/>
      </c>
      <c r="CP93" s="1406" t="str">
        <f t="shared" si="30"/>
        <v/>
      </c>
    </row>
    <row r="94" spans="23:94" ht="15.6" thickBot="1">
      <c r="W94" s="1393">
        <f t="shared" si="23"/>
        <v>0</v>
      </c>
      <c r="X94" s="1394" t="str">
        <f>IFERROR(VLOOKUP(W94,[6]!テーブル1[[#All],[機種・部品]:[仕上げ工数]],4,FALSE),"")</f>
        <v/>
      </c>
      <c r="Y94" s="1394"/>
      <c r="Z94" s="1394"/>
      <c r="AA94" s="1394"/>
      <c r="AB94" s="1394"/>
      <c r="AC94" s="1394"/>
      <c r="AD94" s="1394"/>
      <c r="AE94" s="1394"/>
      <c r="AF94" s="1394"/>
      <c r="AG94" s="1394"/>
      <c r="AH94" s="1394"/>
      <c r="AI94" s="1394"/>
      <c r="AJ94" s="1394"/>
      <c r="AK94" s="1394"/>
      <c r="AL94" s="1394"/>
      <c r="AM94" s="1394"/>
      <c r="AN94" s="1394"/>
      <c r="AO94" s="1394"/>
      <c r="AP94" s="1394"/>
      <c r="AQ94" s="1394"/>
      <c r="AR94" s="1394"/>
      <c r="AS94" s="1394"/>
      <c r="AT94" s="1394"/>
      <c r="AU94" s="1394"/>
      <c r="AV94" s="1394"/>
      <c r="AW94" s="1394"/>
      <c r="AX94" s="1394"/>
      <c r="AY94" s="1394"/>
      <c r="AZ94" s="1394"/>
      <c r="BA94" s="1394"/>
      <c r="BB94" s="1394"/>
      <c r="BC94" s="1394"/>
      <c r="BD94" s="1394"/>
      <c r="BE94" s="1394"/>
      <c r="BF94" s="1394"/>
      <c r="BG94" s="1394"/>
      <c r="BH94" s="1395"/>
      <c r="BJ94" s="1399">
        <f t="shared" si="29"/>
        <v>0</v>
      </c>
      <c r="BK94" s="1400">
        <f t="shared" si="29"/>
        <v>0</v>
      </c>
      <c r="BL94" s="1405" t="str">
        <f t="shared" si="30"/>
        <v/>
      </c>
      <c r="BM94" s="1405" t="str">
        <f t="shared" si="30"/>
        <v/>
      </c>
      <c r="BN94" s="1405" t="str">
        <f t="shared" si="30"/>
        <v/>
      </c>
      <c r="BO94" s="1405" t="str">
        <f t="shared" si="30"/>
        <v/>
      </c>
      <c r="BP94" s="1405" t="str">
        <f t="shared" si="30"/>
        <v/>
      </c>
      <c r="BQ94" s="1405" t="str">
        <f t="shared" si="30"/>
        <v/>
      </c>
      <c r="BR94" s="1405" t="str">
        <f t="shared" si="30"/>
        <v/>
      </c>
      <c r="BS94" s="1405" t="str">
        <f t="shared" si="30"/>
        <v/>
      </c>
      <c r="BT94" s="1405" t="str">
        <f t="shared" si="30"/>
        <v/>
      </c>
      <c r="BU94" s="1405" t="str">
        <f t="shared" si="30"/>
        <v/>
      </c>
      <c r="BV94" s="1405" t="str">
        <f t="shared" si="30"/>
        <v/>
      </c>
      <c r="BW94" s="1405" t="str">
        <f t="shared" si="30"/>
        <v/>
      </c>
      <c r="BX94" s="1405" t="str">
        <f t="shared" si="30"/>
        <v/>
      </c>
      <c r="BY94" s="1405" t="str">
        <f t="shared" si="30"/>
        <v/>
      </c>
      <c r="BZ94" s="1405" t="str">
        <f t="shared" si="30"/>
        <v/>
      </c>
      <c r="CA94" s="1405" t="str">
        <f t="shared" si="30"/>
        <v/>
      </c>
      <c r="CB94" s="1405" t="str">
        <f t="shared" si="30"/>
        <v/>
      </c>
      <c r="CC94" s="1405" t="str">
        <f t="shared" si="30"/>
        <v/>
      </c>
      <c r="CD94" s="1405" t="str">
        <f t="shared" si="30"/>
        <v/>
      </c>
      <c r="CE94" s="1405" t="str">
        <f t="shared" si="30"/>
        <v/>
      </c>
      <c r="CF94" s="1405" t="str">
        <f t="shared" si="30"/>
        <v/>
      </c>
      <c r="CG94" s="1405" t="str">
        <f t="shared" si="30"/>
        <v/>
      </c>
      <c r="CH94" s="1405" t="str">
        <f t="shared" si="30"/>
        <v/>
      </c>
      <c r="CI94" s="1405" t="str">
        <f t="shared" si="30"/>
        <v/>
      </c>
      <c r="CJ94" s="1405" t="str">
        <f t="shared" si="30"/>
        <v/>
      </c>
      <c r="CK94" s="1405" t="str">
        <f t="shared" si="30"/>
        <v/>
      </c>
      <c r="CL94" s="1405" t="str">
        <f t="shared" si="30"/>
        <v/>
      </c>
      <c r="CM94" s="1405" t="str">
        <f t="shared" si="30"/>
        <v/>
      </c>
      <c r="CN94" s="1405" t="str">
        <f t="shared" si="30"/>
        <v/>
      </c>
      <c r="CO94" s="1405" t="str">
        <f t="shared" si="30"/>
        <v/>
      </c>
      <c r="CP94" s="1406" t="str">
        <f t="shared" si="30"/>
        <v/>
      </c>
    </row>
    <row r="95" spans="23:94" ht="15.6" thickBot="1">
      <c r="W95" s="1393"/>
      <c r="X95" s="1394"/>
      <c r="Y95" s="1394"/>
      <c r="Z95" s="1394"/>
      <c r="AA95" s="1394"/>
      <c r="AB95" s="1394"/>
      <c r="AC95" s="1394"/>
      <c r="AD95" s="1394"/>
      <c r="AE95" s="1394"/>
      <c r="AF95" s="1394"/>
      <c r="AG95" s="1394"/>
      <c r="AH95" s="1394"/>
      <c r="AI95" s="1394"/>
      <c r="AJ95" s="1394"/>
      <c r="AK95" s="1394"/>
      <c r="AL95" s="1394"/>
      <c r="AM95" s="1394"/>
      <c r="AN95" s="1394"/>
      <c r="AO95" s="1394"/>
      <c r="AP95" s="1394"/>
      <c r="AQ95" s="1394"/>
      <c r="AR95" s="1394"/>
      <c r="AS95" s="1394"/>
      <c r="AT95" s="1394"/>
      <c r="AU95" s="1394"/>
      <c r="AV95" s="1394"/>
      <c r="AW95" s="1394"/>
      <c r="AX95" s="1394"/>
      <c r="AY95" s="1394"/>
      <c r="AZ95" s="1394"/>
      <c r="BA95" s="1394"/>
      <c r="BB95" s="1394"/>
      <c r="BC95" s="1394"/>
      <c r="BD95" s="1394"/>
      <c r="BE95" s="1394"/>
      <c r="BF95" s="1394"/>
      <c r="BG95" s="1394"/>
      <c r="BH95" s="1395"/>
      <c r="BJ95" s="1402"/>
      <c r="BK95" s="1403" t="s">
        <v>10</v>
      </c>
      <c r="BL95" s="1403">
        <f ca="1">SUM(BL77:BL94)</f>
        <v>0</v>
      </c>
      <c r="BM95" s="1403">
        <f t="shared" ref="BM95:CP95" ca="1" si="31">SUM(BM77:BM94)</f>
        <v>0</v>
      </c>
      <c r="BN95" s="1403">
        <f t="shared" ca="1" si="31"/>
        <v>0</v>
      </c>
      <c r="BO95" s="1403">
        <f t="shared" ca="1" si="31"/>
        <v>0</v>
      </c>
      <c r="BP95" s="1403">
        <f t="shared" ca="1" si="31"/>
        <v>0</v>
      </c>
      <c r="BQ95" s="1403">
        <f t="shared" ca="1" si="31"/>
        <v>219.00000000000003</v>
      </c>
      <c r="BR95" s="1403">
        <f t="shared" ca="1" si="31"/>
        <v>235.79999999999998</v>
      </c>
      <c r="BS95" s="1403">
        <f t="shared" ca="1" si="31"/>
        <v>222.6</v>
      </c>
      <c r="BT95" s="1403">
        <f t="shared" ca="1" si="31"/>
        <v>0</v>
      </c>
      <c r="BU95" s="1403">
        <f t="shared" ca="1" si="31"/>
        <v>0</v>
      </c>
      <c r="BV95" s="1403">
        <f t="shared" ca="1" si="31"/>
        <v>276.60000000000002</v>
      </c>
      <c r="BW95" s="1403">
        <f t="shared" ca="1" si="31"/>
        <v>192.60000000000002</v>
      </c>
      <c r="BX95" s="1403">
        <f t="shared" ca="1" si="31"/>
        <v>259.2</v>
      </c>
      <c r="BY95" s="1403">
        <f t="shared" ca="1" si="31"/>
        <v>261.60000000000002</v>
      </c>
      <c r="BZ95" s="1403">
        <f t="shared" ca="1" si="31"/>
        <v>230.39999999999998</v>
      </c>
      <c r="CA95" s="1403">
        <f t="shared" ca="1" si="31"/>
        <v>50.400000000000006</v>
      </c>
      <c r="CB95" s="1403">
        <f t="shared" ca="1" si="31"/>
        <v>45</v>
      </c>
      <c r="CC95" s="1403">
        <f t="shared" ca="1" si="31"/>
        <v>199.2</v>
      </c>
      <c r="CD95" s="1403">
        <f t="shared" ca="1" si="31"/>
        <v>202.79999999999998</v>
      </c>
      <c r="CE95" s="1403">
        <f t="shared" ca="1" si="31"/>
        <v>183.6</v>
      </c>
      <c r="CF95" s="1403">
        <f t="shared" ca="1" si="31"/>
        <v>156</v>
      </c>
      <c r="CG95" s="1403">
        <f t="shared" ca="1" si="31"/>
        <v>158.4</v>
      </c>
      <c r="CH95" s="1403">
        <f t="shared" ca="1" si="31"/>
        <v>60</v>
      </c>
      <c r="CI95" s="1403">
        <f t="shared" ca="1" si="31"/>
        <v>35.4</v>
      </c>
      <c r="CJ95" s="1403">
        <f t="shared" ca="1" si="31"/>
        <v>208.79999999999998</v>
      </c>
      <c r="CK95" s="1403">
        <f t="shared" ca="1" si="31"/>
        <v>213.6</v>
      </c>
      <c r="CL95" s="1403">
        <f t="shared" ca="1" si="31"/>
        <v>181.2</v>
      </c>
      <c r="CM95" s="1403">
        <f t="shared" ca="1" si="31"/>
        <v>139.19999999999999</v>
      </c>
      <c r="CN95" s="1403">
        <f t="shared" ca="1" si="31"/>
        <v>128.4</v>
      </c>
      <c r="CO95" s="1403">
        <f t="shared" ca="1" si="31"/>
        <v>16.2</v>
      </c>
      <c r="CP95" s="1404">
        <f t="shared" ca="1" si="31"/>
        <v>16.2</v>
      </c>
    </row>
    <row r="96" spans="23:94" ht="15.6" thickBot="1"/>
    <row r="97" spans="23:94" ht="16.8" thickBot="1">
      <c r="W97" s="1385"/>
      <c r="X97" s="1386"/>
      <c r="Y97" s="1386"/>
      <c r="Z97" s="1386"/>
      <c r="AA97" s="1386"/>
      <c r="AB97" s="1386"/>
      <c r="AC97" s="1386"/>
      <c r="AD97" s="1386"/>
      <c r="AE97" s="1386"/>
      <c r="AF97" s="1386"/>
      <c r="AG97" s="1386"/>
      <c r="AH97" s="1386"/>
      <c r="AI97" s="1386"/>
      <c r="AJ97" s="1386"/>
      <c r="AK97" s="1386"/>
      <c r="AL97" s="1386"/>
      <c r="AM97" s="1386"/>
      <c r="AN97" s="1386"/>
      <c r="AO97" s="1386"/>
      <c r="AP97" s="1386"/>
      <c r="AQ97" s="1386"/>
      <c r="AR97" s="1386"/>
      <c r="AS97" s="1386"/>
      <c r="AT97" s="1386"/>
      <c r="AU97" s="1386"/>
      <c r="AV97" s="1386"/>
      <c r="AW97" s="1386"/>
      <c r="AX97" s="1386"/>
      <c r="AY97" s="1386"/>
      <c r="AZ97" s="1386"/>
      <c r="BA97" s="1386"/>
      <c r="BB97" s="1386"/>
      <c r="BC97" s="1386"/>
      <c r="BD97" s="1386"/>
      <c r="BE97" s="1386"/>
      <c r="BF97" s="1386"/>
      <c r="BG97" s="1386"/>
      <c r="BH97" s="1387"/>
      <c r="BJ97" s="1396" t="str">
        <f>BJ27</f>
        <v>仕上げ合格</v>
      </c>
      <c r="BK97" s="1397"/>
      <c r="BL97" s="1397"/>
      <c r="BM97" s="1397"/>
      <c r="BN97" s="1397"/>
      <c r="BO97" s="1397"/>
      <c r="BP97" s="1397"/>
      <c r="BQ97" s="1397"/>
      <c r="BR97" s="1397"/>
      <c r="BS97" s="1397"/>
      <c r="BT97" s="1397"/>
      <c r="BU97" s="1397"/>
      <c r="BV97" s="1397"/>
      <c r="BW97" s="1397"/>
      <c r="BX97" s="1397"/>
      <c r="BY97" s="1397"/>
      <c r="BZ97" s="1397"/>
      <c r="CA97" s="1397"/>
      <c r="CB97" s="1397"/>
      <c r="CC97" s="1397"/>
      <c r="CD97" s="1397"/>
      <c r="CE97" s="1397"/>
      <c r="CF97" s="1397"/>
      <c r="CG97" s="1397"/>
      <c r="CH97" s="1397"/>
      <c r="CI97" s="1397"/>
      <c r="CJ97" s="1397"/>
      <c r="CK97" s="1397"/>
      <c r="CL97" s="1397"/>
      <c r="CM97" s="1397"/>
      <c r="CN97" s="1397"/>
      <c r="CO97" s="1397"/>
      <c r="CP97" s="1398"/>
    </row>
    <row r="98" spans="23:94">
      <c r="W98" s="1389" t="str">
        <f>W76</f>
        <v>機種名</v>
      </c>
      <c r="X98" s="1389" t="str">
        <f>X76</f>
        <v>仕上げ工数</v>
      </c>
      <c r="Y98" s="1389"/>
      <c r="Z98" s="1389"/>
      <c r="AA98" s="1389"/>
      <c r="AB98" s="1389"/>
      <c r="AC98" s="1389"/>
      <c r="AD98" s="1389"/>
      <c r="AE98" s="1389"/>
      <c r="AF98" s="1389"/>
      <c r="AG98" s="1389"/>
      <c r="AH98" s="1389"/>
      <c r="AI98" s="1389"/>
      <c r="AJ98" s="1389"/>
      <c r="AK98" s="1389"/>
      <c r="AL98" s="1389"/>
      <c r="AM98" s="1389"/>
      <c r="AN98" s="1389"/>
      <c r="AO98" s="1389"/>
      <c r="AP98" s="1389"/>
      <c r="AQ98" s="1389"/>
      <c r="AR98" s="1389"/>
      <c r="AS98" s="1389"/>
      <c r="AT98" s="1389"/>
      <c r="AU98" s="1389"/>
      <c r="AV98" s="1389"/>
      <c r="AW98" s="1389"/>
      <c r="AX98" s="1389"/>
      <c r="AY98" s="1389"/>
      <c r="AZ98" s="1389"/>
      <c r="BA98" s="1389"/>
      <c r="BB98" s="1389"/>
      <c r="BC98" s="1389"/>
      <c r="BD98" s="1389"/>
      <c r="BE98" s="1389"/>
      <c r="BF98" s="1389"/>
      <c r="BG98" s="1389"/>
      <c r="BH98" s="1389"/>
      <c r="BJ98" s="1399" t="str">
        <f>BJ76</f>
        <v>No.</v>
      </c>
      <c r="BK98" s="1400" t="str">
        <f t="shared" ref="BK98:CP98" si="32">BK76</f>
        <v>機種名</v>
      </c>
      <c r="BL98" s="1400">
        <f t="shared" si="32"/>
        <v>1</v>
      </c>
      <c r="BM98" s="1400">
        <f t="shared" si="32"/>
        <v>2</v>
      </c>
      <c r="BN98" s="1400">
        <f t="shared" si="32"/>
        <v>3</v>
      </c>
      <c r="BO98" s="1400">
        <f t="shared" si="32"/>
        <v>4</v>
      </c>
      <c r="BP98" s="1400">
        <f t="shared" si="32"/>
        <v>5</v>
      </c>
      <c r="BQ98" s="1400">
        <f t="shared" si="32"/>
        <v>6</v>
      </c>
      <c r="BR98" s="1400">
        <f t="shared" si="32"/>
        <v>7</v>
      </c>
      <c r="BS98" s="1400">
        <f t="shared" si="32"/>
        <v>8</v>
      </c>
      <c r="BT98" s="1400">
        <f t="shared" si="32"/>
        <v>9</v>
      </c>
      <c r="BU98" s="1400">
        <f t="shared" si="32"/>
        <v>10</v>
      </c>
      <c r="BV98" s="1400">
        <f t="shared" si="32"/>
        <v>11</v>
      </c>
      <c r="BW98" s="1400">
        <f t="shared" si="32"/>
        <v>12</v>
      </c>
      <c r="BX98" s="1400">
        <f t="shared" si="32"/>
        <v>13</v>
      </c>
      <c r="BY98" s="1400">
        <f t="shared" si="32"/>
        <v>14</v>
      </c>
      <c r="BZ98" s="1400">
        <f t="shared" si="32"/>
        <v>15</v>
      </c>
      <c r="CA98" s="1400">
        <f t="shared" si="32"/>
        <v>16</v>
      </c>
      <c r="CB98" s="1400">
        <f t="shared" si="32"/>
        <v>17</v>
      </c>
      <c r="CC98" s="1400">
        <f t="shared" si="32"/>
        <v>18</v>
      </c>
      <c r="CD98" s="1400">
        <f t="shared" si="32"/>
        <v>19</v>
      </c>
      <c r="CE98" s="1400">
        <f t="shared" si="32"/>
        <v>20</v>
      </c>
      <c r="CF98" s="1400">
        <f t="shared" si="32"/>
        <v>21</v>
      </c>
      <c r="CG98" s="1400">
        <f t="shared" si="32"/>
        <v>22</v>
      </c>
      <c r="CH98" s="1400">
        <f t="shared" si="32"/>
        <v>23</v>
      </c>
      <c r="CI98" s="1400">
        <f t="shared" si="32"/>
        <v>24</v>
      </c>
      <c r="CJ98" s="1400">
        <f t="shared" si="32"/>
        <v>25</v>
      </c>
      <c r="CK98" s="1400">
        <f t="shared" si="32"/>
        <v>26</v>
      </c>
      <c r="CL98" s="1400">
        <f t="shared" si="32"/>
        <v>27</v>
      </c>
      <c r="CM98" s="1400">
        <f t="shared" si="32"/>
        <v>28</v>
      </c>
      <c r="CN98" s="1400">
        <f t="shared" si="32"/>
        <v>29</v>
      </c>
      <c r="CO98" s="1400">
        <f t="shared" si="32"/>
        <v>30</v>
      </c>
      <c r="CP98" s="1401">
        <f t="shared" si="32"/>
        <v>31</v>
      </c>
    </row>
    <row r="99" spans="23:94">
      <c r="W99" s="1390" t="str">
        <f t="shared" ref="W99:X114" ca="1" si="33">W77</f>
        <v>MKC_PB</v>
      </c>
      <c r="X99" s="1391">
        <f t="shared" ca="1" si="33"/>
        <v>300</v>
      </c>
      <c r="Y99" s="1391"/>
      <c r="Z99" s="1391"/>
      <c r="AA99" s="1391"/>
      <c r="AB99" s="1391"/>
      <c r="AC99" s="1391"/>
      <c r="AD99" s="1391"/>
      <c r="AE99" s="1391"/>
      <c r="AF99" s="1391"/>
      <c r="AG99" s="1391"/>
      <c r="AH99" s="1391"/>
      <c r="AI99" s="1391"/>
      <c r="AJ99" s="1391"/>
      <c r="AK99" s="1391"/>
      <c r="AL99" s="1391"/>
      <c r="AM99" s="1391"/>
      <c r="AN99" s="1391"/>
      <c r="AO99" s="1391"/>
      <c r="AP99" s="1391"/>
      <c r="AQ99" s="1391"/>
      <c r="AR99" s="1391"/>
      <c r="AS99" s="1391"/>
      <c r="AT99" s="1391"/>
      <c r="AU99" s="1391"/>
      <c r="AV99" s="1391"/>
      <c r="AW99" s="1391"/>
      <c r="AX99" s="1391"/>
      <c r="AY99" s="1391"/>
      <c r="AZ99" s="1391"/>
      <c r="BA99" s="1391"/>
      <c r="BB99" s="1391"/>
      <c r="BC99" s="1391"/>
      <c r="BD99" s="1391"/>
      <c r="BE99" s="1391"/>
      <c r="BF99" s="1391"/>
      <c r="BG99" s="1391"/>
      <c r="BH99" s="1392"/>
      <c r="BJ99" s="1399">
        <f t="shared" ref="BJ99:BK114" ca="1" si="34">BJ77</f>
        <v>1</v>
      </c>
      <c r="BK99" s="1400" t="str">
        <f t="shared" ca="1" si="34"/>
        <v>MKC_PB</v>
      </c>
      <c r="BL99" s="1405">
        <f ca="1">IFERROR(BL29*$X99/1000,"")</f>
        <v>0</v>
      </c>
      <c r="BM99" s="1405">
        <f t="shared" ref="BM99:CP99" ca="1" si="35">IFERROR(BM29*$X99/1000,"")</f>
        <v>0</v>
      </c>
      <c r="BN99" s="1405">
        <f t="shared" ca="1" si="35"/>
        <v>0</v>
      </c>
      <c r="BO99" s="1405">
        <f t="shared" ca="1" si="35"/>
        <v>0</v>
      </c>
      <c r="BP99" s="1405">
        <f t="shared" ca="1" si="35"/>
        <v>0</v>
      </c>
      <c r="BQ99" s="1405">
        <f t="shared" ca="1" si="35"/>
        <v>0</v>
      </c>
      <c r="BR99" s="1405">
        <f t="shared" ca="1" si="35"/>
        <v>0</v>
      </c>
      <c r="BS99" s="1405">
        <f t="shared" ca="1" si="35"/>
        <v>7.2</v>
      </c>
      <c r="BT99" s="1405">
        <f t="shared" ca="1" si="35"/>
        <v>0</v>
      </c>
      <c r="BU99" s="1405">
        <f t="shared" ca="1" si="35"/>
        <v>0</v>
      </c>
      <c r="BV99" s="1405">
        <f t="shared" ca="1" si="35"/>
        <v>18</v>
      </c>
      <c r="BW99" s="1405">
        <f t="shared" ca="1" si="35"/>
        <v>18</v>
      </c>
      <c r="BX99" s="1405">
        <f t="shared" ca="1" si="35"/>
        <v>7.2</v>
      </c>
      <c r="BY99" s="1405">
        <f t="shared" ca="1" si="35"/>
        <v>32.4</v>
      </c>
      <c r="BZ99" s="1405">
        <f t="shared" ca="1" si="35"/>
        <v>7.2</v>
      </c>
      <c r="CA99" s="1405">
        <f t="shared" ca="1" si="35"/>
        <v>0</v>
      </c>
      <c r="CB99" s="1405">
        <f t="shared" ca="1" si="35"/>
        <v>0</v>
      </c>
      <c r="CC99" s="1405">
        <f t="shared" ca="1" si="35"/>
        <v>10.8</v>
      </c>
      <c r="CD99" s="1405">
        <f t="shared" ca="1" si="35"/>
        <v>7.2</v>
      </c>
      <c r="CE99" s="1405">
        <f t="shared" ca="1" si="35"/>
        <v>0</v>
      </c>
      <c r="CF99" s="1405">
        <f t="shared" ca="1" si="35"/>
        <v>0</v>
      </c>
      <c r="CG99" s="1405">
        <f t="shared" ca="1" si="35"/>
        <v>0</v>
      </c>
      <c r="CH99" s="1405">
        <f t="shared" ca="1" si="35"/>
        <v>0</v>
      </c>
      <c r="CI99" s="1405">
        <f t="shared" ca="1" si="35"/>
        <v>0</v>
      </c>
      <c r="CJ99" s="1405">
        <f t="shared" ca="1" si="35"/>
        <v>14.4</v>
      </c>
      <c r="CK99" s="1405">
        <f t="shared" ca="1" si="35"/>
        <v>14.4</v>
      </c>
      <c r="CL99" s="1405">
        <f t="shared" ca="1" si="35"/>
        <v>14.4</v>
      </c>
      <c r="CM99" s="1405">
        <f t="shared" ca="1" si="35"/>
        <v>10.8</v>
      </c>
      <c r="CN99" s="1405">
        <f t="shared" ca="1" si="35"/>
        <v>0</v>
      </c>
      <c r="CO99" s="1405">
        <f t="shared" ca="1" si="35"/>
        <v>0</v>
      </c>
      <c r="CP99" s="1406">
        <f t="shared" ca="1" si="35"/>
        <v>0</v>
      </c>
    </row>
    <row r="100" spans="23:94">
      <c r="W100" s="1390" t="str">
        <f t="shared" ca="1" si="33"/>
        <v>MKC_FF</v>
      </c>
      <c r="X100" s="1391">
        <f t="shared" ca="1" si="33"/>
        <v>300</v>
      </c>
      <c r="Y100" s="1391"/>
      <c r="Z100" s="1391"/>
      <c r="AA100" s="1391"/>
      <c r="AB100" s="1391"/>
      <c r="AC100" s="1391"/>
      <c r="AD100" s="1391"/>
      <c r="AE100" s="1391"/>
      <c r="AF100" s="1391"/>
      <c r="AG100" s="1391"/>
      <c r="AH100" s="1391"/>
      <c r="AI100" s="1391"/>
      <c r="AJ100" s="1391"/>
      <c r="AK100" s="1391"/>
      <c r="AL100" s="1391"/>
      <c r="AM100" s="1391"/>
      <c r="AN100" s="1391"/>
      <c r="AO100" s="1391"/>
      <c r="AP100" s="1391"/>
      <c r="AQ100" s="1391"/>
      <c r="AR100" s="1391"/>
      <c r="AS100" s="1391"/>
      <c r="AT100" s="1391"/>
      <c r="AU100" s="1391"/>
      <c r="AV100" s="1391"/>
      <c r="AW100" s="1391"/>
      <c r="AX100" s="1391"/>
      <c r="AY100" s="1391"/>
      <c r="AZ100" s="1391"/>
      <c r="BA100" s="1391"/>
      <c r="BB100" s="1391"/>
      <c r="BC100" s="1391"/>
      <c r="BD100" s="1391"/>
      <c r="BE100" s="1391"/>
      <c r="BF100" s="1391"/>
      <c r="BG100" s="1391"/>
      <c r="BH100" s="1392"/>
      <c r="BJ100" s="1399">
        <f t="shared" ca="1" si="34"/>
        <v>2</v>
      </c>
      <c r="BK100" s="1400" t="str">
        <f t="shared" ca="1" si="34"/>
        <v>MKC_FF</v>
      </c>
      <c r="BL100" s="1405">
        <f t="shared" ref="BL100:CP108" ca="1" si="36">IFERROR(BL30*$X100/1000,"")</f>
        <v>0</v>
      </c>
      <c r="BM100" s="1405">
        <f t="shared" ca="1" si="36"/>
        <v>0</v>
      </c>
      <c r="BN100" s="1405">
        <f t="shared" ca="1" si="36"/>
        <v>0</v>
      </c>
      <c r="BO100" s="1405">
        <f t="shared" ca="1" si="36"/>
        <v>0</v>
      </c>
      <c r="BP100" s="1405">
        <f t="shared" ca="1" si="36"/>
        <v>0</v>
      </c>
      <c r="BQ100" s="1405">
        <f t="shared" ca="1" si="36"/>
        <v>19.2</v>
      </c>
      <c r="BR100" s="1405">
        <f t="shared" ca="1" si="36"/>
        <v>19.2</v>
      </c>
      <c r="BS100" s="1405">
        <f t="shared" ca="1" si="36"/>
        <v>28.8</v>
      </c>
      <c r="BT100" s="1405">
        <f t="shared" ca="1" si="36"/>
        <v>0</v>
      </c>
      <c r="BU100" s="1405">
        <f t="shared" ca="1" si="36"/>
        <v>0</v>
      </c>
      <c r="BV100" s="1405">
        <f t="shared" ca="1" si="36"/>
        <v>19.2</v>
      </c>
      <c r="BW100" s="1405">
        <f t="shared" ca="1" si="36"/>
        <v>19.2</v>
      </c>
      <c r="BX100" s="1405">
        <f t="shared" ca="1" si="36"/>
        <v>19.2</v>
      </c>
      <c r="BY100" s="1405">
        <f t="shared" ca="1" si="36"/>
        <v>28.8</v>
      </c>
      <c r="BZ100" s="1405">
        <f t="shared" ca="1" si="36"/>
        <v>9.6</v>
      </c>
      <c r="CA100" s="1405">
        <f t="shared" ca="1" si="36"/>
        <v>0</v>
      </c>
      <c r="CB100" s="1405">
        <f t="shared" ca="1" si="36"/>
        <v>0</v>
      </c>
      <c r="CC100" s="1405">
        <f t="shared" ca="1" si="36"/>
        <v>9.6</v>
      </c>
      <c r="CD100" s="1405">
        <f t="shared" ca="1" si="36"/>
        <v>19.2</v>
      </c>
      <c r="CE100" s="1405">
        <f t="shared" ca="1" si="36"/>
        <v>28.8</v>
      </c>
      <c r="CF100" s="1405">
        <f t="shared" ca="1" si="36"/>
        <v>19.2</v>
      </c>
      <c r="CG100" s="1405">
        <f t="shared" ca="1" si="36"/>
        <v>19.2</v>
      </c>
      <c r="CH100" s="1405">
        <f t="shared" ca="1" si="36"/>
        <v>0</v>
      </c>
      <c r="CI100" s="1405">
        <f t="shared" ca="1" si="36"/>
        <v>0</v>
      </c>
      <c r="CJ100" s="1405">
        <f t="shared" ca="1" si="36"/>
        <v>28.8</v>
      </c>
      <c r="CK100" s="1405">
        <f t="shared" ca="1" si="36"/>
        <v>28.8</v>
      </c>
      <c r="CL100" s="1405">
        <f t="shared" ca="1" si="36"/>
        <v>28.8</v>
      </c>
      <c r="CM100" s="1405">
        <f t="shared" ca="1" si="36"/>
        <v>28.8</v>
      </c>
      <c r="CN100" s="1405">
        <f t="shared" ca="1" si="36"/>
        <v>28.8</v>
      </c>
      <c r="CO100" s="1405">
        <f t="shared" ca="1" si="36"/>
        <v>0</v>
      </c>
      <c r="CP100" s="1406">
        <f t="shared" ca="1" si="36"/>
        <v>0</v>
      </c>
    </row>
    <row r="101" spans="23:94">
      <c r="W101" s="1390" t="str">
        <f t="shared" ca="1" si="33"/>
        <v>MKC_FL</v>
      </c>
      <c r="X101" s="1391">
        <f t="shared" ca="1" si="33"/>
        <v>300</v>
      </c>
      <c r="Y101" s="1391"/>
      <c r="Z101" s="1391"/>
      <c r="AA101" s="1391"/>
      <c r="AB101" s="1391"/>
      <c r="AC101" s="1391"/>
      <c r="AD101" s="1391"/>
      <c r="AE101" s="1391"/>
      <c r="AF101" s="1391"/>
      <c r="AG101" s="1391"/>
      <c r="AH101" s="1391"/>
      <c r="AI101" s="1391"/>
      <c r="AJ101" s="1391"/>
      <c r="AK101" s="1391"/>
      <c r="AL101" s="1391"/>
      <c r="AM101" s="1391"/>
      <c r="AN101" s="1391"/>
      <c r="AO101" s="1391"/>
      <c r="AP101" s="1391"/>
      <c r="AQ101" s="1391"/>
      <c r="AR101" s="1391"/>
      <c r="AS101" s="1391"/>
      <c r="AT101" s="1391"/>
      <c r="AU101" s="1391"/>
      <c r="AV101" s="1391"/>
      <c r="AW101" s="1391"/>
      <c r="AX101" s="1391"/>
      <c r="AY101" s="1391"/>
      <c r="AZ101" s="1391"/>
      <c r="BA101" s="1391"/>
      <c r="BB101" s="1391"/>
      <c r="BC101" s="1391"/>
      <c r="BD101" s="1391"/>
      <c r="BE101" s="1391"/>
      <c r="BF101" s="1391"/>
      <c r="BG101" s="1391"/>
      <c r="BH101" s="1392"/>
      <c r="BJ101" s="1399">
        <f t="shared" ca="1" si="34"/>
        <v>3</v>
      </c>
      <c r="BK101" s="1400" t="str">
        <f t="shared" ca="1" si="34"/>
        <v>MKC_FL</v>
      </c>
      <c r="BL101" s="1405">
        <f t="shared" ca="1" si="36"/>
        <v>0</v>
      </c>
      <c r="BM101" s="1405">
        <f t="shared" ca="1" si="36"/>
        <v>0</v>
      </c>
      <c r="BN101" s="1405">
        <f t="shared" ca="1" si="36"/>
        <v>0</v>
      </c>
      <c r="BO101" s="1405">
        <f t="shared" ca="1" si="36"/>
        <v>0</v>
      </c>
      <c r="BP101" s="1405">
        <f t="shared" ca="1" si="36"/>
        <v>0</v>
      </c>
      <c r="BQ101" s="1405">
        <f t="shared" ca="1" si="36"/>
        <v>10.8</v>
      </c>
      <c r="BR101" s="1405">
        <f t="shared" ca="1" si="36"/>
        <v>5.4</v>
      </c>
      <c r="BS101" s="1405">
        <f t="shared" ca="1" si="36"/>
        <v>5.4</v>
      </c>
      <c r="BT101" s="1405">
        <f t="shared" ca="1" si="36"/>
        <v>0</v>
      </c>
      <c r="BU101" s="1405">
        <f t="shared" ca="1" si="36"/>
        <v>0</v>
      </c>
      <c r="BV101" s="1405">
        <f t="shared" ca="1" si="36"/>
        <v>10.8</v>
      </c>
      <c r="BW101" s="1405">
        <f t="shared" ca="1" si="36"/>
        <v>5.4</v>
      </c>
      <c r="BX101" s="1405">
        <f t="shared" ca="1" si="36"/>
        <v>5.4</v>
      </c>
      <c r="BY101" s="1405">
        <f t="shared" ca="1" si="36"/>
        <v>5.4</v>
      </c>
      <c r="BZ101" s="1405">
        <f t="shared" ca="1" si="36"/>
        <v>5.4</v>
      </c>
      <c r="CA101" s="1405">
        <f t="shared" ca="1" si="36"/>
        <v>0</v>
      </c>
      <c r="CB101" s="1405">
        <f t="shared" ca="1" si="36"/>
        <v>0</v>
      </c>
      <c r="CC101" s="1405">
        <f t="shared" ca="1" si="36"/>
        <v>5.4</v>
      </c>
      <c r="CD101" s="1405">
        <f t="shared" ca="1" si="36"/>
        <v>10.8</v>
      </c>
      <c r="CE101" s="1405">
        <f t="shared" ca="1" si="36"/>
        <v>5.4</v>
      </c>
      <c r="CF101" s="1405">
        <f t="shared" ca="1" si="36"/>
        <v>5.4</v>
      </c>
      <c r="CG101" s="1405">
        <f t="shared" ca="1" si="36"/>
        <v>5.4</v>
      </c>
      <c r="CH101" s="1405">
        <f t="shared" ca="1" si="36"/>
        <v>5.4</v>
      </c>
      <c r="CI101" s="1405">
        <f t="shared" ca="1" si="36"/>
        <v>0</v>
      </c>
      <c r="CJ101" s="1405">
        <f t="shared" ca="1" si="36"/>
        <v>5.4</v>
      </c>
      <c r="CK101" s="1405">
        <f t="shared" ca="1" si="36"/>
        <v>5.4</v>
      </c>
      <c r="CL101" s="1405">
        <f t="shared" ca="1" si="36"/>
        <v>5.4</v>
      </c>
      <c r="CM101" s="1405">
        <f t="shared" ca="1" si="36"/>
        <v>5.4</v>
      </c>
      <c r="CN101" s="1405">
        <f t="shared" ca="1" si="36"/>
        <v>5.4</v>
      </c>
      <c r="CO101" s="1405">
        <f t="shared" ca="1" si="36"/>
        <v>0</v>
      </c>
      <c r="CP101" s="1406">
        <f t="shared" ca="1" si="36"/>
        <v>0</v>
      </c>
    </row>
    <row r="102" spans="23:94">
      <c r="W102" s="1390" t="str">
        <f t="shared" ca="1" si="33"/>
        <v>MKC_MPR</v>
      </c>
      <c r="X102" s="1391">
        <f t="shared" ca="1" si="33"/>
        <v>300</v>
      </c>
      <c r="Y102" s="1391"/>
      <c r="Z102" s="1391"/>
      <c r="AA102" s="1391"/>
      <c r="AB102" s="1391"/>
      <c r="AC102" s="1391"/>
      <c r="AD102" s="1391"/>
      <c r="AE102" s="1391"/>
      <c r="AF102" s="1391"/>
      <c r="AG102" s="1391"/>
      <c r="AH102" s="1391"/>
      <c r="AI102" s="1391"/>
      <c r="AJ102" s="1391"/>
      <c r="AK102" s="1391"/>
      <c r="AL102" s="1391"/>
      <c r="AM102" s="1391"/>
      <c r="AN102" s="1391"/>
      <c r="AO102" s="1391"/>
      <c r="AP102" s="1391"/>
      <c r="AQ102" s="1391"/>
      <c r="AR102" s="1391"/>
      <c r="AS102" s="1391"/>
      <c r="AT102" s="1391"/>
      <c r="AU102" s="1391"/>
      <c r="AV102" s="1391"/>
      <c r="AW102" s="1391"/>
      <c r="AX102" s="1391"/>
      <c r="AY102" s="1391"/>
      <c r="AZ102" s="1391"/>
      <c r="BA102" s="1391"/>
      <c r="BB102" s="1391"/>
      <c r="BC102" s="1391"/>
      <c r="BD102" s="1391"/>
      <c r="BE102" s="1391"/>
      <c r="BF102" s="1391"/>
      <c r="BG102" s="1391"/>
      <c r="BH102" s="1392"/>
      <c r="BJ102" s="1399">
        <f t="shared" ca="1" si="34"/>
        <v>4</v>
      </c>
      <c r="BK102" s="1400" t="str">
        <f t="shared" ca="1" si="34"/>
        <v>MKC_MPR</v>
      </c>
      <c r="BL102" s="1405">
        <f t="shared" ca="1" si="36"/>
        <v>0</v>
      </c>
      <c r="BM102" s="1405">
        <f t="shared" ca="1" si="36"/>
        <v>0</v>
      </c>
      <c r="BN102" s="1405">
        <f t="shared" ca="1" si="36"/>
        <v>0</v>
      </c>
      <c r="BO102" s="1405">
        <f t="shared" ca="1" si="36"/>
        <v>0</v>
      </c>
      <c r="BP102" s="1405">
        <f t="shared" ca="1" si="36"/>
        <v>0</v>
      </c>
      <c r="BQ102" s="1405">
        <f t="shared" ca="1" si="36"/>
        <v>0</v>
      </c>
      <c r="BR102" s="1405">
        <f t="shared" ca="1" si="36"/>
        <v>0</v>
      </c>
      <c r="BS102" s="1405">
        <f t="shared" ca="1" si="36"/>
        <v>0</v>
      </c>
      <c r="BT102" s="1405">
        <f t="shared" ca="1" si="36"/>
        <v>0</v>
      </c>
      <c r="BU102" s="1405">
        <f t="shared" ca="1" si="36"/>
        <v>0</v>
      </c>
      <c r="BV102" s="1405">
        <f t="shared" ca="1" si="36"/>
        <v>32.4</v>
      </c>
      <c r="BW102" s="1405">
        <f t="shared" ca="1" si="36"/>
        <v>0</v>
      </c>
      <c r="BX102" s="1405">
        <f t="shared" ca="1" si="36"/>
        <v>0</v>
      </c>
      <c r="BY102" s="1405">
        <f t="shared" ca="1" si="36"/>
        <v>32.4</v>
      </c>
      <c r="BZ102" s="1405">
        <f t="shared" ca="1" si="36"/>
        <v>0</v>
      </c>
      <c r="CA102" s="1405">
        <f t="shared" ca="1" si="36"/>
        <v>0</v>
      </c>
      <c r="CB102" s="1405">
        <f t="shared" ca="1" si="36"/>
        <v>0</v>
      </c>
      <c r="CC102" s="1405">
        <f t="shared" ca="1" si="36"/>
        <v>0</v>
      </c>
      <c r="CD102" s="1405">
        <f t="shared" ca="1" si="36"/>
        <v>0</v>
      </c>
      <c r="CE102" s="1405">
        <f t="shared" ca="1" si="36"/>
        <v>0</v>
      </c>
      <c r="CF102" s="1405">
        <f t="shared" ca="1" si="36"/>
        <v>0</v>
      </c>
      <c r="CG102" s="1405">
        <f t="shared" ca="1" si="36"/>
        <v>32.4</v>
      </c>
      <c r="CH102" s="1405">
        <f t="shared" ca="1" si="36"/>
        <v>0</v>
      </c>
      <c r="CI102" s="1405">
        <f t="shared" ca="1" si="36"/>
        <v>0</v>
      </c>
      <c r="CJ102" s="1405">
        <f t="shared" ca="1" si="36"/>
        <v>0</v>
      </c>
      <c r="CK102" s="1405">
        <f t="shared" ca="1" si="36"/>
        <v>32.4</v>
      </c>
      <c r="CL102" s="1405">
        <f t="shared" ca="1" si="36"/>
        <v>0</v>
      </c>
      <c r="CM102" s="1405">
        <f t="shared" ca="1" si="36"/>
        <v>0</v>
      </c>
      <c r="CN102" s="1405">
        <f t="shared" ca="1" si="36"/>
        <v>0</v>
      </c>
      <c r="CO102" s="1405">
        <f t="shared" ca="1" si="36"/>
        <v>0</v>
      </c>
      <c r="CP102" s="1406">
        <f t="shared" ca="1" si="36"/>
        <v>0</v>
      </c>
    </row>
    <row r="103" spans="23:94">
      <c r="W103" s="1390" t="str">
        <f t="shared" ca="1" si="33"/>
        <v>MKC_MPL</v>
      </c>
      <c r="X103" s="1391">
        <f t="shared" ca="1" si="33"/>
        <v>300</v>
      </c>
      <c r="Y103" s="1391"/>
      <c r="Z103" s="1391"/>
      <c r="AA103" s="1391"/>
      <c r="AB103" s="1391"/>
      <c r="AC103" s="1391"/>
      <c r="AD103" s="1391"/>
      <c r="AE103" s="1391"/>
      <c r="AF103" s="1391"/>
      <c r="AG103" s="1391"/>
      <c r="AH103" s="1391"/>
      <c r="AI103" s="1391"/>
      <c r="AJ103" s="1391"/>
      <c r="AK103" s="1391"/>
      <c r="AL103" s="1391"/>
      <c r="AM103" s="1391"/>
      <c r="AN103" s="1391"/>
      <c r="AO103" s="1391"/>
      <c r="AP103" s="1391"/>
      <c r="AQ103" s="1391"/>
      <c r="AR103" s="1391"/>
      <c r="AS103" s="1391"/>
      <c r="AT103" s="1391"/>
      <c r="AU103" s="1391"/>
      <c r="AV103" s="1391"/>
      <c r="AW103" s="1391"/>
      <c r="AX103" s="1391"/>
      <c r="AY103" s="1391"/>
      <c r="AZ103" s="1391"/>
      <c r="BA103" s="1391"/>
      <c r="BB103" s="1391"/>
      <c r="BC103" s="1391"/>
      <c r="BD103" s="1391"/>
      <c r="BE103" s="1391"/>
      <c r="BF103" s="1391"/>
      <c r="BG103" s="1391"/>
      <c r="BH103" s="1392"/>
      <c r="BJ103" s="1399">
        <f t="shared" ca="1" si="34"/>
        <v>5</v>
      </c>
      <c r="BK103" s="1400" t="str">
        <f t="shared" ca="1" si="34"/>
        <v>MKC_MPL</v>
      </c>
      <c r="BL103" s="1405">
        <f t="shared" ca="1" si="36"/>
        <v>0</v>
      </c>
      <c r="BM103" s="1405">
        <f t="shared" ca="1" si="36"/>
        <v>0</v>
      </c>
      <c r="BN103" s="1405">
        <f t="shared" ca="1" si="36"/>
        <v>0</v>
      </c>
      <c r="BO103" s="1405">
        <f t="shared" ca="1" si="36"/>
        <v>0</v>
      </c>
      <c r="BP103" s="1405">
        <f t="shared" ca="1" si="36"/>
        <v>0</v>
      </c>
      <c r="BQ103" s="1405">
        <f t="shared" ca="1" si="36"/>
        <v>0</v>
      </c>
      <c r="BR103" s="1405">
        <f t="shared" ca="1" si="36"/>
        <v>32.4</v>
      </c>
      <c r="BS103" s="1405">
        <f t="shared" ca="1" si="36"/>
        <v>0</v>
      </c>
      <c r="BT103" s="1405">
        <f t="shared" ca="1" si="36"/>
        <v>0</v>
      </c>
      <c r="BU103" s="1405">
        <f t="shared" ca="1" si="36"/>
        <v>0</v>
      </c>
      <c r="BV103" s="1405">
        <f t="shared" ca="1" si="36"/>
        <v>0</v>
      </c>
      <c r="BW103" s="1405">
        <f t="shared" ca="1" si="36"/>
        <v>32.4</v>
      </c>
      <c r="BX103" s="1405">
        <f t="shared" ca="1" si="36"/>
        <v>0</v>
      </c>
      <c r="BY103" s="1405">
        <f t="shared" ca="1" si="36"/>
        <v>0</v>
      </c>
      <c r="BZ103" s="1405">
        <f t="shared" ca="1" si="36"/>
        <v>0</v>
      </c>
      <c r="CA103" s="1405">
        <f t="shared" ca="1" si="36"/>
        <v>0</v>
      </c>
      <c r="CB103" s="1405">
        <f t="shared" ca="1" si="36"/>
        <v>0</v>
      </c>
      <c r="CC103" s="1405">
        <f t="shared" ca="1" si="36"/>
        <v>32.4</v>
      </c>
      <c r="CD103" s="1405">
        <f t="shared" ca="1" si="36"/>
        <v>0</v>
      </c>
      <c r="CE103" s="1405">
        <f t="shared" ca="1" si="36"/>
        <v>32.4</v>
      </c>
      <c r="CF103" s="1405">
        <f t="shared" ca="1" si="36"/>
        <v>0</v>
      </c>
      <c r="CG103" s="1405">
        <f t="shared" ca="1" si="36"/>
        <v>0</v>
      </c>
      <c r="CH103" s="1405">
        <f t="shared" ca="1" si="36"/>
        <v>0</v>
      </c>
      <c r="CI103" s="1405">
        <f t="shared" ca="1" si="36"/>
        <v>0</v>
      </c>
      <c r="CJ103" s="1405">
        <f t="shared" ca="1" si="36"/>
        <v>32.4</v>
      </c>
      <c r="CK103" s="1405">
        <f t="shared" ca="1" si="36"/>
        <v>0</v>
      </c>
      <c r="CL103" s="1405">
        <f t="shared" ca="1" si="36"/>
        <v>0</v>
      </c>
      <c r="CM103" s="1405">
        <f t="shared" ca="1" si="36"/>
        <v>0</v>
      </c>
      <c r="CN103" s="1405">
        <f t="shared" ca="1" si="36"/>
        <v>0</v>
      </c>
      <c r="CO103" s="1405">
        <f t="shared" ca="1" si="36"/>
        <v>0</v>
      </c>
      <c r="CP103" s="1406">
        <f t="shared" ca="1" si="36"/>
        <v>0</v>
      </c>
    </row>
    <row r="104" spans="23:94">
      <c r="W104" s="1390" t="str">
        <f t="shared" ca="1" si="33"/>
        <v>MKC_SWA</v>
      </c>
      <c r="X104" s="1391">
        <f t="shared" ca="1" si="33"/>
        <v>300</v>
      </c>
      <c r="Y104" s="1391"/>
      <c r="Z104" s="1391"/>
      <c r="AA104" s="1391"/>
      <c r="AB104" s="1391"/>
      <c r="AC104" s="1391"/>
      <c r="AD104" s="1391"/>
      <c r="AE104" s="1391"/>
      <c r="AF104" s="1391"/>
      <c r="AG104" s="1391"/>
      <c r="AH104" s="1391"/>
      <c r="AI104" s="1391"/>
      <c r="AJ104" s="1391"/>
      <c r="AK104" s="1391"/>
      <c r="AL104" s="1391"/>
      <c r="AM104" s="1391"/>
      <c r="AN104" s="1391"/>
      <c r="AO104" s="1391"/>
      <c r="AP104" s="1391"/>
      <c r="AQ104" s="1391"/>
      <c r="AR104" s="1391"/>
      <c r="AS104" s="1391"/>
      <c r="AT104" s="1391"/>
      <c r="AU104" s="1391"/>
      <c r="AV104" s="1391"/>
      <c r="AW104" s="1391"/>
      <c r="AX104" s="1391"/>
      <c r="AY104" s="1391"/>
      <c r="AZ104" s="1391"/>
      <c r="BA104" s="1391"/>
      <c r="BB104" s="1391"/>
      <c r="BC104" s="1391"/>
      <c r="BD104" s="1391"/>
      <c r="BE104" s="1391"/>
      <c r="BF104" s="1391"/>
      <c r="BG104" s="1391"/>
      <c r="BH104" s="1392"/>
      <c r="BJ104" s="1399">
        <f t="shared" ca="1" si="34"/>
        <v>6</v>
      </c>
      <c r="BK104" s="1400" t="str">
        <f t="shared" ca="1" si="34"/>
        <v>MKC_SWA</v>
      </c>
      <c r="BL104" s="1405">
        <f t="shared" ca="1" si="36"/>
        <v>0</v>
      </c>
      <c r="BM104" s="1405">
        <f t="shared" ca="1" si="36"/>
        <v>0</v>
      </c>
      <c r="BN104" s="1405">
        <f t="shared" ca="1" si="36"/>
        <v>0</v>
      </c>
      <c r="BO104" s="1405">
        <f t="shared" ca="1" si="36"/>
        <v>0</v>
      </c>
      <c r="BP104" s="1405">
        <f t="shared" ca="1" si="36"/>
        <v>0</v>
      </c>
      <c r="BQ104" s="1405">
        <f t="shared" ca="1" si="36"/>
        <v>0</v>
      </c>
      <c r="BR104" s="1405">
        <f t="shared" ca="1" si="36"/>
        <v>36</v>
      </c>
      <c r="BS104" s="1405">
        <f t="shared" ca="1" si="36"/>
        <v>0</v>
      </c>
      <c r="BT104" s="1405">
        <f t="shared" ca="1" si="36"/>
        <v>0</v>
      </c>
      <c r="BU104" s="1405">
        <f t="shared" ca="1" si="36"/>
        <v>0</v>
      </c>
      <c r="BV104" s="1405">
        <f t="shared" ca="1" si="36"/>
        <v>0</v>
      </c>
      <c r="BW104" s="1405">
        <f t="shared" ca="1" si="36"/>
        <v>0</v>
      </c>
      <c r="BX104" s="1405">
        <f t="shared" ca="1" si="36"/>
        <v>21.6</v>
      </c>
      <c r="BY104" s="1405">
        <f t="shared" ca="1" si="36"/>
        <v>0</v>
      </c>
      <c r="BZ104" s="1405">
        <f t="shared" ca="1" si="36"/>
        <v>0</v>
      </c>
      <c r="CA104" s="1405">
        <f t="shared" ca="1" si="36"/>
        <v>0</v>
      </c>
      <c r="CB104" s="1405">
        <f t="shared" ca="1" si="36"/>
        <v>0</v>
      </c>
      <c r="CC104" s="1405">
        <f t="shared" ca="1" si="36"/>
        <v>0</v>
      </c>
      <c r="CD104" s="1405">
        <f t="shared" ca="1" si="36"/>
        <v>0</v>
      </c>
      <c r="CE104" s="1405">
        <f t="shared" ca="1" si="36"/>
        <v>0</v>
      </c>
      <c r="CF104" s="1405">
        <f t="shared" ca="1" si="36"/>
        <v>7.2</v>
      </c>
      <c r="CG104" s="1405">
        <f t="shared" ca="1" si="36"/>
        <v>0</v>
      </c>
      <c r="CH104" s="1405">
        <f t="shared" ca="1" si="36"/>
        <v>0</v>
      </c>
      <c r="CI104" s="1405">
        <f t="shared" ca="1" si="36"/>
        <v>0</v>
      </c>
      <c r="CJ104" s="1405">
        <f t="shared" ca="1" si="36"/>
        <v>0</v>
      </c>
      <c r="CK104" s="1405">
        <f t="shared" ca="1" si="36"/>
        <v>14.4</v>
      </c>
      <c r="CL104" s="1405">
        <f t="shared" ca="1" si="36"/>
        <v>14.4</v>
      </c>
      <c r="CM104" s="1405">
        <f t="shared" ca="1" si="36"/>
        <v>0</v>
      </c>
      <c r="CN104" s="1405">
        <f t="shared" ca="1" si="36"/>
        <v>0</v>
      </c>
      <c r="CO104" s="1405">
        <f t="shared" ca="1" si="36"/>
        <v>0</v>
      </c>
      <c r="CP104" s="1406">
        <f t="shared" ca="1" si="36"/>
        <v>0</v>
      </c>
    </row>
    <row r="105" spans="23:94">
      <c r="W105" s="1390" t="str">
        <f t="shared" ca="1" si="33"/>
        <v>MKR_HP</v>
      </c>
      <c r="X105" s="1391">
        <f t="shared" ca="1" si="33"/>
        <v>300</v>
      </c>
      <c r="Y105" s="1391"/>
      <c r="Z105" s="1391"/>
      <c r="AA105" s="1391"/>
      <c r="AB105" s="1391"/>
      <c r="AC105" s="1391"/>
      <c r="AD105" s="1391"/>
      <c r="AE105" s="1391"/>
      <c r="AF105" s="1391"/>
      <c r="AG105" s="1391"/>
      <c r="AH105" s="1391"/>
      <c r="AI105" s="1391"/>
      <c r="AJ105" s="1391"/>
      <c r="AK105" s="1391"/>
      <c r="AL105" s="1391"/>
      <c r="AM105" s="1391"/>
      <c r="AN105" s="1391"/>
      <c r="AO105" s="1391"/>
      <c r="AP105" s="1391"/>
      <c r="AQ105" s="1391"/>
      <c r="AR105" s="1391"/>
      <c r="AS105" s="1391"/>
      <c r="AT105" s="1391"/>
      <c r="AU105" s="1391"/>
      <c r="AV105" s="1391"/>
      <c r="AW105" s="1391"/>
      <c r="AX105" s="1391"/>
      <c r="AY105" s="1391"/>
      <c r="AZ105" s="1391"/>
      <c r="BA105" s="1391"/>
      <c r="BB105" s="1391"/>
      <c r="BC105" s="1391"/>
      <c r="BD105" s="1391"/>
      <c r="BE105" s="1391"/>
      <c r="BF105" s="1391"/>
      <c r="BG105" s="1391"/>
      <c r="BH105" s="1392"/>
      <c r="BJ105" s="1399">
        <f t="shared" ca="1" si="34"/>
        <v>7</v>
      </c>
      <c r="BK105" s="1400" t="str">
        <f t="shared" ca="1" si="34"/>
        <v>MKR_HP</v>
      </c>
      <c r="BL105" s="1405">
        <f t="shared" ca="1" si="36"/>
        <v>0</v>
      </c>
      <c r="BM105" s="1405">
        <f t="shared" ca="1" si="36"/>
        <v>0</v>
      </c>
      <c r="BN105" s="1405">
        <f t="shared" ca="1" si="36"/>
        <v>0</v>
      </c>
      <c r="BO105" s="1405">
        <f t="shared" ca="1" si="36"/>
        <v>0</v>
      </c>
      <c r="BP105" s="1405">
        <f t="shared" ca="1" si="36"/>
        <v>0</v>
      </c>
      <c r="BQ105" s="1405">
        <f t="shared" ca="1" si="36"/>
        <v>0</v>
      </c>
      <c r="BR105" s="1405">
        <f t="shared" ca="1" si="36"/>
        <v>0</v>
      </c>
      <c r="BS105" s="1405">
        <f t="shared" ca="1" si="36"/>
        <v>0</v>
      </c>
      <c r="BT105" s="1405">
        <f t="shared" ca="1" si="36"/>
        <v>0</v>
      </c>
      <c r="BU105" s="1405">
        <f t="shared" ca="1" si="36"/>
        <v>0</v>
      </c>
      <c r="BV105" s="1405">
        <f t="shared" ca="1" si="36"/>
        <v>0</v>
      </c>
      <c r="BW105" s="1405">
        <f t="shared" ca="1" si="36"/>
        <v>0</v>
      </c>
      <c r="BX105" s="1405">
        <f t="shared" ca="1" si="36"/>
        <v>0</v>
      </c>
      <c r="BY105" s="1405">
        <f t="shared" ca="1" si="36"/>
        <v>0</v>
      </c>
      <c r="BZ105" s="1405">
        <f t="shared" ca="1" si="36"/>
        <v>0.3</v>
      </c>
      <c r="CA105" s="1405">
        <f t="shared" ca="1" si="36"/>
        <v>0</v>
      </c>
      <c r="CB105" s="1405">
        <f t="shared" ca="1" si="36"/>
        <v>0</v>
      </c>
      <c r="CC105" s="1405">
        <f t="shared" ca="1" si="36"/>
        <v>35.700000000000003</v>
      </c>
      <c r="CD105" s="1405">
        <f t="shared" ca="1" si="36"/>
        <v>18</v>
      </c>
      <c r="CE105" s="1405">
        <f t="shared" ca="1" si="36"/>
        <v>0</v>
      </c>
      <c r="CF105" s="1405">
        <f t="shared" ca="1" si="36"/>
        <v>18</v>
      </c>
      <c r="CG105" s="1405">
        <f t="shared" ca="1" si="36"/>
        <v>18</v>
      </c>
      <c r="CH105" s="1405">
        <f t="shared" ca="1" si="36"/>
        <v>0</v>
      </c>
      <c r="CI105" s="1405">
        <f t="shared" ca="1" si="36"/>
        <v>0</v>
      </c>
      <c r="CJ105" s="1405">
        <f t="shared" ca="1" si="36"/>
        <v>0</v>
      </c>
      <c r="CK105" s="1405">
        <f t="shared" ca="1" si="36"/>
        <v>0</v>
      </c>
      <c r="CL105" s="1405">
        <f t="shared" ca="1" si="36"/>
        <v>0</v>
      </c>
      <c r="CM105" s="1405">
        <f t="shared" ca="1" si="36"/>
        <v>0</v>
      </c>
      <c r="CN105" s="1405">
        <f t="shared" ca="1" si="36"/>
        <v>0</v>
      </c>
      <c r="CO105" s="1405">
        <f t="shared" ca="1" si="36"/>
        <v>0</v>
      </c>
      <c r="CP105" s="1406">
        <f t="shared" ca="1" si="36"/>
        <v>0</v>
      </c>
    </row>
    <row r="106" spans="23:94">
      <c r="W106" s="1390" t="str">
        <f t="shared" ca="1" si="33"/>
        <v>MKR_PB</v>
      </c>
      <c r="X106" s="1391">
        <f t="shared" ca="1" si="33"/>
        <v>300</v>
      </c>
      <c r="Y106" s="1391"/>
      <c r="Z106" s="1391"/>
      <c r="AA106" s="1391"/>
      <c r="AB106" s="1391"/>
      <c r="AC106" s="1391"/>
      <c r="AD106" s="1391"/>
      <c r="AE106" s="1391"/>
      <c r="AF106" s="1391"/>
      <c r="AG106" s="1391"/>
      <c r="AH106" s="1391"/>
      <c r="AI106" s="1391"/>
      <c r="AJ106" s="1391"/>
      <c r="AK106" s="1391"/>
      <c r="AL106" s="1391"/>
      <c r="AM106" s="1391"/>
      <c r="AN106" s="1391"/>
      <c r="AO106" s="1391"/>
      <c r="AP106" s="1391"/>
      <c r="AQ106" s="1391"/>
      <c r="AR106" s="1391"/>
      <c r="AS106" s="1391"/>
      <c r="AT106" s="1391"/>
      <c r="AU106" s="1391"/>
      <c r="AV106" s="1391"/>
      <c r="AW106" s="1391"/>
      <c r="AX106" s="1391"/>
      <c r="AY106" s="1391"/>
      <c r="AZ106" s="1391"/>
      <c r="BA106" s="1391"/>
      <c r="BB106" s="1391"/>
      <c r="BC106" s="1391"/>
      <c r="BD106" s="1391"/>
      <c r="BE106" s="1391"/>
      <c r="BF106" s="1391"/>
      <c r="BG106" s="1391"/>
      <c r="BH106" s="1392"/>
      <c r="BJ106" s="1399">
        <f t="shared" ca="1" si="34"/>
        <v>8</v>
      </c>
      <c r="BK106" s="1400" t="str">
        <f t="shared" ca="1" si="34"/>
        <v>MKR_PB</v>
      </c>
      <c r="BL106" s="1405">
        <f t="shared" ca="1" si="36"/>
        <v>0</v>
      </c>
      <c r="BM106" s="1405">
        <f t="shared" ca="1" si="36"/>
        <v>0</v>
      </c>
      <c r="BN106" s="1405">
        <f t="shared" ca="1" si="36"/>
        <v>0</v>
      </c>
      <c r="BO106" s="1405">
        <f t="shared" ca="1" si="36"/>
        <v>0</v>
      </c>
      <c r="BP106" s="1405">
        <f t="shared" ca="1" si="36"/>
        <v>0</v>
      </c>
      <c r="BQ106" s="1405">
        <f t="shared" ca="1" si="36"/>
        <v>0</v>
      </c>
      <c r="BR106" s="1405">
        <f t="shared" ca="1" si="36"/>
        <v>0</v>
      </c>
      <c r="BS106" s="1405">
        <f t="shared" ca="1" si="36"/>
        <v>0</v>
      </c>
      <c r="BT106" s="1405">
        <f t="shared" ca="1" si="36"/>
        <v>0</v>
      </c>
      <c r="BU106" s="1405">
        <f t="shared" ca="1" si="36"/>
        <v>0</v>
      </c>
      <c r="BV106" s="1405">
        <f t="shared" ca="1" si="36"/>
        <v>0</v>
      </c>
      <c r="BW106" s="1405">
        <f t="shared" ca="1" si="36"/>
        <v>0</v>
      </c>
      <c r="BX106" s="1405">
        <f t="shared" ca="1" si="36"/>
        <v>0</v>
      </c>
      <c r="BY106" s="1405">
        <f t="shared" ca="1" si="36"/>
        <v>0</v>
      </c>
      <c r="BZ106" s="1405">
        <f t="shared" ca="1" si="36"/>
        <v>0</v>
      </c>
      <c r="CA106" s="1405">
        <f t="shared" ca="1" si="36"/>
        <v>0</v>
      </c>
      <c r="CB106" s="1405">
        <f t="shared" ca="1" si="36"/>
        <v>0</v>
      </c>
      <c r="CC106" s="1405">
        <f t="shared" ca="1" si="36"/>
        <v>8.1</v>
      </c>
      <c r="CD106" s="1405">
        <f t="shared" ca="1" si="36"/>
        <v>0</v>
      </c>
      <c r="CE106" s="1405">
        <f t="shared" ca="1" si="36"/>
        <v>0</v>
      </c>
      <c r="CF106" s="1405">
        <f t="shared" ca="1" si="36"/>
        <v>0</v>
      </c>
      <c r="CG106" s="1405">
        <f t="shared" ca="1" si="36"/>
        <v>21.6</v>
      </c>
      <c r="CH106" s="1405">
        <f t="shared" ca="1" si="36"/>
        <v>7.2</v>
      </c>
      <c r="CI106" s="1405">
        <f t="shared" ca="1" si="36"/>
        <v>7.2</v>
      </c>
      <c r="CJ106" s="1405">
        <f t="shared" ca="1" si="36"/>
        <v>14.4</v>
      </c>
      <c r="CK106" s="1405">
        <f t="shared" ca="1" si="36"/>
        <v>21.6</v>
      </c>
      <c r="CL106" s="1405">
        <f t="shared" ca="1" si="36"/>
        <v>0</v>
      </c>
      <c r="CM106" s="1405">
        <f t="shared" ca="1" si="36"/>
        <v>0</v>
      </c>
      <c r="CN106" s="1405">
        <f t="shared" ca="1" si="36"/>
        <v>0</v>
      </c>
      <c r="CO106" s="1405">
        <f t="shared" ca="1" si="36"/>
        <v>0</v>
      </c>
      <c r="CP106" s="1406">
        <f t="shared" ca="1" si="36"/>
        <v>0</v>
      </c>
    </row>
    <row r="107" spans="23:94">
      <c r="W107" s="1390" t="str">
        <f t="shared" ca="1" si="33"/>
        <v>MLC_RC</v>
      </c>
      <c r="X107" s="1391">
        <f t="shared" ca="1" si="33"/>
        <v>300</v>
      </c>
      <c r="Y107" s="1391"/>
      <c r="Z107" s="1391"/>
      <c r="AA107" s="1391"/>
      <c r="AB107" s="1391"/>
      <c r="AC107" s="1391"/>
      <c r="AD107" s="1391"/>
      <c r="AE107" s="1391"/>
      <c r="AF107" s="1391"/>
      <c r="AG107" s="1391"/>
      <c r="AH107" s="1391"/>
      <c r="AI107" s="1391"/>
      <c r="AJ107" s="1391"/>
      <c r="AK107" s="1391"/>
      <c r="AL107" s="1391"/>
      <c r="AM107" s="1391"/>
      <c r="AN107" s="1391"/>
      <c r="AO107" s="1391"/>
      <c r="AP107" s="1391"/>
      <c r="AQ107" s="1391"/>
      <c r="AR107" s="1391"/>
      <c r="AS107" s="1391"/>
      <c r="AT107" s="1391"/>
      <c r="AU107" s="1391"/>
      <c r="AV107" s="1391"/>
      <c r="AW107" s="1391"/>
      <c r="AX107" s="1391"/>
      <c r="AY107" s="1391"/>
      <c r="AZ107" s="1391"/>
      <c r="BA107" s="1391"/>
      <c r="BB107" s="1391"/>
      <c r="BC107" s="1391"/>
      <c r="BD107" s="1391"/>
      <c r="BE107" s="1391"/>
      <c r="BF107" s="1391"/>
      <c r="BG107" s="1391"/>
      <c r="BH107" s="1392"/>
      <c r="BJ107" s="1399">
        <f t="shared" ca="1" si="34"/>
        <v>9</v>
      </c>
      <c r="BK107" s="1400" t="str">
        <f t="shared" ca="1" si="34"/>
        <v>MLC_RC</v>
      </c>
      <c r="BL107" s="1405">
        <f t="shared" ca="1" si="36"/>
        <v>0</v>
      </c>
      <c r="BM107" s="1405">
        <f t="shared" ca="1" si="36"/>
        <v>0</v>
      </c>
      <c r="BN107" s="1405">
        <f t="shared" ca="1" si="36"/>
        <v>0</v>
      </c>
      <c r="BO107" s="1405">
        <f t="shared" ca="1" si="36"/>
        <v>0</v>
      </c>
      <c r="BP107" s="1405">
        <f t="shared" ca="1" si="36"/>
        <v>7.2</v>
      </c>
      <c r="BQ107" s="1405">
        <f t="shared" ca="1" si="36"/>
        <v>9.6</v>
      </c>
      <c r="BR107" s="1405">
        <f t="shared" ca="1" si="36"/>
        <v>28.8</v>
      </c>
      <c r="BS107" s="1405">
        <f t="shared" ca="1" si="36"/>
        <v>20.100000000000001</v>
      </c>
      <c r="BT107" s="1405">
        <f t="shared" ca="1" si="36"/>
        <v>19.2</v>
      </c>
      <c r="BU107" s="1405">
        <f t="shared" ca="1" si="36"/>
        <v>19.2</v>
      </c>
      <c r="BV107" s="1405">
        <f t="shared" ca="1" si="36"/>
        <v>28.8</v>
      </c>
      <c r="BW107" s="1405">
        <f t="shared" ca="1" si="36"/>
        <v>19.2</v>
      </c>
      <c r="BX107" s="1405">
        <f t="shared" ca="1" si="36"/>
        <v>28.8</v>
      </c>
      <c r="BY107" s="1405">
        <f t="shared" ca="1" si="36"/>
        <v>9.6</v>
      </c>
      <c r="BZ107" s="1405">
        <f t="shared" ca="1" si="36"/>
        <v>57.6</v>
      </c>
      <c r="CA107" s="1405">
        <f t="shared" ca="1" si="36"/>
        <v>38.4</v>
      </c>
      <c r="CB107" s="1405">
        <f t="shared" ca="1" si="36"/>
        <v>9.6</v>
      </c>
      <c r="CC107" s="1405">
        <f t="shared" ca="1" si="36"/>
        <v>9.6</v>
      </c>
      <c r="CD107" s="1405">
        <f t="shared" ca="1" si="36"/>
        <v>46.8</v>
      </c>
      <c r="CE107" s="1405">
        <f t="shared" ca="1" si="36"/>
        <v>38.4</v>
      </c>
      <c r="CF107" s="1405">
        <f t="shared" ca="1" si="36"/>
        <v>28.8</v>
      </c>
      <c r="CG107" s="1405">
        <f t="shared" ca="1" si="36"/>
        <v>48</v>
      </c>
      <c r="CH107" s="1405">
        <f t="shared" ca="1" si="36"/>
        <v>38.4</v>
      </c>
      <c r="CI107" s="1405">
        <f t="shared" ca="1" si="36"/>
        <v>19.2</v>
      </c>
      <c r="CJ107" s="1405">
        <f t="shared" ca="1" si="36"/>
        <v>57.6</v>
      </c>
      <c r="CK107" s="1405">
        <f t="shared" ca="1" si="36"/>
        <v>48</v>
      </c>
      <c r="CL107" s="1405">
        <f t="shared" ca="1" si="36"/>
        <v>48</v>
      </c>
      <c r="CM107" s="1405">
        <f t="shared" ca="1" si="36"/>
        <v>48</v>
      </c>
      <c r="CN107" s="1405">
        <f t="shared" ca="1" si="36"/>
        <v>48</v>
      </c>
      <c r="CO107" s="1405">
        <f t="shared" ca="1" si="36"/>
        <v>0</v>
      </c>
      <c r="CP107" s="1406">
        <f t="shared" ca="1" si="36"/>
        <v>0</v>
      </c>
    </row>
    <row r="108" spans="23:94">
      <c r="W108" s="1390" t="str">
        <f t="shared" ca="1" si="33"/>
        <v>MLT_SWA</v>
      </c>
      <c r="X108" s="1391">
        <f t="shared" ca="1" si="33"/>
        <v>300</v>
      </c>
      <c r="Y108" s="1391"/>
      <c r="Z108" s="1391"/>
      <c r="AA108" s="1391"/>
      <c r="AB108" s="1391"/>
      <c r="AC108" s="1391"/>
      <c r="AD108" s="1391"/>
      <c r="AE108" s="1391"/>
      <c r="AF108" s="1391"/>
      <c r="AG108" s="1391"/>
      <c r="AH108" s="1391"/>
      <c r="AI108" s="1391"/>
      <c r="AJ108" s="1391"/>
      <c r="AK108" s="1391"/>
      <c r="AL108" s="1391"/>
      <c r="AM108" s="1391"/>
      <c r="AN108" s="1391"/>
      <c r="AO108" s="1391"/>
      <c r="AP108" s="1391"/>
      <c r="AQ108" s="1391"/>
      <c r="AR108" s="1391"/>
      <c r="AS108" s="1391"/>
      <c r="AT108" s="1391"/>
      <c r="AU108" s="1391"/>
      <c r="AV108" s="1391"/>
      <c r="AW108" s="1391"/>
      <c r="AX108" s="1391"/>
      <c r="AY108" s="1391"/>
      <c r="AZ108" s="1391"/>
      <c r="BA108" s="1391"/>
      <c r="BB108" s="1391"/>
      <c r="BC108" s="1391"/>
      <c r="BD108" s="1391"/>
      <c r="BE108" s="1391"/>
      <c r="BF108" s="1391"/>
      <c r="BG108" s="1391"/>
      <c r="BH108" s="1392"/>
      <c r="BJ108" s="1399">
        <f t="shared" ca="1" si="34"/>
        <v>10</v>
      </c>
      <c r="BK108" s="1400" t="str">
        <f t="shared" ca="1" si="34"/>
        <v>MLT_SWA</v>
      </c>
      <c r="BL108" s="1405">
        <f t="shared" ca="1" si="36"/>
        <v>0</v>
      </c>
      <c r="BM108" s="1405">
        <f t="shared" ca="1" si="36"/>
        <v>0</v>
      </c>
      <c r="BN108" s="1405">
        <f t="shared" ca="1" si="36"/>
        <v>0</v>
      </c>
      <c r="BO108" s="1405">
        <f t="shared" ca="1" si="36"/>
        <v>0</v>
      </c>
      <c r="BP108" s="1405">
        <f t="shared" ca="1" si="36"/>
        <v>0</v>
      </c>
      <c r="BQ108" s="1405">
        <f t="shared" ca="1" si="36"/>
        <v>0</v>
      </c>
      <c r="BR108" s="1405">
        <f t="shared" ca="1" si="36"/>
        <v>5.4</v>
      </c>
      <c r="BS108" s="1405">
        <f t="shared" ref="BS108:CP108" ca="1" si="37">IFERROR(BS38*$X108/1000,"")</f>
        <v>5.4</v>
      </c>
      <c r="BT108" s="1405">
        <f t="shared" ca="1" si="37"/>
        <v>21.6</v>
      </c>
      <c r="BU108" s="1405">
        <f t="shared" ca="1" si="37"/>
        <v>0</v>
      </c>
      <c r="BV108" s="1405">
        <f t="shared" ca="1" si="37"/>
        <v>0</v>
      </c>
      <c r="BW108" s="1405">
        <f t="shared" ca="1" si="37"/>
        <v>0</v>
      </c>
      <c r="BX108" s="1405">
        <f t="shared" ca="1" si="37"/>
        <v>16.2</v>
      </c>
      <c r="BY108" s="1405">
        <f t="shared" ca="1" si="37"/>
        <v>5.4</v>
      </c>
      <c r="BZ108" s="1405">
        <f t="shared" ca="1" si="37"/>
        <v>0</v>
      </c>
      <c r="CA108" s="1405">
        <f t="shared" ca="1" si="37"/>
        <v>0</v>
      </c>
      <c r="CB108" s="1405">
        <f t="shared" ca="1" si="37"/>
        <v>0</v>
      </c>
      <c r="CC108" s="1405">
        <f t="shared" ca="1" si="37"/>
        <v>16.2</v>
      </c>
      <c r="CD108" s="1405">
        <f t="shared" ca="1" si="37"/>
        <v>21.6</v>
      </c>
      <c r="CE108" s="1405">
        <f t="shared" ca="1" si="37"/>
        <v>16.2</v>
      </c>
      <c r="CF108" s="1405">
        <f t="shared" ca="1" si="37"/>
        <v>32.4</v>
      </c>
      <c r="CG108" s="1405">
        <f t="shared" ca="1" si="37"/>
        <v>21.6</v>
      </c>
      <c r="CH108" s="1405">
        <f t="shared" ca="1" si="37"/>
        <v>16.2</v>
      </c>
      <c r="CI108" s="1405">
        <f t="shared" ca="1" si="37"/>
        <v>16.2</v>
      </c>
      <c r="CJ108" s="1405">
        <f t="shared" ca="1" si="37"/>
        <v>27</v>
      </c>
      <c r="CK108" s="1405">
        <f t="shared" ca="1" si="37"/>
        <v>27</v>
      </c>
      <c r="CL108" s="1405">
        <f t="shared" ca="1" si="37"/>
        <v>27</v>
      </c>
      <c r="CM108" s="1405">
        <f t="shared" ca="1" si="37"/>
        <v>27</v>
      </c>
      <c r="CN108" s="1405">
        <f t="shared" ca="1" si="37"/>
        <v>27</v>
      </c>
      <c r="CO108" s="1405">
        <f t="shared" ca="1" si="37"/>
        <v>16.2</v>
      </c>
      <c r="CP108" s="1406">
        <f t="shared" ca="1" si="37"/>
        <v>16.2</v>
      </c>
    </row>
    <row r="109" spans="23:94">
      <c r="W109" s="1390" t="str">
        <f t="shared" ca="1" si="33"/>
        <v>MLF</v>
      </c>
      <c r="X109" s="1391">
        <f t="shared" ca="1" si="33"/>
        <v>300</v>
      </c>
      <c r="Y109" s="1391"/>
      <c r="Z109" s="1391"/>
      <c r="AA109" s="1391"/>
      <c r="AB109" s="1391"/>
      <c r="AC109" s="1391"/>
      <c r="AD109" s="1391"/>
      <c r="AE109" s="1391"/>
      <c r="AF109" s="1391"/>
      <c r="AG109" s="1391"/>
      <c r="AH109" s="1391"/>
      <c r="AI109" s="1391"/>
      <c r="AJ109" s="1391"/>
      <c r="AK109" s="1391"/>
      <c r="AL109" s="1391"/>
      <c r="AM109" s="1391"/>
      <c r="AN109" s="1391"/>
      <c r="AO109" s="1391"/>
      <c r="AP109" s="1391"/>
      <c r="AQ109" s="1391"/>
      <c r="AR109" s="1391"/>
      <c r="AS109" s="1391"/>
      <c r="AT109" s="1391"/>
      <c r="AU109" s="1391"/>
      <c r="AV109" s="1391"/>
      <c r="AW109" s="1391"/>
      <c r="AX109" s="1391"/>
      <c r="AY109" s="1391"/>
      <c r="AZ109" s="1391"/>
      <c r="BA109" s="1391"/>
      <c r="BB109" s="1391"/>
      <c r="BC109" s="1391"/>
      <c r="BD109" s="1391"/>
      <c r="BE109" s="1391"/>
      <c r="BF109" s="1391"/>
      <c r="BG109" s="1391"/>
      <c r="BH109" s="1392"/>
      <c r="BJ109" s="1399">
        <f t="shared" ca="1" si="34"/>
        <v>11</v>
      </c>
      <c r="BK109" s="1400" t="str">
        <f t="shared" ca="1" si="34"/>
        <v>MLF</v>
      </c>
      <c r="BL109" s="1405">
        <f t="shared" ref="BL109:CP116" ca="1" si="38">IFERROR(BL39*$X109/1000,"")</f>
        <v>0</v>
      </c>
      <c r="BM109" s="1405">
        <f t="shared" ca="1" si="38"/>
        <v>0</v>
      </c>
      <c r="BN109" s="1405">
        <f t="shared" ca="1" si="38"/>
        <v>0</v>
      </c>
      <c r="BO109" s="1405">
        <f t="shared" ca="1" si="38"/>
        <v>0</v>
      </c>
      <c r="BP109" s="1405">
        <f t="shared" ca="1" si="38"/>
        <v>0</v>
      </c>
      <c r="BQ109" s="1405">
        <f t="shared" ca="1" si="38"/>
        <v>18</v>
      </c>
      <c r="BR109" s="1405">
        <f t="shared" ca="1" si="38"/>
        <v>12</v>
      </c>
      <c r="BS109" s="1405">
        <f t="shared" ca="1" si="38"/>
        <v>12</v>
      </c>
      <c r="BT109" s="1405">
        <f t="shared" ca="1" si="38"/>
        <v>0</v>
      </c>
      <c r="BU109" s="1405">
        <f t="shared" ca="1" si="38"/>
        <v>0</v>
      </c>
      <c r="BV109" s="1405">
        <f t="shared" ca="1" si="38"/>
        <v>18</v>
      </c>
      <c r="BW109" s="1405">
        <f t="shared" ca="1" si="38"/>
        <v>0</v>
      </c>
      <c r="BX109" s="1405">
        <f t="shared" ca="1" si="38"/>
        <v>0</v>
      </c>
      <c r="BY109" s="1405">
        <f t="shared" ca="1" si="38"/>
        <v>0</v>
      </c>
      <c r="BZ109" s="1405">
        <f t="shared" ca="1" si="38"/>
        <v>0</v>
      </c>
      <c r="CA109" s="1405">
        <f t="shared" ca="1" si="38"/>
        <v>0</v>
      </c>
      <c r="CB109" s="1405">
        <f t="shared" ca="1" si="38"/>
        <v>0</v>
      </c>
      <c r="CC109" s="1405">
        <f t="shared" ca="1" si="38"/>
        <v>0</v>
      </c>
      <c r="CD109" s="1405">
        <f t="shared" ca="1" si="38"/>
        <v>0</v>
      </c>
      <c r="CE109" s="1405">
        <f t="shared" ca="1" si="38"/>
        <v>0</v>
      </c>
      <c r="CF109" s="1405">
        <f t="shared" ca="1" si="38"/>
        <v>0</v>
      </c>
      <c r="CG109" s="1405">
        <f t="shared" ca="1" si="38"/>
        <v>0</v>
      </c>
      <c r="CH109" s="1405">
        <f t="shared" ca="1" si="38"/>
        <v>0</v>
      </c>
      <c r="CI109" s="1405">
        <f t="shared" ca="1" si="38"/>
        <v>0</v>
      </c>
      <c r="CJ109" s="1405">
        <f t="shared" ca="1" si="38"/>
        <v>12</v>
      </c>
      <c r="CK109" s="1405">
        <f t="shared" ca="1" si="38"/>
        <v>12</v>
      </c>
      <c r="CL109" s="1405">
        <f t="shared" ca="1" si="38"/>
        <v>12</v>
      </c>
      <c r="CM109" s="1405">
        <f t="shared" ca="1" si="38"/>
        <v>0</v>
      </c>
      <c r="CN109" s="1405">
        <f t="shared" ca="1" si="38"/>
        <v>0</v>
      </c>
      <c r="CO109" s="1405">
        <f t="shared" ca="1" si="38"/>
        <v>0</v>
      </c>
      <c r="CP109" s="1406">
        <f t="shared" ca="1" si="38"/>
        <v>0</v>
      </c>
    </row>
    <row r="110" spans="23:94">
      <c r="W110" s="1390" t="str">
        <f t="shared" ca="1" si="33"/>
        <v>MFJ_PB</v>
      </c>
      <c r="X110" s="1391">
        <f t="shared" ca="1" si="33"/>
        <v>300</v>
      </c>
      <c r="Y110" s="1391"/>
      <c r="Z110" s="1391"/>
      <c r="AA110" s="1391"/>
      <c r="AB110" s="1391"/>
      <c r="AC110" s="1391"/>
      <c r="AD110" s="1391"/>
      <c r="AE110" s="1391"/>
      <c r="AF110" s="1391"/>
      <c r="AG110" s="1391"/>
      <c r="AH110" s="1391"/>
      <c r="AI110" s="1391"/>
      <c r="AJ110" s="1391"/>
      <c r="AK110" s="1391"/>
      <c r="AL110" s="1391"/>
      <c r="AM110" s="1391"/>
      <c r="AN110" s="1391"/>
      <c r="AO110" s="1391"/>
      <c r="AP110" s="1391"/>
      <c r="AQ110" s="1391"/>
      <c r="AR110" s="1391"/>
      <c r="AS110" s="1391"/>
      <c r="AT110" s="1391"/>
      <c r="AU110" s="1391"/>
      <c r="AV110" s="1391"/>
      <c r="AW110" s="1391"/>
      <c r="AX110" s="1391"/>
      <c r="AY110" s="1391"/>
      <c r="AZ110" s="1391"/>
      <c r="BA110" s="1391"/>
      <c r="BB110" s="1391"/>
      <c r="BC110" s="1391"/>
      <c r="BD110" s="1391"/>
      <c r="BE110" s="1391"/>
      <c r="BF110" s="1391"/>
      <c r="BG110" s="1391"/>
      <c r="BH110" s="1392"/>
      <c r="BJ110" s="1399">
        <f t="shared" ca="1" si="34"/>
        <v>12</v>
      </c>
      <c r="BK110" s="1400" t="str">
        <f t="shared" ca="1" si="34"/>
        <v>MFJ_PB</v>
      </c>
      <c r="BL110" s="1405">
        <f t="shared" ca="1" si="38"/>
        <v>0</v>
      </c>
      <c r="BM110" s="1405">
        <f t="shared" ca="1" si="38"/>
        <v>0</v>
      </c>
      <c r="BN110" s="1405">
        <f t="shared" ca="1" si="38"/>
        <v>0</v>
      </c>
      <c r="BO110" s="1405">
        <f t="shared" ca="1" si="38"/>
        <v>0</v>
      </c>
      <c r="BP110" s="1405">
        <f t="shared" ca="1" si="38"/>
        <v>0</v>
      </c>
      <c r="BQ110" s="1405">
        <f t="shared" ca="1" si="38"/>
        <v>7.2</v>
      </c>
      <c r="BR110" s="1405">
        <f t="shared" ca="1" si="38"/>
        <v>14.4</v>
      </c>
      <c r="BS110" s="1405">
        <f t="shared" ca="1" si="38"/>
        <v>14.4</v>
      </c>
      <c r="BT110" s="1405">
        <f t="shared" ca="1" si="38"/>
        <v>0</v>
      </c>
      <c r="BU110" s="1405">
        <f t="shared" ca="1" si="38"/>
        <v>7.2</v>
      </c>
      <c r="BV110" s="1405">
        <f t="shared" ca="1" si="38"/>
        <v>21.6</v>
      </c>
      <c r="BW110" s="1405">
        <f t="shared" ca="1" si="38"/>
        <v>21.6</v>
      </c>
      <c r="BX110" s="1405">
        <f t="shared" ca="1" si="38"/>
        <v>28.8</v>
      </c>
      <c r="BY110" s="1405">
        <f t="shared" ca="1" si="38"/>
        <v>7.2</v>
      </c>
      <c r="BZ110" s="1405">
        <f t="shared" ca="1" si="38"/>
        <v>7.2</v>
      </c>
      <c r="CA110" s="1405">
        <f t="shared" ca="1" si="38"/>
        <v>0</v>
      </c>
      <c r="CB110" s="1405">
        <f t="shared" ca="1" si="38"/>
        <v>0</v>
      </c>
      <c r="CC110" s="1405">
        <f t="shared" ca="1" si="38"/>
        <v>7.2</v>
      </c>
      <c r="CD110" s="1405">
        <f t="shared" ca="1" si="38"/>
        <v>0</v>
      </c>
      <c r="CE110" s="1405">
        <f t="shared" ca="1" si="38"/>
        <v>0</v>
      </c>
      <c r="CF110" s="1405">
        <f t="shared" ca="1" si="38"/>
        <v>0</v>
      </c>
      <c r="CG110" s="1405">
        <f t="shared" ca="1" si="38"/>
        <v>0</v>
      </c>
      <c r="CH110" s="1405">
        <f t="shared" ca="1" si="38"/>
        <v>0</v>
      </c>
      <c r="CI110" s="1405">
        <f t="shared" ca="1" si="38"/>
        <v>0</v>
      </c>
      <c r="CJ110" s="1405">
        <f t="shared" ca="1" si="38"/>
        <v>0</v>
      </c>
      <c r="CK110" s="1405">
        <f t="shared" ca="1" si="38"/>
        <v>0</v>
      </c>
      <c r="CL110" s="1405">
        <f t="shared" ca="1" si="38"/>
        <v>0</v>
      </c>
      <c r="CM110" s="1405">
        <f t="shared" ca="1" si="38"/>
        <v>0</v>
      </c>
      <c r="CN110" s="1405">
        <f t="shared" ca="1" si="38"/>
        <v>0</v>
      </c>
      <c r="CO110" s="1405">
        <f t="shared" ca="1" si="38"/>
        <v>0</v>
      </c>
      <c r="CP110" s="1406">
        <f t="shared" ca="1" si="38"/>
        <v>0</v>
      </c>
    </row>
    <row r="111" spans="23:94">
      <c r="W111" s="1390" t="str">
        <f t="shared" ca="1" si="33"/>
        <v>MFL</v>
      </c>
      <c r="X111" s="1391">
        <f t="shared" ca="1" si="33"/>
        <v>300</v>
      </c>
      <c r="Y111" s="1391"/>
      <c r="Z111" s="1391"/>
      <c r="AA111" s="1391"/>
      <c r="AB111" s="1391"/>
      <c r="AC111" s="1391"/>
      <c r="AD111" s="1391"/>
      <c r="AE111" s="1391"/>
      <c r="AF111" s="1391"/>
      <c r="AG111" s="1391"/>
      <c r="AH111" s="1391"/>
      <c r="AI111" s="1391"/>
      <c r="AJ111" s="1391"/>
      <c r="AK111" s="1391"/>
      <c r="AL111" s="1391"/>
      <c r="AM111" s="1391"/>
      <c r="AN111" s="1391"/>
      <c r="AO111" s="1391"/>
      <c r="AP111" s="1391"/>
      <c r="AQ111" s="1391"/>
      <c r="AR111" s="1391"/>
      <c r="AS111" s="1391"/>
      <c r="AT111" s="1391"/>
      <c r="AU111" s="1391"/>
      <c r="AV111" s="1391"/>
      <c r="AW111" s="1391"/>
      <c r="AX111" s="1391"/>
      <c r="AY111" s="1391"/>
      <c r="AZ111" s="1391"/>
      <c r="BA111" s="1391"/>
      <c r="BB111" s="1391"/>
      <c r="BC111" s="1391"/>
      <c r="BD111" s="1391"/>
      <c r="BE111" s="1391"/>
      <c r="BF111" s="1391"/>
      <c r="BG111" s="1391"/>
      <c r="BH111" s="1392"/>
      <c r="BJ111" s="1399">
        <f t="shared" ca="1" si="34"/>
        <v>13</v>
      </c>
      <c r="BK111" s="1400" t="str">
        <f t="shared" ca="1" si="34"/>
        <v>MFL</v>
      </c>
      <c r="BL111" s="1405">
        <f t="shared" ca="1" si="38"/>
        <v>0</v>
      </c>
      <c r="BM111" s="1405">
        <f t="shared" ca="1" si="38"/>
        <v>0</v>
      </c>
      <c r="BN111" s="1405">
        <f t="shared" ca="1" si="38"/>
        <v>0</v>
      </c>
      <c r="BO111" s="1405">
        <f t="shared" ca="1" si="38"/>
        <v>0</v>
      </c>
      <c r="BP111" s="1405">
        <f t="shared" ca="1" si="38"/>
        <v>0</v>
      </c>
      <c r="BQ111" s="1405">
        <f t="shared" ca="1" si="38"/>
        <v>0</v>
      </c>
      <c r="BR111" s="1405">
        <f t="shared" ca="1" si="38"/>
        <v>0</v>
      </c>
      <c r="BS111" s="1405">
        <f t="shared" ca="1" si="38"/>
        <v>0</v>
      </c>
      <c r="BT111" s="1405">
        <f t="shared" ca="1" si="38"/>
        <v>0</v>
      </c>
      <c r="BU111" s="1405">
        <f t="shared" ca="1" si="38"/>
        <v>0</v>
      </c>
      <c r="BV111" s="1405">
        <f t="shared" ca="1" si="38"/>
        <v>0</v>
      </c>
      <c r="BW111" s="1405">
        <f t="shared" ca="1" si="38"/>
        <v>0</v>
      </c>
      <c r="BX111" s="1405">
        <f t="shared" ca="1" si="38"/>
        <v>6</v>
      </c>
      <c r="BY111" s="1405">
        <f t="shared" ca="1" si="38"/>
        <v>0</v>
      </c>
      <c r="BZ111" s="1405">
        <f t="shared" ca="1" si="38"/>
        <v>6</v>
      </c>
      <c r="CA111" s="1405">
        <f t="shared" ca="1" si="38"/>
        <v>0</v>
      </c>
      <c r="CB111" s="1405">
        <f t="shared" ca="1" si="38"/>
        <v>0</v>
      </c>
      <c r="CC111" s="1405">
        <f t="shared" ca="1" si="38"/>
        <v>24</v>
      </c>
      <c r="CD111" s="1405">
        <f t="shared" ca="1" si="38"/>
        <v>6</v>
      </c>
      <c r="CE111" s="1405">
        <f t="shared" ca="1" si="38"/>
        <v>24</v>
      </c>
      <c r="CF111" s="1405">
        <f t="shared" ca="1" si="38"/>
        <v>12</v>
      </c>
      <c r="CG111" s="1405">
        <f t="shared" ca="1" si="38"/>
        <v>30</v>
      </c>
      <c r="CH111" s="1405">
        <f t="shared" ca="1" si="38"/>
        <v>0</v>
      </c>
      <c r="CI111" s="1405">
        <f t="shared" ca="1" si="38"/>
        <v>0</v>
      </c>
      <c r="CJ111" s="1405">
        <f t="shared" ca="1" si="38"/>
        <v>42</v>
      </c>
      <c r="CK111" s="1405">
        <f t="shared" ca="1" si="38"/>
        <v>36</v>
      </c>
      <c r="CL111" s="1405">
        <f t="shared" ca="1" si="38"/>
        <v>30</v>
      </c>
      <c r="CM111" s="1405">
        <f t="shared" ca="1" si="38"/>
        <v>30</v>
      </c>
      <c r="CN111" s="1405">
        <f t="shared" ca="1" si="38"/>
        <v>30</v>
      </c>
      <c r="CO111" s="1405">
        <f t="shared" ca="1" si="38"/>
        <v>0</v>
      </c>
      <c r="CP111" s="1406">
        <f t="shared" ca="1" si="38"/>
        <v>0</v>
      </c>
    </row>
    <row r="112" spans="23:94">
      <c r="W112" s="1390" t="str">
        <f t="shared" ca="1" si="33"/>
        <v>MLM_HP</v>
      </c>
      <c r="X112" s="1391">
        <f t="shared" ca="1" si="33"/>
        <v>300</v>
      </c>
      <c r="Y112" s="1391"/>
      <c r="Z112" s="1391"/>
      <c r="AA112" s="1391"/>
      <c r="AB112" s="1391"/>
      <c r="AC112" s="1391"/>
      <c r="AD112" s="1391"/>
      <c r="AE112" s="1391"/>
      <c r="AF112" s="1391"/>
      <c r="AG112" s="1391"/>
      <c r="AH112" s="1391"/>
      <c r="AI112" s="1391"/>
      <c r="AJ112" s="1391"/>
      <c r="AK112" s="1391"/>
      <c r="AL112" s="1391"/>
      <c r="AM112" s="1391"/>
      <c r="AN112" s="1391"/>
      <c r="AO112" s="1391"/>
      <c r="AP112" s="1391"/>
      <c r="AQ112" s="1391"/>
      <c r="AR112" s="1391"/>
      <c r="AS112" s="1391"/>
      <c r="AT112" s="1391"/>
      <c r="AU112" s="1391"/>
      <c r="AV112" s="1391"/>
      <c r="AW112" s="1391"/>
      <c r="AX112" s="1391"/>
      <c r="AY112" s="1391"/>
      <c r="AZ112" s="1391"/>
      <c r="BA112" s="1391"/>
      <c r="BB112" s="1391"/>
      <c r="BC112" s="1391"/>
      <c r="BD112" s="1391"/>
      <c r="BE112" s="1391"/>
      <c r="BF112" s="1391"/>
      <c r="BG112" s="1391"/>
      <c r="BH112" s="1392"/>
      <c r="BJ112" s="1399">
        <f t="shared" ca="1" si="34"/>
        <v>14</v>
      </c>
      <c r="BK112" s="1400" t="str">
        <f t="shared" ca="1" si="34"/>
        <v>MLM_HP</v>
      </c>
      <c r="BL112" s="1405">
        <f t="shared" ca="1" si="38"/>
        <v>0</v>
      </c>
      <c r="BM112" s="1405">
        <f t="shared" ca="1" si="38"/>
        <v>0</v>
      </c>
      <c r="BN112" s="1405">
        <f t="shared" ca="1" si="38"/>
        <v>0</v>
      </c>
      <c r="BO112" s="1405">
        <f t="shared" ca="1" si="38"/>
        <v>0</v>
      </c>
      <c r="BP112" s="1405">
        <f t="shared" ca="1" si="38"/>
        <v>0</v>
      </c>
      <c r="BQ112" s="1405">
        <f t="shared" ca="1" si="38"/>
        <v>21.6</v>
      </c>
      <c r="BR112" s="1405">
        <f t="shared" ca="1" si="38"/>
        <v>21.6</v>
      </c>
      <c r="BS112" s="1405">
        <f t="shared" ca="1" si="38"/>
        <v>21.6</v>
      </c>
      <c r="BT112" s="1405">
        <f t="shared" ca="1" si="38"/>
        <v>0</v>
      </c>
      <c r="BU112" s="1405">
        <f t="shared" ca="1" si="38"/>
        <v>0</v>
      </c>
      <c r="BV112" s="1405">
        <f t="shared" ca="1" si="38"/>
        <v>0</v>
      </c>
      <c r="BW112" s="1405">
        <f t="shared" ca="1" si="38"/>
        <v>0</v>
      </c>
      <c r="BX112" s="1405">
        <f t="shared" ca="1" si="38"/>
        <v>0</v>
      </c>
      <c r="BY112" s="1405">
        <f t="shared" ca="1" si="38"/>
        <v>0</v>
      </c>
      <c r="BZ112" s="1405">
        <f t="shared" ca="1" si="38"/>
        <v>0</v>
      </c>
      <c r="CA112" s="1405">
        <f t="shared" ca="1" si="38"/>
        <v>0</v>
      </c>
      <c r="CB112" s="1405">
        <f t="shared" ca="1" si="38"/>
        <v>0</v>
      </c>
      <c r="CC112" s="1405">
        <f t="shared" ca="1" si="38"/>
        <v>0</v>
      </c>
      <c r="CD112" s="1405">
        <f t="shared" ca="1" si="38"/>
        <v>0</v>
      </c>
      <c r="CE112" s="1405">
        <f t="shared" ca="1" si="38"/>
        <v>0</v>
      </c>
      <c r="CF112" s="1405">
        <f t="shared" ca="1" si="38"/>
        <v>0</v>
      </c>
      <c r="CG112" s="1405">
        <f t="shared" ca="1" si="38"/>
        <v>0</v>
      </c>
      <c r="CH112" s="1405">
        <f t="shared" ca="1" si="38"/>
        <v>0</v>
      </c>
      <c r="CI112" s="1405">
        <f t="shared" ca="1" si="38"/>
        <v>0</v>
      </c>
      <c r="CJ112" s="1405">
        <f t="shared" ca="1" si="38"/>
        <v>0</v>
      </c>
      <c r="CK112" s="1405">
        <f t="shared" ca="1" si="38"/>
        <v>0</v>
      </c>
      <c r="CL112" s="1405">
        <f t="shared" ca="1" si="38"/>
        <v>0</v>
      </c>
      <c r="CM112" s="1405">
        <f t="shared" ca="1" si="38"/>
        <v>0</v>
      </c>
      <c r="CN112" s="1405">
        <f t="shared" ca="1" si="38"/>
        <v>0</v>
      </c>
      <c r="CO112" s="1405">
        <f t="shared" ca="1" si="38"/>
        <v>0</v>
      </c>
      <c r="CP112" s="1406">
        <f t="shared" ca="1" si="38"/>
        <v>0</v>
      </c>
    </row>
    <row r="113" spans="23:94">
      <c r="W113" s="1390" t="str">
        <f t="shared" ca="1" si="33"/>
        <v>MLM_SWA</v>
      </c>
      <c r="X113" s="1391">
        <f t="shared" ca="1" si="33"/>
        <v>300</v>
      </c>
      <c r="Y113" s="1391"/>
      <c r="Z113" s="1391"/>
      <c r="AA113" s="1391"/>
      <c r="AB113" s="1391"/>
      <c r="AC113" s="1391"/>
      <c r="AD113" s="1391"/>
      <c r="AE113" s="1391"/>
      <c r="AF113" s="1391"/>
      <c r="AG113" s="1391"/>
      <c r="AH113" s="1391"/>
      <c r="AI113" s="1391"/>
      <c r="AJ113" s="1391"/>
      <c r="AK113" s="1391"/>
      <c r="AL113" s="1391"/>
      <c r="AM113" s="1391"/>
      <c r="AN113" s="1391"/>
      <c r="AO113" s="1391"/>
      <c r="AP113" s="1391"/>
      <c r="AQ113" s="1391"/>
      <c r="AR113" s="1391"/>
      <c r="AS113" s="1391"/>
      <c r="AT113" s="1391"/>
      <c r="AU113" s="1391"/>
      <c r="AV113" s="1391"/>
      <c r="AW113" s="1391"/>
      <c r="AX113" s="1391"/>
      <c r="AY113" s="1391"/>
      <c r="AZ113" s="1391"/>
      <c r="BA113" s="1391"/>
      <c r="BB113" s="1391"/>
      <c r="BC113" s="1391"/>
      <c r="BD113" s="1391"/>
      <c r="BE113" s="1391"/>
      <c r="BF113" s="1391"/>
      <c r="BG113" s="1391"/>
      <c r="BH113" s="1392"/>
      <c r="BJ113" s="1399">
        <f t="shared" ca="1" si="34"/>
        <v>15</v>
      </c>
      <c r="BK113" s="1400" t="str">
        <f t="shared" ca="1" si="34"/>
        <v>MLM_SWA</v>
      </c>
      <c r="BL113" s="1405">
        <f t="shared" ca="1" si="38"/>
        <v>0</v>
      </c>
      <c r="BM113" s="1405">
        <f t="shared" ca="1" si="38"/>
        <v>0</v>
      </c>
      <c r="BN113" s="1405">
        <f t="shared" ca="1" si="38"/>
        <v>0</v>
      </c>
      <c r="BO113" s="1405">
        <f t="shared" ca="1" si="38"/>
        <v>0</v>
      </c>
      <c r="BP113" s="1405">
        <f t="shared" ca="1" si="38"/>
        <v>0</v>
      </c>
      <c r="BQ113" s="1405">
        <f t="shared" ca="1" si="38"/>
        <v>19.8</v>
      </c>
      <c r="BR113" s="1405">
        <f t="shared" ca="1" si="38"/>
        <v>13.2</v>
      </c>
      <c r="BS113" s="1405">
        <f t="shared" ca="1" si="38"/>
        <v>0</v>
      </c>
      <c r="BT113" s="1405">
        <f t="shared" ca="1" si="38"/>
        <v>0</v>
      </c>
      <c r="BU113" s="1405">
        <f t="shared" ca="1" si="38"/>
        <v>0</v>
      </c>
      <c r="BV113" s="1405">
        <f t="shared" ca="1" si="38"/>
        <v>0</v>
      </c>
      <c r="BW113" s="1405">
        <f t="shared" ca="1" si="38"/>
        <v>0</v>
      </c>
      <c r="BX113" s="1405">
        <f t="shared" ca="1" si="38"/>
        <v>0</v>
      </c>
      <c r="BY113" s="1405">
        <f t="shared" ca="1" si="38"/>
        <v>0</v>
      </c>
      <c r="BZ113" s="1405">
        <f t="shared" ca="1" si="38"/>
        <v>0</v>
      </c>
      <c r="CA113" s="1405">
        <f t="shared" ca="1" si="38"/>
        <v>0</v>
      </c>
      <c r="CB113" s="1405">
        <f t="shared" ca="1" si="38"/>
        <v>0</v>
      </c>
      <c r="CC113" s="1405">
        <f t="shared" ca="1" si="38"/>
        <v>0</v>
      </c>
      <c r="CD113" s="1405">
        <f t="shared" ca="1" si="38"/>
        <v>0</v>
      </c>
      <c r="CE113" s="1405">
        <f t="shared" ca="1" si="38"/>
        <v>0</v>
      </c>
      <c r="CF113" s="1405">
        <f t="shared" ca="1" si="38"/>
        <v>0</v>
      </c>
      <c r="CG113" s="1405">
        <f t="shared" ca="1" si="38"/>
        <v>0</v>
      </c>
      <c r="CH113" s="1405">
        <f t="shared" ca="1" si="38"/>
        <v>0</v>
      </c>
      <c r="CI113" s="1405">
        <f t="shared" ca="1" si="38"/>
        <v>0</v>
      </c>
      <c r="CJ113" s="1405">
        <f t="shared" ca="1" si="38"/>
        <v>0</v>
      </c>
      <c r="CK113" s="1405">
        <f t="shared" ca="1" si="38"/>
        <v>0</v>
      </c>
      <c r="CL113" s="1405">
        <f t="shared" ca="1" si="38"/>
        <v>0</v>
      </c>
      <c r="CM113" s="1405">
        <f t="shared" ca="1" si="38"/>
        <v>0</v>
      </c>
      <c r="CN113" s="1405">
        <f t="shared" ca="1" si="38"/>
        <v>0</v>
      </c>
      <c r="CO113" s="1405">
        <f t="shared" ca="1" si="38"/>
        <v>0</v>
      </c>
      <c r="CP113" s="1406">
        <f t="shared" ca="1" si="38"/>
        <v>0</v>
      </c>
    </row>
    <row r="114" spans="23:94">
      <c r="W114" s="1390">
        <f t="shared" si="33"/>
        <v>0</v>
      </c>
      <c r="X114" s="1391" t="str">
        <f t="shared" si="33"/>
        <v/>
      </c>
      <c r="Y114" s="1391"/>
      <c r="Z114" s="1391"/>
      <c r="AA114" s="1391"/>
      <c r="AB114" s="1391"/>
      <c r="AC114" s="1391"/>
      <c r="AD114" s="1391"/>
      <c r="AE114" s="1391"/>
      <c r="AF114" s="1391"/>
      <c r="AG114" s="1391"/>
      <c r="AH114" s="1391"/>
      <c r="AI114" s="1391"/>
      <c r="AJ114" s="1391"/>
      <c r="AK114" s="1391"/>
      <c r="AL114" s="1391"/>
      <c r="AM114" s="1391"/>
      <c r="AN114" s="1391"/>
      <c r="AO114" s="1391"/>
      <c r="AP114" s="1391"/>
      <c r="AQ114" s="1391"/>
      <c r="AR114" s="1391"/>
      <c r="AS114" s="1391"/>
      <c r="AT114" s="1391"/>
      <c r="AU114" s="1391"/>
      <c r="AV114" s="1391"/>
      <c r="AW114" s="1391"/>
      <c r="AX114" s="1391"/>
      <c r="AY114" s="1391"/>
      <c r="AZ114" s="1391"/>
      <c r="BA114" s="1391"/>
      <c r="BB114" s="1391"/>
      <c r="BC114" s="1391"/>
      <c r="BD114" s="1391"/>
      <c r="BE114" s="1391"/>
      <c r="BF114" s="1391"/>
      <c r="BG114" s="1391"/>
      <c r="BH114" s="1392"/>
      <c r="BJ114" s="1399">
        <f t="shared" si="34"/>
        <v>0</v>
      </c>
      <c r="BK114" s="1400">
        <f t="shared" si="34"/>
        <v>0</v>
      </c>
      <c r="BL114" s="1405" t="str">
        <f t="shared" si="38"/>
        <v/>
      </c>
      <c r="BM114" s="1405" t="str">
        <f t="shared" si="38"/>
        <v/>
      </c>
      <c r="BN114" s="1405" t="str">
        <f t="shared" si="38"/>
        <v/>
      </c>
      <c r="BO114" s="1405" t="str">
        <f t="shared" si="38"/>
        <v/>
      </c>
      <c r="BP114" s="1405" t="str">
        <f t="shared" si="38"/>
        <v/>
      </c>
      <c r="BQ114" s="1405" t="str">
        <f t="shared" si="38"/>
        <v/>
      </c>
      <c r="BR114" s="1405" t="str">
        <f t="shared" si="38"/>
        <v/>
      </c>
      <c r="BS114" s="1405" t="str">
        <f t="shared" si="38"/>
        <v/>
      </c>
      <c r="BT114" s="1405" t="str">
        <f t="shared" si="38"/>
        <v/>
      </c>
      <c r="BU114" s="1405" t="str">
        <f t="shared" si="38"/>
        <v/>
      </c>
      <c r="BV114" s="1405" t="str">
        <f t="shared" si="38"/>
        <v/>
      </c>
      <c r="BW114" s="1405" t="str">
        <f t="shared" si="38"/>
        <v/>
      </c>
      <c r="BX114" s="1405" t="str">
        <f t="shared" si="38"/>
        <v/>
      </c>
      <c r="BY114" s="1405" t="str">
        <f t="shared" si="38"/>
        <v/>
      </c>
      <c r="BZ114" s="1405" t="str">
        <f t="shared" si="38"/>
        <v/>
      </c>
      <c r="CA114" s="1405" t="str">
        <f t="shared" si="38"/>
        <v/>
      </c>
      <c r="CB114" s="1405" t="str">
        <f t="shared" si="38"/>
        <v/>
      </c>
      <c r="CC114" s="1405" t="str">
        <f t="shared" si="38"/>
        <v/>
      </c>
      <c r="CD114" s="1405" t="str">
        <f t="shared" si="38"/>
        <v/>
      </c>
      <c r="CE114" s="1405" t="str">
        <f t="shared" si="38"/>
        <v/>
      </c>
      <c r="CF114" s="1405" t="str">
        <f t="shared" si="38"/>
        <v/>
      </c>
      <c r="CG114" s="1405" t="str">
        <f t="shared" si="38"/>
        <v/>
      </c>
      <c r="CH114" s="1405" t="str">
        <f t="shared" si="38"/>
        <v/>
      </c>
      <c r="CI114" s="1405" t="str">
        <f t="shared" si="38"/>
        <v/>
      </c>
      <c r="CJ114" s="1405" t="str">
        <f t="shared" si="38"/>
        <v/>
      </c>
      <c r="CK114" s="1405" t="str">
        <f t="shared" si="38"/>
        <v/>
      </c>
      <c r="CL114" s="1405" t="str">
        <f t="shared" si="38"/>
        <v/>
      </c>
      <c r="CM114" s="1405" t="str">
        <f t="shared" si="38"/>
        <v/>
      </c>
      <c r="CN114" s="1405" t="str">
        <f t="shared" si="38"/>
        <v/>
      </c>
      <c r="CO114" s="1405" t="str">
        <f t="shared" si="38"/>
        <v/>
      </c>
      <c r="CP114" s="1406" t="str">
        <f t="shared" si="38"/>
        <v/>
      </c>
    </row>
    <row r="115" spans="23:94">
      <c r="W115" s="1390">
        <f t="shared" ref="W115:X116" si="39">W93</f>
        <v>0</v>
      </c>
      <c r="X115" s="1391" t="str">
        <f t="shared" si="39"/>
        <v/>
      </c>
      <c r="Y115" s="1391"/>
      <c r="Z115" s="1391"/>
      <c r="AA115" s="1391"/>
      <c r="AB115" s="1391"/>
      <c r="AC115" s="1391"/>
      <c r="AD115" s="1391"/>
      <c r="AE115" s="1391"/>
      <c r="AF115" s="1391"/>
      <c r="AG115" s="1391"/>
      <c r="AH115" s="1391"/>
      <c r="AI115" s="1391"/>
      <c r="AJ115" s="1391"/>
      <c r="AK115" s="1391"/>
      <c r="AL115" s="1391"/>
      <c r="AM115" s="1391"/>
      <c r="AN115" s="1391"/>
      <c r="AO115" s="1391"/>
      <c r="AP115" s="1391"/>
      <c r="AQ115" s="1391"/>
      <c r="AR115" s="1391"/>
      <c r="AS115" s="1391"/>
      <c r="AT115" s="1391"/>
      <c r="AU115" s="1391"/>
      <c r="AV115" s="1391"/>
      <c r="AW115" s="1391"/>
      <c r="AX115" s="1391"/>
      <c r="AY115" s="1391"/>
      <c r="AZ115" s="1391"/>
      <c r="BA115" s="1391"/>
      <c r="BB115" s="1391"/>
      <c r="BC115" s="1391"/>
      <c r="BD115" s="1391"/>
      <c r="BE115" s="1391"/>
      <c r="BF115" s="1391"/>
      <c r="BG115" s="1391"/>
      <c r="BH115" s="1392"/>
      <c r="BJ115" s="1399">
        <f t="shared" ref="BJ115:BK116" si="40">BJ93</f>
        <v>0</v>
      </c>
      <c r="BK115" s="1400">
        <f t="shared" si="40"/>
        <v>0</v>
      </c>
      <c r="BL115" s="1405" t="str">
        <f t="shared" si="38"/>
        <v/>
      </c>
      <c r="BM115" s="1405" t="str">
        <f t="shared" si="38"/>
        <v/>
      </c>
      <c r="BN115" s="1405" t="str">
        <f t="shared" si="38"/>
        <v/>
      </c>
      <c r="BO115" s="1405" t="str">
        <f t="shared" si="38"/>
        <v/>
      </c>
      <c r="BP115" s="1405" t="str">
        <f t="shared" si="38"/>
        <v/>
      </c>
      <c r="BQ115" s="1405" t="str">
        <f t="shared" si="38"/>
        <v/>
      </c>
      <c r="BR115" s="1405" t="str">
        <f t="shared" si="38"/>
        <v/>
      </c>
      <c r="BS115" s="1405" t="str">
        <f t="shared" si="38"/>
        <v/>
      </c>
      <c r="BT115" s="1405" t="str">
        <f t="shared" si="38"/>
        <v/>
      </c>
      <c r="BU115" s="1405" t="str">
        <f t="shared" si="38"/>
        <v/>
      </c>
      <c r="BV115" s="1405" t="str">
        <f t="shared" si="38"/>
        <v/>
      </c>
      <c r="BW115" s="1405" t="str">
        <f t="shared" si="38"/>
        <v/>
      </c>
      <c r="BX115" s="1405" t="str">
        <f t="shared" si="38"/>
        <v/>
      </c>
      <c r="BY115" s="1405" t="str">
        <f t="shared" si="38"/>
        <v/>
      </c>
      <c r="BZ115" s="1405" t="str">
        <f t="shared" si="38"/>
        <v/>
      </c>
      <c r="CA115" s="1405" t="str">
        <f t="shared" si="38"/>
        <v/>
      </c>
      <c r="CB115" s="1405" t="str">
        <f t="shared" si="38"/>
        <v/>
      </c>
      <c r="CC115" s="1405" t="str">
        <f t="shared" si="38"/>
        <v/>
      </c>
      <c r="CD115" s="1405" t="str">
        <f t="shared" si="38"/>
        <v/>
      </c>
      <c r="CE115" s="1405" t="str">
        <f t="shared" si="38"/>
        <v/>
      </c>
      <c r="CF115" s="1405" t="str">
        <f t="shared" si="38"/>
        <v/>
      </c>
      <c r="CG115" s="1405" t="str">
        <f t="shared" si="38"/>
        <v/>
      </c>
      <c r="CH115" s="1405" t="str">
        <f t="shared" si="38"/>
        <v/>
      </c>
      <c r="CI115" s="1405" t="str">
        <f t="shared" si="38"/>
        <v/>
      </c>
      <c r="CJ115" s="1405" t="str">
        <f t="shared" si="38"/>
        <v/>
      </c>
      <c r="CK115" s="1405" t="str">
        <f t="shared" si="38"/>
        <v/>
      </c>
      <c r="CL115" s="1405" t="str">
        <f t="shared" si="38"/>
        <v/>
      </c>
      <c r="CM115" s="1405" t="str">
        <f t="shared" si="38"/>
        <v/>
      </c>
      <c r="CN115" s="1405" t="str">
        <f t="shared" si="38"/>
        <v/>
      </c>
      <c r="CO115" s="1405" t="str">
        <f t="shared" si="38"/>
        <v/>
      </c>
      <c r="CP115" s="1406" t="str">
        <f t="shared" si="38"/>
        <v/>
      </c>
    </row>
    <row r="116" spans="23:94" ht="15.6" thickBot="1">
      <c r="W116" s="1393">
        <f t="shared" si="39"/>
        <v>0</v>
      </c>
      <c r="X116" s="1394" t="str">
        <f t="shared" si="39"/>
        <v/>
      </c>
      <c r="Y116" s="1394"/>
      <c r="Z116" s="1394"/>
      <c r="AA116" s="1394"/>
      <c r="AB116" s="1394"/>
      <c r="AC116" s="1394"/>
      <c r="AD116" s="1394"/>
      <c r="AE116" s="1394"/>
      <c r="AF116" s="1394"/>
      <c r="AG116" s="1394"/>
      <c r="AH116" s="1394"/>
      <c r="AI116" s="1394"/>
      <c r="AJ116" s="1394"/>
      <c r="AK116" s="1394"/>
      <c r="AL116" s="1394"/>
      <c r="AM116" s="1394"/>
      <c r="AN116" s="1394"/>
      <c r="AO116" s="1394"/>
      <c r="AP116" s="1394"/>
      <c r="AQ116" s="1394"/>
      <c r="AR116" s="1394"/>
      <c r="AS116" s="1394"/>
      <c r="AT116" s="1394"/>
      <c r="AU116" s="1394"/>
      <c r="AV116" s="1394"/>
      <c r="AW116" s="1394"/>
      <c r="AX116" s="1394"/>
      <c r="AY116" s="1394"/>
      <c r="AZ116" s="1394"/>
      <c r="BA116" s="1394"/>
      <c r="BB116" s="1394"/>
      <c r="BC116" s="1394"/>
      <c r="BD116" s="1394"/>
      <c r="BE116" s="1394"/>
      <c r="BF116" s="1394"/>
      <c r="BG116" s="1394"/>
      <c r="BH116" s="1395"/>
      <c r="BJ116" s="1399">
        <f t="shared" si="40"/>
        <v>0</v>
      </c>
      <c r="BK116" s="1400">
        <f t="shared" si="40"/>
        <v>0</v>
      </c>
      <c r="BL116" s="1405" t="str">
        <f t="shared" si="38"/>
        <v/>
      </c>
      <c r="BM116" s="1405" t="str">
        <f t="shared" si="38"/>
        <v/>
      </c>
      <c r="BN116" s="1405" t="str">
        <f t="shared" si="38"/>
        <v/>
      </c>
      <c r="BO116" s="1405" t="str">
        <f t="shared" si="38"/>
        <v/>
      </c>
      <c r="BP116" s="1405" t="str">
        <f t="shared" si="38"/>
        <v/>
      </c>
      <c r="BQ116" s="1405" t="str">
        <f t="shared" si="38"/>
        <v/>
      </c>
      <c r="BR116" s="1405" t="str">
        <f t="shared" si="38"/>
        <v/>
      </c>
      <c r="BS116" s="1405" t="str">
        <f t="shared" si="38"/>
        <v/>
      </c>
      <c r="BT116" s="1405" t="str">
        <f t="shared" si="38"/>
        <v/>
      </c>
      <c r="BU116" s="1405" t="str">
        <f t="shared" si="38"/>
        <v/>
      </c>
      <c r="BV116" s="1405" t="str">
        <f t="shared" si="38"/>
        <v/>
      </c>
      <c r="BW116" s="1405" t="str">
        <f t="shared" si="38"/>
        <v/>
      </c>
      <c r="BX116" s="1405" t="str">
        <f t="shared" si="38"/>
        <v/>
      </c>
      <c r="BY116" s="1405" t="str">
        <f t="shared" si="38"/>
        <v/>
      </c>
      <c r="BZ116" s="1405" t="str">
        <f t="shared" si="38"/>
        <v/>
      </c>
      <c r="CA116" s="1405" t="str">
        <f t="shared" si="38"/>
        <v/>
      </c>
      <c r="CB116" s="1405" t="str">
        <f t="shared" si="38"/>
        <v/>
      </c>
      <c r="CC116" s="1405" t="str">
        <f t="shared" si="38"/>
        <v/>
      </c>
      <c r="CD116" s="1405" t="str">
        <f t="shared" si="38"/>
        <v/>
      </c>
      <c r="CE116" s="1405" t="str">
        <f t="shared" si="38"/>
        <v/>
      </c>
      <c r="CF116" s="1405" t="str">
        <f t="shared" si="38"/>
        <v/>
      </c>
      <c r="CG116" s="1405" t="str">
        <f t="shared" si="38"/>
        <v/>
      </c>
      <c r="CH116" s="1405" t="str">
        <f t="shared" si="38"/>
        <v/>
      </c>
      <c r="CI116" s="1405" t="str">
        <f t="shared" si="38"/>
        <v/>
      </c>
      <c r="CJ116" s="1405" t="str">
        <f t="shared" si="38"/>
        <v/>
      </c>
      <c r="CK116" s="1405" t="str">
        <f t="shared" si="38"/>
        <v/>
      </c>
      <c r="CL116" s="1405" t="str">
        <f t="shared" si="38"/>
        <v/>
      </c>
      <c r="CM116" s="1405" t="str">
        <f t="shared" si="38"/>
        <v/>
      </c>
      <c r="CN116" s="1405" t="str">
        <f t="shared" si="38"/>
        <v/>
      </c>
      <c r="CO116" s="1405" t="str">
        <f t="shared" si="38"/>
        <v/>
      </c>
      <c r="CP116" s="1406" t="str">
        <f t="shared" si="38"/>
        <v/>
      </c>
    </row>
    <row r="117" spans="23:94" ht="15.6" thickBot="1">
      <c r="W117" s="1393"/>
      <c r="X117" s="1394"/>
      <c r="Y117" s="1394"/>
      <c r="Z117" s="1394"/>
      <c r="AA117" s="1394"/>
      <c r="AB117" s="1394"/>
      <c r="AC117" s="1394"/>
      <c r="AD117" s="1394"/>
      <c r="AE117" s="1394"/>
      <c r="AF117" s="1394"/>
      <c r="AG117" s="1394"/>
      <c r="AH117" s="1394"/>
      <c r="AI117" s="1394"/>
      <c r="AJ117" s="1394"/>
      <c r="AK117" s="1394"/>
      <c r="AL117" s="1394"/>
      <c r="AM117" s="1394"/>
      <c r="AN117" s="1394"/>
      <c r="AO117" s="1394"/>
      <c r="AP117" s="1394"/>
      <c r="AQ117" s="1394"/>
      <c r="AR117" s="1394"/>
      <c r="AS117" s="1394"/>
      <c r="AT117" s="1394"/>
      <c r="AU117" s="1394"/>
      <c r="AV117" s="1394"/>
      <c r="AW117" s="1394"/>
      <c r="AX117" s="1394"/>
      <c r="AY117" s="1394"/>
      <c r="AZ117" s="1394"/>
      <c r="BA117" s="1394"/>
      <c r="BB117" s="1394"/>
      <c r="BC117" s="1394"/>
      <c r="BD117" s="1394"/>
      <c r="BE117" s="1394"/>
      <c r="BF117" s="1394"/>
      <c r="BG117" s="1394"/>
      <c r="BH117" s="1395"/>
      <c r="BJ117" s="1402"/>
      <c r="BK117" s="1403" t="s">
        <v>10</v>
      </c>
      <c r="BL117" s="1403">
        <f ca="1">SUM(BL99:BL116)</f>
        <v>0</v>
      </c>
      <c r="BM117" s="1403">
        <f t="shared" ref="BM117:CP117" ca="1" si="41">SUM(BM99:BM116)</f>
        <v>0</v>
      </c>
      <c r="BN117" s="1403">
        <f t="shared" ca="1" si="41"/>
        <v>0</v>
      </c>
      <c r="BO117" s="1403">
        <f t="shared" ca="1" si="41"/>
        <v>0</v>
      </c>
      <c r="BP117" s="1403">
        <f t="shared" ca="1" si="41"/>
        <v>7.2</v>
      </c>
      <c r="BQ117" s="1403">
        <f t="shared" ca="1" si="41"/>
        <v>106.2</v>
      </c>
      <c r="BR117" s="1403">
        <f t="shared" ca="1" si="41"/>
        <v>188.39999999999998</v>
      </c>
      <c r="BS117" s="1403">
        <f t="shared" ca="1" si="41"/>
        <v>114.9</v>
      </c>
      <c r="BT117" s="1403">
        <f t="shared" ca="1" si="41"/>
        <v>40.799999999999997</v>
      </c>
      <c r="BU117" s="1403">
        <f t="shared" ca="1" si="41"/>
        <v>26.4</v>
      </c>
      <c r="BV117" s="1403">
        <f t="shared" ca="1" si="41"/>
        <v>148.80000000000001</v>
      </c>
      <c r="BW117" s="1403">
        <f t="shared" ca="1" si="41"/>
        <v>115.80000000000001</v>
      </c>
      <c r="BX117" s="1403">
        <f t="shared" ca="1" si="41"/>
        <v>133.19999999999999</v>
      </c>
      <c r="BY117" s="1403">
        <f t="shared" ca="1" si="41"/>
        <v>121.2</v>
      </c>
      <c r="BZ117" s="1403">
        <f t="shared" ca="1" si="41"/>
        <v>93.300000000000011</v>
      </c>
      <c r="CA117" s="1403">
        <f t="shared" ca="1" si="41"/>
        <v>38.4</v>
      </c>
      <c r="CB117" s="1403">
        <f t="shared" ca="1" si="41"/>
        <v>9.6</v>
      </c>
      <c r="CC117" s="1403">
        <f t="shared" ca="1" si="41"/>
        <v>159</v>
      </c>
      <c r="CD117" s="1403">
        <f t="shared" ca="1" si="41"/>
        <v>129.6</v>
      </c>
      <c r="CE117" s="1403">
        <f t="shared" ca="1" si="41"/>
        <v>145.19999999999999</v>
      </c>
      <c r="CF117" s="1403">
        <f t="shared" ca="1" si="41"/>
        <v>123</v>
      </c>
      <c r="CG117" s="1403">
        <f t="shared" ca="1" si="41"/>
        <v>196.2</v>
      </c>
      <c r="CH117" s="1403">
        <f t="shared" ca="1" si="41"/>
        <v>67.2</v>
      </c>
      <c r="CI117" s="1403">
        <f t="shared" ca="1" si="41"/>
        <v>42.599999999999994</v>
      </c>
      <c r="CJ117" s="1403">
        <f t="shared" ca="1" si="41"/>
        <v>234</v>
      </c>
      <c r="CK117" s="1403">
        <f t="shared" ca="1" si="41"/>
        <v>240</v>
      </c>
      <c r="CL117" s="1403">
        <f t="shared" ca="1" si="41"/>
        <v>180</v>
      </c>
      <c r="CM117" s="1403">
        <f t="shared" ca="1" si="41"/>
        <v>150</v>
      </c>
      <c r="CN117" s="1403">
        <f t="shared" ca="1" si="41"/>
        <v>139.19999999999999</v>
      </c>
      <c r="CO117" s="1403">
        <f t="shared" ca="1" si="41"/>
        <v>16.2</v>
      </c>
      <c r="CP117" s="1404">
        <f t="shared" ca="1" si="41"/>
        <v>16.2</v>
      </c>
    </row>
    <row r="118" spans="23:94" ht="15.6" thickBot="1"/>
    <row r="119" spans="23:94">
      <c r="W119" s="1396" t="s">
        <v>32</v>
      </c>
      <c r="X119" s="1397"/>
      <c r="Y119" s="1397"/>
      <c r="Z119" s="1397"/>
      <c r="AA119" s="1397"/>
      <c r="AB119" s="1397"/>
      <c r="AC119" s="1397"/>
      <c r="AD119" s="1397"/>
      <c r="AE119" s="1397"/>
      <c r="AF119" s="1397"/>
      <c r="AG119" s="1397"/>
      <c r="AH119" s="1397"/>
      <c r="AI119" s="1397"/>
      <c r="AJ119" s="1397"/>
      <c r="AK119" s="1397"/>
      <c r="AL119" s="1397"/>
      <c r="AM119" s="1397"/>
      <c r="AN119" s="1397"/>
      <c r="AO119" s="1397"/>
      <c r="AP119" s="1397"/>
      <c r="AQ119" s="1397"/>
      <c r="AR119" s="1397"/>
      <c r="AS119" s="1397"/>
      <c r="AT119" s="1397"/>
      <c r="AU119" s="1397"/>
      <c r="AV119" s="1397"/>
      <c r="AW119" s="1397"/>
      <c r="AX119" s="1397"/>
      <c r="AY119" s="1397"/>
      <c r="AZ119" s="1397"/>
      <c r="BA119" s="1397"/>
      <c r="BB119" s="1397"/>
      <c r="BC119" s="1398"/>
      <c r="BJ119" s="1396" t="s">
        <v>8</v>
      </c>
      <c r="BK119" s="1397"/>
      <c r="BL119" s="1397"/>
      <c r="BM119" s="1397"/>
      <c r="BN119" s="1397"/>
      <c r="BO119" s="1397"/>
      <c r="BP119" s="1397"/>
      <c r="BQ119" s="1397"/>
      <c r="BR119" s="1397"/>
      <c r="BS119" s="1397"/>
      <c r="BT119" s="1397"/>
      <c r="BU119" s="1397"/>
      <c r="BV119" s="1397"/>
      <c r="BW119" s="1397"/>
      <c r="BX119" s="1397"/>
      <c r="BY119" s="1397"/>
      <c r="BZ119" s="1397"/>
      <c r="CA119" s="1397"/>
      <c r="CB119" s="1397"/>
      <c r="CC119" s="1397"/>
      <c r="CD119" s="1397"/>
      <c r="CE119" s="1397"/>
      <c r="CF119" s="1397"/>
      <c r="CG119" s="1397"/>
      <c r="CH119" s="1397"/>
      <c r="CI119" s="1397"/>
      <c r="CJ119" s="1397"/>
      <c r="CK119" s="1397"/>
      <c r="CL119" s="1397"/>
      <c r="CM119" s="1397"/>
      <c r="CN119" s="1397"/>
      <c r="CO119" s="1397"/>
      <c r="CP119" s="1398"/>
    </row>
    <row r="120" spans="23:94">
      <c r="W120" s="1399" t="str">
        <f>BJ98</f>
        <v>No.</v>
      </c>
      <c r="X120" s="1400" t="str">
        <f t="shared" ref="X120:AY120" si="42">BK98</f>
        <v>機種名</v>
      </c>
      <c r="Y120" s="1400">
        <f t="shared" si="42"/>
        <v>1</v>
      </c>
      <c r="Z120" s="1400">
        <f t="shared" si="42"/>
        <v>2</v>
      </c>
      <c r="AA120" s="1400">
        <f t="shared" si="42"/>
        <v>3</v>
      </c>
      <c r="AB120" s="1400">
        <f t="shared" si="42"/>
        <v>4</v>
      </c>
      <c r="AC120" s="1400">
        <f t="shared" si="42"/>
        <v>5</v>
      </c>
      <c r="AD120" s="1400">
        <f t="shared" si="42"/>
        <v>6</v>
      </c>
      <c r="AE120" s="1400">
        <f t="shared" si="42"/>
        <v>7</v>
      </c>
      <c r="AF120" s="1400">
        <f t="shared" si="42"/>
        <v>8</v>
      </c>
      <c r="AG120" s="1400">
        <f t="shared" si="42"/>
        <v>9</v>
      </c>
      <c r="AH120" s="1400">
        <f t="shared" si="42"/>
        <v>10</v>
      </c>
      <c r="AI120" s="1400">
        <f t="shared" si="42"/>
        <v>11</v>
      </c>
      <c r="AJ120" s="1400">
        <f t="shared" si="42"/>
        <v>12</v>
      </c>
      <c r="AK120" s="1400">
        <f t="shared" si="42"/>
        <v>13</v>
      </c>
      <c r="AL120" s="1400">
        <f t="shared" si="42"/>
        <v>14</v>
      </c>
      <c r="AM120" s="1400">
        <f t="shared" si="42"/>
        <v>15</v>
      </c>
      <c r="AN120" s="1400">
        <f t="shared" si="42"/>
        <v>16</v>
      </c>
      <c r="AO120" s="1400">
        <f t="shared" si="42"/>
        <v>17</v>
      </c>
      <c r="AP120" s="1400">
        <f t="shared" si="42"/>
        <v>18</v>
      </c>
      <c r="AQ120" s="1400">
        <f t="shared" si="42"/>
        <v>19</v>
      </c>
      <c r="AR120" s="1400">
        <f t="shared" si="42"/>
        <v>20</v>
      </c>
      <c r="AS120" s="1400">
        <f t="shared" si="42"/>
        <v>21</v>
      </c>
      <c r="AT120" s="1400">
        <f t="shared" si="42"/>
        <v>22</v>
      </c>
      <c r="AU120" s="1400">
        <f t="shared" si="42"/>
        <v>23</v>
      </c>
      <c r="AV120" s="1400">
        <f t="shared" si="42"/>
        <v>24</v>
      </c>
      <c r="AW120" s="1400">
        <f t="shared" si="42"/>
        <v>25</v>
      </c>
      <c r="AX120" s="1400">
        <f t="shared" si="42"/>
        <v>26</v>
      </c>
      <c r="AY120" s="1400">
        <f t="shared" si="42"/>
        <v>27</v>
      </c>
      <c r="AZ120" s="1400">
        <f t="shared" ref="AZ120" si="43">CM98</f>
        <v>28</v>
      </c>
      <c r="BA120" s="1400">
        <f t="shared" ref="BA120" si="44">CN98</f>
        <v>29</v>
      </c>
      <c r="BB120" s="1400">
        <f t="shared" ref="BB120" si="45">CO98</f>
        <v>30</v>
      </c>
      <c r="BC120" s="1400">
        <f t="shared" ref="BC120" si="46">CP98</f>
        <v>31</v>
      </c>
      <c r="BJ120" s="1399" t="str">
        <f>BJ76</f>
        <v>No.</v>
      </c>
      <c r="BK120" s="1400" t="str">
        <f t="shared" ref="BK120:CP120" si="47">BK76</f>
        <v>機種名</v>
      </c>
      <c r="BL120" s="1400">
        <f t="shared" si="47"/>
        <v>1</v>
      </c>
      <c r="BM120" s="1400">
        <f t="shared" si="47"/>
        <v>2</v>
      </c>
      <c r="BN120" s="1400">
        <f t="shared" si="47"/>
        <v>3</v>
      </c>
      <c r="BO120" s="1400">
        <f t="shared" si="47"/>
        <v>4</v>
      </c>
      <c r="BP120" s="1400">
        <f t="shared" si="47"/>
        <v>5</v>
      </c>
      <c r="BQ120" s="1400">
        <f t="shared" si="47"/>
        <v>6</v>
      </c>
      <c r="BR120" s="1400">
        <f t="shared" si="47"/>
        <v>7</v>
      </c>
      <c r="BS120" s="1400">
        <f t="shared" si="47"/>
        <v>8</v>
      </c>
      <c r="BT120" s="1400">
        <f t="shared" si="47"/>
        <v>9</v>
      </c>
      <c r="BU120" s="1400">
        <f t="shared" si="47"/>
        <v>10</v>
      </c>
      <c r="BV120" s="1400">
        <f t="shared" si="47"/>
        <v>11</v>
      </c>
      <c r="BW120" s="1400">
        <f t="shared" si="47"/>
        <v>12</v>
      </c>
      <c r="BX120" s="1400">
        <f t="shared" si="47"/>
        <v>13</v>
      </c>
      <c r="BY120" s="1400">
        <f t="shared" si="47"/>
        <v>14</v>
      </c>
      <c r="BZ120" s="1400">
        <f t="shared" si="47"/>
        <v>15</v>
      </c>
      <c r="CA120" s="1400">
        <f t="shared" si="47"/>
        <v>16</v>
      </c>
      <c r="CB120" s="1400">
        <f t="shared" si="47"/>
        <v>17</v>
      </c>
      <c r="CC120" s="1400">
        <f t="shared" si="47"/>
        <v>18</v>
      </c>
      <c r="CD120" s="1400">
        <f t="shared" si="47"/>
        <v>19</v>
      </c>
      <c r="CE120" s="1400">
        <f t="shared" si="47"/>
        <v>20</v>
      </c>
      <c r="CF120" s="1400">
        <f t="shared" si="47"/>
        <v>21</v>
      </c>
      <c r="CG120" s="1400">
        <f t="shared" si="47"/>
        <v>22</v>
      </c>
      <c r="CH120" s="1400">
        <f t="shared" si="47"/>
        <v>23</v>
      </c>
      <c r="CI120" s="1400">
        <f t="shared" si="47"/>
        <v>24</v>
      </c>
      <c r="CJ120" s="1400">
        <f t="shared" si="47"/>
        <v>25</v>
      </c>
      <c r="CK120" s="1400">
        <f t="shared" si="47"/>
        <v>26</v>
      </c>
      <c r="CL120" s="1400">
        <f t="shared" si="47"/>
        <v>27</v>
      </c>
      <c r="CM120" s="1400">
        <f t="shared" si="47"/>
        <v>28</v>
      </c>
      <c r="CN120" s="1400">
        <f t="shared" si="47"/>
        <v>29</v>
      </c>
      <c r="CO120" s="1400">
        <f t="shared" si="47"/>
        <v>30</v>
      </c>
      <c r="CP120" s="1401">
        <f t="shared" si="47"/>
        <v>31</v>
      </c>
    </row>
    <row r="121" spans="23:94">
      <c r="W121" s="1399" t="s">
        <v>33</v>
      </c>
      <c r="X121" s="1400" t="s">
        <v>34</v>
      </c>
      <c r="Y121" s="1410"/>
      <c r="Z121" s="1410"/>
      <c r="AA121" s="1410"/>
      <c r="AB121" s="1410"/>
      <c r="AC121" s="1410"/>
      <c r="AD121" s="1410">
        <v>3</v>
      </c>
      <c r="AE121" s="1410">
        <v>3</v>
      </c>
      <c r="AF121" s="1410">
        <v>3</v>
      </c>
      <c r="AG121" s="1410"/>
      <c r="AH121" s="1410"/>
      <c r="AI121" s="1410">
        <v>3</v>
      </c>
      <c r="AJ121" s="1410">
        <v>3</v>
      </c>
      <c r="AK121" s="1410">
        <v>3</v>
      </c>
      <c r="AL121" s="1410">
        <v>3</v>
      </c>
      <c r="AM121" s="1410">
        <v>3</v>
      </c>
      <c r="AN121" s="1410"/>
      <c r="AO121" s="1410"/>
      <c r="AP121" s="1410">
        <v>3</v>
      </c>
      <c r="AQ121" s="1410">
        <v>3</v>
      </c>
      <c r="AR121" s="1410">
        <v>3</v>
      </c>
      <c r="AS121" s="1410">
        <v>3</v>
      </c>
      <c r="AT121" s="1410">
        <v>3</v>
      </c>
      <c r="AU121" s="1410"/>
      <c r="AV121" s="1410"/>
      <c r="AW121" s="1410">
        <v>3</v>
      </c>
      <c r="AX121" s="1410">
        <v>3</v>
      </c>
      <c r="AY121" s="1410">
        <v>3</v>
      </c>
      <c r="AZ121" s="1410">
        <v>3</v>
      </c>
      <c r="BA121" s="1410">
        <v>3</v>
      </c>
      <c r="BB121" s="1410"/>
      <c r="BC121" s="1410"/>
      <c r="BJ121" s="1399">
        <f t="shared" ref="BJ121:BK136" ca="1" si="48">BJ77</f>
        <v>1</v>
      </c>
      <c r="BK121" s="1400" t="str">
        <f t="shared" ca="1" si="48"/>
        <v>MKC_PB</v>
      </c>
      <c r="BL121" s="1405">
        <f ca="1">IFERROR(BL99-BL77,"")</f>
        <v>0</v>
      </c>
      <c r="BM121" s="1405">
        <f t="shared" ref="BM121:CP121" ca="1" si="49">IFERROR(BM99-BM77,"")</f>
        <v>0</v>
      </c>
      <c r="BN121" s="1405">
        <f t="shared" ca="1" si="49"/>
        <v>0</v>
      </c>
      <c r="BO121" s="1405">
        <f t="shared" ca="1" si="49"/>
        <v>0</v>
      </c>
      <c r="BP121" s="1405">
        <f t="shared" ca="1" si="49"/>
        <v>0</v>
      </c>
      <c r="BQ121" s="1405">
        <f t="shared" ca="1" si="49"/>
        <v>0</v>
      </c>
      <c r="BR121" s="1405">
        <f t="shared" ca="1" si="49"/>
        <v>-7.2</v>
      </c>
      <c r="BS121" s="1405">
        <f t="shared" ca="1" si="49"/>
        <v>0</v>
      </c>
      <c r="BT121" s="1405">
        <f t="shared" ca="1" si="49"/>
        <v>0</v>
      </c>
      <c r="BU121" s="1405">
        <f t="shared" ca="1" si="49"/>
        <v>0</v>
      </c>
      <c r="BV121" s="1405">
        <f t="shared" ca="1" si="49"/>
        <v>0</v>
      </c>
      <c r="BW121" s="1405">
        <f t="shared" ca="1" si="49"/>
        <v>0</v>
      </c>
      <c r="BX121" s="1405">
        <f t="shared" ca="1" si="49"/>
        <v>-10.8</v>
      </c>
      <c r="BY121" s="1405">
        <f t="shared" ca="1" si="49"/>
        <v>10.799999999999997</v>
      </c>
      <c r="BZ121" s="1405">
        <f t="shared" ca="1" si="49"/>
        <v>-14.400000000000002</v>
      </c>
      <c r="CA121" s="1405">
        <f t="shared" ca="1" si="49"/>
        <v>0</v>
      </c>
      <c r="CB121" s="1405">
        <f t="shared" ca="1" si="49"/>
        <v>0</v>
      </c>
      <c r="CC121" s="1405">
        <f t="shared" ca="1" si="49"/>
        <v>3.6000000000000005</v>
      </c>
      <c r="CD121" s="1405">
        <f t="shared" ca="1" si="49"/>
        <v>7.2</v>
      </c>
      <c r="CE121" s="1405">
        <f t="shared" ca="1" si="49"/>
        <v>0</v>
      </c>
      <c r="CF121" s="1405">
        <f t="shared" ca="1" si="49"/>
        <v>0</v>
      </c>
      <c r="CG121" s="1405">
        <f t="shared" ca="1" si="49"/>
        <v>0</v>
      </c>
      <c r="CH121" s="1405">
        <f t="shared" ca="1" si="49"/>
        <v>0</v>
      </c>
      <c r="CI121" s="1405">
        <f t="shared" ca="1" si="49"/>
        <v>0</v>
      </c>
      <c r="CJ121" s="1405">
        <f t="shared" ca="1" si="49"/>
        <v>0</v>
      </c>
      <c r="CK121" s="1405">
        <f t="shared" ca="1" si="49"/>
        <v>0</v>
      </c>
      <c r="CL121" s="1405">
        <f t="shared" ca="1" si="49"/>
        <v>0</v>
      </c>
      <c r="CM121" s="1405">
        <f t="shared" ca="1" si="49"/>
        <v>0</v>
      </c>
      <c r="CN121" s="1405">
        <f t="shared" ca="1" si="49"/>
        <v>0</v>
      </c>
      <c r="CO121" s="1405">
        <f t="shared" ca="1" si="49"/>
        <v>0</v>
      </c>
      <c r="CP121" s="1406">
        <f t="shared" ca="1" si="49"/>
        <v>0</v>
      </c>
    </row>
    <row r="122" spans="23:94">
      <c r="W122" s="1399"/>
      <c r="X122" s="1400" t="s">
        <v>35</v>
      </c>
      <c r="Y122" s="1410"/>
      <c r="Z122" s="1410"/>
      <c r="AA122" s="1410"/>
      <c r="AB122" s="1410"/>
      <c r="AC122" s="1410"/>
      <c r="AD122" s="1410">
        <v>4</v>
      </c>
      <c r="AE122" s="1410">
        <v>4</v>
      </c>
      <c r="AF122" s="1410">
        <v>4</v>
      </c>
      <c r="AG122" s="1410"/>
      <c r="AH122" s="1410"/>
      <c r="AI122" s="1410">
        <v>4</v>
      </c>
      <c r="AJ122" s="1410">
        <v>4</v>
      </c>
      <c r="AK122" s="1410">
        <v>4</v>
      </c>
      <c r="AL122" s="1410">
        <v>4</v>
      </c>
      <c r="AM122" s="1410">
        <v>4</v>
      </c>
      <c r="AN122" s="1410"/>
      <c r="AO122" s="1410"/>
      <c r="AP122" s="1410">
        <v>4</v>
      </c>
      <c r="AQ122" s="1410">
        <v>4</v>
      </c>
      <c r="AR122" s="1410">
        <v>4</v>
      </c>
      <c r="AS122" s="1410">
        <v>4</v>
      </c>
      <c r="AT122" s="1410">
        <v>4</v>
      </c>
      <c r="AU122" s="1410"/>
      <c r="AV122" s="1410"/>
      <c r="AW122" s="1410">
        <v>4</v>
      </c>
      <c r="AX122" s="1410">
        <v>4</v>
      </c>
      <c r="AY122" s="1410">
        <v>4</v>
      </c>
      <c r="AZ122" s="1410">
        <v>4</v>
      </c>
      <c r="BA122" s="1410">
        <v>4</v>
      </c>
      <c r="BB122" s="1410"/>
      <c r="BC122" s="1410"/>
      <c r="BJ122" s="1399">
        <f t="shared" ca="1" si="48"/>
        <v>2</v>
      </c>
      <c r="BK122" s="1400" t="str">
        <f t="shared" ca="1" si="48"/>
        <v>MKC_FF</v>
      </c>
      <c r="BL122" s="1405">
        <f t="shared" ref="BL122:CP130" ca="1" si="50">IFERROR(BL100-BL78,"")</f>
        <v>0</v>
      </c>
      <c r="BM122" s="1405">
        <f t="shared" ca="1" si="50"/>
        <v>0</v>
      </c>
      <c r="BN122" s="1405">
        <f t="shared" ca="1" si="50"/>
        <v>0</v>
      </c>
      <c r="BO122" s="1405">
        <f t="shared" ca="1" si="50"/>
        <v>0</v>
      </c>
      <c r="BP122" s="1405">
        <f t="shared" ca="1" si="50"/>
        <v>0</v>
      </c>
      <c r="BQ122" s="1405">
        <f t="shared" ca="1" si="50"/>
        <v>0</v>
      </c>
      <c r="BR122" s="1405">
        <f t="shared" ca="1" si="50"/>
        <v>-9.6000000000000014</v>
      </c>
      <c r="BS122" s="1405">
        <f t="shared" ca="1" si="50"/>
        <v>0</v>
      </c>
      <c r="BT122" s="1405">
        <f t="shared" ca="1" si="50"/>
        <v>0</v>
      </c>
      <c r="BU122" s="1405">
        <f t="shared" ca="1" si="50"/>
        <v>0</v>
      </c>
      <c r="BV122" s="1405">
        <f t="shared" ca="1" si="50"/>
        <v>-9.6000000000000014</v>
      </c>
      <c r="BW122" s="1405">
        <f t="shared" ca="1" si="50"/>
        <v>0</v>
      </c>
      <c r="BX122" s="1405">
        <f t="shared" ca="1" si="50"/>
        <v>-9.6000000000000014</v>
      </c>
      <c r="BY122" s="1405">
        <f t="shared" ca="1" si="50"/>
        <v>9.6000000000000014</v>
      </c>
      <c r="BZ122" s="1405">
        <f t="shared" ca="1" si="50"/>
        <v>-19.200000000000003</v>
      </c>
      <c r="CA122" s="1405">
        <f t="shared" ca="1" si="50"/>
        <v>-9.6</v>
      </c>
      <c r="CB122" s="1405">
        <f t="shared" ca="1" si="50"/>
        <v>-9.6</v>
      </c>
      <c r="CC122" s="1405">
        <f t="shared" ca="1" si="50"/>
        <v>-9.6</v>
      </c>
      <c r="CD122" s="1405">
        <f t="shared" ca="1" si="50"/>
        <v>0</v>
      </c>
      <c r="CE122" s="1405">
        <f t="shared" ca="1" si="50"/>
        <v>9.6000000000000014</v>
      </c>
      <c r="CF122" s="1405">
        <f t="shared" ca="1" si="50"/>
        <v>0</v>
      </c>
      <c r="CG122" s="1405">
        <f t="shared" ca="1" si="50"/>
        <v>0</v>
      </c>
      <c r="CH122" s="1405">
        <f t="shared" ca="1" si="50"/>
        <v>0</v>
      </c>
      <c r="CI122" s="1405">
        <f t="shared" ca="1" si="50"/>
        <v>0</v>
      </c>
      <c r="CJ122" s="1405">
        <f t="shared" ca="1" si="50"/>
        <v>0</v>
      </c>
      <c r="CK122" s="1405">
        <f t="shared" ca="1" si="50"/>
        <v>0</v>
      </c>
      <c r="CL122" s="1405">
        <f t="shared" ca="1" si="50"/>
        <v>0</v>
      </c>
      <c r="CM122" s="1405">
        <f t="shared" ca="1" si="50"/>
        <v>0</v>
      </c>
      <c r="CN122" s="1405">
        <f t="shared" ca="1" si="50"/>
        <v>0</v>
      </c>
      <c r="CO122" s="1405">
        <f t="shared" ca="1" si="50"/>
        <v>0</v>
      </c>
      <c r="CP122" s="1406">
        <f t="shared" ca="1" si="50"/>
        <v>0</v>
      </c>
    </row>
    <row r="123" spans="23:94">
      <c r="W123" s="1399"/>
      <c r="X123" s="1400" t="s">
        <v>36</v>
      </c>
      <c r="Y123" s="1410"/>
      <c r="Z123" s="1410"/>
      <c r="AA123" s="1410"/>
      <c r="AB123" s="1410"/>
      <c r="AC123" s="1410"/>
      <c r="AD123" s="1410">
        <v>3</v>
      </c>
      <c r="AE123" s="1410">
        <v>3</v>
      </c>
      <c r="AF123" s="1410">
        <v>3</v>
      </c>
      <c r="AG123" s="1410"/>
      <c r="AH123" s="1410"/>
      <c r="AI123" s="1410">
        <v>3</v>
      </c>
      <c r="AJ123" s="1410">
        <v>3</v>
      </c>
      <c r="AK123" s="1410">
        <v>3</v>
      </c>
      <c r="AL123" s="1410">
        <v>3</v>
      </c>
      <c r="AM123" s="1410">
        <v>3</v>
      </c>
      <c r="AN123" s="1410"/>
      <c r="AO123" s="1410"/>
      <c r="AP123" s="1410">
        <v>3</v>
      </c>
      <c r="AQ123" s="1410">
        <v>3</v>
      </c>
      <c r="AR123" s="1410">
        <v>3</v>
      </c>
      <c r="AS123" s="1410">
        <v>3</v>
      </c>
      <c r="AT123" s="1410">
        <v>3</v>
      </c>
      <c r="AU123" s="1410"/>
      <c r="AV123" s="1410"/>
      <c r="AW123" s="1410">
        <v>3</v>
      </c>
      <c r="AX123" s="1410">
        <v>3</v>
      </c>
      <c r="AY123" s="1410">
        <v>3</v>
      </c>
      <c r="AZ123" s="1410">
        <v>3</v>
      </c>
      <c r="BA123" s="1410">
        <v>3</v>
      </c>
      <c r="BB123" s="1410"/>
      <c r="BC123" s="1410"/>
      <c r="BJ123" s="1399">
        <f t="shared" ca="1" si="48"/>
        <v>3</v>
      </c>
      <c r="BK123" s="1400" t="str">
        <f t="shared" ca="1" si="48"/>
        <v>MKC_FL</v>
      </c>
      <c r="BL123" s="1405">
        <f t="shared" ca="1" si="50"/>
        <v>0</v>
      </c>
      <c r="BM123" s="1405">
        <f t="shared" ca="1" si="50"/>
        <v>0</v>
      </c>
      <c r="BN123" s="1405">
        <f t="shared" ca="1" si="50"/>
        <v>0</v>
      </c>
      <c r="BO123" s="1405">
        <f t="shared" ca="1" si="50"/>
        <v>0</v>
      </c>
      <c r="BP123" s="1405">
        <f t="shared" ca="1" si="50"/>
        <v>0</v>
      </c>
      <c r="BQ123" s="1405">
        <f t="shared" ca="1" si="50"/>
        <v>0</v>
      </c>
      <c r="BR123" s="1405">
        <f t="shared" ca="1" si="50"/>
        <v>-5.4</v>
      </c>
      <c r="BS123" s="1405">
        <f t="shared" ca="1" si="50"/>
        <v>-5.4</v>
      </c>
      <c r="BT123" s="1405">
        <f t="shared" ca="1" si="50"/>
        <v>0</v>
      </c>
      <c r="BU123" s="1405">
        <f t="shared" ca="1" si="50"/>
        <v>0</v>
      </c>
      <c r="BV123" s="1405">
        <f t="shared" ca="1" si="50"/>
        <v>0</v>
      </c>
      <c r="BW123" s="1405">
        <f t="shared" ca="1" si="50"/>
        <v>-5.4</v>
      </c>
      <c r="BX123" s="1405">
        <f t="shared" ca="1" si="50"/>
        <v>0</v>
      </c>
      <c r="BY123" s="1405">
        <f t="shared" ca="1" si="50"/>
        <v>0</v>
      </c>
      <c r="BZ123" s="1405">
        <f t="shared" ca="1" si="50"/>
        <v>0</v>
      </c>
      <c r="CA123" s="1405">
        <f t="shared" ca="1" si="50"/>
        <v>-5.4</v>
      </c>
      <c r="CB123" s="1405">
        <f t="shared" ca="1" si="50"/>
        <v>0</v>
      </c>
      <c r="CC123" s="1405">
        <f t="shared" ca="1" si="50"/>
        <v>0</v>
      </c>
      <c r="CD123" s="1405">
        <f t="shared" ca="1" si="50"/>
        <v>5.4</v>
      </c>
      <c r="CE123" s="1405">
        <f t="shared" ca="1" si="50"/>
        <v>0</v>
      </c>
      <c r="CF123" s="1405">
        <f t="shared" ca="1" si="50"/>
        <v>0</v>
      </c>
      <c r="CG123" s="1405">
        <f t="shared" ca="1" si="50"/>
        <v>0</v>
      </c>
      <c r="CH123" s="1405">
        <f t="shared" ca="1" si="50"/>
        <v>0</v>
      </c>
      <c r="CI123" s="1405">
        <f t="shared" ca="1" si="50"/>
        <v>0</v>
      </c>
      <c r="CJ123" s="1405">
        <f t="shared" ca="1" si="50"/>
        <v>0</v>
      </c>
      <c r="CK123" s="1405">
        <f t="shared" ca="1" si="50"/>
        <v>0</v>
      </c>
      <c r="CL123" s="1405">
        <f t="shared" ca="1" si="50"/>
        <v>0</v>
      </c>
      <c r="CM123" s="1405">
        <f t="shared" ca="1" si="50"/>
        <v>0</v>
      </c>
      <c r="CN123" s="1405">
        <f t="shared" ca="1" si="50"/>
        <v>0</v>
      </c>
      <c r="CO123" s="1405">
        <f t="shared" ca="1" si="50"/>
        <v>0</v>
      </c>
      <c r="CP123" s="1406">
        <f t="shared" ca="1" si="50"/>
        <v>0</v>
      </c>
    </row>
    <row r="124" spans="23:94">
      <c r="W124" s="1399" t="s">
        <v>37</v>
      </c>
      <c r="X124" s="1400" t="s">
        <v>38</v>
      </c>
      <c r="Y124" s="1405">
        <f>$AC$77*Y121+$AC$78*Y122+$AC$79*Y123</f>
        <v>0</v>
      </c>
      <c r="Z124" s="1405">
        <f t="shared" ref="Z124:BC124" si="51">$AC$77*Z121+$AC$78*Z122+$AC$79*Z123</f>
        <v>0</v>
      </c>
      <c r="AA124" s="1405">
        <f t="shared" si="51"/>
        <v>0</v>
      </c>
      <c r="AB124" s="1405">
        <f t="shared" si="51"/>
        <v>0</v>
      </c>
      <c r="AC124" s="1405">
        <f t="shared" si="51"/>
        <v>0</v>
      </c>
      <c r="AD124" s="1405">
        <f t="shared" si="51"/>
        <v>194.655</v>
      </c>
      <c r="AE124" s="1405">
        <f t="shared" si="51"/>
        <v>194.655</v>
      </c>
      <c r="AF124" s="1405">
        <f t="shared" si="51"/>
        <v>194.655</v>
      </c>
      <c r="AG124" s="1405">
        <f t="shared" si="51"/>
        <v>0</v>
      </c>
      <c r="AH124" s="1405">
        <f t="shared" si="51"/>
        <v>0</v>
      </c>
      <c r="AI124" s="1405">
        <f t="shared" si="51"/>
        <v>194.655</v>
      </c>
      <c r="AJ124" s="1405">
        <f t="shared" si="51"/>
        <v>194.655</v>
      </c>
      <c r="AK124" s="1405">
        <f t="shared" si="51"/>
        <v>194.655</v>
      </c>
      <c r="AL124" s="1405">
        <f t="shared" si="51"/>
        <v>194.655</v>
      </c>
      <c r="AM124" s="1405">
        <f t="shared" si="51"/>
        <v>194.655</v>
      </c>
      <c r="AN124" s="1405">
        <f t="shared" si="51"/>
        <v>0</v>
      </c>
      <c r="AO124" s="1405">
        <f t="shared" si="51"/>
        <v>0</v>
      </c>
      <c r="AP124" s="1405">
        <f t="shared" si="51"/>
        <v>194.655</v>
      </c>
      <c r="AQ124" s="1405">
        <f t="shared" si="51"/>
        <v>194.655</v>
      </c>
      <c r="AR124" s="1405">
        <f t="shared" si="51"/>
        <v>194.655</v>
      </c>
      <c r="AS124" s="1405">
        <f t="shared" si="51"/>
        <v>194.655</v>
      </c>
      <c r="AT124" s="1405">
        <f t="shared" si="51"/>
        <v>194.655</v>
      </c>
      <c r="AU124" s="1405">
        <f t="shared" si="51"/>
        <v>0</v>
      </c>
      <c r="AV124" s="1405">
        <f t="shared" si="51"/>
        <v>0</v>
      </c>
      <c r="AW124" s="1405">
        <f t="shared" si="51"/>
        <v>194.655</v>
      </c>
      <c r="AX124" s="1405">
        <f t="shared" si="51"/>
        <v>194.655</v>
      </c>
      <c r="AY124" s="1405">
        <f t="shared" si="51"/>
        <v>194.655</v>
      </c>
      <c r="AZ124" s="1405">
        <f t="shared" si="51"/>
        <v>194.655</v>
      </c>
      <c r="BA124" s="1405">
        <f t="shared" si="51"/>
        <v>194.655</v>
      </c>
      <c r="BB124" s="1405">
        <f t="shared" si="51"/>
        <v>0</v>
      </c>
      <c r="BC124" s="1406">
        <f t="shared" si="51"/>
        <v>0</v>
      </c>
      <c r="BJ124" s="1399">
        <f t="shared" ca="1" si="48"/>
        <v>4</v>
      </c>
      <c r="BK124" s="1400" t="str">
        <f t="shared" ca="1" si="48"/>
        <v>MKC_MPR</v>
      </c>
      <c r="BL124" s="1405">
        <f t="shared" ca="1" si="50"/>
        <v>0</v>
      </c>
      <c r="BM124" s="1405">
        <f t="shared" ca="1" si="50"/>
        <v>0</v>
      </c>
      <c r="BN124" s="1405">
        <f t="shared" ca="1" si="50"/>
        <v>0</v>
      </c>
      <c r="BO124" s="1405">
        <f t="shared" ca="1" si="50"/>
        <v>0</v>
      </c>
      <c r="BP124" s="1405">
        <f t="shared" ca="1" si="50"/>
        <v>0</v>
      </c>
      <c r="BQ124" s="1405">
        <f t="shared" ca="1" si="50"/>
        <v>0</v>
      </c>
      <c r="BR124" s="1405">
        <f t="shared" ca="1" si="50"/>
        <v>0</v>
      </c>
      <c r="BS124" s="1405">
        <f t="shared" ca="1" si="50"/>
        <v>0</v>
      </c>
      <c r="BT124" s="1405">
        <f t="shared" ca="1" si="50"/>
        <v>0</v>
      </c>
      <c r="BU124" s="1405">
        <f t="shared" ca="1" si="50"/>
        <v>0</v>
      </c>
      <c r="BV124" s="1405">
        <f t="shared" ca="1" si="50"/>
        <v>0</v>
      </c>
      <c r="BW124" s="1405">
        <f t="shared" ca="1" si="50"/>
        <v>0</v>
      </c>
      <c r="BX124" s="1405">
        <f t="shared" ca="1" si="50"/>
        <v>0</v>
      </c>
      <c r="BY124" s="1405">
        <f t="shared" ca="1" si="50"/>
        <v>0</v>
      </c>
      <c r="BZ124" s="1405">
        <f t="shared" ca="1" si="50"/>
        <v>0</v>
      </c>
      <c r="CA124" s="1405">
        <f t="shared" ca="1" si="50"/>
        <v>0</v>
      </c>
      <c r="CB124" s="1405">
        <f t="shared" ca="1" si="50"/>
        <v>0</v>
      </c>
      <c r="CC124" s="1405">
        <f t="shared" ca="1" si="50"/>
        <v>-32.4</v>
      </c>
      <c r="CD124" s="1405">
        <f t="shared" ca="1" si="50"/>
        <v>0</v>
      </c>
      <c r="CE124" s="1405">
        <f t="shared" ca="1" si="50"/>
        <v>-32.4</v>
      </c>
      <c r="CF124" s="1405">
        <f t="shared" ca="1" si="50"/>
        <v>0</v>
      </c>
      <c r="CG124" s="1405">
        <f t="shared" ca="1" si="50"/>
        <v>0</v>
      </c>
      <c r="CH124" s="1405">
        <f t="shared" ca="1" si="50"/>
        <v>0</v>
      </c>
      <c r="CI124" s="1405">
        <f t="shared" ca="1" si="50"/>
        <v>0</v>
      </c>
      <c r="CJ124" s="1405">
        <f t="shared" ca="1" si="50"/>
        <v>0</v>
      </c>
      <c r="CK124" s="1405">
        <f t="shared" ca="1" si="50"/>
        <v>0</v>
      </c>
      <c r="CL124" s="1405">
        <f t="shared" ca="1" si="50"/>
        <v>0</v>
      </c>
      <c r="CM124" s="1405">
        <f t="shared" ca="1" si="50"/>
        <v>0</v>
      </c>
      <c r="CN124" s="1405">
        <f t="shared" ca="1" si="50"/>
        <v>0</v>
      </c>
      <c r="CO124" s="1405">
        <f t="shared" ca="1" si="50"/>
        <v>0</v>
      </c>
      <c r="CP124" s="1406">
        <f t="shared" ca="1" si="50"/>
        <v>0</v>
      </c>
    </row>
    <row r="125" spans="23:94">
      <c r="W125" s="1399" t="s">
        <v>39</v>
      </c>
      <c r="X125" s="1400" t="s">
        <v>40</v>
      </c>
      <c r="Y125" s="1405">
        <f ca="1">BL95</f>
        <v>0</v>
      </c>
      <c r="Z125" s="1405">
        <f t="shared" ref="Z125:BC125" ca="1" si="52">BM95</f>
        <v>0</v>
      </c>
      <c r="AA125" s="1405">
        <f t="shared" ca="1" si="52"/>
        <v>0</v>
      </c>
      <c r="AB125" s="1405">
        <f t="shared" ca="1" si="52"/>
        <v>0</v>
      </c>
      <c r="AC125" s="1405">
        <f t="shared" ca="1" si="52"/>
        <v>0</v>
      </c>
      <c r="AD125" s="1405">
        <f t="shared" ca="1" si="52"/>
        <v>219.00000000000003</v>
      </c>
      <c r="AE125" s="1405">
        <f t="shared" ca="1" si="52"/>
        <v>235.79999999999998</v>
      </c>
      <c r="AF125" s="1405">
        <f t="shared" ca="1" si="52"/>
        <v>222.6</v>
      </c>
      <c r="AG125" s="1405">
        <f t="shared" ca="1" si="52"/>
        <v>0</v>
      </c>
      <c r="AH125" s="1405">
        <f t="shared" ca="1" si="52"/>
        <v>0</v>
      </c>
      <c r="AI125" s="1405">
        <f t="shared" ca="1" si="52"/>
        <v>276.60000000000002</v>
      </c>
      <c r="AJ125" s="1405">
        <f t="shared" ca="1" si="52"/>
        <v>192.60000000000002</v>
      </c>
      <c r="AK125" s="1405">
        <f t="shared" ca="1" si="52"/>
        <v>259.2</v>
      </c>
      <c r="AL125" s="1405">
        <f t="shared" ca="1" si="52"/>
        <v>261.60000000000002</v>
      </c>
      <c r="AM125" s="1405">
        <f t="shared" ca="1" si="52"/>
        <v>230.39999999999998</v>
      </c>
      <c r="AN125" s="1405">
        <f t="shared" ca="1" si="52"/>
        <v>50.400000000000006</v>
      </c>
      <c r="AO125" s="1405">
        <f t="shared" ca="1" si="52"/>
        <v>45</v>
      </c>
      <c r="AP125" s="1405">
        <f t="shared" ca="1" si="52"/>
        <v>199.2</v>
      </c>
      <c r="AQ125" s="1405">
        <f t="shared" ca="1" si="52"/>
        <v>202.79999999999998</v>
      </c>
      <c r="AR125" s="1405">
        <f t="shared" ca="1" si="52"/>
        <v>183.6</v>
      </c>
      <c r="AS125" s="1405">
        <f t="shared" ca="1" si="52"/>
        <v>156</v>
      </c>
      <c r="AT125" s="1405">
        <f t="shared" ca="1" si="52"/>
        <v>158.4</v>
      </c>
      <c r="AU125" s="1405">
        <f t="shared" ca="1" si="52"/>
        <v>60</v>
      </c>
      <c r="AV125" s="1405">
        <f t="shared" ca="1" si="52"/>
        <v>35.4</v>
      </c>
      <c r="AW125" s="1405">
        <f t="shared" ca="1" si="52"/>
        <v>208.79999999999998</v>
      </c>
      <c r="AX125" s="1405">
        <f t="shared" ca="1" si="52"/>
        <v>213.6</v>
      </c>
      <c r="AY125" s="1405">
        <f t="shared" ca="1" si="52"/>
        <v>181.2</v>
      </c>
      <c r="AZ125" s="1405">
        <f t="shared" ca="1" si="52"/>
        <v>139.19999999999999</v>
      </c>
      <c r="BA125" s="1405">
        <f t="shared" ca="1" si="52"/>
        <v>128.4</v>
      </c>
      <c r="BB125" s="1405">
        <f t="shared" ca="1" si="52"/>
        <v>16.2</v>
      </c>
      <c r="BC125" s="1406">
        <f t="shared" ca="1" si="52"/>
        <v>16.2</v>
      </c>
      <c r="BJ125" s="1399">
        <f t="shared" ca="1" si="48"/>
        <v>5</v>
      </c>
      <c r="BK125" s="1400" t="str">
        <f t="shared" ca="1" si="48"/>
        <v>MKC_MPL</v>
      </c>
      <c r="BL125" s="1405">
        <f t="shared" ca="1" si="50"/>
        <v>0</v>
      </c>
      <c r="BM125" s="1405">
        <f t="shared" ca="1" si="50"/>
        <v>0</v>
      </c>
      <c r="BN125" s="1405">
        <f t="shared" ca="1" si="50"/>
        <v>0</v>
      </c>
      <c r="BO125" s="1405">
        <f t="shared" ca="1" si="50"/>
        <v>0</v>
      </c>
      <c r="BP125" s="1405">
        <f t="shared" ca="1" si="50"/>
        <v>0</v>
      </c>
      <c r="BQ125" s="1405">
        <f t="shared" ca="1" si="50"/>
        <v>0</v>
      </c>
      <c r="BR125" s="1405">
        <f t="shared" ca="1" si="50"/>
        <v>32.4</v>
      </c>
      <c r="BS125" s="1405">
        <f t="shared" ca="1" si="50"/>
        <v>0</v>
      </c>
      <c r="BT125" s="1405">
        <f t="shared" ca="1" si="50"/>
        <v>0</v>
      </c>
      <c r="BU125" s="1405">
        <f t="shared" ca="1" si="50"/>
        <v>0</v>
      </c>
      <c r="BV125" s="1405">
        <f t="shared" ca="1" si="50"/>
        <v>-32.4</v>
      </c>
      <c r="BW125" s="1405">
        <f t="shared" ca="1" si="50"/>
        <v>32.4</v>
      </c>
      <c r="BX125" s="1405">
        <f t="shared" ca="1" si="50"/>
        <v>-32.4</v>
      </c>
      <c r="BY125" s="1405">
        <f t="shared" ca="1" si="50"/>
        <v>0</v>
      </c>
      <c r="BZ125" s="1405">
        <f t="shared" ca="1" si="50"/>
        <v>-32.4</v>
      </c>
      <c r="CA125" s="1405">
        <f t="shared" ca="1" si="50"/>
        <v>0</v>
      </c>
      <c r="CB125" s="1405">
        <f t="shared" ca="1" si="50"/>
        <v>0</v>
      </c>
      <c r="CC125" s="1405">
        <f t="shared" ca="1" si="50"/>
        <v>32.4</v>
      </c>
      <c r="CD125" s="1405">
        <f t="shared" ca="1" si="50"/>
        <v>-32.4</v>
      </c>
      <c r="CE125" s="1405">
        <f t="shared" ca="1" si="50"/>
        <v>32.4</v>
      </c>
      <c r="CF125" s="1405">
        <f t="shared" ca="1" si="50"/>
        <v>-32.4</v>
      </c>
      <c r="CG125" s="1405">
        <f t="shared" ca="1" si="50"/>
        <v>0</v>
      </c>
      <c r="CH125" s="1405">
        <f t="shared" ca="1" si="50"/>
        <v>0</v>
      </c>
      <c r="CI125" s="1405">
        <f t="shared" ca="1" si="50"/>
        <v>0</v>
      </c>
      <c r="CJ125" s="1405">
        <f t="shared" ca="1" si="50"/>
        <v>0</v>
      </c>
      <c r="CK125" s="1405">
        <f t="shared" ca="1" si="50"/>
        <v>0</v>
      </c>
      <c r="CL125" s="1405">
        <f t="shared" ca="1" si="50"/>
        <v>0</v>
      </c>
      <c r="CM125" s="1405">
        <f t="shared" ca="1" si="50"/>
        <v>0</v>
      </c>
      <c r="CN125" s="1405">
        <f t="shared" ca="1" si="50"/>
        <v>0</v>
      </c>
      <c r="CO125" s="1405">
        <f t="shared" ca="1" si="50"/>
        <v>0</v>
      </c>
      <c r="CP125" s="1406">
        <f t="shared" ca="1" si="50"/>
        <v>0</v>
      </c>
    </row>
    <row r="126" spans="23:94">
      <c r="W126" s="1399" t="str">
        <f>X126</f>
        <v>過不足</v>
      </c>
      <c r="X126" s="1400" t="s">
        <v>41</v>
      </c>
      <c r="Y126" s="1405">
        <f ca="1">Y124-Y125</f>
        <v>0</v>
      </c>
      <c r="Z126" s="1405">
        <f t="shared" ref="Z126:BB126" ca="1" si="53">Z124-Z125</f>
        <v>0</v>
      </c>
      <c r="AA126" s="1405">
        <f t="shared" ca="1" si="53"/>
        <v>0</v>
      </c>
      <c r="AB126" s="1405">
        <f t="shared" ca="1" si="53"/>
        <v>0</v>
      </c>
      <c r="AC126" s="1405">
        <f t="shared" ca="1" si="53"/>
        <v>0</v>
      </c>
      <c r="AD126" s="1405">
        <f t="shared" ca="1" si="53"/>
        <v>-24.345000000000027</v>
      </c>
      <c r="AE126" s="1405">
        <f t="shared" ca="1" si="53"/>
        <v>-41.144999999999982</v>
      </c>
      <c r="AF126" s="1405">
        <f t="shared" ca="1" si="53"/>
        <v>-27.944999999999993</v>
      </c>
      <c r="AG126" s="1405">
        <f t="shared" ca="1" si="53"/>
        <v>0</v>
      </c>
      <c r="AH126" s="1405">
        <f t="shared" ca="1" si="53"/>
        <v>0</v>
      </c>
      <c r="AI126" s="1405">
        <f t="shared" ca="1" si="53"/>
        <v>-81.945000000000022</v>
      </c>
      <c r="AJ126" s="1405">
        <f t="shared" ca="1" si="53"/>
        <v>2.0549999999999784</v>
      </c>
      <c r="AK126" s="1405">
        <f t="shared" ca="1" si="53"/>
        <v>-64.544999999999987</v>
      </c>
      <c r="AL126" s="1405">
        <f t="shared" ca="1" si="53"/>
        <v>-66.945000000000022</v>
      </c>
      <c r="AM126" s="1405">
        <f t="shared" ca="1" si="53"/>
        <v>-35.744999999999976</v>
      </c>
      <c r="AN126" s="1405">
        <f t="shared" ca="1" si="53"/>
        <v>-50.400000000000006</v>
      </c>
      <c r="AO126" s="1405">
        <f t="shared" ca="1" si="53"/>
        <v>-45</v>
      </c>
      <c r="AP126" s="1405">
        <f t="shared" ca="1" si="53"/>
        <v>-4.5449999999999875</v>
      </c>
      <c r="AQ126" s="1405">
        <f t="shared" ca="1" si="53"/>
        <v>-8.1449999999999818</v>
      </c>
      <c r="AR126" s="1405">
        <f t="shared" ca="1" si="53"/>
        <v>11.055000000000007</v>
      </c>
      <c r="AS126" s="1405">
        <f t="shared" ca="1" si="53"/>
        <v>38.655000000000001</v>
      </c>
      <c r="AT126" s="1405">
        <f t="shared" ca="1" si="53"/>
        <v>36.254999999999995</v>
      </c>
      <c r="AU126" s="1405">
        <f t="shared" ca="1" si="53"/>
        <v>-60</v>
      </c>
      <c r="AV126" s="1405">
        <f t="shared" ca="1" si="53"/>
        <v>-35.4</v>
      </c>
      <c r="AW126" s="1405">
        <f t="shared" ca="1" si="53"/>
        <v>-14.144999999999982</v>
      </c>
      <c r="AX126" s="1405">
        <f t="shared" ca="1" si="53"/>
        <v>-18.944999999999993</v>
      </c>
      <c r="AY126" s="1405">
        <f t="shared" ca="1" si="53"/>
        <v>13.455000000000013</v>
      </c>
      <c r="AZ126" s="1405">
        <f t="shared" ca="1" si="53"/>
        <v>55.455000000000013</v>
      </c>
      <c r="BA126" s="1405">
        <f t="shared" ca="1" si="53"/>
        <v>66.254999999999995</v>
      </c>
      <c r="BB126" s="1405">
        <f t="shared" ca="1" si="53"/>
        <v>-16.2</v>
      </c>
      <c r="BC126" s="1406">
        <f ca="1">BC124-BC125</f>
        <v>-16.2</v>
      </c>
      <c r="BJ126" s="1399">
        <f t="shared" ca="1" si="48"/>
        <v>6</v>
      </c>
      <c r="BK126" s="1400" t="str">
        <f t="shared" ca="1" si="48"/>
        <v>MKC_SWA</v>
      </c>
      <c r="BL126" s="1405">
        <f t="shared" ca="1" si="50"/>
        <v>0</v>
      </c>
      <c r="BM126" s="1405">
        <f t="shared" ca="1" si="50"/>
        <v>0</v>
      </c>
      <c r="BN126" s="1405">
        <f t="shared" ca="1" si="50"/>
        <v>0</v>
      </c>
      <c r="BO126" s="1405">
        <f t="shared" ca="1" si="50"/>
        <v>0</v>
      </c>
      <c r="BP126" s="1405">
        <f t="shared" ca="1" si="50"/>
        <v>0</v>
      </c>
      <c r="BQ126" s="1405">
        <f t="shared" ca="1" si="50"/>
        <v>-14.4</v>
      </c>
      <c r="BR126" s="1405">
        <f t="shared" ca="1" si="50"/>
        <v>21.6</v>
      </c>
      <c r="BS126" s="1405">
        <f t="shared" ca="1" si="50"/>
        <v>-14.4</v>
      </c>
      <c r="BT126" s="1405">
        <f t="shared" ca="1" si="50"/>
        <v>0</v>
      </c>
      <c r="BU126" s="1405">
        <f t="shared" ca="1" si="50"/>
        <v>0</v>
      </c>
      <c r="BV126" s="1405">
        <f t="shared" ca="1" si="50"/>
        <v>-14.4</v>
      </c>
      <c r="BW126" s="1405">
        <f t="shared" ca="1" si="50"/>
        <v>-14.4</v>
      </c>
      <c r="BX126" s="1405">
        <f t="shared" ca="1" si="50"/>
        <v>7.2000000000000011</v>
      </c>
      <c r="BY126" s="1405">
        <f t="shared" ca="1" si="50"/>
        <v>-14.4</v>
      </c>
      <c r="BZ126" s="1405">
        <f t="shared" ca="1" si="50"/>
        <v>-14.4</v>
      </c>
      <c r="CA126" s="1405">
        <f t="shared" ca="1" si="50"/>
        <v>0</v>
      </c>
      <c r="CB126" s="1405">
        <f t="shared" ca="1" si="50"/>
        <v>0</v>
      </c>
      <c r="CC126" s="1405">
        <f t="shared" ca="1" si="50"/>
        <v>-7.2</v>
      </c>
      <c r="CD126" s="1405">
        <f t="shared" ca="1" si="50"/>
        <v>0</v>
      </c>
      <c r="CE126" s="1405">
        <f t="shared" ca="1" si="50"/>
        <v>0</v>
      </c>
      <c r="CF126" s="1405">
        <f t="shared" ca="1" si="50"/>
        <v>7.2</v>
      </c>
      <c r="CG126" s="1405">
        <f t="shared" ca="1" si="50"/>
        <v>0</v>
      </c>
      <c r="CH126" s="1405">
        <f t="shared" ca="1" si="50"/>
        <v>0</v>
      </c>
      <c r="CI126" s="1405">
        <f t="shared" ca="1" si="50"/>
        <v>0</v>
      </c>
      <c r="CJ126" s="1405">
        <f t="shared" ca="1" si="50"/>
        <v>0</v>
      </c>
      <c r="CK126" s="1405">
        <f t="shared" ca="1" si="50"/>
        <v>0</v>
      </c>
      <c r="CL126" s="1405">
        <f t="shared" ca="1" si="50"/>
        <v>0</v>
      </c>
      <c r="CM126" s="1405">
        <f t="shared" ca="1" si="50"/>
        <v>0</v>
      </c>
      <c r="CN126" s="1405">
        <f t="shared" ca="1" si="50"/>
        <v>0</v>
      </c>
      <c r="CO126" s="1405">
        <f t="shared" ca="1" si="50"/>
        <v>0</v>
      </c>
      <c r="CP126" s="1406">
        <f t="shared" ca="1" si="50"/>
        <v>0</v>
      </c>
    </row>
    <row r="127" spans="23:94">
      <c r="W127" s="1399" t="str">
        <f>X127</f>
        <v>負荷率</v>
      </c>
      <c r="X127" s="1400" t="s">
        <v>42</v>
      </c>
      <c r="Y127" s="1411" t="str">
        <f ca="1">IFERROR(Y125/Y124,"")</f>
        <v/>
      </c>
      <c r="Z127" s="1411" t="str">
        <f t="shared" ref="Z127:BC127" ca="1" si="54">IFERROR(Z125/Z124,"")</f>
        <v/>
      </c>
      <c r="AA127" s="1411" t="str">
        <f t="shared" ca="1" si="54"/>
        <v/>
      </c>
      <c r="AB127" s="1411" t="str">
        <f t="shared" ca="1" si="54"/>
        <v/>
      </c>
      <c r="AC127" s="1411" t="str">
        <f t="shared" ca="1" si="54"/>
        <v/>
      </c>
      <c r="AD127" s="1411">
        <f t="shared" ca="1" si="54"/>
        <v>1.1250674269862064</v>
      </c>
      <c r="AE127" s="1411">
        <f t="shared" ca="1" si="54"/>
        <v>1.2113739693303536</v>
      </c>
      <c r="AF127" s="1411">
        <f t="shared" ca="1" si="54"/>
        <v>1.1435616860599522</v>
      </c>
      <c r="AG127" s="1411" t="str">
        <f t="shared" ca="1" si="54"/>
        <v/>
      </c>
      <c r="AH127" s="1411" t="str">
        <f t="shared" ca="1" si="54"/>
        <v/>
      </c>
      <c r="AI127" s="1411">
        <f t="shared" ca="1" si="54"/>
        <v>1.4209755721661401</v>
      </c>
      <c r="AJ127" s="1411">
        <f t="shared" ca="1" si="54"/>
        <v>0.98944286044540353</v>
      </c>
      <c r="AK127" s="1411">
        <f t="shared" ca="1" si="54"/>
        <v>1.3315866533097016</v>
      </c>
      <c r="AL127" s="1411">
        <f t="shared" ca="1" si="54"/>
        <v>1.3439161593588658</v>
      </c>
      <c r="AM127" s="1411">
        <f t="shared" ca="1" si="54"/>
        <v>1.1836325807197348</v>
      </c>
      <c r="AN127" s="1411" t="str">
        <f t="shared" ca="1" si="54"/>
        <v/>
      </c>
      <c r="AO127" s="1411" t="str">
        <f t="shared" ca="1" si="54"/>
        <v/>
      </c>
      <c r="AP127" s="1411">
        <f t="shared" ca="1" si="54"/>
        <v>1.023349002080604</v>
      </c>
      <c r="AQ127" s="1411">
        <f t="shared" ca="1" si="54"/>
        <v>1.04184326115435</v>
      </c>
      <c r="AR127" s="1411">
        <f t="shared" ca="1" si="54"/>
        <v>0.94320721276103869</v>
      </c>
      <c r="AS127" s="1411">
        <f t="shared" ca="1" si="54"/>
        <v>0.80141789319565382</v>
      </c>
      <c r="AT127" s="1411">
        <f t="shared" ca="1" si="54"/>
        <v>0.81374739924481776</v>
      </c>
      <c r="AU127" s="1411" t="str">
        <f t="shared" ca="1" si="54"/>
        <v/>
      </c>
      <c r="AV127" s="1411" t="str">
        <f t="shared" ca="1" si="54"/>
        <v/>
      </c>
      <c r="AW127" s="1411">
        <f t="shared" ca="1" si="54"/>
        <v>1.0726670262772597</v>
      </c>
      <c r="AX127" s="1411">
        <f t="shared" ca="1" si="54"/>
        <v>1.0973260383755876</v>
      </c>
      <c r="AY127" s="1411">
        <f t="shared" ca="1" si="54"/>
        <v>0.93087770671187475</v>
      </c>
      <c r="AZ127" s="1411">
        <f t="shared" ca="1" si="54"/>
        <v>0.71511135085150646</v>
      </c>
      <c r="BA127" s="1411">
        <f t="shared" ca="1" si="54"/>
        <v>0.65962857363026894</v>
      </c>
      <c r="BB127" s="1411" t="str">
        <f t="shared" ca="1" si="54"/>
        <v/>
      </c>
      <c r="BC127" s="1412" t="str">
        <f t="shared" ca="1" si="54"/>
        <v/>
      </c>
      <c r="BJ127" s="1399">
        <f t="shared" ca="1" si="48"/>
        <v>7</v>
      </c>
      <c r="BK127" s="1400" t="str">
        <f t="shared" ca="1" si="48"/>
        <v>MKR_HP</v>
      </c>
      <c r="BL127" s="1405">
        <f t="shared" ca="1" si="50"/>
        <v>0</v>
      </c>
      <c r="BM127" s="1405">
        <f t="shared" ca="1" si="50"/>
        <v>0</v>
      </c>
      <c r="BN127" s="1405">
        <f t="shared" ca="1" si="50"/>
        <v>0</v>
      </c>
      <c r="BO127" s="1405">
        <f t="shared" ca="1" si="50"/>
        <v>0</v>
      </c>
      <c r="BP127" s="1405">
        <f t="shared" ca="1" si="50"/>
        <v>0</v>
      </c>
      <c r="BQ127" s="1405">
        <f t="shared" ca="1" si="50"/>
        <v>0</v>
      </c>
      <c r="BR127" s="1405">
        <f t="shared" ca="1" si="50"/>
        <v>0</v>
      </c>
      <c r="BS127" s="1405">
        <f t="shared" ca="1" si="50"/>
        <v>0</v>
      </c>
      <c r="BT127" s="1405">
        <f t="shared" ca="1" si="50"/>
        <v>0</v>
      </c>
      <c r="BU127" s="1405">
        <f t="shared" ca="1" si="50"/>
        <v>0</v>
      </c>
      <c r="BV127" s="1405">
        <f t="shared" ca="1" si="50"/>
        <v>0</v>
      </c>
      <c r="BW127" s="1405">
        <f t="shared" ca="1" si="50"/>
        <v>0</v>
      </c>
      <c r="BX127" s="1405">
        <f t="shared" ca="1" si="50"/>
        <v>0</v>
      </c>
      <c r="BY127" s="1405">
        <f t="shared" ca="1" si="50"/>
        <v>-18</v>
      </c>
      <c r="BZ127" s="1405">
        <f t="shared" ca="1" si="50"/>
        <v>-17.7</v>
      </c>
      <c r="CA127" s="1405">
        <f t="shared" ca="1" si="50"/>
        <v>0</v>
      </c>
      <c r="CB127" s="1405">
        <f t="shared" ca="1" si="50"/>
        <v>0</v>
      </c>
      <c r="CC127" s="1405">
        <f t="shared" ca="1" si="50"/>
        <v>17.700000000000003</v>
      </c>
      <c r="CD127" s="1405">
        <f t="shared" ca="1" si="50"/>
        <v>-18</v>
      </c>
      <c r="CE127" s="1405">
        <f t="shared" ca="1" si="50"/>
        <v>-18</v>
      </c>
      <c r="CF127" s="1405">
        <f t="shared" ca="1" si="50"/>
        <v>18</v>
      </c>
      <c r="CG127" s="1405">
        <f t="shared" ca="1" si="50"/>
        <v>18</v>
      </c>
      <c r="CH127" s="1405">
        <f t="shared" ca="1" si="50"/>
        <v>0</v>
      </c>
      <c r="CI127" s="1405">
        <f t="shared" ca="1" si="50"/>
        <v>0</v>
      </c>
      <c r="CJ127" s="1405">
        <f t="shared" ca="1" si="50"/>
        <v>0</v>
      </c>
      <c r="CK127" s="1405">
        <f t="shared" ca="1" si="50"/>
        <v>0</v>
      </c>
      <c r="CL127" s="1405">
        <f t="shared" ca="1" si="50"/>
        <v>0</v>
      </c>
      <c r="CM127" s="1405">
        <f t="shared" ca="1" si="50"/>
        <v>0</v>
      </c>
      <c r="CN127" s="1405">
        <f t="shared" ca="1" si="50"/>
        <v>0</v>
      </c>
      <c r="CO127" s="1405">
        <f t="shared" ca="1" si="50"/>
        <v>0</v>
      </c>
      <c r="CP127" s="1406">
        <f t="shared" ca="1" si="50"/>
        <v>0</v>
      </c>
    </row>
    <row r="128" spans="23:94">
      <c r="W128" s="1399" t="str">
        <f>X128</f>
        <v>不足人数</v>
      </c>
      <c r="X128" s="1400" t="s">
        <v>43</v>
      </c>
      <c r="Y128" s="1413">
        <f ca="1">Y126/$AC$77</f>
        <v>0</v>
      </c>
      <c r="Z128" s="1413">
        <f ca="1">Z126/$AC$77</f>
        <v>0</v>
      </c>
      <c r="AA128" s="1413">
        <f t="shared" ref="AA128:BC128" ca="1" si="55">AA126/$AC$77</f>
        <v>0</v>
      </c>
      <c r="AB128" s="1413">
        <f t="shared" ca="1" si="55"/>
        <v>0</v>
      </c>
      <c r="AC128" s="1413">
        <f t="shared" ca="1" si="55"/>
        <v>0</v>
      </c>
      <c r="AD128" s="1413">
        <f t="shared" ca="1" si="55"/>
        <v>-1.1093643198906369</v>
      </c>
      <c r="AE128" s="1413">
        <f t="shared" ca="1" si="55"/>
        <v>-1.8749145591250846</v>
      </c>
      <c r="AF128" s="1413">
        <f t="shared" ca="1" si="55"/>
        <v>-1.2734107997265889</v>
      </c>
      <c r="AG128" s="1413">
        <f t="shared" ca="1" si="55"/>
        <v>0</v>
      </c>
      <c r="AH128" s="1413">
        <f t="shared" ca="1" si="55"/>
        <v>0</v>
      </c>
      <c r="AI128" s="1413">
        <f t="shared" ca="1" si="55"/>
        <v>-3.7341079972658928</v>
      </c>
      <c r="AJ128" s="1413">
        <f t="shared" ca="1" si="55"/>
        <v>9.3643198906355821E-2</v>
      </c>
      <c r="AK128" s="1413">
        <f t="shared" ca="1" si="55"/>
        <v>-2.9412166780587827</v>
      </c>
      <c r="AL128" s="1413">
        <f t="shared" ca="1" si="55"/>
        <v>-3.0505809979494201</v>
      </c>
      <c r="AM128" s="1413">
        <f t="shared" ca="1" si="55"/>
        <v>-1.6288448393711541</v>
      </c>
      <c r="AN128" s="1413">
        <f t="shared" ca="1" si="55"/>
        <v>-2.2966507177033497</v>
      </c>
      <c r="AO128" s="1413">
        <f t="shared" ca="1" si="55"/>
        <v>-2.0505809979494192</v>
      </c>
      <c r="AP128" s="1413">
        <f t="shared" ca="1" si="55"/>
        <v>-0.20710868079289074</v>
      </c>
      <c r="AQ128" s="1413">
        <f t="shared" ca="1" si="55"/>
        <v>-0.37115516062884402</v>
      </c>
      <c r="AR128" s="1413">
        <f t="shared" ca="1" si="55"/>
        <v>0.50375939849624085</v>
      </c>
      <c r="AS128" s="1413">
        <f t="shared" ca="1" si="55"/>
        <v>1.7614490772385509</v>
      </c>
      <c r="AT128" s="1413">
        <f t="shared" ca="1" si="55"/>
        <v>1.6520847573479149</v>
      </c>
      <c r="AU128" s="1413">
        <f t="shared" ca="1" si="55"/>
        <v>-2.7341079972658919</v>
      </c>
      <c r="AV128" s="1413">
        <f t="shared" ca="1" si="55"/>
        <v>-1.6131237183868763</v>
      </c>
      <c r="AW128" s="1413">
        <f t="shared" ca="1" si="55"/>
        <v>-0.64456596035543323</v>
      </c>
      <c r="AX128" s="1413">
        <f t="shared" ca="1" si="55"/>
        <v>-0.86329460013670511</v>
      </c>
      <c r="AY128" s="1413">
        <f t="shared" ca="1" si="55"/>
        <v>0.61312371838687685</v>
      </c>
      <c r="AZ128" s="1413">
        <f t="shared" ca="1" si="55"/>
        <v>2.5269993164730011</v>
      </c>
      <c r="BA128" s="1413">
        <f t="shared" ca="1" si="55"/>
        <v>3.0191387559808609</v>
      </c>
      <c r="BB128" s="1413">
        <f t="shared" ca="1" si="55"/>
        <v>-0.73820915926179076</v>
      </c>
      <c r="BC128" s="1414">
        <f t="shared" ca="1" si="55"/>
        <v>-0.73820915926179076</v>
      </c>
      <c r="BD128" s="1639">
        <f ca="1">SUM(Y128:BC128)</f>
        <v>-17.699248120300751</v>
      </c>
      <c r="BJ128" s="1399">
        <f t="shared" ca="1" si="48"/>
        <v>8</v>
      </c>
      <c r="BK128" s="1400" t="str">
        <f t="shared" ca="1" si="48"/>
        <v>MKR_PB</v>
      </c>
      <c r="BL128" s="1405">
        <f t="shared" ca="1" si="50"/>
        <v>0</v>
      </c>
      <c r="BM128" s="1405">
        <f t="shared" ca="1" si="50"/>
        <v>0</v>
      </c>
      <c r="BN128" s="1405">
        <f t="shared" ca="1" si="50"/>
        <v>0</v>
      </c>
      <c r="BO128" s="1405">
        <f t="shared" ca="1" si="50"/>
        <v>0</v>
      </c>
      <c r="BP128" s="1405">
        <f t="shared" ca="1" si="50"/>
        <v>0</v>
      </c>
      <c r="BQ128" s="1405">
        <f t="shared" ca="1" si="50"/>
        <v>0</v>
      </c>
      <c r="BR128" s="1405">
        <f t="shared" ca="1" si="50"/>
        <v>0</v>
      </c>
      <c r="BS128" s="1405">
        <f t="shared" ca="1" si="50"/>
        <v>0</v>
      </c>
      <c r="BT128" s="1405">
        <f t="shared" ca="1" si="50"/>
        <v>0</v>
      </c>
      <c r="BU128" s="1405">
        <f t="shared" ca="1" si="50"/>
        <v>0</v>
      </c>
      <c r="BV128" s="1405">
        <f t="shared" ca="1" si="50"/>
        <v>0</v>
      </c>
      <c r="BW128" s="1405">
        <f t="shared" ca="1" si="50"/>
        <v>0</v>
      </c>
      <c r="BX128" s="1405">
        <f t="shared" ca="1" si="50"/>
        <v>-7.2</v>
      </c>
      <c r="BY128" s="1405">
        <f t="shared" ca="1" si="50"/>
        <v>-7.2</v>
      </c>
      <c r="BZ128" s="1405">
        <f t="shared" ca="1" si="50"/>
        <v>-14.4</v>
      </c>
      <c r="CA128" s="1405">
        <f t="shared" ca="1" si="50"/>
        <v>0</v>
      </c>
      <c r="CB128" s="1405">
        <f t="shared" ca="1" si="50"/>
        <v>0</v>
      </c>
      <c r="CC128" s="1405">
        <f t="shared" ca="1" si="50"/>
        <v>-13.500000000000002</v>
      </c>
      <c r="CD128" s="1405">
        <f t="shared" ca="1" si="50"/>
        <v>-21.6</v>
      </c>
      <c r="CE128" s="1405">
        <f t="shared" ca="1" si="50"/>
        <v>-14.4</v>
      </c>
      <c r="CF128" s="1405">
        <f t="shared" ca="1" si="50"/>
        <v>-14.4</v>
      </c>
      <c r="CG128" s="1405">
        <f t="shared" ca="1" si="50"/>
        <v>14.400000000000002</v>
      </c>
      <c r="CH128" s="1405">
        <f t="shared" ca="1" si="50"/>
        <v>7.2</v>
      </c>
      <c r="CI128" s="1405">
        <f t="shared" ca="1" si="50"/>
        <v>7.2</v>
      </c>
      <c r="CJ128" s="1405">
        <f t="shared" ca="1" si="50"/>
        <v>14.4</v>
      </c>
      <c r="CK128" s="1405">
        <f t="shared" ca="1" si="50"/>
        <v>21.6</v>
      </c>
      <c r="CL128" s="1405">
        <f t="shared" ca="1" si="50"/>
        <v>0</v>
      </c>
      <c r="CM128" s="1405">
        <f t="shared" ca="1" si="50"/>
        <v>0</v>
      </c>
      <c r="CN128" s="1405">
        <f t="shared" ca="1" si="50"/>
        <v>0</v>
      </c>
      <c r="CO128" s="1405">
        <f t="shared" ca="1" si="50"/>
        <v>0</v>
      </c>
      <c r="CP128" s="1406">
        <f t="shared" ca="1" si="50"/>
        <v>0</v>
      </c>
    </row>
    <row r="129" spans="23:94">
      <c r="W129" s="1399"/>
      <c r="X129" s="1400"/>
      <c r="Y129" s="1405"/>
      <c r="Z129" s="1405"/>
      <c r="AA129" s="1405"/>
      <c r="AB129" s="1405"/>
      <c r="AC129" s="1405"/>
      <c r="AD129" s="1405"/>
      <c r="AE129" s="1405"/>
      <c r="AF129" s="1405"/>
      <c r="AG129" s="1405"/>
      <c r="AH129" s="1405"/>
      <c r="AI129" s="1405"/>
      <c r="AJ129" s="1405"/>
      <c r="AK129" s="1405"/>
      <c r="AL129" s="1405"/>
      <c r="AM129" s="1405"/>
      <c r="AN129" s="1405"/>
      <c r="AO129" s="1405"/>
      <c r="AP129" s="1405"/>
      <c r="AQ129" s="1405"/>
      <c r="AR129" s="1405"/>
      <c r="AS129" s="1405"/>
      <c r="AT129" s="1405"/>
      <c r="AU129" s="1405"/>
      <c r="AV129" s="1405"/>
      <c r="AW129" s="1405"/>
      <c r="AX129" s="1405"/>
      <c r="AY129" s="1405"/>
      <c r="AZ129" s="1405"/>
      <c r="BA129" s="1405"/>
      <c r="BB129" s="1405"/>
      <c r="BC129" s="1406"/>
      <c r="BJ129" s="1399">
        <f t="shared" ca="1" si="48"/>
        <v>9</v>
      </c>
      <c r="BK129" s="1400" t="str">
        <f t="shared" ca="1" si="48"/>
        <v>MLC_RC</v>
      </c>
      <c r="BL129" s="1405">
        <f t="shared" ca="1" si="50"/>
        <v>0</v>
      </c>
      <c r="BM129" s="1405">
        <f t="shared" ca="1" si="50"/>
        <v>0</v>
      </c>
      <c r="BN129" s="1405">
        <f t="shared" ca="1" si="50"/>
        <v>0</v>
      </c>
      <c r="BO129" s="1405">
        <f t="shared" ca="1" si="50"/>
        <v>0</v>
      </c>
      <c r="BP129" s="1405">
        <f t="shared" ca="1" si="50"/>
        <v>7.2</v>
      </c>
      <c r="BQ129" s="1405">
        <f t="shared" ca="1" si="50"/>
        <v>-48</v>
      </c>
      <c r="BR129" s="1405">
        <f t="shared" ca="1" si="50"/>
        <v>-19.2</v>
      </c>
      <c r="BS129" s="1405">
        <f t="shared" ca="1" si="50"/>
        <v>-27.9</v>
      </c>
      <c r="BT129" s="1405">
        <f t="shared" ca="1" si="50"/>
        <v>19.2</v>
      </c>
      <c r="BU129" s="1405">
        <f t="shared" ca="1" si="50"/>
        <v>19.2</v>
      </c>
      <c r="BV129" s="1405">
        <f t="shared" ca="1" si="50"/>
        <v>-19.2</v>
      </c>
      <c r="BW129" s="1405">
        <f t="shared" ca="1" si="50"/>
        <v>-19.2</v>
      </c>
      <c r="BX129" s="1405">
        <f t="shared" ca="1" si="50"/>
        <v>-19.2</v>
      </c>
      <c r="BY129" s="1405">
        <f t="shared" ca="1" si="50"/>
        <v>-28.799999999999997</v>
      </c>
      <c r="BZ129" s="1405">
        <f t="shared" ca="1" si="50"/>
        <v>9.6000000000000014</v>
      </c>
      <c r="CA129" s="1405">
        <f t="shared" ca="1" si="50"/>
        <v>19.2</v>
      </c>
      <c r="CB129" s="1405">
        <f t="shared" ca="1" si="50"/>
        <v>-9.6</v>
      </c>
      <c r="CC129" s="1405">
        <f t="shared" ca="1" si="50"/>
        <v>-38.4</v>
      </c>
      <c r="CD129" s="1405">
        <f t="shared" ca="1" si="50"/>
        <v>-1.2000000000000028</v>
      </c>
      <c r="CE129" s="1405">
        <f t="shared" ca="1" si="50"/>
        <v>-9.6000000000000014</v>
      </c>
      <c r="CF129" s="1405">
        <f t="shared" ca="1" si="50"/>
        <v>-9.5999999999999979</v>
      </c>
      <c r="CG129" s="1405">
        <f t="shared" ca="1" si="50"/>
        <v>0</v>
      </c>
      <c r="CH129" s="1405">
        <f t="shared" ca="1" si="50"/>
        <v>0</v>
      </c>
      <c r="CI129" s="1405">
        <f t="shared" ca="1" si="50"/>
        <v>0</v>
      </c>
      <c r="CJ129" s="1405">
        <f t="shared" ca="1" si="50"/>
        <v>0</v>
      </c>
      <c r="CK129" s="1405">
        <f t="shared" ca="1" si="50"/>
        <v>0</v>
      </c>
      <c r="CL129" s="1405">
        <f t="shared" ca="1" si="50"/>
        <v>0</v>
      </c>
      <c r="CM129" s="1405">
        <f t="shared" ca="1" si="50"/>
        <v>0</v>
      </c>
      <c r="CN129" s="1405">
        <f t="shared" ca="1" si="50"/>
        <v>0</v>
      </c>
      <c r="CO129" s="1405">
        <f t="shared" ca="1" si="50"/>
        <v>0</v>
      </c>
      <c r="CP129" s="1406">
        <f t="shared" ca="1" si="50"/>
        <v>0</v>
      </c>
    </row>
    <row r="130" spans="23:94">
      <c r="W130" s="1399"/>
      <c r="X130" s="1400"/>
      <c r="Y130" s="1405"/>
      <c r="Z130" s="1405"/>
      <c r="AA130" s="1405"/>
      <c r="AB130" s="1405"/>
      <c r="AC130" s="1405"/>
      <c r="AD130" s="1405"/>
      <c r="AE130" s="1405"/>
      <c r="AF130" s="1405"/>
      <c r="AG130" s="1405"/>
      <c r="AH130" s="1405"/>
      <c r="AI130" s="1405"/>
      <c r="AJ130" s="1405"/>
      <c r="AK130" s="1405"/>
      <c r="AL130" s="1405"/>
      <c r="AM130" s="1405"/>
      <c r="AN130" s="1405"/>
      <c r="AO130" s="1405"/>
      <c r="AP130" s="1405"/>
      <c r="AQ130" s="1405"/>
      <c r="AR130" s="1405"/>
      <c r="AS130" s="1405"/>
      <c r="AT130" s="1405"/>
      <c r="AU130" s="1405"/>
      <c r="AV130" s="1405"/>
      <c r="AW130" s="1405"/>
      <c r="AX130" s="1405"/>
      <c r="AY130" s="1405"/>
      <c r="AZ130" s="1405"/>
      <c r="BA130" s="1405"/>
      <c r="BB130" s="1405"/>
      <c r="BC130" s="1406"/>
      <c r="BJ130" s="1399">
        <f t="shared" ca="1" si="48"/>
        <v>10</v>
      </c>
      <c r="BK130" s="1400" t="str">
        <f t="shared" ca="1" si="48"/>
        <v>MLT_SWA</v>
      </c>
      <c r="BL130" s="1405">
        <f t="shared" ca="1" si="50"/>
        <v>0</v>
      </c>
      <c r="BM130" s="1405">
        <f t="shared" ca="1" si="50"/>
        <v>0</v>
      </c>
      <c r="BN130" s="1405">
        <f t="shared" ca="1" si="50"/>
        <v>0</v>
      </c>
      <c r="BO130" s="1405">
        <f t="shared" ca="1" si="50"/>
        <v>0</v>
      </c>
      <c r="BP130" s="1405">
        <f t="shared" ca="1" si="50"/>
        <v>0</v>
      </c>
      <c r="BQ130" s="1405">
        <f t="shared" ca="1" si="50"/>
        <v>0</v>
      </c>
      <c r="BR130" s="1405">
        <f t="shared" ca="1" si="50"/>
        <v>-21.6</v>
      </c>
      <c r="BS130" s="1405">
        <f t="shared" ref="BS130:CP130" ca="1" si="56">IFERROR(BS108-BS86,"")</f>
        <v>-21.6</v>
      </c>
      <c r="BT130" s="1405">
        <f t="shared" ca="1" si="56"/>
        <v>21.6</v>
      </c>
      <c r="BU130" s="1405">
        <f t="shared" ca="1" si="56"/>
        <v>0</v>
      </c>
      <c r="BV130" s="1405">
        <f t="shared" ca="1" si="56"/>
        <v>-27</v>
      </c>
      <c r="BW130" s="1405">
        <f t="shared" ca="1" si="56"/>
        <v>-27</v>
      </c>
      <c r="BX130" s="1405">
        <f t="shared" ca="1" si="56"/>
        <v>0</v>
      </c>
      <c r="BY130" s="1405">
        <f t="shared" ca="1" si="56"/>
        <v>-10.799999999999999</v>
      </c>
      <c r="BZ130" s="1405">
        <f t="shared" ca="1" si="56"/>
        <v>-16.2</v>
      </c>
      <c r="CA130" s="1405">
        <f t="shared" ca="1" si="56"/>
        <v>-16.2</v>
      </c>
      <c r="CB130" s="1405">
        <f t="shared" ca="1" si="56"/>
        <v>-16.2</v>
      </c>
      <c r="CC130" s="1405">
        <f t="shared" ca="1" si="56"/>
        <v>0</v>
      </c>
      <c r="CD130" s="1405">
        <f t="shared" ca="1" si="56"/>
        <v>5.4000000000000021</v>
      </c>
      <c r="CE130" s="1405">
        <f t="shared" ca="1" si="56"/>
        <v>0</v>
      </c>
      <c r="CF130" s="1405">
        <f t="shared" ca="1" si="56"/>
        <v>16.2</v>
      </c>
      <c r="CG130" s="1405">
        <f t="shared" ca="1" si="56"/>
        <v>5.4000000000000021</v>
      </c>
      <c r="CH130" s="1405">
        <f t="shared" ca="1" si="56"/>
        <v>0</v>
      </c>
      <c r="CI130" s="1405">
        <f t="shared" ca="1" si="56"/>
        <v>0</v>
      </c>
      <c r="CJ130" s="1405">
        <f t="shared" ca="1" si="56"/>
        <v>10.8</v>
      </c>
      <c r="CK130" s="1405">
        <f t="shared" ca="1" si="56"/>
        <v>10.8</v>
      </c>
      <c r="CL130" s="1405">
        <f t="shared" ca="1" si="56"/>
        <v>10.8</v>
      </c>
      <c r="CM130" s="1405">
        <f t="shared" ca="1" si="56"/>
        <v>10.8</v>
      </c>
      <c r="CN130" s="1405">
        <f t="shared" ca="1" si="56"/>
        <v>10.8</v>
      </c>
      <c r="CO130" s="1405">
        <f t="shared" ca="1" si="56"/>
        <v>0</v>
      </c>
      <c r="CP130" s="1406">
        <f t="shared" ca="1" si="56"/>
        <v>0</v>
      </c>
    </row>
    <row r="131" spans="23:94">
      <c r="W131" s="1399"/>
      <c r="X131" s="1400"/>
      <c r="Y131" s="1405"/>
      <c r="Z131" s="1405"/>
      <c r="AA131" s="1405"/>
      <c r="AB131" s="1405"/>
      <c r="AC131" s="1405"/>
      <c r="AD131" s="1405"/>
      <c r="AE131" s="1405"/>
      <c r="AF131" s="1405"/>
      <c r="AG131" s="1405"/>
      <c r="AH131" s="1405"/>
      <c r="AI131" s="1405"/>
      <c r="AJ131" s="1405"/>
      <c r="AK131" s="1405"/>
      <c r="AL131" s="1405"/>
      <c r="AM131" s="1405"/>
      <c r="AN131" s="1405"/>
      <c r="AO131" s="1405"/>
      <c r="AP131" s="1405"/>
      <c r="AQ131" s="1405"/>
      <c r="AR131" s="1405"/>
      <c r="AS131" s="1405"/>
      <c r="AT131" s="1405"/>
      <c r="AU131" s="1405"/>
      <c r="AV131" s="1405"/>
      <c r="AW131" s="1405"/>
      <c r="AX131" s="1405"/>
      <c r="AY131" s="1405"/>
      <c r="AZ131" s="1405"/>
      <c r="BA131" s="1405"/>
      <c r="BB131" s="1405"/>
      <c r="BC131" s="1406"/>
      <c r="BJ131" s="1399">
        <f t="shared" ca="1" si="48"/>
        <v>11</v>
      </c>
      <c r="BK131" s="1400" t="str">
        <f t="shared" ca="1" si="48"/>
        <v>MLF</v>
      </c>
      <c r="BL131" s="1405">
        <f t="shared" ref="BL131:CP138" ca="1" si="57">IFERROR(BL109-BL87,"")</f>
        <v>0</v>
      </c>
      <c r="BM131" s="1405">
        <f t="shared" ca="1" si="57"/>
        <v>0</v>
      </c>
      <c r="BN131" s="1405">
        <f t="shared" ca="1" si="57"/>
        <v>0</v>
      </c>
      <c r="BO131" s="1405">
        <f t="shared" ca="1" si="57"/>
        <v>0</v>
      </c>
      <c r="BP131" s="1405">
        <f t="shared" ca="1" si="57"/>
        <v>0</v>
      </c>
      <c r="BQ131" s="1405">
        <f t="shared" ca="1" si="57"/>
        <v>-18</v>
      </c>
      <c r="BR131" s="1405">
        <f t="shared" ca="1" si="57"/>
        <v>-24</v>
      </c>
      <c r="BS131" s="1405">
        <f t="shared" ca="1" si="57"/>
        <v>-24</v>
      </c>
      <c r="BT131" s="1405">
        <f t="shared" ca="1" si="57"/>
        <v>0</v>
      </c>
      <c r="BU131" s="1405">
        <f t="shared" ca="1" si="57"/>
        <v>0</v>
      </c>
      <c r="BV131" s="1405">
        <f t="shared" ca="1" si="57"/>
        <v>-18</v>
      </c>
      <c r="BW131" s="1405">
        <f t="shared" ca="1" si="57"/>
        <v>-36</v>
      </c>
      <c r="BX131" s="1405">
        <f t="shared" ca="1" si="57"/>
        <v>-36</v>
      </c>
      <c r="BY131" s="1405">
        <f t="shared" ca="1" si="57"/>
        <v>-36</v>
      </c>
      <c r="BZ131" s="1405">
        <f t="shared" ca="1" si="57"/>
        <v>0</v>
      </c>
      <c r="CA131" s="1405">
        <f t="shared" ca="1" si="57"/>
        <v>0</v>
      </c>
      <c r="CB131" s="1405">
        <f t="shared" ca="1" si="57"/>
        <v>0</v>
      </c>
      <c r="CC131" s="1405">
        <f t="shared" ca="1" si="57"/>
        <v>0</v>
      </c>
      <c r="CD131" s="1405">
        <f t="shared" ca="1" si="57"/>
        <v>0</v>
      </c>
      <c r="CE131" s="1405">
        <f t="shared" ca="1" si="57"/>
        <v>0</v>
      </c>
      <c r="CF131" s="1405">
        <f t="shared" ca="1" si="57"/>
        <v>0</v>
      </c>
      <c r="CG131" s="1405">
        <f t="shared" ca="1" si="57"/>
        <v>0</v>
      </c>
      <c r="CH131" s="1405">
        <f t="shared" ca="1" si="57"/>
        <v>0</v>
      </c>
      <c r="CI131" s="1405">
        <f t="shared" ca="1" si="57"/>
        <v>0</v>
      </c>
      <c r="CJ131" s="1405">
        <f t="shared" ca="1" si="57"/>
        <v>-12</v>
      </c>
      <c r="CK131" s="1405">
        <f t="shared" ca="1" si="57"/>
        <v>-12</v>
      </c>
      <c r="CL131" s="1405">
        <f t="shared" ca="1" si="57"/>
        <v>-12</v>
      </c>
      <c r="CM131" s="1405">
        <f t="shared" ca="1" si="57"/>
        <v>0</v>
      </c>
      <c r="CN131" s="1405">
        <f t="shared" ca="1" si="57"/>
        <v>0</v>
      </c>
      <c r="CO131" s="1405">
        <f t="shared" ca="1" si="57"/>
        <v>0</v>
      </c>
      <c r="CP131" s="1406">
        <f t="shared" ca="1" si="57"/>
        <v>0</v>
      </c>
    </row>
    <row r="132" spans="23:94">
      <c r="W132" s="1399"/>
      <c r="X132" s="1400"/>
      <c r="Y132" s="1405"/>
      <c r="Z132" s="1405"/>
      <c r="AA132" s="1405"/>
      <c r="AB132" s="1405"/>
      <c r="AC132" s="1405"/>
      <c r="AD132" s="1405"/>
      <c r="AE132" s="1405"/>
      <c r="AF132" s="1405"/>
      <c r="AG132" s="1405"/>
      <c r="AH132" s="1405"/>
      <c r="AI132" s="1405"/>
      <c r="AJ132" s="1405"/>
      <c r="AK132" s="1405"/>
      <c r="AL132" s="1405"/>
      <c r="AM132" s="1405"/>
      <c r="AN132" s="1405"/>
      <c r="AO132" s="1405"/>
      <c r="AP132" s="1405"/>
      <c r="AQ132" s="1405"/>
      <c r="AR132" s="1405"/>
      <c r="AS132" s="1405"/>
      <c r="AT132" s="1405"/>
      <c r="AU132" s="1405"/>
      <c r="AV132" s="1405"/>
      <c r="AW132" s="1405"/>
      <c r="AX132" s="1405"/>
      <c r="AY132" s="1405"/>
      <c r="AZ132" s="1405"/>
      <c r="BA132" s="1405"/>
      <c r="BB132" s="1405"/>
      <c r="BC132" s="1406"/>
      <c r="BJ132" s="1399">
        <f t="shared" ca="1" si="48"/>
        <v>12</v>
      </c>
      <c r="BK132" s="1400" t="str">
        <f t="shared" ca="1" si="48"/>
        <v>MFJ_PB</v>
      </c>
      <c r="BL132" s="1405">
        <f t="shared" ca="1" si="57"/>
        <v>0</v>
      </c>
      <c r="BM132" s="1405">
        <f t="shared" ca="1" si="57"/>
        <v>0</v>
      </c>
      <c r="BN132" s="1405">
        <f t="shared" ca="1" si="57"/>
        <v>0</v>
      </c>
      <c r="BO132" s="1405">
        <f t="shared" ca="1" si="57"/>
        <v>0</v>
      </c>
      <c r="BP132" s="1405">
        <f t="shared" ca="1" si="57"/>
        <v>0</v>
      </c>
      <c r="BQ132" s="1405">
        <f t="shared" ca="1" si="57"/>
        <v>-21.6</v>
      </c>
      <c r="BR132" s="1405">
        <f t="shared" ca="1" si="57"/>
        <v>-14.4</v>
      </c>
      <c r="BS132" s="1405">
        <f t="shared" ca="1" si="57"/>
        <v>-14.4</v>
      </c>
      <c r="BT132" s="1405">
        <f t="shared" ca="1" si="57"/>
        <v>0</v>
      </c>
      <c r="BU132" s="1405">
        <f t="shared" ca="1" si="57"/>
        <v>7.2</v>
      </c>
      <c r="BV132" s="1405">
        <f t="shared" ca="1" si="57"/>
        <v>-7.1999999999999993</v>
      </c>
      <c r="BW132" s="1405">
        <f t="shared" ca="1" si="57"/>
        <v>-7.1999999999999993</v>
      </c>
      <c r="BX132" s="1405">
        <f t="shared" ca="1" si="57"/>
        <v>0</v>
      </c>
      <c r="BY132" s="1405">
        <f t="shared" ca="1" si="57"/>
        <v>-21.6</v>
      </c>
      <c r="BZ132" s="1405">
        <f t="shared" ca="1" si="57"/>
        <v>0</v>
      </c>
      <c r="CA132" s="1405">
        <f t="shared" ca="1" si="57"/>
        <v>0</v>
      </c>
      <c r="CB132" s="1405">
        <f t="shared" ca="1" si="57"/>
        <v>0</v>
      </c>
      <c r="CC132" s="1405">
        <f t="shared" ca="1" si="57"/>
        <v>7.2</v>
      </c>
      <c r="CD132" s="1405">
        <f t="shared" ca="1" si="57"/>
        <v>0</v>
      </c>
      <c r="CE132" s="1405">
        <f t="shared" ca="1" si="57"/>
        <v>0</v>
      </c>
      <c r="CF132" s="1405">
        <f t="shared" ca="1" si="57"/>
        <v>0</v>
      </c>
      <c r="CG132" s="1405">
        <f t="shared" ca="1" si="57"/>
        <v>0</v>
      </c>
      <c r="CH132" s="1405">
        <f t="shared" ca="1" si="57"/>
        <v>0</v>
      </c>
      <c r="CI132" s="1405">
        <f t="shared" ca="1" si="57"/>
        <v>0</v>
      </c>
      <c r="CJ132" s="1405">
        <f t="shared" ca="1" si="57"/>
        <v>0</v>
      </c>
      <c r="CK132" s="1405">
        <f t="shared" ca="1" si="57"/>
        <v>0</v>
      </c>
      <c r="CL132" s="1405">
        <f t="shared" ca="1" si="57"/>
        <v>0</v>
      </c>
      <c r="CM132" s="1405">
        <f t="shared" ca="1" si="57"/>
        <v>0</v>
      </c>
      <c r="CN132" s="1405">
        <f t="shared" ca="1" si="57"/>
        <v>0</v>
      </c>
      <c r="CO132" s="1405">
        <f t="shared" ca="1" si="57"/>
        <v>0</v>
      </c>
      <c r="CP132" s="1406">
        <f t="shared" ca="1" si="57"/>
        <v>0</v>
      </c>
    </row>
    <row r="133" spans="23:94">
      <c r="W133" s="1399"/>
      <c r="X133" s="1400"/>
      <c r="Y133" s="1405"/>
      <c r="Z133" s="1405"/>
      <c r="AA133" s="1405"/>
      <c r="AB133" s="1405"/>
      <c r="AC133" s="1405"/>
      <c r="AD133" s="1405"/>
      <c r="AE133" s="1405"/>
      <c r="AF133" s="1405"/>
      <c r="AG133" s="1405"/>
      <c r="AH133" s="1405"/>
      <c r="AI133" s="1405"/>
      <c r="AJ133" s="1405"/>
      <c r="AK133" s="1405"/>
      <c r="AL133" s="1405"/>
      <c r="AM133" s="1405"/>
      <c r="AN133" s="1405"/>
      <c r="AO133" s="1405"/>
      <c r="AP133" s="1405"/>
      <c r="AQ133" s="1405"/>
      <c r="AR133" s="1405"/>
      <c r="AS133" s="1405"/>
      <c r="AT133" s="1405"/>
      <c r="AU133" s="1405"/>
      <c r="AV133" s="1405"/>
      <c r="AW133" s="1405"/>
      <c r="AX133" s="1405"/>
      <c r="AY133" s="1405"/>
      <c r="AZ133" s="1405"/>
      <c r="BA133" s="1405"/>
      <c r="BB133" s="1405"/>
      <c r="BC133" s="1406"/>
      <c r="BJ133" s="1399">
        <f t="shared" ca="1" si="48"/>
        <v>13</v>
      </c>
      <c r="BK133" s="1400" t="str">
        <f t="shared" ca="1" si="48"/>
        <v>MFL</v>
      </c>
      <c r="BL133" s="1405">
        <f t="shared" ca="1" si="57"/>
        <v>0</v>
      </c>
      <c r="BM133" s="1405">
        <f t="shared" ca="1" si="57"/>
        <v>0</v>
      </c>
      <c r="BN133" s="1405">
        <f t="shared" ca="1" si="57"/>
        <v>0</v>
      </c>
      <c r="BO133" s="1405">
        <f t="shared" ca="1" si="57"/>
        <v>0</v>
      </c>
      <c r="BP133" s="1405">
        <f t="shared" ca="1" si="57"/>
        <v>0</v>
      </c>
      <c r="BQ133" s="1405">
        <f t="shared" ca="1" si="57"/>
        <v>0</v>
      </c>
      <c r="BR133" s="1405">
        <f t="shared" ca="1" si="57"/>
        <v>0</v>
      </c>
      <c r="BS133" s="1405">
        <f t="shared" ca="1" si="57"/>
        <v>0</v>
      </c>
      <c r="BT133" s="1405">
        <f t="shared" ca="1" si="57"/>
        <v>0</v>
      </c>
      <c r="BU133" s="1405">
        <f t="shared" ca="1" si="57"/>
        <v>0</v>
      </c>
      <c r="BV133" s="1405">
        <f t="shared" ca="1" si="57"/>
        <v>0</v>
      </c>
      <c r="BW133" s="1405">
        <f t="shared" ca="1" si="57"/>
        <v>0</v>
      </c>
      <c r="BX133" s="1405">
        <f t="shared" ca="1" si="57"/>
        <v>-18</v>
      </c>
      <c r="BY133" s="1405">
        <f t="shared" ca="1" si="57"/>
        <v>-24</v>
      </c>
      <c r="BZ133" s="1405">
        <f t="shared" ca="1" si="57"/>
        <v>-18</v>
      </c>
      <c r="CA133" s="1405">
        <f t="shared" ca="1" si="57"/>
        <v>0</v>
      </c>
      <c r="CB133" s="1405">
        <f t="shared" ca="1" si="57"/>
        <v>0</v>
      </c>
      <c r="CC133" s="1405">
        <f t="shared" ca="1" si="57"/>
        <v>0</v>
      </c>
      <c r="CD133" s="1405">
        <f t="shared" ca="1" si="57"/>
        <v>-18</v>
      </c>
      <c r="CE133" s="1405">
        <f t="shared" ca="1" si="57"/>
        <v>-6</v>
      </c>
      <c r="CF133" s="1405">
        <f t="shared" ca="1" si="57"/>
        <v>-18</v>
      </c>
      <c r="CG133" s="1405">
        <f t="shared" ca="1" si="57"/>
        <v>0</v>
      </c>
      <c r="CH133" s="1405">
        <f t="shared" ca="1" si="57"/>
        <v>0</v>
      </c>
      <c r="CI133" s="1405">
        <f t="shared" ca="1" si="57"/>
        <v>0</v>
      </c>
      <c r="CJ133" s="1405">
        <f t="shared" ca="1" si="57"/>
        <v>12</v>
      </c>
      <c r="CK133" s="1405">
        <f t="shared" ca="1" si="57"/>
        <v>6</v>
      </c>
      <c r="CL133" s="1405">
        <f t="shared" ca="1" si="57"/>
        <v>0</v>
      </c>
      <c r="CM133" s="1405">
        <f t="shared" ca="1" si="57"/>
        <v>0</v>
      </c>
      <c r="CN133" s="1405">
        <f t="shared" ca="1" si="57"/>
        <v>0</v>
      </c>
      <c r="CO133" s="1405">
        <f t="shared" ca="1" si="57"/>
        <v>0</v>
      </c>
      <c r="CP133" s="1406">
        <f t="shared" ca="1" si="57"/>
        <v>0</v>
      </c>
    </row>
    <row r="134" spans="23:94">
      <c r="W134" s="1399"/>
      <c r="X134" s="1400"/>
      <c r="Y134" s="1405"/>
      <c r="Z134" s="1405"/>
      <c r="AA134" s="1405"/>
      <c r="AB134" s="1405"/>
      <c r="AC134" s="1405"/>
      <c r="AD134" s="1405"/>
      <c r="AE134" s="1405"/>
      <c r="AF134" s="1405"/>
      <c r="AG134" s="1405"/>
      <c r="AH134" s="1405"/>
      <c r="AI134" s="1405"/>
      <c r="AJ134" s="1405"/>
      <c r="AK134" s="1405"/>
      <c r="AL134" s="1405"/>
      <c r="AM134" s="1405"/>
      <c r="AN134" s="1405"/>
      <c r="AO134" s="1405"/>
      <c r="AP134" s="1405"/>
      <c r="AQ134" s="1405"/>
      <c r="AR134" s="1405"/>
      <c r="AS134" s="1405"/>
      <c r="AT134" s="1405"/>
      <c r="AU134" s="1405"/>
      <c r="AV134" s="1405"/>
      <c r="AW134" s="1405"/>
      <c r="AX134" s="1405"/>
      <c r="AY134" s="1405"/>
      <c r="AZ134" s="1405"/>
      <c r="BA134" s="1405"/>
      <c r="BB134" s="1405"/>
      <c r="BC134" s="1406"/>
      <c r="BJ134" s="1399">
        <f t="shared" ca="1" si="48"/>
        <v>14</v>
      </c>
      <c r="BK134" s="1400" t="str">
        <f t="shared" ca="1" si="48"/>
        <v>MLM_HP</v>
      </c>
      <c r="BL134" s="1405">
        <f t="shared" ca="1" si="57"/>
        <v>0</v>
      </c>
      <c r="BM134" s="1405">
        <f t="shared" ca="1" si="57"/>
        <v>0</v>
      </c>
      <c r="BN134" s="1405">
        <f t="shared" ca="1" si="57"/>
        <v>0</v>
      </c>
      <c r="BO134" s="1405">
        <f t="shared" ca="1" si="57"/>
        <v>0</v>
      </c>
      <c r="BP134" s="1405">
        <f t="shared" ca="1" si="57"/>
        <v>0</v>
      </c>
      <c r="BQ134" s="1405">
        <f t="shared" ca="1" si="57"/>
        <v>-10.799999999999997</v>
      </c>
      <c r="BR134" s="1405">
        <f t="shared" ca="1" si="57"/>
        <v>0</v>
      </c>
      <c r="BS134" s="1405">
        <f t="shared" ca="1" si="57"/>
        <v>0</v>
      </c>
      <c r="BT134" s="1405">
        <f t="shared" ca="1" si="57"/>
        <v>0</v>
      </c>
      <c r="BU134" s="1405">
        <f t="shared" ca="1" si="57"/>
        <v>0</v>
      </c>
      <c r="BV134" s="1405">
        <f t="shared" ca="1" si="57"/>
        <v>0</v>
      </c>
      <c r="BW134" s="1405">
        <f t="shared" ca="1" si="57"/>
        <v>0</v>
      </c>
      <c r="BX134" s="1405">
        <f t="shared" ca="1" si="57"/>
        <v>0</v>
      </c>
      <c r="BY134" s="1405">
        <f t="shared" ca="1" si="57"/>
        <v>0</v>
      </c>
      <c r="BZ134" s="1405">
        <f t="shared" ca="1" si="57"/>
        <v>0</v>
      </c>
      <c r="CA134" s="1405">
        <f t="shared" ca="1" si="57"/>
        <v>0</v>
      </c>
      <c r="CB134" s="1405">
        <f t="shared" ca="1" si="57"/>
        <v>0</v>
      </c>
      <c r="CC134" s="1405">
        <f t="shared" ca="1" si="57"/>
        <v>0</v>
      </c>
      <c r="CD134" s="1405">
        <f t="shared" ca="1" si="57"/>
        <v>0</v>
      </c>
      <c r="CE134" s="1405">
        <f t="shared" ca="1" si="57"/>
        <v>0</v>
      </c>
      <c r="CF134" s="1405">
        <f t="shared" ca="1" si="57"/>
        <v>0</v>
      </c>
      <c r="CG134" s="1405">
        <f t="shared" ca="1" si="57"/>
        <v>0</v>
      </c>
      <c r="CH134" s="1405">
        <f t="shared" ca="1" si="57"/>
        <v>0</v>
      </c>
      <c r="CI134" s="1405">
        <f t="shared" ca="1" si="57"/>
        <v>0</v>
      </c>
      <c r="CJ134" s="1405">
        <f t="shared" ca="1" si="57"/>
        <v>0</v>
      </c>
      <c r="CK134" s="1405">
        <f t="shared" ca="1" si="57"/>
        <v>0</v>
      </c>
      <c r="CL134" s="1405">
        <f t="shared" ca="1" si="57"/>
        <v>0</v>
      </c>
      <c r="CM134" s="1405">
        <f t="shared" ca="1" si="57"/>
        <v>0</v>
      </c>
      <c r="CN134" s="1405">
        <f t="shared" ca="1" si="57"/>
        <v>0</v>
      </c>
      <c r="CO134" s="1405">
        <f t="shared" ca="1" si="57"/>
        <v>0</v>
      </c>
      <c r="CP134" s="1406">
        <f t="shared" ca="1" si="57"/>
        <v>0</v>
      </c>
    </row>
    <row r="135" spans="23:94">
      <c r="W135" s="1399"/>
      <c r="X135" s="1400"/>
      <c r="Y135" s="1405"/>
      <c r="Z135" s="1405"/>
      <c r="AA135" s="1405"/>
      <c r="AB135" s="1405"/>
      <c r="AC135" s="1405"/>
      <c r="AD135" s="1405"/>
      <c r="AE135" s="1405"/>
      <c r="AF135" s="1405"/>
      <c r="AG135" s="1405"/>
      <c r="AH135" s="1405"/>
      <c r="AI135" s="1405"/>
      <c r="AJ135" s="1405"/>
      <c r="AK135" s="1405"/>
      <c r="AL135" s="1405"/>
      <c r="AM135" s="1405"/>
      <c r="AN135" s="1405"/>
      <c r="AO135" s="1405"/>
      <c r="AP135" s="1405"/>
      <c r="AQ135" s="1405"/>
      <c r="AR135" s="1405"/>
      <c r="AS135" s="1405"/>
      <c r="AT135" s="1405"/>
      <c r="AU135" s="1405"/>
      <c r="AV135" s="1405"/>
      <c r="AW135" s="1405"/>
      <c r="AX135" s="1405"/>
      <c r="AY135" s="1405"/>
      <c r="AZ135" s="1405"/>
      <c r="BA135" s="1405"/>
      <c r="BB135" s="1405"/>
      <c r="BC135" s="1406"/>
      <c r="BJ135" s="1399">
        <f t="shared" ca="1" si="48"/>
        <v>15</v>
      </c>
      <c r="BK135" s="1400" t="str">
        <f t="shared" ca="1" si="48"/>
        <v>MLM_SWA</v>
      </c>
      <c r="BL135" s="1405">
        <f t="shared" ca="1" si="57"/>
        <v>0</v>
      </c>
      <c r="BM135" s="1405">
        <f t="shared" ca="1" si="57"/>
        <v>0</v>
      </c>
      <c r="BN135" s="1405">
        <f t="shared" ca="1" si="57"/>
        <v>0</v>
      </c>
      <c r="BO135" s="1405">
        <f t="shared" ca="1" si="57"/>
        <v>0</v>
      </c>
      <c r="BP135" s="1405">
        <f t="shared" ca="1" si="57"/>
        <v>0</v>
      </c>
      <c r="BQ135" s="1405">
        <f t="shared" ca="1" si="57"/>
        <v>0</v>
      </c>
      <c r="BR135" s="1405">
        <f t="shared" ca="1" si="57"/>
        <v>0</v>
      </c>
      <c r="BS135" s="1405">
        <f t="shared" ca="1" si="57"/>
        <v>0</v>
      </c>
      <c r="BT135" s="1405">
        <f t="shared" ca="1" si="57"/>
        <v>0</v>
      </c>
      <c r="BU135" s="1405">
        <f t="shared" ca="1" si="57"/>
        <v>0</v>
      </c>
      <c r="BV135" s="1405">
        <f t="shared" ca="1" si="57"/>
        <v>0</v>
      </c>
      <c r="BW135" s="1405">
        <f t="shared" ca="1" si="57"/>
        <v>0</v>
      </c>
      <c r="BX135" s="1405">
        <f t="shared" ca="1" si="57"/>
        <v>0</v>
      </c>
      <c r="BY135" s="1405">
        <f t="shared" ca="1" si="57"/>
        <v>0</v>
      </c>
      <c r="BZ135" s="1405">
        <f t="shared" ca="1" si="57"/>
        <v>0</v>
      </c>
      <c r="CA135" s="1405">
        <f t="shared" ca="1" si="57"/>
        <v>0</v>
      </c>
      <c r="CB135" s="1405">
        <f t="shared" ca="1" si="57"/>
        <v>0</v>
      </c>
      <c r="CC135" s="1405">
        <f t="shared" ca="1" si="57"/>
        <v>0</v>
      </c>
      <c r="CD135" s="1405">
        <f t="shared" ca="1" si="57"/>
        <v>0</v>
      </c>
      <c r="CE135" s="1405">
        <f t="shared" ca="1" si="57"/>
        <v>0</v>
      </c>
      <c r="CF135" s="1405">
        <f t="shared" ca="1" si="57"/>
        <v>0</v>
      </c>
      <c r="CG135" s="1405">
        <f t="shared" ca="1" si="57"/>
        <v>0</v>
      </c>
      <c r="CH135" s="1405">
        <f t="shared" ca="1" si="57"/>
        <v>0</v>
      </c>
      <c r="CI135" s="1405">
        <f t="shared" ca="1" si="57"/>
        <v>0</v>
      </c>
      <c r="CJ135" s="1405">
        <f t="shared" ca="1" si="57"/>
        <v>0</v>
      </c>
      <c r="CK135" s="1405">
        <f t="shared" ca="1" si="57"/>
        <v>0</v>
      </c>
      <c r="CL135" s="1405">
        <f t="shared" ca="1" si="57"/>
        <v>0</v>
      </c>
      <c r="CM135" s="1405">
        <f t="shared" ca="1" si="57"/>
        <v>0</v>
      </c>
      <c r="CN135" s="1405">
        <f t="shared" ca="1" si="57"/>
        <v>0</v>
      </c>
      <c r="CO135" s="1405">
        <f t="shared" ca="1" si="57"/>
        <v>0</v>
      </c>
      <c r="CP135" s="1406">
        <f t="shared" ca="1" si="57"/>
        <v>0</v>
      </c>
    </row>
    <row r="136" spans="23:94">
      <c r="W136" s="1399"/>
      <c r="X136" s="1400"/>
      <c r="Y136" s="1405"/>
      <c r="Z136" s="1405"/>
      <c r="AA136" s="1405"/>
      <c r="AB136" s="1405"/>
      <c r="AC136" s="1405"/>
      <c r="AD136" s="1405"/>
      <c r="AE136" s="1405"/>
      <c r="AF136" s="1405"/>
      <c r="AG136" s="1405"/>
      <c r="AH136" s="1405"/>
      <c r="AI136" s="1405"/>
      <c r="AJ136" s="1405"/>
      <c r="AK136" s="1405"/>
      <c r="AL136" s="1405"/>
      <c r="AM136" s="1405"/>
      <c r="AN136" s="1405"/>
      <c r="AO136" s="1405"/>
      <c r="AP136" s="1405"/>
      <c r="AQ136" s="1405"/>
      <c r="AR136" s="1405"/>
      <c r="AS136" s="1405"/>
      <c r="AT136" s="1405"/>
      <c r="AU136" s="1405"/>
      <c r="AV136" s="1405"/>
      <c r="AW136" s="1405"/>
      <c r="AX136" s="1405"/>
      <c r="AY136" s="1405"/>
      <c r="AZ136" s="1405"/>
      <c r="BA136" s="1405"/>
      <c r="BB136" s="1405"/>
      <c r="BC136" s="1406"/>
      <c r="BJ136" s="1399">
        <f t="shared" si="48"/>
        <v>0</v>
      </c>
      <c r="BK136" s="1400">
        <f t="shared" si="48"/>
        <v>0</v>
      </c>
      <c r="BL136" s="1405" t="str">
        <f t="shared" ca="1" si="57"/>
        <v/>
      </c>
      <c r="BM136" s="1405" t="str">
        <f t="shared" ca="1" si="57"/>
        <v/>
      </c>
      <c r="BN136" s="1405" t="str">
        <f t="shared" ca="1" si="57"/>
        <v/>
      </c>
      <c r="BO136" s="1405" t="str">
        <f t="shared" ca="1" si="57"/>
        <v/>
      </c>
      <c r="BP136" s="1405" t="str">
        <f t="shared" ca="1" si="57"/>
        <v/>
      </c>
      <c r="BQ136" s="1405" t="str">
        <f t="shared" ca="1" si="57"/>
        <v/>
      </c>
      <c r="BR136" s="1405" t="str">
        <f t="shared" ca="1" si="57"/>
        <v/>
      </c>
      <c r="BS136" s="1405" t="str">
        <f t="shared" ca="1" si="57"/>
        <v/>
      </c>
      <c r="BT136" s="1405" t="str">
        <f t="shared" ca="1" si="57"/>
        <v/>
      </c>
      <c r="BU136" s="1405" t="str">
        <f t="shared" ca="1" si="57"/>
        <v/>
      </c>
      <c r="BV136" s="1405" t="str">
        <f t="shared" ca="1" si="57"/>
        <v/>
      </c>
      <c r="BW136" s="1405" t="str">
        <f t="shared" ca="1" si="57"/>
        <v/>
      </c>
      <c r="BX136" s="1405" t="str">
        <f t="shared" ca="1" si="57"/>
        <v/>
      </c>
      <c r="BY136" s="1405" t="str">
        <f t="shared" ca="1" si="57"/>
        <v/>
      </c>
      <c r="BZ136" s="1405" t="str">
        <f t="shared" ca="1" si="57"/>
        <v/>
      </c>
      <c r="CA136" s="1405" t="str">
        <f t="shared" ca="1" si="57"/>
        <v/>
      </c>
      <c r="CB136" s="1405" t="str">
        <f t="shared" ca="1" si="57"/>
        <v/>
      </c>
      <c r="CC136" s="1405" t="str">
        <f t="shared" ca="1" si="57"/>
        <v/>
      </c>
      <c r="CD136" s="1405" t="str">
        <f t="shared" ca="1" si="57"/>
        <v/>
      </c>
      <c r="CE136" s="1405" t="str">
        <f t="shared" ca="1" si="57"/>
        <v/>
      </c>
      <c r="CF136" s="1405" t="str">
        <f t="shared" ca="1" si="57"/>
        <v/>
      </c>
      <c r="CG136" s="1405" t="str">
        <f t="shared" ca="1" si="57"/>
        <v/>
      </c>
      <c r="CH136" s="1405" t="str">
        <f t="shared" ca="1" si="57"/>
        <v/>
      </c>
      <c r="CI136" s="1405" t="str">
        <f t="shared" ca="1" si="57"/>
        <v/>
      </c>
      <c r="CJ136" s="1405" t="str">
        <f t="shared" ca="1" si="57"/>
        <v/>
      </c>
      <c r="CK136" s="1405" t="str">
        <f t="shared" ca="1" si="57"/>
        <v/>
      </c>
      <c r="CL136" s="1405" t="str">
        <f t="shared" ca="1" si="57"/>
        <v/>
      </c>
      <c r="CM136" s="1405" t="str">
        <f t="shared" ca="1" si="57"/>
        <v/>
      </c>
      <c r="CN136" s="1405" t="str">
        <f t="shared" ca="1" si="57"/>
        <v/>
      </c>
      <c r="CO136" s="1405" t="str">
        <f t="shared" ca="1" si="57"/>
        <v/>
      </c>
      <c r="CP136" s="1406" t="str">
        <f t="shared" ca="1" si="57"/>
        <v/>
      </c>
    </row>
    <row r="137" spans="23:94">
      <c r="W137" s="1399"/>
      <c r="X137" s="1400"/>
      <c r="Y137" s="1405"/>
      <c r="Z137" s="1405"/>
      <c r="AA137" s="1405"/>
      <c r="AB137" s="1405"/>
      <c r="AC137" s="1405"/>
      <c r="AD137" s="1405"/>
      <c r="AE137" s="1405"/>
      <c r="AF137" s="1405"/>
      <c r="AG137" s="1405"/>
      <c r="AH137" s="1405"/>
      <c r="AI137" s="1405"/>
      <c r="AJ137" s="1405"/>
      <c r="AK137" s="1405"/>
      <c r="AL137" s="1405"/>
      <c r="AM137" s="1405"/>
      <c r="AN137" s="1405"/>
      <c r="AO137" s="1405"/>
      <c r="AP137" s="1405"/>
      <c r="AQ137" s="1405"/>
      <c r="AR137" s="1405"/>
      <c r="AS137" s="1405"/>
      <c r="AT137" s="1405"/>
      <c r="AU137" s="1405"/>
      <c r="AV137" s="1405"/>
      <c r="AW137" s="1405"/>
      <c r="AX137" s="1405"/>
      <c r="AY137" s="1405"/>
      <c r="AZ137" s="1405"/>
      <c r="BA137" s="1405"/>
      <c r="BB137" s="1405"/>
      <c r="BC137" s="1406"/>
      <c r="BJ137" s="1399">
        <f t="shared" ref="BJ137:BK138" si="58">BJ93</f>
        <v>0</v>
      </c>
      <c r="BK137" s="1400">
        <f t="shared" si="58"/>
        <v>0</v>
      </c>
      <c r="BL137" s="1405" t="str">
        <f t="shared" si="57"/>
        <v/>
      </c>
      <c r="BM137" s="1405" t="str">
        <f t="shared" si="57"/>
        <v/>
      </c>
      <c r="BN137" s="1405" t="str">
        <f t="shared" si="57"/>
        <v/>
      </c>
      <c r="BO137" s="1405" t="str">
        <f t="shared" si="57"/>
        <v/>
      </c>
      <c r="BP137" s="1405" t="str">
        <f t="shared" si="57"/>
        <v/>
      </c>
      <c r="BQ137" s="1405" t="str">
        <f t="shared" si="57"/>
        <v/>
      </c>
      <c r="BR137" s="1405" t="str">
        <f t="shared" si="57"/>
        <v/>
      </c>
      <c r="BS137" s="1405" t="str">
        <f t="shared" si="57"/>
        <v/>
      </c>
      <c r="BT137" s="1405" t="str">
        <f t="shared" si="57"/>
        <v/>
      </c>
      <c r="BU137" s="1405" t="str">
        <f t="shared" si="57"/>
        <v/>
      </c>
      <c r="BV137" s="1405" t="str">
        <f t="shared" si="57"/>
        <v/>
      </c>
      <c r="BW137" s="1405" t="str">
        <f t="shared" si="57"/>
        <v/>
      </c>
      <c r="BX137" s="1405" t="str">
        <f t="shared" si="57"/>
        <v/>
      </c>
      <c r="BY137" s="1405" t="str">
        <f t="shared" si="57"/>
        <v/>
      </c>
      <c r="BZ137" s="1405" t="str">
        <f t="shared" si="57"/>
        <v/>
      </c>
      <c r="CA137" s="1405" t="str">
        <f t="shared" si="57"/>
        <v/>
      </c>
      <c r="CB137" s="1405" t="str">
        <f t="shared" si="57"/>
        <v/>
      </c>
      <c r="CC137" s="1405" t="str">
        <f t="shared" si="57"/>
        <v/>
      </c>
      <c r="CD137" s="1405" t="str">
        <f t="shared" si="57"/>
        <v/>
      </c>
      <c r="CE137" s="1405" t="str">
        <f t="shared" si="57"/>
        <v/>
      </c>
      <c r="CF137" s="1405" t="str">
        <f t="shared" si="57"/>
        <v/>
      </c>
      <c r="CG137" s="1405" t="str">
        <f t="shared" si="57"/>
        <v/>
      </c>
      <c r="CH137" s="1405" t="str">
        <f t="shared" si="57"/>
        <v/>
      </c>
      <c r="CI137" s="1405" t="str">
        <f t="shared" si="57"/>
        <v/>
      </c>
      <c r="CJ137" s="1405" t="str">
        <f t="shared" si="57"/>
        <v/>
      </c>
      <c r="CK137" s="1405" t="str">
        <f t="shared" si="57"/>
        <v/>
      </c>
      <c r="CL137" s="1405" t="str">
        <f t="shared" si="57"/>
        <v/>
      </c>
      <c r="CM137" s="1405" t="str">
        <f t="shared" si="57"/>
        <v/>
      </c>
      <c r="CN137" s="1405" t="str">
        <f t="shared" si="57"/>
        <v/>
      </c>
      <c r="CO137" s="1405" t="str">
        <f t="shared" si="57"/>
        <v/>
      </c>
      <c r="CP137" s="1406" t="str">
        <f t="shared" si="57"/>
        <v/>
      </c>
    </row>
    <row r="138" spans="23:94">
      <c r="W138" s="1399"/>
      <c r="X138" s="1400"/>
      <c r="Y138" s="1405"/>
      <c r="Z138" s="1405"/>
      <c r="AA138" s="1405"/>
      <c r="AB138" s="1405"/>
      <c r="AC138" s="1405"/>
      <c r="AD138" s="1405"/>
      <c r="AE138" s="1405"/>
      <c r="AF138" s="1405"/>
      <c r="AG138" s="1405"/>
      <c r="AH138" s="1405"/>
      <c r="AI138" s="1405"/>
      <c r="AJ138" s="1405"/>
      <c r="AK138" s="1405"/>
      <c r="AL138" s="1405"/>
      <c r="AM138" s="1405"/>
      <c r="AN138" s="1405"/>
      <c r="AO138" s="1405"/>
      <c r="AP138" s="1405"/>
      <c r="AQ138" s="1405"/>
      <c r="AR138" s="1405"/>
      <c r="AS138" s="1405"/>
      <c r="AT138" s="1405"/>
      <c r="AU138" s="1405"/>
      <c r="AV138" s="1405"/>
      <c r="AW138" s="1405"/>
      <c r="AX138" s="1405"/>
      <c r="AY138" s="1405"/>
      <c r="AZ138" s="1405"/>
      <c r="BA138" s="1405"/>
      <c r="BB138" s="1405"/>
      <c r="BC138" s="1406"/>
      <c r="BJ138" s="1399">
        <f t="shared" si="58"/>
        <v>0</v>
      </c>
      <c r="BK138" s="1400">
        <f t="shared" si="58"/>
        <v>0</v>
      </c>
      <c r="BL138" s="1405" t="str">
        <f t="shared" si="57"/>
        <v/>
      </c>
      <c r="BM138" s="1405" t="str">
        <f t="shared" si="57"/>
        <v/>
      </c>
      <c r="BN138" s="1405" t="str">
        <f t="shared" si="57"/>
        <v/>
      </c>
      <c r="BO138" s="1405" t="str">
        <f t="shared" si="57"/>
        <v/>
      </c>
      <c r="BP138" s="1405" t="str">
        <f t="shared" si="57"/>
        <v/>
      </c>
      <c r="BQ138" s="1405" t="str">
        <f t="shared" si="57"/>
        <v/>
      </c>
      <c r="BR138" s="1405" t="str">
        <f t="shared" si="57"/>
        <v/>
      </c>
      <c r="BS138" s="1405" t="str">
        <f t="shared" si="57"/>
        <v/>
      </c>
      <c r="BT138" s="1405" t="str">
        <f t="shared" si="57"/>
        <v/>
      </c>
      <c r="BU138" s="1405" t="str">
        <f t="shared" si="57"/>
        <v/>
      </c>
      <c r="BV138" s="1405" t="str">
        <f t="shared" si="57"/>
        <v/>
      </c>
      <c r="BW138" s="1405" t="str">
        <f t="shared" si="57"/>
        <v/>
      </c>
      <c r="BX138" s="1405" t="str">
        <f t="shared" si="57"/>
        <v/>
      </c>
      <c r="BY138" s="1405" t="str">
        <f t="shared" si="57"/>
        <v/>
      </c>
      <c r="BZ138" s="1405" t="str">
        <f t="shared" si="57"/>
        <v/>
      </c>
      <c r="CA138" s="1405" t="str">
        <f t="shared" si="57"/>
        <v/>
      </c>
      <c r="CB138" s="1405" t="str">
        <f t="shared" si="57"/>
        <v/>
      </c>
      <c r="CC138" s="1405" t="str">
        <f t="shared" si="57"/>
        <v/>
      </c>
      <c r="CD138" s="1405" t="str">
        <f t="shared" si="57"/>
        <v/>
      </c>
      <c r="CE138" s="1405" t="str">
        <f t="shared" si="57"/>
        <v/>
      </c>
      <c r="CF138" s="1405" t="str">
        <f t="shared" si="57"/>
        <v/>
      </c>
      <c r="CG138" s="1405" t="str">
        <f t="shared" si="57"/>
        <v/>
      </c>
      <c r="CH138" s="1405" t="str">
        <f t="shared" si="57"/>
        <v/>
      </c>
      <c r="CI138" s="1405" t="str">
        <f t="shared" si="57"/>
        <v/>
      </c>
      <c r="CJ138" s="1405" t="str">
        <f t="shared" si="57"/>
        <v/>
      </c>
      <c r="CK138" s="1405" t="str">
        <f t="shared" si="57"/>
        <v/>
      </c>
      <c r="CL138" s="1405" t="str">
        <f t="shared" si="57"/>
        <v/>
      </c>
      <c r="CM138" s="1405" t="str">
        <f t="shared" si="57"/>
        <v/>
      </c>
      <c r="CN138" s="1405" t="str">
        <f t="shared" si="57"/>
        <v/>
      </c>
      <c r="CO138" s="1405" t="str">
        <f t="shared" si="57"/>
        <v/>
      </c>
      <c r="CP138" s="1406" t="str">
        <f t="shared" si="57"/>
        <v/>
      </c>
    </row>
    <row r="139" spans="23:94" ht="15.6" thickBot="1">
      <c r="W139" s="1402"/>
      <c r="X139" s="1403"/>
      <c r="Y139" s="1403"/>
      <c r="Z139" s="1403"/>
      <c r="AA139" s="1403"/>
      <c r="AB139" s="1403"/>
      <c r="AC139" s="1403"/>
      <c r="AD139" s="1403"/>
      <c r="AE139" s="1403"/>
      <c r="AF139" s="1403"/>
      <c r="AG139" s="1403"/>
      <c r="AH139" s="1403"/>
      <c r="AI139" s="1403"/>
      <c r="AJ139" s="1403"/>
      <c r="AK139" s="1403"/>
      <c r="AL139" s="1403"/>
      <c r="AM139" s="1403"/>
      <c r="AN139" s="1403"/>
      <c r="AO139" s="1403"/>
      <c r="AP139" s="1403"/>
      <c r="AQ139" s="1403"/>
      <c r="AR139" s="1403"/>
      <c r="AS139" s="1403"/>
      <c r="AT139" s="1403"/>
      <c r="AU139" s="1403"/>
      <c r="AV139" s="1403"/>
      <c r="AW139" s="1403"/>
      <c r="AX139" s="1403"/>
      <c r="AY139" s="1403"/>
      <c r="AZ139" s="1403"/>
      <c r="BA139" s="1403"/>
      <c r="BB139" s="1403"/>
      <c r="BC139" s="1404"/>
      <c r="BJ139" s="1402"/>
      <c r="BK139" s="1403" t="s">
        <v>10</v>
      </c>
      <c r="BL139" s="1407">
        <f ca="1">SUM(BL121:BL138)</f>
        <v>0</v>
      </c>
      <c r="BM139" s="1407">
        <f t="shared" ref="BM139:CP139" ca="1" si="59">SUM(BM121:BM138)</f>
        <v>0</v>
      </c>
      <c r="BN139" s="1407">
        <f t="shared" ca="1" si="59"/>
        <v>0</v>
      </c>
      <c r="BO139" s="1407">
        <f t="shared" ca="1" si="59"/>
        <v>0</v>
      </c>
      <c r="BP139" s="1407">
        <f t="shared" ca="1" si="59"/>
        <v>7.2</v>
      </c>
      <c r="BQ139" s="1407">
        <f t="shared" ca="1" si="59"/>
        <v>-112.8</v>
      </c>
      <c r="BR139" s="1407">
        <f t="shared" ca="1" si="59"/>
        <v>-47.4</v>
      </c>
      <c r="BS139" s="1407">
        <f t="shared" ca="1" si="59"/>
        <v>-107.70000000000002</v>
      </c>
      <c r="BT139" s="1407">
        <f t="shared" ca="1" si="59"/>
        <v>40.799999999999997</v>
      </c>
      <c r="BU139" s="1407">
        <f t="shared" ca="1" si="59"/>
        <v>26.4</v>
      </c>
      <c r="BV139" s="1407">
        <f t="shared" ca="1" si="59"/>
        <v>-127.8</v>
      </c>
      <c r="BW139" s="1407">
        <f t="shared" ca="1" si="59"/>
        <v>-76.8</v>
      </c>
      <c r="BX139" s="1407">
        <f t="shared" ca="1" si="59"/>
        <v>-126</v>
      </c>
      <c r="BY139" s="1407">
        <f t="shared" ca="1" si="59"/>
        <v>-140.4</v>
      </c>
      <c r="BZ139" s="1407">
        <f t="shared" ca="1" si="59"/>
        <v>-137.10000000000002</v>
      </c>
      <c r="CA139" s="1407">
        <f t="shared" ca="1" si="59"/>
        <v>-12</v>
      </c>
      <c r="CB139" s="1407">
        <f t="shared" ca="1" si="59"/>
        <v>-35.4</v>
      </c>
      <c r="CC139" s="1407">
        <f t="shared" ca="1" si="59"/>
        <v>-40.199999999999996</v>
      </c>
      <c r="CD139" s="1407">
        <f t="shared" ca="1" si="59"/>
        <v>-73.2</v>
      </c>
      <c r="CE139" s="1407">
        <f t="shared" ca="1" si="59"/>
        <v>-38.4</v>
      </c>
      <c r="CF139" s="1407">
        <f t="shared" ca="1" si="59"/>
        <v>-33</v>
      </c>
      <c r="CG139" s="1407">
        <f t="shared" ca="1" si="59"/>
        <v>37.800000000000011</v>
      </c>
      <c r="CH139" s="1407">
        <f t="shared" ca="1" si="59"/>
        <v>7.2</v>
      </c>
      <c r="CI139" s="1407">
        <f t="shared" ca="1" si="59"/>
        <v>7.2</v>
      </c>
      <c r="CJ139" s="1407">
        <f t="shared" ca="1" si="59"/>
        <v>25.200000000000003</v>
      </c>
      <c r="CK139" s="1407">
        <f t="shared" ca="1" si="59"/>
        <v>26.400000000000006</v>
      </c>
      <c r="CL139" s="1407">
        <f t="shared" ca="1" si="59"/>
        <v>-1.1999999999999993</v>
      </c>
      <c r="CM139" s="1407">
        <f t="shared" ca="1" si="59"/>
        <v>10.8</v>
      </c>
      <c r="CN139" s="1407">
        <f t="shared" ca="1" si="59"/>
        <v>10.8</v>
      </c>
      <c r="CO139" s="1407">
        <f t="shared" ca="1" si="59"/>
        <v>0</v>
      </c>
      <c r="CP139" s="1408">
        <f t="shared" ca="1" si="59"/>
        <v>0</v>
      </c>
    </row>
  </sheetData>
  <phoneticPr fontId="6"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>
    <tabColor rgb="FF00FFFF"/>
  </sheetPr>
  <dimension ref="B1:AO139"/>
  <sheetViews>
    <sheetView showZeros="0" zoomScale="25" zoomScaleNormal="25" workbookViewId="0">
      <pane xSplit="7" ySplit="6" topLeftCell="H7" activePane="bottomRight" state="frozen"/>
      <selection pane="topRight" activeCell="AB3" sqref="AB3:AC3"/>
      <selection pane="bottomLeft" activeCell="AB3" sqref="AB3:AC3"/>
      <selection pane="bottomRight" activeCell="AE4" sqref="AE4:AF4"/>
    </sheetView>
  </sheetViews>
  <sheetFormatPr defaultRowHeight="16.2"/>
  <cols>
    <col min="2" max="2" width="9" style="49"/>
    <col min="3" max="3" width="9" customWidth="1"/>
    <col min="4" max="5" width="12.6640625" customWidth="1"/>
    <col min="6" max="6" width="11.6640625" style="92" customWidth="1"/>
    <col min="7" max="7" width="12.44140625" customWidth="1"/>
    <col min="8" max="38" width="12" customWidth="1"/>
    <col min="39" max="39" width="14.33203125" style="1" customWidth="1"/>
    <col min="41" max="41" width="18.44140625" bestFit="1" customWidth="1"/>
  </cols>
  <sheetData>
    <row r="1" spans="2:40" ht="16.8" thickBot="1">
      <c r="F1" s="460"/>
    </row>
    <row r="2" spans="2:40" ht="25.8">
      <c r="B2" s="38"/>
      <c r="C2" s="3"/>
      <c r="D2" s="3"/>
      <c r="E2" s="2101" t="s">
        <v>613</v>
      </c>
      <c r="F2" s="2101"/>
      <c r="G2" s="2101"/>
      <c r="H2" s="51"/>
      <c r="I2" s="52"/>
      <c r="J2" s="52"/>
      <c r="K2" s="53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2077" t="s">
        <v>351</v>
      </c>
      <c r="AD2" s="2078"/>
      <c r="AE2" s="2079" t="s">
        <v>614</v>
      </c>
      <c r="AF2" s="2080"/>
      <c r="AG2" s="2079" t="s">
        <v>352</v>
      </c>
      <c r="AH2" s="2078"/>
      <c r="AI2" s="148"/>
      <c r="AJ2" s="147"/>
      <c r="AK2" s="2103"/>
      <c r="AL2" s="2103"/>
      <c r="AM2" s="2103"/>
    </row>
    <row r="3" spans="2:40" ht="48" customHeight="1" thickBot="1">
      <c r="B3" s="15"/>
      <c r="C3" s="107"/>
      <c r="D3" s="103"/>
      <c r="E3" s="107" t="s">
        <v>615</v>
      </c>
      <c r="F3" s="105"/>
      <c r="G3" s="104"/>
      <c r="H3" s="2104" t="s">
        <v>1043</v>
      </c>
      <c r="I3" s="2104"/>
      <c r="J3" s="886" t="str">
        <f>MKC①!J3</f>
        <v>5</v>
      </c>
      <c r="K3" s="60" t="s">
        <v>616</v>
      </c>
      <c r="L3" s="58"/>
      <c r="O3" s="2160"/>
      <c r="P3" s="2160"/>
      <c r="Q3" s="2160"/>
      <c r="R3" s="59"/>
      <c r="S3" s="57"/>
      <c r="T3" s="58"/>
      <c r="U3" s="58"/>
      <c r="V3" s="58"/>
      <c r="W3" s="58"/>
      <c r="X3" s="58"/>
      <c r="Y3" s="58"/>
      <c r="Z3" s="61"/>
      <c r="AA3" s="58"/>
      <c r="AB3" s="58" t="s">
        <v>1060</v>
      </c>
      <c r="AC3" s="2105" t="s">
        <v>355</v>
      </c>
      <c r="AD3" s="2106"/>
      <c r="AE3" s="2107" t="s">
        <v>356</v>
      </c>
      <c r="AF3" s="2106"/>
      <c r="AG3" s="2107" t="s">
        <v>1061</v>
      </c>
      <c r="AH3" s="2108"/>
      <c r="AI3" s="10"/>
      <c r="AJ3" s="147" t="s">
        <v>617</v>
      </c>
      <c r="AK3" s="2103">
        <f ca="1">TODAY()</f>
        <v>46164</v>
      </c>
      <c r="AL3" s="2103"/>
      <c r="AM3" s="2103"/>
      <c r="AN3" s="12"/>
    </row>
    <row r="4" spans="2:40" ht="24" thickBot="1">
      <c r="B4" s="15"/>
      <c r="C4" s="102"/>
      <c r="D4" s="103"/>
      <c r="E4" s="102"/>
      <c r="F4" s="106"/>
      <c r="G4" s="10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2109"/>
      <c r="AD4" s="2109"/>
      <c r="AE4" s="2109"/>
      <c r="AF4" s="2109"/>
      <c r="AG4" s="2109"/>
      <c r="AH4" s="2109"/>
      <c r="AI4" s="62"/>
      <c r="AJ4" s="62"/>
      <c r="AK4" s="63"/>
      <c r="AL4" s="63"/>
      <c r="AM4" s="64"/>
    </row>
    <row r="5" spans="2:40" ht="43.2" customHeight="1" thickTop="1" thickBot="1">
      <c r="C5" s="2221" t="s">
        <v>1</v>
      </c>
      <c r="D5" s="461"/>
      <c r="E5" s="2223"/>
      <c r="F5" s="2225" t="s">
        <v>6</v>
      </c>
      <c r="G5" s="2075" t="s">
        <v>618</v>
      </c>
      <c r="H5" s="508">
        <f>DATE(2024,J3,1)</f>
        <v>45413</v>
      </c>
      <c r="I5" s="149">
        <f t="shared" ref="I5:AL5" si="0">H5+1</f>
        <v>45414</v>
      </c>
      <c r="J5" s="149">
        <f t="shared" si="0"/>
        <v>45415</v>
      </c>
      <c r="K5" s="149">
        <f t="shared" si="0"/>
        <v>45416</v>
      </c>
      <c r="L5" s="149">
        <f t="shared" si="0"/>
        <v>45417</v>
      </c>
      <c r="M5" s="149">
        <f t="shared" si="0"/>
        <v>45418</v>
      </c>
      <c r="N5" s="149">
        <f t="shared" si="0"/>
        <v>45419</v>
      </c>
      <c r="O5" s="149">
        <f t="shared" si="0"/>
        <v>45420</v>
      </c>
      <c r="P5" s="149">
        <f t="shared" si="0"/>
        <v>45421</v>
      </c>
      <c r="Q5" s="149">
        <f t="shared" si="0"/>
        <v>45422</v>
      </c>
      <c r="R5" s="149">
        <f t="shared" si="0"/>
        <v>45423</v>
      </c>
      <c r="S5" s="149">
        <f t="shared" si="0"/>
        <v>45424</v>
      </c>
      <c r="T5" s="149">
        <f t="shared" si="0"/>
        <v>45425</v>
      </c>
      <c r="U5" s="149">
        <f t="shared" si="0"/>
        <v>45426</v>
      </c>
      <c r="V5" s="149">
        <f t="shared" si="0"/>
        <v>45427</v>
      </c>
      <c r="W5" s="149">
        <f t="shared" si="0"/>
        <v>45428</v>
      </c>
      <c r="X5" s="149">
        <f t="shared" si="0"/>
        <v>45429</v>
      </c>
      <c r="Y5" s="149">
        <f t="shared" si="0"/>
        <v>45430</v>
      </c>
      <c r="Z5" s="149">
        <f t="shared" si="0"/>
        <v>45431</v>
      </c>
      <c r="AA5" s="149">
        <f t="shared" si="0"/>
        <v>45432</v>
      </c>
      <c r="AB5" s="149">
        <f t="shared" si="0"/>
        <v>45433</v>
      </c>
      <c r="AC5" s="149">
        <f t="shared" si="0"/>
        <v>45434</v>
      </c>
      <c r="AD5" s="149">
        <f t="shared" si="0"/>
        <v>45435</v>
      </c>
      <c r="AE5" s="149">
        <f t="shared" si="0"/>
        <v>45436</v>
      </c>
      <c r="AF5" s="149">
        <f t="shared" si="0"/>
        <v>45437</v>
      </c>
      <c r="AG5" s="149">
        <f t="shared" si="0"/>
        <v>45438</v>
      </c>
      <c r="AH5" s="149">
        <f t="shared" si="0"/>
        <v>45439</v>
      </c>
      <c r="AI5" s="149">
        <f t="shared" si="0"/>
        <v>45440</v>
      </c>
      <c r="AJ5" s="149">
        <f t="shared" si="0"/>
        <v>45441</v>
      </c>
      <c r="AK5" s="149">
        <f t="shared" si="0"/>
        <v>45442</v>
      </c>
      <c r="AL5" s="149">
        <f t="shared" si="0"/>
        <v>45443</v>
      </c>
      <c r="AM5" s="150"/>
    </row>
    <row r="6" spans="2:40" ht="30.75" hidden="1" customHeight="1" thickBot="1">
      <c r="C6" s="2222"/>
      <c r="D6" s="462"/>
      <c r="E6" s="2224"/>
      <c r="F6" s="2226"/>
      <c r="G6" s="2076"/>
      <c r="H6" s="138">
        <f t="shared" ref="H6:AL6" si="1">+H5</f>
        <v>45413</v>
      </c>
      <c r="I6" s="138">
        <f t="shared" si="1"/>
        <v>45414</v>
      </c>
      <c r="J6" s="138">
        <f t="shared" si="1"/>
        <v>45415</v>
      </c>
      <c r="K6" s="138">
        <f t="shared" si="1"/>
        <v>45416</v>
      </c>
      <c r="L6" s="138">
        <f t="shared" si="1"/>
        <v>45417</v>
      </c>
      <c r="M6" s="138">
        <f t="shared" si="1"/>
        <v>45418</v>
      </c>
      <c r="N6" s="138">
        <f t="shared" si="1"/>
        <v>45419</v>
      </c>
      <c r="O6" s="138">
        <f t="shared" si="1"/>
        <v>45420</v>
      </c>
      <c r="P6" s="138">
        <f t="shared" si="1"/>
        <v>45421</v>
      </c>
      <c r="Q6" s="138">
        <f t="shared" si="1"/>
        <v>45422</v>
      </c>
      <c r="R6" s="138">
        <f t="shared" si="1"/>
        <v>45423</v>
      </c>
      <c r="S6" s="138">
        <f t="shared" si="1"/>
        <v>45424</v>
      </c>
      <c r="T6" s="138">
        <f t="shared" si="1"/>
        <v>45425</v>
      </c>
      <c r="U6" s="138">
        <f t="shared" si="1"/>
        <v>45426</v>
      </c>
      <c r="V6" s="138">
        <f t="shared" si="1"/>
        <v>45427</v>
      </c>
      <c r="W6" s="138">
        <f t="shared" si="1"/>
        <v>45428</v>
      </c>
      <c r="X6" s="138">
        <f t="shared" si="1"/>
        <v>45429</v>
      </c>
      <c r="Y6" s="138">
        <f t="shared" si="1"/>
        <v>45430</v>
      </c>
      <c r="Z6" s="138">
        <f t="shared" si="1"/>
        <v>45431</v>
      </c>
      <c r="AA6" s="138">
        <f t="shared" si="1"/>
        <v>45432</v>
      </c>
      <c r="AB6" s="138">
        <f t="shared" si="1"/>
        <v>45433</v>
      </c>
      <c r="AC6" s="138">
        <f t="shared" si="1"/>
        <v>45434</v>
      </c>
      <c r="AD6" s="138">
        <f t="shared" si="1"/>
        <v>45435</v>
      </c>
      <c r="AE6" s="138">
        <f t="shared" si="1"/>
        <v>45436</v>
      </c>
      <c r="AF6" s="138">
        <f t="shared" si="1"/>
        <v>45437</v>
      </c>
      <c r="AG6" s="138">
        <f t="shared" si="1"/>
        <v>45438</v>
      </c>
      <c r="AH6" s="138">
        <f t="shared" si="1"/>
        <v>45439</v>
      </c>
      <c r="AI6" s="138">
        <f t="shared" si="1"/>
        <v>45440</v>
      </c>
      <c r="AJ6" s="138">
        <f t="shared" si="1"/>
        <v>45441</v>
      </c>
      <c r="AK6" s="138">
        <f t="shared" si="1"/>
        <v>45442</v>
      </c>
      <c r="AL6" s="138">
        <f t="shared" si="1"/>
        <v>45443</v>
      </c>
      <c r="AM6" s="151"/>
    </row>
    <row r="7" spans="2:40" ht="32.25" customHeight="1" thickTop="1">
      <c r="B7" s="238" t="s">
        <v>9</v>
      </c>
      <c r="C7" s="2081" t="s">
        <v>1062</v>
      </c>
      <c r="D7" s="2067" t="s">
        <v>120</v>
      </c>
      <c r="E7" s="2068"/>
      <c r="F7" s="127">
        <f>+GL!E26</f>
        <v>0</v>
      </c>
      <c r="G7" s="128"/>
      <c r="H7" s="798"/>
      <c r="I7" s="798"/>
      <c r="J7" s="798"/>
      <c r="K7" s="798"/>
      <c r="L7" s="798"/>
      <c r="M7" s="798"/>
      <c r="N7" s="798"/>
      <c r="O7" s="798"/>
      <c r="P7" s="798"/>
      <c r="Q7" s="798"/>
      <c r="R7" s="798"/>
      <c r="S7" s="798"/>
      <c r="T7" s="798"/>
      <c r="U7" s="798"/>
      <c r="V7" s="798"/>
      <c r="W7" s="798"/>
      <c r="X7" s="798"/>
      <c r="Y7" s="798"/>
      <c r="Z7" s="798"/>
      <c r="AA7" s="798"/>
      <c r="AB7" s="798"/>
      <c r="AC7" s="798"/>
      <c r="AD7" s="798"/>
      <c r="AE7" s="798"/>
      <c r="AF7" s="798"/>
      <c r="AG7" s="798"/>
      <c r="AH7" s="798"/>
      <c r="AI7" s="798"/>
      <c r="AJ7" s="798"/>
      <c r="AK7" s="798"/>
      <c r="AL7" s="800"/>
      <c r="AM7" s="472">
        <f>SUM(H7:AL7)+G7</f>
        <v>0</v>
      </c>
    </row>
    <row r="8" spans="2:40" ht="32.25" customHeight="1">
      <c r="B8" s="238" t="s">
        <v>9</v>
      </c>
      <c r="C8" s="2082"/>
      <c r="D8" s="2084" t="s">
        <v>621</v>
      </c>
      <c r="E8" s="2085"/>
      <c r="F8" s="80"/>
      <c r="G8" s="213">
        <f>+G7</f>
        <v>0</v>
      </c>
      <c r="H8" s="72">
        <f>+H7</f>
        <v>0</v>
      </c>
      <c r="I8" s="72">
        <f t="shared" ref="I8:Y8" si="2">+I7</f>
        <v>0</v>
      </c>
      <c r="J8" s="72">
        <f t="shared" si="2"/>
        <v>0</v>
      </c>
      <c r="K8" s="72">
        <f t="shared" si="2"/>
        <v>0</v>
      </c>
      <c r="L8" s="72">
        <f t="shared" si="2"/>
        <v>0</v>
      </c>
      <c r="M8" s="72">
        <f t="shared" si="2"/>
        <v>0</v>
      </c>
      <c r="N8" s="72">
        <f t="shared" si="2"/>
        <v>0</v>
      </c>
      <c r="O8" s="72">
        <f t="shared" si="2"/>
        <v>0</v>
      </c>
      <c r="P8" s="72">
        <f t="shared" si="2"/>
        <v>0</v>
      </c>
      <c r="Q8" s="72">
        <f t="shared" si="2"/>
        <v>0</v>
      </c>
      <c r="R8" s="72">
        <f t="shared" si="2"/>
        <v>0</v>
      </c>
      <c r="S8" s="72">
        <f t="shared" si="2"/>
        <v>0</v>
      </c>
      <c r="T8" s="72">
        <f t="shared" si="2"/>
        <v>0</v>
      </c>
      <c r="U8" s="72">
        <f t="shared" si="2"/>
        <v>0</v>
      </c>
      <c r="V8" s="72">
        <f t="shared" si="2"/>
        <v>0</v>
      </c>
      <c r="W8" s="72">
        <f t="shared" si="2"/>
        <v>0</v>
      </c>
      <c r="X8" s="72">
        <f t="shared" si="2"/>
        <v>0</v>
      </c>
      <c r="Y8" s="72">
        <f t="shared" si="2"/>
        <v>0</v>
      </c>
      <c r="Z8" s="72">
        <f>+Z7</f>
        <v>0</v>
      </c>
      <c r="AA8" s="119">
        <f t="shared" ref="AA8:AL8" si="3">+AA7</f>
        <v>0</v>
      </c>
      <c r="AB8" s="119">
        <f t="shared" si="3"/>
        <v>0</v>
      </c>
      <c r="AC8" s="119">
        <f t="shared" si="3"/>
        <v>0</v>
      </c>
      <c r="AD8" s="119">
        <f t="shared" si="3"/>
        <v>0</v>
      </c>
      <c r="AE8" s="119">
        <f t="shared" si="3"/>
        <v>0</v>
      </c>
      <c r="AF8" s="119">
        <f t="shared" si="3"/>
        <v>0</v>
      </c>
      <c r="AG8" s="119">
        <f t="shared" si="3"/>
        <v>0</v>
      </c>
      <c r="AH8" s="119">
        <f t="shared" si="3"/>
        <v>0</v>
      </c>
      <c r="AI8" s="119">
        <f t="shared" si="3"/>
        <v>0</v>
      </c>
      <c r="AJ8" s="119">
        <f t="shared" si="3"/>
        <v>0</v>
      </c>
      <c r="AK8" s="119">
        <f t="shared" si="3"/>
        <v>0</v>
      </c>
      <c r="AL8" s="139">
        <f t="shared" si="3"/>
        <v>0</v>
      </c>
      <c r="AM8" s="759">
        <f>SUM(G8:AL8)</f>
        <v>0</v>
      </c>
    </row>
    <row r="9" spans="2:40" ht="32.25" customHeight="1">
      <c r="B9" s="238" t="s">
        <v>9</v>
      </c>
      <c r="C9" s="2082"/>
      <c r="D9" s="2208" t="s">
        <v>622</v>
      </c>
      <c r="E9" s="2209"/>
      <c r="F9" s="772"/>
      <c r="G9" s="768">
        <f>+G7-G8</f>
        <v>0</v>
      </c>
      <c r="H9" s="773">
        <f t="shared" ref="H9:Z9" si="4">G9-H7+H8</f>
        <v>0</v>
      </c>
      <c r="I9" s="773">
        <f t="shared" si="4"/>
        <v>0</v>
      </c>
      <c r="J9" s="773">
        <f t="shared" si="4"/>
        <v>0</v>
      </c>
      <c r="K9" s="773">
        <f t="shared" si="4"/>
        <v>0</v>
      </c>
      <c r="L9" s="773">
        <f t="shared" si="4"/>
        <v>0</v>
      </c>
      <c r="M9" s="773">
        <f t="shared" si="4"/>
        <v>0</v>
      </c>
      <c r="N9" s="773">
        <f t="shared" si="4"/>
        <v>0</v>
      </c>
      <c r="O9" s="773">
        <f t="shared" si="4"/>
        <v>0</v>
      </c>
      <c r="P9" s="773">
        <f t="shared" si="4"/>
        <v>0</v>
      </c>
      <c r="Q9" s="773">
        <f t="shared" si="4"/>
        <v>0</v>
      </c>
      <c r="R9" s="773">
        <f t="shared" si="4"/>
        <v>0</v>
      </c>
      <c r="S9" s="773">
        <f t="shared" si="4"/>
        <v>0</v>
      </c>
      <c r="T9" s="773">
        <f t="shared" si="4"/>
        <v>0</v>
      </c>
      <c r="U9" s="773">
        <f t="shared" si="4"/>
        <v>0</v>
      </c>
      <c r="V9" s="773">
        <f t="shared" si="4"/>
        <v>0</v>
      </c>
      <c r="W9" s="773">
        <f t="shared" si="4"/>
        <v>0</v>
      </c>
      <c r="X9" s="773">
        <f t="shared" si="4"/>
        <v>0</v>
      </c>
      <c r="Y9" s="773">
        <f t="shared" si="4"/>
        <v>0</v>
      </c>
      <c r="Z9" s="773">
        <f t="shared" si="4"/>
        <v>0</v>
      </c>
      <c r="AA9" s="773">
        <f t="shared" ref="AA9:AL9" si="5">Z9-AA7+AA8</f>
        <v>0</v>
      </c>
      <c r="AB9" s="773">
        <f t="shared" si="5"/>
        <v>0</v>
      </c>
      <c r="AC9" s="773">
        <f t="shared" si="5"/>
        <v>0</v>
      </c>
      <c r="AD9" s="773">
        <f t="shared" si="5"/>
        <v>0</v>
      </c>
      <c r="AE9" s="773">
        <f t="shared" si="5"/>
        <v>0</v>
      </c>
      <c r="AF9" s="773">
        <f t="shared" si="5"/>
        <v>0</v>
      </c>
      <c r="AG9" s="773">
        <f t="shared" si="5"/>
        <v>0</v>
      </c>
      <c r="AH9" s="773">
        <f t="shared" si="5"/>
        <v>0</v>
      </c>
      <c r="AI9" s="773">
        <f t="shared" si="5"/>
        <v>0</v>
      </c>
      <c r="AJ9" s="773">
        <f t="shared" si="5"/>
        <v>0</v>
      </c>
      <c r="AK9" s="773">
        <f t="shared" si="5"/>
        <v>0</v>
      </c>
      <c r="AL9" s="775">
        <f t="shared" si="5"/>
        <v>0</v>
      </c>
      <c r="AM9" s="776"/>
    </row>
    <row r="10" spans="2:40" ht="32.25" customHeight="1" thickBot="1">
      <c r="B10" s="238" t="s">
        <v>9</v>
      </c>
      <c r="C10" s="2082"/>
      <c r="D10" s="2049" t="s">
        <v>54</v>
      </c>
      <c r="E10" s="2050"/>
      <c r="F10" s="320"/>
      <c r="G10" s="321">
        <f>在庫管理!L8-G8</f>
        <v>0</v>
      </c>
      <c r="H10" s="371">
        <f>G10+H12-H8</f>
        <v>0</v>
      </c>
      <c r="I10" s="371">
        <f t="shared" ref="I10:AL10" si="6">H10+I12-I8</f>
        <v>0</v>
      </c>
      <c r="J10" s="371">
        <f t="shared" si="6"/>
        <v>0</v>
      </c>
      <c r="K10" s="371">
        <f t="shared" si="6"/>
        <v>0</v>
      </c>
      <c r="L10" s="371">
        <f t="shared" si="6"/>
        <v>0</v>
      </c>
      <c r="M10" s="371">
        <f t="shared" si="6"/>
        <v>0</v>
      </c>
      <c r="N10" s="371">
        <f t="shared" si="6"/>
        <v>0</v>
      </c>
      <c r="O10" s="371">
        <f t="shared" si="6"/>
        <v>0</v>
      </c>
      <c r="P10" s="371">
        <f t="shared" si="6"/>
        <v>0</v>
      </c>
      <c r="Q10" s="371">
        <f t="shared" si="6"/>
        <v>0</v>
      </c>
      <c r="R10" s="371">
        <f t="shared" si="6"/>
        <v>0</v>
      </c>
      <c r="S10" s="371">
        <f t="shared" si="6"/>
        <v>0</v>
      </c>
      <c r="T10" s="371">
        <f t="shared" si="6"/>
        <v>0</v>
      </c>
      <c r="U10" s="371">
        <f t="shared" si="6"/>
        <v>0</v>
      </c>
      <c r="V10" s="371">
        <f t="shared" si="6"/>
        <v>0</v>
      </c>
      <c r="W10" s="371">
        <f t="shared" si="6"/>
        <v>0</v>
      </c>
      <c r="X10" s="371">
        <f t="shared" si="6"/>
        <v>0</v>
      </c>
      <c r="Y10" s="371">
        <f t="shared" si="6"/>
        <v>0</v>
      </c>
      <c r="Z10" s="371">
        <f t="shared" si="6"/>
        <v>0</v>
      </c>
      <c r="AA10" s="371">
        <f t="shared" si="6"/>
        <v>0</v>
      </c>
      <c r="AB10" s="371">
        <f t="shared" si="6"/>
        <v>0</v>
      </c>
      <c r="AC10" s="371">
        <f t="shared" si="6"/>
        <v>0</v>
      </c>
      <c r="AD10" s="371">
        <f t="shared" si="6"/>
        <v>0</v>
      </c>
      <c r="AE10" s="371">
        <f t="shared" si="6"/>
        <v>0</v>
      </c>
      <c r="AF10" s="371">
        <f t="shared" si="6"/>
        <v>0</v>
      </c>
      <c r="AG10" s="371">
        <f t="shared" si="6"/>
        <v>0</v>
      </c>
      <c r="AH10" s="371">
        <f t="shared" si="6"/>
        <v>0</v>
      </c>
      <c r="AI10" s="371">
        <f t="shared" si="6"/>
        <v>0</v>
      </c>
      <c r="AJ10" s="371">
        <f t="shared" si="6"/>
        <v>0</v>
      </c>
      <c r="AK10" s="371">
        <f t="shared" si="6"/>
        <v>0</v>
      </c>
      <c r="AL10" s="371">
        <f t="shared" si="6"/>
        <v>0</v>
      </c>
      <c r="AM10" s="770"/>
    </row>
    <row r="11" spans="2:40" ht="32.25" customHeight="1" thickTop="1">
      <c r="B11" s="238" t="s">
        <v>9</v>
      </c>
      <c r="C11" s="2082"/>
      <c r="D11" s="2051" t="s">
        <v>40</v>
      </c>
      <c r="E11" s="2052"/>
      <c r="F11" s="152"/>
      <c r="G11" s="791">
        <f>+管理ﾌｫｰﾏｯﾄ!G7</f>
        <v>0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78">
        <f>SUM(H11:AK11)</f>
        <v>0</v>
      </c>
    </row>
    <row r="12" spans="2:40" ht="32.25" customHeight="1">
      <c r="B12" s="238" t="s">
        <v>9</v>
      </c>
      <c r="C12" s="2082"/>
      <c r="D12" s="2426" t="s">
        <v>140</v>
      </c>
      <c r="E12" s="2427"/>
      <c r="F12" s="123"/>
      <c r="G12" s="120"/>
      <c r="H12" s="121">
        <f>+H11</f>
        <v>0</v>
      </c>
      <c r="I12" s="121">
        <f t="shared" ref="I12:X12" si="7">+I11</f>
        <v>0</v>
      </c>
      <c r="J12" s="121">
        <f t="shared" si="7"/>
        <v>0</v>
      </c>
      <c r="K12" s="121">
        <f t="shared" si="7"/>
        <v>0</v>
      </c>
      <c r="L12" s="121">
        <f t="shared" si="7"/>
        <v>0</v>
      </c>
      <c r="M12" s="121">
        <f t="shared" si="7"/>
        <v>0</v>
      </c>
      <c r="N12" s="121">
        <f t="shared" si="7"/>
        <v>0</v>
      </c>
      <c r="O12" s="121">
        <f t="shared" si="7"/>
        <v>0</v>
      </c>
      <c r="P12" s="121">
        <f t="shared" si="7"/>
        <v>0</v>
      </c>
      <c r="Q12" s="121">
        <f t="shared" si="7"/>
        <v>0</v>
      </c>
      <c r="R12" s="121">
        <f t="shared" si="7"/>
        <v>0</v>
      </c>
      <c r="S12" s="121">
        <f t="shared" si="7"/>
        <v>0</v>
      </c>
      <c r="T12" s="121">
        <f t="shared" si="7"/>
        <v>0</v>
      </c>
      <c r="U12" s="121">
        <f t="shared" si="7"/>
        <v>0</v>
      </c>
      <c r="V12" s="121">
        <f t="shared" si="7"/>
        <v>0</v>
      </c>
      <c r="W12" s="121">
        <f t="shared" si="7"/>
        <v>0</v>
      </c>
      <c r="X12" s="121">
        <f t="shared" si="7"/>
        <v>0</v>
      </c>
      <c r="Y12" s="121">
        <f>+Y11</f>
        <v>0</v>
      </c>
      <c r="Z12" s="121">
        <f>+Z11</f>
        <v>0</v>
      </c>
      <c r="AA12" s="156">
        <f t="shared" ref="AA12:AL12" si="8">+AA11</f>
        <v>0</v>
      </c>
      <c r="AB12" s="156">
        <f t="shared" si="8"/>
        <v>0</v>
      </c>
      <c r="AC12" s="156">
        <f t="shared" si="8"/>
        <v>0</v>
      </c>
      <c r="AD12" s="156">
        <f t="shared" si="8"/>
        <v>0</v>
      </c>
      <c r="AE12" s="156">
        <f t="shared" si="8"/>
        <v>0</v>
      </c>
      <c r="AF12" s="156">
        <f t="shared" si="8"/>
        <v>0</v>
      </c>
      <c r="AG12" s="156">
        <f t="shared" si="8"/>
        <v>0</v>
      </c>
      <c r="AH12" s="156">
        <f t="shared" si="8"/>
        <v>0</v>
      </c>
      <c r="AI12" s="156">
        <f t="shared" si="8"/>
        <v>0</v>
      </c>
      <c r="AJ12" s="156">
        <f t="shared" si="8"/>
        <v>0</v>
      </c>
      <c r="AK12" s="156">
        <f t="shared" si="8"/>
        <v>0</v>
      </c>
      <c r="AL12" s="156">
        <f t="shared" si="8"/>
        <v>0</v>
      </c>
      <c r="AM12" s="502">
        <f>SUM(H12:AL12)</f>
        <v>0</v>
      </c>
    </row>
    <row r="13" spans="2:40" ht="32.25" customHeight="1">
      <c r="B13" s="238" t="s">
        <v>9</v>
      </c>
      <c r="C13" s="2082"/>
      <c r="D13" s="2122" t="s">
        <v>623</v>
      </c>
      <c r="E13" s="2123"/>
      <c r="F13" s="80"/>
      <c r="G13" s="80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327"/>
      <c r="AH13" s="327"/>
      <c r="AI13" s="327"/>
      <c r="AJ13" s="327"/>
      <c r="AK13" s="327"/>
      <c r="AL13" s="327"/>
      <c r="AM13" s="767">
        <f>SUM(H13:AL13)</f>
        <v>0</v>
      </c>
    </row>
    <row r="14" spans="2:40" ht="32.25" customHeight="1">
      <c r="B14" s="238" t="s">
        <v>9</v>
      </c>
      <c r="C14" s="2082"/>
      <c r="D14" s="2204" t="s">
        <v>624</v>
      </c>
      <c r="E14" s="2205"/>
      <c r="F14" s="170"/>
      <c r="G14" s="171"/>
      <c r="H14" s="172">
        <f t="shared" ref="H14:Z14" si="9">+G14+H12-H11</f>
        <v>0</v>
      </c>
      <c r="I14" s="172">
        <f t="shared" si="9"/>
        <v>0</v>
      </c>
      <c r="J14" s="172">
        <f t="shared" si="9"/>
        <v>0</v>
      </c>
      <c r="K14" s="172">
        <f t="shared" si="9"/>
        <v>0</v>
      </c>
      <c r="L14" s="172">
        <f t="shared" si="9"/>
        <v>0</v>
      </c>
      <c r="M14" s="172">
        <f t="shared" si="9"/>
        <v>0</v>
      </c>
      <c r="N14" s="172">
        <f t="shared" si="9"/>
        <v>0</v>
      </c>
      <c r="O14" s="172">
        <f t="shared" si="9"/>
        <v>0</v>
      </c>
      <c r="P14" s="172">
        <f t="shared" si="9"/>
        <v>0</v>
      </c>
      <c r="Q14" s="172">
        <f t="shared" si="9"/>
        <v>0</v>
      </c>
      <c r="R14" s="172">
        <f t="shared" si="9"/>
        <v>0</v>
      </c>
      <c r="S14" s="172">
        <f t="shared" si="9"/>
        <v>0</v>
      </c>
      <c r="T14" s="172">
        <f t="shared" si="9"/>
        <v>0</v>
      </c>
      <c r="U14" s="172">
        <f t="shared" si="9"/>
        <v>0</v>
      </c>
      <c r="V14" s="172">
        <f t="shared" si="9"/>
        <v>0</v>
      </c>
      <c r="W14" s="172">
        <f t="shared" si="9"/>
        <v>0</v>
      </c>
      <c r="X14" s="172">
        <f t="shared" si="9"/>
        <v>0</v>
      </c>
      <c r="Y14" s="172">
        <f t="shared" si="9"/>
        <v>0</v>
      </c>
      <c r="Z14" s="172">
        <f t="shared" si="9"/>
        <v>0</v>
      </c>
      <c r="AA14" s="172">
        <f t="shared" ref="AA14:AL14" si="10">+Z14+AA12-AA11</f>
        <v>0</v>
      </c>
      <c r="AB14" s="172">
        <f t="shared" si="10"/>
        <v>0</v>
      </c>
      <c r="AC14" s="172">
        <f t="shared" si="10"/>
        <v>0</v>
      </c>
      <c r="AD14" s="172">
        <f t="shared" si="10"/>
        <v>0</v>
      </c>
      <c r="AE14" s="172">
        <f t="shared" si="10"/>
        <v>0</v>
      </c>
      <c r="AF14" s="172">
        <f t="shared" si="10"/>
        <v>0</v>
      </c>
      <c r="AG14" s="172">
        <f t="shared" si="10"/>
        <v>0</v>
      </c>
      <c r="AH14" s="172">
        <f t="shared" si="10"/>
        <v>0</v>
      </c>
      <c r="AI14" s="172">
        <f t="shared" si="10"/>
        <v>0</v>
      </c>
      <c r="AJ14" s="172">
        <f t="shared" si="10"/>
        <v>0</v>
      </c>
      <c r="AK14" s="172">
        <f t="shared" si="10"/>
        <v>0</v>
      </c>
      <c r="AL14" s="172">
        <f t="shared" si="10"/>
        <v>0</v>
      </c>
      <c r="AM14" s="778"/>
    </row>
    <row r="15" spans="2:40" ht="32.25" customHeight="1">
      <c r="B15" s="238" t="s">
        <v>9</v>
      </c>
      <c r="C15" s="2082"/>
      <c r="D15" s="2420" t="s">
        <v>1063</v>
      </c>
      <c r="E15" s="2421"/>
      <c r="F15" s="174"/>
      <c r="G15" s="175">
        <f>在庫管理!K8</f>
        <v>0</v>
      </c>
      <c r="H15" s="167">
        <f t="shared" ref="H15:Z15" si="11">+G15+H17-H12-H13</f>
        <v>0</v>
      </c>
      <c r="I15" s="167">
        <f t="shared" si="11"/>
        <v>0</v>
      </c>
      <c r="J15" s="167">
        <f t="shared" si="11"/>
        <v>0</v>
      </c>
      <c r="K15" s="167">
        <f t="shared" si="11"/>
        <v>0</v>
      </c>
      <c r="L15" s="167">
        <f t="shared" si="11"/>
        <v>0</v>
      </c>
      <c r="M15" s="167">
        <f t="shared" si="11"/>
        <v>0</v>
      </c>
      <c r="N15" s="167">
        <f t="shared" si="11"/>
        <v>0</v>
      </c>
      <c r="O15" s="167">
        <f t="shared" si="11"/>
        <v>0</v>
      </c>
      <c r="P15" s="167">
        <f t="shared" si="11"/>
        <v>0</v>
      </c>
      <c r="Q15" s="167">
        <f t="shared" si="11"/>
        <v>0</v>
      </c>
      <c r="R15" s="167">
        <f t="shared" si="11"/>
        <v>0</v>
      </c>
      <c r="S15" s="167">
        <f t="shared" si="11"/>
        <v>0</v>
      </c>
      <c r="T15" s="167">
        <f t="shared" si="11"/>
        <v>0</v>
      </c>
      <c r="U15" s="167">
        <f t="shared" si="11"/>
        <v>0</v>
      </c>
      <c r="V15" s="167">
        <f t="shared" si="11"/>
        <v>0</v>
      </c>
      <c r="W15" s="167">
        <f t="shared" si="11"/>
        <v>0</v>
      </c>
      <c r="X15" s="167">
        <f t="shared" si="11"/>
        <v>0</v>
      </c>
      <c r="Y15" s="167">
        <f t="shared" si="11"/>
        <v>0</v>
      </c>
      <c r="Z15" s="167">
        <f t="shared" si="11"/>
        <v>0</v>
      </c>
      <c r="AA15" s="777">
        <f t="shared" ref="AA15:AL15" si="12">+Z15+AA17-AA12-AA13</f>
        <v>0</v>
      </c>
      <c r="AB15" s="777">
        <f t="shared" si="12"/>
        <v>0</v>
      </c>
      <c r="AC15" s="777">
        <f t="shared" si="12"/>
        <v>0</v>
      </c>
      <c r="AD15" s="777">
        <f t="shared" si="12"/>
        <v>0</v>
      </c>
      <c r="AE15" s="777">
        <f t="shared" si="12"/>
        <v>0</v>
      </c>
      <c r="AF15" s="777">
        <f t="shared" si="12"/>
        <v>0</v>
      </c>
      <c r="AG15" s="777">
        <f t="shared" si="12"/>
        <v>0</v>
      </c>
      <c r="AH15" s="777">
        <f t="shared" si="12"/>
        <v>0</v>
      </c>
      <c r="AI15" s="777">
        <f t="shared" si="12"/>
        <v>0</v>
      </c>
      <c r="AJ15" s="777">
        <f t="shared" si="12"/>
        <v>0</v>
      </c>
      <c r="AK15" s="777">
        <f t="shared" si="12"/>
        <v>0</v>
      </c>
      <c r="AL15" s="777">
        <f t="shared" si="12"/>
        <v>0</v>
      </c>
      <c r="AM15" s="766"/>
    </row>
    <row r="16" spans="2:40" ht="32.25" customHeight="1">
      <c r="B16" s="238" t="s">
        <v>9</v>
      </c>
      <c r="C16" s="2082"/>
      <c r="D16" s="2090" t="s">
        <v>625</v>
      </c>
      <c r="E16" s="2102"/>
      <c r="F16" s="2086" t="s">
        <v>645</v>
      </c>
      <c r="G16" s="125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7"/>
      <c r="AM16" s="466">
        <f>SUM(H16:AL16)</f>
        <v>0</v>
      </c>
    </row>
    <row r="17" spans="2:41" ht="32.25" customHeight="1">
      <c r="B17" s="238" t="s">
        <v>9</v>
      </c>
      <c r="C17" s="2082"/>
      <c r="D17" s="2089" t="s">
        <v>627</v>
      </c>
      <c r="E17" s="2092"/>
      <c r="F17" s="2087"/>
      <c r="G17" s="213"/>
      <c r="H17" s="72">
        <f>+H16</f>
        <v>0</v>
      </c>
      <c r="I17" s="72">
        <f t="shared" ref="I17:U17" si="13">+I16</f>
        <v>0</v>
      </c>
      <c r="J17" s="72">
        <f t="shared" si="13"/>
        <v>0</v>
      </c>
      <c r="K17" s="72">
        <f t="shared" si="13"/>
        <v>0</v>
      </c>
      <c r="L17" s="72">
        <f t="shared" si="13"/>
        <v>0</v>
      </c>
      <c r="M17" s="72">
        <f t="shared" si="13"/>
        <v>0</v>
      </c>
      <c r="N17" s="72">
        <f t="shared" si="13"/>
        <v>0</v>
      </c>
      <c r="O17" s="72">
        <f t="shared" si="13"/>
        <v>0</v>
      </c>
      <c r="P17" s="72">
        <f t="shared" si="13"/>
        <v>0</v>
      </c>
      <c r="Q17" s="72">
        <f t="shared" si="13"/>
        <v>0</v>
      </c>
      <c r="R17" s="72">
        <f t="shared" si="13"/>
        <v>0</v>
      </c>
      <c r="S17" s="72">
        <f t="shared" si="13"/>
        <v>0</v>
      </c>
      <c r="T17" s="72">
        <f t="shared" si="13"/>
        <v>0</v>
      </c>
      <c r="U17" s="72">
        <f t="shared" si="13"/>
        <v>0</v>
      </c>
      <c r="V17" s="72">
        <f>+V16</f>
        <v>0</v>
      </c>
      <c r="W17" s="72">
        <f>+W16</f>
        <v>0</v>
      </c>
      <c r="X17" s="72">
        <f>+X16</f>
        <v>0</v>
      </c>
      <c r="Y17" s="72">
        <f>+Y16</f>
        <v>0</v>
      </c>
      <c r="Z17" s="72">
        <f>+Z16</f>
        <v>0</v>
      </c>
      <c r="AA17" s="119">
        <f t="shared" ref="AA17:AL17" si="14">+AA16</f>
        <v>0</v>
      </c>
      <c r="AB17" s="119">
        <f t="shared" si="14"/>
        <v>0</v>
      </c>
      <c r="AC17" s="119">
        <f t="shared" si="14"/>
        <v>0</v>
      </c>
      <c r="AD17" s="119">
        <f t="shared" si="14"/>
        <v>0</v>
      </c>
      <c r="AE17" s="119">
        <f t="shared" si="14"/>
        <v>0</v>
      </c>
      <c r="AF17" s="119">
        <f t="shared" si="14"/>
        <v>0</v>
      </c>
      <c r="AG17" s="119">
        <f t="shared" si="14"/>
        <v>0</v>
      </c>
      <c r="AH17" s="119">
        <f t="shared" si="14"/>
        <v>0</v>
      </c>
      <c r="AI17" s="119">
        <f t="shared" si="14"/>
        <v>0</v>
      </c>
      <c r="AJ17" s="119">
        <f t="shared" si="14"/>
        <v>0</v>
      </c>
      <c r="AK17" s="119">
        <f t="shared" si="14"/>
        <v>0</v>
      </c>
      <c r="AL17" s="139">
        <f t="shared" si="14"/>
        <v>0</v>
      </c>
      <c r="AM17" s="503">
        <f>SUM(H17:AL17)</f>
        <v>0</v>
      </c>
    </row>
    <row r="18" spans="2:41" ht="32.25" customHeight="1">
      <c r="B18" s="238" t="s">
        <v>9</v>
      </c>
      <c r="C18" s="2082"/>
      <c r="D18" s="2093" t="s">
        <v>628</v>
      </c>
      <c r="E18" s="2094"/>
      <c r="F18" s="2087"/>
      <c r="G18" s="336"/>
      <c r="H18" s="331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31"/>
      <c r="V18" s="331"/>
      <c r="W18" s="331"/>
      <c r="X18" s="331"/>
      <c r="Y18" s="331"/>
      <c r="Z18" s="331"/>
      <c r="AA18" s="331"/>
      <c r="AB18" s="331"/>
      <c r="AC18" s="331"/>
      <c r="AD18" s="331"/>
      <c r="AE18" s="331"/>
      <c r="AF18" s="331"/>
      <c r="AG18" s="331"/>
      <c r="AH18" s="331"/>
      <c r="AI18" s="331"/>
      <c r="AJ18" s="331"/>
      <c r="AK18" s="331"/>
      <c r="AL18" s="489"/>
      <c r="AM18" s="765"/>
    </row>
    <row r="19" spans="2:41" ht="32.25" customHeight="1">
      <c r="B19" s="238" t="s">
        <v>9</v>
      </c>
      <c r="C19" s="2082"/>
      <c r="D19" s="2418" t="s">
        <v>629</v>
      </c>
      <c r="E19" s="2419"/>
      <c r="F19" s="2087"/>
      <c r="G19" s="122"/>
      <c r="H19" s="329">
        <f t="shared" ref="H19:Z19" si="15">+G19+H17-H16</f>
        <v>0</v>
      </c>
      <c r="I19" s="329">
        <f t="shared" si="15"/>
        <v>0</v>
      </c>
      <c r="J19" s="329">
        <f t="shared" si="15"/>
        <v>0</v>
      </c>
      <c r="K19" s="329">
        <f t="shared" si="15"/>
        <v>0</v>
      </c>
      <c r="L19" s="329">
        <f t="shared" si="15"/>
        <v>0</v>
      </c>
      <c r="M19" s="329">
        <f t="shared" si="15"/>
        <v>0</v>
      </c>
      <c r="N19" s="329">
        <f t="shared" si="15"/>
        <v>0</v>
      </c>
      <c r="O19" s="329">
        <f t="shared" si="15"/>
        <v>0</v>
      </c>
      <c r="P19" s="329">
        <f t="shared" si="15"/>
        <v>0</v>
      </c>
      <c r="Q19" s="329">
        <f t="shared" si="15"/>
        <v>0</v>
      </c>
      <c r="R19" s="329">
        <f t="shared" si="15"/>
        <v>0</v>
      </c>
      <c r="S19" s="329">
        <f t="shared" si="15"/>
        <v>0</v>
      </c>
      <c r="T19" s="329">
        <f t="shared" si="15"/>
        <v>0</v>
      </c>
      <c r="U19" s="329">
        <f t="shared" si="15"/>
        <v>0</v>
      </c>
      <c r="V19" s="329">
        <f t="shared" si="15"/>
        <v>0</v>
      </c>
      <c r="W19" s="329">
        <f t="shared" si="15"/>
        <v>0</v>
      </c>
      <c r="X19" s="329">
        <f t="shared" si="15"/>
        <v>0</v>
      </c>
      <c r="Y19" s="329">
        <f t="shared" si="15"/>
        <v>0</v>
      </c>
      <c r="Z19" s="329">
        <f t="shared" si="15"/>
        <v>0</v>
      </c>
      <c r="AA19" s="329">
        <f t="shared" ref="AA19:AL19" si="16">+Z19+AA17-AA16</f>
        <v>0</v>
      </c>
      <c r="AB19" s="329">
        <f t="shared" si="16"/>
        <v>0</v>
      </c>
      <c r="AC19" s="329">
        <f t="shared" si="16"/>
        <v>0</v>
      </c>
      <c r="AD19" s="329">
        <f t="shared" si="16"/>
        <v>0</v>
      </c>
      <c r="AE19" s="329">
        <f t="shared" si="16"/>
        <v>0</v>
      </c>
      <c r="AF19" s="329">
        <f t="shared" si="16"/>
        <v>0</v>
      </c>
      <c r="AG19" s="329">
        <f t="shared" si="16"/>
        <v>0</v>
      </c>
      <c r="AH19" s="329">
        <f t="shared" si="16"/>
        <v>0</v>
      </c>
      <c r="AI19" s="329">
        <f t="shared" si="16"/>
        <v>0</v>
      </c>
      <c r="AJ19" s="329">
        <f t="shared" si="16"/>
        <v>0</v>
      </c>
      <c r="AK19" s="329">
        <f t="shared" si="16"/>
        <v>0</v>
      </c>
      <c r="AL19" s="379">
        <f t="shared" si="16"/>
        <v>0</v>
      </c>
      <c r="AM19" s="779"/>
    </row>
    <row r="20" spans="2:41" ht="32.25" customHeight="1">
      <c r="B20" s="238" t="s">
        <v>9</v>
      </c>
      <c r="C20" s="2082"/>
      <c r="D20" s="2090" t="s">
        <v>630</v>
      </c>
      <c r="E20" s="2102"/>
      <c r="F20" s="2087"/>
      <c r="G20" s="125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7"/>
      <c r="AM20" s="474"/>
    </row>
    <row r="21" spans="2:41" ht="32.25" customHeight="1">
      <c r="B21" s="238" t="s">
        <v>9</v>
      </c>
      <c r="C21" s="2082"/>
      <c r="D21" s="2089" t="s">
        <v>631</v>
      </c>
      <c r="E21" s="2092"/>
      <c r="F21" s="2087"/>
      <c r="G21" s="80"/>
      <c r="H21" s="72">
        <f>+H20</f>
        <v>0</v>
      </c>
      <c r="I21" s="72">
        <f t="shared" ref="I21:U21" si="17">+I20</f>
        <v>0</v>
      </c>
      <c r="J21" s="72">
        <f t="shared" si="17"/>
        <v>0</v>
      </c>
      <c r="K21" s="72">
        <f t="shared" si="17"/>
        <v>0</v>
      </c>
      <c r="L21" s="72">
        <f t="shared" si="17"/>
        <v>0</v>
      </c>
      <c r="M21" s="72">
        <f t="shared" si="17"/>
        <v>0</v>
      </c>
      <c r="N21" s="72">
        <f t="shared" si="17"/>
        <v>0</v>
      </c>
      <c r="O21" s="72">
        <f t="shared" si="17"/>
        <v>0</v>
      </c>
      <c r="P21" s="72">
        <f t="shared" si="17"/>
        <v>0</v>
      </c>
      <c r="Q21" s="72">
        <f t="shared" si="17"/>
        <v>0</v>
      </c>
      <c r="R21" s="72">
        <f t="shared" si="17"/>
        <v>0</v>
      </c>
      <c r="S21" s="72">
        <f t="shared" si="17"/>
        <v>0</v>
      </c>
      <c r="T21" s="72">
        <f t="shared" si="17"/>
        <v>0</v>
      </c>
      <c r="U21" s="72">
        <f t="shared" si="17"/>
        <v>0</v>
      </c>
      <c r="V21" s="72">
        <f>+V20</f>
        <v>0</v>
      </c>
      <c r="W21" s="72">
        <f>+W20</f>
        <v>0</v>
      </c>
      <c r="X21" s="72">
        <f>+X20</f>
        <v>0</v>
      </c>
      <c r="Y21" s="72">
        <f>+Y20</f>
        <v>0</v>
      </c>
      <c r="Z21" s="72">
        <f>+Z20</f>
        <v>0</v>
      </c>
      <c r="AA21" s="119">
        <f t="shared" ref="AA21:AL21" si="18">+AA20</f>
        <v>0</v>
      </c>
      <c r="AB21" s="119">
        <f t="shared" si="18"/>
        <v>0</v>
      </c>
      <c r="AC21" s="119">
        <f t="shared" si="18"/>
        <v>0</v>
      </c>
      <c r="AD21" s="119">
        <f t="shared" si="18"/>
        <v>0</v>
      </c>
      <c r="AE21" s="119">
        <f t="shared" si="18"/>
        <v>0</v>
      </c>
      <c r="AF21" s="119">
        <f t="shared" si="18"/>
        <v>0</v>
      </c>
      <c r="AG21" s="119">
        <f t="shared" si="18"/>
        <v>0</v>
      </c>
      <c r="AH21" s="119">
        <f t="shared" si="18"/>
        <v>0</v>
      </c>
      <c r="AI21" s="119">
        <f t="shared" si="18"/>
        <v>0</v>
      </c>
      <c r="AJ21" s="119">
        <f t="shared" si="18"/>
        <v>0</v>
      </c>
      <c r="AK21" s="119">
        <f t="shared" si="18"/>
        <v>0</v>
      </c>
      <c r="AL21" s="139">
        <f t="shared" si="18"/>
        <v>0</v>
      </c>
      <c r="AM21" s="502">
        <f>SUM(H21:AL21)</f>
        <v>0</v>
      </c>
    </row>
    <row r="22" spans="2:41" ht="32.25" customHeight="1">
      <c r="B22" s="238" t="s">
        <v>9</v>
      </c>
      <c r="C22" s="2082"/>
      <c r="D22" s="2422" t="s">
        <v>629</v>
      </c>
      <c r="E22" s="2423"/>
      <c r="F22" s="2087"/>
      <c r="G22" s="120"/>
      <c r="H22" s="144">
        <f t="shared" ref="H22:U22" si="19">+G22+H21-H20</f>
        <v>0</v>
      </c>
      <c r="I22" s="144">
        <f t="shared" si="19"/>
        <v>0</v>
      </c>
      <c r="J22" s="144">
        <f t="shared" si="19"/>
        <v>0</v>
      </c>
      <c r="K22" s="144">
        <f t="shared" si="19"/>
        <v>0</v>
      </c>
      <c r="L22" s="144">
        <f t="shared" si="19"/>
        <v>0</v>
      </c>
      <c r="M22" s="144">
        <f t="shared" si="19"/>
        <v>0</v>
      </c>
      <c r="N22" s="144">
        <f t="shared" si="19"/>
        <v>0</v>
      </c>
      <c r="O22" s="144">
        <f t="shared" si="19"/>
        <v>0</v>
      </c>
      <c r="P22" s="144">
        <f t="shared" si="19"/>
        <v>0</v>
      </c>
      <c r="Q22" s="144">
        <f t="shared" si="19"/>
        <v>0</v>
      </c>
      <c r="R22" s="144">
        <f t="shared" si="19"/>
        <v>0</v>
      </c>
      <c r="S22" s="144">
        <f t="shared" si="19"/>
        <v>0</v>
      </c>
      <c r="T22" s="144">
        <f t="shared" si="19"/>
        <v>0</v>
      </c>
      <c r="U22" s="144">
        <f t="shared" si="19"/>
        <v>0</v>
      </c>
      <c r="V22" s="144">
        <f t="shared" ref="V22:AL22" si="20">+U22+V21-V20</f>
        <v>0</v>
      </c>
      <c r="W22" s="144">
        <f t="shared" si="20"/>
        <v>0</v>
      </c>
      <c r="X22" s="144">
        <f t="shared" si="20"/>
        <v>0</v>
      </c>
      <c r="Y22" s="144">
        <f t="shared" si="20"/>
        <v>0</v>
      </c>
      <c r="Z22" s="144">
        <f t="shared" si="20"/>
        <v>0</v>
      </c>
      <c r="AA22" s="144">
        <f t="shared" si="20"/>
        <v>0</v>
      </c>
      <c r="AB22" s="144">
        <f t="shared" si="20"/>
        <v>0</v>
      </c>
      <c r="AC22" s="144">
        <f t="shared" si="20"/>
        <v>0</v>
      </c>
      <c r="AD22" s="144">
        <f t="shared" si="20"/>
        <v>0</v>
      </c>
      <c r="AE22" s="144">
        <f t="shared" si="20"/>
        <v>0</v>
      </c>
      <c r="AF22" s="144">
        <f t="shared" si="20"/>
        <v>0</v>
      </c>
      <c r="AG22" s="144">
        <f t="shared" si="20"/>
        <v>0</v>
      </c>
      <c r="AH22" s="144">
        <f t="shared" si="20"/>
        <v>0</v>
      </c>
      <c r="AI22" s="144">
        <f t="shared" si="20"/>
        <v>0</v>
      </c>
      <c r="AJ22" s="144">
        <f t="shared" si="20"/>
        <v>0</v>
      </c>
      <c r="AK22" s="144">
        <f t="shared" si="20"/>
        <v>0</v>
      </c>
      <c r="AL22" s="145">
        <f t="shared" si="20"/>
        <v>0</v>
      </c>
      <c r="AM22" s="473"/>
    </row>
    <row r="23" spans="2:41" ht="32.25" customHeight="1" thickBot="1">
      <c r="B23" s="238" t="s">
        <v>9</v>
      </c>
      <c r="C23" s="2083"/>
      <c r="D23" s="2424" t="s">
        <v>52</v>
      </c>
      <c r="E23" s="2425"/>
      <c r="F23" s="2088"/>
      <c r="G23" s="992">
        <f>在庫管理!F8</f>
        <v>0</v>
      </c>
      <c r="H23" s="166">
        <f t="shared" ref="H23:U23" si="21">G23+H21-H17-H18</f>
        <v>0</v>
      </c>
      <c r="I23" s="166">
        <f t="shared" si="21"/>
        <v>0</v>
      </c>
      <c r="J23" s="166">
        <f t="shared" si="21"/>
        <v>0</v>
      </c>
      <c r="K23" s="166">
        <f t="shared" si="21"/>
        <v>0</v>
      </c>
      <c r="L23" s="166">
        <f t="shared" si="21"/>
        <v>0</v>
      </c>
      <c r="M23" s="166">
        <f t="shared" si="21"/>
        <v>0</v>
      </c>
      <c r="N23" s="166">
        <f t="shared" si="21"/>
        <v>0</v>
      </c>
      <c r="O23" s="166">
        <f t="shared" si="21"/>
        <v>0</v>
      </c>
      <c r="P23" s="166">
        <f t="shared" si="21"/>
        <v>0</v>
      </c>
      <c r="Q23" s="166">
        <f t="shared" si="21"/>
        <v>0</v>
      </c>
      <c r="R23" s="166">
        <f t="shared" si="21"/>
        <v>0</v>
      </c>
      <c r="S23" s="166">
        <f t="shared" si="21"/>
        <v>0</v>
      </c>
      <c r="T23" s="166">
        <f t="shared" si="21"/>
        <v>0</v>
      </c>
      <c r="U23" s="166">
        <f t="shared" si="21"/>
        <v>0</v>
      </c>
      <c r="V23" s="166">
        <f t="shared" ref="V23:AL23" si="22">U23+V21-V17-V18</f>
        <v>0</v>
      </c>
      <c r="W23" s="166">
        <f t="shared" si="22"/>
        <v>0</v>
      </c>
      <c r="X23" s="166">
        <f t="shared" si="22"/>
        <v>0</v>
      </c>
      <c r="Y23" s="166">
        <f t="shared" si="22"/>
        <v>0</v>
      </c>
      <c r="Z23" s="166">
        <f t="shared" si="22"/>
        <v>0</v>
      </c>
      <c r="AA23" s="166">
        <f t="shared" si="22"/>
        <v>0</v>
      </c>
      <c r="AB23" s="166">
        <f t="shared" si="22"/>
        <v>0</v>
      </c>
      <c r="AC23" s="166">
        <f t="shared" si="22"/>
        <v>0</v>
      </c>
      <c r="AD23" s="166">
        <f t="shared" si="22"/>
        <v>0</v>
      </c>
      <c r="AE23" s="166">
        <f t="shared" si="22"/>
        <v>0</v>
      </c>
      <c r="AF23" s="166">
        <f t="shared" si="22"/>
        <v>0</v>
      </c>
      <c r="AG23" s="166">
        <f t="shared" si="22"/>
        <v>0</v>
      </c>
      <c r="AH23" s="166">
        <f t="shared" si="22"/>
        <v>0</v>
      </c>
      <c r="AI23" s="166">
        <f t="shared" si="22"/>
        <v>0</v>
      </c>
      <c r="AJ23" s="166">
        <f t="shared" si="22"/>
        <v>0</v>
      </c>
      <c r="AK23" s="166">
        <f t="shared" si="22"/>
        <v>0</v>
      </c>
      <c r="AL23" s="166">
        <f t="shared" si="22"/>
        <v>0</v>
      </c>
      <c r="AM23" s="471"/>
    </row>
    <row r="24" spans="2:41" ht="28.5" customHeight="1" thickTop="1">
      <c r="B24" s="238" t="s">
        <v>4</v>
      </c>
      <c r="C24" s="2394" t="s">
        <v>1053</v>
      </c>
      <c r="D24" s="2111" t="s">
        <v>220</v>
      </c>
      <c r="E24" s="233" t="s">
        <v>148</v>
      </c>
      <c r="F24" s="234"/>
      <c r="G24" s="309"/>
      <c r="H24" s="239">
        <f t="shared" ref="H24:M24" si="23">+H13</f>
        <v>0</v>
      </c>
      <c r="I24" s="239">
        <f t="shared" si="23"/>
        <v>0</v>
      </c>
      <c r="J24" s="239">
        <f t="shared" si="23"/>
        <v>0</v>
      </c>
      <c r="K24" s="239">
        <f t="shared" si="23"/>
        <v>0</v>
      </c>
      <c r="L24" s="239">
        <f t="shared" si="23"/>
        <v>0</v>
      </c>
      <c r="M24" s="239">
        <f t="shared" si="23"/>
        <v>0</v>
      </c>
      <c r="N24" s="239">
        <f t="shared" ref="N24:AL24" si="24">+N13</f>
        <v>0</v>
      </c>
      <c r="O24" s="239">
        <f t="shared" si="24"/>
        <v>0</v>
      </c>
      <c r="P24" s="239">
        <f t="shared" si="24"/>
        <v>0</v>
      </c>
      <c r="Q24" s="239">
        <f t="shared" si="24"/>
        <v>0</v>
      </c>
      <c r="R24" s="239">
        <f t="shared" si="24"/>
        <v>0</v>
      </c>
      <c r="S24" s="239">
        <f t="shared" si="24"/>
        <v>0</v>
      </c>
      <c r="T24" s="239">
        <f t="shared" si="24"/>
        <v>0</v>
      </c>
      <c r="U24" s="239">
        <f t="shared" si="24"/>
        <v>0</v>
      </c>
      <c r="V24" s="239">
        <f t="shared" si="24"/>
        <v>0</v>
      </c>
      <c r="W24" s="239">
        <f t="shared" si="24"/>
        <v>0</v>
      </c>
      <c r="X24" s="239">
        <f t="shared" si="24"/>
        <v>0</v>
      </c>
      <c r="Y24" s="239">
        <f t="shared" si="24"/>
        <v>0</v>
      </c>
      <c r="Z24" s="239">
        <f t="shared" si="24"/>
        <v>0</v>
      </c>
      <c r="AA24" s="239">
        <f t="shared" si="24"/>
        <v>0</v>
      </c>
      <c r="AB24" s="239">
        <f t="shared" si="24"/>
        <v>0</v>
      </c>
      <c r="AC24" s="239">
        <f t="shared" si="24"/>
        <v>0</v>
      </c>
      <c r="AD24" s="239">
        <f t="shared" si="24"/>
        <v>0</v>
      </c>
      <c r="AE24" s="239">
        <f t="shared" si="24"/>
        <v>0</v>
      </c>
      <c r="AF24" s="239">
        <f t="shared" si="24"/>
        <v>0</v>
      </c>
      <c r="AG24" s="239">
        <f t="shared" si="24"/>
        <v>0</v>
      </c>
      <c r="AH24" s="239">
        <f t="shared" si="24"/>
        <v>0</v>
      </c>
      <c r="AI24" s="239">
        <f t="shared" si="24"/>
        <v>0</v>
      </c>
      <c r="AJ24" s="239">
        <f t="shared" si="24"/>
        <v>0</v>
      </c>
      <c r="AK24" s="239">
        <f t="shared" si="24"/>
        <v>0</v>
      </c>
      <c r="AL24" s="239">
        <f t="shared" si="24"/>
        <v>0</v>
      </c>
      <c r="AM24" s="269">
        <f>SUM(H24:AL24)</f>
        <v>0</v>
      </c>
      <c r="AO24" s="238" t="s">
        <v>635</v>
      </c>
    </row>
    <row r="25" spans="2:41" ht="28.5" customHeight="1">
      <c r="B25" s="238" t="s">
        <v>4</v>
      </c>
      <c r="C25" s="2395"/>
      <c r="D25" s="2112"/>
      <c r="E25" s="215" t="s">
        <v>636</v>
      </c>
      <c r="F25" s="221"/>
      <c r="G25" s="248"/>
      <c r="H25" s="240">
        <f t="shared" ref="H25:AL25" si="25">+H14+H19</f>
        <v>0</v>
      </c>
      <c r="I25" s="240">
        <f t="shared" si="25"/>
        <v>0</v>
      </c>
      <c r="J25" s="240">
        <f t="shared" si="25"/>
        <v>0</v>
      </c>
      <c r="K25" s="240">
        <f t="shared" si="25"/>
        <v>0</v>
      </c>
      <c r="L25" s="240">
        <f t="shared" si="25"/>
        <v>0</v>
      </c>
      <c r="M25" s="240">
        <f t="shared" si="25"/>
        <v>0</v>
      </c>
      <c r="N25" s="240">
        <f t="shared" si="25"/>
        <v>0</v>
      </c>
      <c r="O25" s="240">
        <f t="shared" si="25"/>
        <v>0</v>
      </c>
      <c r="P25" s="240">
        <f t="shared" si="25"/>
        <v>0</v>
      </c>
      <c r="Q25" s="240">
        <f t="shared" si="25"/>
        <v>0</v>
      </c>
      <c r="R25" s="240">
        <f t="shared" si="25"/>
        <v>0</v>
      </c>
      <c r="S25" s="240">
        <f t="shared" si="25"/>
        <v>0</v>
      </c>
      <c r="T25" s="240">
        <f t="shared" si="25"/>
        <v>0</v>
      </c>
      <c r="U25" s="240">
        <f t="shared" si="25"/>
        <v>0</v>
      </c>
      <c r="V25" s="240">
        <f t="shared" si="25"/>
        <v>0</v>
      </c>
      <c r="W25" s="240">
        <f t="shared" si="25"/>
        <v>0</v>
      </c>
      <c r="X25" s="240">
        <f t="shared" si="25"/>
        <v>0</v>
      </c>
      <c r="Y25" s="240">
        <f t="shared" si="25"/>
        <v>0</v>
      </c>
      <c r="Z25" s="240">
        <f t="shared" si="25"/>
        <v>0</v>
      </c>
      <c r="AA25" s="240">
        <f t="shared" si="25"/>
        <v>0</v>
      </c>
      <c r="AB25" s="240">
        <f t="shared" si="25"/>
        <v>0</v>
      </c>
      <c r="AC25" s="240">
        <f t="shared" si="25"/>
        <v>0</v>
      </c>
      <c r="AD25" s="240">
        <f t="shared" si="25"/>
        <v>0</v>
      </c>
      <c r="AE25" s="240">
        <f t="shared" si="25"/>
        <v>0</v>
      </c>
      <c r="AF25" s="240">
        <f t="shared" si="25"/>
        <v>0</v>
      </c>
      <c r="AG25" s="240">
        <f t="shared" si="25"/>
        <v>0</v>
      </c>
      <c r="AH25" s="240">
        <f t="shared" si="25"/>
        <v>0</v>
      </c>
      <c r="AI25" s="240">
        <f t="shared" si="25"/>
        <v>0</v>
      </c>
      <c r="AJ25" s="240">
        <f t="shared" si="25"/>
        <v>0</v>
      </c>
      <c r="AK25" s="240">
        <f t="shared" si="25"/>
        <v>0</v>
      </c>
      <c r="AL25" s="240">
        <f t="shared" si="25"/>
        <v>0</v>
      </c>
      <c r="AM25" s="257">
        <f t="shared" ref="AM25:AM32" si="26">SUM(H25:AL25)</f>
        <v>0</v>
      </c>
      <c r="AO25" s="289" t="e">
        <f>+AM24/(AM25+AM24)</f>
        <v>#DIV/0!</v>
      </c>
    </row>
    <row r="26" spans="2:41" ht="28.5" customHeight="1">
      <c r="B26" s="238" t="s">
        <v>4</v>
      </c>
      <c r="C26" s="2395"/>
      <c r="D26" s="2113" t="s">
        <v>134</v>
      </c>
      <c r="E26" s="214" t="s">
        <v>148</v>
      </c>
      <c r="F26" s="220"/>
      <c r="G26" s="310"/>
      <c r="H26" s="242">
        <f>+H28</f>
        <v>0</v>
      </c>
      <c r="I26" s="242">
        <f t="shared" ref="I26:AL26" si="27">+I28</f>
        <v>0</v>
      </c>
      <c r="J26" s="242">
        <f t="shared" si="27"/>
        <v>0</v>
      </c>
      <c r="K26" s="242">
        <f t="shared" si="27"/>
        <v>0</v>
      </c>
      <c r="L26" s="242">
        <f t="shared" si="27"/>
        <v>0</v>
      </c>
      <c r="M26" s="242">
        <f t="shared" si="27"/>
        <v>0</v>
      </c>
      <c r="N26" s="242">
        <f t="shared" si="27"/>
        <v>0</v>
      </c>
      <c r="O26" s="242">
        <f t="shared" si="27"/>
        <v>0</v>
      </c>
      <c r="P26" s="242">
        <f t="shared" si="27"/>
        <v>0</v>
      </c>
      <c r="Q26" s="242">
        <f t="shared" si="27"/>
        <v>0</v>
      </c>
      <c r="R26" s="242">
        <f t="shared" si="27"/>
        <v>0</v>
      </c>
      <c r="S26" s="242">
        <f t="shared" si="27"/>
        <v>0</v>
      </c>
      <c r="T26" s="242">
        <f t="shared" si="27"/>
        <v>0</v>
      </c>
      <c r="U26" s="242">
        <f t="shared" si="27"/>
        <v>0</v>
      </c>
      <c r="V26" s="242">
        <f t="shared" si="27"/>
        <v>0</v>
      </c>
      <c r="W26" s="242">
        <f t="shared" si="27"/>
        <v>0</v>
      </c>
      <c r="X26" s="242">
        <f t="shared" si="27"/>
        <v>0</v>
      </c>
      <c r="Y26" s="242">
        <f t="shared" si="27"/>
        <v>0</v>
      </c>
      <c r="Z26" s="242">
        <f t="shared" si="27"/>
        <v>0</v>
      </c>
      <c r="AA26" s="242">
        <f t="shared" si="27"/>
        <v>0</v>
      </c>
      <c r="AB26" s="242">
        <f t="shared" si="27"/>
        <v>0</v>
      </c>
      <c r="AC26" s="242">
        <f t="shared" si="27"/>
        <v>0</v>
      </c>
      <c r="AD26" s="242">
        <f t="shared" si="27"/>
        <v>0</v>
      </c>
      <c r="AE26" s="242">
        <f t="shared" si="27"/>
        <v>0</v>
      </c>
      <c r="AF26" s="242">
        <f t="shared" si="27"/>
        <v>0</v>
      </c>
      <c r="AG26" s="242">
        <f t="shared" si="27"/>
        <v>0</v>
      </c>
      <c r="AH26" s="242">
        <f t="shared" si="27"/>
        <v>0</v>
      </c>
      <c r="AI26" s="242">
        <f t="shared" si="27"/>
        <v>0</v>
      </c>
      <c r="AJ26" s="242">
        <f t="shared" si="27"/>
        <v>0</v>
      </c>
      <c r="AK26" s="242">
        <f t="shared" si="27"/>
        <v>0</v>
      </c>
      <c r="AL26" s="242">
        <f t="shared" si="27"/>
        <v>0</v>
      </c>
      <c r="AM26" s="258">
        <f t="shared" si="26"/>
        <v>0</v>
      </c>
    </row>
    <row r="27" spans="2:41" ht="28.5" customHeight="1">
      <c r="B27" s="238" t="s">
        <v>4</v>
      </c>
      <c r="C27" s="2395"/>
      <c r="D27" s="2112"/>
      <c r="E27" s="215" t="s">
        <v>636</v>
      </c>
      <c r="F27" s="221"/>
      <c r="G27" s="248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59">
        <f t="shared" si="26"/>
        <v>0</v>
      </c>
      <c r="AO27" s="289" t="e">
        <f>+AM26/(AM27+AM26)</f>
        <v>#DIV/0!</v>
      </c>
    </row>
    <row r="28" spans="2:41" ht="28.5" customHeight="1">
      <c r="B28" s="238" t="s">
        <v>4</v>
      </c>
      <c r="C28" s="2395"/>
      <c r="D28" s="2113" t="s">
        <v>129</v>
      </c>
      <c r="E28" s="214" t="s">
        <v>148</v>
      </c>
      <c r="F28" s="220"/>
      <c r="G28" s="310"/>
      <c r="H28" s="270">
        <f>+H30</f>
        <v>0</v>
      </c>
      <c r="I28" s="270">
        <f t="shared" ref="I28:AL28" si="28">+I30</f>
        <v>0</v>
      </c>
      <c r="J28" s="270">
        <f t="shared" si="28"/>
        <v>0</v>
      </c>
      <c r="K28" s="270">
        <f t="shared" si="28"/>
        <v>0</v>
      </c>
      <c r="L28" s="270">
        <f t="shared" si="28"/>
        <v>0</v>
      </c>
      <c r="M28" s="270">
        <f t="shared" si="28"/>
        <v>0</v>
      </c>
      <c r="N28" s="270">
        <f t="shared" si="28"/>
        <v>0</v>
      </c>
      <c r="O28" s="270">
        <f t="shared" si="28"/>
        <v>0</v>
      </c>
      <c r="P28" s="270">
        <f t="shared" si="28"/>
        <v>0</v>
      </c>
      <c r="Q28" s="270">
        <f t="shared" si="28"/>
        <v>0</v>
      </c>
      <c r="R28" s="270">
        <f t="shared" si="28"/>
        <v>0</v>
      </c>
      <c r="S28" s="270">
        <f t="shared" si="28"/>
        <v>0</v>
      </c>
      <c r="T28" s="270">
        <f t="shared" si="28"/>
        <v>0</v>
      </c>
      <c r="U28" s="270">
        <f t="shared" si="28"/>
        <v>0</v>
      </c>
      <c r="V28" s="270">
        <f t="shared" si="28"/>
        <v>0</v>
      </c>
      <c r="W28" s="270">
        <f t="shared" si="28"/>
        <v>0</v>
      </c>
      <c r="X28" s="270">
        <f t="shared" si="28"/>
        <v>0</v>
      </c>
      <c r="Y28" s="270">
        <f t="shared" si="28"/>
        <v>0</v>
      </c>
      <c r="Z28" s="270">
        <f t="shared" si="28"/>
        <v>0</v>
      </c>
      <c r="AA28" s="270">
        <f t="shared" si="28"/>
        <v>0</v>
      </c>
      <c r="AB28" s="270">
        <f t="shared" si="28"/>
        <v>0</v>
      </c>
      <c r="AC28" s="270">
        <f t="shared" si="28"/>
        <v>0</v>
      </c>
      <c r="AD28" s="270">
        <f t="shared" si="28"/>
        <v>0</v>
      </c>
      <c r="AE28" s="270">
        <f t="shared" si="28"/>
        <v>0</v>
      </c>
      <c r="AF28" s="270">
        <f t="shared" si="28"/>
        <v>0</v>
      </c>
      <c r="AG28" s="270">
        <f t="shared" si="28"/>
        <v>0</v>
      </c>
      <c r="AH28" s="270">
        <f t="shared" si="28"/>
        <v>0</v>
      </c>
      <c r="AI28" s="270">
        <f t="shared" si="28"/>
        <v>0</v>
      </c>
      <c r="AJ28" s="270">
        <f t="shared" si="28"/>
        <v>0</v>
      </c>
      <c r="AK28" s="270">
        <f t="shared" si="28"/>
        <v>0</v>
      </c>
      <c r="AL28" s="270">
        <f t="shared" si="28"/>
        <v>0</v>
      </c>
      <c r="AM28" s="258">
        <f t="shared" si="26"/>
        <v>0</v>
      </c>
    </row>
    <row r="29" spans="2:41" ht="28.5" customHeight="1">
      <c r="B29" s="238" t="s">
        <v>4</v>
      </c>
      <c r="C29" s="2395"/>
      <c r="D29" s="2112"/>
      <c r="E29" s="215" t="s">
        <v>636</v>
      </c>
      <c r="F29" s="221"/>
      <c r="G29" s="248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59">
        <f t="shared" si="26"/>
        <v>0</v>
      </c>
      <c r="AO29" s="289" t="e">
        <f>+AM28/(AM29+AM28)</f>
        <v>#DIV/0!</v>
      </c>
    </row>
    <row r="30" spans="2:41" ht="28.5" customHeight="1">
      <c r="B30" s="238" t="s">
        <v>4</v>
      </c>
      <c r="C30" s="2395"/>
      <c r="D30" s="2111" t="s">
        <v>4</v>
      </c>
      <c r="E30" s="214" t="s">
        <v>148</v>
      </c>
      <c r="F30" s="222"/>
      <c r="G30" s="311"/>
      <c r="H30" s="270">
        <f t="shared" ref="H30:AL30" si="29">+H34</f>
        <v>0</v>
      </c>
      <c r="I30" s="270">
        <f t="shared" si="29"/>
        <v>0</v>
      </c>
      <c r="J30" s="270">
        <f t="shared" si="29"/>
        <v>0</v>
      </c>
      <c r="K30" s="270">
        <f t="shared" si="29"/>
        <v>0</v>
      </c>
      <c r="L30" s="270">
        <f t="shared" si="29"/>
        <v>0</v>
      </c>
      <c r="M30" s="270">
        <f t="shared" si="29"/>
        <v>0</v>
      </c>
      <c r="N30" s="270">
        <f t="shared" si="29"/>
        <v>0</v>
      </c>
      <c r="O30" s="270">
        <f t="shared" si="29"/>
        <v>0</v>
      </c>
      <c r="P30" s="270">
        <f t="shared" si="29"/>
        <v>0</v>
      </c>
      <c r="Q30" s="270">
        <f t="shared" si="29"/>
        <v>0</v>
      </c>
      <c r="R30" s="270">
        <f t="shared" si="29"/>
        <v>0</v>
      </c>
      <c r="S30" s="270">
        <f t="shared" si="29"/>
        <v>0</v>
      </c>
      <c r="T30" s="270">
        <f t="shared" si="29"/>
        <v>0</v>
      </c>
      <c r="U30" s="270">
        <f t="shared" si="29"/>
        <v>0</v>
      </c>
      <c r="V30" s="270">
        <f t="shared" si="29"/>
        <v>0</v>
      </c>
      <c r="W30" s="270">
        <f t="shared" si="29"/>
        <v>0</v>
      </c>
      <c r="X30" s="270">
        <f t="shared" si="29"/>
        <v>0</v>
      </c>
      <c r="Y30" s="270">
        <f t="shared" si="29"/>
        <v>0</v>
      </c>
      <c r="Z30" s="270">
        <f t="shared" si="29"/>
        <v>0</v>
      </c>
      <c r="AA30" s="270">
        <f t="shared" si="29"/>
        <v>0</v>
      </c>
      <c r="AB30" s="270">
        <f t="shared" si="29"/>
        <v>0</v>
      </c>
      <c r="AC30" s="270">
        <f t="shared" si="29"/>
        <v>0</v>
      </c>
      <c r="AD30" s="270">
        <f t="shared" si="29"/>
        <v>0</v>
      </c>
      <c r="AE30" s="270">
        <f t="shared" si="29"/>
        <v>0</v>
      </c>
      <c r="AF30" s="270">
        <f t="shared" si="29"/>
        <v>0</v>
      </c>
      <c r="AG30" s="270">
        <f t="shared" si="29"/>
        <v>0</v>
      </c>
      <c r="AH30" s="270">
        <f t="shared" si="29"/>
        <v>0</v>
      </c>
      <c r="AI30" s="270">
        <f t="shared" si="29"/>
        <v>0</v>
      </c>
      <c r="AJ30" s="270">
        <f t="shared" si="29"/>
        <v>0</v>
      </c>
      <c r="AK30" s="270">
        <f t="shared" si="29"/>
        <v>0</v>
      </c>
      <c r="AL30" s="270">
        <f t="shared" si="29"/>
        <v>0</v>
      </c>
      <c r="AM30" s="258">
        <f t="shared" si="26"/>
        <v>0</v>
      </c>
    </row>
    <row r="31" spans="2:41" ht="28.5" customHeight="1" thickBot="1">
      <c r="B31" s="238" t="s">
        <v>4</v>
      </c>
      <c r="C31" s="2395"/>
      <c r="D31" s="2114"/>
      <c r="E31" s="216" t="s">
        <v>636</v>
      </c>
      <c r="F31" s="223"/>
      <c r="G31" s="312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59">
        <f t="shared" si="26"/>
        <v>0</v>
      </c>
      <c r="AO31" s="289" t="e">
        <f>+AM30/(AM31+AM30)</f>
        <v>#DIV/0!</v>
      </c>
    </row>
    <row r="32" spans="2:41" ht="28.5" customHeight="1" thickTop="1">
      <c r="B32" s="238" t="s">
        <v>4</v>
      </c>
      <c r="C32" s="2395"/>
      <c r="D32" s="225" t="s">
        <v>637</v>
      </c>
      <c r="E32" s="226" t="s">
        <v>7</v>
      </c>
      <c r="F32" s="227"/>
      <c r="G32" s="249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481">
        <f t="shared" si="26"/>
        <v>0</v>
      </c>
    </row>
    <row r="33" spans="2:41" ht="28.5" customHeight="1">
      <c r="B33" s="238" t="s">
        <v>4</v>
      </c>
      <c r="C33" s="2395"/>
      <c r="D33" s="2063" t="s">
        <v>51</v>
      </c>
      <c r="E33" s="2064"/>
      <c r="F33" s="224"/>
      <c r="G33" s="313">
        <f>在庫管理!E8</f>
        <v>0</v>
      </c>
      <c r="H33" s="510">
        <f t="shared" ref="H33:AL33" si="30">+G33+H30-H27-H29-H21</f>
        <v>0</v>
      </c>
      <c r="I33" s="510">
        <f t="shared" si="30"/>
        <v>0</v>
      </c>
      <c r="J33" s="510">
        <f t="shared" si="30"/>
        <v>0</v>
      </c>
      <c r="K33" s="510">
        <f t="shared" si="30"/>
        <v>0</v>
      </c>
      <c r="L33" s="510">
        <f t="shared" si="30"/>
        <v>0</v>
      </c>
      <c r="M33" s="510">
        <f t="shared" si="30"/>
        <v>0</v>
      </c>
      <c r="N33" s="510">
        <f t="shared" si="30"/>
        <v>0</v>
      </c>
      <c r="O33" s="510">
        <f t="shared" si="30"/>
        <v>0</v>
      </c>
      <c r="P33" s="510">
        <f t="shared" si="30"/>
        <v>0</v>
      </c>
      <c r="Q33" s="510">
        <f t="shared" si="30"/>
        <v>0</v>
      </c>
      <c r="R33" s="510">
        <f t="shared" si="30"/>
        <v>0</v>
      </c>
      <c r="S33" s="510">
        <f t="shared" si="30"/>
        <v>0</v>
      </c>
      <c r="T33" s="510">
        <f t="shared" si="30"/>
        <v>0</v>
      </c>
      <c r="U33" s="510">
        <f t="shared" si="30"/>
        <v>0</v>
      </c>
      <c r="V33" s="510">
        <f t="shared" si="30"/>
        <v>0</v>
      </c>
      <c r="W33" s="510">
        <f t="shared" si="30"/>
        <v>0</v>
      </c>
      <c r="X33" s="510">
        <f t="shared" si="30"/>
        <v>0</v>
      </c>
      <c r="Y33" s="510">
        <f t="shared" si="30"/>
        <v>0</v>
      </c>
      <c r="Z33" s="510">
        <f t="shared" si="30"/>
        <v>0</v>
      </c>
      <c r="AA33" s="510">
        <f t="shared" si="30"/>
        <v>0</v>
      </c>
      <c r="AB33" s="510">
        <f t="shared" si="30"/>
        <v>0</v>
      </c>
      <c r="AC33" s="510">
        <f t="shared" si="30"/>
        <v>0</v>
      </c>
      <c r="AD33" s="510">
        <f t="shared" si="30"/>
        <v>0</v>
      </c>
      <c r="AE33" s="510">
        <f t="shared" si="30"/>
        <v>0</v>
      </c>
      <c r="AF33" s="510">
        <f t="shared" si="30"/>
        <v>0</v>
      </c>
      <c r="AG33" s="510">
        <f t="shared" si="30"/>
        <v>0</v>
      </c>
      <c r="AH33" s="510">
        <f t="shared" si="30"/>
        <v>0</v>
      </c>
      <c r="AI33" s="510">
        <f t="shared" si="30"/>
        <v>0</v>
      </c>
      <c r="AJ33" s="510">
        <f t="shared" si="30"/>
        <v>0</v>
      </c>
      <c r="AK33" s="510">
        <f t="shared" si="30"/>
        <v>0</v>
      </c>
      <c r="AL33" s="510">
        <f t="shared" si="30"/>
        <v>0</v>
      </c>
      <c r="AM33" s="261"/>
    </row>
    <row r="34" spans="2:41" ht="28.5" customHeight="1">
      <c r="B34" s="238" t="s">
        <v>4</v>
      </c>
      <c r="C34" s="2395"/>
      <c r="D34" s="2055" t="s">
        <v>144</v>
      </c>
      <c r="E34" s="2056"/>
      <c r="F34" s="247"/>
      <c r="G34" s="794">
        <f>+管理ﾌｫｰﾏｯﾄ!G7</f>
        <v>0</v>
      </c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290"/>
      <c r="AL34" s="290"/>
      <c r="AM34" s="262">
        <f>SUM(H34:AL34)</f>
        <v>0</v>
      </c>
      <c r="AO34" s="238" t="s">
        <v>638</v>
      </c>
    </row>
    <row r="35" spans="2:41" ht="28.5" customHeight="1">
      <c r="B35" s="238" t="s">
        <v>4</v>
      </c>
      <c r="C35" s="2395"/>
      <c r="D35" s="2057" t="s">
        <v>148</v>
      </c>
      <c r="E35" s="2058"/>
      <c r="F35" s="244"/>
      <c r="G35" s="753">
        <f>在庫管理!D8</f>
        <v>0</v>
      </c>
      <c r="H35" s="217">
        <f t="shared" ref="H35:M35" si="31">+H30-H29-H27-H25</f>
        <v>0</v>
      </c>
      <c r="I35" s="217">
        <f t="shared" si="31"/>
        <v>0</v>
      </c>
      <c r="J35" s="217">
        <f t="shared" si="31"/>
        <v>0</v>
      </c>
      <c r="K35" s="217">
        <f t="shared" si="31"/>
        <v>0</v>
      </c>
      <c r="L35" s="217">
        <f t="shared" si="31"/>
        <v>0</v>
      </c>
      <c r="M35" s="217">
        <f t="shared" si="31"/>
        <v>0</v>
      </c>
      <c r="N35" s="217">
        <f t="shared" ref="N35:AL35" si="32">+N30-N29-N27-N25</f>
        <v>0</v>
      </c>
      <c r="O35" s="217">
        <f t="shared" si="32"/>
        <v>0</v>
      </c>
      <c r="P35" s="217">
        <f t="shared" si="32"/>
        <v>0</v>
      </c>
      <c r="Q35" s="217">
        <f t="shared" si="32"/>
        <v>0</v>
      </c>
      <c r="R35" s="217">
        <f t="shared" si="32"/>
        <v>0</v>
      </c>
      <c r="S35" s="217">
        <f t="shared" si="32"/>
        <v>0</v>
      </c>
      <c r="T35" s="217">
        <f t="shared" si="32"/>
        <v>0</v>
      </c>
      <c r="U35" s="217">
        <f t="shared" si="32"/>
        <v>0</v>
      </c>
      <c r="V35" s="217">
        <f t="shared" si="32"/>
        <v>0</v>
      </c>
      <c r="W35" s="217">
        <f t="shared" si="32"/>
        <v>0</v>
      </c>
      <c r="X35" s="217">
        <f t="shared" si="32"/>
        <v>0</v>
      </c>
      <c r="Y35" s="217">
        <f t="shared" si="32"/>
        <v>0</v>
      </c>
      <c r="Z35" s="217">
        <f t="shared" si="32"/>
        <v>0</v>
      </c>
      <c r="AA35" s="217">
        <f t="shared" si="32"/>
        <v>0</v>
      </c>
      <c r="AB35" s="217">
        <f t="shared" si="32"/>
        <v>0</v>
      </c>
      <c r="AC35" s="217">
        <f t="shared" si="32"/>
        <v>0</v>
      </c>
      <c r="AD35" s="217">
        <f t="shared" si="32"/>
        <v>0</v>
      </c>
      <c r="AE35" s="217">
        <f t="shared" si="32"/>
        <v>0</v>
      </c>
      <c r="AF35" s="217">
        <f t="shared" si="32"/>
        <v>0</v>
      </c>
      <c r="AG35" s="217">
        <f t="shared" si="32"/>
        <v>0</v>
      </c>
      <c r="AH35" s="217">
        <f t="shared" si="32"/>
        <v>0</v>
      </c>
      <c r="AI35" s="217">
        <f t="shared" si="32"/>
        <v>0</v>
      </c>
      <c r="AJ35" s="217">
        <f t="shared" si="32"/>
        <v>0</v>
      </c>
      <c r="AK35" s="217">
        <f t="shared" si="32"/>
        <v>0</v>
      </c>
      <c r="AL35" s="217">
        <f t="shared" si="32"/>
        <v>0</v>
      </c>
      <c r="AM35" s="271">
        <f>SUM(H35:AL35)+G35</f>
        <v>0</v>
      </c>
      <c r="AO35" s="289" t="e">
        <f>+AM35/(AM36+AM35)</f>
        <v>#DIV/0!</v>
      </c>
    </row>
    <row r="36" spans="2:41" ht="28.5" customHeight="1">
      <c r="B36" s="238" t="s">
        <v>4</v>
      </c>
      <c r="C36" s="2395"/>
      <c r="D36" s="2115" t="s">
        <v>636</v>
      </c>
      <c r="E36" s="2116"/>
      <c r="F36" s="245"/>
      <c r="G36" s="252"/>
      <c r="H36" s="245">
        <f>+H32+H31+H29+H27+H25</f>
        <v>0</v>
      </c>
      <c r="I36" s="245">
        <f t="shared" ref="I36:AL36" si="33">+I32+I31+I29+I27+I25</f>
        <v>0</v>
      </c>
      <c r="J36" s="245">
        <f t="shared" si="33"/>
        <v>0</v>
      </c>
      <c r="K36" s="245">
        <f t="shared" si="33"/>
        <v>0</v>
      </c>
      <c r="L36" s="245">
        <f t="shared" si="33"/>
        <v>0</v>
      </c>
      <c r="M36" s="245">
        <f t="shared" si="33"/>
        <v>0</v>
      </c>
      <c r="N36" s="245">
        <f t="shared" si="33"/>
        <v>0</v>
      </c>
      <c r="O36" s="245">
        <f t="shared" si="33"/>
        <v>0</v>
      </c>
      <c r="P36" s="245">
        <f t="shared" si="33"/>
        <v>0</v>
      </c>
      <c r="Q36" s="245">
        <f t="shared" si="33"/>
        <v>0</v>
      </c>
      <c r="R36" s="245">
        <f t="shared" si="33"/>
        <v>0</v>
      </c>
      <c r="S36" s="245">
        <f t="shared" si="33"/>
        <v>0</v>
      </c>
      <c r="T36" s="245">
        <f t="shared" si="33"/>
        <v>0</v>
      </c>
      <c r="U36" s="245">
        <f t="shared" si="33"/>
        <v>0</v>
      </c>
      <c r="V36" s="245">
        <f t="shared" si="33"/>
        <v>0</v>
      </c>
      <c r="W36" s="245">
        <f t="shared" si="33"/>
        <v>0</v>
      </c>
      <c r="X36" s="245">
        <f t="shared" si="33"/>
        <v>0</v>
      </c>
      <c r="Y36" s="245">
        <f t="shared" si="33"/>
        <v>0</v>
      </c>
      <c r="Z36" s="245">
        <f t="shared" si="33"/>
        <v>0</v>
      </c>
      <c r="AA36" s="245">
        <f t="shared" si="33"/>
        <v>0</v>
      </c>
      <c r="AB36" s="245">
        <f t="shared" si="33"/>
        <v>0</v>
      </c>
      <c r="AC36" s="245">
        <f t="shared" si="33"/>
        <v>0</v>
      </c>
      <c r="AD36" s="245">
        <f t="shared" si="33"/>
        <v>0</v>
      </c>
      <c r="AE36" s="245">
        <f t="shared" si="33"/>
        <v>0</v>
      </c>
      <c r="AF36" s="245">
        <f t="shared" si="33"/>
        <v>0</v>
      </c>
      <c r="AG36" s="245">
        <f t="shared" si="33"/>
        <v>0</v>
      </c>
      <c r="AH36" s="245">
        <f t="shared" si="33"/>
        <v>0</v>
      </c>
      <c r="AI36" s="245">
        <f t="shared" si="33"/>
        <v>0</v>
      </c>
      <c r="AJ36" s="245">
        <f t="shared" si="33"/>
        <v>0</v>
      </c>
      <c r="AK36" s="245">
        <f t="shared" si="33"/>
        <v>0</v>
      </c>
      <c r="AL36" s="245">
        <f t="shared" si="33"/>
        <v>0</v>
      </c>
      <c r="AM36" s="482">
        <f>SUM(H36:AL36)</f>
        <v>0</v>
      </c>
    </row>
    <row r="37" spans="2:41" ht="28.5" customHeight="1">
      <c r="B37" s="238" t="s">
        <v>4</v>
      </c>
      <c r="C37" s="2395"/>
      <c r="D37" s="2057" t="s">
        <v>8</v>
      </c>
      <c r="E37" s="2058"/>
      <c r="F37" s="218"/>
      <c r="G37" s="253"/>
      <c r="H37" s="218">
        <f t="shared" ref="H37:AL37" si="34">+H35-H34</f>
        <v>0</v>
      </c>
      <c r="I37" s="218">
        <f t="shared" si="34"/>
        <v>0</v>
      </c>
      <c r="J37" s="218">
        <f t="shared" si="34"/>
        <v>0</v>
      </c>
      <c r="K37" s="218">
        <f t="shared" si="34"/>
        <v>0</v>
      </c>
      <c r="L37" s="218">
        <f t="shared" si="34"/>
        <v>0</v>
      </c>
      <c r="M37" s="218">
        <f t="shared" si="34"/>
        <v>0</v>
      </c>
      <c r="N37" s="218">
        <f t="shared" si="34"/>
        <v>0</v>
      </c>
      <c r="O37" s="218">
        <f t="shared" si="34"/>
        <v>0</v>
      </c>
      <c r="P37" s="218">
        <f t="shared" si="34"/>
        <v>0</v>
      </c>
      <c r="Q37" s="218">
        <f t="shared" si="34"/>
        <v>0</v>
      </c>
      <c r="R37" s="218">
        <f t="shared" si="34"/>
        <v>0</v>
      </c>
      <c r="S37" s="218">
        <f t="shared" si="34"/>
        <v>0</v>
      </c>
      <c r="T37" s="218">
        <f t="shared" si="34"/>
        <v>0</v>
      </c>
      <c r="U37" s="218">
        <f t="shared" si="34"/>
        <v>0</v>
      </c>
      <c r="V37" s="218">
        <f t="shared" si="34"/>
        <v>0</v>
      </c>
      <c r="W37" s="218">
        <f t="shared" si="34"/>
        <v>0</v>
      </c>
      <c r="X37" s="218">
        <f t="shared" si="34"/>
        <v>0</v>
      </c>
      <c r="Y37" s="218">
        <f t="shared" si="34"/>
        <v>0</v>
      </c>
      <c r="Z37" s="218">
        <f t="shared" si="34"/>
        <v>0</v>
      </c>
      <c r="AA37" s="218">
        <f t="shared" si="34"/>
        <v>0</v>
      </c>
      <c r="AB37" s="218">
        <f t="shared" si="34"/>
        <v>0</v>
      </c>
      <c r="AC37" s="218">
        <f t="shared" si="34"/>
        <v>0</v>
      </c>
      <c r="AD37" s="218">
        <f t="shared" si="34"/>
        <v>0</v>
      </c>
      <c r="AE37" s="218">
        <f t="shared" si="34"/>
        <v>0</v>
      </c>
      <c r="AF37" s="218">
        <f t="shared" si="34"/>
        <v>0</v>
      </c>
      <c r="AG37" s="218">
        <f t="shared" si="34"/>
        <v>0</v>
      </c>
      <c r="AH37" s="218">
        <f t="shared" si="34"/>
        <v>0</v>
      </c>
      <c r="AI37" s="218">
        <f t="shared" si="34"/>
        <v>0</v>
      </c>
      <c r="AJ37" s="218">
        <f t="shared" si="34"/>
        <v>0</v>
      </c>
      <c r="AK37" s="218">
        <f t="shared" si="34"/>
        <v>0</v>
      </c>
      <c r="AL37" s="218">
        <f t="shared" si="34"/>
        <v>0</v>
      </c>
      <c r="AM37" s="265">
        <f>SUM(H37:AL37)</f>
        <v>0</v>
      </c>
    </row>
    <row r="38" spans="2:41" ht="28.5" customHeight="1">
      <c r="B38" s="238" t="s">
        <v>4</v>
      </c>
      <c r="C38" s="2395"/>
      <c r="D38" s="2065" t="s">
        <v>639</v>
      </c>
      <c r="E38" s="2066"/>
      <c r="F38" s="219"/>
      <c r="G38" s="254"/>
      <c r="H38" s="219">
        <f t="shared" ref="H38:AL38" si="35">+G38+H37</f>
        <v>0</v>
      </c>
      <c r="I38" s="219">
        <f t="shared" si="35"/>
        <v>0</v>
      </c>
      <c r="J38" s="219">
        <f t="shared" si="35"/>
        <v>0</v>
      </c>
      <c r="K38" s="219">
        <f t="shared" si="35"/>
        <v>0</v>
      </c>
      <c r="L38" s="219">
        <f t="shared" si="35"/>
        <v>0</v>
      </c>
      <c r="M38" s="219">
        <f t="shared" si="35"/>
        <v>0</v>
      </c>
      <c r="N38" s="219">
        <f t="shared" si="35"/>
        <v>0</v>
      </c>
      <c r="O38" s="219">
        <f t="shared" si="35"/>
        <v>0</v>
      </c>
      <c r="P38" s="219">
        <f t="shared" si="35"/>
        <v>0</v>
      </c>
      <c r="Q38" s="219">
        <f t="shared" si="35"/>
        <v>0</v>
      </c>
      <c r="R38" s="219">
        <f t="shared" si="35"/>
        <v>0</v>
      </c>
      <c r="S38" s="219">
        <f t="shared" si="35"/>
        <v>0</v>
      </c>
      <c r="T38" s="219">
        <f t="shared" si="35"/>
        <v>0</v>
      </c>
      <c r="U38" s="219">
        <f t="shared" si="35"/>
        <v>0</v>
      </c>
      <c r="V38" s="219">
        <f t="shared" si="35"/>
        <v>0</v>
      </c>
      <c r="W38" s="219">
        <f t="shared" si="35"/>
        <v>0</v>
      </c>
      <c r="X38" s="219">
        <f t="shared" si="35"/>
        <v>0</v>
      </c>
      <c r="Y38" s="219">
        <f t="shared" si="35"/>
        <v>0</v>
      </c>
      <c r="Z38" s="219">
        <f t="shared" si="35"/>
        <v>0</v>
      </c>
      <c r="AA38" s="219">
        <f t="shared" si="35"/>
        <v>0</v>
      </c>
      <c r="AB38" s="219">
        <f t="shared" si="35"/>
        <v>0</v>
      </c>
      <c r="AC38" s="219">
        <f t="shared" si="35"/>
        <v>0</v>
      </c>
      <c r="AD38" s="219">
        <f t="shared" si="35"/>
        <v>0</v>
      </c>
      <c r="AE38" s="219">
        <f t="shared" si="35"/>
        <v>0</v>
      </c>
      <c r="AF38" s="219">
        <f t="shared" si="35"/>
        <v>0</v>
      </c>
      <c r="AG38" s="219">
        <f t="shared" si="35"/>
        <v>0</v>
      </c>
      <c r="AH38" s="219">
        <f t="shared" si="35"/>
        <v>0</v>
      </c>
      <c r="AI38" s="219">
        <f t="shared" si="35"/>
        <v>0</v>
      </c>
      <c r="AJ38" s="219">
        <f t="shared" si="35"/>
        <v>0</v>
      </c>
      <c r="AK38" s="219">
        <f t="shared" si="35"/>
        <v>0</v>
      </c>
      <c r="AL38" s="219">
        <f t="shared" si="35"/>
        <v>0</v>
      </c>
      <c r="AM38" s="266">
        <f>SUM(H38:AL38)</f>
        <v>0</v>
      </c>
    </row>
    <row r="39" spans="2:41" ht="28.5" customHeight="1">
      <c r="B39" s="238" t="s">
        <v>4</v>
      </c>
      <c r="C39" s="2395"/>
      <c r="D39" s="2117" t="s">
        <v>640</v>
      </c>
      <c r="E39" s="2117"/>
      <c r="F39" s="273"/>
      <c r="G39" s="315">
        <f>+G10+G15+G23+G33</f>
        <v>0</v>
      </c>
      <c r="H39" s="275">
        <f t="shared" ref="H39:AL39" si="36">+G39+H34-H7</f>
        <v>0</v>
      </c>
      <c r="I39" s="275">
        <f t="shared" si="36"/>
        <v>0</v>
      </c>
      <c r="J39" s="275">
        <f t="shared" si="36"/>
        <v>0</v>
      </c>
      <c r="K39" s="275">
        <f t="shared" si="36"/>
        <v>0</v>
      </c>
      <c r="L39" s="275">
        <f t="shared" si="36"/>
        <v>0</v>
      </c>
      <c r="M39" s="275">
        <f t="shared" si="36"/>
        <v>0</v>
      </c>
      <c r="N39" s="275">
        <f t="shared" si="36"/>
        <v>0</v>
      </c>
      <c r="O39" s="275">
        <f t="shared" si="36"/>
        <v>0</v>
      </c>
      <c r="P39" s="275">
        <f t="shared" si="36"/>
        <v>0</v>
      </c>
      <c r="Q39" s="275">
        <f t="shared" si="36"/>
        <v>0</v>
      </c>
      <c r="R39" s="275">
        <f t="shared" si="36"/>
        <v>0</v>
      </c>
      <c r="S39" s="275">
        <f t="shared" si="36"/>
        <v>0</v>
      </c>
      <c r="T39" s="275">
        <f t="shared" si="36"/>
        <v>0</v>
      </c>
      <c r="U39" s="275">
        <f t="shared" si="36"/>
        <v>0</v>
      </c>
      <c r="V39" s="275">
        <f t="shared" si="36"/>
        <v>0</v>
      </c>
      <c r="W39" s="275">
        <f t="shared" si="36"/>
        <v>0</v>
      </c>
      <c r="X39" s="275">
        <f t="shared" si="36"/>
        <v>0</v>
      </c>
      <c r="Y39" s="275">
        <f t="shared" si="36"/>
        <v>0</v>
      </c>
      <c r="Z39" s="275">
        <f t="shared" si="36"/>
        <v>0</v>
      </c>
      <c r="AA39" s="275">
        <f t="shared" si="36"/>
        <v>0</v>
      </c>
      <c r="AB39" s="275">
        <f t="shared" si="36"/>
        <v>0</v>
      </c>
      <c r="AC39" s="275">
        <f t="shared" si="36"/>
        <v>0</v>
      </c>
      <c r="AD39" s="275">
        <f t="shared" si="36"/>
        <v>0</v>
      </c>
      <c r="AE39" s="275">
        <f t="shared" si="36"/>
        <v>0</v>
      </c>
      <c r="AF39" s="275">
        <f t="shared" si="36"/>
        <v>0</v>
      </c>
      <c r="AG39" s="275">
        <f t="shared" si="36"/>
        <v>0</v>
      </c>
      <c r="AH39" s="275">
        <f t="shared" si="36"/>
        <v>0</v>
      </c>
      <c r="AI39" s="275">
        <f t="shared" si="36"/>
        <v>0</v>
      </c>
      <c r="AJ39" s="275">
        <f t="shared" si="36"/>
        <v>0</v>
      </c>
      <c r="AK39" s="275">
        <f t="shared" si="36"/>
        <v>0</v>
      </c>
      <c r="AL39" s="275">
        <f t="shared" si="36"/>
        <v>0</v>
      </c>
      <c r="AM39" s="276">
        <f>AL39</f>
        <v>0</v>
      </c>
    </row>
    <row r="40" spans="2:41" ht="28.5" customHeight="1">
      <c r="B40" s="238" t="s">
        <v>4</v>
      </c>
      <c r="C40" s="2395"/>
      <c r="D40" s="2118" t="s">
        <v>641</v>
      </c>
      <c r="E40" s="2118"/>
      <c r="F40" s="231"/>
      <c r="G40" s="316">
        <f>+G10+G15+G23+G33</f>
        <v>0</v>
      </c>
      <c r="H40" s="232">
        <f t="shared" ref="H40:AL40" si="37">+G40+H35-H8</f>
        <v>0</v>
      </c>
      <c r="I40" s="232">
        <f t="shared" si="37"/>
        <v>0</v>
      </c>
      <c r="J40" s="232">
        <f t="shared" si="37"/>
        <v>0</v>
      </c>
      <c r="K40" s="232">
        <f t="shared" si="37"/>
        <v>0</v>
      </c>
      <c r="L40" s="232">
        <f t="shared" si="37"/>
        <v>0</v>
      </c>
      <c r="M40" s="232">
        <f t="shared" si="37"/>
        <v>0</v>
      </c>
      <c r="N40" s="232">
        <f t="shared" si="37"/>
        <v>0</v>
      </c>
      <c r="O40" s="232">
        <f t="shared" si="37"/>
        <v>0</v>
      </c>
      <c r="P40" s="232">
        <f t="shared" si="37"/>
        <v>0</v>
      </c>
      <c r="Q40" s="232">
        <f t="shared" si="37"/>
        <v>0</v>
      </c>
      <c r="R40" s="232">
        <f t="shared" si="37"/>
        <v>0</v>
      </c>
      <c r="S40" s="232">
        <f t="shared" si="37"/>
        <v>0</v>
      </c>
      <c r="T40" s="232">
        <f t="shared" si="37"/>
        <v>0</v>
      </c>
      <c r="U40" s="232">
        <f t="shared" si="37"/>
        <v>0</v>
      </c>
      <c r="V40" s="232">
        <f t="shared" si="37"/>
        <v>0</v>
      </c>
      <c r="W40" s="232">
        <f t="shared" si="37"/>
        <v>0</v>
      </c>
      <c r="X40" s="232">
        <f t="shared" si="37"/>
        <v>0</v>
      </c>
      <c r="Y40" s="232">
        <f t="shared" si="37"/>
        <v>0</v>
      </c>
      <c r="Z40" s="232">
        <f t="shared" si="37"/>
        <v>0</v>
      </c>
      <c r="AA40" s="232">
        <f t="shared" si="37"/>
        <v>0</v>
      </c>
      <c r="AB40" s="232">
        <f t="shared" si="37"/>
        <v>0</v>
      </c>
      <c r="AC40" s="232">
        <f t="shared" si="37"/>
        <v>0</v>
      </c>
      <c r="AD40" s="232">
        <f t="shared" si="37"/>
        <v>0</v>
      </c>
      <c r="AE40" s="232">
        <f t="shared" si="37"/>
        <v>0</v>
      </c>
      <c r="AF40" s="232">
        <f t="shared" si="37"/>
        <v>0</v>
      </c>
      <c r="AG40" s="232">
        <f t="shared" si="37"/>
        <v>0</v>
      </c>
      <c r="AH40" s="232">
        <f t="shared" si="37"/>
        <v>0</v>
      </c>
      <c r="AI40" s="232">
        <f t="shared" si="37"/>
        <v>0</v>
      </c>
      <c r="AJ40" s="232">
        <f t="shared" si="37"/>
        <v>0</v>
      </c>
      <c r="AK40" s="232">
        <f t="shared" si="37"/>
        <v>0</v>
      </c>
      <c r="AL40" s="232">
        <f t="shared" si="37"/>
        <v>0</v>
      </c>
      <c r="AM40" s="267">
        <f>AL40</f>
        <v>0</v>
      </c>
    </row>
    <row r="41" spans="2:41" ht="28.5" customHeight="1" thickBot="1">
      <c r="B41" s="238" t="s">
        <v>4</v>
      </c>
      <c r="C41" s="2396"/>
      <c r="D41" s="2151" t="s">
        <v>8</v>
      </c>
      <c r="E41" s="2151"/>
      <c r="F41" s="294"/>
      <c r="G41" s="317"/>
      <c r="H41" s="295">
        <f>+H40-H39</f>
        <v>0</v>
      </c>
      <c r="I41" s="295">
        <f t="shared" ref="I41:AL41" si="38">+I40-I39</f>
        <v>0</v>
      </c>
      <c r="J41" s="295">
        <f t="shared" si="38"/>
        <v>0</v>
      </c>
      <c r="K41" s="295">
        <f t="shared" si="38"/>
        <v>0</v>
      </c>
      <c r="L41" s="295">
        <f t="shared" si="38"/>
        <v>0</v>
      </c>
      <c r="M41" s="295">
        <f t="shared" si="38"/>
        <v>0</v>
      </c>
      <c r="N41" s="295">
        <f t="shared" si="38"/>
        <v>0</v>
      </c>
      <c r="O41" s="295">
        <f t="shared" si="38"/>
        <v>0</v>
      </c>
      <c r="P41" s="295">
        <f t="shared" si="38"/>
        <v>0</v>
      </c>
      <c r="Q41" s="295">
        <f t="shared" si="38"/>
        <v>0</v>
      </c>
      <c r="R41" s="295">
        <f t="shared" si="38"/>
        <v>0</v>
      </c>
      <c r="S41" s="295">
        <f t="shared" si="38"/>
        <v>0</v>
      </c>
      <c r="T41" s="295">
        <f t="shared" si="38"/>
        <v>0</v>
      </c>
      <c r="U41" s="295">
        <f t="shared" si="38"/>
        <v>0</v>
      </c>
      <c r="V41" s="295">
        <f t="shared" si="38"/>
        <v>0</v>
      </c>
      <c r="W41" s="295">
        <f t="shared" si="38"/>
        <v>0</v>
      </c>
      <c r="X41" s="295">
        <f t="shared" si="38"/>
        <v>0</v>
      </c>
      <c r="Y41" s="295">
        <f t="shared" si="38"/>
        <v>0</v>
      </c>
      <c r="Z41" s="295">
        <f t="shared" si="38"/>
        <v>0</v>
      </c>
      <c r="AA41" s="295">
        <f t="shared" si="38"/>
        <v>0</v>
      </c>
      <c r="AB41" s="295">
        <f t="shared" si="38"/>
        <v>0</v>
      </c>
      <c r="AC41" s="295">
        <f t="shared" si="38"/>
        <v>0</v>
      </c>
      <c r="AD41" s="295">
        <f t="shared" si="38"/>
        <v>0</v>
      </c>
      <c r="AE41" s="295">
        <f t="shared" si="38"/>
        <v>0</v>
      </c>
      <c r="AF41" s="295">
        <f t="shared" si="38"/>
        <v>0</v>
      </c>
      <c r="AG41" s="295">
        <f t="shared" si="38"/>
        <v>0</v>
      </c>
      <c r="AH41" s="295">
        <f t="shared" si="38"/>
        <v>0</v>
      </c>
      <c r="AI41" s="295">
        <f t="shared" si="38"/>
        <v>0</v>
      </c>
      <c r="AJ41" s="295">
        <f t="shared" si="38"/>
        <v>0</v>
      </c>
      <c r="AK41" s="295">
        <f t="shared" si="38"/>
        <v>0</v>
      </c>
      <c r="AL41" s="295">
        <f t="shared" si="38"/>
        <v>0</v>
      </c>
      <c r="AM41" s="296">
        <f>+AL41+AM40-AM39</f>
        <v>0</v>
      </c>
    </row>
    <row r="42" spans="2:41" ht="16.8" thickTop="1"/>
    <row r="82" spans="2:39" ht="30" hidden="1" customHeight="1" thickTop="1">
      <c r="B82" s="238"/>
      <c r="C82" s="2128" t="s">
        <v>220</v>
      </c>
      <c r="D82" s="2067" t="s">
        <v>120</v>
      </c>
      <c r="E82" s="2068"/>
      <c r="F82" s="127">
        <f>+GL!E76</f>
        <v>0</v>
      </c>
      <c r="G82" s="128"/>
      <c r="H82" s="798"/>
      <c r="I82" s="798"/>
      <c r="J82" s="798"/>
      <c r="K82" s="798"/>
      <c r="L82" s="798"/>
      <c r="M82" s="798"/>
      <c r="N82" s="798"/>
      <c r="O82" s="798"/>
      <c r="P82" s="798"/>
      <c r="Q82" s="798"/>
      <c r="R82" s="798"/>
      <c r="S82" s="798"/>
      <c r="T82" s="798"/>
      <c r="U82" s="798"/>
      <c r="V82" s="798"/>
      <c r="W82" s="798"/>
      <c r="X82" s="798"/>
      <c r="Y82" s="798"/>
      <c r="Z82" s="798"/>
      <c r="AA82" s="798"/>
      <c r="AB82" s="798"/>
      <c r="AC82" s="798"/>
      <c r="AD82" s="798"/>
      <c r="AE82" s="798"/>
      <c r="AF82" s="798"/>
      <c r="AG82" s="798"/>
      <c r="AH82" s="798"/>
      <c r="AI82" s="798"/>
      <c r="AJ82" s="798"/>
      <c r="AK82" s="798"/>
      <c r="AL82" s="800"/>
      <c r="AM82" s="189">
        <f>SUM(H82:AL82)</f>
        <v>0</v>
      </c>
    </row>
    <row r="83" spans="2:39" ht="30" hidden="1" customHeight="1">
      <c r="B83" s="238"/>
      <c r="C83" s="2129"/>
      <c r="D83" s="2084" t="s">
        <v>621</v>
      </c>
      <c r="E83" s="2085"/>
      <c r="F83" s="80"/>
      <c r="G83" s="213">
        <v>0</v>
      </c>
      <c r="H83" s="72">
        <f t="shared" ref="H83:AF83" si="39">+H82</f>
        <v>0</v>
      </c>
      <c r="I83" s="72">
        <f t="shared" si="39"/>
        <v>0</v>
      </c>
      <c r="J83" s="72">
        <f t="shared" si="39"/>
        <v>0</v>
      </c>
      <c r="K83" s="72">
        <f t="shared" si="39"/>
        <v>0</v>
      </c>
      <c r="L83" s="72">
        <f t="shared" si="39"/>
        <v>0</v>
      </c>
      <c r="M83" s="72">
        <f t="shared" si="39"/>
        <v>0</v>
      </c>
      <c r="N83" s="72">
        <f t="shared" si="39"/>
        <v>0</v>
      </c>
      <c r="O83" s="72">
        <f t="shared" si="39"/>
        <v>0</v>
      </c>
      <c r="P83" s="72">
        <f t="shared" si="39"/>
        <v>0</v>
      </c>
      <c r="Q83" s="72">
        <f t="shared" si="39"/>
        <v>0</v>
      </c>
      <c r="R83" s="72">
        <f t="shared" si="39"/>
        <v>0</v>
      </c>
      <c r="S83" s="72">
        <f t="shared" si="39"/>
        <v>0</v>
      </c>
      <c r="T83" s="72">
        <f t="shared" si="39"/>
        <v>0</v>
      </c>
      <c r="U83" s="72">
        <f t="shared" si="39"/>
        <v>0</v>
      </c>
      <c r="V83" s="72">
        <f t="shared" si="39"/>
        <v>0</v>
      </c>
      <c r="W83" s="72">
        <f t="shared" si="39"/>
        <v>0</v>
      </c>
      <c r="X83" s="72">
        <f t="shared" si="39"/>
        <v>0</v>
      </c>
      <c r="Y83" s="72">
        <f t="shared" si="39"/>
        <v>0</v>
      </c>
      <c r="Z83" s="72">
        <f t="shared" si="39"/>
        <v>0</v>
      </c>
      <c r="AA83" s="72">
        <f t="shared" si="39"/>
        <v>0</v>
      </c>
      <c r="AB83" s="72">
        <f t="shared" si="39"/>
        <v>0</v>
      </c>
      <c r="AC83" s="72">
        <f t="shared" si="39"/>
        <v>0</v>
      </c>
      <c r="AD83" s="72">
        <f t="shared" si="39"/>
        <v>0</v>
      </c>
      <c r="AE83" s="72">
        <f t="shared" si="39"/>
        <v>0</v>
      </c>
      <c r="AF83" s="72">
        <f t="shared" si="39"/>
        <v>0</v>
      </c>
      <c r="AG83" s="72"/>
      <c r="AH83" s="72"/>
      <c r="AI83" s="72">
        <f>+AI82</f>
        <v>0</v>
      </c>
      <c r="AJ83" s="72">
        <f>+AJ82</f>
        <v>0</v>
      </c>
      <c r="AK83" s="72">
        <f>+AK82</f>
        <v>0</v>
      </c>
      <c r="AL83" s="483">
        <f>+AL82</f>
        <v>0</v>
      </c>
      <c r="AM83" s="759">
        <f>SUM(G83:AL83)</f>
        <v>0</v>
      </c>
    </row>
    <row r="84" spans="2:39" ht="30" hidden="1" customHeight="1">
      <c r="B84" s="238"/>
      <c r="C84" s="2129"/>
      <c r="D84" s="2120" t="s">
        <v>622</v>
      </c>
      <c r="E84" s="2121"/>
      <c r="F84" s="122"/>
      <c r="G84" s="758">
        <f>+G83</f>
        <v>0</v>
      </c>
      <c r="H84" s="325">
        <f t="shared" ref="H84:AL84" si="40">G84-H82+H83</f>
        <v>0</v>
      </c>
      <c r="I84" s="325">
        <f t="shared" si="40"/>
        <v>0</v>
      </c>
      <c r="J84" s="325">
        <f t="shared" si="40"/>
        <v>0</v>
      </c>
      <c r="K84" s="325">
        <f t="shared" si="40"/>
        <v>0</v>
      </c>
      <c r="L84" s="325">
        <f t="shared" si="40"/>
        <v>0</v>
      </c>
      <c r="M84" s="325">
        <f t="shared" si="40"/>
        <v>0</v>
      </c>
      <c r="N84" s="325">
        <f t="shared" si="40"/>
        <v>0</v>
      </c>
      <c r="O84" s="325">
        <f t="shared" si="40"/>
        <v>0</v>
      </c>
      <c r="P84" s="325">
        <f t="shared" si="40"/>
        <v>0</v>
      </c>
      <c r="Q84" s="325">
        <f t="shared" si="40"/>
        <v>0</v>
      </c>
      <c r="R84" s="325">
        <f t="shared" si="40"/>
        <v>0</v>
      </c>
      <c r="S84" s="325">
        <f t="shared" si="40"/>
        <v>0</v>
      </c>
      <c r="T84" s="325">
        <f t="shared" si="40"/>
        <v>0</v>
      </c>
      <c r="U84" s="325">
        <f t="shared" si="40"/>
        <v>0</v>
      </c>
      <c r="V84" s="325">
        <f t="shared" si="40"/>
        <v>0</v>
      </c>
      <c r="W84" s="325">
        <f t="shared" si="40"/>
        <v>0</v>
      </c>
      <c r="X84" s="325">
        <f t="shared" si="40"/>
        <v>0</v>
      </c>
      <c r="Y84" s="325">
        <f t="shared" si="40"/>
        <v>0</v>
      </c>
      <c r="Z84" s="325">
        <f t="shared" si="40"/>
        <v>0</v>
      </c>
      <c r="AA84" s="325">
        <f t="shared" si="40"/>
        <v>0</v>
      </c>
      <c r="AB84" s="325">
        <f t="shared" si="40"/>
        <v>0</v>
      </c>
      <c r="AC84" s="325">
        <f t="shared" si="40"/>
        <v>0</v>
      </c>
      <c r="AD84" s="325">
        <f t="shared" si="40"/>
        <v>0</v>
      </c>
      <c r="AE84" s="325">
        <f t="shared" si="40"/>
        <v>0</v>
      </c>
      <c r="AF84" s="325">
        <f t="shared" si="40"/>
        <v>0</v>
      </c>
      <c r="AG84" s="325">
        <f t="shared" si="40"/>
        <v>0</v>
      </c>
      <c r="AH84" s="325">
        <f t="shared" si="40"/>
        <v>0</v>
      </c>
      <c r="AI84" s="325">
        <f t="shared" si="40"/>
        <v>0</v>
      </c>
      <c r="AJ84" s="325">
        <f t="shared" si="40"/>
        <v>0</v>
      </c>
      <c r="AK84" s="325">
        <f t="shared" si="40"/>
        <v>0</v>
      </c>
      <c r="AL84" s="484">
        <f t="shared" si="40"/>
        <v>0</v>
      </c>
      <c r="AM84" s="326"/>
    </row>
    <row r="85" spans="2:39" ht="30" hidden="1" customHeight="1" thickBot="1">
      <c r="B85" s="238"/>
      <c r="C85" s="2129"/>
      <c r="D85" s="2049" t="s">
        <v>54</v>
      </c>
      <c r="E85" s="2050"/>
      <c r="F85" s="320"/>
      <c r="G85" s="321"/>
      <c r="H85" s="322">
        <f>G85+H87-H83</f>
        <v>0</v>
      </c>
      <c r="I85" s="322">
        <f t="shared" ref="I85:AL85" si="41">H85+I87-I83</f>
        <v>0</v>
      </c>
      <c r="J85" s="322">
        <f t="shared" si="41"/>
        <v>0</v>
      </c>
      <c r="K85" s="322">
        <f t="shared" si="41"/>
        <v>0</v>
      </c>
      <c r="L85" s="322">
        <f t="shared" si="41"/>
        <v>0</v>
      </c>
      <c r="M85" s="322">
        <f t="shared" si="41"/>
        <v>0</v>
      </c>
      <c r="N85" s="322">
        <f t="shared" si="41"/>
        <v>0</v>
      </c>
      <c r="O85" s="322">
        <f t="shared" si="41"/>
        <v>0</v>
      </c>
      <c r="P85" s="322">
        <f t="shared" si="41"/>
        <v>0</v>
      </c>
      <c r="Q85" s="322">
        <f t="shared" si="41"/>
        <v>0</v>
      </c>
      <c r="R85" s="322">
        <f t="shared" si="41"/>
        <v>0</v>
      </c>
      <c r="S85" s="322">
        <f t="shared" si="41"/>
        <v>0</v>
      </c>
      <c r="T85" s="322">
        <f t="shared" si="41"/>
        <v>0</v>
      </c>
      <c r="U85" s="322">
        <f t="shared" si="41"/>
        <v>0</v>
      </c>
      <c r="V85" s="322">
        <f t="shared" si="41"/>
        <v>0</v>
      </c>
      <c r="W85" s="322">
        <f t="shared" si="41"/>
        <v>0</v>
      </c>
      <c r="X85" s="322">
        <f t="shared" si="41"/>
        <v>0</v>
      </c>
      <c r="Y85" s="322">
        <f t="shared" si="41"/>
        <v>0</v>
      </c>
      <c r="Z85" s="322">
        <f t="shared" si="41"/>
        <v>0</v>
      </c>
      <c r="AA85" s="322">
        <f t="shared" si="41"/>
        <v>0</v>
      </c>
      <c r="AB85" s="322">
        <f t="shared" si="41"/>
        <v>0</v>
      </c>
      <c r="AC85" s="322">
        <f t="shared" si="41"/>
        <v>0</v>
      </c>
      <c r="AD85" s="322">
        <f t="shared" si="41"/>
        <v>0</v>
      </c>
      <c r="AE85" s="322">
        <f t="shared" si="41"/>
        <v>0</v>
      </c>
      <c r="AF85" s="322">
        <f t="shared" si="41"/>
        <v>0</v>
      </c>
      <c r="AG85" s="322">
        <f t="shared" si="41"/>
        <v>0</v>
      </c>
      <c r="AH85" s="322">
        <f t="shared" si="41"/>
        <v>0</v>
      </c>
      <c r="AI85" s="322">
        <f t="shared" si="41"/>
        <v>0</v>
      </c>
      <c r="AJ85" s="322">
        <f t="shared" si="41"/>
        <v>0</v>
      </c>
      <c r="AK85" s="322">
        <f t="shared" si="41"/>
        <v>0</v>
      </c>
      <c r="AL85" s="485">
        <f t="shared" si="41"/>
        <v>0</v>
      </c>
      <c r="AM85" s="323"/>
    </row>
    <row r="86" spans="2:39" ht="30" hidden="1" customHeight="1" thickTop="1">
      <c r="B86" s="238"/>
      <c r="C86" s="2129"/>
      <c r="D86" s="2051" t="s">
        <v>40</v>
      </c>
      <c r="E86" s="2052"/>
      <c r="F86" s="152"/>
      <c r="G86" s="152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4"/>
      <c r="AM86" s="177">
        <f>SUM(H86:AL86)</f>
        <v>0</v>
      </c>
    </row>
    <row r="87" spans="2:39" ht="30" hidden="1" customHeight="1">
      <c r="B87" s="238"/>
      <c r="C87" s="2129"/>
      <c r="D87" s="2053" t="s">
        <v>140</v>
      </c>
      <c r="E87" s="2054"/>
      <c r="F87" s="123"/>
      <c r="G87" s="120"/>
      <c r="H87" s="121">
        <f t="shared" ref="H87:AL87" si="42">+H86</f>
        <v>0</v>
      </c>
      <c r="I87" s="121">
        <f t="shared" si="42"/>
        <v>0</v>
      </c>
      <c r="J87" s="121">
        <f t="shared" si="42"/>
        <v>0</v>
      </c>
      <c r="K87" s="121">
        <f t="shared" si="42"/>
        <v>0</v>
      </c>
      <c r="L87" s="121">
        <f t="shared" si="42"/>
        <v>0</v>
      </c>
      <c r="M87" s="121">
        <f t="shared" si="42"/>
        <v>0</v>
      </c>
      <c r="N87" s="121">
        <f t="shared" si="42"/>
        <v>0</v>
      </c>
      <c r="O87" s="121">
        <f t="shared" si="42"/>
        <v>0</v>
      </c>
      <c r="P87" s="121">
        <f t="shared" si="42"/>
        <v>0</v>
      </c>
      <c r="Q87" s="121">
        <f t="shared" si="42"/>
        <v>0</v>
      </c>
      <c r="R87" s="121">
        <f t="shared" si="42"/>
        <v>0</v>
      </c>
      <c r="S87" s="121">
        <f t="shared" si="42"/>
        <v>0</v>
      </c>
      <c r="T87" s="121">
        <f t="shared" si="42"/>
        <v>0</v>
      </c>
      <c r="U87" s="121">
        <f t="shared" si="42"/>
        <v>0</v>
      </c>
      <c r="V87" s="121">
        <f t="shared" si="42"/>
        <v>0</v>
      </c>
      <c r="W87" s="121">
        <f t="shared" si="42"/>
        <v>0</v>
      </c>
      <c r="X87" s="121">
        <f t="shared" si="42"/>
        <v>0</v>
      </c>
      <c r="Y87" s="121">
        <f t="shared" si="42"/>
        <v>0</v>
      </c>
      <c r="Z87" s="121">
        <f t="shared" si="42"/>
        <v>0</v>
      </c>
      <c r="AA87" s="121">
        <f t="shared" si="42"/>
        <v>0</v>
      </c>
      <c r="AB87" s="121">
        <f t="shared" si="42"/>
        <v>0</v>
      </c>
      <c r="AC87" s="121">
        <f t="shared" si="42"/>
        <v>0</v>
      </c>
      <c r="AD87" s="121">
        <f t="shared" si="42"/>
        <v>0</v>
      </c>
      <c r="AE87" s="121">
        <f t="shared" si="42"/>
        <v>0</v>
      </c>
      <c r="AF87" s="121">
        <f t="shared" si="42"/>
        <v>0</v>
      </c>
      <c r="AG87" s="121">
        <f t="shared" si="42"/>
        <v>0</v>
      </c>
      <c r="AH87" s="121">
        <f t="shared" si="42"/>
        <v>0</v>
      </c>
      <c r="AI87" s="121">
        <f t="shared" si="42"/>
        <v>0</v>
      </c>
      <c r="AJ87" s="121">
        <f t="shared" si="42"/>
        <v>0</v>
      </c>
      <c r="AK87" s="121">
        <f t="shared" si="42"/>
        <v>0</v>
      </c>
      <c r="AL87" s="486">
        <f t="shared" si="42"/>
        <v>0</v>
      </c>
      <c r="AM87" s="190">
        <f>SUM(H87:AL87)</f>
        <v>0</v>
      </c>
    </row>
    <row r="88" spans="2:39" ht="30" hidden="1" customHeight="1">
      <c r="B88" s="238"/>
      <c r="C88" s="2129"/>
      <c r="D88" s="2122" t="s">
        <v>623</v>
      </c>
      <c r="E88" s="2123"/>
      <c r="F88" s="80"/>
      <c r="G88" s="80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  <c r="AJ88" s="327"/>
      <c r="AK88" s="327"/>
      <c r="AL88" s="487"/>
      <c r="AM88" s="328">
        <f>SUM(H88:AL88)</f>
        <v>0</v>
      </c>
    </row>
    <row r="89" spans="2:39" ht="30" hidden="1" customHeight="1">
      <c r="B89" s="238"/>
      <c r="C89" s="2129"/>
      <c r="D89" s="2124" t="s">
        <v>624</v>
      </c>
      <c r="E89" s="2125"/>
      <c r="F89" s="124"/>
      <c r="G89" s="122"/>
      <c r="H89" s="329">
        <f t="shared" ref="H89:AL89" si="43">+G89+H87-H86</f>
        <v>0</v>
      </c>
      <c r="I89" s="329">
        <f t="shared" si="43"/>
        <v>0</v>
      </c>
      <c r="J89" s="329">
        <f t="shared" si="43"/>
        <v>0</v>
      </c>
      <c r="K89" s="329">
        <f t="shared" si="43"/>
        <v>0</v>
      </c>
      <c r="L89" s="329">
        <f t="shared" si="43"/>
        <v>0</v>
      </c>
      <c r="M89" s="329">
        <f t="shared" si="43"/>
        <v>0</v>
      </c>
      <c r="N89" s="329">
        <f t="shared" si="43"/>
        <v>0</v>
      </c>
      <c r="O89" s="329">
        <f t="shared" si="43"/>
        <v>0</v>
      </c>
      <c r="P89" s="329">
        <f t="shared" si="43"/>
        <v>0</v>
      </c>
      <c r="Q89" s="329">
        <f t="shared" si="43"/>
        <v>0</v>
      </c>
      <c r="R89" s="329">
        <f t="shared" si="43"/>
        <v>0</v>
      </c>
      <c r="S89" s="329">
        <f t="shared" si="43"/>
        <v>0</v>
      </c>
      <c r="T89" s="329">
        <f t="shared" si="43"/>
        <v>0</v>
      </c>
      <c r="U89" s="329">
        <f t="shared" si="43"/>
        <v>0</v>
      </c>
      <c r="V89" s="329">
        <f t="shared" si="43"/>
        <v>0</v>
      </c>
      <c r="W89" s="329">
        <f t="shared" si="43"/>
        <v>0</v>
      </c>
      <c r="X89" s="329">
        <f t="shared" si="43"/>
        <v>0</v>
      </c>
      <c r="Y89" s="329">
        <f t="shared" si="43"/>
        <v>0</v>
      </c>
      <c r="Z89" s="329">
        <f t="shared" si="43"/>
        <v>0</v>
      </c>
      <c r="AA89" s="329">
        <f t="shared" si="43"/>
        <v>0</v>
      </c>
      <c r="AB89" s="329">
        <f t="shared" si="43"/>
        <v>0</v>
      </c>
      <c r="AC89" s="329">
        <f t="shared" si="43"/>
        <v>0</v>
      </c>
      <c r="AD89" s="329">
        <f t="shared" si="43"/>
        <v>0</v>
      </c>
      <c r="AE89" s="329">
        <f t="shared" si="43"/>
        <v>0</v>
      </c>
      <c r="AF89" s="329">
        <f t="shared" si="43"/>
        <v>0</v>
      </c>
      <c r="AG89" s="329">
        <f t="shared" si="43"/>
        <v>0</v>
      </c>
      <c r="AH89" s="329">
        <f t="shared" si="43"/>
        <v>0</v>
      </c>
      <c r="AI89" s="329">
        <f t="shared" si="43"/>
        <v>0</v>
      </c>
      <c r="AJ89" s="329">
        <f t="shared" si="43"/>
        <v>0</v>
      </c>
      <c r="AK89" s="329">
        <f t="shared" si="43"/>
        <v>0</v>
      </c>
      <c r="AL89" s="379">
        <f t="shared" si="43"/>
        <v>0</v>
      </c>
      <c r="AM89" s="330"/>
    </row>
    <row r="90" spans="2:39" ht="30" hidden="1" customHeight="1">
      <c r="B90" s="238"/>
      <c r="C90" s="2129"/>
      <c r="D90" s="2059" t="s">
        <v>53</v>
      </c>
      <c r="E90" s="2060"/>
      <c r="F90" s="174"/>
      <c r="G90" s="175"/>
      <c r="H90" s="167">
        <f t="shared" ref="H90:AL90" si="44">+G90+H92-H87-H88</f>
        <v>0</v>
      </c>
      <c r="I90" s="167">
        <f t="shared" si="44"/>
        <v>0</v>
      </c>
      <c r="J90" s="167">
        <f t="shared" si="44"/>
        <v>0</v>
      </c>
      <c r="K90" s="167">
        <f t="shared" si="44"/>
        <v>0</v>
      </c>
      <c r="L90" s="167">
        <f t="shared" si="44"/>
        <v>0</v>
      </c>
      <c r="M90" s="167">
        <f t="shared" si="44"/>
        <v>0</v>
      </c>
      <c r="N90" s="167">
        <f t="shared" si="44"/>
        <v>0</v>
      </c>
      <c r="O90" s="167">
        <f t="shared" si="44"/>
        <v>0</v>
      </c>
      <c r="P90" s="167">
        <f t="shared" si="44"/>
        <v>0</v>
      </c>
      <c r="Q90" s="167">
        <f t="shared" si="44"/>
        <v>0</v>
      </c>
      <c r="R90" s="167">
        <f t="shared" si="44"/>
        <v>0</v>
      </c>
      <c r="S90" s="167">
        <f t="shared" si="44"/>
        <v>0</v>
      </c>
      <c r="T90" s="167">
        <f t="shared" si="44"/>
        <v>0</v>
      </c>
      <c r="U90" s="167">
        <f t="shared" si="44"/>
        <v>0</v>
      </c>
      <c r="V90" s="167">
        <f t="shared" si="44"/>
        <v>0</v>
      </c>
      <c r="W90" s="167">
        <f t="shared" si="44"/>
        <v>0</v>
      </c>
      <c r="X90" s="167">
        <f t="shared" si="44"/>
        <v>0</v>
      </c>
      <c r="Y90" s="167">
        <f t="shared" si="44"/>
        <v>0</v>
      </c>
      <c r="Z90" s="167">
        <f t="shared" si="44"/>
        <v>0</v>
      </c>
      <c r="AA90" s="167">
        <f t="shared" si="44"/>
        <v>0</v>
      </c>
      <c r="AB90" s="167">
        <f t="shared" si="44"/>
        <v>0</v>
      </c>
      <c r="AC90" s="167">
        <f t="shared" si="44"/>
        <v>0</v>
      </c>
      <c r="AD90" s="167">
        <f t="shared" si="44"/>
        <v>0</v>
      </c>
      <c r="AE90" s="167">
        <f t="shared" si="44"/>
        <v>0</v>
      </c>
      <c r="AF90" s="167">
        <f t="shared" si="44"/>
        <v>0</v>
      </c>
      <c r="AG90" s="167">
        <f t="shared" si="44"/>
        <v>0</v>
      </c>
      <c r="AH90" s="167">
        <f t="shared" si="44"/>
        <v>0</v>
      </c>
      <c r="AI90" s="167">
        <f t="shared" si="44"/>
        <v>0</v>
      </c>
      <c r="AJ90" s="167">
        <f t="shared" si="44"/>
        <v>0</v>
      </c>
      <c r="AK90" s="167">
        <f t="shared" si="44"/>
        <v>0</v>
      </c>
      <c r="AL90" s="488">
        <f t="shared" si="44"/>
        <v>0</v>
      </c>
      <c r="AM90" s="176"/>
    </row>
    <row r="91" spans="2:39" ht="30" hidden="1" customHeight="1">
      <c r="B91" s="238"/>
      <c r="C91" s="2129"/>
      <c r="D91" s="2090" t="s">
        <v>625</v>
      </c>
      <c r="E91" s="2102"/>
      <c r="F91" s="2086" t="s">
        <v>645</v>
      </c>
      <c r="G91" s="125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7"/>
      <c r="AM91" s="187">
        <f>SUM(H91:AL91)</f>
        <v>0</v>
      </c>
    </row>
    <row r="92" spans="2:39" ht="30" hidden="1" customHeight="1">
      <c r="B92" s="238"/>
      <c r="C92" s="2129"/>
      <c r="D92" s="2089" t="s">
        <v>627</v>
      </c>
      <c r="E92" s="2092"/>
      <c r="F92" s="2087"/>
      <c r="G92" s="213"/>
      <c r="H92" s="72">
        <f t="shared" ref="H92:AL92" si="45">+H91</f>
        <v>0</v>
      </c>
      <c r="I92" s="72">
        <f t="shared" si="45"/>
        <v>0</v>
      </c>
      <c r="J92" s="72">
        <f t="shared" si="45"/>
        <v>0</v>
      </c>
      <c r="K92" s="72">
        <f t="shared" si="45"/>
        <v>0</v>
      </c>
      <c r="L92" s="72">
        <f t="shared" si="45"/>
        <v>0</v>
      </c>
      <c r="M92" s="72">
        <f t="shared" si="45"/>
        <v>0</v>
      </c>
      <c r="N92" s="72">
        <f t="shared" si="45"/>
        <v>0</v>
      </c>
      <c r="O92" s="72">
        <f t="shared" si="45"/>
        <v>0</v>
      </c>
      <c r="P92" s="72">
        <f t="shared" si="45"/>
        <v>0</v>
      </c>
      <c r="Q92" s="72">
        <f t="shared" si="45"/>
        <v>0</v>
      </c>
      <c r="R92" s="72">
        <f t="shared" si="45"/>
        <v>0</v>
      </c>
      <c r="S92" s="72">
        <f t="shared" si="45"/>
        <v>0</v>
      </c>
      <c r="T92" s="72">
        <f t="shared" si="45"/>
        <v>0</v>
      </c>
      <c r="U92" s="72">
        <f t="shared" si="45"/>
        <v>0</v>
      </c>
      <c r="V92" s="72">
        <f t="shared" si="45"/>
        <v>0</v>
      </c>
      <c r="W92" s="72">
        <f t="shared" si="45"/>
        <v>0</v>
      </c>
      <c r="X92" s="72">
        <f t="shared" si="45"/>
        <v>0</v>
      </c>
      <c r="Y92" s="72">
        <f t="shared" si="45"/>
        <v>0</v>
      </c>
      <c r="Z92" s="72">
        <f t="shared" si="45"/>
        <v>0</v>
      </c>
      <c r="AA92" s="72">
        <f t="shared" si="45"/>
        <v>0</v>
      </c>
      <c r="AB92" s="72">
        <f t="shared" si="45"/>
        <v>0</v>
      </c>
      <c r="AC92" s="72">
        <f t="shared" si="45"/>
        <v>0</v>
      </c>
      <c r="AD92" s="72">
        <f t="shared" si="45"/>
        <v>0</v>
      </c>
      <c r="AE92" s="72">
        <f t="shared" si="45"/>
        <v>0</v>
      </c>
      <c r="AF92" s="72">
        <f t="shared" si="45"/>
        <v>0</v>
      </c>
      <c r="AG92" s="72">
        <f t="shared" si="45"/>
        <v>0</v>
      </c>
      <c r="AH92" s="72">
        <f t="shared" si="45"/>
        <v>0</v>
      </c>
      <c r="AI92" s="72">
        <f t="shared" si="45"/>
        <v>0</v>
      </c>
      <c r="AJ92" s="72">
        <f t="shared" si="45"/>
        <v>0</v>
      </c>
      <c r="AK92" s="72">
        <f t="shared" si="45"/>
        <v>0</v>
      </c>
      <c r="AL92" s="483">
        <f t="shared" si="45"/>
        <v>0</v>
      </c>
      <c r="AM92" s="135">
        <f>SUM(H92:AL92)</f>
        <v>0</v>
      </c>
    </row>
    <row r="93" spans="2:39" ht="30" hidden="1" customHeight="1">
      <c r="B93" s="238"/>
      <c r="C93" s="2129"/>
      <c r="D93" s="2093" t="s">
        <v>628</v>
      </c>
      <c r="E93" s="2094"/>
      <c r="F93" s="2087"/>
      <c r="G93" s="80"/>
      <c r="H93" s="331"/>
      <c r="I93" s="331"/>
      <c r="J93" s="331"/>
      <c r="K93" s="331"/>
      <c r="L93" s="331"/>
      <c r="M93" s="331"/>
      <c r="N93" s="331"/>
      <c r="O93" s="331"/>
      <c r="P93" s="331"/>
      <c r="Q93" s="331"/>
      <c r="R93" s="331"/>
      <c r="S93" s="331"/>
      <c r="T93" s="331"/>
      <c r="U93" s="331"/>
      <c r="V93" s="331"/>
      <c r="W93" s="331"/>
      <c r="X93" s="331"/>
      <c r="Y93" s="331"/>
      <c r="Z93" s="331"/>
      <c r="AA93" s="331"/>
      <c r="AB93" s="331"/>
      <c r="AC93" s="331"/>
      <c r="AD93" s="331"/>
      <c r="AE93" s="331"/>
      <c r="AF93" s="331"/>
      <c r="AG93" s="331"/>
      <c r="AH93" s="331"/>
      <c r="AI93" s="331"/>
      <c r="AJ93" s="331"/>
      <c r="AK93" s="331"/>
      <c r="AL93" s="489"/>
      <c r="AM93" s="332">
        <f>SUM(H93:AL93)</f>
        <v>0</v>
      </c>
    </row>
    <row r="94" spans="2:39" ht="30" hidden="1" customHeight="1">
      <c r="B94" s="238"/>
      <c r="C94" s="2129"/>
      <c r="D94" s="2095" t="s">
        <v>629</v>
      </c>
      <c r="E94" s="2096"/>
      <c r="F94" s="2087"/>
      <c r="G94" s="171"/>
      <c r="H94" s="172">
        <f t="shared" ref="H94:AL94" si="46">+G94+H92-H91</f>
        <v>0</v>
      </c>
      <c r="I94" s="172">
        <f t="shared" si="46"/>
        <v>0</v>
      </c>
      <c r="J94" s="172">
        <f t="shared" si="46"/>
        <v>0</v>
      </c>
      <c r="K94" s="172">
        <f t="shared" si="46"/>
        <v>0</v>
      </c>
      <c r="L94" s="172">
        <f t="shared" si="46"/>
        <v>0</v>
      </c>
      <c r="M94" s="172">
        <f t="shared" si="46"/>
        <v>0</v>
      </c>
      <c r="N94" s="172">
        <f t="shared" si="46"/>
        <v>0</v>
      </c>
      <c r="O94" s="172">
        <f t="shared" si="46"/>
        <v>0</v>
      </c>
      <c r="P94" s="172">
        <f t="shared" si="46"/>
        <v>0</v>
      </c>
      <c r="Q94" s="172">
        <f t="shared" si="46"/>
        <v>0</v>
      </c>
      <c r="R94" s="172">
        <f t="shared" si="46"/>
        <v>0</v>
      </c>
      <c r="S94" s="172">
        <f t="shared" si="46"/>
        <v>0</v>
      </c>
      <c r="T94" s="172">
        <f t="shared" si="46"/>
        <v>0</v>
      </c>
      <c r="U94" s="172">
        <f t="shared" si="46"/>
        <v>0</v>
      </c>
      <c r="V94" s="172">
        <f t="shared" si="46"/>
        <v>0</v>
      </c>
      <c r="W94" s="172">
        <f t="shared" si="46"/>
        <v>0</v>
      </c>
      <c r="X94" s="172">
        <f t="shared" si="46"/>
        <v>0</v>
      </c>
      <c r="Y94" s="172">
        <f t="shared" si="46"/>
        <v>0</v>
      </c>
      <c r="Z94" s="172">
        <f t="shared" si="46"/>
        <v>0</v>
      </c>
      <c r="AA94" s="172">
        <f t="shared" si="46"/>
        <v>0</v>
      </c>
      <c r="AB94" s="172">
        <f t="shared" si="46"/>
        <v>0</v>
      </c>
      <c r="AC94" s="172">
        <f t="shared" si="46"/>
        <v>0</v>
      </c>
      <c r="AD94" s="172">
        <f t="shared" si="46"/>
        <v>0</v>
      </c>
      <c r="AE94" s="172">
        <f t="shared" si="46"/>
        <v>0</v>
      </c>
      <c r="AF94" s="172">
        <f t="shared" si="46"/>
        <v>0</v>
      </c>
      <c r="AG94" s="172">
        <f t="shared" si="46"/>
        <v>0</v>
      </c>
      <c r="AH94" s="172">
        <f t="shared" si="46"/>
        <v>0</v>
      </c>
      <c r="AI94" s="172">
        <f t="shared" si="46"/>
        <v>0</v>
      </c>
      <c r="AJ94" s="172">
        <f t="shared" si="46"/>
        <v>0</v>
      </c>
      <c r="AK94" s="172">
        <f t="shared" si="46"/>
        <v>0</v>
      </c>
      <c r="AL94" s="393">
        <f t="shared" si="46"/>
        <v>0</v>
      </c>
      <c r="AM94" s="173"/>
    </row>
    <row r="95" spans="2:39" ht="30" hidden="1" customHeight="1">
      <c r="B95" s="238"/>
      <c r="C95" s="2129"/>
      <c r="D95" s="2090" t="s">
        <v>630</v>
      </c>
      <c r="E95" s="2090"/>
      <c r="F95" s="2087"/>
      <c r="G95" s="125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7"/>
      <c r="AM95" s="187">
        <f>SUM(H95:AL95)</f>
        <v>0</v>
      </c>
    </row>
    <row r="96" spans="2:39" ht="30" hidden="1" customHeight="1">
      <c r="B96" s="238"/>
      <c r="C96" s="2129"/>
      <c r="D96" s="2089" t="s">
        <v>631</v>
      </c>
      <c r="E96" s="2089"/>
      <c r="F96" s="2087"/>
      <c r="G96" s="80"/>
      <c r="H96" s="72">
        <f t="shared" ref="H96:AL96" si="47">+H95</f>
        <v>0</v>
      </c>
      <c r="I96" s="72">
        <f t="shared" si="47"/>
        <v>0</v>
      </c>
      <c r="J96" s="72">
        <f t="shared" si="47"/>
        <v>0</v>
      </c>
      <c r="K96" s="72">
        <f t="shared" si="47"/>
        <v>0</v>
      </c>
      <c r="L96" s="72">
        <f t="shared" si="47"/>
        <v>0</v>
      </c>
      <c r="M96" s="72">
        <f t="shared" si="47"/>
        <v>0</v>
      </c>
      <c r="N96" s="72">
        <f t="shared" si="47"/>
        <v>0</v>
      </c>
      <c r="O96" s="72">
        <f t="shared" si="47"/>
        <v>0</v>
      </c>
      <c r="P96" s="72">
        <f t="shared" si="47"/>
        <v>0</v>
      </c>
      <c r="Q96" s="72">
        <f t="shared" si="47"/>
        <v>0</v>
      </c>
      <c r="R96" s="72">
        <f t="shared" si="47"/>
        <v>0</v>
      </c>
      <c r="S96" s="72">
        <f t="shared" si="47"/>
        <v>0</v>
      </c>
      <c r="T96" s="72">
        <f t="shared" si="47"/>
        <v>0</v>
      </c>
      <c r="U96" s="72">
        <f t="shared" si="47"/>
        <v>0</v>
      </c>
      <c r="V96" s="72">
        <f t="shared" si="47"/>
        <v>0</v>
      </c>
      <c r="W96" s="72">
        <f t="shared" si="47"/>
        <v>0</v>
      </c>
      <c r="X96" s="72">
        <f t="shared" si="47"/>
        <v>0</v>
      </c>
      <c r="Y96" s="72">
        <f t="shared" si="47"/>
        <v>0</v>
      </c>
      <c r="Z96" s="72">
        <f t="shared" si="47"/>
        <v>0</v>
      </c>
      <c r="AA96" s="72">
        <f t="shared" si="47"/>
        <v>0</v>
      </c>
      <c r="AB96" s="72">
        <f t="shared" si="47"/>
        <v>0</v>
      </c>
      <c r="AC96" s="72">
        <f t="shared" si="47"/>
        <v>0</v>
      </c>
      <c r="AD96" s="72">
        <f t="shared" si="47"/>
        <v>0</v>
      </c>
      <c r="AE96" s="72">
        <f t="shared" si="47"/>
        <v>0</v>
      </c>
      <c r="AF96" s="72">
        <f t="shared" si="47"/>
        <v>0</v>
      </c>
      <c r="AG96" s="72">
        <f t="shared" si="47"/>
        <v>0</v>
      </c>
      <c r="AH96" s="72">
        <f t="shared" si="47"/>
        <v>0</v>
      </c>
      <c r="AI96" s="72">
        <f t="shared" si="47"/>
        <v>0</v>
      </c>
      <c r="AJ96" s="72">
        <f t="shared" si="47"/>
        <v>0</v>
      </c>
      <c r="AK96" s="72">
        <f t="shared" si="47"/>
        <v>0</v>
      </c>
      <c r="AL96" s="483">
        <f t="shared" si="47"/>
        <v>0</v>
      </c>
      <c r="AM96" s="135">
        <f>SUM(H96:AL96)</f>
        <v>0</v>
      </c>
    </row>
    <row r="97" spans="2:41" ht="30" hidden="1" customHeight="1">
      <c r="B97" s="238"/>
      <c r="C97" s="2129"/>
      <c r="D97" s="2097" t="s">
        <v>632</v>
      </c>
      <c r="E97" s="2098"/>
      <c r="F97" s="2087"/>
      <c r="G97" s="122"/>
      <c r="H97" s="329">
        <f t="shared" ref="H97:AL97" si="48">+G97+H96-H95</f>
        <v>0</v>
      </c>
      <c r="I97" s="329">
        <f t="shared" si="48"/>
        <v>0</v>
      </c>
      <c r="J97" s="329">
        <f t="shared" si="48"/>
        <v>0</v>
      </c>
      <c r="K97" s="329">
        <f t="shared" si="48"/>
        <v>0</v>
      </c>
      <c r="L97" s="329">
        <f t="shared" si="48"/>
        <v>0</v>
      </c>
      <c r="M97" s="329">
        <f t="shared" si="48"/>
        <v>0</v>
      </c>
      <c r="N97" s="329">
        <f t="shared" si="48"/>
        <v>0</v>
      </c>
      <c r="O97" s="329">
        <f t="shared" si="48"/>
        <v>0</v>
      </c>
      <c r="P97" s="329">
        <f t="shared" si="48"/>
        <v>0</v>
      </c>
      <c r="Q97" s="329">
        <f t="shared" si="48"/>
        <v>0</v>
      </c>
      <c r="R97" s="329">
        <f t="shared" si="48"/>
        <v>0</v>
      </c>
      <c r="S97" s="329">
        <f t="shared" si="48"/>
        <v>0</v>
      </c>
      <c r="T97" s="329">
        <f t="shared" si="48"/>
        <v>0</v>
      </c>
      <c r="U97" s="329">
        <f t="shared" si="48"/>
        <v>0</v>
      </c>
      <c r="V97" s="329">
        <f t="shared" si="48"/>
        <v>0</v>
      </c>
      <c r="W97" s="329">
        <f t="shared" si="48"/>
        <v>0</v>
      </c>
      <c r="X97" s="329">
        <f t="shared" si="48"/>
        <v>0</v>
      </c>
      <c r="Y97" s="329">
        <f t="shared" si="48"/>
        <v>0</v>
      </c>
      <c r="Z97" s="329">
        <f t="shared" si="48"/>
        <v>0</v>
      </c>
      <c r="AA97" s="329">
        <f t="shared" si="48"/>
        <v>0</v>
      </c>
      <c r="AB97" s="329">
        <f t="shared" si="48"/>
        <v>0</v>
      </c>
      <c r="AC97" s="329">
        <f t="shared" si="48"/>
        <v>0</v>
      </c>
      <c r="AD97" s="329">
        <f t="shared" si="48"/>
        <v>0</v>
      </c>
      <c r="AE97" s="329">
        <f t="shared" si="48"/>
        <v>0</v>
      </c>
      <c r="AF97" s="329">
        <f t="shared" si="48"/>
        <v>0</v>
      </c>
      <c r="AG97" s="329">
        <f t="shared" si="48"/>
        <v>0</v>
      </c>
      <c r="AH97" s="329">
        <f t="shared" si="48"/>
        <v>0</v>
      </c>
      <c r="AI97" s="329">
        <f t="shared" si="48"/>
        <v>0</v>
      </c>
      <c r="AJ97" s="329">
        <f t="shared" si="48"/>
        <v>0</v>
      </c>
      <c r="AK97" s="329">
        <f t="shared" si="48"/>
        <v>0</v>
      </c>
      <c r="AL97" s="379">
        <f t="shared" si="48"/>
        <v>0</v>
      </c>
      <c r="AM97" s="330"/>
    </row>
    <row r="98" spans="2:41" ht="30" hidden="1" customHeight="1" thickBot="1">
      <c r="B98" s="238"/>
      <c r="C98" s="2130"/>
      <c r="D98" s="2061" t="s">
        <v>52</v>
      </c>
      <c r="E98" s="2062"/>
      <c r="F98" s="2088"/>
      <c r="G98" s="337"/>
      <c r="H98" s="338">
        <f t="shared" ref="H98:AL98" si="49">G98+H96-H92-H93</f>
        <v>0</v>
      </c>
      <c r="I98" s="338">
        <f t="shared" si="49"/>
        <v>0</v>
      </c>
      <c r="J98" s="338">
        <f t="shared" si="49"/>
        <v>0</v>
      </c>
      <c r="K98" s="338">
        <f t="shared" si="49"/>
        <v>0</v>
      </c>
      <c r="L98" s="338">
        <f t="shared" si="49"/>
        <v>0</v>
      </c>
      <c r="M98" s="338">
        <f t="shared" si="49"/>
        <v>0</v>
      </c>
      <c r="N98" s="338">
        <f t="shared" si="49"/>
        <v>0</v>
      </c>
      <c r="O98" s="338">
        <f t="shared" si="49"/>
        <v>0</v>
      </c>
      <c r="P98" s="338">
        <f t="shared" si="49"/>
        <v>0</v>
      </c>
      <c r="Q98" s="338">
        <f t="shared" si="49"/>
        <v>0</v>
      </c>
      <c r="R98" s="338">
        <f t="shared" si="49"/>
        <v>0</v>
      </c>
      <c r="S98" s="338">
        <f t="shared" si="49"/>
        <v>0</v>
      </c>
      <c r="T98" s="338">
        <f t="shared" si="49"/>
        <v>0</v>
      </c>
      <c r="U98" s="338">
        <f t="shared" si="49"/>
        <v>0</v>
      </c>
      <c r="V98" s="338">
        <f t="shared" si="49"/>
        <v>0</v>
      </c>
      <c r="W98" s="338">
        <f t="shared" si="49"/>
        <v>0</v>
      </c>
      <c r="X98" s="338">
        <f t="shared" si="49"/>
        <v>0</v>
      </c>
      <c r="Y98" s="338">
        <f t="shared" si="49"/>
        <v>0</v>
      </c>
      <c r="Z98" s="338">
        <f t="shared" si="49"/>
        <v>0</v>
      </c>
      <c r="AA98" s="338">
        <f t="shared" si="49"/>
        <v>0</v>
      </c>
      <c r="AB98" s="338">
        <f t="shared" si="49"/>
        <v>0</v>
      </c>
      <c r="AC98" s="338">
        <f t="shared" si="49"/>
        <v>0</v>
      </c>
      <c r="AD98" s="338">
        <f t="shared" si="49"/>
        <v>0</v>
      </c>
      <c r="AE98" s="338">
        <f t="shared" si="49"/>
        <v>0</v>
      </c>
      <c r="AF98" s="338">
        <f t="shared" si="49"/>
        <v>0</v>
      </c>
      <c r="AG98" s="338">
        <f t="shared" si="49"/>
        <v>0</v>
      </c>
      <c r="AH98" s="338">
        <f t="shared" si="49"/>
        <v>0</v>
      </c>
      <c r="AI98" s="338">
        <f t="shared" si="49"/>
        <v>0</v>
      </c>
      <c r="AJ98" s="338">
        <f t="shared" si="49"/>
        <v>0</v>
      </c>
      <c r="AK98" s="338">
        <f t="shared" si="49"/>
        <v>0</v>
      </c>
      <c r="AL98" s="490">
        <f t="shared" si="49"/>
        <v>0</v>
      </c>
      <c r="AM98" s="491"/>
    </row>
    <row r="99" spans="2:41" ht="28.5" hidden="1" customHeight="1" thickTop="1">
      <c r="B99" s="238"/>
      <c r="C99" s="2082" t="s">
        <v>4</v>
      </c>
      <c r="D99" s="2111" t="s">
        <v>220</v>
      </c>
      <c r="E99" s="233" t="s">
        <v>148</v>
      </c>
      <c r="F99" s="234"/>
      <c r="G99" s="234"/>
      <c r="H99" s="239">
        <f t="shared" ref="H99:AL99" si="50">+H87</f>
        <v>0</v>
      </c>
      <c r="I99" s="239">
        <f t="shared" si="50"/>
        <v>0</v>
      </c>
      <c r="J99" s="239">
        <f t="shared" si="50"/>
        <v>0</v>
      </c>
      <c r="K99" s="239">
        <f t="shared" si="50"/>
        <v>0</v>
      </c>
      <c r="L99" s="239">
        <f t="shared" si="50"/>
        <v>0</v>
      </c>
      <c r="M99" s="239">
        <f t="shared" si="50"/>
        <v>0</v>
      </c>
      <c r="N99" s="239">
        <f t="shared" si="50"/>
        <v>0</v>
      </c>
      <c r="O99" s="239">
        <f t="shared" si="50"/>
        <v>0</v>
      </c>
      <c r="P99" s="239">
        <f t="shared" si="50"/>
        <v>0</v>
      </c>
      <c r="Q99" s="239">
        <f t="shared" si="50"/>
        <v>0</v>
      </c>
      <c r="R99" s="239">
        <f t="shared" si="50"/>
        <v>0</v>
      </c>
      <c r="S99" s="239">
        <f t="shared" si="50"/>
        <v>0</v>
      </c>
      <c r="T99" s="239">
        <f t="shared" si="50"/>
        <v>0</v>
      </c>
      <c r="U99" s="239">
        <f t="shared" si="50"/>
        <v>0</v>
      </c>
      <c r="V99" s="239">
        <f t="shared" si="50"/>
        <v>0</v>
      </c>
      <c r="W99" s="239">
        <f t="shared" si="50"/>
        <v>0</v>
      </c>
      <c r="X99" s="239">
        <f t="shared" si="50"/>
        <v>0</v>
      </c>
      <c r="Y99" s="239">
        <f t="shared" si="50"/>
        <v>0</v>
      </c>
      <c r="Z99" s="239">
        <f t="shared" si="50"/>
        <v>0</v>
      </c>
      <c r="AA99" s="239">
        <f t="shared" si="50"/>
        <v>0</v>
      </c>
      <c r="AB99" s="239">
        <f t="shared" si="50"/>
        <v>0</v>
      </c>
      <c r="AC99" s="239">
        <f t="shared" si="50"/>
        <v>0</v>
      </c>
      <c r="AD99" s="239">
        <f t="shared" si="50"/>
        <v>0</v>
      </c>
      <c r="AE99" s="239">
        <f t="shared" si="50"/>
        <v>0</v>
      </c>
      <c r="AF99" s="239">
        <f t="shared" si="50"/>
        <v>0</v>
      </c>
      <c r="AG99" s="239">
        <f t="shared" si="50"/>
        <v>0</v>
      </c>
      <c r="AH99" s="239">
        <f t="shared" si="50"/>
        <v>0</v>
      </c>
      <c r="AI99" s="239">
        <f t="shared" si="50"/>
        <v>0</v>
      </c>
      <c r="AJ99" s="239">
        <f t="shared" si="50"/>
        <v>0</v>
      </c>
      <c r="AK99" s="239">
        <f t="shared" si="50"/>
        <v>0</v>
      </c>
      <c r="AL99" s="239">
        <f t="shared" si="50"/>
        <v>0</v>
      </c>
      <c r="AM99" s="269">
        <f>SUM(H99:AL99)</f>
        <v>0</v>
      </c>
      <c r="AO99" s="238" t="s">
        <v>635</v>
      </c>
    </row>
    <row r="100" spans="2:41" ht="28.5" hidden="1" customHeight="1">
      <c r="B100" s="238"/>
      <c r="C100" s="2082"/>
      <c r="D100" s="2112"/>
      <c r="E100" s="215" t="s">
        <v>636</v>
      </c>
      <c r="F100" s="221"/>
      <c r="G100" s="221"/>
      <c r="H100" s="240">
        <f t="shared" ref="H100:AL100" si="51">+H88+H93</f>
        <v>0</v>
      </c>
      <c r="I100" s="240">
        <f t="shared" si="51"/>
        <v>0</v>
      </c>
      <c r="J100" s="240">
        <f t="shared" si="51"/>
        <v>0</v>
      </c>
      <c r="K100" s="240">
        <f t="shared" si="51"/>
        <v>0</v>
      </c>
      <c r="L100" s="240">
        <f t="shared" si="51"/>
        <v>0</v>
      </c>
      <c r="M100" s="240">
        <f t="shared" si="51"/>
        <v>0</v>
      </c>
      <c r="N100" s="240">
        <f t="shared" si="51"/>
        <v>0</v>
      </c>
      <c r="O100" s="240">
        <f t="shared" si="51"/>
        <v>0</v>
      </c>
      <c r="P100" s="240">
        <f t="shared" si="51"/>
        <v>0</v>
      </c>
      <c r="Q100" s="240">
        <f t="shared" si="51"/>
        <v>0</v>
      </c>
      <c r="R100" s="240">
        <f t="shared" si="51"/>
        <v>0</v>
      </c>
      <c r="S100" s="240">
        <f t="shared" si="51"/>
        <v>0</v>
      </c>
      <c r="T100" s="240">
        <f t="shared" si="51"/>
        <v>0</v>
      </c>
      <c r="U100" s="240">
        <f t="shared" si="51"/>
        <v>0</v>
      </c>
      <c r="V100" s="240">
        <f t="shared" si="51"/>
        <v>0</v>
      </c>
      <c r="W100" s="240">
        <f t="shared" si="51"/>
        <v>0</v>
      </c>
      <c r="X100" s="240">
        <f t="shared" si="51"/>
        <v>0</v>
      </c>
      <c r="Y100" s="240">
        <f t="shared" si="51"/>
        <v>0</v>
      </c>
      <c r="Z100" s="240">
        <f t="shared" si="51"/>
        <v>0</v>
      </c>
      <c r="AA100" s="240">
        <f t="shared" si="51"/>
        <v>0</v>
      </c>
      <c r="AB100" s="240">
        <f t="shared" si="51"/>
        <v>0</v>
      </c>
      <c r="AC100" s="240">
        <f t="shared" si="51"/>
        <v>0</v>
      </c>
      <c r="AD100" s="240">
        <f t="shared" si="51"/>
        <v>0</v>
      </c>
      <c r="AE100" s="240">
        <f t="shared" si="51"/>
        <v>0</v>
      </c>
      <c r="AF100" s="240">
        <f t="shared" si="51"/>
        <v>0</v>
      </c>
      <c r="AG100" s="240">
        <f t="shared" si="51"/>
        <v>0</v>
      </c>
      <c r="AH100" s="240">
        <f t="shared" si="51"/>
        <v>0</v>
      </c>
      <c r="AI100" s="240">
        <f t="shared" si="51"/>
        <v>0</v>
      </c>
      <c r="AJ100" s="240">
        <f t="shared" si="51"/>
        <v>0</v>
      </c>
      <c r="AK100" s="240">
        <f t="shared" si="51"/>
        <v>0</v>
      </c>
      <c r="AL100" s="240">
        <f t="shared" si="51"/>
        <v>0</v>
      </c>
      <c r="AM100" s="257">
        <f t="shared" ref="AM100:AM107" si="52">SUM(H100:AL100)</f>
        <v>0</v>
      </c>
      <c r="AO100" s="289" t="e">
        <f>+AM99/(AM100+AM99)</f>
        <v>#DIV/0!</v>
      </c>
    </row>
    <row r="101" spans="2:41" ht="28.5" hidden="1" customHeight="1">
      <c r="B101" s="238"/>
      <c r="C101" s="2082"/>
      <c r="D101" s="2113" t="s">
        <v>134</v>
      </c>
      <c r="E101" s="214" t="s">
        <v>148</v>
      </c>
      <c r="F101" s="220"/>
      <c r="G101" s="220"/>
      <c r="H101" s="242">
        <f>+H103</f>
        <v>0</v>
      </c>
      <c r="I101" s="242">
        <f t="shared" ref="I101:AL101" si="53">+I103</f>
        <v>0</v>
      </c>
      <c r="J101" s="242">
        <f t="shared" si="53"/>
        <v>0</v>
      </c>
      <c r="K101" s="242">
        <f t="shared" si="53"/>
        <v>0</v>
      </c>
      <c r="L101" s="242">
        <f t="shared" si="53"/>
        <v>0</v>
      </c>
      <c r="M101" s="242">
        <f t="shared" si="53"/>
        <v>0</v>
      </c>
      <c r="N101" s="242">
        <f t="shared" si="53"/>
        <v>0</v>
      </c>
      <c r="O101" s="242">
        <f t="shared" si="53"/>
        <v>0</v>
      </c>
      <c r="P101" s="242">
        <f t="shared" si="53"/>
        <v>0</v>
      </c>
      <c r="Q101" s="242">
        <f t="shared" si="53"/>
        <v>0</v>
      </c>
      <c r="R101" s="242">
        <f t="shared" si="53"/>
        <v>0</v>
      </c>
      <c r="S101" s="242">
        <f t="shared" si="53"/>
        <v>0</v>
      </c>
      <c r="T101" s="242">
        <f t="shared" si="53"/>
        <v>0</v>
      </c>
      <c r="U101" s="242">
        <f t="shared" si="53"/>
        <v>0</v>
      </c>
      <c r="V101" s="242">
        <f t="shared" si="53"/>
        <v>0</v>
      </c>
      <c r="W101" s="242">
        <f t="shared" si="53"/>
        <v>0</v>
      </c>
      <c r="X101" s="242">
        <f t="shared" si="53"/>
        <v>0</v>
      </c>
      <c r="Y101" s="242">
        <f t="shared" si="53"/>
        <v>0</v>
      </c>
      <c r="Z101" s="242">
        <f t="shared" si="53"/>
        <v>0</v>
      </c>
      <c r="AA101" s="242">
        <f t="shared" si="53"/>
        <v>0</v>
      </c>
      <c r="AB101" s="242">
        <f t="shared" si="53"/>
        <v>0</v>
      </c>
      <c r="AC101" s="242">
        <f t="shared" si="53"/>
        <v>0</v>
      </c>
      <c r="AD101" s="242">
        <f t="shared" si="53"/>
        <v>0</v>
      </c>
      <c r="AE101" s="242">
        <f t="shared" si="53"/>
        <v>0</v>
      </c>
      <c r="AF101" s="242">
        <f t="shared" si="53"/>
        <v>0</v>
      </c>
      <c r="AG101" s="242">
        <f t="shared" si="53"/>
        <v>0</v>
      </c>
      <c r="AH101" s="242">
        <f t="shared" si="53"/>
        <v>0</v>
      </c>
      <c r="AI101" s="242">
        <f t="shared" si="53"/>
        <v>0</v>
      </c>
      <c r="AJ101" s="242">
        <f t="shared" si="53"/>
        <v>0</v>
      </c>
      <c r="AK101" s="242">
        <f t="shared" si="53"/>
        <v>0</v>
      </c>
      <c r="AL101" s="242">
        <f t="shared" si="53"/>
        <v>0</v>
      </c>
      <c r="AM101" s="258">
        <f t="shared" si="52"/>
        <v>0</v>
      </c>
    </row>
    <row r="102" spans="2:41" ht="28.5" hidden="1" customHeight="1">
      <c r="B102" s="238"/>
      <c r="C102" s="2082"/>
      <c r="D102" s="2112"/>
      <c r="E102" s="215" t="s">
        <v>636</v>
      </c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221"/>
      <c r="AK102" s="221"/>
      <c r="AL102" s="221"/>
      <c r="AM102" s="259">
        <f t="shared" si="52"/>
        <v>0</v>
      </c>
      <c r="AO102" s="289" t="e">
        <f>+AM101/(AM102+AM101)</f>
        <v>#DIV/0!</v>
      </c>
    </row>
    <row r="103" spans="2:41" ht="28.5" hidden="1" customHeight="1">
      <c r="B103" s="238"/>
      <c r="C103" s="2082"/>
      <c r="D103" s="2113" t="s">
        <v>129</v>
      </c>
      <c r="E103" s="214" t="s">
        <v>148</v>
      </c>
      <c r="F103" s="220"/>
      <c r="G103" s="220"/>
      <c r="H103" s="270">
        <f>+H105</f>
        <v>0</v>
      </c>
      <c r="I103" s="270">
        <f t="shared" ref="I103:AL103" si="54">+I105</f>
        <v>0</v>
      </c>
      <c r="J103" s="270">
        <f t="shared" si="54"/>
        <v>0</v>
      </c>
      <c r="K103" s="270">
        <f t="shared" si="54"/>
        <v>0</v>
      </c>
      <c r="L103" s="270">
        <f t="shared" si="54"/>
        <v>0</v>
      </c>
      <c r="M103" s="270">
        <f t="shared" si="54"/>
        <v>0</v>
      </c>
      <c r="N103" s="270">
        <f t="shared" si="54"/>
        <v>0</v>
      </c>
      <c r="O103" s="270">
        <f t="shared" si="54"/>
        <v>0</v>
      </c>
      <c r="P103" s="270">
        <f t="shared" si="54"/>
        <v>0</v>
      </c>
      <c r="Q103" s="270">
        <f t="shared" si="54"/>
        <v>0</v>
      </c>
      <c r="R103" s="270">
        <f t="shared" si="54"/>
        <v>0</v>
      </c>
      <c r="S103" s="270">
        <f t="shared" si="54"/>
        <v>0</v>
      </c>
      <c r="T103" s="270">
        <f t="shared" si="54"/>
        <v>0</v>
      </c>
      <c r="U103" s="270">
        <f t="shared" si="54"/>
        <v>0</v>
      </c>
      <c r="V103" s="270">
        <f t="shared" si="54"/>
        <v>0</v>
      </c>
      <c r="W103" s="270">
        <f t="shared" si="54"/>
        <v>0</v>
      </c>
      <c r="X103" s="270">
        <f t="shared" si="54"/>
        <v>0</v>
      </c>
      <c r="Y103" s="270">
        <f t="shared" si="54"/>
        <v>0</v>
      </c>
      <c r="Z103" s="270">
        <f t="shared" si="54"/>
        <v>0</v>
      </c>
      <c r="AA103" s="270">
        <f t="shared" si="54"/>
        <v>0</v>
      </c>
      <c r="AB103" s="270">
        <f t="shared" si="54"/>
        <v>0</v>
      </c>
      <c r="AC103" s="270">
        <f t="shared" si="54"/>
        <v>0</v>
      </c>
      <c r="AD103" s="270">
        <f t="shared" si="54"/>
        <v>0</v>
      </c>
      <c r="AE103" s="270">
        <f t="shared" si="54"/>
        <v>0</v>
      </c>
      <c r="AF103" s="270">
        <f t="shared" si="54"/>
        <v>0</v>
      </c>
      <c r="AG103" s="270">
        <f t="shared" si="54"/>
        <v>0</v>
      </c>
      <c r="AH103" s="270">
        <f t="shared" si="54"/>
        <v>0</v>
      </c>
      <c r="AI103" s="270">
        <f t="shared" si="54"/>
        <v>0</v>
      </c>
      <c r="AJ103" s="270">
        <f t="shared" si="54"/>
        <v>0</v>
      </c>
      <c r="AK103" s="270">
        <f t="shared" si="54"/>
        <v>0</v>
      </c>
      <c r="AL103" s="270">
        <f t="shared" si="54"/>
        <v>0</v>
      </c>
      <c r="AM103" s="258">
        <f t="shared" si="52"/>
        <v>0</v>
      </c>
    </row>
    <row r="104" spans="2:41" ht="28.5" hidden="1" customHeight="1">
      <c r="B104" s="238"/>
      <c r="C104" s="2082"/>
      <c r="D104" s="2112"/>
      <c r="E104" s="215" t="s">
        <v>636</v>
      </c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21"/>
      <c r="AM104" s="259">
        <f t="shared" si="52"/>
        <v>0</v>
      </c>
      <c r="AO104" s="289" t="e">
        <f>+AM103/(AM104+AM103)</f>
        <v>#DIV/0!</v>
      </c>
    </row>
    <row r="105" spans="2:41" ht="28.5" hidden="1" customHeight="1">
      <c r="B105" s="238"/>
      <c r="C105" s="2082"/>
      <c r="D105" s="2111" t="s">
        <v>4</v>
      </c>
      <c r="E105" s="214" t="s">
        <v>148</v>
      </c>
      <c r="F105" s="222"/>
      <c r="G105" s="222"/>
      <c r="H105" s="270">
        <f>+H109</f>
        <v>0</v>
      </c>
      <c r="I105" s="270">
        <f t="shared" ref="I105:AL105" si="55">+I109</f>
        <v>0</v>
      </c>
      <c r="J105" s="270">
        <f t="shared" si="55"/>
        <v>0</v>
      </c>
      <c r="K105" s="270">
        <f t="shared" si="55"/>
        <v>0</v>
      </c>
      <c r="L105" s="270">
        <f t="shared" si="55"/>
        <v>0</v>
      </c>
      <c r="M105" s="270">
        <f t="shared" si="55"/>
        <v>0</v>
      </c>
      <c r="N105" s="270">
        <f t="shared" si="55"/>
        <v>0</v>
      </c>
      <c r="O105" s="270">
        <f t="shared" si="55"/>
        <v>0</v>
      </c>
      <c r="P105" s="270">
        <f t="shared" si="55"/>
        <v>0</v>
      </c>
      <c r="Q105" s="270">
        <f t="shared" si="55"/>
        <v>0</v>
      </c>
      <c r="R105" s="270">
        <f t="shared" si="55"/>
        <v>0</v>
      </c>
      <c r="S105" s="270">
        <f t="shared" si="55"/>
        <v>0</v>
      </c>
      <c r="T105" s="270">
        <f t="shared" si="55"/>
        <v>0</v>
      </c>
      <c r="U105" s="270">
        <f t="shared" si="55"/>
        <v>0</v>
      </c>
      <c r="V105" s="270">
        <f t="shared" si="55"/>
        <v>0</v>
      </c>
      <c r="W105" s="270">
        <f t="shared" si="55"/>
        <v>0</v>
      </c>
      <c r="X105" s="270">
        <f t="shared" si="55"/>
        <v>0</v>
      </c>
      <c r="Y105" s="270">
        <f t="shared" si="55"/>
        <v>0</v>
      </c>
      <c r="Z105" s="270">
        <f t="shared" si="55"/>
        <v>0</v>
      </c>
      <c r="AA105" s="270">
        <f t="shared" si="55"/>
        <v>0</v>
      </c>
      <c r="AB105" s="270">
        <f t="shared" si="55"/>
        <v>0</v>
      </c>
      <c r="AC105" s="270">
        <f t="shared" si="55"/>
        <v>0</v>
      </c>
      <c r="AD105" s="270">
        <f t="shared" si="55"/>
        <v>0</v>
      </c>
      <c r="AE105" s="270">
        <f t="shared" si="55"/>
        <v>0</v>
      </c>
      <c r="AF105" s="270">
        <f t="shared" si="55"/>
        <v>0</v>
      </c>
      <c r="AG105" s="270">
        <f t="shared" si="55"/>
        <v>0</v>
      </c>
      <c r="AH105" s="270">
        <f t="shared" si="55"/>
        <v>0</v>
      </c>
      <c r="AI105" s="270">
        <f t="shared" si="55"/>
        <v>0</v>
      </c>
      <c r="AJ105" s="270">
        <f t="shared" si="55"/>
        <v>0</v>
      </c>
      <c r="AK105" s="270">
        <f t="shared" si="55"/>
        <v>0</v>
      </c>
      <c r="AL105" s="270">
        <f t="shared" si="55"/>
        <v>0</v>
      </c>
      <c r="AM105" s="258">
        <f t="shared" si="52"/>
        <v>0</v>
      </c>
    </row>
    <row r="106" spans="2:41" ht="28.5" hidden="1" customHeight="1" thickBot="1">
      <c r="B106" s="238"/>
      <c r="C106" s="2082"/>
      <c r="D106" s="2114"/>
      <c r="E106" s="216" t="s">
        <v>636</v>
      </c>
      <c r="F106" s="223"/>
      <c r="G106" s="223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  <c r="AK106" s="221"/>
      <c r="AL106" s="221"/>
      <c r="AM106" s="259">
        <f t="shared" si="52"/>
        <v>0</v>
      </c>
      <c r="AO106" s="289" t="e">
        <f>+AM105/(AM106+AM105)</f>
        <v>#DIV/0!</v>
      </c>
    </row>
    <row r="107" spans="2:41" ht="28.5" hidden="1" customHeight="1" thickTop="1">
      <c r="B107" s="238"/>
      <c r="C107" s="2082"/>
      <c r="D107" s="225" t="s">
        <v>637</v>
      </c>
      <c r="E107" s="226" t="s">
        <v>7</v>
      </c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481">
        <f t="shared" si="52"/>
        <v>0</v>
      </c>
    </row>
    <row r="108" spans="2:41" ht="28.5" hidden="1" customHeight="1">
      <c r="B108" s="238"/>
      <c r="C108" s="2082"/>
      <c r="D108" s="2063" t="s">
        <v>51</v>
      </c>
      <c r="E108" s="2064"/>
      <c r="F108" s="224"/>
      <c r="G108" s="272"/>
      <c r="H108" s="243">
        <f>+G108+H105-H102-H104-H96</f>
        <v>0</v>
      </c>
      <c r="I108" s="243">
        <f t="shared" ref="I108:AL108" si="56">+H108+I105-I102-I104-I96</f>
        <v>0</v>
      </c>
      <c r="J108" s="243">
        <f t="shared" si="56"/>
        <v>0</v>
      </c>
      <c r="K108" s="243">
        <f t="shared" si="56"/>
        <v>0</v>
      </c>
      <c r="L108" s="243">
        <f t="shared" si="56"/>
        <v>0</v>
      </c>
      <c r="M108" s="243">
        <f t="shared" si="56"/>
        <v>0</v>
      </c>
      <c r="N108" s="243">
        <f t="shared" si="56"/>
        <v>0</v>
      </c>
      <c r="O108" s="243">
        <f t="shared" si="56"/>
        <v>0</v>
      </c>
      <c r="P108" s="243">
        <f t="shared" si="56"/>
        <v>0</v>
      </c>
      <c r="Q108" s="243">
        <f t="shared" si="56"/>
        <v>0</v>
      </c>
      <c r="R108" s="243">
        <f t="shared" si="56"/>
        <v>0</v>
      </c>
      <c r="S108" s="243">
        <f t="shared" si="56"/>
        <v>0</v>
      </c>
      <c r="T108" s="243">
        <f t="shared" si="56"/>
        <v>0</v>
      </c>
      <c r="U108" s="243">
        <f t="shared" si="56"/>
        <v>0</v>
      </c>
      <c r="V108" s="243">
        <f t="shared" si="56"/>
        <v>0</v>
      </c>
      <c r="W108" s="243">
        <f t="shared" si="56"/>
        <v>0</v>
      </c>
      <c r="X108" s="243">
        <f t="shared" si="56"/>
        <v>0</v>
      </c>
      <c r="Y108" s="243">
        <f t="shared" si="56"/>
        <v>0</v>
      </c>
      <c r="Z108" s="243">
        <f t="shared" si="56"/>
        <v>0</v>
      </c>
      <c r="AA108" s="243">
        <f t="shared" si="56"/>
        <v>0</v>
      </c>
      <c r="AB108" s="243">
        <f t="shared" si="56"/>
        <v>0</v>
      </c>
      <c r="AC108" s="243">
        <f t="shared" si="56"/>
        <v>0</v>
      </c>
      <c r="AD108" s="243">
        <f t="shared" si="56"/>
        <v>0</v>
      </c>
      <c r="AE108" s="243">
        <f t="shared" si="56"/>
        <v>0</v>
      </c>
      <c r="AF108" s="243">
        <f t="shared" si="56"/>
        <v>0</v>
      </c>
      <c r="AG108" s="243">
        <f t="shared" si="56"/>
        <v>0</v>
      </c>
      <c r="AH108" s="243">
        <f t="shared" si="56"/>
        <v>0</v>
      </c>
      <c r="AI108" s="243">
        <f t="shared" si="56"/>
        <v>0</v>
      </c>
      <c r="AJ108" s="243">
        <f t="shared" si="56"/>
        <v>0</v>
      </c>
      <c r="AK108" s="243">
        <f t="shared" si="56"/>
        <v>0</v>
      </c>
      <c r="AL108" s="243">
        <f t="shared" si="56"/>
        <v>0</v>
      </c>
      <c r="AM108" s="261"/>
    </row>
    <row r="109" spans="2:41" ht="28.5" hidden="1" customHeight="1">
      <c r="B109" s="238"/>
      <c r="C109" s="2082"/>
      <c r="D109" s="2055" t="s">
        <v>144</v>
      </c>
      <c r="E109" s="2056"/>
      <c r="F109" s="24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  <c r="AI109" s="247"/>
      <c r="AJ109" s="247"/>
      <c r="AK109" s="247"/>
      <c r="AL109" s="247"/>
      <c r="AM109" s="262">
        <f>SUM(H109:AL109)</f>
        <v>0</v>
      </c>
      <c r="AO109" s="238" t="s">
        <v>638</v>
      </c>
    </row>
    <row r="110" spans="2:41" ht="28.5" hidden="1" customHeight="1">
      <c r="B110" s="238"/>
      <c r="C110" s="2082"/>
      <c r="D110" s="2057" t="s">
        <v>148</v>
      </c>
      <c r="E110" s="2058"/>
      <c r="F110" s="244"/>
      <c r="G110" s="753"/>
      <c r="H110" s="217">
        <f>+H105-H104-H102-H100</f>
        <v>0</v>
      </c>
      <c r="I110" s="217">
        <f t="shared" ref="I110:AL110" si="57">+I105-I104-I102-I100</f>
        <v>0</v>
      </c>
      <c r="J110" s="217">
        <f t="shared" si="57"/>
        <v>0</v>
      </c>
      <c r="K110" s="217">
        <f t="shared" si="57"/>
        <v>0</v>
      </c>
      <c r="L110" s="217">
        <f t="shared" si="57"/>
        <v>0</v>
      </c>
      <c r="M110" s="217">
        <f t="shared" si="57"/>
        <v>0</v>
      </c>
      <c r="N110" s="217">
        <f t="shared" si="57"/>
        <v>0</v>
      </c>
      <c r="O110" s="217">
        <f t="shared" si="57"/>
        <v>0</v>
      </c>
      <c r="P110" s="217">
        <f t="shared" si="57"/>
        <v>0</v>
      </c>
      <c r="Q110" s="217">
        <f t="shared" si="57"/>
        <v>0</v>
      </c>
      <c r="R110" s="217">
        <f t="shared" si="57"/>
        <v>0</v>
      </c>
      <c r="S110" s="217">
        <f t="shared" si="57"/>
        <v>0</v>
      </c>
      <c r="T110" s="217">
        <f t="shared" si="57"/>
        <v>0</v>
      </c>
      <c r="U110" s="217">
        <f t="shared" si="57"/>
        <v>0</v>
      </c>
      <c r="V110" s="217">
        <f t="shared" si="57"/>
        <v>0</v>
      </c>
      <c r="W110" s="217">
        <f t="shared" si="57"/>
        <v>0</v>
      </c>
      <c r="X110" s="217">
        <f t="shared" si="57"/>
        <v>0</v>
      </c>
      <c r="Y110" s="217">
        <f t="shared" si="57"/>
        <v>0</v>
      </c>
      <c r="Z110" s="217">
        <f t="shared" si="57"/>
        <v>0</v>
      </c>
      <c r="AA110" s="217">
        <f t="shared" si="57"/>
        <v>0</v>
      </c>
      <c r="AB110" s="217">
        <f t="shared" si="57"/>
        <v>0</v>
      </c>
      <c r="AC110" s="217">
        <f t="shared" si="57"/>
        <v>0</v>
      </c>
      <c r="AD110" s="217">
        <f t="shared" si="57"/>
        <v>0</v>
      </c>
      <c r="AE110" s="217">
        <f t="shared" si="57"/>
        <v>0</v>
      </c>
      <c r="AF110" s="217">
        <f t="shared" si="57"/>
        <v>0</v>
      </c>
      <c r="AG110" s="217">
        <f t="shared" si="57"/>
        <v>0</v>
      </c>
      <c r="AH110" s="217">
        <f t="shared" si="57"/>
        <v>0</v>
      </c>
      <c r="AI110" s="217">
        <f t="shared" si="57"/>
        <v>0</v>
      </c>
      <c r="AJ110" s="217">
        <f t="shared" si="57"/>
        <v>0</v>
      </c>
      <c r="AK110" s="217">
        <f t="shared" si="57"/>
        <v>0</v>
      </c>
      <c r="AL110" s="217">
        <f t="shared" si="57"/>
        <v>0</v>
      </c>
      <c r="AM110" s="271">
        <f>SUM(H110:AL110)+G110</f>
        <v>0</v>
      </c>
      <c r="AO110" s="289" t="e">
        <f>+AM110/(AM111+AM110)</f>
        <v>#DIV/0!</v>
      </c>
    </row>
    <row r="111" spans="2:41" ht="28.5" hidden="1" customHeight="1">
      <c r="B111" s="238"/>
      <c r="C111" s="2082"/>
      <c r="D111" s="2115" t="s">
        <v>636</v>
      </c>
      <c r="E111" s="2116"/>
      <c r="F111" s="245"/>
      <c r="G111" s="245"/>
      <c r="H111" s="245">
        <f>+H107+H106+H104+H102+H100</f>
        <v>0</v>
      </c>
      <c r="I111" s="245">
        <f t="shared" ref="I111:AL111" si="58">+I107+I106+I104+I102+I100</f>
        <v>0</v>
      </c>
      <c r="J111" s="245">
        <f t="shared" si="58"/>
        <v>0</v>
      </c>
      <c r="K111" s="245">
        <f t="shared" si="58"/>
        <v>0</v>
      </c>
      <c r="L111" s="245">
        <f t="shared" si="58"/>
        <v>0</v>
      </c>
      <c r="M111" s="245">
        <f t="shared" si="58"/>
        <v>0</v>
      </c>
      <c r="N111" s="245">
        <f t="shared" si="58"/>
        <v>0</v>
      </c>
      <c r="O111" s="245">
        <f t="shared" si="58"/>
        <v>0</v>
      </c>
      <c r="P111" s="245">
        <f t="shared" si="58"/>
        <v>0</v>
      </c>
      <c r="Q111" s="245">
        <f t="shared" si="58"/>
        <v>0</v>
      </c>
      <c r="R111" s="245">
        <f t="shared" si="58"/>
        <v>0</v>
      </c>
      <c r="S111" s="245">
        <f t="shared" si="58"/>
        <v>0</v>
      </c>
      <c r="T111" s="245">
        <f t="shared" si="58"/>
        <v>0</v>
      </c>
      <c r="U111" s="245">
        <f t="shared" si="58"/>
        <v>0</v>
      </c>
      <c r="V111" s="245">
        <f t="shared" si="58"/>
        <v>0</v>
      </c>
      <c r="W111" s="245">
        <f t="shared" si="58"/>
        <v>0</v>
      </c>
      <c r="X111" s="245">
        <f t="shared" si="58"/>
        <v>0</v>
      </c>
      <c r="Y111" s="245">
        <f t="shared" si="58"/>
        <v>0</v>
      </c>
      <c r="Z111" s="245">
        <f t="shared" si="58"/>
        <v>0</v>
      </c>
      <c r="AA111" s="245">
        <f t="shared" si="58"/>
        <v>0</v>
      </c>
      <c r="AB111" s="245">
        <f t="shared" si="58"/>
        <v>0</v>
      </c>
      <c r="AC111" s="245">
        <f t="shared" si="58"/>
        <v>0</v>
      </c>
      <c r="AD111" s="245">
        <f t="shared" si="58"/>
        <v>0</v>
      </c>
      <c r="AE111" s="245">
        <f t="shared" si="58"/>
        <v>0</v>
      </c>
      <c r="AF111" s="245">
        <f t="shared" si="58"/>
        <v>0</v>
      </c>
      <c r="AG111" s="245">
        <f t="shared" si="58"/>
        <v>0</v>
      </c>
      <c r="AH111" s="245">
        <f t="shared" si="58"/>
        <v>0</v>
      </c>
      <c r="AI111" s="245">
        <f t="shared" si="58"/>
        <v>0</v>
      </c>
      <c r="AJ111" s="245">
        <f t="shared" si="58"/>
        <v>0</v>
      </c>
      <c r="AK111" s="245">
        <f t="shared" si="58"/>
        <v>0</v>
      </c>
      <c r="AL111" s="245">
        <f t="shared" si="58"/>
        <v>0</v>
      </c>
      <c r="AM111" s="482">
        <f>SUM(H111:AL111)</f>
        <v>0</v>
      </c>
    </row>
    <row r="112" spans="2:41" ht="28.5" hidden="1" customHeight="1">
      <c r="B112" s="238"/>
      <c r="C112" s="2082"/>
      <c r="D112" s="2057" t="s">
        <v>8</v>
      </c>
      <c r="E112" s="2058"/>
      <c r="F112" s="218"/>
      <c r="G112" s="218"/>
      <c r="H112" s="218">
        <f t="shared" ref="H112:AL112" si="59">+H110-H109</f>
        <v>0</v>
      </c>
      <c r="I112" s="218">
        <f t="shared" si="59"/>
        <v>0</v>
      </c>
      <c r="J112" s="218">
        <f t="shared" si="59"/>
        <v>0</v>
      </c>
      <c r="K112" s="218">
        <f t="shared" si="59"/>
        <v>0</v>
      </c>
      <c r="L112" s="218">
        <f t="shared" si="59"/>
        <v>0</v>
      </c>
      <c r="M112" s="218">
        <f t="shared" si="59"/>
        <v>0</v>
      </c>
      <c r="N112" s="218">
        <f t="shared" si="59"/>
        <v>0</v>
      </c>
      <c r="O112" s="218">
        <f t="shared" si="59"/>
        <v>0</v>
      </c>
      <c r="P112" s="218">
        <f t="shared" si="59"/>
        <v>0</v>
      </c>
      <c r="Q112" s="218">
        <f t="shared" si="59"/>
        <v>0</v>
      </c>
      <c r="R112" s="218">
        <f t="shared" si="59"/>
        <v>0</v>
      </c>
      <c r="S112" s="218">
        <f t="shared" si="59"/>
        <v>0</v>
      </c>
      <c r="T112" s="218">
        <f t="shared" si="59"/>
        <v>0</v>
      </c>
      <c r="U112" s="218">
        <f t="shared" si="59"/>
        <v>0</v>
      </c>
      <c r="V112" s="218">
        <f t="shared" si="59"/>
        <v>0</v>
      </c>
      <c r="W112" s="218">
        <f t="shared" si="59"/>
        <v>0</v>
      </c>
      <c r="X112" s="218">
        <f t="shared" si="59"/>
        <v>0</v>
      </c>
      <c r="Y112" s="218">
        <f t="shared" si="59"/>
        <v>0</v>
      </c>
      <c r="Z112" s="218">
        <f t="shared" si="59"/>
        <v>0</v>
      </c>
      <c r="AA112" s="218">
        <f t="shared" si="59"/>
        <v>0</v>
      </c>
      <c r="AB112" s="218">
        <f t="shared" si="59"/>
        <v>0</v>
      </c>
      <c r="AC112" s="218">
        <f t="shared" si="59"/>
        <v>0</v>
      </c>
      <c r="AD112" s="218">
        <f t="shared" si="59"/>
        <v>0</v>
      </c>
      <c r="AE112" s="218">
        <f t="shared" si="59"/>
        <v>0</v>
      </c>
      <c r="AF112" s="218">
        <f t="shared" si="59"/>
        <v>0</v>
      </c>
      <c r="AG112" s="218">
        <f t="shared" si="59"/>
        <v>0</v>
      </c>
      <c r="AH112" s="218">
        <f t="shared" si="59"/>
        <v>0</v>
      </c>
      <c r="AI112" s="218">
        <f t="shared" si="59"/>
        <v>0</v>
      </c>
      <c r="AJ112" s="218">
        <f t="shared" si="59"/>
        <v>0</v>
      </c>
      <c r="AK112" s="218">
        <f t="shared" si="59"/>
        <v>0</v>
      </c>
      <c r="AL112" s="218">
        <f t="shared" si="59"/>
        <v>0</v>
      </c>
      <c r="AM112" s="265">
        <f>SUM(H112:AL112)</f>
        <v>0</v>
      </c>
    </row>
    <row r="113" spans="2:39" ht="28.5" hidden="1" customHeight="1">
      <c r="B113" s="238"/>
      <c r="C113" s="2082"/>
      <c r="D113" s="2065" t="s">
        <v>639</v>
      </c>
      <c r="E113" s="2066"/>
      <c r="F113" s="219"/>
      <c r="G113" s="219"/>
      <c r="H113" s="219">
        <f t="shared" ref="H113:AL113" si="60">+G113+H112</f>
        <v>0</v>
      </c>
      <c r="I113" s="219">
        <f t="shared" si="60"/>
        <v>0</v>
      </c>
      <c r="J113" s="219">
        <f t="shared" si="60"/>
        <v>0</v>
      </c>
      <c r="K113" s="219">
        <f t="shared" si="60"/>
        <v>0</v>
      </c>
      <c r="L113" s="219">
        <f t="shared" si="60"/>
        <v>0</v>
      </c>
      <c r="M113" s="219">
        <f t="shared" si="60"/>
        <v>0</v>
      </c>
      <c r="N113" s="219">
        <f t="shared" si="60"/>
        <v>0</v>
      </c>
      <c r="O113" s="219">
        <f t="shared" si="60"/>
        <v>0</v>
      </c>
      <c r="P113" s="219">
        <f t="shared" si="60"/>
        <v>0</v>
      </c>
      <c r="Q113" s="219">
        <f t="shared" si="60"/>
        <v>0</v>
      </c>
      <c r="R113" s="219">
        <f t="shared" si="60"/>
        <v>0</v>
      </c>
      <c r="S113" s="219">
        <f t="shared" si="60"/>
        <v>0</v>
      </c>
      <c r="T113" s="219">
        <f t="shared" si="60"/>
        <v>0</v>
      </c>
      <c r="U113" s="219">
        <f t="shared" si="60"/>
        <v>0</v>
      </c>
      <c r="V113" s="219">
        <f t="shared" si="60"/>
        <v>0</v>
      </c>
      <c r="W113" s="219">
        <f t="shared" si="60"/>
        <v>0</v>
      </c>
      <c r="X113" s="219">
        <f t="shared" si="60"/>
        <v>0</v>
      </c>
      <c r="Y113" s="219">
        <f t="shared" si="60"/>
        <v>0</v>
      </c>
      <c r="Z113" s="219">
        <f t="shared" si="60"/>
        <v>0</v>
      </c>
      <c r="AA113" s="219">
        <f t="shared" si="60"/>
        <v>0</v>
      </c>
      <c r="AB113" s="219">
        <f t="shared" si="60"/>
        <v>0</v>
      </c>
      <c r="AC113" s="219">
        <f t="shared" si="60"/>
        <v>0</v>
      </c>
      <c r="AD113" s="219">
        <f t="shared" si="60"/>
        <v>0</v>
      </c>
      <c r="AE113" s="219">
        <f t="shared" si="60"/>
        <v>0</v>
      </c>
      <c r="AF113" s="219">
        <f t="shared" si="60"/>
        <v>0</v>
      </c>
      <c r="AG113" s="219">
        <f t="shared" si="60"/>
        <v>0</v>
      </c>
      <c r="AH113" s="219">
        <f t="shared" si="60"/>
        <v>0</v>
      </c>
      <c r="AI113" s="219">
        <f t="shared" si="60"/>
        <v>0</v>
      </c>
      <c r="AJ113" s="219">
        <f t="shared" si="60"/>
        <v>0</v>
      </c>
      <c r="AK113" s="219">
        <f t="shared" si="60"/>
        <v>0</v>
      </c>
      <c r="AL113" s="219">
        <f t="shared" si="60"/>
        <v>0</v>
      </c>
      <c r="AM113" s="266">
        <f>SUM(H113:AL113)</f>
        <v>0</v>
      </c>
    </row>
    <row r="114" spans="2:39" ht="28.5" hidden="1" customHeight="1">
      <c r="B114" s="238"/>
      <c r="C114" s="2082"/>
      <c r="D114" s="2117" t="s">
        <v>640</v>
      </c>
      <c r="E114" s="2117"/>
      <c r="F114" s="273"/>
      <c r="G114" s="274">
        <f>+G83+G85+G90+G98+G108</f>
        <v>0</v>
      </c>
      <c r="H114" s="275">
        <f t="shared" ref="H114:AL114" si="61">+G114+H109-H82</f>
        <v>0</v>
      </c>
      <c r="I114" s="275">
        <f t="shared" si="61"/>
        <v>0</v>
      </c>
      <c r="J114" s="275">
        <f t="shared" si="61"/>
        <v>0</v>
      </c>
      <c r="K114" s="275">
        <f t="shared" si="61"/>
        <v>0</v>
      </c>
      <c r="L114" s="275">
        <f t="shared" si="61"/>
        <v>0</v>
      </c>
      <c r="M114" s="275">
        <f t="shared" si="61"/>
        <v>0</v>
      </c>
      <c r="N114" s="275">
        <f t="shared" si="61"/>
        <v>0</v>
      </c>
      <c r="O114" s="275">
        <f t="shared" si="61"/>
        <v>0</v>
      </c>
      <c r="P114" s="275">
        <f t="shared" si="61"/>
        <v>0</v>
      </c>
      <c r="Q114" s="275">
        <f t="shared" si="61"/>
        <v>0</v>
      </c>
      <c r="R114" s="275">
        <f t="shared" si="61"/>
        <v>0</v>
      </c>
      <c r="S114" s="275">
        <f t="shared" si="61"/>
        <v>0</v>
      </c>
      <c r="T114" s="275">
        <f t="shared" si="61"/>
        <v>0</v>
      </c>
      <c r="U114" s="275">
        <f t="shared" si="61"/>
        <v>0</v>
      </c>
      <c r="V114" s="275">
        <f t="shared" si="61"/>
        <v>0</v>
      </c>
      <c r="W114" s="275">
        <f t="shared" si="61"/>
        <v>0</v>
      </c>
      <c r="X114" s="275">
        <f t="shared" si="61"/>
        <v>0</v>
      </c>
      <c r="Y114" s="275">
        <f t="shared" si="61"/>
        <v>0</v>
      </c>
      <c r="Z114" s="275">
        <f t="shared" si="61"/>
        <v>0</v>
      </c>
      <c r="AA114" s="275">
        <f t="shared" si="61"/>
        <v>0</v>
      </c>
      <c r="AB114" s="275">
        <f t="shared" si="61"/>
        <v>0</v>
      </c>
      <c r="AC114" s="275">
        <f t="shared" si="61"/>
        <v>0</v>
      </c>
      <c r="AD114" s="275">
        <f t="shared" si="61"/>
        <v>0</v>
      </c>
      <c r="AE114" s="275">
        <f t="shared" si="61"/>
        <v>0</v>
      </c>
      <c r="AF114" s="275">
        <f t="shared" si="61"/>
        <v>0</v>
      </c>
      <c r="AG114" s="275">
        <f t="shared" si="61"/>
        <v>0</v>
      </c>
      <c r="AH114" s="275">
        <f t="shared" si="61"/>
        <v>0</v>
      </c>
      <c r="AI114" s="275">
        <f t="shared" si="61"/>
        <v>0</v>
      </c>
      <c r="AJ114" s="275">
        <f t="shared" si="61"/>
        <v>0</v>
      </c>
      <c r="AK114" s="275">
        <f t="shared" si="61"/>
        <v>0</v>
      </c>
      <c r="AL114" s="275">
        <f t="shared" si="61"/>
        <v>0</v>
      </c>
      <c r="AM114" s="276">
        <f>AL114</f>
        <v>0</v>
      </c>
    </row>
    <row r="115" spans="2:39" ht="28.5" hidden="1" customHeight="1">
      <c r="B115" s="238"/>
      <c r="C115" s="2082"/>
      <c r="D115" s="2118" t="s">
        <v>641</v>
      </c>
      <c r="E115" s="2118"/>
      <c r="F115" s="231"/>
      <c r="G115" s="246">
        <f>+G83+G85+G90+G98+G108</f>
        <v>0</v>
      </c>
      <c r="H115" s="232">
        <f t="shared" ref="H115:AL115" si="62">+G115+H110-H83</f>
        <v>0</v>
      </c>
      <c r="I115" s="232">
        <f t="shared" si="62"/>
        <v>0</v>
      </c>
      <c r="J115" s="232">
        <f t="shared" si="62"/>
        <v>0</v>
      </c>
      <c r="K115" s="232">
        <f t="shared" si="62"/>
        <v>0</v>
      </c>
      <c r="L115" s="232">
        <f t="shared" si="62"/>
        <v>0</v>
      </c>
      <c r="M115" s="232">
        <f t="shared" si="62"/>
        <v>0</v>
      </c>
      <c r="N115" s="232">
        <f t="shared" si="62"/>
        <v>0</v>
      </c>
      <c r="O115" s="232">
        <f t="shared" si="62"/>
        <v>0</v>
      </c>
      <c r="P115" s="232">
        <f t="shared" si="62"/>
        <v>0</v>
      </c>
      <c r="Q115" s="232">
        <f t="shared" si="62"/>
        <v>0</v>
      </c>
      <c r="R115" s="232">
        <f t="shared" si="62"/>
        <v>0</v>
      </c>
      <c r="S115" s="232">
        <f t="shared" si="62"/>
        <v>0</v>
      </c>
      <c r="T115" s="232">
        <f t="shared" si="62"/>
        <v>0</v>
      </c>
      <c r="U115" s="232">
        <f t="shared" si="62"/>
        <v>0</v>
      </c>
      <c r="V115" s="232">
        <f t="shared" si="62"/>
        <v>0</v>
      </c>
      <c r="W115" s="232">
        <f t="shared" si="62"/>
        <v>0</v>
      </c>
      <c r="X115" s="232">
        <f t="shared" si="62"/>
        <v>0</v>
      </c>
      <c r="Y115" s="232">
        <f t="shared" si="62"/>
        <v>0</v>
      </c>
      <c r="Z115" s="232">
        <f t="shared" si="62"/>
        <v>0</v>
      </c>
      <c r="AA115" s="232">
        <f t="shared" si="62"/>
        <v>0</v>
      </c>
      <c r="AB115" s="232">
        <f t="shared" si="62"/>
        <v>0</v>
      </c>
      <c r="AC115" s="232">
        <f t="shared" si="62"/>
        <v>0</v>
      </c>
      <c r="AD115" s="232">
        <f t="shared" si="62"/>
        <v>0</v>
      </c>
      <c r="AE115" s="232">
        <f t="shared" si="62"/>
        <v>0</v>
      </c>
      <c r="AF115" s="232">
        <f t="shared" si="62"/>
        <v>0</v>
      </c>
      <c r="AG115" s="232">
        <f t="shared" si="62"/>
        <v>0</v>
      </c>
      <c r="AH115" s="232">
        <f t="shared" si="62"/>
        <v>0</v>
      </c>
      <c r="AI115" s="232">
        <f t="shared" si="62"/>
        <v>0</v>
      </c>
      <c r="AJ115" s="232">
        <f t="shared" si="62"/>
        <v>0</v>
      </c>
      <c r="AK115" s="232">
        <f t="shared" si="62"/>
        <v>0</v>
      </c>
      <c r="AL115" s="232">
        <f t="shared" si="62"/>
        <v>0</v>
      </c>
      <c r="AM115" s="267">
        <f>AL115</f>
        <v>0</v>
      </c>
    </row>
    <row r="116" spans="2:39" ht="28.5" hidden="1" customHeight="1" thickBot="1">
      <c r="B116" s="238"/>
      <c r="C116" s="2083"/>
      <c r="D116" s="2119" t="s">
        <v>8</v>
      </c>
      <c r="E116" s="2119"/>
      <c r="F116" s="228"/>
      <c r="G116" s="229"/>
      <c r="H116" s="230">
        <f>+H115-H114</f>
        <v>0</v>
      </c>
      <c r="I116" s="230">
        <f t="shared" ref="I116:AL116" si="63">+I115-I114</f>
        <v>0</v>
      </c>
      <c r="J116" s="230">
        <f t="shared" si="63"/>
        <v>0</v>
      </c>
      <c r="K116" s="230">
        <f t="shared" si="63"/>
        <v>0</v>
      </c>
      <c r="L116" s="230">
        <f t="shared" si="63"/>
        <v>0</v>
      </c>
      <c r="M116" s="230">
        <f t="shared" si="63"/>
        <v>0</v>
      </c>
      <c r="N116" s="230">
        <f t="shared" si="63"/>
        <v>0</v>
      </c>
      <c r="O116" s="230">
        <f t="shared" si="63"/>
        <v>0</v>
      </c>
      <c r="P116" s="230">
        <f t="shared" si="63"/>
        <v>0</v>
      </c>
      <c r="Q116" s="230">
        <f t="shared" si="63"/>
        <v>0</v>
      </c>
      <c r="R116" s="230">
        <f t="shared" si="63"/>
        <v>0</v>
      </c>
      <c r="S116" s="230">
        <f t="shared" si="63"/>
        <v>0</v>
      </c>
      <c r="T116" s="230">
        <f t="shared" si="63"/>
        <v>0</v>
      </c>
      <c r="U116" s="230">
        <f t="shared" si="63"/>
        <v>0</v>
      </c>
      <c r="V116" s="230">
        <f t="shared" si="63"/>
        <v>0</v>
      </c>
      <c r="W116" s="230">
        <f t="shared" si="63"/>
        <v>0</v>
      </c>
      <c r="X116" s="230">
        <f t="shared" si="63"/>
        <v>0</v>
      </c>
      <c r="Y116" s="230">
        <f t="shared" si="63"/>
        <v>0</v>
      </c>
      <c r="Z116" s="230">
        <f t="shared" si="63"/>
        <v>0</v>
      </c>
      <c r="AA116" s="230">
        <f t="shared" si="63"/>
        <v>0</v>
      </c>
      <c r="AB116" s="230">
        <f t="shared" si="63"/>
        <v>0</v>
      </c>
      <c r="AC116" s="230">
        <f t="shared" si="63"/>
        <v>0</v>
      </c>
      <c r="AD116" s="230">
        <f t="shared" si="63"/>
        <v>0</v>
      </c>
      <c r="AE116" s="230">
        <f t="shared" si="63"/>
        <v>0</v>
      </c>
      <c r="AF116" s="230">
        <f t="shared" si="63"/>
        <v>0</v>
      </c>
      <c r="AG116" s="230">
        <f t="shared" si="63"/>
        <v>0</v>
      </c>
      <c r="AH116" s="230">
        <f t="shared" si="63"/>
        <v>0</v>
      </c>
      <c r="AI116" s="230">
        <f t="shared" si="63"/>
        <v>0</v>
      </c>
      <c r="AJ116" s="230">
        <f t="shared" si="63"/>
        <v>0</v>
      </c>
      <c r="AK116" s="230">
        <f t="shared" si="63"/>
        <v>0</v>
      </c>
      <c r="AL116" s="230">
        <f t="shared" si="63"/>
        <v>0</v>
      </c>
      <c r="AM116" s="268">
        <f>+AL116+AM115-AM114</f>
        <v>0</v>
      </c>
    </row>
    <row r="118" spans="2:39" ht="16.8" thickBot="1"/>
    <row r="119" spans="2:39" ht="30.75" customHeight="1" thickTop="1">
      <c r="B119" s="38"/>
      <c r="C119" s="1666" t="s">
        <v>431</v>
      </c>
      <c r="D119" s="2067" t="s">
        <v>120</v>
      </c>
      <c r="E119" s="2068"/>
      <c r="F119" s="1146"/>
      <c r="H119" s="1148">
        <f>SUMIF(MLF・ピポット!$D$98:$D$137,$D$119:$D$125,MLF・ピポット!H$98:H$137)</f>
        <v>0</v>
      </c>
      <c r="I119" s="1148">
        <f>SUMIF(MLF・ピポット!$D$98:$D$137,$D$119:$D$125,MLF・ピポット!I$98:I$137)</f>
        <v>0</v>
      </c>
      <c r="J119" s="1148">
        <f>SUMIF(MLF・ピポット!$D$98:$D$137,$D$119:$D$125,MLF・ピポット!J$98:J$137)</f>
        <v>0</v>
      </c>
      <c r="K119" s="1148">
        <f>SUMIF(MLF・ピポット!$D$98:$D$137,$D$119:$D$125,MLF・ピポット!K$98:K$137)</f>
        <v>0</v>
      </c>
      <c r="L119" s="1148">
        <f>SUMIF(MLF・ピポット!$D$98:$D$137,$D$119:$D$125,MLF・ピポット!L$98:L$137)</f>
        <v>0</v>
      </c>
      <c r="M119" s="1148">
        <f>SUMIF(MLF・ピポット!$D$98:$D$137,$D$119:$D$125,MLF・ピポット!M$98:M$137)</f>
        <v>0</v>
      </c>
      <c r="N119" s="1148">
        <f>SUMIF(MLF・ピポット!$D$98:$D$137,$D$119:$D$125,MLF・ピポット!N$98:N$137)</f>
        <v>0</v>
      </c>
      <c r="O119" s="1148">
        <f>SUMIF(MLF・ピポット!$D$98:$D$137,$D$119:$D$125,MLF・ピポット!O$98:O$137)</f>
        <v>0</v>
      </c>
      <c r="P119" s="1148">
        <f>SUMIF(MLF・ピポット!$D$98:$D$137,$D$119:$D$125,MLF・ピポット!P$98:P$137)</f>
        <v>0</v>
      </c>
      <c r="Q119" s="1148">
        <f>SUMIF(MLF・ピポット!$D$98:$D$137,$D$119:$D$125,MLF・ピポット!Q$98:Q$137)</f>
        <v>0</v>
      </c>
      <c r="R119" s="1148">
        <f>SUMIF(MLF・ピポット!$D$98:$D$137,$D$119:$D$125,MLF・ピポット!R$98:R$137)</f>
        <v>0</v>
      </c>
      <c r="S119" s="1148">
        <f>SUMIF(MLF・ピポット!$D$98:$D$137,$D$119:$D$125,MLF・ピポット!S$98:S$137)</f>
        <v>0</v>
      </c>
      <c r="T119" s="1148">
        <f>SUMIF(MLF・ピポット!$D$98:$D$137,$D$119:$D$125,MLF・ピポット!T$98:T$137)</f>
        <v>40</v>
      </c>
      <c r="U119" s="1148">
        <f>SUMIF(MLF・ピポット!$D$98:$D$137,$D$119:$D$125,MLF・ピポット!U$98:U$137)</f>
        <v>80</v>
      </c>
      <c r="V119" s="1148">
        <f>SUMIF(MLF・ピポット!$D$98:$D$137,$D$119:$D$125,MLF・ピポット!V$98:V$137)</f>
        <v>80</v>
      </c>
      <c r="W119" s="1148">
        <f>SUMIF(MLF・ピポット!$D$98:$D$137,$D$119:$D$125,MLF・ピポット!W$98:W$137)</f>
        <v>0</v>
      </c>
      <c r="X119" s="1148">
        <f>SUMIF(MLF・ピポット!$D$98:$D$137,$D$119:$D$125,MLF・ピポット!X$98:X$137)</f>
        <v>0</v>
      </c>
      <c r="Y119" s="1148">
        <f>SUMIF(MLF・ピポット!$D$98:$D$137,$D$119:$D$125,MLF・ピポット!Y$98:Y$137)</f>
        <v>80</v>
      </c>
      <c r="Z119" s="1148">
        <f>SUMIF(MLF・ピポット!$D$98:$D$137,$D$119:$D$125,MLF・ピポット!Z$98:Z$137)</f>
        <v>80</v>
      </c>
      <c r="AA119" s="1148">
        <f>SUMIF(MLF・ピポット!$D$98:$D$137,$D$119:$D$125,MLF・ピポット!AA$98:AA$137)</f>
        <v>80</v>
      </c>
      <c r="AB119" s="1148">
        <f>SUMIF(MLF・ピポット!$D$98:$D$137,$D$119:$D$125,MLF・ピポット!AB$98:AB$137)</f>
        <v>80</v>
      </c>
      <c r="AC119" s="1148">
        <f>SUMIF(MLF・ピポット!$D$98:$D$137,$D$119:$D$125,MLF・ピポット!AC$98:AC$137)</f>
        <v>80</v>
      </c>
      <c r="AD119" s="1148">
        <f>SUMIF(MLF・ピポット!$D$98:$D$137,$D$119:$D$125,MLF・ピポット!AD$98:AD$137)</f>
        <v>0</v>
      </c>
      <c r="AE119" s="1148">
        <f>SUMIF(MLF・ピポット!$D$98:$D$137,$D$119:$D$125,MLF・ピポット!AE$98:AE$137)</f>
        <v>0</v>
      </c>
      <c r="AF119" s="1148">
        <f>SUMIF(MLF・ピポット!$D$98:$D$137,$D$119:$D$125,MLF・ピポット!AF$98:AF$137)</f>
        <v>80</v>
      </c>
      <c r="AG119" s="1148">
        <f>SUMIF(MLF・ピポット!$D$98:$D$137,$D$119:$D$125,MLF・ピポット!AG$98:AG$137)</f>
        <v>80</v>
      </c>
      <c r="AH119" s="1148">
        <f>SUMIF(MLF・ピポット!$D$98:$D$137,$D$119:$D$125,MLF・ピポット!AH$98:AH$137)</f>
        <v>80</v>
      </c>
      <c r="AI119" s="1148">
        <f>SUMIF(MLF・ピポット!$D$98:$D$137,$D$119:$D$125,MLF・ピポット!AI$98:AI$137)</f>
        <v>80</v>
      </c>
      <c r="AJ119" s="1148">
        <f>SUMIF(MLF・ピポット!$D$98:$D$137,$D$119:$D$125,MLF・ピポット!AJ$98:AJ$137)</f>
        <v>0</v>
      </c>
      <c r="AK119" s="1148">
        <f>SUMIF(MLF・ピポット!$D$98:$D$137,$D$119:$D$125,MLF・ピポット!AK$98:AK$137)</f>
        <v>0</v>
      </c>
      <c r="AL119" s="1148">
        <f>SUMIF(MLF・ピポット!$D$98:$D$137,$D$119:$D$125,MLF・ピポット!AL$98:AL$137)</f>
        <v>0</v>
      </c>
    </row>
    <row r="120" spans="2:39" ht="30.75" customHeight="1" thickBot="1">
      <c r="B120" s="38"/>
      <c r="C120" s="1667"/>
      <c r="D120" s="2049" t="s">
        <v>54</v>
      </c>
      <c r="E120" s="2050"/>
      <c r="F120" s="1153"/>
      <c r="H120" s="1181">
        <f>SUMIF(MLF・ピポット!$D$98:$D$137,$D$119:$D$125,MLF・ピポット!H$98:H$137)</f>
        <v>0</v>
      </c>
      <c r="I120" s="1155">
        <f>SUMIF(MLF・ピポット!$D$98:$D$137,$D$119:$D$125,MLF・ピポット!I$98:I$137)</f>
        <v>0</v>
      </c>
      <c r="J120" s="1155">
        <f>SUMIF(MLF・ピポット!$D$98:$D$137,$D$119:$D$125,MLF・ピポット!J$98:J$137)</f>
        <v>0</v>
      </c>
      <c r="K120" s="1155">
        <f>SUMIF(MLF・ピポット!$D$98:$D$137,$D$119:$D$125,MLF・ピポット!K$98:K$137)</f>
        <v>0</v>
      </c>
      <c r="L120" s="1155">
        <f>SUMIF(MLF・ピポット!$D$98:$D$137,$D$119:$D$125,MLF・ピポット!L$98:L$137)</f>
        <v>0</v>
      </c>
      <c r="M120" s="1155">
        <f>SUMIF(MLF・ピポット!$D$98:$D$137,$D$119:$D$125,MLF・ピポット!M$98:M$137)</f>
        <v>0</v>
      </c>
      <c r="N120" s="1155">
        <f>SUMIF(MLF・ピポット!$D$98:$D$137,$D$119:$D$125,MLF・ピポット!N$98:N$137)</f>
        <v>0</v>
      </c>
      <c r="O120" s="1155">
        <f>SUMIF(MLF・ピポット!$D$98:$D$137,$D$119:$D$125,MLF・ピポット!O$98:O$137)</f>
        <v>0</v>
      </c>
      <c r="P120" s="1155">
        <f>SUMIF(MLF・ピポット!$D$98:$D$137,$D$119:$D$125,MLF・ピポット!P$98:P$137)</f>
        <v>0</v>
      </c>
      <c r="Q120" s="1155">
        <f>SUMIF(MLF・ピポット!$D$98:$D$137,$D$119:$D$125,MLF・ピポット!Q$98:Q$137)</f>
        <v>0</v>
      </c>
      <c r="R120" s="1155">
        <f>SUMIF(MLF・ピポット!$D$98:$D$137,$D$119:$D$125,MLF・ピポット!R$98:R$137)</f>
        <v>0</v>
      </c>
      <c r="S120" s="1155">
        <f>SUMIF(MLF・ピポット!$D$98:$D$137,$D$119:$D$125,MLF・ピポット!S$98:S$137)</f>
        <v>0</v>
      </c>
      <c r="T120" s="1155">
        <f>SUMIF(MLF・ピポット!$D$98:$D$137,$D$119:$D$125,MLF・ピポット!T$98:T$137)</f>
        <v>20</v>
      </c>
      <c r="U120" s="1155">
        <f>SUMIF(MLF・ピポット!$D$98:$D$137,$D$119:$D$125,MLF・ピポット!U$98:U$137)</f>
        <v>0</v>
      </c>
      <c r="V120" s="1155">
        <f>SUMIF(MLF・ピポット!$D$98:$D$137,$D$119:$D$125,MLF・ピポット!V$98:V$137)</f>
        <v>0</v>
      </c>
      <c r="W120" s="1155">
        <f>SUMIF(MLF・ピポット!$D$98:$D$137,$D$119:$D$125,MLF・ピポット!W$98:W$137)</f>
        <v>0</v>
      </c>
      <c r="X120" s="1155">
        <f>SUMIF(MLF・ピポット!$D$98:$D$137,$D$119:$D$125,MLF・ピポット!X$98:X$137)</f>
        <v>0</v>
      </c>
      <c r="Y120" s="1155">
        <f>SUMIF(MLF・ピポット!$D$98:$D$137,$D$119:$D$125,MLF・ピポット!Y$98:Y$137)</f>
        <v>0</v>
      </c>
      <c r="Z120" s="1155">
        <f>SUMIF(MLF・ピポット!$D$98:$D$137,$D$119:$D$125,MLF・ピポット!Z$98:Z$137)</f>
        <v>0</v>
      </c>
      <c r="AA120" s="1155">
        <f>SUMIF(MLF・ピポット!$D$98:$D$137,$D$119:$D$125,MLF・ピポット!AA$98:AA$137)</f>
        <v>0</v>
      </c>
      <c r="AB120" s="1155">
        <f>SUMIF(MLF・ピポット!$D$98:$D$137,$D$119:$D$125,MLF・ピポット!AB$98:AB$137)</f>
        <v>0</v>
      </c>
      <c r="AC120" s="1155">
        <f>SUMIF(MLF・ピポット!$D$98:$D$137,$D$119:$D$125,MLF・ピポット!AC$98:AC$137)</f>
        <v>0</v>
      </c>
      <c r="AD120" s="1155">
        <f>SUMIF(MLF・ピポット!$D$98:$D$137,$D$119:$D$125,MLF・ピポット!AD$98:AD$137)</f>
        <v>0</v>
      </c>
      <c r="AE120" s="1155">
        <f>SUMIF(MLF・ピポット!$D$98:$D$137,$D$119:$D$125,MLF・ピポット!AE$98:AE$137)</f>
        <v>0</v>
      </c>
      <c r="AF120" s="1155">
        <f>SUMIF(MLF・ピポット!$D$98:$D$137,$D$119:$D$125,MLF・ピポット!AF$98:AF$137)</f>
        <v>0</v>
      </c>
      <c r="AG120" s="1155">
        <f>SUMIF(MLF・ピポット!$D$98:$D$137,$D$119:$D$125,MLF・ピポット!AG$98:AG$137)</f>
        <v>0</v>
      </c>
      <c r="AH120" s="1155">
        <f>SUMIF(MLF・ピポット!$D$98:$D$137,$D$119:$D$125,MLF・ピポット!AH$98:AH$137)</f>
        <v>0</v>
      </c>
      <c r="AI120" s="1155">
        <f>SUMIF(MLF・ピポット!$D$98:$D$137,$D$119:$D$125,MLF・ピポット!AI$98:AI$137)</f>
        <v>0</v>
      </c>
      <c r="AJ120" s="1155">
        <f>SUMIF(MLF・ピポット!$D$98:$D$137,$D$119:$D$125,MLF・ピポット!AJ$98:AJ$137)</f>
        <v>0</v>
      </c>
      <c r="AK120" s="1155">
        <f>SUMIF(MLF・ピポット!$D$98:$D$137,$D$119:$D$125,MLF・ピポット!AK$98:AK$137)</f>
        <v>0</v>
      </c>
      <c r="AL120" s="1155">
        <f>SUMIF(MLF・ピポット!$D$98:$D$137,$D$119:$D$125,MLF・ピポット!AL$98:AL$137)</f>
        <v>0</v>
      </c>
    </row>
    <row r="121" spans="2:39" ht="30.75" customHeight="1" thickTop="1">
      <c r="B121" s="38"/>
      <c r="C121" s="1667"/>
      <c r="D121" s="2051" t="s">
        <v>40</v>
      </c>
      <c r="E121" s="2052"/>
      <c r="F121" s="1159"/>
      <c r="H121" s="1160">
        <f>SUMIF(MLF・ピポット!$D$98:$D$137,$D$119:$D$125,MLF・ピポット!H$98:H$137)</f>
        <v>0</v>
      </c>
      <c r="I121" s="1160">
        <f>SUMIF(MLF・ピポット!$D$98:$D$137,$D$119:$D$125,MLF・ピポット!I$98:I$137)</f>
        <v>0</v>
      </c>
      <c r="J121" s="1160">
        <f>SUMIF(MLF・ピポット!$D$98:$D$137,$D$119:$D$125,MLF・ピポット!J$98:J$137)</f>
        <v>0</v>
      </c>
      <c r="K121" s="1160">
        <f>SUMIF(MLF・ピポット!$D$98:$D$137,$D$119:$D$125,MLF・ピポット!K$98:K$137)</f>
        <v>0</v>
      </c>
      <c r="L121" s="1160">
        <f>SUMIF(MLF・ピポット!$D$98:$D$137,$D$119:$D$125,MLF・ピポット!L$98:L$137)</f>
        <v>0</v>
      </c>
      <c r="M121" s="1160">
        <f>SUMIF(MLF・ピポット!$D$98:$D$137,$D$119:$D$125,MLF・ピポット!M$98:M$137)</f>
        <v>0</v>
      </c>
      <c r="N121" s="1160">
        <f>SUMIF(MLF・ピポット!$D$98:$D$137,$D$119:$D$125,MLF・ピポット!N$98:N$137)</f>
        <v>0</v>
      </c>
      <c r="O121" s="1160">
        <f>SUMIF(MLF・ピポット!$D$98:$D$137,$D$119:$D$125,MLF・ピポット!O$98:O$137)</f>
        <v>0</v>
      </c>
      <c r="P121" s="1160">
        <f>SUMIF(MLF・ピポット!$D$98:$D$137,$D$119:$D$125,MLF・ピポット!P$98:P$137)</f>
        <v>0</v>
      </c>
      <c r="Q121" s="1160">
        <f>SUMIF(MLF・ピポット!$D$98:$D$137,$D$119:$D$125,MLF・ピポット!Q$98:Q$137)</f>
        <v>0</v>
      </c>
      <c r="R121" s="1160">
        <f>SUMIF(MLF・ピポット!$D$98:$D$137,$D$119:$D$125,MLF・ピポット!R$98:R$137)</f>
        <v>0</v>
      </c>
      <c r="S121" s="1160">
        <f>SUMIF(MLF・ピポット!$D$98:$D$137,$D$119:$D$125,MLF・ピポット!S$98:S$137)</f>
        <v>0</v>
      </c>
      <c r="T121" s="1160">
        <f>SUMIF(MLF・ピポット!$D$98:$D$137,$D$119:$D$125,MLF・ピポット!T$98:T$137)</f>
        <v>80</v>
      </c>
      <c r="U121" s="1160">
        <f>SUMIF(MLF・ピポット!$D$98:$D$137,$D$119:$D$125,MLF・ピポット!U$98:U$137)</f>
        <v>80</v>
      </c>
      <c r="V121" s="1160">
        <f>SUMIF(MLF・ピポット!$D$98:$D$137,$D$119:$D$125,MLF・ピポット!V$98:V$137)</f>
        <v>80</v>
      </c>
      <c r="W121" s="1160">
        <f>SUMIF(MLF・ピポット!$D$98:$D$137,$D$119:$D$125,MLF・ピポット!W$98:W$137)</f>
        <v>0</v>
      </c>
      <c r="X121" s="1160">
        <f>SUMIF(MLF・ピポット!$D$98:$D$137,$D$119:$D$125,MLF・ピポット!X$98:X$137)</f>
        <v>0</v>
      </c>
      <c r="Y121" s="1160">
        <f>SUMIF(MLF・ピポット!$D$98:$D$137,$D$119:$D$125,MLF・ピポット!Y$98:Y$137)</f>
        <v>80</v>
      </c>
      <c r="Z121" s="1160">
        <f>SUMIF(MLF・ピポット!$D$98:$D$137,$D$119:$D$125,MLF・ピポット!Z$98:Z$137)</f>
        <v>80</v>
      </c>
      <c r="AA121" s="1160">
        <f>SUMIF(MLF・ピポット!$D$98:$D$137,$D$119:$D$125,MLF・ピポット!AA$98:AA$137)</f>
        <v>100</v>
      </c>
      <c r="AB121" s="1160">
        <f>SUMIF(MLF・ピポット!$D$98:$D$137,$D$119:$D$125,MLF・ピポット!AB$98:AB$137)</f>
        <v>100</v>
      </c>
      <c r="AC121" s="1160">
        <f>SUMIF(MLF・ピポット!$D$98:$D$137,$D$119:$D$125,MLF・ピポット!AC$98:AC$137)</f>
        <v>100</v>
      </c>
      <c r="AD121" s="1160">
        <f>SUMIF(MLF・ピポット!$D$98:$D$137,$D$119:$D$125,MLF・ピポット!AD$98:AD$137)</f>
        <v>0</v>
      </c>
      <c r="AE121" s="1160">
        <f>SUMIF(MLF・ピポット!$D$98:$D$137,$D$119:$D$125,MLF・ピポット!AE$98:AE$137)</f>
        <v>0</v>
      </c>
      <c r="AF121" s="1160">
        <f>SUMIF(MLF・ピポット!$D$98:$D$137,$D$119:$D$125,MLF・ピポット!AF$98:AF$137)</f>
        <v>100</v>
      </c>
      <c r="AG121" s="1160">
        <f>SUMIF(MLF・ピポット!$D$98:$D$137,$D$119:$D$125,MLF・ピポット!AG$98:AG$137)</f>
        <v>100</v>
      </c>
      <c r="AH121" s="1160">
        <f>SUMIF(MLF・ピポット!$D$98:$D$137,$D$119:$D$125,MLF・ピポット!AH$98:AH$137)</f>
        <v>100</v>
      </c>
      <c r="AI121" s="1160">
        <f>SUMIF(MLF・ピポット!$D$98:$D$137,$D$119:$D$125,MLF・ピポット!AI$98:AI$137)</f>
        <v>100</v>
      </c>
      <c r="AJ121" s="1160">
        <f>SUMIF(MLF・ピポット!$D$98:$D$137,$D$119:$D$125,MLF・ピポット!AJ$98:AJ$137)</f>
        <v>100</v>
      </c>
      <c r="AK121" s="1160">
        <f>SUMIF(MLF・ピポット!$D$98:$D$137,$D$119:$D$125,MLF・ピポット!AK$98:AK$137)</f>
        <v>0</v>
      </c>
      <c r="AL121" s="1160">
        <f>SUMIF(MLF・ピポット!$D$98:$D$137,$D$119:$D$125,MLF・ピポット!AL$98:AL$137)</f>
        <v>0</v>
      </c>
    </row>
    <row r="122" spans="2:39" ht="41.4">
      <c r="B122"/>
      <c r="C122" s="1667"/>
      <c r="D122" s="2053" t="s">
        <v>140</v>
      </c>
      <c r="E122" s="2054"/>
      <c r="F122" s="1164"/>
      <c r="H122" s="1160">
        <f>SUMIF(MLF・ピポット!$D$98:$D$137,$D$119:$D$125,MLF・ピポット!H$98:H$137)</f>
        <v>0</v>
      </c>
      <c r="I122" s="1160">
        <f>SUMIF(MLF・ピポット!$D$98:$D$137,$D$119:$D$125,MLF・ピポット!I$98:I$137)</f>
        <v>0</v>
      </c>
      <c r="J122" s="1160">
        <f>SUMIF(MLF・ピポット!$D$98:$D$137,$D$119:$D$125,MLF・ピポット!J$98:J$137)</f>
        <v>0</v>
      </c>
      <c r="K122" s="1160">
        <f>SUMIF(MLF・ピポット!$D$98:$D$137,$D$119:$D$125,MLF・ピポット!K$98:K$137)</f>
        <v>0</v>
      </c>
      <c r="L122" s="1160">
        <f>SUMIF(MLF・ピポット!$D$98:$D$137,$D$119:$D$125,MLF・ピポット!L$98:L$137)</f>
        <v>0</v>
      </c>
      <c r="M122" s="1160">
        <f>SUMIF(MLF・ピポット!$D$98:$D$137,$D$119:$D$125,MLF・ピポット!M$98:M$137)</f>
        <v>0</v>
      </c>
      <c r="N122" s="1160">
        <f>SUMIF(MLF・ピポット!$D$98:$D$137,$D$119:$D$125,MLF・ピポット!N$98:N$137)</f>
        <v>0</v>
      </c>
      <c r="O122" s="1160">
        <f>SUMIF(MLF・ピポット!$D$98:$D$137,$D$119:$D$125,MLF・ピポット!O$98:O$137)</f>
        <v>0</v>
      </c>
      <c r="P122" s="1160">
        <f>SUMIF(MLF・ピポット!$D$98:$D$137,$D$119:$D$125,MLF・ピポット!P$98:P$137)</f>
        <v>0</v>
      </c>
      <c r="Q122" s="1160">
        <f>SUMIF(MLF・ピポット!$D$98:$D$137,$D$119:$D$125,MLF・ピポット!Q$98:Q$137)</f>
        <v>0</v>
      </c>
      <c r="R122" s="1160">
        <f>SUMIF(MLF・ピポット!$D$98:$D$137,$D$119:$D$125,MLF・ピポット!R$98:R$137)</f>
        <v>0</v>
      </c>
      <c r="S122" s="1160">
        <f>SUMIF(MLF・ピポット!$D$98:$D$137,$D$119:$D$125,MLF・ピポット!S$98:S$137)</f>
        <v>0</v>
      </c>
      <c r="T122" s="1160">
        <f>SUMIF(MLF・ピポット!$D$98:$D$137,$D$119:$D$125,MLF・ピポット!T$98:T$137)</f>
        <v>20</v>
      </c>
      <c r="U122" s="1160">
        <f>SUMIF(MLF・ピポット!$D$98:$D$137,$D$119:$D$125,MLF・ピポット!U$98:U$137)</f>
        <v>0</v>
      </c>
      <c r="V122" s="1160">
        <f>SUMIF(MLF・ピポット!$D$98:$D$137,$D$119:$D$125,MLF・ピポット!V$98:V$137)</f>
        <v>20</v>
      </c>
      <c r="W122" s="1160">
        <f>SUMIF(MLF・ピポット!$D$98:$D$137,$D$119:$D$125,MLF・ピポット!W$98:W$137)</f>
        <v>0</v>
      </c>
      <c r="X122" s="1160">
        <f>SUMIF(MLF・ピポット!$D$98:$D$137,$D$119:$D$125,MLF・ピポット!X$98:X$137)</f>
        <v>0</v>
      </c>
      <c r="Y122" s="1160">
        <f>SUMIF(MLF・ピポット!$D$98:$D$137,$D$119:$D$125,MLF・ピポット!Y$98:Y$137)</f>
        <v>80</v>
      </c>
      <c r="Z122" s="1160">
        <f>SUMIF(MLF・ピポット!$D$98:$D$137,$D$119:$D$125,MLF・ピポット!Z$98:Z$137)</f>
        <v>20</v>
      </c>
      <c r="AA122" s="1160">
        <f>SUMIF(MLF・ピポット!$D$98:$D$137,$D$119:$D$125,MLF・ピポット!AA$98:AA$137)</f>
        <v>80</v>
      </c>
      <c r="AB122" s="1160">
        <f>SUMIF(MLF・ピポット!$D$98:$D$137,$D$119:$D$125,MLF・ピポット!AB$98:AB$137)</f>
        <v>40</v>
      </c>
      <c r="AC122" s="1160">
        <f>SUMIF(MLF・ピポット!$D$98:$D$137,$D$119:$D$125,MLF・ピポット!AC$98:AC$137)</f>
        <v>100</v>
      </c>
      <c r="AD122" s="1160">
        <f>SUMIF(MLF・ピポット!$D$98:$D$137,$D$119:$D$125,MLF・ピポット!AD$98:AD$137)</f>
        <v>0</v>
      </c>
      <c r="AE122" s="1160">
        <f>SUMIF(MLF・ピポット!$D$98:$D$137,$D$119:$D$125,MLF・ピポット!AE$98:AE$137)</f>
        <v>0</v>
      </c>
      <c r="AF122" s="1160">
        <f>SUMIF(MLF・ピポット!$D$98:$D$137,$D$119:$D$125,MLF・ピポット!AF$98:AF$137)</f>
        <v>140</v>
      </c>
      <c r="AG122" s="1160">
        <f>SUMIF(MLF・ピポット!$D$98:$D$137,$D$119:$D$125,MLF・ピポット!AG$98:AG$137)</f>
        <v>120</v>
      </c>
      <c r="AH122" s="1160">
        <f>SUMIF(MLF・ピポット!$D$98:$D$137,$D$119:$D$125,MLF・ピポット!AH$98:AH$137)</f>
        <v>100</v>
      </c>
      <c r="AI122" s="1160">
        <f>SUMIF(MLF・ピポット!$D$98:$D$137,$D$119:$D$125,MLF・ピポット!AI$98:AI$137)</f>
        <v>100</v>
      </c>
      <c r="AJ122" s="1160">
        <f>SUMIF(MLF・ピポット!$D$98:$D$137,$D$119:$D$125,MLF・ピポット!AJ$98:AJ$137)</f>
        <v>100</v>
      </c>
      <c r="AK122" s="1160">
        <f>SUMIF(MLF・ピポット!$D$98:$D$137,$D$119:$D$125,MLF・ピポット!AK$98:AK$137)</f>
        <v>0</v>
      </c>
      <c r="AL122" s="1160">
        <f>SUMIF(MLF・ピポット!$D$98:$D$137,$D$119:$D$125,MLF・ピポット!AL$98:AL$137)</f>
        <v>0</v>
      </c>
    </row>
    <row r="123" spans="2:39" ht="41.4">
      <c r="B123"/>
      <c r="C123" s="1667"/>
      <c r="D123" s="2055" t="s">
        <v>144</v>
      </c>
      <c r="E123" s="2056"/>
      <c r="F123" s="1166"/>
      <c r="H123" s="1155">
        <f>SUMIF(MLF・ピポット!$D$98:$D$137,$D$119:$D$125,MLF・ピポット!H$98:H$137)</f>
        <v>0</v>
      </c>
      <c r="I123" s="1155">
        <f>SUMIF(MLF・ピポット!$D$98:$D$137,$D$119:$D$125,MLF・ピポット!I$98:I$137)</f>
        <v>0</v>
      </c>
      <c r="J123" s="1155">
        <f>SUMIF(MLF・ピポット!$D$98:$D$137,$D$119:$D$125,MLF・ピポット!J$98:J$137)</f>
        <v>0</v>
      </c>
      <c r="K123" s="1155">
        <f>SUMIF(MLF・ピポット!$D$98:$D$137,$D$119:$D$125,MLF・ピポット!K$98:K$137)</f>
        <v>0</v>
      </c>
      <c r="L123" s="1155">
        <f>SUMIF(MLF・ピポット!$D$98:$D$137,$D$119:$D$125,MLF・ピポット!L$98:L$137)</f>
        <v>0</v>
      </c>
      <c r="M123" s="1155">
        <f>SUMIF(MLF・ピポット!$D$98:$D$137,$D$119:$D$125,MLF・ピポット!M$98:M$137)</f>
        <v>180</v>
      </c>
      <c r="N123" s="1155">
        <f>SUMIF(MLF・ピポット!$D$98:$D$137,$D$119:$D$125,MLF・ピポット!N$98:N$137)</f>
        <v>210</v>
      </c>
      <c r="O123" s="1155">
        <f>SUMIF(MLF・ピポット!$D$98:$D$137,$D$119:$D$125,MLF・ピポット!O$98:O$137)</f>
        <v>180</v>
      </c>
      <c r="P123" s="1155">
        <f>SUMIF(MLF・ピポット!$D$98:$D$137,$D$119:$D$125,MLF・ピポット!P$98:P$137)</f>
        <v>0</v>
      </c>
      <c r="Q123" s="1155">
        <f>SUMIF(MLF・ピポット!$D$98:$D$137,$D$119:$D$125,MLF・ピポット!Q$98:Q$137)</f>
        <v>0</v>
      </c>
      <c r="R123" s="1155">
        <f>SUMIF(MLF・ピポット!$D$98:$D$137,$D$119:$D$125,MLF・ピポット!R$98:R$137)</f>
        <v>0</v>
      </c>
      <c r="S123" s="1155">
        <f>SUMIF(MLF・ピポット!$D$98:$D$137,$D$119:$D$125,MLF・ピポット!S$98:S$137)</f>
        <v>0</v>
      </c>
      <c r="T123" s="1155">
        <f>SUMIF(MLF・ピポット!$D$98:$D$137,$D$119:$D$125,MLF・ピポット!T$98:T$137)</f>
        <v>0</v>
      </c>
      <c r="U123" s="1155">
        <f>SUMIF(MLF・ピポット!$D$98:$D$137,$D$119:$D$125,MLF・ピポット!U$98:U$137)</f>
        <v>0</v>
      </c>
      <c r="V123" s="1155">
        <f>SUMIF(MLF・ピポット!$D$98:$D$137,$D$119:$D$125,MLF・ピポット!V$98:V$137)</f>
        <v>0</v>
      </c>
      <c r="W123" s="1155">
        <f>SUMIF(MLF・ピポット!$D$98:$D$137,$D$119:$D$125,MLF・ピポット!W$98:W$137)</f>
        <v>0</v>
      </c>
      <c r="X123" s="1155">
        <f>SUMIF(MLF・ピポット!$D$98:$D$137,$D$119:$D$125,MLF・ピポット!X$98:X$137)</f>
        <v>0</v>
      </c>
      <c r="Y123" s="1155">
        <f>SUMIF(MLF・ピポット!$D$98:$D$137,$D$119:$D$125,MLF・ピポット!Y$98:Y$137)</f>
        <v>0</v>
      </c>
      <c r="Z123" s="1155">
        <f>SUMIF(MLF・ピポット!$D$98:$D$137,$D$119:$D$125,MLF・ピポット!Z$98:Z$137)</f>
        <v>0</v>
      </c>
      <c r="AA123" s="1155">
        <f>SUMIF(MLF・ピポット!$D$98:$D$137,$D$119:$D$125,MLF・ピポット!AA$98:AA$137)</f>
        <v>0</v>
      </c>
      <c r="AB123" s="1155">
        <f>SUMIF(MLF・ピポット!$D$98:$D$137,$D$119:$D$125,MLF・ピポット!AB$98:AB$137)</f>
        <v>0</v>
      </c>
      <c r="AC123" s="1155">
        <f>SUMIF(MLF・ピポット!$D$98:$D$137,$D$119:$D$125,MLF・ピポット!AC$98:AC$137)</f>
        <v>0</v>
      </c>
      <c r="AD123" s="1155">
        <f>SUMIF(MLF・ピポット!$D$98:$D$137,$D$119:$D$125,MLF・ピポット!AD$98:AD$137)</f>
        <v>0</v>
      </c>
      <c r="AE123" s="1155">
        <f>SUMIF(MLF・ピポット!$D$98:$D$137,$D$119:$D$125,MLF・ピポット!AE$98:AE$137)</f>
        <v>0</v>
      </c>
      <c r="AF123" s="1155">
        <f>SUMIF(MLF・ピポット!$D$98:$D$137,$D$119:$D$125,MLF・ピポット!AF$98:AF$137)</f>
        <v>0</v>
      </c>
      <c r="AG123" s="1155">
        <f>SUMIF(MLF・ピポット!$D$98:$D$137,$D$119:$D$125,MLF・ピポット!AG$98:AG$137)</f>
        <v>0</v>
      </c>
      <c r="AH123" s="1155">
        <f>SUMIF(MLF・ピポット!$D$98:$D$137,$D$119:$D$125,MLF・ピポット!AH$98:AH$137)</f>
        <v>0</v>
      </c>
      <c r="AI123" s="1155">
        <f>SUMIF(MLF・ピポット!$D$98:$D$137,$D$119:$D$125,MLF・ピポット!AI$98:AI$137)</f>
        <v>0</v>
      </c>
      <c r="AJ123" s="1155">
        <f>SUMIF(MLF・ピポット!$D$98:$D$137,$D$119:$D$125,MLF・ピポット!AJ$98:AJ$137)</f>
        <v>0</v>
      </c>
      <c r="AK123" s="1155">
        <f>SUMIF(MLF・ピポット!$D$98:$D$137,$D$119:$D$125,MLF・ピポット!AK$98:AK$137)</f>
        <v>0</v>
      </c>
      <c r="AL123" s="1155">
        <f>SUMIF(MLF・ピポット!$D$98:$D$137,$D$119:$D$125,MLF・ピポット!AL$98:AL$137)</f>
        <v>0</v>
      </c>
    </row>
    <row r="124" spans="2:39" ht="41.4">
      <c r="B124"/>
      <c r="C124" s="1667"/>
      <c r="D124" s="2057" t="s">
        <v>148</v>
      </c>
      <c r="E124" s="2058"/>
      <c r="F124" s="1159"/>
      <c r="H124" s="1160">
        <f>SUMIF(MLF・ピポット!$D$98:$D$137,$D$119:$D$125,MLF・ピポット!H$98:H$137)</f>
        <v>0</v>
      </c>
      <c r="I124" s="1160">
        <f>SUMIF(MLF・ピポット!$D$98:$D$137,$D$119:$D$125,MLF・ピポット!I$98:I$137)</f>
        <v>0</v>
      </c>
      <c r="J124" s="1160">
        <f>SUMIF(MLF・ピポット!$D$98:$D$137,$D$119:$D$125,MLF・ピポット!J$98:J$137)</f>
        <v>0</v>
      </c>
      <c r="K124" s="1160">
        <f>SUMIF(MLF・ピポット!$D$98:$D$137,$D$119:$D$125,MLF・ピポット!K$98:K$137)</f>
        <v>0</v>
      </c>
      <c r="L124" s="1160">
        <f>SUMIF(MLF・ピポット!$D$98:$D$137,$D$119:$D$125,MLF・ピポット!L$98:L$137)</f>
        <v>0</v>
      </c>
      <c r="M124" s="1160">
        <f>SUMIF(MLF・ピポット!$D$98:$D$137,$D$119:$D$125,MLF・ピポット!M$98:M$137)</f>
        <v>170</v>
      </c>
      <c r="N124" s="1160">
        <f>SUMIF(MLF・ピポット!$D$98:$D$137,$D$119:$D$125,MLF・ピポット!N$98:N$137)</f>
        <v>210</v>
      </c>
      <c r="O124" s="1160">
        <f>SUMIF(MLF・ピポット!$D$98:$D$137,$D$119:$D$125,MLF・ピポット!O$98:O$137)</f>
        <v>159</v>
      </c>
      <c r="P124" s="1160">
        <f>SUMIF(MLF・ピポット!$D$98:$D$137,$D$119:$D$125,MLF・ピポット!P$98:P$137)</f>
        <v>-14</v>
      </c>
      <c r="Q124" s="1160">
        <f>SUMIF(MLF・ピポット!$D$98:$D$137,$D$119:$D$125,MLF・ピポット!Q$98:Q$137)</f>
        <v>-9</v>
      </c>
      <c r="R124" s="1160">
        <f>SUMIF(MLF・ピポット!$D$98:$D$137,$D$119:$D$125,MLF・ピポット!R$98:R$137)</f>
        <v>0</v>
      </c>
      <c r="S124" s="1160">
        <f>SUMIF(MLF・ピポット!$D$98:$D$137,$D$119:$D$125,MLF・ピポット!S$98:S$137)</f>
        <v>0</v>
      </c>
      <c r="T124" s="1160">
        <f>SUMIF(MLF・ピポット!$D$98:$D$137,$D$119:$D$125,MLF・ピポット!T$98:T$137)</f>
        <v>0</v>
      </c>
      <c r="U124" s="1160">
        <f>SUMIF(MLF・ピポット!$D$98:$D$137,$D$119:$D$125,MLF・ピポット!U$98:U$137)</f>
        <v>0</v>
      </c>
      <c r="V124" s="1160">
        <f>SUMIF(MLF・ピポット!$D$98:$D$137,$D$119:$D$125,MLF・ピポット!V$98:V$137)</f>
        <v>-1</v>
      </c>
      <c r="W124" s="1160">
        <f>SUMIF(MLF・ピポット!$D$98:$D$137,$D$119:$D$125,MLF・ピポット!W$98:W$137)</f>
        <v>0</v>
      </c>
      <c r="X124" s="1160">
        <f>SUMIF(MLF・ピポット!$D$98:$D$137,$D$119:$D$125,MLF・ピポット!X$98:X$137)</f>
        <v>0</v>
      </c>
      <c r="Y124" s="1160">
        <f>SUMIF(MLF・ピポット!$D$98:$D$137,$D$119:$D$125,MLF・ピポット!Y$98:Y$137)</f>
        <v>0</v>
      </c>
      <c r="Z124" s="1160">
        <f>SUMIF(MLF・ピポット!$D$98:$D$137,$D$119:$D$125,MLF・ピポット!Z$98:Z$137)</f>
        <v>0</v>
      </c>
      <c r="AA124" s="1160">
        <f>SUMIF(MLF・ピポット!$D$98:$D$137,$D$119:$D$125,MLF・ピポット!AA$98:AA$137)</f>
        <v>0</v>
      </c>
      <c r="AB124" s="1160">
        <f>SUMIF(MLF・ピポット!$D$98:$D$137,$D$119:$D$125,MLF・ピポット!AB$98:AB$137)</f>
        <v>0</v>
      </c>
      <c r="AC124" s="1160">
        <f>SUMIF(MLF・ピポット!$D$98:$D$137,$D$119:$D$125,MLF・ピポット!AC$98:AC$137)</f>
        <v>0</v>
      </c>
      <c r="AD124" s="1160">
        <f>SUMIF(MLF・ピポット!$D$98:$D$137,$D$119:$D$125,MLF・ピポット!AD$98:AD$137)</f>
        <v>0</v>
      </c>
      <c r="AE124" s="1160">
        <f>SUMIF(MLF・ピポット!$D$98:$D$137,$D$119:$D$125,MLF・ピポット!AE$98:AE$137)</f>
        <v>0</v>
      </c>
      <c r="AF124" s="1160">
        <f>SUMIF(MLF・ピポット!$D$98:$D$137,$D$119:$D$125,MLF・ピポット!AF$98:AF$137)</f>
        <v>0</v>
      </c>
      <c r="AG124" s="1160">
        <f>SUMIF(MLF・ピポット!$D$98:$D$137,$D$119:$D$125,MLF・ピポット!AG$98:AG$137)</f>
        <v>0</v>
      </c>
      <c r="AH124" s="1160">
        <f>SUMIF(MLF・ピポット!$D$98:$D$137,$D$119:$D$125,MLF・ピポット!AH$98:AH$137)</f>
        <v>0</v>
      </c>
      <c r="AI124" s="1160">
        <f>SUMIF(MLF・ピポット!$D$98:$D$137,$D$119:$D$125,MLF・ピポット!AI$98:AI$137)</f>
        <v>0</v>
      </c>
      <c r="AJ124" s="1160">
        <f>SUMIF(MLF・ピポット!$D$98:$D$137,$D$119:$D$125,MLF・ピポット!AJ$98:AJ$137)</f>
        <v>0</v>
      </c>
      <c r="AK124" s="1160">
        <f>SUMIF(MLF・ピポット!$D$98:$D$137,$D$119:$D$125,MLF・ピポット!AK$98:AK$137)</f>
        <v>0</v>
      </c>
      <c r="AL124" s="1160">
        <f>SUMIF(MLF・ピポット!$D$98:$D$137,$D$119:$D$125,MLF・ピポット!AL$98:AL$137)</f>
        <v>0</v>
      </c>
    </row>
    <row r="125" spans="2:39" ht="42" thickBot="1">
      <c r="B125"/>
      <c r="C125" s="1667"/>
      <c r="D125" s="2065" t="s">
        <v>639</v>
      </c>
      <c r="E125" s="2066"/>
      <c r="F125" s="1164"/>
      <c r="H125" s="1160">
        <f>SUMIF(MLF・ピポット!$D$98:$D$137,$D$119:$D$125,MLF・ピポット!H$98:H$137)</f>
        <v>0</v>
      </c>
      <c r="I125" s="1160">
        <f>SUMIF(MLF・ピポット!$D$98:$D$137,$D$119:$D$125,MLF・ピポット!I$98:I$137)</f>
        <v>0</v>
      </c>
      <c r="J125" s="1160">
        <f>SUMIF(MLF・ピポット!$D$98:$D$137,$D$119:$D$125,MLF・ピポット!J$98:J$137)</f>
        <v>0</v>
      </c>
      <c r="K125" s="1160">
        <f>SUMIF(MLF・ピポット!$D$98:$D$137,$D$119:$D$125,MLF・ピポット!K$98:K$137)</f>
        <v>0</v>
      </c>
      <c r="L125" s="1160">
        <f>SUMIF(MLF・ピポット!$D$98:$D$137,$D$119:$D$125,MLF・ピポット!L$98:L$137)</f>
        <v>0</v>
      </c>
      <c r="M125" s="1160">
        <f>SUMIF(MLF・ピポット!$D$98:$D$137,$D$119:$D$125,MLF・ピポット!M$98:M$137)</f>
        <v>-10</v>
      </c>
      <c r="N125" s="1160">
        <f>SUMIF(MLF・ピポット!$D$98:$D$137,$D$119:$D$125,MLF・ピポット!N$98:N$137)</f>
        <v>-10</v>
      </c>
      <c r="O125" s="1160">
        <f>SUMIF(MLF・ピポット!$D$98:$D$137,$D$119:$D$125,MLF・ピポット!O$98:O$137)</f>
        <v>-31</v>
      </c>
      <c r="P125" s="1160">
        <f>SUMIF(MLF・ピポット!$D$98:$D$137,$D$119:$D$125,MLF・ピポット!P$98:P$137)</f>
        <v>-45</v>
      </c>
      <c r="Q125" s="1160">
        <f>SUMIF(MLF・ピポット!$D$98:$D$137,$D$119:$D$125,MLF・ピポット!Q$98:Q$137)</f>
        <v>-54</v>
      </c>
      <c r="R125" s="1160">
        <f>SUMIF(MLF・ピポット!$D$98:$D$137,$D$119:$D$125,MLF・ピポット!R$98:R$137)</f>
        <v>-54</v>
      </c>
      <c r="S125" s="1160">
        <f>SUMIF(MLF・ピポット!$D$98:$D$137,$D$119:$D$125,MLF・ピポット!S$98:S$137)</f>
        <v>-54</v>
      </c>
      <c r="T125" s="1160">
        <f>SUMIF(MLF・ピポット!$D$98:$D$137,$D$119:$D$125,MLF・ピポット!T$98:T$137)</f>
        <v>-54</v>
      </c>
      <c r="U125" s="1160">
        <f>SUMIF(MLF・ピポット!$D$98:$D$137,$D$119:$D$125,MLF・ピポット!U$98:U$137)</f>
        <v>-54</v>
      </c>
      <c r="V125" s="1160">
        <f>SUMIF(MLF・ピポット!$D$98:$D$137,$D$119:$D$125,MLF・ピポット!V$98:V$137)</f>
        <v>-55</v>
      </c>
      <c r="W125" s="1160">
        <f>SUMIF(MLF・ピポット!$D$98:$D$137,$D$119:$D$125,MLF・ピポット!W$98:W$137)</f>
        <v>-55</v>
      </c>
      <c r="X125" s="1160">
        <f>SUMIF(MLF・ピポット!$D$98:$D$137,$D$119:$D$125,MLF・ピポット!X$98:X$137)</f>
        <v>-55</v>
      </c>
      <c r="Y125" s="1160">
        <f>SUMIF(MLF・ピポット!$D$98:$D$137,$D$119:$D$125,MLF・ピポット!Y$98:Y$137)</f>
        <v>-55</v>
      </c>
      <c r="Z125" s="1160">
        <f>SUMIF(MLF・ピポット!$D$98:$D$137,$D$119:$D$125,MLF・ピポット!Z$98:Z$137)</f>
        <v>-55</v>
      </c>
      <c r="AA125" s="1160">
        <f>SUMIF(MLF・ピポット!$D$98:$D$137,$D$119:$D$125,MLF・ピポット!AA$98:AA$137)</f>
        <v>-55</v>
      </c>
      <c r="AB125" s="1160">
        <f>SUMIF(MLF・ピポット!$D$98:$D$137,$D$119:$D$125,MLF・ピポット!AB$98:AB$137)</f>
        <v>-55</v>
      </c>
      <c r="AC125" s="1160">
        <f>SUMIF(MLF・ピポット!$D$98:$D$137,$D$119:$D$125,MLF・ピポット!AC$98:AC$137)</f>
        <v>-55</v>
      </c>
      <c r="AD125" s="1160">
        <f>SUMIF(MLF・ピポット!$D$98:$D$137,$D$119:$D$125,MLF・ピポット!AD$98:AD$137)</f>
        <v>-55</v>
      </c>
      <c r="AE125" s="1160">
        <f>SUMIF(MLF・ピポット!$D$98:$D$137,$D$119:$D$125,MLF・ピポット!AE$98:AE$137)</f>
        <v>-55</v>
      </c>
      <c r="AF125" s="1160">
        <f>SUMIF(MLF・ピポット!$D$98:$D$137,$D$119:$D$125,MLF・ピポット!AF$98:AF$137)</f>
        <v>-55</v>
      </c>
      <c r="AG125" s="1160">
        <f>SUMIF(MLF・ピポット!$D$98:$D$137,$D$119:$D$125,MLF・ピポット!AG$98:AG$137)</f>
        <v>-55</v>
      </c>
      <c r="AH125" s="1160">
        <f>SUMIF(MLF・ピポット!$D$98:$D$137,$D$119:$D$125,MLF・ピポット!AH$98:AH$137)</f>
        <v>-55</v>
      </c>
      <c r="AI125" s="1160">
        <f>SUMIF(MLF・ピポット!$D$98:$D$137,$D$119:$D$125,MLF・ピポット!AI$98:AI$137)</f>
        <v>-55</v>
      </c>
      <c r="AJ125" s="1160">
        <f>SUMIF(MLF・ピポット!$D$98:$D$137,$D$119:$D$125,MLF・ピポット!AJ$98:AJ$137)</f>
        <v>-55</v>
      </c>
      <c r="AK125" s="1160">
        <f>SUMIF(MLF・ピポット!$D$98:$D$137,$D$119:$D$125,MLF・ピポット!AK$98:AK$137)</f>
        <v>-55</v>
      </c>
      <c r="AL125" s="1160">
        <f>SUMIF(MLF・ピポット!$D$98:$D$137,$D$119:$D$125,MLF・ピポット!AL$98:AL$137)</f>
        <v>-55</v>
      </c>
    </row>
    <row r="126" spans="2:39" ht="42" thickTop="1">
      <c r="B126"/>
      <c r="C126" s="1666">
        <v>2</v>
      </c>
      <c r="D126" s="2067" t="s">
        <v>120</v>
      </c>
      <c r="E126" s="2068"/>
      <c r="F126" s="1146"/>
      <c r="G126" s="1147"/>
      <c r="H126" s="1173">
        <f t="shared" ref="H126:Q132" si="64">SUMIF($D$7:$D$41,$D$126:$D$132,H$7:H$41)</f>
        <v>0</v>
      </c>
      <c r="I126" s="1173">
        <f t="shared" si="64"/>
        <v>0</v>
      </c>
      <c r="J126" s="1173">
        <f t="shared" si="64"/>
        <v>0</v>
      </c>
      <c r="K126" s="1173">
        <f t="shared" si="64"/>
        <v>0</v>
      </c>
      <c r="L126" s="1173">
        <f t="shared" si="64"/>
        <v>0</v>
      </c>
      <c r="M126" s="1173">
        <f t="shared" si="64"/>
        <v>0</v>
      </c>
      <c r="N126" s="1173">
        <f t="shared" si="64"/>
        <v>0</v>
      </c>
      <c r="O126" s="1173">
        <f t="shared" si="64"/>
        <v>0</v>
      </c>
      <c r="P126" s="1173">
        <f t="shared" si="64"/>
        <v>0</v>
      </c>
      <c r="Q126" s="1173">
        <f t="shared" si="64"/>
        <v>0</v>
      </c>
      <c r="R126" s="1173">
        <f t="shared" ref="R126:AA132" si="65">SUMIF($D$7:$D$41,$D$126:$D$132,R$7:R$41)</f>
        <v>0</v>
      </c>
      <c r="S126" s="1173">
        <f t="shared" si="65"/>
        <v>0</v>
      </c>
      <c r="T126" s="1173">
        <f t="shared" si="65"/>
        <v>0</v>
      </c>
      <c r="U126" s="1173">
        <f t="shared" si="65"/>
        <v>0</v>
      </c>
      <c r="V126" s="1173">
        <f t="shared" si="65"/>
        <v>0</v>
      </c>
      <c r="W126" s="1173">
        <f t="shared" si="65"/>
        <v>0</v>
      </c>
      <c r="X126" s="1173">
        <f t="shared" si="65"/>
        <v>0</v>
      </c>
      <c r="Y126" s="1173">
        <f t="shared" si="65"/>
        <v>0</v>
      </c>
      <c r="Z126" s="1173">
        <f t="shared" si="65"/>
        <v>0</v>
      </c>
      <c r="AA126" s="1173">
        <f t="shared" si="65"/>
        <v>0</v>
      </c>
      <c r="AB126" s="1173">
        <f t="shared" ref="AB126:AL132" si="66">SUMIF($D$7:$D$41,$D$126:$D$132,AB$7:AB$41)</f>
        <v>0</v>
      </c>
      <c r="AC126" s="1173">
        <f t="shared" si="66"/>
        <v>0</v>
      </c>
      <c r="AD126" s="1173">
        <f t="shared" si="66"/>
        <v>0</v>
      </c>
      <c r="AE126" s="1173">
        <f t="shared" si="66"/>
        <v>0</v>
      </c>
      <c r="AF126" s="1173">
        <f t="shared" si="66"/>
        <v>0</v>
      </c>
      <c r="AG126" s="1173">
        <f t="shared" si="66"/>
        <v>0</v>
      </c>
      <c r="AH126" s="1173">
        <f t="shared" si="66"/>
        <v>0</v>
      </c>
      <c r="AI126" s="1173">
        <f t="shared" si="66"/>
        <v>0</v>
      </c>
      <c r="AJ126" s="1173">
        <f t="shared" si="66"/>
        <v>0</v>
      </c>
      <c r="AK126" s="1173">
        <f t="shared" si="66"/>
        <v>0</v>
      </c>
      <c r="AL126" s="1173">
        <f t="shared" si="66"/>
        <v>0</v>
      </c>
    </row>
    <row r="127" spans="2:39" ht="42" thickBot="1">
      <c r="B127"/>
      <c r="C127" s="1667"/>
      <c r="D127" s="2049" t="s">
        <v>54</v>
      </c>
      <c r="E127" s="2050"/>
      <c r="F127" s="1153"/>
      <c r="G127" s="1154"/>
      <c r="H127" s="1155">
        <f t="shared" si="64"/>
        <v>0</v>
      </c>
      <c r="I127" s="1155">
        <f t="shared" si="64"/>
        <v>0</v>
      </c>
      <c r="J127" s="1155">
        <f t="shared" si="64"/>
        <v>0</v>
      </c>
      <c r="K127" s="1155">
        <f t="shared" si="64"/>
        <v>0</v>
      </c>
      <c r="L127" s="1155">
        <f t="shared" si="64"/>
        <v>0</v>
      </c>
      <c r="M127" s="1155">
        <f t="shared" si="64"/>
        <v>0</v>
      </c>
      <c r="N127" s="1155">
        <f t="shared" si="64"/>
        <v>0</v>
      </c>
      <c r="O127" s="1155">
        <f t="shared" si="64"/>
        <v>0</v>
      </c>
      <c r="P127" s="1155">
        <f t="shared" si="64"/>
        <v>0</v>
      </c>
      <c r="Q127" s="1155">
        <f t="shared" si="64"/>
        <v>0</v>
      </c>
      <c r="R127" s="1155">
        <f t="shared" si="65"/>
        <v>0</v>
      </c>
      <c r="S127" s="1155">
        <f t="shared" si="65"/>
        <v>0</v>
      </c>
      <c r="T127" s="1155">
        <f t="shared" si="65"/>
        <v>0</v>
      </c>
      <c r="U127" s="1155">
        <f t="shared" si="65"/>
        <v>0</v>
      </c>
      <c r="V127" s="1155">
        <f t="shared" si="65"/>
        <v>0</v>
      </c>
      <c r="W127" s="1155">
        <f t="shared" si="65"/>
        <v>0</v>
      </c>
      <c r="X127" s="1155">
        <f t="shared" si="65"/>
        <v>0</v>
      </c>
      <c r="Y127" s="1155">
        <f t="shared" si="65"/>
        <v>0</v>
      </c>
      <c r="Z127" s="1155">
        <f t="shared" si="65"/>
        <v>0</v>
      </c>
      <c r="AA127" s="1155">
        <f t="shared" si="65"/>
        <v>0</v>
      </c>
      <c r="AB127" s="1155">
        <f t="shared" si="66"/>
        <v>0</v>
      </c>
      <c r="AC127" s="1155">
        <f t="shared" si="66"/>
        <v>0</v>
      </c>
      <c r="AD127" s="1155">
        <f t="shared" si="66"/>
        <v>0</v>
      </c>
      <c r="AE127" s="1155">
        <f t="shared" si="66"/>
        <v>0</v>
      </c>
      <c r="AF127" s="1155">
        <f t="shared" si="66"/>
        <v>0</v>
      </c>
      <c r="AG127" s="1155">
        <f t="shared" si="66"/>
        <v>0</v>
      </c>
      <c r="AH127" s="1155">
        <f t="shared" si="66"/>
        <v>0</v>
      </c>
      <c r="AI127" s="1155">
        <f t="shared" si="66"/>
        <v>0</v>
      </c>
      <c r="AJ127" s="1155">
        <f t="shared" si="66"/>
        <v>0</v>
      </c>
      <c r="AK127" s="1155">
        <f t="shared" si="66"/>
        <v>0</v>
      </c>
      <c r="AL127" s="1155">
        <f t="shared" si="66"/>
        <v>0</v>
      </c>
    </row>
    <row r="128" spans="2:39" ht="42" thickTop="1">
      <c r="B128"/>
      <c r="C128" s="1667"/>
      <c r="D128" s="2051" t="s">
        <v>40</v>
      </c>
      <c r="E128" s="2052"/>
      <c r="F128" s="1159"/>
      <c r="G128" s="1154"/>
      <c r="H128" s="1160">
        <f t="shared" si="64"/>
        <v>0</v>
      </c>
      <c r="I128" s="1160">
        <f t="shared" si="64"/>
        <v>0</v>
      </c>
      <c r="J128" s="1160">
        <f t="shared" si="64"/>
        <v>0</v>
      </c>
      <c r="K128" s="1160">
        <f t="shared" si="64"/>
        <v>0</v>
      </c>
      <c r="L128" s="1160">
        <f t="shared" si="64"/>
        <v>0</v>
      </c>
      <c r="M128" s="1160">
        <f t="shared" si="64"/>
        <v>0</v>
      </c>
      <c r="N128" s="1160">
        <f t="shared" si="64"/>
        <v>0</v>
      </c>
      <c r="O128" s="1160">
        <f t="shared" si="64"/>
        <v>0</v>
      </c>
      <c r="P128" s="1160">
        <f t="shared" si="64"/>
        <v>0</v>
      </c>
      <c r="Q128" s="1160">
        <f t="shared" si="64"/>
        <v>0</v>
      </c>
      <c r="R128" s="1160">
        <f t="shared" si="65"/>
        <v>0</v>
      </c>
      <c r="S128" s="1160">
        <f t="shared" si="65"/>
        <v>0</v>
      </c>
      <c r="T128" s="1160">
        <f t="shared" si="65"/>
        <v>0</v>
      </c>
      <c r="U128" s="1160">
        <f t="shared" si="65"/>
        <v>0</v>
      </c>
      <c r="V128" s="1160">
        <f t="shared" si="65"/>
        <v>0</v>
      </c>
      <c r="W128" s="1160">
        <f t="shared" si="65"/>
        <v>0</v>
      </c>
      <c r="X128" s="1160">
        <f t="shared" si="65"/>
        <v>0</v>
      </c>
      <c r="Y128" s="1160">
        <f t="shared" si="65"/>
        <v>0</v>
      </c>
      <c r="Z128" s="1160">
        <f t="shared" si="65"/>
        <v>0</v>
      </c>
      <c r="AA128" s="1160">
        <f t="shared" si="65"/>
        <v>0</v>
      </c>
      <c r="AB128" s="1160">
        <f t="shared" si="66"/>
        <v>0</v>
      </c>
      <c r="AC128" s="1160">
        <f t="shared" si="66"/>
        <v>0</v>
      </c>
      <c r="AD128" s="1160">
        <f t="shared" si="66"/>
        <v>0</v>
      </c>
      <c r="AE128" s="1160">
        <f t="shared" si="66"/>
        <v>0</v>
      </c>
      <c r="AF128" s="1160">
        <f t="shared" si="66"/>
        <v>0</v>
      </c>
      <c r="AG128" s="1160">
        <f t="shared" si="66"/>
        <v>0</v>
      </c>
      <c r="AH128" s="1160">
        <f t="shared" si="66"/>
        <v>0</v>
      </c>
      <c r="AI128" s="1160">
        <f t="shared" si="66"/>
        <v>0</v>
      </c>
      <c r="AJ128" s="1160">
        <f t="shared" si="66"/>
        <v>0</v>
      </c>
      <c r="AK128" s="1160">
        <f t="shared" si="66"/>
        <v>0</v>
      </c>
      <c r="AL128" s="1160">
        <f t="shared" si="66"/>
        <v>0</v>
      </c>
    </row>
    <row r="129" spans="2:38" ht="41.4">
      <c r="B129"/>
      <c r="C129" s="1667"/>
      <c r="D129" s="2053" t="s">
        <v>140</v>
      </c>
      <c r="E129" s="2054"/>
      <c r="F129" s="1164"/>
      <c r="G129" s="1154"/>
      <c r="H129" s="1160">
        <f t="shared" si="64"/>
        <v>0</v>
      </c>
      <c r="I129" s="1160">
        <f t="shared" si="64"/>
        <v>0</v>
      </c>
      <c r="J129" s="1160">
        <f t="shared" si="64"/>
        <v>0</v>
      </c>
      <c r="K129" s="1160">
        <f t="shared" si="64"/>
        <v>0</v>
      </c>
      <c r="L129" s="1160">
        <f t="shared" si="64"/>
        <v>0</v>
      </c>
      <c r="M129" s="1160">
        <f t="shared" si="64"/>
        <v>0</v>
      </c>
      <c r="N129" s="1160">
        <f t="shared" si="64"/>
        <v>0</v>
      </c>
      <c r="O129" s="1160">
        <f t="shared" si="64"/>
        <v>0</v>
      </c>
      <c r="P129" s="1160">
        <f t="shared" si="64"/>
        <v>0</v>
      </c>
      <c r="Q129" s="1160">
        <f t="shared" si="64"/>
        <v>0</v>
      </c>
      <c r="R129" s="1160">
        <f t="shared" si="65"/>
        <v>0</v>
      </c>
      <c r="S129" s="1160">
        <f t="shared" si="65"/>
        <v>0</v>
      </c>
      <c r="T129" s="1160">
        <f t="shared" si="65"/>
        <v>0</v>
      </c>
      <c r="U129" s="1160">
        <f t="shared" si="65"/>
        <v>0</v>
      </c>
      <c r="V129" s="1160">
        <f t="shared" si="65"/>
        <v>0</v>
      </c>
      <c r="W129" s="1160">
        <f t="shared" si="65"/>
        <v>0</v>
      </c>
      <c r="X129" s="1160">
        <f t="shared" si="65"/>
        <v>0</v>
      </c>
      <c r="Y129" s="1160">
        <f t="shared" si="65"/>
        <v>0</v>
      </c>
      <c r="Z129" s="1160">
        <f t="shared" si="65"/>
        <v>0</v>
      </c>
      <c r="AA129" s="1160">
        <f t="shared" si="65"/>
        <v>0</v>
      </c>
      <c r="AB129" s="1160">
        <f t="shared" si="66"/>
        <v>0</v>
      </c>
      <c r="AC129" s="1160">
        <f t="shared" si="66"/>
        <v>0</v>
      </c>
      <c r="AD129" s="1160">
        <f t="shared" si="66"/>
        <v>0</v>
      </c>
      <c r="AE129" s="1160">
        <f t="shared" si="66"/>
        <v>0</v>
      </c>
      <c r="AF129" s="1160">
        <f t="shared" si="66"/>
        <v>0</v>
      </c>
      <c r="AG129" s="1160">
        <f t="shared" si="66"/>
        <v>0</v>
      </c>
      <c r="AH129" s="1160">
        <f t="shared" si="66"/>
        <v>0</v>
      </c>
      <c r="AI129" s="1160">
        <f t="shared" si="66"/>
        <v>0</v>
      </c>
      <c r="AJ129" s="1160">
        <f t="shared" si="66"/>
        <v>0</v>
      </c>
      <c r="AK129" s="1160">
        <f t="shared" si="66"/>
        <v>0</v>
      </c>
      <c r="AL129" s="1160">
        <f t="shared" si="66"/>
        <v>0</v>
      </c>
    </row>
    <row r="130" spans="2:38" ht="41.4">
      <c r="B130"/>
      <c r="C130" s="1667"/>
      <c r="D130" s="2055" t="s">
        <v>144</v>
      </c>
      <c r="E130" s="2056"/>
      <c r="F130" s="1166"/>
      <c r="G130" s="1154"/>
      <c r="H130" s="1155">
        <f t="shared" si="64"/>
        <v>0</v>
      </c>
      <c r="I130" s="1155">
        <f t="shared" si="64"/>
        <v>0</v>
      </c>
      <c r="J130" s="1155">
        <f t="shared" si="64"/>
        <v>0</v>
      </c>
      <c r="K130" s="1155">
        <f t="shared" si="64"/>
        <v>0</v>
      </c>
      <c r="L130" s="1155">
        <f t="shared" si="64"/>
        <v>0</v>
      </c>
      <c r="M130" s="1155">
        <f t="shared" si="64"/>
        <v>0</v>
      </c>
      <c r="N130" s="1155">
        <f t="shared" si="64"/>
        <v>0</v>
      </c>
      <c r="O130" s="1155">
        <f t="shared" si="64"/>
        <v>0</v>
      </c>
      <c r="P130" s="1155">
        <f t="shared" si="64"/>
        <v>0</v>
      </c>
      <c r="Q130" s="1155">
        <f t="shared" si="64"/>
        <v>0</v>
      </c>
      <c r="R130" s="1155">
        <f t="shared" si="65"/>
        <v>0</v>
      </c>
      <c r="S130" s="1155">
        <f t="shared" si="65"/>
        <v>0</v>
      </c>
      <c r="T130" s="1155">
        <f t="shared" si="65"/>
        <v>0</v>
      </c>
      <c r="U130" s="1155">
        <f t="shared" si="65"/>
        <v>0</v>
      </c>
      <c r="V130" s="1155">
        <f t="shared" si="65"/>
        <v>0</v>
      </c>
      <c r="W130" s="1155">
        <f t="shared" si="65"/>
        <v>0</v>
      </c>
      <c r="X130" s="1155">
        <f t="shared" si="65"/>
        <v>0</v>
      </c>
      <c r="Y130" s="1155">
        <f t="shared" si="65"/>
        <v>0</v>
      </c>
      <c r="Z130" s="1155">
        <f t="shared" si="65"/>
        <v>0</v>
      </c>
      <c r="AA130" s="1155">
        <f t="shared" si="65"/>
        <v>0</v>
      </c>
      <c r="AB130" s="1155">
        <f t="shared" si="66"/>
        <v>0</v>
      </c>
      <c r="AC130" s="1155">
        <f t="shared" si="66"/>
        <v>0</v>
      </c>
      <c r="AD130" s="1155">
        <f t="shared" si="66"/>
        <v>0</v>
      </c>
      <c r="AE130" s="1155">
        <f t="shared" si="66"/>
        <v>0</v>
      </c>
      <c r="AF130" s="1155">
        <f t="shared" si="66"/>
        <v>0</v>
      </c>
      <c r="AG130" s="1155">
        <f t="shared" si="66"/>
        <v>0</v>
      </c>
      <c r="AH130" s="1155">
        <f t="shared" si="66"/>
        <v>0</v>
      </c>
      <c r="AI130" s="1155">
        <f t="shared" si="66"/>
        <v>0</v>
      </c>
      <c r="AJ130" s="1155">
        <f t="shared" si="66"/>
        <v>0</v>
      </c>
      <c r="AK130" s="1155">
        <f t="shared" si="66"/>
        <v>0</v>
      </c>
      <c r="AL130" s="1155">
        <f t="shared" si="66"/>
        <v>0</v>
      </c>
    </row>
    <row r="131" spans="2:38" ht="41.4">
      <c r="B131"/>
      <c r="C131" s="1667"/>
      <c r="D131" s="2057" t="s">
        <v>148</v>
      </c>
      <c r="E131" s="2058"/>
      <c r="F131" s="1159"/>
      <c r="G131" s="1154"/>
      <c r="H131" s="1160">
        <f t="shared" si="64"/>
        <v>0</v>
      </c>
      <c r="I131" s="1160">
        <f t="shared" si="64"/>
        <v>0</v>
      </c>
      <c r="J131" s="1160">
        <f t="shared" si="64"/>
        <v>0</v>
      </c>
      <c r="K131" s="1160">
        <f t="shared" si="64"/>
        <v>0</v>
      </c>
      <c r="L131" s="1160">
        <f t="shared" si="64"/>
        <v>0</v>
      </c>
      <c r="M131" s="1160">
        <f t="shared" si="64"/>
        <v>0</v>
      </c>
      <c r="N131" s="1160">
        <f t="shared" si="64"/>
        <v>0</v>
      </c>
      <c r="O131" s="1160">
        <f t="shared" si="64"/>
        <v>0</v>
      </c>
      <c r="P131" s="1160">
        <f t="shared" si="64"/>
        <v>0</v>
      </c>
      <c r="Q131" s="1160">
        <f t="shared" si="64"/>
        <v>0</v>
      </c>
      <c r="R131" s="1160">
        <f t="shared" si="65"/>
        <v>0</v>
      </c>
      <c r="S131" s="1160">
        <f t="shared" si="65"/>
        <v>0</v>
      </c>
      <c r="T131" s="1160">
        <f t="shared" si="65"/>
        <v>0</v>
      </c>
      <c r="U131" s="1160">
        <f t="shared" si="65"/>
        <v>0</v>
      </c>
      <c r="V131" s="1160">
        <f t="shared" si="65"/>
        <v>0</v>
      </c>
      <c r="W131" s="1160">
        <f t="shared" si="65"/>
        <v>0</v>
      </c>
      <c r="X131" s="1160">
        <f t="shared" si="65"/>
        <v>0</v>
      </c>
      <c r="Y131" s="1160">
        <f t="shared" si="65"/>
        <v>0</v>
      </c>
      <c r="Z131" s="1160">
        <f t="shared" si="65"/>
        <v>0</v>
      </c>
      <c r="AA131" s="1160">
        <f t="shared" si="65"/>
        <v>0</v>
      </c>
      <c r="AB131" s="1160">
        <f t="shared" si="66"/>
        <v>0</v>
      </c>
      <c r="AC131" s="1160">
        <f t="shared" si="66"/>
        <v>0</v>
      </c>
      <c r="AD131" s="1160">
        <f t="shared" si="66"/>
        <v>0</v>
      </c>
      <c r="AE131" s="1160">
        <f t="shared" si="66"/>
        <v>0</v>
      </c>
      <c r="AF131" s="1160">
        <f t="shared" si="66"/>
        <v>0</v>
      </c>
      <c r="AG131" s="1160">
        <f t="shared" si="66"/>
        <v>0</v>
      </c>
      <c r="AH131" s="1160">
        <f t="shared" si="66"/>
        <v>0</v>
      </c>
      <c r="AI131" s="1160">
        <f t="shared" si="66"/>
        <v>0</v>
      </c>
      <c r="AJ131" s="1160">
        <f t="shared" si="66"/>
        <v>0</v>
      </c>
      <c r="AK131" s="1160">
        <f t="shared" si="66"/>
        <v>0</v>
      </c>
      <c r="AL131" s="1160">
        <f t="shared" si="66"/>
        <v>0</v>
      </c>
    </row>
    <row r="132" spans="2:38" ht="42" thickBot="1">
      <c r="B132"/>
      <c r="C132" s="1667"/>
      <c r="D132" s="2065" t="s">
        <v>639</v>
      </c>
      <c r="E132" s="2066"/>
      <c r="F132" s="1164"/>
      <c r="G132" s="1154"/>
      <c r="H132" s="1160">
        <f t="shared" si="64"/>
        <v>0</v>
      </c>
      <c r="I132" s="1160">
        <f t="shared" si="64"/>
        <v>0</v>
      </c>
      <c r="J132" s="1160">
        <f t="shared" si="64"/>
        <v>0</v>
      </c>
      <c r="K132" s="1160">
        <f t="shared" si="64"/>
        <v>0</v>
      </c>
      <c r="L132" s="1160">
        <f t="shared" si="64"/>
        <v>0</v>
      </c>
      <c r="M132" s="1160">
        <f t="shared" si="64"/>
        <v>0</v>
      </c>
      <c r="N132" s="1160">
        <f t="shared" si="64"/>
        <v>0</v>
      </c>
      <c r="O132" s="1160">
        <f t="shared" si="64"/>
        <v>0</v>
      </c>
      <c r="P132" s="1160">
        <f t="shared" si="64"/>
        <v>0</v>
      </c>
      <c r="Q132" s="1160">
        <f t="shared" si="64"/>
        <v>0</v>
      </c>
      <c r="R132" s="1160">
        <f t="shared" si="65"/>
        <v>0</v>
      </c>
      <c r="S132" s="1160">
        <f t="shared" si="65"/>
        <v>0</v>
      </c>
      <c r="T132" s="1160">
        <f t="shared" si="65"/>
        <v>0</v>
      </c>
      <c r="U132" s="1160">
        <f t="shared" si="65"/>
        <v>0</v>
      </c>
      <c r="V132" s="1160">
        <f t="shared" si="65"/>
        <v>0</v>
      </c>
      <c r="W132" s="1160">
        <f t="shared" si="65"/>
        <v>0</v>
      </c>
      <c r="X132" s="1160">
        <f t="shared" si="65"/>
        <v>0</v>
      </c>
      <c r="Y132" s="1160">
        <f t="shared" si="65"/>
        <v>0</v>
      </c>
      <c r="Z132" s="1160">
        <f t="shared" si="65"/>
        <v>0</v>
      </c>
      <c r="AA132" s="1160">
        <f t="shared" si="65"/>
        <v>0</v>
      </c>
      <c r="AB132" s="1160">
        <f t="shared" si="66"/>
        <v>0</v>
      </c>
      <c r="AC132" s="1160">
        <f t="shared" si="66"/>
        <v>0</v>
      </c>
      <c r="AD132" s="1160">
        <f t="shared" si="66"/>
        <v>0</v>
      </c>
      <c r="AE132" s="1160">
        <f t="shared" si="66"/>
        <v>0</v>
      </c>
      <c r="AF132" s="1160">
        <f t="shared" si="66"/>
        <v>0</v>
      </c>
      <c r="AG132" s="1160">
        <f t="shared" si="66"/>
        <v>0</v>
      </c>
      <c r="AH132" s="1160">
        <f t="shared" si="66"/>
        <v>0</v>
      </c>
      <c r="AI132" s="1160">
        <f t="shared" si="66"/>
        <v>0</v>
      </c>
      <c r="AJ132" s="1160">
        <f t="shared" si="66"/>
        <v>0</v>
      </c>
      <c r="AK132" s="1160">
        <f t="shared" si="66"/>
        <v>0</v>
      </c>
      <c r="AL132" s="1160">
        <f t="shared" si="66"/>
        <v>0</v>
      </c>
    </row>
    <row r="133" spans="2:38" ht="42" thickTop="1">
      <c r="B133"/>
      <c r="C133" s="1666">
        <v>3</v>
      </c>
      <c r="D133" s="2067" t="s">
        <v>120</v>
      </c>
      <c r="E133" s="2068"/>
      <c r="F133" s="1146"/>
      <c r="G133" s="1147"/>
      <c r="H133" s="1173">
        <f t="shared" ref="H133:Q139" si="67">SUMIF($D$82:$D$116,$D$168:$D$174,H$82:H$116)</f>
        <v>0</v>
      </c>
      <c r="I133" s="1173">
        <f t="shared" si="67"/>
        <v>0</v>
      </c>
      <c r="J133" s="1173">
        <f t="shared" si="67"/>
        <v>0</v>
      </c>
      <c r="K133" s="1173">
        <f t="shared" si="67"/>
        <v>0</v>
      </c>
      <c r="L133" s="1173">
        <f t="shared" si="67"/>
        <v>0</v>
      </c>
      <c r="M133" s="1173">
        <f t="shared" si="67"/>
        <v>0</v>
      </c>
      <c r="N133" s="1173">
        <f t="shared" si="67"/>
        <v>0</v>
      </c>
      <c r="O133" s="1173">
        <f t="shared" si="67"/>
        <v>0</v>
      </c>
      <c r="P133" s="1173">
        <f t="shared" si="67"/>
        <v>0</v>
      </c>
      <c r="Q133" s="1173">
        <f t="shared" si="67"/>
        <v>0</v>
      </c>
      <c r="R133" s="1173">
        <f t="shared" ref="R133:AA139" si="68">SUMIF($D$82:$D$116,$D$168:$D$174,R$82:R$116)</f>
        <v>0</v>
      </c>
      <c r="S133" s="1173">
        <f t="shared" si="68"/>
        <v>0</v>
      </c>
      <c r="T133" s="1173">
        <f t="shared" si="68"/>
        <v>0</v>
      </c>
      <c r="U133" s="1173">
        <f t="shared" si="68"/>
        <v>0</v>
      </c>
      <c r="V133" s="1173">
        <f t="shared" si="68"/>
        <v>0</v>
      </c>
      <c r="W133" s="1173">
        <f t="shared" si="68"/>
        <v>0</v>
      </c>
      <c r="X133" s="1173">
        <f t="shared" si="68"/>
        <v>0</v>
      </c>
      <c r="Y133" s="1173">
        <f t="shared" si="68"/>
        <v>0</v>
      </c>
      <c r="Z133" s="1173">
        <f t="shared" si="68"/>
        <v>0</v>
      </c>
      <c r="AA133" s="1173">
        <f t="shared" si="68"/>
        <v>0</v>
      </c>
      <c r="AB133" s="1173">
        <f t="shared" ref="AB133:AL139" si="69">SUMIF($D$82:$D$116,$D$168:$D$174,AB$82:AB$116)</f>
        <v>0</v>
      </c>
      <c r="AC133" s="1173">
        <f t="shared" si="69"/>
        <v>0</v>
      </c>
      <c r="AD133" s="1173">
        <f t="shared" si="69"/>
        <v>0</v>
      </c>
      <c r="AE133" s="1173">
        <f t="shared" si="69"/>
        <v>0</v>
      </c>
      <c r="AF133" s="1173">
        <f t="shared" si="69"/>
        <v>0</v>
      </c>
      <c r="AG133" s="1173">
        <f t="shared" si="69"/>
        <v>0</v>
      </c>
      <c r="AH133" s="1173">
        <f t="shared" si="69"/>
        <v>0</v>
      </c>
      <c r="AI133" s="1173">
        <f t="shared" si="69"/>
        <v>0</v>
      </c>
      <c r="AJ133" s="1173">
        <f t="shared" si="69"/>
        <v>0</v>
      </c>
      <c r="AK133" s="1173">
        <f t="shared" si="69"/>
        <v>0</v>
      </c>
      <c r="AL133" s="1173">
        <f t="shared" si="69"/>
        <v>0</v>
      </c>
    </row>
    <row r="134" spans="2:38" ht="42" thickBot="1">
      <c r="B134"/>
      <c r="C134" s="1667"/>
      <c r="D134" s="2049" t="s">
        <v>54</v>
      </c>
      <c r="E134" s="2050"/>
      <c r="F134" s="1153"/>
      <c r="G134" s="1154"/>
      <c r="H134" s="1155">
        <f t="shared" si="67"/>
        <v>0</v>
      </c>
      <c r="I134" s="1155">
        <f t="shared" si="67"/>
        <v>0</v>
      </c>
      <c r="J134" s="1155">
        <f t="shared" si="67"/>
        <v>0</v>
      </c>
      <c r="K134" s="1155">
        <f t="shared" si="67"/>
        <v>0</v>
      </c>
      <c r="L134" s="1155">
        <f t="shared" si="67"/>
        <v>0</v>
      </c>
      <c r="M134" s="1155">
        <f t="shared" si="67"/>
        <v>0</v>
      </c>
      <c r="N134" s="1155">
        <f t="shared" si="67"/>
        <v>0</v>
      </c>
      <c r="O134" s="1155">
        <f t="shared" si="67"/>
        <v>0</v>
      </c>
      <c r="P134" s="1155">
        <f t="shared" si="67"/>
        <v>0</v>
      </c>
      <c r="Q134" s="1155">
        <f t="shared" si="67"/>
        <v>0</v>
      </c>
      <c r="R134" s="1155">
        <f t="shared" si="68"/>
        <v>0</v>
      </c>
      <c r="S134" s="1155">
        <f t="shared" si="68"/>
        <v>0</v>
      </c>
      <c r="T134" s="1155">
        <f t="shared" si="68"/>
        <v>0</v>
      </c>
      <c r="U134" s="1155">
        <f t="shared" si="68"/>
        <v>0</v>
      </c>
      <c r="V134" s="1155">
        <f t="shared" si="68"/>
        <v>0</v>
      </c>
      <c r="W134" s="1155">
        <f t="shared" si="68"/>
        <v>0</v>
      </c>
      <c r="X134" s="1155">
        <f t="shared" si="68"/>
        <v>0</v>
      </c>
      <c r="Y134" s="1155">
        <f t="shared" si="68"/>
        <v>0</v>
      </c>
      <c r="Z134" s="1155">
        <f t="shared" si="68"/>
        <v>0</v>
      </c>
      <c r="AA134" s="1155">
        <f t="shared" si="68"/>
        <v>0</v>
      </c>
      <c r="AB134" s="1155">
        <f t="shared" si="69"/>
        <v>0</v>
      </c>
      <c r="AC134" s="1155">
        <f t="shared" si="69"/>
        <v>0</v>
      </c>
      <c r="AD134" s="1155">
        <f t="shared" si="69"/>
        <v>0</v>
      </c>
      <c r="AE134" s="1155">
        <f t="shared" si="69"/>
        <v>0</v>
      </c>
      <c r="AF134" s="1155">
        <f t="shared" si="69"/>
        <v>0</v>
      </c>
      <c r="AG134" s="1155">
        <f t="shared" si="69"/>
        <v>0</v>
      </c>
      <c r="AH134" s="1155">
        <f t="shared" si="69"/>
        <v>0</v>
      </c>
      <c r="AI134" s="1155">
        <f t="shared" si="69"/>
        <v>0</v>
      </c>
      <c r="AJ134" s="1155">
        <f t="shared" si="69"/>
        <v>0</v>
      </c>
      <c r="AK134" s="1155">
        <f t="shared" si="69"/>
        <v>0</v>
      </c>
      <c r="AL134" s="1155">
        <f t="shared" si="69"/>
        <v>0</v>
      </c>
    </row>
    <row r="135" spans="2:38" ht="42" thickTop="1">
      <c r="B135"/>
      <c r="C135" s="1667"/>
      <c r="D135" s="2051" t="s">
        <v>40</v>
      </c>
      <c r="E135" s="2052"/>
      <c r="F135" s="1159"/>
      <c r="G135" s="1154"/>
      <c r="H135" s="1160">
        <f t="shared" si="67"/>
        <v>0</v>
      </c>
      <c r="I135" s="1160">
        <f t="shared" si="67"/>
        <v>0</v>
      </c>
      <c r="J135" s="1160">
        <f t="shared" si="67"/>
        <v>0</v>
      </c>
      <c r="K135" s="1160">
        <f t="shared" si="67"/>
        <v>0</v>
      </c>
      <c r="L135" s="1160">
        <f t="shared" si="67"/>
        <v>0</v>
      </c>
      <c r="M135" s="1160">
        <f t="shared" si="67"/>
        <v>0</v>
      </c>
      <c r="N135" s="1160">
        <f t="shared" si="67"/>
        <v>0</v>
      </c>
      <c r="O135" s="1160">
        <f t="shared" si="67"/>
        <v>0</v>
      </c>
      <c r="P135" s="1160">
        <f t="shared" si="67"/>
        <v>0</v>
      </c>
      <c r="Q135" s="1160">
        <f t="shared" si="67"/>
        <v>0</v>
      </c>
      <c r="R135" s="1160">
        <f t="shared" si="68"/>
        <v>0</v>
      </c>
      <c r="S135" s="1160">
        <f t="shared" si="68"/>
        <v>0</v>
      </c>
      <c r="T135" s="1160">
        <f t="shared" si="68"/>
        <v>0</v>
      </c>
      <c r="U135" s="1160">
        <f t="shared" si="68"/>
        <v>0</v>
      </c>
      <c r="V135" s="1160">
        <f t="shared" si="68"/>
        <v>0</v>
      </c>
      <c r="W135" s="1160">
        <f t="shared" si="68"/>
        <v>0</v>
      </c>
      <c r="X135" s="1160">
        <f t="shared" si="68"/>
        <v>0</v>
      </c>
      <c r="Y135" s="1160">
        <f t="shared" si="68"/>
        <v>0</v>
      </c>
      <c r="Z135" s="1160">
        <f t="shared" si="68"/>
        <v>0</v>
      </c>
      <c r="AA135" s="1160">
        <f t="shared" si="68"/>
        <v>0</v>
      </c>
      <c r="AB135" s="1160">
        <f t="shared" si="69"/>
        <v>0</v>
      </c>
      <c r="AC135" s="1160">
        <f t="shared" si="69"/>
        <v>0</v>
      </c>
      <c r="AD135" s="1160">
        <f t="shared" si="69"/>
        <v>0</v>
      </c>
      <c r="AE135" s="1160">
        <f t="shared" si="69"/>
        <v>0</v>
      </c>
      <c r="AF135" s="1160">
        <f t="shared" si="69"/>
        <v>0</v>
      </c>
      <c r="AG135" s="1160">
        <f t="shared" si="69"/>
        <v>0</v>
      </c>
      <c r="AH135" s="1160">
        <f t="shared" si="69"/>
        <v>0</v>
      </c>
      <c r="AI135" s="1160">
        <f t="shared" si="69"/>
        <v>0</v>
      </c>
      <c r="AJ135" s="1160">
        <f t="shared" si="69"/>
        <v>0</v>
      </c>
      <c r="AK135" s="1160">
        <f t="shared" si="69"/>
        <v>0</v>
      </c>
      <c r="AL135" s="1160">
        <f t="shared" si="69"/>
        <v>0</v>
      </c>
    </row>
    <row r="136" spans="2:38" ht="41.4">
      <c r="B136"/>
      <c r="C136" s="1667"/>
      <c r="D136" s="2053" t="s">
        <v>140</v>
      </c>
      <c r="E136" s="2054"/>
      <c r="F136" s="1164"/>
      <c r="G136" s="1154"/>
      <c r="H136" s="1160">
        <f t="shared" si="67"/>
        <v>0</v>
      </c>
      <c r="I136" s="1160">
        <f t="shared" si="67"/>
        <v>0</v>
      </c>
      <c r="J136" s="1160">
        <f t="shared" si="67"/>
        <v>0</v>
      </c>
      <c r="K136" s="1160">
        <f t="shared" si="67"/>
        <v>0</v>
      </c>
      <c r="L136" s="1160">
        <f t="shared" si="67"/>
        <v>0</v>
      </c>
      <c r="M136" s="1160">
        <f t="shared" si="67"/>
        <v>0</v>
      </c>
      <c r="N136" s="1160">
        <f t="shared" si="67"/>
        <v>0</v>
      </c>
      <c r="O136" s="1160">
        <f t="shared" si="67"/>
        <v>0</v>
      </c>
      <c r="P136" s="1160">
        <f t="shared" si="67"/>
        <v>0</v>
      </c>
      <c r="Q136" s="1160">
        <f t="shared" si="67"/>
        <v>0</v>
      </c>
      <c r="R136" s="1160">
        <f t="shared" si="68"/>
        <v>0</v>
      </c>
      <c r="S136" s="1160">
        <f t="shared" si="68"/>
        <v>0</v>
      </c>
      <c r="T136" s="1160">
        <f t="shared" si="68"/>
        <v>0</v>
      </c>
      <c r="U136" s="1160">
        <f t="shared" si="68"/>
        <v>0</v>
      </c>
      <c r="V136" s="1160">
        <f t="shared" si="68"/>
        <v>0</v>
      </c>
      <c r="W136" s="1160">
        <f t="shared" si="68"/>
        <v>0</v>
      </c>
      <c r="X136" s="1160">
        <f t="shared" si="68"/>
        <v>0</v>
      </c>
      <c r="Y136" s="1160">
        <f t="shared" si="68"/>
        <v>0</v>
      </c>
      <c r="Z136" s="1160">
        <f t="shared" si="68"/>
        <v>0</v>
      </c>
      <c r="AA136" s="1160">
        <f t="shared" si="68"/>
        <v>0</v>
      </c>
      <c r="AB136" s="1160">
        <f t="shared" si="69"/>
        <v>0</v>
      </c>
      <c r="AC136" s="1160">
        <f t="shared" si="69"/>
        <v>0</v>
      </c>
      <c r="AD136" s="1160">
        <f t="shared" si="69"/>
        <v>0</v>
      </c>
      <c r="AE136" s="1160">
        <f t="shared" si="69"/>
        <v>0</v>
      </c>
      <c r="AF136" s="1160">
        <f t="shared" si="69"/>
        <v>0</v>
      </c>
      <c r="AG136" s="1160">
        <f t="shared" si="69"/>
        <v>0</v>
      </c>
      <c r="AH136" s="1160">
        <f t="shared" si="69"/>
        <v>0</v>
      </c>
      <c r="AI136" s="1160">
        <f t="shared" si="69"/>
        <v>0</v>
      </c>
      <c r="AJ136" s="1160">
        <f t="shared" si="69"/>
        <v>0</v>
      </c>
      <c r="AK136" s="1160">
        <f t="shared" si="69"/>
        <v>0</v>
      </c>
      <c r="AL136" s="1160">
        <f t="shared" si="69"/>
        <v>0</v>
      </c>
    </row>
    <row r="137" spans="2:38" ht="41.4">
      <c r="B137"/>
      <c r="C137" s="1667"/>
      <c r="D137" s="2055" t="s">
        <v>144</v>
      </c>
      <c r="E137" s="2056"/>
      <c r="F137" s="1166"/>
      <c r="G137" s="1154"/>
      <c r="H137" s="1155">
        <f t="shared" si="67"/>
        <v>0</v>
      </c>
      <c r="I137" s="1155">
        <f t="shared" si="67"/>
        <v>0</v>
      </c>
      <c r="J137" s="1155">
        <f t="shared" si="67"/>
        <v>0</v>
      </c>
      <c r="K137" s="1155">
        <f t="shared" si="67"/>
        <v>0</v>
      </c>
      <c r="L137" s="1155">
        <f t="shared" si="67"/>
        <v>0</v>
      </c>
      <c r="M137" s="1155">
        <f t="shared" si="67"/>
        <v>0</v>
      </c>
      <c r="N137" s="1155">
        <f t="shared" si="67"/>
        <v>0</v>
      </c>
      <c r="O137" s="1155">
        <f t="shared" si="67"/>
        <v>0</v>
      </c>
      <c r="P137" s="1155">
        <f t="shared" si="67"/>
        <v>0</v>
      </c>
      <c r="Q137" s="1155">
        <f t="shared" si="67"/>
        <v>0</v>
      </c>
      <c r="R137" s="1155">
        <f t="shared" si="68"/>
        <v>0</v>
      </c>
      <c r="S137" s="1155">
        <f t="shared" si="68"/>
        <v>0</v>
      </c>
      <c r="T137" s="1155">
        <f t="shared" si="68"/>
        <v>0</v>
      </c>
      <c r="U137" s="1155">
        <f t="shared" si="68"/>
        <v>0</v>
      </c>
      <c r="V137" s="1155">
        <f t="shared" si="68"/>
        <v>0</v>
      </c>
      <c r="W137" s="1155">
        <f t="shared" si="68"/>
        <v>0</v>
      </c>
      <c r="X137" s="1155">
        <f t="shared" si="68"/>
        <v>0</v>
      </c>
      <c r="Y137" s="1155">
        <f t="shared" si="68"/>
        <v>0</v>
      </c>
      <c r="Z137" s="1155">
        <f t="shared" si="68"/>
        <v>0</v>
      </c>
      <c r="AA137" s="1155">
        <f t="shared" si="68"/>
        <v>0</v>
      </c>
      <c r="AB137" s="1155">
        <f t="shared" si="69"/>
        <v>0</v>
      </c>
      <c r="AC137" s="1155">
        <f t="shared" si="69"/>
        <v>0</v>
      </c>
      <c r="AD137" s="1155">
        <f t="shared" si="69"/>
        <v>0</v>
      </c>
      <c r="AE137" s="1155">
        <f t="shared" si="69"/>
        <v>0</v>
      </c>
      <c r="AF137" s="1155">
        <f t="shared" si="69"/>
        <v>0</v>
      </c>
      <c r="AG137" s="1155">
        <f t="shared" si="69"/>
        <v>0</v>
      </c>
      <c r="AH137" s="1155">
        <f t="shared" si="69"/>
        <v>0</v>
      </c>
      <c r="AI137" s="1155">
        <f t="shared" si="69"/>
        <v>0</v>
      </c>
      <c r="AJ137" s="1155">
        <f t="shared" si="69"/>
        <v>0</v>
      </c>
      <c r="AK137" s="1155">
        <f t="shared" si="69"/>
        <v>0</v>
      </c>
      <c r="AL137" s="1155">
        <f t="shared" si="69"/>
        <v>0</v>
      </c>
    </row>
    <row r="138" spans="2:38" ht="41.4">
      <c r="B138"/>
      <c r="C138" s="1667"/>
      <c r="D138" s="2057" t="s">
        <v>148</v>
      </c>
      <c r="E138" s="2058"/>
      <c r="F138" s="1159"/>
      <c r="G138" s="1154"/>
      <c r="H138" s="1160">
        <f t="shared" si="67"/>
        <v>0</v>
      </c>
      <c r="I138" s="1160">
        <f t="shared" si="67"/>
        <v>0</v>
      </c>
      <c r="J138" s="1160">
        <f t="shared" si="67"/>
        <v>0</v>
      </c>
      <c r="K138" s="1160">
        <f t="shared" si="67"/>
        <v>0</v>
      </c>
      <c r="L138" s="1160">
        <f t="shared" si="67"/>
        <v>0</v>
      </c>
      <c r="M138" s="1160">
        <f t="shared" si="67"/>
        <v>0</v>
      </c>
      <c r="N138" s="1160">
        <f t="shared" si="67"/>
        <v>0</v>
      </c>
      <c r="O138" s="1160">
        <f t="shared" si="67"/>
        <v>0</v>
      </c>
      <c r="P138" s="1160">
        <f t="shared" si="67"/>
        <v>0</v>
      </c>
      <c r="Q138" s="1160">
        <f t="shared" si="67"/>
        <v>0</v>
      </c>
      <c r="R138" s="1160">
        <f t="shared" si="68"/>
        <v>0</v>
      </c>
      <c r="S138" s="1160">
        <f t="shared" si="68"/>
        <v>0</v>
      </c>
      <c r="T138" s="1160">
        <f t="shared" si="68"/>
        <v>0</v>
      </c>
      <c r="U138" s="1160">
        <f t="shared" si="68"/>
        <v>0</v>
      </c>
      <c r="V138" s="1160">
        <f t="shared" si="68"/>
        <v>0</v>
      </c>
      <c r="W138" s="1160">
        <f t="shared" si="68"/>
        <v>0</v>
      </c>
      <c r="X138" s="1160">
        <f t="shared" si="68"/>
        <v>0</v>
      </c>
      <c r="Y138" s="1160">
        <f t="shared" si="68"/>
        <v>0</v>
      </c>
      <c r="Z138" s="1160">
        <f t="shared" si="68"/>
        <v>0</v>
      </c>
      <c r="AA138" s="1160">
        <f t="shared" si="68"/>
        <v>0</v>
      </c>
      <c r="AB138" s="1160">
        <f t="shared" si="69"/>
        <v>0</v>
      </c>
      <c r="AC138" s="1160">
        <f t="shared" si="69"/>
        <v>0</v>
      </c>
      <c r="AD138" s="1160">
        <f t="shared" si="69"/>
        <v>0</v>
      </c>
      <c r="AE138" s="1160">
        <f t="shared" si="69"/>
        <v>0</v>
      </c>
      <c r="AF138" s="1160">
        <f t="shared" si="69"/>
        <v>0</v>
      </c>
      <c r="AG138" s="1160">
        <f t="shared" si="69"/>
        <v>0</v>
      </c>
      <c r="AH138" s="1160">
        <f t="shared" si="69"/>
        <v>0</v>
      </c>
      <c r="AI138" s="1160">
        <f t="shared" si="69"/>
        <v>0</v>
      </c>
      <c r="AJ138" s="1160">
        <f t="shared" si="69"/>
        <v>0</v>
      </c>
      <c r="AK138" s="1160">
        <f t="shared" si="69"/>
        <v>0</v>
      </c>
      <c r="AL138" s="1160">
        <f t="shared" si="69"/>
        <v>0</v>
      </c>
    </row>
    <row r="139" spans="2:38" ht="41.4">
      <c r="B139"/>
      <c r="C139" s="1667"/>
      <c r="D139" s="2065" t="s">
        <v>639</v>
      </c>
      <c r="E139" s="2066"/>
      <c r="F139" s="1164"/>
      <c r="G139" s="1154"/>
      <c r="H139" s="1160">
        <f t="shared" si="67"/>
        <v>0</v>
      </c>
      <c r="I139" s="1160">
        <f t="shared" si="67"/>
        <v>0</v>
      </c>
      <c r="J139" s="1160">
        <f t="shared" si="67"/>
        <v>0</v>
      </c>
      <c r="K139" s="1160">
        <f t="shared" si="67"/>
        <v>0</v>
      </c>
      <c r="L139" s="1160">
        <f t="shared" si="67"/>
        <v>0</v>
      </c>
      <c r="M139" s="1160">
        <f t="shared" si="67"/>
        <v>0</v>
      </c>
      <c r="N139" s="1160">
        <f t="shared" si="67"/>
        <v>0</v>
      </c>
      <c r="O139" s="1160">
        <f t="shared" si="67"/>
        <v>0</v>
      </c>
      <c r="P139" s="1160">
        <f t="shared" si="67"/>
        <v>0</v>
      </c>
      <c r="Q139" s="1160">
        <f t="shared" si="67"/>
        <v>0</v>
      </c>
      <c r="R139" s="1160">
        <f t="shared" si="68"/>
        <v>0</v>
      </c>
      <c r="S139" s="1160">
        <f t="shared" si="68"/>
        <v>0</v>
      </c>
      <c r="T139" s="1160">
        <f t="shared" si="68"/>
        <v>0</v>
      </c>
      <c r="U139" s="1160">
        <f t="shared" si="68"/>
        <v>0</v>
      </c>
      <c r="V139" s="1160">
        <f t="shared" si="68"/>
        <v>0</v>
      </c>
      <c r="W139" s="1160">
        <f t="shared" si="68"/>
        <v>0</v>
      </c>
      <c r="X139" s="1160">
        <f t="shared" si="68"/>
        <v>0</v>
      </c>
      <c r="Y139" s="1160">
        <f t="shared" si="68"/>
        <v>0</v>
      </c>
      <c r="Z139" s="1160">
        <f t="shared" si="68"/>
        <v>0</v>
      </c>
      <c r="AA139" s="1160">
        <f t="shared" si="68"/>
        <v>0</v>
      </c>
      <c r="AB139" s="1160">
        <f t="shared" si="69"/>
        <v>0</v>
      </c>
      <c r="AC139" s="1160">
        <f t="shared" si="69"/>
        <v>0</v>
      </c>
      <c r="AD139" s="1160">
        <f t="shared" si="69"/>
        <v>0</v>
      </c>
      <c r="AE139" s="1160">
        <f t="shared" si="69"/>
        <v>0</v>
      </c>
      <c r="AF139" s="1160">
        <f t="shared" si="69"/>
        <v>0</v>
      </c>
      <c r="AG139" s="1160">
        <f t="shared" si="69"/>
        <v>0</v>
      </c>
      <c r="AH139" s="1160">
        <f t="shared" si="69"/>
        <v>0</v>
      </c>
      <c r="AI139" s="1160">
        <f t="shared" si="69"/>
        <v>0</v>
      </c>
      <c r="AJ139" s="1160">
        <f t="shared" si="69"/>
        <v>0</v>
      </c>
      <c r="AK139" s="1160">
        <f t="shared" si="69"/>
        <v>0</v>
      </c>
      <c r="AL139" s="1160">
        <f t="shared" si="69"/>
        <v>0</v>
      </c>
    </row>
  </sheetData>
  <autoFilter ref="B5:AM116" xr:uid="{00000000-0009-0000-0000-000008000000}">
    <filterColumn colId="0">
      <customFilters>
        <customFilter operator="notEqual" val=" "/>
      </customFilters>
    </filterColumn>
  </autoFilter>
  <mergeCells count="108">
    <mergeCell ref="E2:G2"/>
    <mergeCell ref="F5:F6"/>
    <mergeCell ref="G5:G6"/>
    <mergeCell ref="C5:C6"/>
    <mergeCell ref="E5:E6"/>
    <mergeCell ref="C7:C23"/>
    <mergeCell ref="D20:E20"/>
    <mergeCell ref="D21:E21"/>
    <mergeCell ref="D22:E22"/>
    <mergeCell ref="D23:E23"/>
    <mergeCell ref="D7:E7"/>
    <mergeCell ref="D17:E17"/>
    <mergeCell ref="D18:E18"/>
    <mergeCell ref="D10:E10"/>
    <mergeCell ref="D16:E16"/>
    <mergeCell ref="D11:E11"/>
    <mergeCell ref="D12:E12"/>
    <mergeCell ref="AK2:AM2"/>
    <mergeCell ref="H3:I3"/>
    <mergeCell ref="AC3:AD3"/>
    <mergeCell ref="AE3:AF3"/>
    <mergeCell ref="AG3:AH3"/>
    <mergeCell ref="AK3:AM3"/>
    <mergeCell ref="O3:Q3"/>
    <mergeCell ref="AC2:AD2"/>
    <mergeCell ref="AE2:AF2"/>
    <mergeCell ref="AG2:AH2"/>
    <mergeCell ref="D30:D31"/>
    <mergeCell ref="D33:E33"/>
    <mergeCell ref="AC4:AD4"/>
    <mergeCell ref="AE4:AF4"/>
    <mergeCell ref="AG4:AH4"/>
    <mergeCell ref="D19:E19"/>
    <mergeCell ref="D15:E15"/>
    <mergeCell ref="D13:E13"/>
    <mergeCell ref="D14:E14"/>
    <mergeCell ref="D8:E8"/>
    <mergeCell ref="D9:E9"/>
    <mergeCell ref="F16:F23"/>
    <mergeCell ref="D34:E34"/>
    <mergeCell ref="D35:E35"/>
    <mergeCell ref="D36:E36"/>
    <mergeCell ref="D37:E37"/>
    <mergeCell ref="D38:E38"/>
    <mergeCell ref="D39:E39"/>
    <mergeCell ref="D40:E40"/>
    <mergeCell ref="C99:C116"/>
    <mergeCell ref="D99:D100"/>
    <mergeCell ref="D101:D102"/>
    <mergeCell ref="D103:D104"/>
    <mergeCell ref="D105:D106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F91:F98"/>
    <mergeCell ref="D92:E92"/>
    <mergeCell ref="D93:E93"/>
    <mergeCell ref="D94:E94"/>
    <mergeCell ref="D95:E95"/>
    <mergeCell ref="D96:E96"/>
    <mergeCell ref="D97:E97"/>
    <mergeCell ref="D98:E98"/>
    <mergeCell ref="C24:C41"/>
    <mergeCell ref="D24:D25"/>
    <mergeCell ref="D26:D27"/>
    <mergeCell ref="D28:D29"/>
    <mergeCell ref="C82:C98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41:E41"/>
    <mergeCell ref="C133:C139"/>
    <mergeCell ref="D133:E133"/>
    <mergeCell ref="D134:E134"/>
    <mergeCell ref="D135:E135"/>
    <mergeCell ref="D136:E136"/>
    <mergeCell ref="D137:E137"/>
    <mergeCell ref="D138:E138"/>
    <mergeCell ref="D139:E139"/>
    <mergeCell ref="C119:C125"/>
    <mergeCell ref="D119:E119"/>
    <mergeCell ref="D120:E120"/>
    <mergeCell ref="D121:E121"/>
    <mergeCell ref="D122:E122"/>
    <mergeCell ref="D123:E123"/>
    <mergeCell ref="D124:E124"/>
    <mergeCell ref="D125:E125"/>
    <mergeCell ref="C126:C132"/>
    <mergeCell ref="D126:E126"/>
    <mergeCell ref="D127:E127"/>
    <mergeCell ref="D128:E128"/>
    <mergeCell ref="D129:E129"/>
    <mergeCell ref="D130:E130"/>
    <mergeCell ref="D131:E131"/>
    <mergeCell ref="D132:E132"/>
  </mergeCells>
  <phoneticPr fontId="6"/>
  <conditionalFormatting sqref="H5:AL41 H82:AL116">
    <cfRule type="expression" dxfId="12" priority="8">
      <formula>WEEKDAY(H$6)=1</formula>
    </cfRule>
    <cfRule type="expression" dxfId="11" priority="9">
      <formula>WEEKDAY(H$6)=7</formula>
    </cfRule>
  </conditionalFormatting>
  <conditionalFormatting sqref="H120:AL120 H123:AL123 H127:AL127 H130:AL130 H134:AL134 H137:AL137">
    <cfRule type="cellIs" dxfId="10" priority="5" operator="greaterThan">
      <formula>0</formula>
    </cfRule>
  </conditionalFormatting>
  <printOptions horizontalCentered="1" verticalCentered="1"/>
  <pageMargins left="0" right="0" top="0" bottom="0" header="0" footer="0"/>
  <pageSetup paperSize="8" scale="45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lessThan" id="{416BC042-DA5A-4225-A700-59B65E6A4596}">
            <xm:f>MKC①!H129*(1-MKC①!$D$7)</xm:f>
            <x14:dxf>
              <font>
                <b val="0"/>
                <i val="0"/>
                <color rgb="FFFF0000"/>
              </font>
            </x14:dxf>
          </x14:cfRule>
          <x14:cfRule type="cellIs" priority="4" operator="greaterThan" id="{505D5D44-623B-40BB-B41B-C973C23900A8}">
            <xm:f>MKC①!H129*(1+MKC①!$D$7)</xm:f>
            <x14:dxf>
              <font>
                <b val="0"/>
                <i val="0"/>
                <color auto="1"/>
              </font>
            </x14:dxf>
          </x14:cfRule>
          <xm:sqref>H122:AL122 H129:AL129 H136:AL136</xm:sqref>
        </x14:conditionalFormatting>
        <x14:conditionalFormatting xmlns:xm="http://schemas.microsoft.com/office/excel/2006/main">
          <x14:cfRule type="cellIs" priority="1" operator="lessThan" id="{0DFCB498-7EAF-4E5C-8694-7843CB5DD537}">
            <xm:f>MKC①!H132*(1-MKC①!$D$10)</xm:f>
            <x14:dxf>
              <font>
                <color rgb="FFFF0000"/>
              </font>
            </x14:dxf>
          </x14:cfRule>
          <x14:cfRule type="cellIs" priority="2" operator="greaterThan" id="{4B587295-0B1C-46C1-8376-801BFC0A471B}">
            <xm:f>MKC①!H132*(1+MKC①!$D$10)</xm:f>
            <x14:dxf>
              <font>
                <color auto="1"/>
              </font>
            </x14:dxf>
          </x14:cfRule>
          <x14:cfRule type="expression" priority="6" id="{0E665553-487F-4BDF-BA79-CC8D020F2F3B}">
            <xm:f>(MKC①!#REF!=TODAY()-1)</xm:f>
            <x14:dxf>
              <fill>
                <patternFill>
                  <bgColor rgb="FFFFFFCC"/>
                </patternFill>
              </fill>
            </x14:dxf>
          </x14:cfRule>
          <x14:cfRule type="expression" priority="7" id="{319F6358-A4C7-4FFF-899A-991BDB3F364D}">
            <xm:f>MKC①!H$2=TODAY()-1</xm:f>
            <x14:dxf>
              <font>
                <color auto="1"/>
              </font>
              <fill>
                <patternFill>
                  <bgColor rgb="FFFFFFD5"/>
                </patternFill>
              </fill>
            </x14:dxf>
          </x14:cfRule>
          <xm:sqref>H125:AL125 H132:AL132 H139:AL139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filterMode="1">
    <tabColor rgb="FF66FFFF"/>
    <pageSetUpPr fitToPage="1"/>
  </sheetPr>
  <dimension ref="A1:AV118"/>
  <sheetViews>
    <sheetView showZeros="0" zoomScale="40" zoomScaleNormal="40" workbookViewId="0">
      <pane xSplit="6" ySplit="6" topLeftCell="G7" activePane="bottomRight" state="frozen"/>
      <selection pane="topRight" activeCell="AB3" sqref="AB3:AC3"/>
      <selection pane="bottomLeft" activeCell="AB3" sqref="AB3:AC3"/>
      <selection pane="bottomRight" activeCell="AB3" sqref="AB3:AC3"/>
    </sheetView>
  </sheetViews>
  <sheetFormatPr defaultRowHeight="16.2"/>
  <cols>
    <col min="1" max="1" width="8.6640625" style="49"/>
    <col min="2" max="2" width="9.33203125" customWidth="1"/>
    <col min="3" max="3" width="12.6640625" customWidth="1"/>
    <col min="4" max="4" width="10.6640625" customWidth="1"/>
    <col min="5" max="5" width="12" style="92" customWidth="1"/>
    <col min="6" max="6" width="14.33203125" customWidth="1"/>
    <col min="7" max="37" width="12" customWidth="1"/>
    <col min="38" max="38" width="14.33203125" style="1" customWidth="1"/>
    <col min="44" max="44" width="16.33203125" customWidth="1"/>
    <col min="48" max="48" width="19.33203125" customWidth="1"/>
  </cols>
  <sheetData>
    <row r="1" spans="1:48" ht="16.8" thickBot="1">
      <c r="A1"/>
    </row>
    <row r="2" spans="1:48" ht="25.8">
      <c r="A2" s="38"/>
      <c r="B2" s="3"/>
      <c r="C2" s="3"/>
      <c r="D2" s="2101" t="s">
        <v>613</v>
      </c>
      <c r="E2" s="2101"/>
      <c r="F2" s="2101"/>
      <c r="G2" s="51"/>
      <c r="H2" s="52"/>
      <c r="I2" s="52"/>
      <c r="J2" s="53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2077" t="s">
        <v>351</v>
      </c>
      <c r="AC2" s="2078"/>
      <c r="AD2" s="2079" t="s">
        <v>614</v>
      </c>
      <c r="AE2" s="2080"/>
      <c r="AF2" s="2079" t="s">
        <v>352</v>
      </c>
      <c r="AG2" s="2078"/>
      <c r="AH2" s="148"/>
      <c r="AI2" s="147"/>
      <c r="AJ2" s="2103"/>
      <c r="AK2" s="2103"/>
      <c r="AL2" s="2103"/>
    </row>
    <row r="3" spans="1:48" ht="48" customHeight="1" thickBot="1">
      <c r="A3" s="15"/>
      <c r="B3" s="107"/>
      <c r="C3" s="103"/>
      <c r="D3" s="107" t="s">
        <v>615</v>
      </c>
      <c r="E3" s="105"/>
      <c r="F3" s="104"/>
      <c r="G3" s="2104" t="s">
        <v>1043</v>
      </c>
      <c r="H3" s="2104"/>
      <c r="I3" s="886" t="str">
        <f>MKC①!J3</f>
        <v>5</v>
      </c>
      <c r="J3" s="60" t="s">
        <v>616</v>
      </c>
      <c r="K3" s="58"/>
      <c r="N3" s="2110"/>
      <c r="O3" s="2110"/>
      <c r="P3" s="2110"/>
      <c r="Q3" s="59"/>
      <c r="R3" s="57"/>
      <c r="S3" s="58"/>
      <c r="T3" s="58"/>
      <c r="U3" s="58"/>
      <c r="V3" s="58"/>
      <c r="W3" s="58"/>
      <c r="X3" s="58"/>
      <c r="Y3" s="61"/>
      <c r="Z3" s="58"/>
      <c r="AA3" s="58"/>
      <c r="AB3" s="2105" t="s">
        <v>1060</v>
      </c>
      <c r="AC3" s="2106"/>
      <c r="AD3" s="2107" t="s">
        <v>1061</v>
      </c>
      <c r="AE3" s="2106"/>
      <c r="AF3" s="2107" t="s">
        <v>356</v>
      </c>
      <c r="AG3" s="2108"/>
      <c r="AH3" s="10"/>
      <c r="AI3" s="147" t="s">
        <v>617</v>
      </c>
      <c r="AJ3" s="2103">
        <f ca="1">TODAY()</f>
        <v>46164</v>
      </c>
      <c r="AK3" s="2103"/>
      <c r="AL3" s="2103"/>
      <c r="AM3" s="12"/>
      <c r="AN3" s="12"/>
      <c r="AO3" s="12"/>
      <c r="AP3" s="12"/>
      <c r="AQ3" s="12"/>
    </row>
    <row r="4" spans="1:48" ht="24" thickBot="1">
      <c r="A4" s="15"/>
      <c r="B4" s="102"/>
      <c r="C4" s="103"/>
      <c r="D4" s="102"/>
      <c r="E4" s="106"/>
      <c r="F4" s="10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2109"/>
      <c r="AC4" s="2109"/>
      <c r="AD4" s="2109"/>
      <c r="AE4" s="2109"/>
      <c r="AF4" s="2109"/>
      <c r="AG4" s="2109"/>
      <c r="AH4" s="62"/>
      <c r="AI4" s="62"/>
      <c r="AJ4" s="63"/>
      <c r="AK4" s="63"/>
      <c r="AL4" s="64"/>
    </row>
    <row r="5" spans="1:48" ht="30.75" customHeight="1" thickTop="1">
      <c r="B5" s="2069" t="s">
        <v>1</v>
      </c>
      <c r="C5" s="136"/>
      <c r="D5" s="2071"/>
      <c r="E5" s="2073" t="s">
        <v>6</v>
      </c>
      <c r="F5" s="2075" t="s">
        <v>618</v>
      </c>
      <c r="G5" s="508">
        <f>DATE(2021,I3,1)</f>
        <v>44317</v>
      </c>
      <c r="H5" s="149">
        <f>G5+1</f>
        <v>44318</v>
      </c>
      <c r="I5" s="149">
        <f t="shared" ref="I5:AK5" si="0">H5+1</f>
        <v>44319</v>
      </c>
      <c r="J5" s="149">
        <f t="shared" si="0"/>
        <v>44320</v>
      </c>
      <c r="K5" s="149">
        <f t="shared" si="0"/>
        <v>44321</v>
      </c>
      <c r="L5" s="149">
        <f t="shared" si="0"/>
        <v>44322</v>
      </c>
      <c r="M5" s="149">
        <f t="shared" si="0"/>
        <v>44323</v>
      </c>
      <c r="N5" s="149">
        <f t="shared" si="0"/>
        <v>44324</v>
      </c>
      <c r="O5" s="149">
        <f t="shared" si="0"/>
        <v>44325</v>
      </c>
      <c r="P5" s="149">
        <f t="shared" si="0"/>
        <v>44326</v>
      </c>
      <c r="Q5" s="149">
        <f t="shared" si="0"/>
        <v>44327</v>
      </c>
      <c r="R5" s="149">
        <f t="shared" si="0"/>
        <v>44328</v>
      </c>
      <c r="S5" s="149">
        <f t="shared" si="0"/>
        <v>44329</v>
      </c>
      <c r="T5" s="149">
        <f t="shared" si="0"/>
        <v>44330</v>
      </c>
      <c r="U5" s="149">
        <f t="shared" si="0"/>
        <v>44331</v>
      </c>
      <c r="V5" s="149">
        <f t="shared" si="0"/>
        <v>44332</v>
      </c>
      <c r="W5" s="149">
        <f t="shared" si="0"/>
        <v>44333</v>
      </c>
      <c r="X5" s="149">
        <f t="shared" si="0"/>
        <v>44334</v>
      </c>
      <c r="Y5" s="149">
        <f t="shared" si="0"/>
        <v>44335</v>
      </c>
      <c r="Z5" s="149">
        <f t="shared" si="0"/>
        <v>44336</v>
      </c>
      <c r="AA5" s="149">
        <f t="shared" si="0"/>
        <v>44337</v>
      </c>
      <c r="AB5" s="149">
        <f t="shared" si="0"/>
        <v>44338</v>
      </c>
      <c r="AC5" s="149">
        <f t="shared" si="0"/>
        <v>44339</v>
      </c>
      <c r="AD5" s="149">
        <f t="shared" si="0"/>
        <v>44340</v>
      </c>
      <c r="AE5" s="149">
        <f t="shared" si="0"/>
        <v>44341</v>
      </c>
      <c r="AF5" s="149">
        <f t="shared" si="0"/>
        <v>44342</v>
      </c>
      <c r="AG5" s="149">
        <f t="shared" si="0"/>
        <v>44343</v>
      </c>
      <c r="AH5" s="149">
        <f t="shared" si="0"/>
        <v>44344</v>
      </c>
      <c r="AI5" s="149">
        <f t="shared" si="0"/>
        <v>44345</v>
      </c>
      <c r="AJ5" s="149">
        <f t="shared" si="0"/>
        <v>44346</v>
      </c>
      <c r="AK5" s="149">
        <f t="shared" si="0"/>
        <v>44347</v>
      </c>
      <c r="AL5" s="150"/>
      <c r="AN5" s="2405" t="s">
        <v>1045</v>
      </c>
      <c r="AO5" s="2406"/>
      <c r="AP5" s="2403">
        <v>18</v>
      </c>
      <c r="AQ5" s="2404"/>
    </row>
    <row r="6" spans="1:48" ht="30.75" customHeight="1" thickBot="1">
      <c r="B6" s="2070"/>
      <c r="C6" s="137"/>
      <c r="D6" s="2072"/>
      <c r="E6" s="2074"/>
      <c r="F6" s="2076"/>
      <c r="G6" s="138">
        <f t="shared" ref="G6:AK6" si="1">+G5</f>
        <v>44317</v>
      </c>
      <c r="H6" s="138">
        <f t="shared" si="1"/>
        <v>44318</v>
      </c>
      <c r="I6" s="138">
        <f t="shared" si="1"/>
        <v>44319</v>
      </c>
      <c r="J6" s="138">
        <f t="shared" si="1"/>
        <v>44320</v>
      </c>
      <c r="K6" s="138">
        <f t="shared" si="1"/>
        <v>44321</v>
      </c>
      <c r="L6" s="138">
        <f t="shared" si="1"/>
        <v>44322</v>
      </c>
      <c r="M6" s="138">
        <f t="shared" si="1"/>
        <v>44323</v>
      </c>
      <c r="N6" s="138">
        <f t="shared" si="1"/>
        <v>44324</v>
      </c>
      <c r="O6" s="138">
        <f t="shared" si="1"/>
        <v>44325</v>
      </c>
      <c r="P6" s="138">
        <f t="shared" si="1"/>
        <v>44326</v>
      </c>
      <c r="Q6" s="138">
        <f t="shared" si="1"/>
        <v>44327</v>
      </c>
      <c r="R6" s="138">
        <f t="shared" si="1"/>
        <v>44328</v>
      </c>
      <c r="S6" s="138">
        <f t="shared" si="1"/>
        <v>44329</v>
      </c>
      <c r="T6" s="138">
        <f t="shared" si="1"/>
        <v>44330</v>
      </c>
      <c r="U6" s="138">
        <f t="shared" si="1"/>
        <v>44331</v>
      </c>
      <c r="V6" s="138">
        <f t="shared" si="1"/>
        <v>44332</v>
      </c>
      <c r="W6" s="138">
        <f t="shared" si="1"/>
        <v>44333</v>
      </c>
      <c r="X6" s="138">
        <f t="shared" si="1"/>
        <v>44334</v>
      </c>
      <c r="Y6" s="138">
        <f t="shared" si="1"/>
        <v>44335</v>
      </c>
      <c r="Z6" s="138">
        <f t="shared" si="1"/>
        <v>44336</v>
      </c>
      <c r="AA6" s="138">
        <f t="shared" si="1"/>
        <v>44337</v>
      </c>
      <c r="AB6" s="138">
        <f t="shared" si="1"/>
        <v>44338</v>
      </c>
      <c r="AC6" s="138">
        <f t="shared" si="1"/>
        <v>44339</v>
      </c>
      <c r="AD6" s="138">
        <f t="shared" si="1"/>
        <v>44340</v>
      </c>
      <c r="AE6" s="138">
        <f t="shared" si="1"/>
        <v>44341</v>
      </c>
      <c r="AF6" s="138">
        <f t="shared" si="1"/>
        <v>44342</v>
      </c>
      <c r="AG6" s="138">
        <f t="shared" si="1"/>
        <v>44343</v>
      </c>
      <c r="AH6" s="138">
        <f t="shared" si="1"/>
        <v>44344</v>
      </c>
      <c r="AI6" s="138">
        <f t="shared" si="1"/>
        <v>44345</v>
      </c>
      <c r="AJ6" s="138">
        <f t="shared" si="1"/>
        <v>44346</v>
      </c>
      <c r="AK6" s="138">
        <f t="shared" si="1"/>
        <v>44347</v>
      </c>
      <c r="AL6" s="151"/>
      <c r="AN6" s="2407"/>
      <c r="AO6" s="2408"/>
      <c r="AP6" s="2409"/>
      <c r="AQ6" s="2410"/>
    </row>
    <row r="7" spans="1:48" ht="28.5" customHeight="1" thickTop="1">
      <c r="A7" s="238" t="s">
        <v>9</v>
      </c>
      <c r="B7" s="2081" t="s">
        <v>715</v>
      </c>
      <c r="C7" s="2067" t="s">
        <v>120</v>
      </c>
      <c r="D7" s="2068"/>
      <c r="E7" s="127">
        <f>+GL!E7</f>
        <v>0</v>
      </c>
      <c r="F7" s="128">
        <f>MLF・ピポット!G55</f>
        <v>0</v>
      </c>
      <c r="G7" s="798">
        <f>MLF・ピポット!H55</f>
        <v>0</v>
      </c>
      <c r="H7" s="798">
        <f>MLF・ピポット!I55</f>
        <v>0</v>
      </c>
      <c r="I7" s="798">
        <f>MLF・ピポット!J55</f>
        <v>0</v>
      </c>
      <c r="J7" s="798">
        <f>MLF・ピポット!K55</f>
        <v>0</v>
      </c>
      <c r="K7" s="798">
        <f>MLF・ピポット!L55</f>
        <v>0</v>
      </c>
      <c r="L7" s="798">
        <f>MLF・ピポット!M55</f>
        <v>72</v>
      </c>
      <c r="M7" s="798">
        <f>MLF・ピポット!N55</f>
        <v>72</v>
      </c>
      <c r="N7" s="798">
        <f>MLF・ピポット!O55</f>
        <v>96</v>
      </c>
      <c r="O7" s="798">
        <f>MLF・ピポット!P55</f>
        <v>0</v>
      </c>
      <c r="P7" s="798">
        <f>MLF・ピポット!Q55</f>
        <v>0</v>
      </c>
      <c r="Q7" s="798">
        <f>MLF・ピポット!R55</f>
        <v>72</v>
      </c>
      <c r="R7" s="798">
        <f>MLF・ピポット!S55</f>
        <v>72</v>
      </c>
      <c r="S7" s="798">
        <f>MLF・ピポット!T55</f>
        <v>72</v>
      </c>
      <c r="T7" s="798">
        <f>MLF・ピポット!U55</f>
        <v>0</v>
      </c>
      <c r="U7" s="798">
        <f>MLF・ピポット!V55</f>
        <v>0</v>
      </c>
      <c r="V7" s="798">
        <f>MLF・ピポット!W55</f>
        <v>0</v>
      </c>
      <c r="W7" s="798">
        <f>MLF・ピポット!X55</f>
        <v>0</v>
      </c>
      <c r="X7" s="798">
        <f>MLF・ピポット!Y55</f>
        <v>0</v>
      </c>
      <c r="Y7" s="798">
        <f>MLF・ピポット!Z55</f>
        <v>0</v>
      </c>
      <c r="Z7" s="798">
        <f>MLF・ピポット!AA55</f>
        <v>0</v>
      </c>
      <c r="AA7" s="798">
        <f>MLF・ピポット!AB55</f>
        <v>0</v>
      </c>
      <c r="AB7" s="798">
        <f>MLF・ピポット!AC55</f>
        <v>0</v>
      </c>
      <c r="AC7" s="798">
        <f>MLF・ピポット!AD55</f>
        <v>0</v>
      </c>
      <c r="AD7" s="798">
        <f>MLF・ピポット!AE55</f>
        <v>0</v>
      </c>
      <c r="AE7" s="798">
        <f>MLF・ピポット!AF55</f>
        <v>0</v>
      </c>
      <c r="AF7" s="798">
        <f>MLF・ピポット!AG55</f>
        <v>0</v>
      </c>
      <c r="AG7" s="798">
        <f>MLF・ピポット!AH55</f>
        <v>0</v>
      </c>
      <c r="AH7" s="798">
        <f>MLF・ピポット!AI55</f>
        <v>0</v>
      </c>
      <c r="AI7" s="798">
        <f>MLF・ピポット!AJ55</f>
        <v>0</v>
      </c>
      <c r="AJ7" s="798">
        <f>MLF・ピポット!AK55</f>
        <v>0</v>
      </c>
      <c r="AK7" s="800">
        <f>MLF・ピポット!AL55</f>
        <v>0</v>
      </c>
      <c r="AL7" s="130">
        <f>MLF・ピポット!AM55</f>
        <v>456</v>
      </c>
      <c r="AN7" s="2399" t="s">
        <v>1047</v>
      </c>
      <c r="AO7" s="2400"/>
      <c r="AP7" s="2403">
        <v>540</v>
      </c>
      <c r="AQ7" s="2404"/>
      <c r="AR7" s="46"/>
    </row>
    <row r="8" spans="1:48" ht="28.5" customHeight="1">
      <c r="A8" s="238" t="s">
        <v>9</v>
      </c>
      <c r="B8" s="2082"/>
      <c r="C8" s="2084" t="s">
        <v>621</v>
      </c>
      <c r="D8" s="2085"/>
      <c r="E8" s="80"/>
      <c r="F8" s="80">
        <f>MLF・ピポット!G56</f>
        <v>0</v>
      </c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131">
        <f>SUM(G8:AK8)+F8</f>
        <v>0</v>
      </c>
      <c r="AN8" s="2399" t="s">
        <v>1048</v>
      </c>
      <c r="AO8" s="2400"/>
      <c r="AP8" s="2397">
        <v>180</v>
      </c>
      <c r="AQ8" s="2398"/>
      <c r="AR8" s="47"/>
    </row>
    <row r="9" spans="1:48" ht="28.5" customHeight="1">
      <c r="A9" s="238" t="s">
        <v>9</v>
      </c>
      <c r="B9" s="2082"/>
      <c r="C9" s="2120" t="s">
        <v>622</v>
      </c>
      <c r="D9" s="2121"/>
      <c r="E9" s="122"/>
      <c r="F9" s="334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35"/>
      <c r="AN9" s="2399" t="s">
        <v>1049</v>
      </c>
      <c r="AO9" s="2400"/>
      <c r="AP9" s="2401">
        <f>AP7/AP5</f>
        <v>30</v>
      </c>
      <c r="AQ9" s="2402"/>
    </row>
    <row r="10" spans="1:48" ht="28.5" customHeight="1" thickBot="1">
      <c r="A10" s="238" t="s">
        <v>9</v>
      </c>
      <c r="B10" s="2082"/>
      <c r="C10" s="2049" t="s">
        <v>54</v>
      </c>
      <c r="D10" s="2050"/>
      <c r="E10" s="320"/>
      <c r="F10" s="321">
        <f>MLF・ピポット!G58</f>
        <v>0</v>
      </c>
      <c r="G10" s="371"/>
      <c r="H10" s="371"/>
      <c r="I10" s="371"/>
      <c r="J10" s="371"/>
      <c r="K10" s="371"/>
      <c r="L10" s="371"/>
      <c r="M10" s="371"/>
      <c r="N10" s="371"/>
      <c r="O10" s="371"/>
      <c r="P10" s="371"/>
      <c r="Q10" s="371"/>
      <c r="R10" s="371"/>
      <c r="S10" s="371"/>
      <c r="T10" s="371"/>
      <c r="U10" s="371"/>
      <c r="V10" s="371"/>
      <c r="W10" s="371"/>
      <c r="X10" s="371"/>
      <c r="Y10" s="371"/>
      <c r="Z10" s="371"/>
      <c r="AA10" s="371"/>
      <c r="AB10" s="371"/>
      <c r="AC10" s="371"/>
      <c r="AD10" s="371"/>
      <c r="AE10" s="371"/>
      <c r="AF10" s="371"/>
      <c r="AG10" s="371"/>
      <c r="AH10" s="371"/>
      <c r="AI10" s="371"/>
      <c r="AJ10" s="371"/>
      <c r="AK10" s="371"/>
      <c r="AL10" s="333"/>
    </row>
    <row r="11" spans="1:48" ht="28.5" customHeight="1" thickTop="1">
      <c r="A11" s="238" t="s">
        <v>9</v>
      </c>
      <c r="B11" s="2082"/>
      <c r="C11" s="2051" t="s">
        <v>40</v>
      </c>
      <c r="D11" s="2052"/>
      <c r="E11" s="152"/>
      <c r="F11" s="152">
        <f>MLF・ピポット!G59</f>
        <v>1120</v>
      </c>
      <c r="G11" s="153">
        <f>MLF・ピポット!H59</f>
        <v>0</v>
      </c>
      <c r="H11" s="153">
        <f>MLF・ピポット!I59</f>
        <v>0</v>
      </c>
      <c r="I11" s="153">
        <f>MLF・ピポット!J59</f>
        <v>0</v>
      </c>
      <c r="J11" s="153">
        <f>MLF・ピポット!K59</f>
        <v>0</v>
      </c>
      <c r="K11" s="153">
        <f>MLF・ピポット!L59</f>
        <v>0</v>
      </c>
      <c r="L11" s="153">
        <f>MLF・ピポット!M59</f>
        <v>96</v>
      </c>
      <c r="M11" s="153">
        <f>MLF・ピポット!N59</f>
        <v>96</v>
      </c>
      <c r="N11" s="153">
        <f>MLF・ピポット!O59</f>
        <v>96</v>
      </c>
      <c r="O11" s="153">
        <f>MLF・ピポット!P59</f>
        <v>0</v>
      </c>
      <c r="P11" s="153">
        <f>MLF・ピポット!Q59</f>
        <v>0</v>
      </c>
      <c r="Q11" s="153">
        <f>MLF・ピポット!R59</f>
        <v>96</v>
      </c>
      <c r="R11" s="153">
        <f>MLF・ピポット!S59</f>
        <v>96</v>
      </c>
      <c r="S11" s="153">
        <f>MLF・ピポット!T59</f>
        <v>96</v>
      </c>
      <c r="T11" s="153">
        <f>MLF・ピポット!U59</f>
        <v>96</v>
      </c>
      <c r="U11" s="153">
        <f>MLF・ピポット!V59</f>
        <v>24</v>
      </c>
      <c r="V11" s="153">
        <f>MLF・ピポット!W59</f>
        <v>0</v>
      </c>
      <c r="W11" s="153">
        <f>MLF・ピポット!X59</f>
        <v>0</v>
      </c>
      <c r="X11" s="153">
        <f>MLF・ピポット!Y59</f>
        <v>0</v>
      </c>
      <c r="Y11" s="153">
        <f>MLF・ピポット!Z59</f>
        <v>0</v>
      </c>
      <c r="Z11" s="153">
        <f>MLF・ピポット!AA59</f>
        <v>0</v>
      </c>
      <c r="AA11" s="153">
        <f>MLF・ピポット!AB59</f>
        <v>0</v>
      </c>
      <c r="AB11" s="153">
        <f>MLF・ピポット!AC59</f>
        <v>0</v>
      </c>
      <c r="AC11" s="153">
        <f>MLF・ピポット!AD59</f>
        <v>0</v>
      </c>
      <c r="AD11" s="153">
        <f>MLF・ピポット!AE59</f>
        <v>0</v>
      </c>
      <c r="AE11" s="153">
        <f>MLF・ピポット!AF59</f>
        <v>0</v>
      </c>
      <c r="AF11" s="153">
        <f>MLF・ピポット!AG59</f>
        <v>0</v>
      </c>
      <c r="AG11" s="153">
        <f>MLF・ピポット!AH59</f>
        <v>0</v>
      </c>
      <c r="AH11" s="153">
        <f>MLF・ピポット!AI59</f>
        <v>0</v>
      </c>
      <c r="AI11" s="153">
        <f>MLF・ピポット!AJ59</f>
        <v>0</v>
      </c>
      <c r="AJ11" s="153">
        <f>MLF・ピポット!AK59</f>
        <v>0</v>
      </c>
      <c r="AK11" s="153">
        <f>MLF・ピポット!AL59</f>
        <v>0</v>
      </c>
      <c r="AL11" s="210">
        <f>MLF・ピポット!AM59</f>
        <v>696</v>
      </c>
      <c r="AN11" s="2399" t="s">
        <v>1052</v>
      </c>
      <c r="AO11" s="2400"/>
      <c r="AP11" s="2401">
        <f>(AP8-F10)/AP5</f>
        <v>10</v>
      </c>
      <c r="AQ11" s="2402"/>
    </row>
    <row r="12" spans="1:48" ht="28.5" customHeight="1">
      <c r="A12" s="238" t="s">
        <v>9</v>
      </c>
      <c r="B12" s="2082"/>
      <c r="C12" s="2053" t="s">
        <v>140</v>
      </c>
      <c r="D12" s="2054"/>
      <c r="E12" s="123"/>
      <c r="F12" s="120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57"/>
      <c r="AN12" s="49"/>
      <c r="AO12" s="49"/>
      <c r="AP12" s="118"/>
      <c r="AQ12" s="118"/>
      <c r="AS12" s="455"/>
      <c r="AT12" s="456"/>
      <c r="AU12" s="457"/>
      <c r="AV12" s="458"/>
    </row>
    <row r="13" spans="1:48" ht="28.5" customHeight="1">
      <c r="A13" s="238" t="s">
        <v>9</v>
      </c>
      <c r="B13" s="2082"/>
      <c r="C13" s="2122" t="s">
        <v>623</v>
      </c>
      <c r="D13" s="2123"/>
      <c r="E13" s="80"/>
      <c r="F13" s="80"/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327"/>
      <c r="AH13" s="327"/>
      <c r="AI13" s="327"/>
      <c r="AJ13" s="327"/>
      <c r="AK13" s="327"/>
      <c r="AL13" s="372"/>
      <c r="AN13" s="49"/>
      <c r="AO13" s="49"/>
      <c r="AP13" s="118"/>
      <c r="AQ13" s="118"/>
      <c r="AS13" s="455"/>
      <c r="AT13" s="456"/>
      <c r="AU13" s="457"/>
      <c r="AV13" s="458"/>
    </row>
    <row r="14" spans="1:48" ht="28.5" customHeight="1">
      <c r="A14" s="238" t="s">
        <v>9</v>
      </c>
      <c r="B14" s="2082"/>
      <c r="C14" s="2131" t="s">
        <v>624</v>
      </c>
      <c r="D14" s="2132"/>
      <c r="E14" s="170"/>
      <c r="F14" s="171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3"/>
      <c r="AS14" s="2399" t="s">
        <v>1050</v>
      </c>
      <c r="AT14" s="2400"/>
      <c r="AU14" s="2397" t="e">
        <f>F23+AP7-#REF!*AP5</f>
        <v>#REF!</v>
      </c>
      <c r="AV14" s="2398"/>
    </row>
    <row r="15" spans="1:48" ht="28.5" customHeight="1">
      <c r="A15" s="238" t="s">
        <v>9</v>
      </c>
      <c r="B15" s="2082"/>
      <c r="C15" s="2059" t="s">
        <v>53</v>
      </c>
      <c r="D15" s="2060"/>
      <c r="E15" s="174"/>
      <c r="F15" s="175">
        <f>MLF・ピポット!G63</f>
        <v>172</v>
      </c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76"/>
    </row>
    <row r="16" spans="1:48" ht="28.5" customHeight="1">
      <c r="A16" s="238" t="s">
        <v>9</v>
      </c>
      <c r="B16" s="2082"/>
      <c r="C16" s="2090" t="s">
        <v>625</v>
      </c>
      <c r="D16" s="2102"/>
      <c r="E16" s="2086" t="s">
        <v>1051</v>
      </c>
      <c r="F16" s="125">
        <f>MLF・ピポット!G72</f>
        <v>0</v>
      </c>
      <c r="G16" s="116">
        <f>MLF・ピポット!H72</f>
        <v>0</v>
      </c>
      <c r="H16" s="116">
        <f>MLF・ピポット!I72</f>
        <v>0</v>
      </c>
      <c r="I16" s="116">
        <f>MLF・ピポット!J72</f>
        <v>0</v>
      </c>
      <c r="J16" s="116">
        <f>MLF・ピポット!K72</f>
        <v>0</v>
      </c>
      <c r="K16" s="116">
        <f>MLF・ピポット!L72</f>
        <v>0</v>
      </c>
      <c r="L16" s="116">
        <f>MLF・ピポット!M72</f>
        <v>48</v>
      </c>
      <c r="M16" s="116">
        <f>MLF・ピポット!N72</f>
        <v>48</v>
      </c>
      <c r="N16" s="116">
        <f>MLF・ピポット!O72</f>
        <v>48</v>
      </c>
      <c r="O16" s="116">
        <f>MLF・ピポット!P72</f>
        <v>0</v>
      </c>
      <c r="P16" s="116">
        <f>MLF・ピポット!Q72</f>
        <v>0</v>
      </c>
      <c r="Q16" s="116">
        <f>MLF・ピポット!R72</f>
        <v>48</v>
      </c>
      <c r="R16" s="116">
        <f>MLF・ピポット!S72</f>
        <v>48</v>
      </c>
      <c r="S16" s="116">
        <f>MLF・ピポット!T72</f>
        <v>48</v>
      </c>
      <c r="T16" s="116">
        <f>MLF・ピポット!U72</f>
        <v>48</v>
      </c>
      <c r="U16" s="116">
        <f>MLF・ピポット!V72</f>
        <v>48</v>
      </c>
      <c r="V16" s="116">
        <f>MLF・ピポット!W72</f>
        <v>0</v>
      </c>
      <c r="W16" s="116">
        <f>MLF・ピポット!X72</f>
        <v>0</v>
      </c>
      <c r="X16" s="116">
        <f>MLF・ピポット!Y72</f>
        <v>48</v>
      </c>
      <c r="Y16" s="116">
        <f>MLF・ピポット!Z72</f>
        <v>48</v>
      </c>
      <c r="Z16" s="116">
        <f>MLF・ピポット!AA72</f>
        <v>48</v>
      </c>
      <c r="AA16" s="116">
        <f>MLF・ピポット!AB72</f>
        <v>48</v>
      </c>
      <c r="AB16" s="116">
        <f>MLF・ピポット!AC72</f>
        <v>48</v>
      </c>
      <c r="AC16" s="116">
        <f>MLF・ピポット!AD72</f>
        <v>0</v>
      </c>
      <c r="AD16" s="116">
        <f>MLF・ピポット!AE72</f>
        <v>0</v>
      </c>
      <c r="AE16" s="116">
        <f>MLF・ピポット!AF72</f>
        <v>48</v>
      </c>
      <c r="AF16" s="116">
        <f>MLF・ピポット!AG72</f>
        <v>48</v>
      </c>
      <c r="AG16" s="116">
        <f>MLF・ピポット!AH72</f>
        <v>48</v>
      </c>
      <c r="AH16" s="116">
        <f>MLF・ピポット!AI72</f>
        <v>0</v>
      </c>
      <c r="AI16" s="116">
        <f>MLF・ピポット!AJ72</f>
        <v>0</v>
      </c>
      <c r="AJ16" s="116">
        <f>MLF・ピポット!AK72</f>
        <v>0</v>
      </c>
      <c r="AK16" s="117">
        <f>MLF・ピポット!AL72</f>
        <v>0</v>
      </c>
      <c r="AL16" s="134">
        <f>MLF・ピポット!AM72</f>
        <v>768</v>
      </c>
    </row>
    <row r="17" spans="1:48" ht="28.5" customHeight="1">
      <c r="A17" s="238" t="s">
        <v>9</v>
      </c>
      <c r="B17" s="2082"/>
      <c r="C17" s="2089" t="s">
        <v>627</v>
      </c>
      <c r="D17" s="2092"/>
      <c r="E17" s="2087"/>
      <c r="F17" s="213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135"/>
    </row>
    <row r="18" spans="1:48" ht="28.5" customHeight="1">
      <c r="A18" s="238" t="s">
        <v>9</v>
      </c>
      <c r="B18" s="2082"/>
      <c r="C18" s="2093" t="s">
        <v>628</v>
      </c>
      <c r="D18" s="2094"/>
      <c r="E18" s="2087"/>
      <c r="F18" s="336"/>
      <c r="G18" s="331"/>
      <c r="H18" s="331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31"/>
      <c r="V18" s="331"/>
      <c r="W18" s="331"/>
      <c r="X18" s="331"/>
      <c r="Y18" s="331"/>
      <c r="Z18" s="331"/>
      <c r="AA18" s="331"/>
      <c r="AB18" s="331"/>
      <c r="AC18" s="331"/>
      <c r="AD18" s="331"/>
      <c r="AE18" s="331"/>
      <c r="AF18" s="331"/>
      <c r="AG18" s="331"/>
      <c r="AH18" s="331"/>
      <c r="AI18" s="331"/>
      <c r="AJ18" s="331"/>
      <c r="AK18" s="331"/>
      <c r="AL18" s="332"/>
    </row>
    <row r="19" spans="1:48" ht="28.5" customHeight="1">
      <c r="A19" s="238" t="s">
        <v>9</v>
      </c>
      <c r="B19" s="2082"/>
      <c r="C19" s="2095" t="s">
        <v>629</v>
      </c>
      <c r="D19" s="2096"/>
      <c r="E19" s="2087"/>
      <c r="F19" s="171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3"/>
      <c r="AU19" s="48"/>
      <c r="AV19" s="48"/>
    </row>
    <row r="20" spans="1:48" ht="28.5" customHeight="1">
      <c r="A20" s="238" t="s">
        <v>9</v>
      </c>
      <c r="B20" s="2082"/>
      <c r="C20" s="2090" t="s">
        <v>630</v>
      </c>
      <c r="D20" s="2090"/>
      <c r="E20" s="2087"/>
      <c r="F20" s="125">
        <f>MLF・ピポット!G76</f>
        <v>0</v>
      </c>
      <c r="G20" s="116">
        <f>MLF・ピポット!H76</f>
        <v>0</v>
      </c>
      <c r="H20" s="116">
        <f>MLF・ピポット!I76</f>
        <v>0</v>
      </c>
      <c r="I20" s="116">
        <f>MLF・ピポット!J76</f>
        <v>0</v>
      </c>
      <c r="J20" s="116">
        <f>MLF・ピポット!K76</f>
        <v>0</v>
      </c>
      <c r="K20" s="116">
        <f>MLF・ピポット!L76</f>
        <v>0</v>
      </c>
      <c r="L20" s="116">
        <f>MLF・ピポット!M76</f>
        <v>48</v>
      </c>
      <c r="M20" s="116">
        <f>MLF・ピポット!N76</f>
        <v>48</v>
      </c>
      <c r="N20" s="116">
        <f>MLF・ピポット!O76</f>
        <v>48</v>
      </c>
      <c r="O20" s="116">
        <f>MLF・ピポット!P76</f>
        <v>0</v>
      </c>
      <c r="P20" s="116">
        <f>MLF・ピポット!Q76</f>
        <v>0</v>
      </c>
      <c r="Q20" s="116">
        <f>MLF・ピポット!R76</f>
        <v>48</v>
      </c>
      <c r="R20" s="116">
        <f>MLF・ピポット!S76</f>
        <v>48</v>
      </c>
      <c r="S20" s="116">
        <f>MLF・ピポット!T76</f>
        <v>48</v>
      </c>
      <c r="T20" s="116">
        <f>MLF・ピポット!U76</f>
        <v>48</v>
      </c>
      <c r="U20" s="116">
        <f>MLF・ピポット!V76</f>
        <v>48</v>
      </c>
      <c r="V20" s="116">
        <f>MLF・ピポット!W76</f>
        <v>0</v>
      </c>
      <c r="W20" s="116">
        <f>MLF・ピポット!X76</f>
        <v>0</v>
      </c>
      <c r="X20" s="116">
        <f>MLF・ピポット!Y76</f>
        <v>48</v>
      </c>
      <c r="Y20" s="116">
        <f>MLF・ピポット!Z76</f>
        <v>48</v>
      </c>
      <c r="Z20" s="116">
        <f>MLF・ピポット!AA76</f>
        <v>48</v>
      </c>
      <c r="AA20" s="116">
        <f>MLF・ピポット!AB76</f>
        <v>48</v>
      </c>
      <c r="AB20" s="116">
        <f>MLF・ピポット!AC76</f>
        <v>48</v>
      </c>
      <c r="AC20" s="116">
        <f>MLF・ピポット!AD76</f>
        <v>0</v>
      </c>
      <c r="AD20" s="116">
        <f>MLF・ピポット!AE76</f>
        <v>0</v>
      </c>
      <c r="AE20" s="116">
        <f>MLF・ピポット!AF76</f>
        <v>48</v>
      </c>
      <c r="AF20" s="116">
        <f>MLF・ピポット!AG76</f>
        <v>0</v>
      </c>
      <c r="AG20" s="116">
        <f>MLF・ピポット!AH76</f>
        <v>0</v>
      </c>
      <c r="AH20" s="116">
        <f>MLF・ピポット!AI76</f>
        <v>0</v>
      </c>
      <c r="AI20" s="116">
        <f>MLF・ピポット!AJ76</f>
        <v>0</v>
      </c>
      <c r="AJ20" s="116">
        <f>MLF・ピポット!AK76</f>
        <v>0</v>
      </c>
      <c r="AK20" s="117">
        <f>MLF・ピポット!AL76</f>
        <v>0</v>
      </c>
      <c r="AL20" s="134">
        <f>MLF・ピポット!AM76</f>
        <v>0</v>
      </c>
    </row>
    <row r="21" spans="1:48" ht="28.5" customHeight="1">
      <c r="A21" s="238" t="s">
        <v>9</v>
      </c>
      <c r="B21" s="2082"/>
      <c r="C21" s="2089" t="s">
        <v>631</v>
      </c>
      <c r="D21" s="2089"/>
      <c r="E21" s="2087"/>
      <c r="F21" s="80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207"/>
      <c r="AL21" s="135"/>
    </row>
    <row r="22" spans="1:48" ht="28.5" customHeight="1">
      <c r="A22" s="238" t="s">
        <v>9</v>
      </c>
      <c r="B22" s="2082"/>
      <c r="C22" s="2146" t="s">
        <v>632</v>
      </c>
      <c r="D22" s="2203"/>
      <c r="E22" s="2087"/>
      <c r="F22" s="120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5"/>
      <c r="AL22" s="146"/>
      <c r="AU22" s="48"/>
      <c r="AV22" s="48"/>
    </row>
    <row r="23" spans="1:48" ht="28.5" customHeight="1" thickBot="1">
      <c r="A23" s="238" t="s">
        <v>9</v>
      </c>
      <c r="B23" s="2144"/>
      <c r="C23" s="2219" t="s">
        <v>52</v>
      </c>
      <c r="D23" s="2220"/>
      <c r="E23" s="2145"/>
      <c r="F23" s="235">
        <f>MLF・ピポット!G79</f>
        <v>144</v>
      </c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7"/>
    </row>
    <row r="24" spans="1:48" ht="28.5" hidden="1" customHeight="1">
      <c r="A24" s="238" t="s">
        <v>4</v>
      </c>
      <c r="B24" s="2210" t="s">
        <v>716</v>
      </c>
      <c r="C24" s="2111" t="s">
        <v>220</v>
      </c>
      <c r="D24" s="233" t="s">
        <v>148</v>
      </c>
      <c r="E24" s="234"/>
      <c r="F24" s="309"/>
      <c r="G24" s="239">
        <f t="shared" ref="G24:AK24" si="2">+G13</f>
        <v>0</v>
      </c>
      <c r="H24" s="239">
        <f t="shared" si="2"/>
        <v>0</v>
      </c>
      <c r="I24" s="239">
        <f t="shared" si="2"/>
        <v>0</v>
      </c>
      <c r="J24" s="239">
        <f t="shared" si="2"/>
        <v>0</v>
      </c>
      <c r="K24" s="239">
        <f t="shared" si="2"/>
        <v>0</v>
      </c>
      <c r="L24" s="239">
        <f t="shared" si="2"/>
        <v>0</v>
      </c>
      <c r="M24" s="239">
        <f t="shared" si="2"/>
        <v>0</v>
      </c>
      <c r="N24" s="239">
        <f t="shared" si="2"/>
        <v>0</v>
      </c>
      <c r="O24" s="239">
        <f t="shared" si="2"/>
        <v>0</v>
      </c>
      <c r="P24" s="239">
        <f t="shared" si="2"/>
        <v>0</v>
      </c>
      <c r="Q24" s="239">
        <f t="shared" si="2"/>
        <v>0</v>
      </c>
      <c r="R24" s="239">
        <f t="shared" si="2"/>
        <v>0</v>
      </c>
      <c r="S24" s="239">
        <f t="shared" si="2"/>
        <v>0</v>
      </c>
      <c r="T24" s="239">
        <f t="shared" si="2"/>
        <v>0</v>
      </c>
      <c r="U24" s="239">
        <f t="shared" si="2"/>
        <v>0</v>
      </c>
      <c r="V24" s="239">
        <f t="shared" si="2"/>
        <v>0</v>
      </c>
      <c r="W24" s="239">
        <f t="shared" si="2"/>
        <v>0</v>
      </c>
      <c r="X24" s="239">
        <f t="shared" si="2"/>
        <v>0</v>
      </c>
      <c r="Y24" s="239">
        <f t="shared" si="2"/>
        <v>0</v>
      </c>
      <c r="Z24" s="239">
        <f t="shared" si="2"/>
        <v>0</v>
      </c>
      <c r="AA24" s="239">
        <f t="shared" si="2"/>
        <v>0</v>
      </c>
      <c r="AB24" s="239">
        <f t="shared" si="2"/>
        <v>0</v>
      </c>
      <c r="AC24" s="239">
        <f t="shared" si="2"/>
        <v>0</v>
      </c>
      <c r="AD24" s="239">
        <f t="shared" si="2"/>
        <v>0</v>
      </c>
      <c r="AE24" s="239">
        <f t="shared" si="2"/>
        <v>0</v>
      </c>
      <c r="AF24" s="239">
        <f t="shared" si="2"/>
        <v>0</v>
      </c>
      <c r="AG24" s="239">
        <f t="shared" si="2"/>
        <v>0</v>
      </c>
      <c r="AH24" s="239">
        <f t="shared" si="2"/>
        <v>0</v>
      </c>
      <c r="AI24" s="239">
        <f t="shared" si="2"/>
        <v>0</v>
      </c>
      <c r="AJ24" s="239">
        <f t="shared" si="2"/>
        <v>0</v>
      </c>
      <c r="AK24" s="239">
        <f t="shared" si="2"/>
        <v>0</v>
      </c>
      <c r="AL24" s="269">
        <f>SUM(G24:AK24)</f>
        <v>0</v>
      </c>
    </row>
    <row r="25" spans="1:48" ht="28.5" hidden="1" customHeight="1">
      <c r="A25" s="238" t="s">
        <v>4</v>
      </c>
      <c r="B25" s="2082"/>
      <c r="C25" s="2112"/>
      <c r="D25" s="215" t="s">
        <v>636</v>
      </c>
      <c r="E25" s="221"/>
      <c r="F25" s="248"/>
      <c r="G25" s="240">
        <f t="shared" ref="G25:AK25" si="3">+G14+G19</f>
        <v>0</v>
      </c>
      <c r="H25" s="240">
        <f t="shared" si="3"/>
        <v>0</v>
      </c>
      <c r="I25" s="240">
        <f t="shared" si="3"/>
        <v>0</v>
      </c>
      <c r="J25" s="240">
        <f t="shared" si="3"/>
        <v>0</v>
      </c>
      <c r="K25" s="240">
        <f t="shared" si="3"/>
        <v>0</v>
      </c>
      <c r="L25" s="240">
        <f t="shared" si="3"/>
        <v>0</v>
      </c>
      <c r="M25" s="240">
        <f t="shared" si="3"/>
        <v>0</v>
      </c>
      <c r="N25" s="240">
        <f t="shared" si="3"/>
        <v>0</v>
      </c>
      <c r="O25" s="240">
        <f t="shared" si="3"/>
        <v>0</v>
      </c>
      <c r="P25" s="240">
        <f t="shared" si="3"/>
        <v>0</v>
      </c>
      <c r="Q25" s="240">
        <f t="shared" si="3"/>
        <v>0</v>
      </c>
      <c r="R25" s="240">
        <f t="shared" si="3"/>
        <v>0</v>
      </c>
      <c r="S25" s="240">
        <f t="shared" si="3"/>
        <v>0</v>
      </c>
      <c r="T25" s="240">
        <f t="shared" si="3"/>
        <v>0</v>
      </c>
      <c r="U25" s="240">
        <f t="shared" si="3"/>
        <v>0</v>
      </c>
      <c r="V25" s="240">
        <f t="shared" si="3"/>
        <v>0</v>
      </c>
      <c r="W25" s="240">
        <f t="shared" si="3"/>
        <v>0</v>
      </c>
      <c r="X25" s="240">
        <f t="shared" si="3"/>
        <v>0</v>
      </c>
      <c r="Y25" s="240">
        <f t="shared" si="3"/>
        <v>0</v>
      </c>
      <c r="Z25" s="240">
        <f t="shared" si="3"/>
        <v>0</v>
      </c>
      <c r="AA25" s="240">
        <f t="shared" si="3"/>
        <v>0</v>
      </c>
      <c r="AB25" s="240">
        <f t="shared" si="3"/>
        <v>0</v>
      </c>
      <c r="AC25" s="240">
        <f t="shared" si="3"/>
        <v>0</v>
      </c>
      <c r="AD25" s="240">
        <f t="shared" si="3"/>
        <v>0</v>
      </c>
      <c r="AE25" s="240">
        <f t="shared" si="3"/>
        <v>0</v>
      </c>
      <c r="AF25" s="240">
        <f t="shared" si="3"/>
        <v>0</v>
      </c>
      <c r="AG25" s="240">
        <f t="shared" si="3"/>
        <v>0</v>
      </c>
      <c r="AH25" s="240">
        <f t="shared" si="3"/>
        <v>0</v>
      </c>
      <c r="AI25" s="240">
        <f t="shared" si="3"/>
        <v>0</v>
      </c>
      <c r="AJ25" s="240">
        <f t="shared" si="3"/>
        <v>0</v>
      </c>
      <c r="AK25" s="240">
        <f t="shared" si="3"/>
        <v>0</v>
      </c>
      <c r="AL25" s="257">
        <f>SUM(G25:AK25)</f>
        <v>0</v>
      </c>
    </row>
    <row r="26" spans="1:48" ht="28.5" hidden="1" customHeight="1">
      <c r="A26" s="238" t="s">
        <v>4</v>
      </c>
      <c r="B26" s="2082"/>
      <c r="C26" s="2113" t="s">
        <v>134</v>
      </c>
      <c r="D26" s="214" t="s">
        <v>148</v>
      </c>
      <c r="E26" s="220"/>
      <c r="F26" s="310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  <c r="AJ26" s="242"/>
      <c r="AK26" s="242"/>
      <c r="AL26" s="258">
        <f>SUM(G26:AK26)</f>
        <v>0</v>
      </c>
    </row>
    <row r="27" spans="1:48" ht="28.5" hidden="1" customHeight="1">
      <c r="A27" s="238" t="s">
        <v>4</v>
      </c>
      <c r="B27" s="2082"/>
      <c r="C27" s="2112"/>
      <c r="D27" s="215" t="s">
        <v>636</v>
      </c>
      <c r="E27" s="221"/>
      <c r="F27" s="248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59"/>
    </row>
    <row r="28" spans="1:48" ht="28.5" hidden="1" customHeight="1">
      <c r="A28" s="238" t="s">
        <v>4</v>
      </c>
      <c r="B28" s="2082"/>
      <c r="C28" s="2113" t="s">
        <v>129</v>
      </c>
      <c r="D28" s="214" t="s">
        <v>148</v>
      </c>
      <c r="E28" s="220"/>
      <c r="F28" s="310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  <c r="AJ28" s="242"/>
      <c r="AK28" s="242"/>
      <c r="AL28" s="258"/>
    </row>
    <row r="29" spans="1:48" ht="28.5" hidden="1" customHeight="1">
      <c r="A29" s="238" t="s">
        <v>4</v>
      </c>
      <c r="B29" s="2082"/>
      <c r="C29" s="2112"/>
      <c r="D29" s="215" t="s">
        <v>636</v>
      </c>
      <c r="E29" s="221"/>
      <c r="F29" s="248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59"/>
    </row>
    <row r="30" spans="1:48" ht="28.5" hidden="1" customHeight="1">
      <c r="A30" s="238" t="s">
        <v>4</v>
      </c>
      <c r="B30" s="2082"/>
      <c r="C30" s="2111" t="s">
        <v>4</v>
      </c>
      <c r="D30" s="214" t="s">
        <v>148</v>
      </c>
      <c r="E30" s="222"/>
      <c r="F30" s="311"/>
      <c r="G30" s="270">
        <f>+G34</f>
        <v>0</v>
      </c>
      <c r="H30" s="270">
        <f>+H34</f>
        <v>0</v>
      </c>
      <c r="I30" s="270">
        <f>+I34</f>
        <v>0</v>
      </c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0"/>
      <c r="AC30" s="270"/>
      <c r="AD30" s="270"/>
      <c r="AE30" s="270"/>
      <c r="AF30" s="270"/>
      <c r="AG30" s="270"/>
      <c r="AH30" s="270"/>
      <c r="AI30" s="270"/>
      <c r="AJ30" s="270"/>
      <c r="AK30" s="270"/>
      <c r="AL30" s="258"/>
    </row>
    <row r="31" spans="1:48" ht="28.5" hidden="1" customHeight="1" thickBot="1">
      <c r="A31" s="238" t="s">
        <v>4</v>
      </c>
      <c r="B31" s="2082"/>
      <c r="C31" s="2114"/>
      <c r="D31" s="216" t="s">
        <v>636</v>
      </c>
      <c r="E31" s="223"/>
      <c r="F31" s="312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59"/>
    </row>
    <row r="32" spans="1:48" ht="28.5" hidden="1" customHeight="1" thickTop="1">
      <c r="A32" s="238" t="s">
        <v>4</v>
      </c>
      <c r="B32" s="2082"/>
      <c r="C32" s="225" t="s">
        <v>637</v>
      </c>
      <c r="D32" s="226" t="s">
        <v>7</v>
      </c>
      <c r="E32" s="227"/>
      <c r="F32" s="249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60"/>
    </row>
    <row r="33" spans="1:38" ht="28.5" hidden="1" customHeight="1">
      <c r="A33" s="238" t="s">
        <v>4</v>
      </c>
      <c r="B33" s="2082"/>
      <c r="C33" s="2063" t="s">
        <v>51</v>
      </c>
      <c r="D33" s="2064"/>
      <c r="E33" s="224"/>
      <c r="F33" s="313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2"/>
      <c r="AL33" s="261"/>
    </row>
    <row r="34" spans="1:38" ht="28.5" hidden="1" customHeight="1">
      <c r="A34" s="238" t="s">
        <v>4</v>
      </c>
      <c r="B34" s="2082"/>
      <c r="C34" s="2055" t="s">
        <v>144</v>
      </c>
      <c r="D34" s="2056"/>
      <c r="E34" s="247"/>
      <c r="F34" s="251"/>
      <c r="G34" s="290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290"/>
      <c r="AK34" s="290"/>
      <c r="AL34" s="262"/>
    </row>
    <row r="35" spans="1:38" ht="28.5" hidden="1" customHeight="1">
      <c r="A35" s="238" t="s">
        <v>4</v>
      </c>
      <c r="B35" s="2082"/>
      <c r="C35" s="2057" t="s">
        <v>148</v>
      </c>
      <c r="D35" s="2058"/>
      <c r="E35" s="244"/>
      <c r="F35" s="314"/>
      <c r="G35" s="217">
        <f>+G30-G29-G27-G25</f>
        <v>0</v>
      </c>
      <c r="H35" s="217">
        <f>+H30-H29-H27-H25</f>
        <v>0</v>
      </c>
      <c r="I35" s="217">
        <f>+I30-I29-I27-I25</f>
        <v>0</v>
      </c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71"/>
    </row>
    <row r="36" spans="1:38" ht="28.5" hidden="1" customHeight="1">
      <c r="A36" s="238" t="s">
        <v>4</v>
      </c>
      <c r="B36" s="2082"/>
      <c r="C36" s="2115" t="s">
        <v>636</v>
      </c>
      <c r="D36" s="2116"/>
      <c r="E36" s="245"/>
      <c r="F36" s="252"/>
      <c r="G36" s="245">
        <f>+G32+G31+G29+G27+G25</f>
        <v>0</v>
      </c>
      <c r="H36" s="245">
        <f t="shared" ref="H36:AK36" si="4">+H32+H31+H29+H27+H25</f>
        <v>0</v>
      </c>
      <c r="I36" s="245">
        <f t="shared" si="4"/>
        <v>0</v>
      </c>
      <c r="J36" s="245">
        <f t="shared" si="4"/>
        <v>0</v>
      </c>
      <c r="K36" s="245">
        <f t="shared" si="4"/>
        <v>0</v>
      </c>
      <c r="L36" s="245">
        <f t="shared" si="4"/>
        <v>0</v>
      </c>
      <c r="M36" s="245">
        <f t="shared" si="4"/>
        <v>0</v>
      </c>
      <c r="N36" s="245">
        <f t="shared" si="4"/>
        <v>0</v>
      </c>
      <c r="O36" s="245">
        <f t="shared" si="4"/>
        <v>0</v>
      </c>
      <c r="P36" s="245">
        <f t="shared" si="4"/>
        <v>0</v>
      </c>
      <c r="Q36" s="245">
        <f t="shared" si="4"/>
        <v>0</v>
      </c>
      <c r="R36" s="245">
        <f t="shared" si="4"/>
        <v>0</v>
      </c>
      <c r="S36" s="245">
        <f t="shared" si="4"/>
        <v>0</v>
      </c>
      <c r="T36" s="245">
        <f t="shared" si="4"/>
        <v>0</v>
      </c>
      <c r="U36" s="245">
        <f t="shared" si="4"/>
        <v>0</v>
      </c>
      <c r="V36" s="245">
        <f t="shared" si="4"/>
        <v>0</v>
      </c>
      <c r="W36" s="245">
        <f t="shared" si="4"/>
        <v>0</v>
      </c>
      <c r="X36" s="245">
        <f t="shared" si="4"/>
        <v>0</v>
      </c>
      <c r="Y36" s="245">
        <f t="shared" si="4"/>
        <v>0</v>
      </c>
      <c r="Z36" s="245">
        <f t="shared" si="4"/>
        <v>0</v>
      </c>
      <c r="AA36" s="245">
        <f t="shared" si="4"/>
        <v>0</v>
      </c>
      <c r="AB36" s="245">
        <f t="shared" si="4"/>
        <v>0</v>
      </c>
      <c r="AC36" s="245">
        <f t="shared" si="4"/>
        <v>0</v>
      </c>
      <c r="AD36" s="245">
        <f t="shared" si="4"/>
        <v>0</v>
      </c>
      <c r="AE36" s="245">
        <f t="shared" si="4"/>
        <v>0</v>
      </c>
      <c r="AF36" s="245">
        <f t="shared" si="4"/>
        <v>0</v>
      </c>
      <c r="AG36" s="245">
        <f t="shared" si="4"/>
        <v>0</v>
      </c>
      <c r="AH36" s="245">
        <f t="shared" si="4"/>
        <v>0</v>
      </c>
      <c r="AI36" s="245">
        <f t="shared" si="4"/>
        <v>0</v>
      </c>
      <c r="AJ36" s="245">
        <f t="shared" si="4"/>
        <v>0</v>
      </c>
      <c r="AK36" s="245">
        <f t="shared" si="4"/>
        <v>0</v>
      </c>
      <c r="AL36" s="264">
        <f>SUM(G36:AK36)</f>
        <v>0</v>
      </c>
    </row>
    <row r="37" spans="1:38" ht="28.5" hidden="1" customHeight="1">
      <c r="A37" s="238" t="s">
        <v>4</v>
      </c>
      <c r="B37" s="2082"/>
      <c r="C37" s="2057" t="s">
        <v>8</v>
      </c>
      <c r="D37" s="2058"/>
      <c r="E37" s="218"/>
      <c r="F37" s="253"/>
      <c r="G37" s="218">
        <f t="shared" ref="G37:AK37" si="5">+G35-G34</f>
        <v>0</v>
      </c>
      <c r="H37" s="218">
        <f t="shared" si="5"/>
        <v>0</v>
      </c>
      <c r="I37" s="218">
        <f t="shared" si="5"/>
        <v>0</v>
      </c>
      <c r="J37" s="218">
        <f t="shared" si="5"/>
        <v>0</v>
      </c>
      <c r="K37" s="218">
        <f t="shared" si="5"/>
        <v>0</v>
      </c>
      <c r="L37" s="218">
        <f t="shared" si="5"/>
        <v>0</v>
      </c>
      <c r="M37" s="218">
        <f t="shared" si="5"/>
        <v>0</v>
      </c>
      <c r="N37" s="218">
        <f t="shared" si="5"/>
        <v>0</v>
      </c>
      <c r="O37" s="218">
        <f t="shared" si="5"/>
        <v>0</v>
      </c>
      <c r="P37" s="218">
        <f t="shared" si="5"/>
        <v>0</v>
      </c>
      <c r="Q37" s="218">
        <f t="shared" si="5"/>
        <v>0</v>
      </c>
      <c r="R37" s="218">
        <f t="shared" si="5"/>
        <v>0</v>
      </c>
      <c r="S37" s="218">
        <f t="shared" si="5"/>
        <v>0</v>
      </c>
      <c r="T37" s="218">
        <f t="shared" si="5"/>
        <v>0</v>
      </c>
      <c r="U37" s="218">
        <f t="shared" si="5"/>
        <v>0</v>
      </c>
      <c r="V37" s="218">
        <f t="shared" si="5"/>
        <v>0</v>
      </c>
      <c r="W37" s="218">
        <f t="shared" si="5"/>
        <v>0</v>
      </c>
      <c r="X37" s="218">
        <f t="shared" si="5"/>
        <v>0</v>
      </c>
      <c r="Y37" s="218">
        <f t="shared" si="5"/>
        <v>0</v>
      </c>
      <c r="Z37" s="218">
        <f t="shared" si="5"/>
        <v>0</v>
      </c>
      <c r="AA37" s="218">
        <f t="shared" si="5"/>
        <v>0</v>
      </c>
      <c r="AB37" s="218">
        <f t="shared" si="5"/>
        <v>0</v>
      </c>
      <c r="AC37" s="218">
        <f t="shared" si="5"/>
        <v>0</v>
      </c>
      <c r="AD37" s="218">
        <f t="shared" si="5"/>
        <v>0</v>
      </c>
      <c r="AE37" s="218">
        <f t="shared" si="5"/>
        <v>0</v>
      </c>
      <c r="AF37" s="218">
        <f t="shared" si="5"/>
        <v>0</v>
      </c>
      <c r="AG37" s="218">
        <f t="shared" si="5"/>
        <v>0</v>
      </c>
      <c r="AH37" s="218">
        <f t="shared" si="5"/>
        <v>0</v>
      </c>
      <c r="AI37" s="218">
        <f t="shared" si="5"/>
        <v>0</v>
      </c>
      <c r="AJ37" s="218">
        <f t="shared" si="5"/>
        <v>0</v>
      </c>
      <c r="AK37" s="218">
        <f t="shared" si="5"/>
        <v>0</v>
      </c>
      <c r="AL37" s="265">
        <f>SUM(G37:AK37)</f>
        <v>0</v>
      </c>
    </row>
    <row r="38" spans="1:38" ht="28.5" hidden="1" customHeight="1">
      <c r="A38" s="238" t="s">
        <v>4</v>
      </c>
      <c r="B38" s="2082"/>
      <c r="C38" s="2065" t="s">
        <v>639</v>
      </c>
      <c r="D38" s="2066"/>
      <c r="E38" s="219"/>
      <c r="F38" s="254"/>
      <c r="G38" s="219">
        <f t="shared" ref="G38:AK38" si="6">+F38+G37</f>
        <v>0</v>
      </c>
      <c r="H38" s="219">
        <f t="shared" si="6"/>
        <v>0</v>
      </c>
      <c r="I38" s="219">
        <f t="shared" si="6"/>
        <v>0</v>
      </c>
      <c r="J38" s="219">
        <f t="shared" si="6"/>
        <v>0</v>
      </c>
      <c r="K38" s="219">
        <f t="shared" si="6"/>
        <v>0</v>
      </c>
      <c r="L38" s="219">
        <f t="shared" si="6"/>
        <v>0</v>
      </c>
      <c r="M38" s="219">
        <f t="shared" si="6"/>
        <v>0</v>
      </c>
      <c r="N38" s="219">
        <f t="shared" si="6"/>
        <v>0</v>
      </c>
      <c r="O38" s="219">
        <f t="shared" si="6"/>
        <v>0</v>
      </c>
      <c r="P38" s="219">
        <f t="shared" si="6"/>
        <v>0</v>
      </c>
      <c r="Q38" s="219">
        <f t="shared" si="6"/>
        <v>0</v>
      </c>
      <c r="R38" s="219">
        <f t="shared" si="6"/>
        <v>0</v>
      </c>
      <c r="S38" s="219">
        <f t="shared" si="6"/>
        <v>0</v>
      </c>
      <c r="T38" s="219">
        <f t="shared" si="6"/>
        <v>0</v>
      </c>
      <c r="U38" s="219">
        <f t="shared" si="6"/>
        <v>0</v>
      </c>
      <c r="V38" s="219">
        <f t="shared" si="6"/>
        <v>0</v>
      </c>
      <c r="W38" s="219">
        <f t="shared" si="6"/>
        <v>0</v>
      </c>
      <c r="X38" s="219">
        <f t="shared" si="6"/>
        <v>0</v>
      </c>
      <c r="Y38" s="219">
        <f t="shared" si="6"/>
        <v>0</v>
      </c>
      <c r="Z38" s="219">
        <f t="shared" si="6"/>
        <v>0</v>
      </c>
      <c r="AA38" s="219">
        <f t="shared" si="6"/>
        <v>0</v>
      </c>
      <c r="AB38" s="219">
        <f t="shared" si="6"/>
        <v>0</v>
      </c>
      <c r="AC38" s="219">
        <f t="shared" si="6"/>
        <v>0</v>
      </c>
      <c r="AD38" s="219">
        <f t="shared" si="6"/>
        <v>0</v>
      </c>
      <c r="AE38" s="219">
        <f t="shared" si="6"/>
        <v>0</v>
      </c>
      <c r="AF38" s="219">
        <f t="shared" si="6"/>
        <v>0</v>
      </c>
      <c r="AG38" s="219">
        <f t="shared" si="6"/>
        <v>0</v>
      </c>
      <c r="AH38" s="219">
        <f t="shared" si="6"/>
        <v>0</v>
      </c>
      <c r="AI38" s="219">
        <f t="shared" si="6"/>
        <v>0</v>
      </c>
      <c r="AJ38" s="219">
        <f t="shared" si="6"/>
        <v>0</v>
      </c>
      <c r="AK38" s="219">
        <f t="shared" si="6"/>
        <v>0</v>
      </c>
      <c r="AL38" s="266">
        <f>SUM(G38:AK38)</f>
        <v>0</v>
      </c>
    </row>
    <row r="39" spans="1:38" ht="28.5" hidden="1" customHeight="1">
      <c r="A39" s="238" t="s">
        <v>4</v>
      </c>
      <c r="B39" s="2082"/>
      <c r="C39" s="2117" t="s">
        <v>640</v>
      </c>
      <c r="D39" s="2117"/>
      <c r="E39" s="273"/>
      <c r="F39" s="315"/>
      <c r="G39" s="275">
        <f t="shared" ref="G39:AK40" si="7">+F39+G34-G7</f>
        <v>0</v>
      </c>
      <c r="H39" s="275">
        <f t="shared" si="7"/>
        <v>0</v>
      </c>
      <c r="I39" s="275">
        <f t="shared" si="7"/>
        <v>0</v>
      </c>
      <c r="J39" s="275">
        <f t="shared" si="7"/>
        <v>0</v>
      </c>
      <c r="K39" s="275">
        <f t="shared" si="7"/>
        <v>0</v>
      </c>
      <c r="L39" s="275">
        <f t="shared" si="7"/>
        <v>-72</v>
      </c>
      <c r="M39" s="275">
        <f t="shared" si="7"/>
        <v>-144</v>
      </c>
      <c r="N39" s="275">
        <f t="shared" si="7"/>
        <v>-240</v>
      </c>
      <c r="O39" s="275">
        <f t="shared" si="7"/>
        <v>-240</v>
      </c>
      <c r="P39" s="275">
        <f t="shared" si="7"/>
        <v>-240</v>
      </c>
      <c r="Q39" s="275">
        <f t="shared" si="7"/>
        <v>-312</v>
      </c>
      <c r="R39" s="275">
        <f t="shared" si="7"/>
        <v>-384</v>
      </c>
      <c r="S39" s="275">
        <f t="shared" si="7"/>
        <v>-456</v>
      </c>
      <c r="T39" s="275">
        <f t="shared" si="7"/>
        <v>-456</v>
      </c>
      <c r="U39" s="275">
        <f t="shared" si="7"/>
        <v>-456</v>
      </c>
      <c r="V39" s="275">
        <f t="shared" si="7"/>
        <v>-456</v>
      </c>
      <c r="W39" s="275">
        <f t="shared" si="7"/>
        <v>-456</v>
      </c>
      <c r="X39" s="275">
        <f t="shared" si="7"/>
        <v>-456</v>
      </c>
      <c r="Y39" s="275">
        <f t="shared" si="7"/>
        <v>-456</v>
      </c>
      <c r="Z39" s="275">
        <f t="shared" si="7"/>
        <v>-456</v>
      </c>
      <c r="AA39" s="275">
        <f t="shared" si="7"/>
        <v>-456</v>
      </c>
      <c r="AB39" s="275">
        <f t="shared" si="7"/>
        <v>-456</v>
      </c>
      <c r="AC39" s="275">
        <f t="shared" si="7"/>
        <v>-456</v>
      </c>
      <c r="AD39" s="275">
        <f t="shared" si="7"/>
        <v>-456</v>
      </c>
      <c r="AE39" s="275">
        <f t="shared" si="7"/>
        <v>-456</v>
      </c>
      <c r="AF39" s="275">
        <f t="shared" si="7"/>
        <v>-456</v>
      </c>
      <c r="AG39" s="275">
        <f t="shared" si="7"/>
        <v>-456</v>
      </c>
      <c r="AH39" s="275">
        <f t="shared" si="7"/>
        <v>-456</v>
      </c>
      <c r="AI39" s="275">
        <f t="shared" si="7"/>
        <v>-456</v>
      </c>
      <c r="AJ39" s="275">
        <f t="shared" si="7"/>
        <v>-456</v>
      </c>
      <c r="AK39" s="275">
        <f t="shared" si="7"/>
        <v>-456</v>
      </c>
      <c r="AL39" s="276">
        <f>AK39</f>
        <v>-456</v>
      </c>
    </row>
    <row r="40" spans="1:38" ht="28.5" hidden="1" customHeight="1">
      <c r="A40" s="238" t="s">
        <v>4</v>
      </c>
      <c r="B40" s="2082"/>
      <c r="C40" s="2118" t="s">
        <v>641</v>
      </c>
      <c r="D40" s="2118"/>
      <c r="E40" s="231"/>
      <c r="F40" s="316"/>
      <c r="G40" s="232">
        <f t="shared" si="7"/>
        <v>0</v>
      </c>
      <c r="H40" s="232">
        <f t="shared" si="7"/>
        <v>0</v>
      </c>
      <c r="I40" s="232">
        <f t="shared" si="7"/>
        <v>0</v>
      </c>
      <c r="J40" s="232">
        <f t="shared" si="7"/>
        <v>0</v>
      </c>
      <c r="K40" s="232">
        <f t="shared" si="7"/>
        <v>0</v>
      </c>
      <c r="L40" s="232">
        <f t="shared" si="7"/>
        <v>0</v>
      </c>
      <c r="M40" s="232">
        <f t="shared" si="7"/>
        <v>0</v>
      </c>
      <c r="N40" s="232">
        <f t="shared" si="7"/>
        <v>0</v>
      </c>
      <c r="O40" s="232">
        <f t="shared" si="7"/>
        <v>0</v>
      </c>
      <c r="P40" s="232">
        <f t="shared" si="7"/>
        <v>0</v>
      </c>
      <c r="Q40" s="232">
        <f t="shared" si="7"/>
        <v>0</v>
      </c>
      <c r="R40" s="232">
        <f t="shared" si="7"/>
        <v>0</v>
      </c>
      <c r="S40" s="232">
        <f t="shared" si="7"/>
        <v>0</v>
      </c>
      <c r="T40" s="232">
        <f t="shared" si="7"/>
        <v>0</v>
      </c>
      <c r="U40" s="232">
        <f t="shared" si="7"/>
        <v>0</v>
      </c>
      <c r="V40" s="232">
        <f t="shared" si="7"/>
        <v>0</v>
      </c>
      <c r="W40" s="232">
        <f t="shared" si="7"/>
        <v>0</v>
      </c>
      <c r="X40" s="232">
        <f t="shared" si="7"/>
        <v>0</v>
      </c>
      <c r="Y40" s="232">
        <f t="shared" si="7"/>
        <v>0</v>
      </c>
      <c r="Z40" s="232">
        <f t="shared" si="7"/>
        <v>0</v>
      </c>
      <c r="AA40" s="232">
        <f t="shared" si="7"/>
        <v>0</v>
      </c>
      <c r="AB40" s="232">
        <f t="shared" si="7"/>
        <v>0</v>
      </c>
      <c r="AC40" s="232">
        <f t="shared" si="7"/>
        <v>0</v>
      </c>
      <c r="AD40" s="232">
        <f t="shared" si="7"/>
        <v>0</v>
      </c>
      <c r="AE40" s="232">
        <f t="shared" si="7"/>
        <v>0</v>
      </c>
      <c r="AF40" s="232">
        <f t="shared" si="7"/>
        <v>0</v>
      </c>
      <c r="AG40" s="232">
        <f t="shared" si="7"/>
        <v>0</v>
      </c>
      <c r="AH40" s="232">
        <f t="shared" si="7"/>
        <v>0</v>
      </c>
      <c r="AI40" s="232">
        <f t="shared" si="7"/>
        <v>0</v>
      </c>
      <c r="AJ40" s="232">
        <f t="shared" si="7"/>
        <v>0</v>
      </c>
      <c r="AK40" s="232">
        <f t="shared" si="7"/>
        <v>0</v>
      </c>
      <c r="AL40" s="267">
        <f>AK40</f>
        <v>0</v>
      </c>
    </row>
    <row r="41" spans="1:38" ht="28.5" hidden="1" customHeight="1" thickBot="1">
      <c r="A41" s="238" t="s">
        <v>4</v>
      </c>
      <c r="B41" s="2083"/>
      <c r="C41" s="2151" t="s">
        <v>8</v>
      </c>
      <c r="D41" s="2151"/>
      <c r="E41" s="294"/>
      <c r="F41" s="317"/>
      <c r="G41" s="295">
        <f>+G40-G39</f>
        <v>0</v>
      </c>
      <c r="H41" s="295">
        <f t="shared" ref="H41:AK41" si="8">+H40-H39</f>
        <v>0</v>
      </c>
      <c r="I41" s="295">
        <f t="shared" si="8"/>
        <v>0</v>
      </c>
      <c r="J41" s="295">
        <f t="shared" si="8"/>
        <v>0</v>
      </c>
      <c r="K41" s="295">
        <f t="shared" si="8"/>
        <v>0</v>
      </c>
      <c r="L41" s="295">
        <f t="shared" si="8"/>
        <v>72</v>
      </c>
      <c r="M41" s="295">
        <f t="shared" si="8"/>
        <v>144</v>
      </c>
      <c r="N41" s="295">
        <f t="shared" si="8"/>
        <v>240</v>
      </c>
      <c r="O41" s="295">
        <f t="shared" si="8"/>
        <v>240</v>
      </c>
      <c r="P41" s="295">
        <f t="shared" si="8"/>
        <v>240</v>
      </c>
      <c r="Q41" s="295">
        <f t="shared" si="8"/>
        <v>312</v>
      </c>
      <c r="R41" s="295">
        <f t="shared" si="8"/>
        <v>384</v>
      </c>
      <c r="S41" s="295">
        <f t="shared" si="8"/>
        <v>456</v>
      </c>
      <c r="T41" s="295">
        <f t="shared" si="8"/>
        <v>456</v>
      </c>
      <c r="U41" s="295">
        <f t="shared" si="8"/>
        <v>456</v>
      </c>
      <c r="V41" s="295">
        <f t="shared" si="8"/>
        <v>456</v>
      </c>
      <c r="W41" s="295">
        <f t="shared" si="8"/>
        <v>456</v>
      </c>
      <c r="X41" s="295">
        <f t="shared" si="8"/>
        <v>456</v>
      </c>
      <c r="Y41" s="295">
        <f t="shared" si="8"/>
        <v>456</v>
      </c>
      <c r="Z41" s="295">
        <f t="shared" si="8"/>
        <v>456</v>
      </c>
      <c r="AA41" s="295">
        <f t="shared" si="8"/>
        <v>456</v>
      </c>
      <c r="AB41" s="295">
        <f t="shared" si="8"/>
        <v>456</v>
      </c>
      <c r="AC41" s="295">
        <f t="shared" si="8"/>
        <v>456</v>
      </c>
      <c r="AD41" s="295">
        <f t="shared" si="8"/>
        <v>456</v>
      </c>
      <c r="AE41" s="295">
        <f t="shared" si="8"/>
        <v>456</v>
      </c>
      <c r="AF41" s="295">
        <f t="shared" si="8"/>
        <v>456</v>
      </c>
      <c r="AG41" s="295">
        <f t="shared" si="8"/>
        <v>456</v>
      </c>
      <c r="AH41" s="295">
        <f t="shared" si="8"/>
        <v>456</v>
      </c>
      <c r="AI41" s="295">
        <f t="shared" si="8"/>
        <v>456</v>
      </c>
      <c r="AJ41" s="295">
        <f t="shared" si="8"/>
        <v>456</v>
      </c>
      <c r="AK41" s="295">
        <f t="shared" si="8"/>
        <v>456</v>
      </c>
      <c r="AL41" s="296">
        <f>+AK41+AL40-AL39</f>
        <v>912</v>
      </c>
    </row>
    <row r="42" spans="1:38" ht="27.75" customHeight="1" thickTop="1">
      <c r="A42" s="238" t="s">
        <v>9</v>
      </c>
      <c r="B42" s="2415" t="s">
        <v>1064</v>
      </c>
      <c r="C42" s="2067" t="s">
        <v>120</v>
      </c>
      <c r="D42" s="2068"/>
      <c r="E42" s="127">
        <f>+GL!E76</f>
        <v>0</v>
      </c>
      <c r="F42" s="128"/>
      <c r="G42" s="798">
        <f>+MKR!H42</f>
        <v>0</v>
      </c>
      <c r="H42" s="798">
        <f>+MKR!I42</f>
        <v>0</v>
      </c>
      <c r="I42" s="798">
        <f>+MKR!J42</f>
        <v>0</v>
      </c>
      <c r="J42" s="798">
        <f>+MKR!K42</f>
        <v>0</v>
      </c>
      <c r="K42" s="798">
        <f>+MKR!L42</f>
        <v>0</v>
      </c>
      <c r="L42" s="798">
        <f>+MKR!M42</f>
        <v>0</v>
      </c>
      <c r="M42" s="798">
        <f>+MKR!N42</f>
        <v>0</v>
      </c>
      <c r="N42" s="798">
        <f>+MKR!O42</f>
        <v>0</v>
      </c>
      <c r="O42" s="798">
        <f>+MKR!P42</f>
        <v>0</v>
      </c>
      <c r="P42" s="798">
        <f>+MKR!Q42</f>
        <v>0</v>
      </c>
      <c r="Q42" s="798">
        <f>+MKR!R42</f>
        <v>0</v>
      </c>
      <c r="R42" s="798">
        <f>+MKR!S42</f>
        <v>0</v>
      </c>
      <c r="S42" s="798">
        <f>+MKR!T42</f>
        <v>0</v>
      </c>
      <c r="T42" s="798">
        <f>+MKR!U42</f>
        <v>0</v>
      </c>
      <c r="U42" s="798">
        <f>+MKR!V42</f>
        <v>0</v>
      </c>
      <c r="V42" s="798">
        <f>+MKR!W42</f>
        <v>0</v>
      </c>
      <c r="W42" s="798">
        <f>+MKR!X42</f>
        <v>0</v>
      </c>
      <c r="X42" s="798">
        <f>+MKR!Y42</f>
        <v>72</v>
      </c>
      <c r="Y42" s="798">
        <f>+MKR!Z42</f>
        <v>72</v>
      </c>
      <c r="Z42" s="798">
        <f>+MKR!AA42</f>
        <v>72</v>
      </c>
      <c r="AA42" s="798">
        <f>+MKR!AB42</f>
        <v>72</v>
      </c>
      <c r="AB42" s="798">
        <f>+MKR!AC42</f>
        <v>0</v>
      </c>
      <c r="AC42" s="798">
        <f>+MKR!AD42</f>
        <v>0</v>
      </c>
      <c r="AD42" s="798">
        <f>+MKR!AE42</f>
        <v>0</v>
      </c>
      <c r="AE42" s="798">
        <f>+MKR!AF42</f>
        <v>0</v>
      </c>
      <c r="AF42" s="798">
        <f>+MKR!AG42</f>
        <v>0</v>
      </c>
      <c r="AG42" s="798">
        <f>+MKR!AH42</f>
        <v>0</v>
      </c>
      <c r="AH42" s="798">
        <f>+MKR!AI42</f>
        <v>0</v>
      </c>
      <c r="AI42" s="798">
        <f>+MKR!AJ42</f>
        <v>0</v>
      </c>
      <c r="AJ42" s="798">
        <f>+MKR!AK42</f>
        <v>0</v>
      </c>
      <c r="AK42" s="800">
        <f>+MKR!AL42</f>
        <v>0</v>
      </c>
      <c r="AL42" s="189">
        <f>SUM(G42:AK42)</f>
        <v>288</v>
      </c>
    </row>
    <row r="43" spans="1:38" ht="27.75" customHeight="1">
      <c r="A43" s="238" t="s">
        <v>9</v>
      </c>
      <c r="B43" s="2416"/>
      <c r="C43" s="2084" t="s">
        <v>621</v>
      </c>
      <c r="D43" s="2085"/>
      <c r="E43" s="80"/>
      <c r="F43" s="80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483"/>
      <c r="AL43" s="188">
        <f>SUM(G43:AK43)</f>
        <v>0</v>
      </c>
    </row>
    <row r="44" spans="1:38" ht="27.75" customHeight="1">
      <c r="A44" s="238" t="s">
        <v>9</v>
      </c>
      <c r="B44" s="2416"/>
      <c r="C44" s="2120" t="s">
        <v>622</v>
      </c>
      <c r="D44" s="2121"/>
      <c r="E44" s="122"/>
      <c r="F44" s="334">
        <v>0</v>
      </c>
      <c r="G44" s="325"/>
      <c r="H44" s="325"/>
      <c r="I44" s="325"/>
      <c r="J44" s="325"/>
      <c r="K44" s="325"/>
      <c r="L44" s="325"/>
      <c r="M44" s="325"/>
      <c r="N44" s="325"/>
      <c r="O44" s="325"/>
      <c r="P44" s="325"/>
      <c r="Q44" s="325"/>
      <c r="R44" s="325"/>
      <c r="S44" s="325"/>
      <c r="T44" s="325"/>
      <c r="U44" s="325"/>
      <c r="V44" s="325"/>
      <c r="W44" s="325"/>
      <c r="X44" s="325"/>
      <c r="Y44" s="325"/>
      <c r="Z44" s="325"/>
      <c r="AA44" s="325"/>
      <c r="AB44" s="325"/>
      <c r="AC44" s="325"/>
      <c r="AD44" s="325"/>
      <c r="AE44" s="325"/>
      <c r="AF44" s="325"/>
      <c r="AG44" s="325"/>
      <c r="AH44" s="325"/>
      <c r="AI44" s="325"/>
      <c r="AJ44" s="325"/>
      <c r="AK44" s="484"/>
      <c r="AL44" s="326"/>
    </row>
    <row r="45" spans="1:38" ht="27.75" customHeight="1" thickBot="1">
      <c r="A45" s="238" t="s">
        <v>9</v>
      </c>
      <c r="B45" s="2416"/>
      <c r="C45" s="2049" t="s">
        <v>54</v>
      </c>
      <c r="D45" s="2050"/>
      <c r="E45" s="320"/>
      <c r="F45" s="321">
        <f>+MKR!G45</f>
        <v>0</v>
      </c>
      <c r="G45" s="322"/>
      <c r="H45" s="322"/>
      <c r="I45" s="322"/>
      <c r="J45" s="322"/>
      <c r="K45" s="322"/>
      <c r="L45" s="322"/>
      <c r="M45" s="322"/>
      <c r="N45" s="322"/>
      <c r="O45" s="322"/>
      <c r="P45" s="322"/>
      <c r="Q45" s="322"/>
      <c r="R45" s="322"/>
      <c r="S45" s="322"/>
      <c r="T45" s="322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2"/>
      <c r="AJ45" s="322"/>
      <c r="AK45" s="485"/>
      <c r="AL45" s="323"/>
    </row>
    <row r="46" spans="1:38" ht="27.75" customHeight="1" thickTop="1">
      <c r="A46" s="238" t="s">
        <v>9</v>
      </c>
      <c r="B46" s="2416"/>
      <c r="C46" s="2428" t="s">
        <v>665</v>
      </c>
      <c r="D46" s="2429"/>
      <c r="E46" s="152"/>
      <c r="F46" s="152">
        <f>+MKR!G51</f>
        <v>500</v>
      </c>
      <c r="G46" s="153">
        <f>+G51</f>
        <v>0</v>
      </c>
      <c r="H46" s="153">
        <f t="shared" ref="H46:AK46" si="9">+H51</f>
        <v>0</v>
      </c>
      <c r="I46" s="153">
        <f t="shared" si="9"/>
        <v>0</v>
      </c>
      <c r="J46" s="153">
        <f t="shared" si="9"/>
        <v>0</v>
      </c>
      <c r="K46" s="153">
        <f t="shared" si="9"/>
        <v>0</v>
      </c>
      <c r="L46" s="153">
        <f t="shared" si="9"/>
        <v>0</v>
      </c>
      <c r="M46" s="153">
        <f t="shared" si="9"/>
        <v>0</v>
      </c>
      <c r="N46" s="153">
        <f t="shared" si="9"/>
        <v>0</v>
      </c>
      <c r="O46" s="153">
        <f t="shared" si="9"/>
        <v>0</v>
      </c>
      <c r="P46" s="153">
        <f t="shared" si="9"/>
        <v>0</v>
      </c>
      <c r="Q46" s="153">
        <f t="shared" si="9"/>
        <v>0</v>
      </c>
      <c r="R46" s="153">
        <f t="shared" si="9"/>
        <v>0</v>
      </c>
      <c r="S46" s="153">
        <f t="shared" si="9"/>
        <v>24</v>
      </c>
      <c r="T46" s="153">
        <f t="shared" si="9"/>
        <v>24</v>
      </c>
      <c r="U46" s="153">
        <f t="shared" si="9"/>
        <v>48</v>
      </c>
      <c r="V46" s="153">
        <f t="shared" si="9"/>
        <v>0</v>
      </c>
      <c r="W46" s="153">
        <f t="shared" si="9"/>
        <v>0</v>
      </c>
      <c r="X46" s="153">
        <f t="shared" si="9"/>
        <v>72</v>
      </c>
      <c r="Y46" s="153">
        <f t="shared" si="9"/>
        <v>72</v>
      </c>
      <c r="Z46" s="153">
        <f t="shared" si="9"/>
        <v>48</v>
      </c>
      <c r="AA46" s="153">
        <f t="shared" si="9"/>
        <v>48</v>
      </c>
      <c r="AB46" s="153">
        <f t="shared" si="9"/>
        <v>24</v>
      </c>
      <c r="AC46" s="153">
        <f t="shared" si="9"/>
        <v>0</v>
      </c>
      <c r="AD46" s="153">
        <f t="shared" si="9"/>
        <v>0</v>
      </c>
      <c r="AE46" s="153">
        <f t="shared" si="9"/>
        <v>0</v>
      </c>
      <c r="AF46" s="153">
        <f t="shared" si="9"/>
        <v>0</v>
      </c>
      <c r="AG46" s="153">
        <f t="shared" si="9"/>
        <v>0</v>
      </c>
      <c r="AH46" s="153">
        <f t="shared" si="9"/>
        <v>0</v>
      </c>
      <c r="AI46" s="153">
        <f t="shared" si="9"/>
        <v>0</v>
      </c>
      <c r="AJ46" s="153">
        <f t="shared" si="9"/>
        <v>0</v>
      </c>
      <c r="AK46" s="154">
        <f t="shared" si="9"/>
        <v>0</v>
      </c>
      <c r="AL46" s="177">
        <f>SUM(G46:AK46)</f>
        <v>360</v>
      </c>
    </row>
    <row r="47" spans="1:38" ht="27.75" customHeight="1">
      <c r="A47" s="238" t="s">
        <v>9</v>
      </c>
      <c r="B47" s="2416"/>
      <c r="C47" s="2053" t="s">
        <v>666</v>
      </c>
      <c r="D47" s="2054"/>
      <c r="E47" s="123"/>
      <c r="F47" s="120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486"/>
      <c r="AL47" s="190">
        <f>SUM(G47:AK47)</f>
        <v>0</v>
      </c>
    </row>
    <row r="48" spans="1:38" ht="27.75" customHeight="1">
      <c r="A48" s="238" t="s">
        <v>9</v>
      </c>
      <c r="B48" s="2416"/>
      <c r="C48" s="2122" t="s">
        <v>667</v>
      </c>
      <c r="D48" s="2123"/>
      <c r="E48" s="80"/>
      <c r="F48" s="80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  <c r="AI48" s="327"/>
      <c r="AJ48" s="327"/>
      <c r="AK48" s="487"/>
      <c r="AL48" s="328">
        <f>SUM(G48:AK48)</f>
        <v>0</v>
      </c>
    </row>
    <row r="49" spans="1:40" ht="27.75" customHeight="1">
      <c r="A49" s="238" t="s">
        <v>9</v>
      </c>
      <c r="B49" s="2416"/>
      <c r="C49" s="2124" t="s">
        <v>668</v>
      </c>
      <c r="D49" s="2125"/>
      <c r="E49" s="124"/>
      <c r="F49" s="122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79"/>
      <c r="AL49" s="330"/>
    </row>
    <row r="50" spans="1:40" ht="27.75" customHeight="1" thickBot="1">
      <c r="A50" s="238" t="s">
        <v>9</v>
      </c>
      <c r="B50" s="2416"/>
      <c r="C50" s="2158" t="s">
        <v>1044</v>
      </c>
      <c r="D50" s="2159"/>
      <c r="E50" s="1097"/>
      <c r="F50" s="1107">
        <f>+MKR!G50</f>
        <v>23</v>
      </c>
      <c r="G50" s="1099"/>
      <c r="H50" s="1099"/>
      <c r="I50" s="1099"/>
      <c r="J50" s="1099"/>
      <c r="K50" s="1099"/>
      <c r="L50" s="1099"/>
      <c r="M50" s="1099"/>
      <c r="N50" s="1099"/>
      <c r="O50" s="1099"/>
      <c r="P50" s="1099"/>
      <c r="Q50" s="1099"/>
      <c r="R50" s="1099"/>
      <c r="S50" s="1099"/>
      <c r="T50" s="1099"/>
      <c r="U50" s="1099"/>
      <c r="V50" s="1099"/>
      <c r="W50" s="1099"/>
      <c r="X50" s="1099"/>
      <c r="Y50" s="1099"/>
      <c r="Z50" s="1099"/>
      <c r="AA50" s="1099"/>
      <c r="AB50" s="1099"/>
      <c r="AC50" s="1099"/>
      <c r="AD50" s="1099"/>
      <c r="AE50" s="1099"/>
      <c r="AF50" s="1099"/>
      <c r="AG50" s="1099"/>
      <c r="AH50" s="1099"/>
      <c r="AI50" s="1099"/>
      <c r="AJ50" s="1099"/>
      <c r="AK50" s="1108"/>
      <c r="AL50" s="1101"/>
    </row>
    <row r="51" spans="1:40" ht="27.75" customHeight="1">
      <c r="A51" s="238" t="s">
        <v>9</v>
      </c>
      <c r="B51" s="2416"/>
      <c r="C51" s="2163" t="s">
        <v>40</v>
      </c>
      <c r="D51" s="2164"/>
      <c r="E51" s="1073"/>
      <c r="F51" s="1073"/>
      <c r="G51" s="1074">
        <f>+MKR!H51</f>
        <v>0</v>
      </c>
      <c r="H51" s="1074">
        <f>+MKR!I51</f>
        <v>0</v>
      </c>
      <c r="I51" s="1074">
        <f>+MKR!J51</f>
        <v>0</v>
      </c>
      <c r="J51" s="1074">
        <f>+MKR!K51</f>
        <v>0</v>
      </c>
      <c r="K51" s="1074">
        <f>+MKR!L51</f>
        <v>0</v>
      </c>
      <c r="L51" s="1074">
        <f>+MKR!M51</f>
        <v>0</v>
      </c>
      <c r="M51" s="1074">
        <f>+MKR!N51</f>
        <v>0</v>
      </c>
      <c r="N51" s="1074">
        <f>+MKR!O51</f>
        <v>0</v>
      </c>
      <c r="O51" s="1074">
        <f>+MKR!P51</f>
        <v>0</v>
      </c>
      <c r="P51" s="1074">
        <f>+MKR!Q51</f>
        <v>0</v>
      </c>
      <c r="Q51" s="1074">
        <f>+MKR!R51</f>
        <v>0</v>
      </c>
      <c r="R51" s="1074">
        <f>+MKR!S51</f>
        <v>0</v>
      </c>
      <c r="S51" s="1074">
        <f>+MKR!T51</f>
        <v>24</v>
      </c>
      <c r="T51" s="1074">
        <f>+MKR!U51</f>
        <v>24</v>
      </c>
      <c r="U51" s="1074">
        <f>+MKR!V51</f>
        <v>48</v>
      </c>
      <c r="V51" s="1074">
        <f>+MKR!W51</f>
        <v>0</v>
      </c>
      <c r="W51" s="1074">
        <f>+MKR!X51</f>
        <v>0</v>
      </c>
      <c r="X51" s="1074">
        <f>+MKR!Y51</f>
        <v>72</v>
      </c>
      <c r="Y51" s="1074">
        <f>+MKR!Z51</f>
        <v>72</v>
      </c>
      <c r="Z51" s="1074">
        <f>+MKR!AA51</f>
        <v>48</v>
      </c>
      <c r="AA51" s="1074">
        <f>+MKR!AB51</f>
        <v>48</v>
      </c>
      <c r="AB51" s="1074">
        <f>+MKR!AC51</f>
        <v>24</v>
      </c>
      <c r="AC51" s="1074">
        <f>+MKR!AD51</f>
        <v>0</v>
      </c>
      <c r="AD51" s="1074">
        <f>+MKR!AE51</f>
        <v>0</v>
      </c>
      <c r="AE51" s="1074">
        <f>+MKR!AF51</f>
        <v>0</v>
      </c>
      <c r="AF51" s="1074">
        <f>+MKR!AG51</f>
        <v>0</v>
      </c>
      <c r="AG51" s="1074">
        <f>+MKR!AH51</f>
        <v>0</v>
      </c>
      <c r="AH51" s="1074">
        <f>+MKR!AI51</f>
        <v>0</v>
      </c>
      <c r="AI51" s="1074">
        <f>+MKR!AJ51</f>
        <v>0</v>
      </c>
      <c r="AJ51" s="1074">
        <f>+MKR!AK51</f>
        <v>0</v>
      </c>
      <c r="AK51" s="1137">
        <f>+MKR!AL51</f>
        <v>0</v>
      </c>
      <c r="AL51" s="1096">
        <f>SUM(G51:AK51)</f>
        <v>360</v>
      </c>
    </row>
    <row r="52" spans="1:40" ht="27.75" customHeight="1">
      <c r="A52" s="238" t="s">
        <v>9</v>
      </c>
      <c r="B52" s="2416"/>
      <c r="C52" s="2053" t="s">
        <v>140</v>
      </c>
      <c r="D52" s="2054"/>
      <c r="E52" s="123"/>
      <c r="F52" s="120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486"/>
      <c r="AL52" s="190">
        <f>SUM(G52:AK52)</f>
        <v>0</v>
      </c>
    </row>
    <row r="53" spans="1:40" ht="27.75" customHeight="1">
      <c r="A53" s="238" t="s">
        <v>9</v>
      </c>
      <c r="B53" s="2416"/>
      <c r="C53" s="2122" t="s">
        <v>623</v>
      </c>
      <c r="D53" s="2123"/>
      <c r="E53" s="80"/>
      <c r="F53" s="80"/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7"/>
      <c r="AJ53" s="327"/>
      <c r="AK53" s="487"/>
      <c r="AL53" s="328">
        <f>SUM(G53:AK53)</f>
        <v>0</v>
      </c>
    </row>
    <row r="54" spans="1:40" ht="27.75" customHeight="1">
      <c r="A54" s="238" t="s">
        <v>9</v>
      </c>
      <c r="B54" s="2416"/>
      <c r="C54" s="2124" t="s">
        <v>624</v>
      </c>
      <c r="D54" s="2125"/>
      <c r="E54" s="124"/>
      <c r="F54" s="122"/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329"/>
      <c r="AG54" s="329"/>
      <c r="AH54" s="329"/>
      <c r="AI54" s="329"/>
      <c r="AJ54" s="329"/>
      <c r="AK54" s="379"/>
      <c r="AL54" s="330"/>
    </row>
    <row r="55" spans="1:40" ht="27.75" customHeight="1">
      <c r="A55" s="238" t="s">
        <v>9</v>
      </c>
      <c r="B55" s="2416"/>
      <c r="C55" s="2059" t="s">
        <v>53</v>
      </c>
      <c r="D55" s="2060"/>
      <c r="E55" s="174"/>
      <c r="F55" s="175">
        <f>+MKR!G55</f>
        <v>75</v>
      </c>
      <c r="G55" s="167"/>
      <c r="H55" s="167">
        <f t="shared" ref="H55:AK55" si="10">+G55+H57-H52-H53</f>
        <v>0</v>
      </c>
      <c r="I55" s="167">
        <f t="shared" si="10"/>
        <v>0</v>
      </c>
      <c r="J55" s="167">
        <f t="shared" si="10"/>
        <v>0</v>
      </c>
      <c r="K55" s="167">
        <f t="shared" si="10"/>
        <v>0</v>
      </c>
      <c r="L55" s="167">
        <f t="shared" si="10"/>
        <v>0</v>
      </c>
      <c r="M55" s="167">
        <f t="shared" si="10"/>
        <v>0</v>
      </c>
      <c r="N55" s="167">
        <f t="shared" si="10"/>
        <v>0</v>
      </c>
      <c r="O55" s="167">
        <f t="shared" si="10"/>
        <v>0</v>
      </c>
      <c r="P55" s="167">
        <f t="shared" si="10"/>
        <v>0</v>
      </c>
      <c r="Q55" s="167">
        <f t="shared" si="10"/>
        <v>0</v>
      </c>
      <c r="R55" s="167">
        <f t="shared" si="10"/>
        <v>0</v>
      </c>
      <c r="S55" s="167">
        <f t="shared" si="10"/>
        <v>0</v>
      </c>
      <c r="T55" s="167">
        <f t="shared" si="10"/>
        <v>0</v>
      </c>
      <c r="U55" s="167">
        <f t="shared" si="10"/>
        <v>0</v>
      </c>
      <c r="V55" s="167">
        <f t="shared" si="10"/>
        <v>0</v>
      </c>
      <c r="W55" s="167">
        <f t="shared" si="10"/>
        <v>0</v>
      </c>
      <c r="X55" s="167">
        <f t="shared" si="10"/>
        <v>0</v>
      </c>
      <c r="Y55" s="167">
        <f t="shared" si="10"/>
        <v>0</v>
      </c>
      <c r="Z55" s="167">
        <f t="shared" si="10"/>
        <v>0</v>
      </c>
      <c r="AA55" s="167">
        <f t="shared" si="10"/>
        <v>0</v>
      </c>
      <c r="AB55" s="167">
        <f t="shared" si="10"/>
        <v>0</v>
      </c>
      <c r="AC55" s="167">
        <f t="shared" si="10"/>
        <v>0</v>
      </c>
      <c r="AD55" s="167">
        <f t="shared" si="10"/>
        <v>0</v>
      </c>
      <c r="AE55" s="167">
        <f t="shared" si="10"/>
        <v>0</v>
      </c>
      <c r="AF55" s="167">
        <f t="shared" si="10"/>
        <v>0</v>
      </c>
      <c r="AG55" s="167">
        <f t="shared" si="10"/>
        <v>0</v>
      </c>
      <c r="AH55" s="167">
        <f t="shared" si="10"/>
        <v>0</v>
      </c>
      <c r="AI55" s="167">
        <f t="shared" si="10"/>
        <v>0</v>
      </c>
      <c r="AJ55" s="167">
        <f t="shared" si="10"/>
        <v>0</v>
      </c>
      <c r="AK55" s="488">
        <f t="shared" si="10"/>
        <v>0</v>
      </c>
      <c r="AL55" s="176"/>
    </row>
    <row r="56" spans="1:40" ht="27.75" customHeight="1">
      <c r="A56" s="238" t="s">
        <v>9</v>
      </c>
      <c r="B56" s="2416"/>
      <c r="C56" s="2090" t="s">
        <v>625</v>
      </c>
      <c r="D56" s="2102"/>
      <c r="E56" s="2086" t="s">
        <v>463</v>
      </c>
      <c r="F56" s="125">
        <f>+MKR!G56</f>
        <v>0</v>
      </c>
      <c r="G56" s="116">
        <f>+MKR!H56</f>
        <v>0</v>
      </c>
      <c r="H56" s="116">
        <f>+MKR!I56</f>
        <v>0</v>
      </c>
      <c r="I56" s="116">
        <f>+MKR!J56</f>
        <v>0</v>
      </c>
      <c r="J56" s="116">
        <f>+MKR!K56</f>
        <v>0</v>
      </c>
      <c r="K56" s="116">
        <f>+MKR!L56</f>
        <v>0</v>
      </c>
      <c r="L56" s="116">
        <f>+MKR!M56</f>
        <v>0</v>
      </c>
      <c r="M56" s="116">
        <f>+MKR!N56</f>
        <v>0</v>
      </c>
      <c r="N56" s="116">
        <f>+MKR!O56</f>
        <v>0</v>
      </c>
      <c r="O56" s="116">
        <f>+MKR!P56</f>
        <v>0</v>
      </c>
      <c r="P56" s="116">
        <f>+MKR!Q56</f>
        <v>0</v>
      </c>
      <c r="Q56" s="116">
        <f>+MKR!R56</f>
        <v>0</v>
      </c>
      <c r="R56" s="116">
        <f>+MKR!S56</f>
        <v>0</v>
      </c>
      <c r="S56" s="116">
        <f>+MKR!T56</f>
        <v>0</v>
      </c>
      <c r="T56" s="116">
        <f>+MKR!U56</f>
        <v>24</v>
      </c>
      <c r="U56" s="116">
        <f>+MKR!V56</f>
        <v>48</v>
      </c>
      <c r="V56" s="116">
        <f>+MKR!W56</f>
        <v>0</v>
      </c>
      <c r="W56" s="116">
        <f>+MKR!X56</f>
        <v>0</v>
      </c>
      <c r="X56" s="116">
        <f>+MKR!Y56</f>
        <v>72</v>
      </c>
      <c r="Y56" s="116">
        <f>+MKR!Z56</f>
        <v>72</v>
      </c>
      <c r="Z56" s="116">
        <f>+MKR!AA56</f>
        <v>48</v>
      </c>
      <c r="AA56" s="116">
        <f>+MKR!AB56</f>
        <v>0</v>
      </c>
      <c r="AB56" s="116">
        <f>+MKR!AC56</f>
        <v>0</v>
      </c>
      <c r="AC56" s="116">
        <f>+MKR!AD56</f>
        <v>0</v>
      </c>
      <c r="AD56" s="116">
        <f>+MKR!AE56</f>
        <v>0</v>
      </c>
      <c r="AE56" s="116">
        <f>+MKR!AF56</f>
        <v>0</v>
      </c>
      <c r="AF56" s="116">
        <f>+MKR!AG56</f>
        <v>0</v>
      </c>
      <c r="AG56" s="116">
        <f>+MKR!AH56</f>
        <v>0</v>
      </c>
      <c r="AH56" s="116">
        <f>+MKR!AI56</f>
        <v>0</v>
      </c>
      <c r="AI56" s="116">
        <f>+MKR!AJ56</f>
        <v>0</v>
      </c>
      <c r="AJ56" s="116">
        <f>+MKR!AK56</f>
        <v>0</v>
      </c>
      <c r="AK56" s="117">
        <f>+MKR!AL56</f>
        <v>0</v>
      </c>
      <c r="AL56" s="187">
        <f>SUM(G56:AK56)</f>
        <v>264</v>
      </c>
    </row>
    <row r="57" spans="1:40" ht="27.75" customHeight="1">
      <c r="A57" s="238" t="s">
        <v>9</v>
      </c>
      <c r="B57" s="2416"/>
      <c r="C57" s="2089" t="s">
        <v>627</v>
      </c>
      <c r="D57" s="2092"/>
      <c r="E57" s="2087"/>
      <c r="F57" s="213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483"/>
      <c r="AL57" s="135">
        <f>SUM(G57:AK57)</f>
        <v>0</v>
      </c>
    </row>
    <row r="58" spans="1:40" ht="27.75" customHeight="1">
      <c r="A58" s="238" t="s">
        <v>9</v>
      </c>
      <c r="B58" s="2416"/>
      <c r="C58" s="2093" t="s">
        <v>628</v>
      </c>
      <c r="D58" s="2094"/>
      <c r="E58" s="2087"/>
      <c r="F58" s="80"/>
      <c r="G58" s="331"/>
      <c r="H58" s="331"/>
      <c r="I58" s="331"/>
      <c r="J58" s="331"/>
      <c r="K58" s="331"/>
      <c r="L58" s="331"/>
      <c r="M58" s="331"/>
      <c r="N58" s="331"/>
      <c r="O58" s="331"/>
      <c r="P58" s="331"/>
      <c r="Q58" s="331"/>
      <c r="R58" s="331"/>
      <c r="S58" s="331"/>
      <c r="T58" s="331"/>
      <c r="U58" s="331"/>
      <c r="V58" s="331"/>
      <c r="W58" s="331"/>
      <c r="X58" s="331"/>
      <c r="Y58" s="331"/>
      <c r="Z58" s="331"/>
      <c r="AA58" s="331"/>
      <c r="AB58" s="331"/>
      <c r="AC58" s="331"/>
      <c r="AD58" s="331"/>
      <c r="AE58" s="331"/>
      <c r="AF58" s="331"/>
      <c r="AG58" s="331"/>
      <c r="AH58" s="331"/>
      <c r="AI58" s="331"/>
      <c r="AJ58" s="331"/>
      <c r="AK58" s="489"/>
      <c r="AL58" s="332">
        <f>SUM(G58:AK58)</f>
        <v>0</v>
      </c>
    </row>
    <row r="59" spans="1:40" ht="27.75" customHeight="1">
      <c r="A59" s="238" t="s">
        <v>9</v>
      </c>
      <c r="B59" s="2416"/>
      <c r="C59" s="2095" t="s">
        <v>629</v>
      </c>
      <c r="D59" s="2096"/>
      <c r="E59" s="2087"/>
      <c r="F59" s="171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393"/>
      <c r="AL59" s="173"/>
    </row>
    <row r="60" spans="1:40" ht="27.75" customHeight="1">
      <c r="A60" s="238" t="s">
        <v>9</v>
      </c>
      <c r="B60" s="2416"/>
      <c r="C60" s="2090" t="s">
        <v>630</v>
      </c>
      <c r="D60" s="2090"/>
      <c r="E60" s="2087"/>
      <c r="F60" s="125">
        <f>+MKR!G60</f>
        <v>0</v>
      </c>
      <c r="G60" s="116">
        <f>+MKR!H60</f>
        <v>0</v>
      </c>
      <c r="H60" s="116">
        <f>+MKR!I60</f>
        <v>0</v>
      </c>
      <c r="I60" s="116">
        <f>+MKR!J60</f>
        <v>0</v>
      </c>
      <c r="J60" s="116">
        <f>+MKR!K60</f>
        <v>0</v>
      </c>
      <c r="K60" s="116">
        <f>+MKR!L60</f>
        <v>0</v>
      </c>
      <c r="L60" s="116">
        <f>+MKR!M60</f>
        <v>0</v>
      </c>
      <c r="M60" s="116">
        <f>+MKR!N60</f>
        <v>0</v>
      </c>
      <c r="N60" s="116">
        <f>+MKR!O60</f>
        <v>0</v>
      </c>
      <c r="O60" s="116">
        <f>+MKR!P60</f>
        <v>0</v>
      </c>
      <c r="P60" s="116">
        <f>+MKR!Q60</f>
        <v>0</v>
      </c>
      <c r="Q60" s="116">
        <f>+MKR!R60</f>
        <v>0</v>
      </c>
      <c r="R60" s="116">
        <f>+MKR!S60</f>
        <v>24</v>
      </c>
      <c r="S60" s="116">
        <f>+MKR!T60</f>
        <v>48</v>
      </c>
      <c r="T60" s="116">
        <f>+MKR!U60</f>
        <v>48</v>
      </c>
      <c r="U60" s="116">
        <f>+MKR!V60</f>
        <v>72</v>
      </c>
      <c r="V60" s="116">
        <f>+MKR!W60</f>
        <v>0</v>
      </c>
      <c r="W60" s="116">
        <f>+MKR!X60</f>
        <v>0</v>
      </c>
      <c r="X60" s="116">
        <f>+MKR!Y60</f>
        <v>48</v>
      </c>
      <c r="Y60" s="116">
        <f>+MKR!Z60</f>
        <v>0</v>
      </c>
      <c r="Z60" s="116">
        <f>+MKR!AA60</f>
        <v>0</v>
      </c>
      <c r="AA60" s="116">
        <f>+MKR!AB60</f>
        <v>0</v>
      </c>
      <c r="AB60" s="116">
        <f>+MKR!AC60</f>
        <v>0</v>
      </c>
      <c r="AC60" s="116">
        <f>+MKR!AD60</f>
        <v>0</v>
      </c>
      <c r="AD60" s="116">
        <f>+MKR!AE60</f>
        <v>0</v>
      </c>
      <c r="AE60" s="116">
        <f>+MKR!AF60</f>
        <v>0</v>
      </c>
      <c r="AF60" s="116">
        <f>+MKR!AG60</f>
        <v>0</v>
      </c>
      <c r="AG60" s="116">
        <f>+MKR!AH60</f>
        <v>48</v>
      </c>
      <c r="AH60" s="116">
        <f>+MKR!AI60</f>
        <v>0</v>
      </c>
      <c r="AI60" s="116">
        <f>+MKR!AJ60</f>
        <v>0</v>
      </c>
      <c r="AJ60" s="116">
        <f>+MKR!AK60</f>
        <v>0</v>
      </c>
      <c r="AK60" s="117">
        <f>+MKR!AL60</f>
        <v>0</v>
      </c>
      <c r="AL60" s="187">
        <f>SUM(G60:AK60)</f>
        <v>288</v>
      </c>
    </row>
    <row r="61" spans="1:40" ht="27.75" customHeight="1">
      <c r="A61" s="238" t="s">
        <v>9</v>
      </c>
      <c r="B61" s="2416"/>
      <c r="C61" s="2089" t="s">
        <v>631</v>
      </c>
      <c r="D61" s="2089"/>
      <c r="E61" s="2087"/>
      <c r="F61" s="80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483"/>
      <c r="AL61" s="135">
        <f>SUM(G61:AK61)</f>
        <v>0</v>
      </c>
    </row>
    <row r="62" spans="1:40" ht="27.75" customHeight="1">
      <c r="A62" s="238" t="s">
        <v>9</v>
      </c>
      <c r="B62" s="2416"/>
      <c r="C62" s="2097" t="s">
        <v>632</v>
      </c>
      <c r="D62" s="2098"/>
      <c r="E62" s="2087"/>
      <c r="F62" s="122"/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29"/>
      <c r="Z62" s="329"/>
      <c r="AA62" s="329"/>
      <c r="AB62" s="329"/>
      <c r="AC62" s="329"/>
      <c r="AD62" s="329"/>
      <c r="AE62" s="329"/>
      <c r="AF62" s="329"/>
      <c r="AG62" s="329"/>
      <c r="AH62" s="329"/>
      <c r="AI62" s="329"/>
      <c r="AJ62" s="329"/>
      <c r="AK62" s="379"/>
      <c r="AL62" s="330"/>
    </row>
    <row r="63" spans="1:40" ht="27.75" customHeight="1" thickBot="1">
      <c r="A63" s="238" t="s">
        <v>9</v>
      </c>
      <c r="B63" s="2417"/>
      <c r="C63" s="2061" t="s">
        <v>52</v>
      </c>
      <c r="D63" s="2062"/>
      <c r="E63" s="2088"/>
      <c r="F63" s="337">
        <f>+MKR!G63</f>
        <v>158</v>
      </c>
      <c r="G63" s="338"/>
      <c r="H63" s="338"/>
      <c r="I63" s="338"/>
      <c r="J63" s="338"/>
      <c r="K63" s="338"/>
      <c r="L63" s="338"/>
      <c r="M63" s="338"/>
      <c r="N63" s="338"/>
      <c r="O63" s="338"/>
      <c r="P63" s="338"/>
      <c r="Q63" s="338"/>
      <c r="R63" s="338"/>
      <c r="S63" s="338"/>
      <c r="T63" s="338"/>
      <c r="U63" s="338"/>
      <c r="V63" s="338"/>
      <c r="W63" s="338"/>
      <c r="X63" s="338"/>
      <c r="Y63" s="338"/>
      <c r="Z63" s="338"/>
      <c r="AA63" s="338"/>
      <c r="AB63" s="338"/>
      <c r="AC63" s="338"/>
      <c r="AD63" s="338"/>
      <c r="AE63" s="338"/>
      <c r="AF63" s="338"/>
      <c r="AG63" s="338"/>
      <c r="AH63" s="338"/>
      <c r="AI63" s="338"/>
      <c r="AJ63" s="338"/>
      <c r="AK63" s="490"/>
      <c r="AL63" s="339"/>
    </row>
    <row r="64" spans="1:40" ht="28.5" hidden="1" customHeight="1" thickTop="1">
      <c r="A64" s="238" t="s">
        <v>4</v>
      </c>
      <c r="B64" s="2082" t="s">
        <v>1065</v>
      </c>
      <c r="C64" s="2111" t="s">
        <v>220</v>
      </c>
      <c r="D64" s="233" t="s">
        <v>148</v>
      </c>
      <c r="E64" s="234"/>
      <c r="F64" s="234"/>
      <c r="G64" s="239">
        <f t="shared" ref="G64:AK64" si="11">+G52</f>
        <v>0</v>
      </c>
      <c r="H64" s="239">
        <f t="shared" si="11"/>
        <v>0</v>
      </c>
      <c r="I64" s="239">
        <f t="shared" si="11"/>
        <v>0</v>
      </c>
      <c r="J64" s="239">
        <f t="shared" si="11"/>
        <v>0</v>
      </c>
      <c r="K64" s="239">
        <f t="shared" si="11"/>
        <v>0</v>
      </c>
      <c r="L64" s="239">
        <f t="shared" si="11"/>
        <v>0</v>
      </c>
      <c r="M64" s="239">
        <f t="shared" si="11"/>
        <v>0</v>
      </c>
      <c r="N64" s="239">
        <f t="shared" si="11"/>
        <v>0</v>
      </c>
      <c r="O64" s="239">
        <f t="shared" si="11"/>
        <v>0</v>
      </c>
      <c r="P64" s="239">
        <f t="shared" si="11"/>
        <v>0</v>
      </c>
      <c r="Q64" s="239">
        <f t="shared" si="11"/>
        <v>0</v>
      </c>
      <c r="R64" s="239">
        <f t="shared" si="11"/>
        <v>0</v>
      </c>
      <c r="S64" s="239">
        <f t="shared" si="11"/>
        <v>0</v>
      </c>
      <c r="T64" s="239">
        <f t="shared" si="11"/>
        <v>0</v>
      </c>
      <c r="U64" s="239">
        <f t="shared" si="11"/>
        <v>0</v>
      </c>
      <c r="V64" s="239">
        <f t="shared" si="11"/>
        <v>0</v>
      </c>
      <c r="W64" s="239">
        <f t="shared" si="11"/>
        <v>0</v>
      </c>
      <c r="X64" s="239">
        <f t="shared" si="11"/>
        <v>0</v>
      </c>
      <c r="Y64" s="239">
        <f t="shared" si="11"/>
        <v>0</v>
      </c>
      <c r="Z64" s="239">
        <f t="shared" si="11"/>
        <v>0</v>
      </c>
      <c r="AA64" s="239">
        <f t="shared" si="11"/>
        <v>0</v>
      </c>
      <c r="AB64" s="239">
        <f t="shared" si="11"/>
        <v>0</v>
      </c>
      <c r="AC64" s="239">
        <f t="shared" si="11"/>
        <v>0</v>
      </c>
      <c r="AD64" s="239">
        <f t="shared" si="11"/>
        <v>0</v>
      </c>
      <c r="AE64" s="239">
        <f t="shared" si="11"/>
        <v>0</v>
      </c>
      <c r="AF64" s="239">
        <f t="shared" si="11"/>
        <v>0</v>
      </c>
      <c r="AG64" s="239">
        <f t="shared" si="11"/>
        <v>0</v>
      </c>
      <c r="AH64" s="239">
        <f t="shared" si="11"/>
        <v>0</v>
      </c>
      <c r="AI64" s="239">
        <f t="shared" si="11"/>
        <v>0</v>
      </c>
      <c r="AJ64" s="239">
        <f t="shared" si="11"/>
        <v>0</v>
      </c>
      <c r="AK64" s="239">
        <f t="shared" si="11"/>
        <v>0</v>
      </c>
      <c r="AL64" s="269">
        <f>SUM(G64:AK64)</f>
        <v>0</v>
      </c>
      <c r="AN64" s="238" t="s">
        <v>635</v>
      </c>
    </row>
    <row r="65" spans="1:40" ht="28.5" hidden="1" customHeight="1">
      <c r="A65" s="238" t="s">
        <v>4</v>
      </c>
      <c r="B65" s="2082"/>
      <c r="C65" s="2112"/>
      <c r="D65" s="215" t="s">
        <v>636</v>
      </c>
      <c r="E65" s="221"/>
      <c r="F65" s="221"/>
      <c r="G65" s="240">
        <f t="shared" ref="G65:AK65" si="12">+G53+G58</f>
        <v>0</v>
      </c>
      <c r="H65" s="240">
        <f t="shared" si="12"/>
        <v>0</v>
      </c>
      <c r="I65" s="240">
        <f t="shared" si="12"/>
        <v>0</v>
      </c>
      <c r="J65" s="240">
        <f t="shared" si="12"/>
        <v>0</v>
      </c>
      <c r="K65" s="240">
        <f t="shared" si="12"/>
        <v>0</v>
      </c>
      <c r="L65" s="240">
        <f t="shared" si="12"/>
        <v>0</v>
      </c>
      <c r="M65" s="240">
        <f t="shared" si="12"/>
        <v>0</v>
      </c>
      <c r="N65" s="240">
        <f t="shared" si="12"/>
        <v>0</v>
      </c>
      <c r="O65" s="240">
        <f t="shared" si="12"/>
        <v>0</v>
      </c>
      <c r="P65" s="240">
        <f t="shared" si="12"/>
        <v>0</v>
      </c>
      <c r="Q65" s="240">
        <f t="shared" si="12"/>
        <v>0</v>
      </c>
      <c r="R65" s="240">
        <f t="shared" si="12"/>
        <v>0</v>
      </c>
      <c r="S65" s="240">
        <f t="shared" si="12"/>
        <v>0</v>
      </c>
      <c r="T65" s="240">
        <f t="shared" si="12"/>
        <v>0</v>
      </c>
      <c r="U65" s="240">
        <f t="shared" si="12"/>
        <v>0</v>
      </c>
      <c r="V65" s="240">
        <f t="shared" si="12"/>
        <v>0</v>
      </c>
      <c r="W65" s="240">
        <f t="shared" si="12"/>
        <v>0</v>
      </c>
      <c r="X65" s="240">
        <f t="shared" si="12"/>
        <v>0</v>
      </c>
      <c r="Y65" s="240">
        <f t="shared" si="12"/>
        <v>0</v>
      </c>
      <c r="Z65" s="240">
        <f t="shared" si="12"/>
        <v>0</v>
      </c>
      <c r="AA65" s="240">
        <f t="shared" si="12"/>
        <v>0</v>
      </c>
      <c r="AB65" s="240">
        <f t="shared" si="12"/>
        <v>0</v>
      </c>
      <c r="AC65" s="240">
        <f t="shared" si="12"/>
        <v>0</v>
      </c>
      <c r="AD65" s="240">
        <f t="shared" si="12"/>
        <v>0</v>
      </c>
      <c r="AE65" s="240">
        <f t="shared" si="12"/>
        <v>0</v>
      </c>
      <c r="AF65" s="240">
        <f t="shared" si="12"/>
        <v>0</v>
      </c>
      <c r="AG65" s="240">
        <f t="shared" si="12"/>
        <v>0</v>
      </c>
      <c r="AH65" s="240">
        <f t="shared" si="12"/>
        <v>0</v>
      </c>
      <c r="AI65" s="240">
        <f t="shared" si="12"/>
        <v>0</v>
      </c>
      <c r="AJ65" s="240">
        <f t="shared" si="12"/>
        <v>0</v>
      </c>
      <c r="AK65" s="240">
        <f t="shared" si="12"/>
        <v>0</v>
      </c>
      <c r="AL65" s="257">
        <f t="shared" ref="AL65:AL72" si="13">SUM(G65:AK65)</f>
        <v>0</v>
      </c>
      <c r="AN65" s="289" t="e">
        <f>+AL64/(AL65+AL64)</f>
        <v>#DIV/0!</v>
      </c>
    </row>
    <row r="66" spans="1:40" ht="28.5" hidden="1" customHeight="1">
      <c r="A66" s="238" t="s">
        <v>4</v>
      </c>
      <c r="B66" s="2082"/>
      <c r="C66" s="2113" t="s">
        <v>134</v>
      </c>
      <c r="D66" s="214" t="s">
        <v>148</v>
      </c>
      <c r="E66" s="220"/>
      <c r="F66" s="220"/>
      <c r="G66" s="242"/>
      <c r="H66" s="242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  <c r="AJ66" s="242"/>
      <c r="AK66" s="242"/>
      <c r="AL66" s="258">
        <f t="shared" si="13"/>
        <v>0</v>
      </c>
    </row>
    <row r="67" spans="1:40" ht="28.5" hidden="1" customHeight="1">
      <c r="A67" s="238" t="s">
        <v>4</v>
      </c>
      <c r="B67" s="2082"/>
      <c r="C67" s="2112"/>
      <c r="D67" s="215" t="s">
        <v>636</v>
      </c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59">
        <f t="shared" si="13"/>
        <v>0</v>
      </c>
      <c r="AN67" s="289" t="e">
        <f>+AL66/(AL67+AL66)</f>
        <v>#DIV/0!</v>
      </c>
    </row>
    <row r="68" spans="1:40" ht="28.5" hidden="1" customHeight="1">
      <c r="A68" s="238" t="s">
        <v>4</v>
      </c>
      <c r="B68" s="2082"/>
      <c r="C68" s="2113" t="s">
        <v>129</v>
      </c>
      <c r="D68" s="214" t="s">
        <v>148</v>
      </c>
      <c r="E68" s="220"/>
      <c r="F68" s="220"/>
      <c r="G68" s="242"/>
      <c r="H68" s="242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  <c r="AJ68" s="242"/>
      <c r="AK68" s="242"/>
      <c r="AL68" s="258">
        <f t="shared" si="13"/>
        <v>0</v>
      </c>
    </row>
    <row r="69" spans="1:40" ht="28.5" hidden="1" customHeight="1">
      <c r="A69" s="238" t="s">
        <v>4</v>
      </c>
      <c r="B69" s="2082"/>
      <c r="C69" s="2112"/>
      <c r="D69" s="215" t="s">
        <v>636</v>
      </c>
      <c r="E69" s="221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221"/>
      <c r="AK69" s="221"/>
      <c r="AL69" s="259">
        <f t="shared" si="13"/>
        <v>0</v>
      </c>
      <c r="AN69" s="289" t="e">
        <f>+AL68/(AL69+AL68)</f>
        <v>#DIV/0!</v>
      </c>
    </row>
    <row r="70" spans="1:40" ht="28.5" hidden="1" customHeight="1">
      <c r="A70" s="238" t="s">
        <v>4</v>
      </c>
      <c r="B70" s="2082"/>
      <c r="C70" s="2111" t="s">
        <v>4</v>
      </c>
      <c r="D70" s="214" t="s">
        <v>148</v>
      </c>
      <c r="E70" s="222"/>
      <c r="F70" s="222"/>
      <c r="G70" s="270">
        <f>+G74</f>
        <v>0</v>
      </c>
      <c r="H70" s="270">
        <f t="shared" ref="H70:AK70" si="14">+H74</f>
        <v>0</v>
      </c>
      <c r="I70" s="270">
        <f t="shared" si="14"/>
        <v>0</v>
      </c>
      <c r="J70" s="270">
        <f t="shared" si="14"/>
        <v>0</v>
      </c>
      <c r="K70" s="270">
        <f t="shared" si="14"/>
        <v>0</v>
      </c>
      <c r="L70" s="270">
        <f t="shared" si="14"/>
        <v>0</v>
      </c>
      <c r="M70" s="270">
        <f t="shared" si="14"/>
        <v>0</v>
      </c>
      <c r="N70" s="270">
        <f t="shared" si="14"/>
        <v>0</v>
      </c>
      <c r="O70" s="270">
        <f t="shared" si="14"/>
        <v>0</v>
      </c>
      <c r="P70" s="270">
        <f t="shared" si="14"/>
        <v>0</v>
      </c>
      <c r="Q70" s="270">
        <f t="shared" si="14"/>
        <v>0</v>
      </c>
      <c r="R70" s="270">
        <f t="shared" si="14"/>
        <v>0</v>
      </c>
      <c r="S70" s="270">
        <f t="shared" si="14"/>
        <v>0</v>
      </c>
      <c r="T70" s="270">
        <f t="shared" si="14"/>
        <v>0</v>
      </c>
      <c r="U70" s="270">
        <f t="shared" si="14"/>
        <v>0</v>
      </c>
      <c r="V70" s="270">
        <f t="shared" si="14"/>
        <v>0</v>
      </c>
      <c r="W70" s="270">
        <f t="shared" si="14"/>
        <v>0</v>
      </c>
      <c r="X70" s="270">
        <f t="shared" si="14"/>
        <v>0</v>
      </c>
      <c r="Y70" s="270">
        <f t="shared" si="14"/>
        <v>0</v>
      </c>
      <c r="Z70" s="270">
        <f t="shared" si="14"/>
        <v>0</v>
      </c>
      <c r="AA70" s="270">
        <f t="shared" si="14"/>
        <v>0</v>
      </c>
      <c r="AB70" s="270">
        <f t="shared" si="14"/>
        <v>0</v>
      </c>
      <c r="AC70" s="270">
        <f t="shared" si="14"/>
        <v>0</v>
      </c>
      <c r="AD70" s="270">
        <f t="shared" si="14"/>
        <v>0</v>
      </c>
      <c r="AE70" s="270">
        <f t="shared" si="14"/>
        <v>0</v>
      </c>
      <c r="AF70" s="270">
        <f t="shared" si="14"/>
        <v>0</v>
      </c>
      <c r="AG70" s="270">
        <f t="shared" si="14"/>
        <v>0</v>
      </c>
      <c r="AH70" s="270">
        <f t="shared" si="14"/>
        <v>0</v>
      </c>
      <c r="AI70" s="270">
        <f t="shared" si="14"/>
        <v>0</v>
      </c>
      <c r="AJ70" s="270">
        <f t="shared" si="14"/>
        <v>0</v>
      </c>
      <c r="AK70" s="270">
        <f t="shared" si="14"/>
        <v>0</v>
      </c>
      <c r="AL70" s="258">
        <f t="shared" si="13"/>
        <v>0</v>
      </c>
    </row>
    <row r="71" spans="1:40" ht="28.5" hidden="1" customHeight="1" thickBot="1">
      <c r="A71" s="238" t="s">
        <v>4</v>
      </c>
      <c r="B71" s="2082"/>
      <c r="C71" s="2114"/>
      <c r="D71" s="216" t="s">
        <v>636</v>
      </c>
      <c r="E71" s="223"/>
      <c r="F71" s="223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  <c r="AI71" s="221"/>
      <c r="AJ71" s="221"/>
      <c r="AK71" s="221"/>
      <c r="AL71" s="259">
        <f t="shared" si="13"/>
        <v>0</v>
      </c>
      <c r="AN71" s="289" t="e">
        <f>+AL70/(AL71+AL70)</f>
        <v>#DIV/0!</v>
      </c>
    </row>
    <row r="72" spans="1:40" ht="28.5" hidden="1" customHeight="1" thickTop="1">
      <c r="A72" s="238" t="s">
        <v>4</v>
      </c>
      <c r="B72" s="2082"/>
      <c r="C72" s="225" t="s">
        <v>637</v>
      </c>
      <c r="D72" s="226" t="s">
        <v>7</v>
      </c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60">
        <f t="shared" si="13"/>
        <v>0</v>
      </c>
    </row>
    <row r="73" spans="1:40" ht="28.5" hidden="1" customHeight="1">
      <c r="A73" s="238" t="s">
        <v>4</v>
      </c>
      <c r="B73" s="2082"/>
      <c r="C73" s="2063" t="s">
        <v>51</v>
      </c>
      <c r="D73" s="2064"/>
      <c r="E73" s="224"/>
      <c r="F73" s="272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  <c r="AJ73" s="243"/>
      <c r="AK73" s="243"/>
      <c r="AL73" s="261"/>
    </row>
    <row r="74" spans="1:40" ht="28.5" hidden="1" customHeight="1">
      <c r="A74" s="238" t="s">
        <v>4</v>
      </c>
      <c r="B74" s="2082"/>
      <c r="C74" s="2055" t="s">
        <v>144</v>
      </c>
      <c r="D74" s="2056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  <c r="AH74" s="247"/>
      <c r="AI74" s="247"/>
      <c r="AJ74" s="247"/>
      <c r="AK74" s="247"/>
      <c r="AL74" s="262">
        <f>SUM(G74:AK74)</f>
        <v>0</v>
      </c>
      <c r="AN74" s="238" t="s">
        <v>638</v>
      </c>
    </row>
    <row r="75" spans="1:40" ht="28.5" hidden="1" customHeight="1">
      <c r="A75" s="238" t="s">
        <v>4</v>
      </c>
      <c r="B75" s="2082"/>
      <c r="C75" s="2057" t="s">
        <v>148</v>
      </c>
      <c r="D75" s="2058"/>
      <c r="E75" s="244"/>
      <c r="F75" s="244"/>
      <c r="G75" s="217">
        <f>+G70-G69-G67-G65</f>
        <v>0</v>
      </c>
      <c r="H75" s="217">
        <f t="shared" ref="H75:AK75" si="15">+H70-H69-H67-H65</f>
        <v>0</v>
      </c>
      <c r="I75" s="217">
        <f t="shared" si="15"/>
        <v>0</v>
      </c>
      <c r="J75" s="217">
        <f t="shared" si="15"/>
        <v>0</v>
      </c>
      <c r="K75" s="217">
        <f t="shared" si="15"/>
        <v>0</v>
      </c>
      <c r="L75" s="217">
        <f t="shared" si="15"/>
        <v>0</v>
      </c>
      <c r="M75" s="217">
        <f t="shared" si="15"/>
        <v>0</v>
      </c>
      <c r="N75" s="217">
        <f t="shared" si="15"/>
        <v>0</v>
      </c>
      <c r="O75" s="217">
        <f t="shared" si="15"/>
        <v>0</v>
      </c>
      <c r="P75" s="217">
        <f t="shared" si="15"/>
        <v>0</v>
      </c>
      <c r="Q75" s="217">
        <f t="shared" si="15"/>
        <v>0</v>
      </c>
      <c r="R75" s="217">
        <f t="shared" si="15"/>
        <v>0</v>
      </c>
      <c r="S75" s="217">
        <f t="shared" si="15"/>
        <v>0</v>
      </c>
      <c r="T75" s="217">
        <f t="shared" si="15"/>
        <v>0</v>
      </c>
      <c r="U75" s="217">
        <f t="shared" si="15"/>
        <v>0</v>
      </c>
      <c r="V75" s="217">
        <f t="shared" si="15"/>
        <v>0</v>
      </c>
      <c r="W75" s="217">
        <f t="shared" si="15"/>
        <v>0</v>
      </c>
      <c r="X75" s="217">
        <f t="shared" si="15"/>
        <v>0</v>
      </c>
      <c r="Y75" s="217">
        <f t="shared" si="15"/>
        <v>0</v>
      </c>
      <c r="Z75" s="217">
        <f t="shared" si="15"/>
        <v>0</v>
      </c>
      <c r="AA75" s="217">
        <f t="shared" si="15"/>
        <v>0</v>
      </c>
      <c r="AB75" s="217">
        <f t="shared" si="15"/>
        <v>0</v>
      </c>
      <c r="AC75" s="217">
        <f t="shared" si="15"/>
        <v>0</v>
      </c>
      <c r="AD75" s="217">
        <f t="shared" si="15"/>
        <v>0</v>
      </c>
      <c r="AE75" s="217">
        <f t="shared" si="15"/>
        <v>0</v>
      </c>
      <c r="AF75" s="217">
        <f t="shared" si="15"/>
        <v>0</v>
      </c>
      <c r="AG75" s="217">
        <f t="shared" si="15"/>
        <v>0</v>
      </c>
      <c r="AH75" s="217">
        <f t="shared" si="15"/>
        <v>0</v>
      </c>
      <c r="AI75" s="217">
        <f t="shared" si="15"/>
        <v>0</v>
      </c>
      <c r="AJ75" s="217">
        <f t="shared" si="15"/>
        <v>0</v>
      </c>
      <c r="AK75" s="217">
        <f t="shared" si="15"/>
        <v>0</v>
      </c>
      <c r="AL75" s="263">
        <f>SUM(G75:AK75)</f>
        <v>0</v>
      </c>
      <c r="AN75" s="289" t="e">
        <f>+AL75/(AL76+AL75)</f>
        <v>#DIV/0!</v>
      </c>
    </row>
    <row r="76" spans="1:40" ht="28.5" hidden="1" customHeight="1">
      <c r="A76" s="238" t="s">
        <v>4</v>
      </c>
      <c r="B76" s="2082"/>
      <c r="C76" s="2115" t="s">
        <v>636</v>
      </c>
      <c r="D76" s="2116"/>
      <c r="E76" s="245"/>
      <c r="F76" s="245"/>
      <c r="G76" s="245">
        <f>+G72+G71+G69+G67+G65</f>
        <v>0</v>
      </c>
      <c r="H76" s="245">
        <f t="shared" ref="H76:AK76" si="16">+H72+H71+H69+H67+H65</f>
        <v>0</v>
      </c>
      <c r="I76" s="245">
        <f t="shared" si="16"/>
        <v>0</v>
      </c>
      <c r="J76" s="245">
        <f t="shared" si="16"/>
        <v>0</v>
      </c>
      <c r="K76" s="245">
        <f t="shared" si="16"/>
        <v>0</v>
      </c>
      <c r="L76" s="245">
        <f t="shared" si="16"/>
        <v>0</v>
      </c>
      <c r="M76" s="245">
        <f t="shared" si="16"/>
        <v>0</v>
      </c>
      <c r="N76" s="245">
        <f t="shared" si="16"/>
        <v>0</v>
      </c>
      <c r="O76" s="245">
        <f t="shared" si="16"/>
        <v>0</v>
      </c>
      <c r="P76" s="245">
        <f t="shared" si="16"/>
        <v>0</v>
      </c>
      <c r="Q76" s="245">
        <f t="shared" si="16"/>
        <v>0</v>
      </c>
      <c r="R76" s="245">
        <f t="shared" si="16"/>
        <v>0</v>
      </c>
      <c r="S76" s="245">
        <f t="shared" si="16"/>
        <v>0</v>
      </c>
      <c r="T76" s="245">
        <f t="shared" si="16"/>
        <v>0</v>
      </c>
      <c r="U76" s="245">
        <f t="shared" si="16"/>
        <v>0</v>
      </c>
      <c r="V76" s="245">
        <f t="shared" si="16"/>
        <v>0</v>
      </c>
      <c r="W76" s="245">
        <f t="shared" si="16"/>
        <v>0</v>
      </c>
      <c r="X76" s="245">
        <f t="shared" si="16"/>
        <v>0</v>
      </c>
      <c r="Y76" s="245">
        <f t="shared" si="16"/>
        <v>0</v>
      </c>
      <c r="Z76" s="245">
        <f t="shared" si="16"/>
        <v>0</v>
      </c>
      <c r="AA76" s="245">
        <f t="shared" si="16"/>
        <v>0</v>
      </c>
      <c r="AB76" s="245">
        <f t="shared" si="16"/>
        <v>0</v>
      </c>
      <c r="AC76" s="245">
        <f t="shared" si="16"/>
        <v>0</v>
      </c>
      <c r="AD76" s="245">
        <f t="shared" si="16"/>
        <v>0</v>
      </c>
      <c r="AE76" s="245">
        <f t="shared" si="16"/>
        <v>0</v>
      </c>
      <c r="AF76" s="245">
        <f t="shared" si="16"/>
        <v>0</v>
      </c>
      <c r="AG76" s="245">
        <f t="shared" si="16"/>
        <v>0</v>
      </c>
      <c r="AH76" s="245">
        <f t="shared" si="16"/>
        <v>0</v>
      </c>
      <c r="AI76" s="245">
        <f t="shared" si="16"/>
        <v>0</v>
      </c>
      <c r="AJ76" s="245">
        <f t="shared" si="16"/>
        <v>0</v>
      </c>
      <c r="AK76" s="245">
        <f t="shared" si="16"/>
        <v>0</v>
      </c>
      <c r="AL76" s="264">
        <f>SUM(G76:AK76)</f>
        <v>0</v>
      </c>
    </row>
    <row r="77" spans="1:40" ht="28.5" hidden="1" customHeight="1">
      <c r="A77" s="238" t="s">
        <v>4</v>
      </c>
      <c r="B77" s="2082"/>
      <c r="C77" s="2057" t="s">
        <v>8</v>
      </c>
      <c r="D77" s="2058"/>
      <c r="E77" s="218"/>
      <c r="F77" s="218"/>
      <c r="G77" s="218">
        <f t="shared" ref="G77:AK77" si="17">+G75-G74</f>
        <v>0</v>
      </c>
      <c r="H77" s="218">
        <f t="shared" si="17"/>
        <v>0</v>
      </c>
      <c r="I77" s="218">
        <f t="shared" si="17"/>
        <v>0</v>
      </c>
      <c r="J77" s="218">
        <f t="shared" si="17"/>
        <v>0</v>
      </c>
      <c r="K77" s="218">
        <f t="shared" si="17"/>
        <v>0</v>
      </c>
      <c r="L77" s="218">
        <f t="shared" si="17"/>
        <v>0</v>
      </c>
      <c r="M77" s="218">
        <f t="shared" si="17"/>
        <v>0</v>
      </c>
      <c r="N77" s="218">
        <f t="shared" si="17"/>
        <v>0</v>
      </c>
      <c r="O77" s="218">
        <f t="shared" si="17"/>
        <v>0</v>
      </c>
      <c r="P77" s="218">
        <f t="shared" si="17"/>
        <v>0</v>
      </c>
      <c r="Q77" s="218">
        <f t="shared" si="17"/>
        <v>0</v>
      </c>
      <c r="R77" s="218">
        <f t="shared" si="17"/>
        <v>0</v>
      </c>
      <c r="S77" s="218">
        <f t="shared" si="17"/>
        <v>0</v>
      </c>
      <c r="T77" s="218">
        <f t="shared" si="17"/>
        <v>0</v>
      </c>
      <c r="U77" s="218">
        <f t="shared" si="17"/>
        <v>0</v>
      </c>
      <c r="V77" s="218">
        <f t="shared" si="17"/>
        <v>0</v>
      </c>
      <c r="W77" s="218">
        <f t="shared" si="17"/>
        <v>0</v>
      </c>
      <c r="X77" s="218">
        <f t="shared" si="17"/>
        <v>0</v>
      </c>
      <c r="Y77" s="218">
        <f t="shared" si="17"/>
        <v>0</v>
      </c>
      <c r="Z77" s="218">
        <f t="shared" si="17"/>
        <v>0</v>
      </c>
      <c r="AA77" s="218">
        <f t="shared" si="17"/>
        <v>0</v>
      </c>
      <c r="AB77" s="218">
        <f t="shared" si="17"/>
        <v>0</v>
      </c>
      <c r="AC77" s="218">
        <f t="shared" si="17"/>
        <v>0</v>
      </c>
      <c r="AD77" s="218">
        <f t="shared" si="17"/>
        <v>0</v>
      </c>
      <c r="AE77" s="218">
        <f t="shared" si="17"/>
        <v>0</v>
      </c>
      <c r="AF77" s="218">
        <f t="shared" si="17"/>
        <v>0</v>
      </c>
      <c r="AG77" s="218">
        <f t="shared" si="17"/>
        <v>0</v>
      </c>
      <c r="AH77" s="218">
        <f t="shared" si="17"/>
        <v>0</v>
      </c>
      <c r="AI77" s="218">
        <f t="shared" si="17"/>
        <v>0</v>
      </c>
      <c r="AJ77" s="218">
        <f t="shared" si="17"/>
        <v>0</v>
      </c>
      <c r="AK77" s="218">
        <f t="shared" si="17"/>
        <v>0</v>
      </c>
      <c r="AL77" s="265">
        <f>SUM(G77:AK77)</f>
        <v>0</v>
      </c>
    </row>
    <row r="78" spans="1:40" ht="28.5" hidden="1" customHeight="1">
      <c r="A78" s="238" t="s">
        <v>4</v>
      </c>
      <c r="B78" s="2082"/>
      <c r="C78" s="2065" t="s">
        <v>639</v>
      </c>
      <c r="D78" s="2066"/>
      <c r="E78" s="219"/>
      <c r="F78" s="219"/>
      <c r="G78" s="219">
        <f t="shared" ref="G78:AK78" si="18">+F78+G77</f>
        <v>0</v>
      </c>
      <c r="H78" s="219">
        <f t="shared" si="18"/>
        <v>0</v>
      </c>
      <c r="I78" s="219">
        <f t="shared" si="18"/>
        <v>0</v>
      </c>
      <c r="J78" s="219">
        <f t="shared" si="18"/>
        <v>0</v>
      </c>
      <c r="K78" s="219">
        <f t="shared" si="18"/>
        <v>0</v>
      </c>
      <c r="L78" s="219">
        <f t="shared" si="18"/>
        <v>0</v>
      </c>
      <c r="M78" s="219">
        <f t="shared" si="18"/>
        <v>0</v>
      </c>
      <c r="N78" s="219">
        <f t="shared" si="18"/>
        <v>0</v>
      </c>
      <c r="O78" s="219">
        <f t="shared" si="18"/>
        <v>0</v>
      </c>
      <c r="P78" s="219">
        <f t="shared" si="18"/>
        <v>0</v>
      </c>
      <c r="Q78" s="219">
        <f t="shared" si="18"/>
        <v>0</v>
      </c>
      <c r="R78" s="219">
        <f t="shared" si="18"/>
        <v>0</v>
      </c>
      <c r="S78" s="219">
        <f t="shared" si="18"/>
        <v>0</v>
      </c>
      <c r="T78" s="219">
        <f t="shared" si="18"/>
        <v>0</v>
      </c>
      <c r="U78" s="219">
        <f t="shared" si="18"/>
        <v>0</v>
      </c>
      <c r="V78" s="219">
        <f t="shared" si="18"/>
        <v>0</v>
      </c>
      <c r="W78" s="219">
        <f t="shared" si="18"/>
        <v>0</v>
      </c>
      <c r="X78" s="219">
        <f t="shared" si="18"/>
        <v>0</v>
      </c>
      <c r="Y78" s="219">
        <f t="shared" si="18"/>
        <v>0</v>
      </c>
      <c r="Z78" s="219">
        <f t="shared" si="18"/>
        <v>0</v>
      </c>
      <c r="AA78" s="219">
        <f t="shared" si="18"/>
        <v>0</v>
      </c>
      <c r="AB78" s="219">
        <f t="shared" si="18"/>
        <v>0</v>
      </c>
      <c r="AC78" s="219">
        <f t="shared" si="18"/>
        <v>0</v>
      </c>
      <c r="AD78" s="219">
        <f t="shared" si="18"/>
        <v>0</v>
      </c>
      <c r="AE78" s="219">
        <f t="shared" si="18"/>
        <v>0</v>
      </c>
      <c r="AF78" s="219">
        <f t="shared" si="18"/>
        <v>0</v>
      </c>
      <c r="AG78" s="219">
        <f t="shared" si="18"/>
        <v>0</v>
      </c>
      <c r="AH78" s="219">
        <f t="shared" si="18"/>
        <v>0</v>
      </c>
      <c r="AI78" s="219">
        <f t="shared" si="18"/>
        <v>0</v>
      </c>
      <c r="AJ78" s="219">
        <f t="shared" si="18"/>
        <v>0</v>
      </c>
      <c r="AK78" s="219">
        <f t="shared" si="18"/>
        <v>0</v>
      </c>
      <c r="AL78" s="266">
        <f>SUM(G78:AK78)</f>
        <v>0</v>
      </c>
    </row>
    <row r="79" spans="1:40" ht="28.5" hidden="1" customHeight="1">
      <c r="A79" s="238" t="s">
        <v>4</v>
      </c>
      <c r="B79" s="2082"/>
      <c r="C79" s="2117" t="s">
        <v>640</v>
      </c>
      <c r="D79" s="2117"/>
      <c r="E79" s="273"/>
      <c r="F79" s="274"/>
      <c r="G79" s="275">
        <f t="shared" ref="G79:AK79" si="19">+F79+G74-G42</f>
        <v>0</v>
      </c>
      <c r="H79" s="275">
        <f t="shared" si="19"/>
        <v>0</v>
      </c>
      <c r="I79" s="275">
        <f t="shared" si="19"/>
        <v>0</v>
      </c>
      <c r="J79" s="275">
        <f t="shared" si="19"/>
        <v>0</v>
      </c>
      <c r="K79" s="275">
        <f t="shared" si="19"/>
        <v>0</v>
      </c>
      <c r="L79" s="275">
        <f t="shared" si="19"/>
        <v>0</v>
      </c>
      <c r="M79" s="275">
        <f t="shared" si="19"/>
        <v>0</v>
      </c>
      <c r="N79" s="275">
        <f t="shared" si="19"/>
        <v>0</v>
      </c>
      <c r="O79" s="275">
        <f t="shared" si="19"/>
        <v>0</v>
      </c>
      <c r="P79" s="275">
        <f t="shared" si="19"/>
        <v>0</v>
      </c>
      <c r="Q79" s="275">
        <f t="shared" si="19"/>
        <v>0</v>
      </c>
      <c r="R79" s="275">
        <f t="shared" si="19"/>
        <v>0</v>
      </c>
      <c r="S79" s="275">
        <f t="shared" si="19"/>
        <v>0</v>
      </c>
      <c r="T79" s="275">
        <f t="shared" si="19"/>
        <v>0</v>
      </c>
      <c r="U79" s="275">
        <f t="shared" si="19"/>
        <v>0</v>
      </c>
      <c r="V79" s="275">
        <f t="shared" si="19"/>
        <v>0</v>
      </c>
      <c r="W79" s="275">
        <f t="shared" si="19"/>
        <v>0</v>
      </c>
      <c r="X79" s="275">
        <f t="shared" si="19"/>
        <v>-72</v>
      </c>
      <c r="Y79" s="275">
        <f t="shared" si="19"/>
        <v>-144</v>
      </c>
      <c r="Z79" s="275">
        <f t="shared" si="19"/>
        <v>-216</v>
      </c>
      <c r="AA79" s="275">
        <f t="shared" si="19"/>
        <v>-288</v>
      </c>
      <c r="AB79" s="275">
        <f t="shared" si="19"/>
        <v>-288</v>
      </c>
      <c r="AC79" s="275">
        <f t="shared" si="19"/>
        <v>-288</v>
      </c>
      <c r="AD79" s="275">
        <f t="shared" si="19"/>
        <v>-288</v>
      </c>
      <c r="AE79" s="275">
        <f t="shared" si="19"/>
        <v>-288</v>
      </c>
      <c r="AF79" s="275">
        <f t="shared" si="19"/>
        <v>-288</v>
      </c>
      <c r="AG79" s="275">
        <f t="shared" si="19"/>
        <v>-288</v>
      </c>
      <c r="AH79" s="275">
        <f t="shared" si="19"/>
        <v>-288</v>
      </c>
      <c r="AI79" s="275">
        <f t="shared" si="19"/>
        <v>-288</v>
      </c>
      <c r="AJ79" s="275">
        <f t="shared" si="19"/>
        <v>-288</v>
      </c>
      <c r="AK79" s="275">
        <f t="shared" si="19"/>
        <v>-288</v>
      </c>
      <c r="AL79" s="276">
        <f>AK79</f>
        <v>-288</v>
      </c>
    </row>
    <row r="80" spans="1:40" ht="28.5" hidden="1" customHeight="1">
      <c r="A80" s="238" t="s">
        <v>4</v>
      </c>
      <c r="B80" s="2082"/>
      <c r="C80" s="2118" t="s">
        <v>641</v>
      </c>
      <c r="D80" s="2118"/>
      <c r="E80" s="231"/>
      <c r="F80" s="246">
        <f>+F73+F63+F55+F45</f>
        <v>233</v>
      </c>
      <c r="G80" s="232">
        <f t="shared" ref="G80:AK80" si="20">+F80+G75-G43</f>
        <v>233</v>
      </c>
      <c r="H80" s="232">
        <f t="shared" si="20"/>
        <v>233</v>
      </c>
      <c r="I80" s="232">
        <f t="shared" si="20"/>
        <v>233</v>
      </c>
      <c r="J80" s="232">
        <f t="shared" si="20"/>
        <v>233</v>
      </c>
      <c r="K80" s="232">
        <f t="shared" si="20"/>
        <v>233</v>
      </c>
      <c r="L80" s="232">
        <f t="shared" si="20"/>
        <v>233</v>
      </c>
      <c r="M80" s="232">
        <f t="shared" si="20"/>
        <v>233</v>
      </c>
      <c r="N80" s="232">
        <f t="shared" si="20"/>
        <v>233</v>
      </c>
      <c r="O80" s="232">
        <f t="shared" si="20"/>
        <v>233</v>
      </c>
      <c r="P80" s="232">
        <f t="shared" si="20"/>
        <v>233</v>
      </c>
      <c r="Q80" s="232">
        <f t="shared" si="20"/>
        <v>233</v>
      </c>
      <c r="R80" s="232">
        <f t="shared" si="20"/>
        <v>233</v>
      </c>
      <c r="S80" s="232">
        <f t="shared" si="20"/>
        <v>233</v>
      </c>
      <c r="T80" s="232">
        <f t="shared" si="20"/>
        <v>233</v>
      </c>
      <c r="U80" s="232">
        <f t="shared" si="20"/>
        <v>233</v>
      </c>
      <c r="V80" s="232">
        <f t="shared" si="20"/>
        <v>233</v>
      </c>
      <c r="W80" s="232">
        <f t="shared" si="20"/>
        <v>233</v>
      </c>
      <c r="X80" s="232">
        <f t="shared" si="20"/>
        <v>233</v>
      </c>
      <c r="Y80" s="232">
        <f t="shared" si="20"/>
        <v>233</v>
      </c>
      <c r="Z80" s="232">
        <f t="shared" si="20"/>
        <v>233</v>
      </c>
      <c r="AA80" s="232">
        <f t="shared" si="20"/>
        <v>233</v>
      </c>
      <c r="AB80" s="232">
        <f t="shared" si="20"/>
        <v>233</v>
      </c>
      <c r="AC80" s="232">
        <f t="shared" si="20"/>
        <v>233</v>
      </c>
      <c r="AD80" s="232">
        <f t="shared" si="20"/>
        <v>233</v>
      </c>
      <c r="AE80" s="232">
        <f t="shared" si="20"/>
        <v>233</v>
      </c>
      <c r="AF80" s="232">
        <f t="shared" si="20"/>
        <v>233</v>
      </c>
      <c r="AG80" s="232">
        <f t="shared" si="20"/>
        <v>233</v>
      </c>
      <c r="AH80" s="232">
        <f t="shared" si="20"/>
        <v>233</v>
      </c>
      <c r="AI80" s="232">
        <f t="shared" si="20"/>
        <v>233</v>
      </c>
      <c r="AJ80" s="232">
        <f t="shared" si="20"/>
        <v>233</v>
      </c>
      <c r="AK80" s="232">
        <f t="shared" si="20"/>
        <v>233</v>
      </c>
      <c r="AL80" s="267">
        <f>AK80</f>
        <v>233</v>
      </c>
    </row>
    <row r="81" spans="1:38" ht="28.5" hidden="1" customHeight="1" thickBot="1">
      <c r="A81" s="238" t="s">
        <v>4</v>
      </c>
      <c r="B81" s="2083"/>
      <c r="C81" s="2119" t="s">
        <v>8</v>
      </c>
      <c r="D81" s="2119"/>
      <c r="E81" s="228"/>
      <c r="F81" s="229"/>
      <c r="G81" s="230">
        <f>+G80-G79</f>
        <v>233</v>
      </c>
      <c r="H81" s="230">
        <f t="shared" ref="H81:AK81" si="21">+H80-H79</f>
        <v>233</v>
      </c>
      <c r="I81" s="230">
        <f t="shared" si="21"/>
        <v>233</v>
      </c>
      <c r="J81" s="230">
        <f t="shared" si="21"/>
        <v>233</v>
      </c>
      <c r="K81" s="230">
        <f t="shared" si="21"/>
        <v>233</v>
      </c>
      <c r="L81" s="230">
        <f t="shared" si="21"/>
        <v>233</v>
      </c>
      <c r="M81" s="230">
        <f t="shared" si="21"/>
        <v>233</v>
      </c>
      <c r="N81" s="230">
        <f t="shared" si="21"/>
        <v>233</v>
      </c>
      <c r="O81" s="230">
        <f t="shared" si="21"/>
        <v>233</v>
      </c>
      <c r="P81" s="230">
        <f t="shared" si="21"/>
        <v>233</v>
      </c>
      <c r="Q81" s="230">
        <f t="shared" si="21"/>
        <v>233</v>
      </c>
      <c r="R81" s="230">
        <f t="shared" si="21"/>
        <v>233</v>
      </c>
      <c r="S81" s="230">
        <f t="shared" si="21"/>
        <v>233</v>
      </c>
      <c r="T81" s="230">
        <f t="shared" si="21"/>
        <v>233</v>
      </c>
      <c r="U81" s="230">
        <f t="shared" si="21"/>
        <v>233</v>
      </c>
      <c r="V81" s="230">
        <f t="shared" si="21"/>
        <v>233</v>
      </c>
      <c r="W81" s="230">
        <f t="shared" si="21"/>
        <v>233</v>
      </c>
      <c r="X81" s="230">
        <f t="shared" si="21"/>
        <v>305</v>
      </c>
      <c r="Y81" s="230">
        <f t="shared" si="21"/>
        <v>377</v>
      </c>
      <c r="Z81" s="230">
        <f t="shared" si="21"/>
        <v>449</v>
      </c>
      <c r="AA81" s="230">
        <f t="shared" si="21"/>
        <v>521</v>
      </c>
      <c r="AB81" s="230">
        <f t="shared" si="21"/>
        <v>521</v>
      </c>
      <c r="AC81" s="230">
        <f t="shared" si="21"/>
        <v>521</v>
      </c>
      <c r="AD81" s="230">
        <f t="shared" si="21"/>
        <v>521</v>
      </c>
      <c r="AE81" s="230">
        <f t="shared" si="21"/>
        <v>521</v>
      </c>
      <c r="AF81" s="230">
        <f t="shared" si="21"/>
        <v>521</v>
      </c>
      <c r="AG81" s="230">
        <f t="shared" si="21"/>
        <v>521</v>
      </c>
      <c r="AH81" s="230">
        <f t="shared" si="21"/>
        <v>521</v>
      </c>
      <c r="AI81" s="230">
        <f t="shared" si="21"/>
        <v>521</v>
      </c>
      <c r="AJ81" s="230">
        <f t="shared" si="21"/>
        <v>521</v>
      </c>
      <c r="AK81" s="230">
        <f t="shared" si="21"/>
        <v>521</v>
      </c>
      <c r="AL81" s="268">
        <f>+AK81+AL80-AL79</f>
        <v>1042</v>
      </c>
    </row>
    <row r="82" spans="1:38" ht="28.5" hidden="1" customHeight="1" thickTop="1">
      <c r="A82" s="238" t="s">
        <v>4</v>
      </c>
      <c r="B82" s="2210" t="s">
        <v>717</v>
      </c>
      <c r="C82" s="2111" t="s">
        <v>220</v>
      </c>
      <c r="D82" s="233" t="s">
        <v>148</v>
      </c>
      <c r="E82" s="234"/>
      <c r="F82" s="309"/>
      <c r="G82" s="239" t="e">
        <f>+#REF!</f>
        <v>#REF!</v>
      </c>
      <c r="H82" s="239" t="e">
        <f>+#REF!</f>
        <v>#REF!</v>
      </c>
      <c r="I82" s="239" t="e">
        <f>+#REF!</f>
        <v>#REF!</v>
      </c>
      <c r="J82" s="239" t="e">
        <f>+#REF!</f>
        <v>#REF!</v>
      </c>
      <c r="K82" s="239" t="e">
        <f>+#REF!</f>
        <v>#REF!</v>
      </c>
      <c r="L82" s="239" t="e">
        <f>+#REF!</f>
        <v>#REF!</v>
      </c>
      <c r="M82" s="239" t="e">
        <f>+#REF!</f>
        <v>#REF!</v>
      </c>
      <c r="N82" s="239" t="e">
        <f>+#REF!</f>
        <v>#REF!</v>
      </c>
      <c r="O82" s="239" t="e">
        <f>+#REF!</f>
        <v>#REF!</v>
      </c>
      <c r="P82" s="239" t="e">
        <f>+#REF!</f>
        <v>#REF!</v>
      </c>
      <c r="Q82" s="239" t="e">
        <f>+#REF!</f>
        <v>#REF!</v>
      </c>
      <c r="R82" s="239" t="e">
        <f>+#REF!</f>
        <v>#REF!</v>
      </c>
      <c r="S82" s="239" t="e">
        <f>+#REF!</f>
        <v>#REF!</v>
      </c>
      <c r="T82" s="239" t="e">
        <f>+#REF!</f>
        <v>#REF!</v>
      </c>
      <c r="U82" s="239" t="e">
        <f>+#REF!</f>
        <v>#REF!</v>
      </c>
      <c r="V82" s="239" t="e">
        <f>+#REF!</f>
        <v>#REF!</v>
      </c>
      <c r="W82" s="239" t="e">
        <f>+#REF!</f>
        <v>#REF!</v>
      </c>
      <c r="X82" s="239" t="e">
        <f>+#REF!</f>
        <v>#REF!</v>
      </c>
      <c r="Y82" s="239" t="e">
        <f>+#REF!</f>
        <v>#REF!</v>
      </c>
      <c r="Z82" s="239" t="e">
        <f>+#REF!</f>
        <v>#REF!</v>
      </c>
      <c r="AA82" s="239" t="e">
        <f>+#REF!</f>
        <v>#REF!</v>
      </c>
      <c r="AB82" s="239" t="e">
        <f>+#REF!</f>
        <v>#REF!</v>
      </c>
      <c r="AC82" s="239" t="e">
        <f>+#REF!</f>
        <v>#REF!</v>
      </c>
      <c r="AD82" s="239" t="e">
        <f>+#REF!</f>
        <v>#REF!</v>
      </c>
      <c r="AE82" s="239" t="e">
        <f>+#REF!</f>
        <v>#REF!</v>
      </c>
      <c r="AF82" s="239" t="e">
        <f>+#REF!</f>
        <v>#REF!</v>
      </c>
      <c r="AG82" s="239" t="e">
        <f>+#REF!</f>
        <v>#REF!</v>
      </c>
      <c r="AH82" s="239" t="e">
        <f>+#REF!</f>
        <v>#REF!</v>
      </c>
      <c r="AI82" s="239" t="e">
        <f>+#REF!</f>
        <v>#REF!</v>
      </c>
      <c r="AJ82" s="239" t="e">
        <f>+#REF!</f>
        <v>#REF!</v>
      </c>
      <c r="AK82" s="239" t="e">
        <f>+#REF!</f>
        <v>#REF!</v>
      </c>
      <c r="AL82" s="269" t="e">
        <f>SUM(G82:AK82)</f>
        <v>#REF!</v>
      </c>
    </row>
    <row r="83" spans="1:38" ht="28.5" hidden="1" customHeight="1">
      <c r="A83" s="238" t="s">
        <v>4</v>
      </c>
      <c r="B83" s="2082"/>
      <c r="C83" s="2112"/>
      <c r="D83" s="215" t="s">
        <v>636</v>
      </c>
      <c r="E83" s="221"/>
      <c r="F83" s="248"/>
      <c r="G83" s="240" t="e">
        <f>+#REF!+#REF!</f>
        <v>#REF!</v>
      </c>
      <c r="H83" s="240" t="e">
        <f>+#REF!+#REF!</f>
        <v>#REF!</v>
      </c>
      <c r="I83" s="240" t="e">
        <f>+#REF!+#REF!</f>
        <v>#REF!</v>
      </c>
      <c r="J83" s="240" t="e">
        <f>+#REF!+#REF!</f>
        <v>#REF!</v>
      </c>
      <c r="K83" s="240" t="e">
        <f>+#REF!+#REF!</f>
        <v>#REF!</v>
      </c>
      <c r="L83" s="240" t="e">
        <f>+#REF!+#REF!</f>
        <v>#REF!</v>
      </c>
      <c r="M83" s="240" t="e">
        <f>+#REF!+#REF!</f>
        <v>#REF!</v>
      </c>
      <c r="N83" s="240" t="e">
        <f>+#REF!+#REF!</f>
        <v>#REF!</v>
      </c>
      <c r="O83" s="240" t="e">
        <f>+#REF!+#REF!</f>
        <v>#REF!</v>
      </c>
      <c r="P83" s="240" t="e">
        <f>+#REF!+#REF!</f>
        <v>#REF!</v>
      </c>
      <c r="Q83" s="240" t="e">
        <f>+#REF!+#REF!</f>
        <v>#REF!</v>
      </c>
      <c r="R83" s="240" t="e">
        <f>+#REF!+#REF!</f>
        <v>#REF!</v>
      </c>
      <c r="S83" s="240" t="e">
        <f>+#REF!+#REF!</f>
        <v>#REF!</v>
      </c>
      <c r="T83" s="240" t="e">
        <f>+#REF!+#REF!</f>
        <v>#REF!</v>
      </c>
      <c r="U83" s="240" t="e">
        <f>+#REF!+#REF!</f>
        <v>#REF!</v>
      </c>
      <c r="V83" s="240" t="e">
        <f>+#REF!+#REF!</f>
        <v>#REF!</v>
      </c>
      <c r="W83" s="240" t="e">
        <f>+#REF!+#REF!</f>
        <v>#REF!</v>
      </c>
      <c r="X83" s="240" t="e">
        <f>+#REF!+#REF!</f>
        <v>#REF!</v>
      </c>
      <c r="Y83" s="240" t="e">
        <f>+#REF!+#REF!</f>
        <v>#REF!</v>
      </c>
      <c r="Z83" s="240" t="e">
        <f>+#REF!+#REF!</f>
        <v>#REF!</v>
      </c>
      <c r="AA83" s="240" t="e">
        <f>+#REF!+#REF!</f>
        <v>#REF!</v>
      </c>
      <c r="AB83" s="240" t="e">
        <f>+#REF!+#REF!</f>
        <v>#REF!</v>
      </c>
      <c r="AC83" s="240" t="e">
        <f>+#REF!+#REF!</f>
        <v>#REF!</v>
      </c>
      <c r="AD83" s="240" t="e">
        <f>+#REF!+#REF!</f>
        <v>#REF!</v>
      </c>
      <c r="AE83" s="240" t="e">
        <f>+#REF!+#REF!</f>
        <v>#REF!</v>
      </c>
      <c r="AF83" s="240" t="e">
        <f>+#REF!+#REF!</f>
        <v>#REF!</v>
      </c>
      <c r="AG83" s="240" t="e">
        <f>+#REF!+#REF!</f>
        <v>#REF!</v>
      </c>
      <c r="AH83" s="240" t="e">
        <f>+#REF!+#REF!</f>
        <v>#REF!</v>
      </c>
      <c r="AI83" s="240" t="e">
        <f>+#REF!+#REF!</f>
        <v>#REF!</v>
      </c>
      <c r="AJ83" s="240" t="e">
        <f>+#REF!+#REF!</f>
        <v>#REF!</v>
      </c>
      <c r="AK83" s="240" t="e">
        <f>+#REF!+#REF!</f>
        <v>#REF!</v>
      </c>
      <c r="AL83" s="257" t="e">
        <f t="shared" ref="AL83:AL90" si="22">SUM(G83:AK83)</f>
        <v>#REF!</v>
      </c>
    </row>
    <row r="84" spans="1:38" ht="28.5" hidden="1" customHeight="1">
      <c r="A84" s="238" t="s">
        <v>4</v>
      </c>
      <c r="B84" s="2082"/>
      <c r="C84" s="2113" t="s">
        <v>134</v>
      </c>
      <c r="D84" s="214" t="s">
        <v>148</v>
      </c>
      <c r="E84" s="220"/>
      <c r="F84" s="310"/>
      <c r="G84" s="242"/>
      <c r="H84" s="242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  <c r="AJ84" s="242"/>
      <c r="AK84" s="242"/>
      <c r="AL84" s="258">
        <f t="shared" si="22"/>
        <v>0</v>
      </c>
    </row>
    <row r="85" spans="1:38" ht="28.5" hidden="1" customHeight="1">
      <c r="A85" s="238" t="s">
        <v>4</v>
      </c>
      <c r="B85" s="2082"/>
      <c r="C85" s="2112"/>
      <c r="D85" s="215" t="s">
        <v>636</v>
      </c>
      <c r="E85" s="221"/>
      <c r="F85" s="248"/>
      <c r="G85" s="221"/>
      <c r="H85" s="221"/>
      <c r="I85" s="221"/>
      <c r="J85" s="221"/>
      <c r="K85" s="221"/>
      <c r="L85" s="221"/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59">
        <f t="shared" si="22"/>
        <v>0</v>
      </c>
    </row>
    <row r="86" spans="1:38" ht="28.5" hidden="1" customHeight="1">
      <c r="A86" s="238" t="s">
        <v>4</v>
      </c>
      <c r="B86" s="2082"/>
      <c r="C86" s="2113" t="s">
        <v>129</v>
      </c>
      <c r="D86" s="214" t="s">
        <v>148</v>
      </c>
      <c r="E86" s="220"/>
      <c r="F86" s="310"/>
      <c r="G86" s="242"/>
      <c r="H86" s="242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  <c r="AJ86" s="242"/>
      <c r="AK86" s="242"/>
      <c r="AL86" s="258">
        <f t="shared" si="22"/>
        <v>0</v>
      </c>
    </row>
    <row r="87" spans="1:38" ht="28.5" hidden="1" customHeight="1">
      <c r="A87" s="238" t="s">
        <v>4</v>
      </c>
      <c r="B87" s="2082"/>
      <c r="C87" s="2112"/>
      <c r="D87" s="215" t="s">
        <v>636</v>
      </c>
      <c r="E87" s="221"/>
      <c r="F87" s="248"/>
      <c r="G87" s="221"/>
      <c r="H87" s="221"/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1"/>
      <c r="U87" s="221"/>
      <c r="V87" s="221"/>
      <c r="W87" s="221"/>
      <c r="X87" s="221"/>
      <c r="Y87" s="221"/>
      <c r="Z87" s="221"/>
      <c r="AA87" s="221"/>
      <c r="AB87" s="221"/>
      <c r="AC87" s="221"/>
      <c r="AD87" s="221"/>
      <c r="AE87" s="221"/>
      <c r="AF87" s="221"/>
      <c r="AG87" s="221"/>
      <c r="AH87" s="221"/>
      <c r="AI87" s="221"/>
      <c r="AJ87" s="221"/>
      <c r="AK87" s="221"/>
      <c r="AL87" s="259">
        <f t="shared" si="22"/>
        <v>0</v>
      </c>
    </row>
    <row r="88" spans="1:38" ht="28.5" hidden="1" customHeight="1">
      <c r="A88" s="238" t="s">
        <v>4</v>
      </c>
      <c r="B88" s="2082"/>
      <c r="C88" s="2111" t="s">
        <v>4</v>
      </c>
      <c r="D88" s="214" t="s">
        <v>148</v>
      </c>
      <c r="E88" s="222"/>
      <c r="F88" s="311"/>
      <c r="G88" s="270">
        <f>+G92</f>
        <v>0</v>
      </c>
      <c r="H88" s="270">
        <f t="shared" ref="H88:AK88" si="23">+H92</f>
        <v>0</v>
      </c>
      <c r="I88" s="270">
        <f t="shared" si="23"/>
        <v>0</v>
      </c>
      <c r="J88" s="270">
        <f t="shared" si="23"/>
        <v>0</v>
      </c>
      <c r="K88" s="270">
        <f t="shared" si="23"/>
        <v>0</v>
      </c>
      <c r="L88" s="270">
        <f t="shared" si="23"/>
        <v>135</v>
      </c>
      <c r="M88" s="270">
        <f t="shared" si="23"/>
        <v>0</v>
      </c>
      <c r="N88" s="270">
        <f t="shared" si="23"/>
        <v>0</v>
      </c>
      <c r="O88" s="270">
        <f t="shared" si="23"/>
        <v>113</v>
      </c>
      <c r="P88" s="270">
        <f t="shared" si="23"/>
        <v>135</v>
      </c>
      <c r="Q88" s="270">
        <f t="shared" si="23"/>
        <v>135</v>
      </c>
      <c r="R88" s="270">
        <f t="shared" si="23"/>
        <v>0</v>
      </c>
      <c r="S88" s="270">
        <f t="shared" si="23"/>
        <v>0</v>
      </c>
      <c r="T88" s="270">
        <f t="shared" si="23"/>
        <v>0</v>
      </c>
      <c r="U88" s="270">
        <f t="shared" si="23"/>
        <v>0</v>
      </c>
      <c r="V88" s="270">
        <f t="shared" si="23"/>
        <v>0</v>
      </c>
      <c r="W88" s="270">
        <f t="shared" si="23"/>
        <v>135</v>
      </c>
      <c r="X88" s="270">
        <f t="shared" si="23"/>
        <v>135</v>
      </c>
      <c r="Y88" s="270">
        <f t="shared" si="23"/>
        <v>135</v>
      </c>
      <c r="Z88" s="270">
        <f t="shared" si="23"/>
        <v>135</v>
      </c>
      <c r="AA88" s="270">
        <f t="shared" si="23"/>
        <v>0</v>
      </c>
      <c r="AB88" s="270">
        <f t="shared" si="23"/>
        <v>0</v>
      </c>
      <c r="AC88" s="270">
        <f t="shared" si="23"/>
        <v>0</v>
      </c>
      <c r="AD88" s="270">
        <f t="shared" si="23"/>
        <v>135</v>
      </c>
      <c r="AE88" s="270">
        <f t="shared" si="23"/>
        <v>135</v>
      </c>
      <c r="AF88" s="270">
        <f t="shared" si="23"/>
        <v>135</v>
      </c>
      <c r="AG88" s="270">
        <f t="shared" si="23"/>
        <v>68</v>
      </c>
      <c r="AH88" s="270">
        <f t="shared" si="23"/>
        <v>0</v>
      </c>
      <c r="AI88" s="270">
        <f t="shared" si="23"/>
        <v>0</v>
      </c>
      <c r="AJ88" s="270">
        <f t="shared" si="23"/>
        <v>0</v>
      </c>
      <c r="AK88" s="270">
        <f t="shared" si="23"/>
        <v>0</v>
      </c>
      <c r="AL88" s="258">
        <f t="shared" si="22"/>
        <v>1531</v>
      </c>
    </row>
    <row r="89" spans="1:38" ht="28.5" hidden="1" customHeight="1" thickBot="1">
      <c r="A89" s="238" t="s">
        <v>4</v>
      </c>
      <c r="B89" s="2082"/>
      <c r="C89" s="2114"/>
      <c r="D89" s="216" t="s">
        <v>636</v>
      </c>
      <c r="E89" s="223"/>
      <c r="F89" s="312"/>
      <c r="G89" s="221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1"/>
      <c r="V89" s="221"/>
      <c r="W89" s="221"/>
      <c r="X89" s="221"/>
      <c r="Y89" s="221"/>
      <c r="Z89" s="221"/>
      <c r="AA89" s="221"/>
      <c r="AB89" s="221"/>
      <c r="AC89" s="221"/>
      <c r="AD89" s="221"/>
      <c r="AE89" s="221"/>
      <c r="AF89" s="221"/>
      <c r="AG89" s="221"/>
      <c r="AH89" s="221"/>
      <c r="AI89" s="221"/>
      <c r="AJ89" s="221"/>
      <c r="AK89" s="221"/>
      <c r="AL89" s="259">
        <f t="shared" si="22"/>
        <v>0</v>
      </c>
    </row>
    <row r="90" spans="1:38" ht="28.5" hidden="1" customHeight="1" thickTop="1">
      <c r="A90" s="238" t="s">
        <v>4</v>
      </c>
      <c r="B90" s="2082"/>
      <c r="C90" s="225" t="s">
        <v>637</v>
      </c>
      <c r="D90" s="226" t="s">
        <v>7</v>
      </c>
      <c r="E90" s="227"/>
      <c r="F90" s="249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60">
        <f t="shared" si="22"/>
        <v>0</v>
      </c>
    </row>
    <row r="91" spans="1:38" ht="28.5" hidden="1" customHeight="1">
      <c r="A91" s="238" t="s">
        <v>4</v>
      </c>
      <c r="B91" s="2082"/>
      <c r="C91" s="2063" t="s">
        <v>51</v>
      </c>
      <c r="D91" s="2064"/>
      <c r="E91" s="224"/>
      <c r="F91" s="313">
        <v>200</v>
      </c>
      <c r="G91" s="291"/>
      <c r="H91" s="291"/>
      <c r="I91" s="291"/>
      <c r="J91" s="291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291"/>
      <c r="W91" s="291"/>
      <c r="X91" s="291"/>
      <c r="Y91" s="291"/>
      <c r="Z91" s="291"/>
      <c r="AA91" s="291"/>
      <c r="AB91" s="291"/>
      <c r="AC91" s="291"/>
      <c r="AD91" s="291"/>
      <c r="AE91" s="291"/>
      <c r="AF91" s="291"/>
      <c r="AG91" s="291"/>
      <c r="AH91" s="291"/>
      <c r="AI91" s="291"/>
      <c r="AJ91" s="291"/>
      <c r="AK91" s="292"/>
      <c r="AL91" s="261"/>
    </row>
    <row r="92" spans="1:38" ht="28.5" hidden="1" customHeight="1">
      <c r="A92" s="238" t="s">
        <v>4</v>
      </c>
      <c r="B92" s="2082"/>
      <c r="C92" s="2055" t="s">
        <v>144</v>
      </c>
      <c r="D92" s="2056"/>
      <c r="E92" s="247"/>
      <c r="F92" s="251"/>
      <c r="G92" s="290"/>
      <c r="H92" s="116"/>
      <c r="I92" s="116"/>
      <c r="J92" s="116"/>
      <c r="K92" s="116"/>
      <c r="L92" s="116">
        <v>135</v>
      </c>
      <c r="M92" s="116"/>
      <c r="N92" s="116"/>
      <c r="O92" s="116">
        <v>113</v>
      </c>
      <c r="P92" s="116">
        <v>135</v>
      </c>
      <c r="Q92" s="116">
        <v>135</v>
      </c>
      <c r="R92" s="116"/>
      <c r="S92" s="116"/>
      <c r="T92" s="116"/>
      <c r="U92" s="116"/>
      <c r="V92" s="116"/>
      <c r="W92" s="116">
        <v>135</v>
      </c>
      <c r="X92" s="116">
        <v>135</v>
      </c>
      <c r="Y92" s="116">
        <v>135</v>
      </c>
      <c r="Z92" s="116">
        <v>135</v>
      </c>
      <c r="AA92" s="116"/>
      <c r="AB92" s="116"/>
      <c r="AC92" s="116"/>
      <c r="AD92" s="116">
        <v>135</v>
      </c>
      <c r="AE92" s="116">
        <v>135</v>
      </c>
      <c r="AF92" s="116">
        <v>135</v>
      </c>
      <c r="AG92" s="116">
        <v>68</v>
      </c>
      <c r="AH92" s="116"/>
      <c r="AI92" s="116"/>
      <c r="AJ92" s="290"/>
      <c r="AK92" s="290"/>
      <c r="AL92" s="262">
        <f>SUM(G92:AK92)</f>
        <v>1531</v>
      </c>
    </row>
    <row r="93" spans="1:38" ht="28.5" hidden="1" customHeight="1">
      <c r="A93" s="238" t="s">
        <v>4</v>
      </c>
      <c r="B93" s="2082"/>
      <c r="C93" s="2057" t="s">
        <v>148</v>
      </c>
      <c r="D93" s="2058"/>
      <c r="E93" s="244"/>
      <c r="F93" s="314"/>
      <c r="G93" s="217" t="e">
        <f>+G88-G87-G85-G83</f>
        <v>#REF!</v>
      </c>
      <c r="H93" s="217" t="e">
        <f t="shared" ref="H93:AK93" si="24">+H88-H87-H85-H83</f>
        <v>#REF!</v>
      </c>
      <c r="I93" s="217" t="e">
        <f t="shared" si="24"/>
        <v>#REF!</v>
      </c>
      <c r="J93" s="217" t="e">
        <f t="shared" si="24"/>
        <v>#REF!</v>
      </c>
      <c r="K93" s="217" t="e">
        <f t="shared" si="24"/>
        <v>#REF!</v>
      </c>
      <c r="L93" s="217" t="e">
        <f t="shared" si="24"/>
        <v>#REF!</v>
      </c>
      <c r="M93" s="217" t="e">
        <f t="shared" si="24"/>
        <v>#REF!</v>
      </c>
      <c r="N93" s="217" t="e">
        <f t="shared" si="24"/>
        <v>#REF!</v>
      </c>
      <c r="O93" s="217" t="e">
        <f t="shared" si="24"/>
        <v>#REF!</v>
      </c>
      <c r="P93" s="217" t="e">
        <f t="shared" si="24"/>
        <v>#REF!</v>
      </c>
      <c r="Q93" s="217" t="e">
        <f t="shared" si="24"/>
        <v>#REF!</v>
      </c>
      <c r="R93" s="217" t="e">
        <f t="shared" si="24"/>
        <v>#REF!</v>
      </c>
      <c r="S93" s="217" t="e">
        <f t="shared" si="24"/>
        <v>#REF!</v>
      </c>
      <c r="T93" s="217" t="e">
        <f t="shared" si="24"/>
        <v>#REF!</v>
      </c>
      <c r="U93" s="217" t="e">
        <f t="shared" si="24"/>
        <v>#REF!</v>
      </c>
      <c r="V93" s="217" t="e">
        <f t="shared" si="24"/>
        <v>#REF!</v>
      </c>
      <c r="W93" s="217" t="e">
        <f t="shared" si="24"/>
        <v>#REF!</v>
      </c>
      <c r="X93" s="217" t="e">
        <f t="shared" si="24"/>
        <v>#REF!</v>
      </c>
      <c r="Y93" s="217" t="e">
        <f t="shared" si="24"/>
        <v>#REF!</v>
      </c>
      <c r="Z93" s="217" t="e">
        <f t="shared" si="24"/>
        <v>#REF!</v>
      </c>
      <c r="AA93" s="217" t="e">
        <f t="shared" si="24"/>
        <v>#REF!</v>
      </c>
      <c r="AB93" s="217" t="e">
        <f t="shared" si="24"/>
        <v>#REF!</v>
      </c>
      <c r="AC93" s="217" t="e">
        <f t="shared" si="24"/>
        <v>#REF!</v>
      </c>
      <c r="AD93" s="217" t="e">
        <f t="shared" si="24"/>
        <v>#REF!</v>
      </c>
      <c r="AE93" s="217" t="e">
        <f t="shared" si="24"/>
        <v>#REF!</v>
      </c>
      <c r="AF93" s="217" t="e">
        <f t="shared" si="24"/>
        <v>#REF!</v>
      </c>
      <c r="AG93" s="217" t="e">
        <f t="shared" si="24"/>
        <v>#REF!</v>
      </c>
      <c r="AH93" s="217" t="e">
        <f t="shared" si="24"/>
        <v>#REF!</v>
      </c>
      <c r="AI93" s="217" t="e">
        <f t="shared" si="24"/>
        <v>#REF!</v>
      </c>
      <c r="AJ93" s="217" t="e">
        <f t="shared" si="24"/>
        <v>#REF!</v>
      </c>
      <c r="AK93" s="217" t="e">
        <f t="shared" si="24"/>
        <v>#REF!</v>
      </c>
      <c r="AL93" s="271" t="e">
        <f>SUM(G93:AK93)</f>
        <v>#REF!</v>
      </c>
    </row>
    <row r="94" spans="1:38" ht="28.5" hidden="1" customHeight="1">
      <c r="A94" s="238" t="s">
        <v>4</v>
      </c>
      <c r="B94" s="2082"/>
      <c r="C94" s="2115" t="s">
        <v>636</v>
      </c>
      <c r="D94" s="2116"/>
      <c r="E94" s="245"/>
      <c r="F94" s="252"/>
      <c r="G94" s="245" t="e">
        <f>+G90+G89+G87+G85+G83</f>
        <v>#REF!</v>
      </c>
      <c r="H94" s="245" t="e">
        <f t="shared" ref="H94:AK94" si="25">+H90+H89+H87+H85+H83</f>
        <v>#REF!</v>
      </c>
      <c r="I94" s="245" t="e">
        <f t="shared" si="25"/>
        <v>#REF!</v>
      </c>
      <c r="J94" s="245" t="e">
        <f t="shared" si="25"/>
        <v>#REF!</v>
      </c>
      <c r="K94" s="245" t="e">
        <f t="shared" si="25"/>
        <v>#REF!</v>
      </c>
      <c r="L94" s="245" t="e">
        <f t="shared" si="25"/>
        <v>#REF!</v>
      </c>
      <c r="M94" s="245" t="e">
        <f t="shared" si="25"/>
        <v>#REF!</v>
      </c>
      <c r="N94" s="245" t="e">
        <f t="shared" si="25"/>
        <v>#REF!</v>
      </c>
      <c r="O94" s="245" t="e">
        <f t="shared" si="25"/>
        <v>#REF!</v>
      </c>
      <c r="P94" s="245" t="e">
        <f t="shared" si="25"/>
        <v>#REF!</v>
      </c>
      <c r="Q94" s="245" t="e">
        <f t="shared" si="25"/>
        <v>#REF!</v>
      </c>
      <c r="R94" s="245" t="e">
        <f t="shared" si="25"/>
        <v>#REF!</v>
      </c>
      <c r="S94" s="245" t="e">
        <f t="shared" si="25"/>
        <v>#REF!</v>
      </c>
      <c r="T94" s="245" t="e">
        <f t="shared" si="25"/>
        <v>#REF!</v>
      </c>
      <c r="U94" s="245" t="e">
        <f t="shared" si="25"/>
        <v>#REF!</v>
      </c>
      <c r="V94" s="245" t="e">
        <f t="shared" si="25"/>
        <v>#REF!</v>
      </c>
      <c r="W94" s="245" t="e">
        <f t="shared" si="25"/>
        <v>#REF!</v>
      </c>
      <c r="X94" s="245" t="e">
        <f t="shared" si="25"/>
        <v>#REF!</v>
      </c>
      <c r="Y94" s="245" t="e">
        <f t="shared" si="25"/>
        <v>#REF!</v>
      </c>
      <c r="Z94" s="245" t="e">
        <f t="shared" si="25"/>
        <v>#REF!</v>
      </c>
      <c r="AA94" s="245" t="e">
        <f t="shared" si="25"/>
        <v>#REF!</v>
      </c>
      <c r="AB94" s="245" t="e">
        <f t="shared" si="25"/>
        <v>#REF!</v>
      </c>
      <c r="AC94" s="245" t="e">
        <f t="shared" si="25"/>
        <v>#REF!</v>
      </c>
      <c r="AD94" s="245" t="e">
        <f t="shared" si="25"/>
        <v>#REF!</v>
      </c>
      <c r="AE94" s="245" t="e">
        <f t="shared" si="25"/>
        <v>#REF!</v>
      </c>
      <c r="AF94" s="245" t="e">
        <f t="shared" si="25"/>
        <v>#REF!</v>
      </c>
      <c r="AG94" s="245" t="e">
        <f t="shared" si="25"/>
        <v>#REF!</v>
      </c>
      <c r="AH94" s="245" t="e">
        <f t="shared" si="25"/>
        <v>#REF!</v>
      </c>
      <c r="AI94" s="245" t="e">
        <f t="shared" si="25"/>
        <v>#REF!</v>
      </c>
      <c r="AJ94" s="245" t="e">
        <f t="shared" si="25"/>
        <v>#REF!</v>
      </c>
      <c r="AK94" s="245" t="e">
        <f t="shared" si="25"/>
        <v>#REF!</v>
      </c>
      <c r="AL94" s="264" t="e">
        <f>SUM(G94:AK94)</f>
        <v>#REF!</v>
      </c>
    </row>
    <row r="95" spans="1:38" ht="28.5" hidden="1" customHeight="1">
      <c r="A95" s="238" t="s">
        <v>4</v>
      </c>
      <c r="B95" s="2082"/>
      <c r="C95" s="2057" t="s">
        <v>8</v>
      </c>
      <c r="D95" s="2058"/>
      <c r="E95" s="218"/>
      <c r="F95" s="253"/>
      <c r="G95" s="218" t="e">
        <f t="shared" ref="G95:AK95" si="26">+G93-G92</f>
        <v>#REF!</v>
      </c>
      <c r="H95" s="218" t="e">
        <f t="shared" si="26"/>
        <v>#REF!</v>
      </c>
      <c r="I95" s="218" t="e">
        <f t="shared" si="26"/>
        <v>#REF!</v>
      </c>
      <c r="J95" s="218" t="e">
        <f t="shared" si="26"/>
        <v>#REF!</v>
      </c>
      <c r="K95" s="218" t="e">
        <f t="shared" si="26"/>
        <v>#REF!</v>
      </c>
      <c r="L95" s="218" t="e">
        <f t="shared" si="26"/>
        <v>#REF!</v>
      </c>
      <c r="M95" s="218" t="e">
        <f t="shared" si="26"/>
        <v>#REF!</v>
      </c>
      <c r="N95" s="218" t="e">
        <f t="shared" si="26"/>
        <v>#REF!</v>
      </c>
      <c r="O95" s="218" t="e">
        <f t="shared" si="26"/>
        <v>#REF!</v>
      </c>
      <c r="P95" s="218" t="e">
        <f t="shared" si="26"/>
        <v>#REF!</v>
      </c>
      <c r="Q95" s="218" t="e">
        <f t="shared" si="26"/>
        <v>#REF!</v>
      </c>
      <c r="R95" s="218" t="e">
        <f t="shared" si="26"/>
        <v>#REF!</v>
      </c>
      <c r="S95" s="218" t="e">
        <f t="shared" si="26"/>
        <v>#REF!</v>
      </c>
      <c r="T95" s="218" t="e">
        <f t="shared" si="26"/>
        <v>#REF!</v>
      </c>
      <c r="U95" s="218" t="e">
        <f t="shared" si="26"/>
        <v>#REF!</v>
      </c>
      <c r="V95" s="218" t="e">
        <f t="shared" si="26"/>
        <v>#REF!</v>
      </c>
      <c r="W95" s="218" t="e">
        <f t="shared" si="26"/>
        <v>#REF!</v>
      </c>
      <c r="X95" s="218" t="e">
        <f t="shared" si="26"/>
        <v>#REF!</v>
      </c>
      <c r="Y95" s="218" t="e">
        <f t="shared" si="26"/>
        <v>#REF!</v>
      </c>
      <c r="Z95" s="218" t="e">
        <f t="shared" si="26"/>
        <v>#REF!</v>
      </c>
      <c r="AA95" s="218" t="e">
        <f t="shared" si="26"/>
        <v>#REF!</v>
      </c>
      <c r="AB95" s="218" t="e">
        <f t="shared" si="26"/>
        <v>#REF!</v>
      </c>
      <c r="AC95" s="218" t="e">
        <f t="shared" si="26"/>
        <v>#REF!</v>
      </c>
      <c r="AD95" s="218" t="e">
        <f t="shared" si="26"/>
        <v>#REF!</v>
      </c>
      <c r="AE95" s="218" t="e">
        <f t="shared" si="26"/>
        <v>#REF!</v>
      </c>
      <c r="AF95" s="218" t="e">
        <f t="shared" si="26"/>
        <v>#REF!</v>
      </c>
      <c r="AG95" s="218" t="e">
        <f t="shared" si="26"/>
        <v>#REF!</v>
      </c>
      <c r="AH95" s="218" t="e">
        <f t="shared" si="26"/>
        <v>#REF!</v>
      </c>
      <c r="AI95" s="218" t="e">
        <f t="shared" si="26"/>
        <v>#REF!</v>
      </c>
      <c r="AJ95" s="218" t="e">
        <f t="shared" si="26"/>
        <v>#REF!</v>
      </c>
      <c r="AK95" s="218" t="e">
        <f t="shared" si="26"/>
        <v>#REF!</v>
      </c>
      <c r="AL95" s="265" t="e">
        <f>SUM(G95:AK95)</f>
        <v>#REF!</v>
      </c>
    </row>
    <row r="96" spans="1:38" ht="28.5" hidden="1" customHeight="1">
      <c r="A96" s="238" t="s">
        <v>4</v>
      </c>
      <c r="B96" s="2082"/>
      <c r="C96" s="2065" t="s">
        <v>639</v>
      </c>
      <c r="D96" s="2066"/>
      <c r="E96" s="219"/>
      <c r="F96" s="254"/>
      <c r="G96" s="219" t="e">
        <f t="shared" ref="G96:AK96" si="27">+F96+G95</f>
        <v>#REF!</v>
      </c>
      <c r="H96" s="219" t="e">
        <f t="shared" si="27"/>
        <v>#REF!</v>
      </c>
      <c r="I96" s="219" t="e">
        <f t="shared" si="27"/>
        <v>#REF!</v>
      </c>
      <c r="J96" s="219" t="e">
        <f t="shared" si="27"/>
        <v>#REF!</v>
      </c>
      <c r="K96" s="219" t="e">
        <f t="shared" si="27"/>
        <v>#REF!</v>
      </c>
      <c r="L96" s="219" t="e">
        <f t="shared" si="27"/>
        <v>#REF!</v>
      </c>
      <c r="M96" s="219" t="e">
        <f t="shared" si="27"/>
        <v>#REF!</v>
      </c>
      <c r="N96" s="219" t="e">
        <f t="shared" si="27"/>
        <v>#REF!</v>
      </c>
      <c r="O96" s="219" t="e">
        <f t="shared" si="27"/>
        <v>#REF!</v>
      </c>
      <c r="P96" s="219" t="e">
        <f t="shared" si="27"/>
        <v>#REF!</v>
      </c>
      <c r="Q96" s="219" t="e">
        <f t="shared" si="27"/>
        <v>#REF!</v>
      </c>
      <c r="R96" s="219" t="e">
        <f t="shared" si="27"/>
        <v>#REF!</v>
      </c>
      <c r="S96" s="219" t="e">
        <f t="shared" si="27"/>
        <v>#REF!</v>
      </c>
      <c r="T96" s="219" t="e">
        <f t="shared" si="27"/>
        <v>#REF!</v>
      </c>
      <c r="U96" s="219" t="e">
        <f t="shared" si="27"/>
        <v>#REF!</v>
      </c>
      <c r="V96" s="219" t="e">
        <f t="shared" si="27"/>
        <v>#REF!</v>
      </c>
      <c r="W96" s="219" t="e">
        <f t="shared" si="27"/>
        <v>#REF!</v>
      </c>
      <c r="X96" s="219" t="e">
        <f t="shared" si="27"/>
        <v>#REF!</v>
      </c>
      <c r="Y96" s="219" t="e">
        <f t="shared" si="27"/>
        <v>#REF!</v>
      </c>
      <c r="Z96" s="219" t="e">
        <f t="shared" si="27"/>
        <v>#REF!</v>
      </c>
      <c r="AA96" s="219" t="e">
        <f t="shared" si="27"/>
        <v>#REF!</v>
      </c>
      <c r="AB96" s="219" t="e">
        <f t="shared" si="27"/>
        <v>#REF!</v>
      </c>
      <c r="AC96" s="219" t="e">
        <f t="shared" si="27"/>
        <v>#REF!</v>
      </c>
      <c r="AD96" s="219" t="e">
        <f t="shared" si="27"/>
        <v>#REF!</v>
      </c>
      <c r="AE96" s="219" t="e">
        <f t="shared" si="27"/>
        <v>#REF!</v>
      </c>
      <c r="AF96" s="219" t="e">
        <f t="shared" si="27"/>
        <v>#REF!</v>
      </c>
      <c r="AG96" s="219" t="e">
        <f t="shared" si="27"/>
        <v>#REF!</v>
      </c>
      <c r="AH96" s="219" t="e">
        <f t="shared" si="27"/>
        <v>#REF!</v>
      </c>
      <c r="AI96" s="219" t="e">
        <f t="shared" si="27"/>
        <v>#REF!</v>
      </c>
      <c r="AJ96" s="219" t="e">
        <f t="shared" si="27"/>
        <v>#REF!</v>
      </c>
      <c r="AK96" s="219" t="e">
        <f t="shared" si="27"/>
        <v>#REF!</v>
      </c>
      <c r="AL96" s="266" t="e">
        <f>SUM(G96:AK96)</f>
        <v>#REF!</v>
      </c>
    </row>
    <row r="97" spans="1:38" ht="28.5" hidden="1" customHeight="1">
      <c r="A97" s="238" t="s">
        <v>4</v>
      </c>
      <c r="B97" s="2082"/>
      <c r="C97" s="2117" t="s">
        <v>640</v>
      </c>
      <c r="D97" s="2117"/>
      <c r="E97" s="273"/>
      <c r="F97" s="315">
        <v>1500</v>
      </c>
      <c r="G97" s="275" t="e">
        <f>+F97+G92-#REF!</f>
        <v>#REF!</v>
      </c>
      <c r="H97" s="275" t="e">
        <f>+G97+H92-#REF!</f>
        <v>#REF!</v>
      </c>
      <c r="I97" s="275" t="e">
        <f>+H97+I92-#REF!</f>
        <v>#REF!</v>
      </c>
      <c r="J97" s="275" t="e">
        <f>+I97+J92-#REF!</f>
        <v>#REF!</v>
      </c>
      <c r="K97" s="275" t="e">
        <f>+J97+K92-#REF!</f>
        <v>#REF!</v>
      </c>
      <c r="L97" s="275" t="e">
        <f>+K97+L92-#REF!</f>
        <v>#REF!</v>
      </c>
      <c r="M97" s="275" t="e">
        <f>+L97+M92-#REF!</f>
        <v>#REF!</v>
      </c>
      <c r="N97" s="275" t="e">
        <f>+M97+N92-#REF!</f>
        <v>#REF!</v>
      </c>
      <c r="O97" s="275" t="e">
        <f>+N97+O92-#REF!</f>
        <v>#REF!</v>
      </c>
      <c r="P97" s="275" t="e">
        <f>+O97+P92-#REF!</f>
        <v>#REF!</v>
      </c>
      <c r="Q97" s="275" t="e">
        <f>+P97+Q92-#REF!</f>
        <v>#REF!</v>
      </c>
      <c r="R97" s="275" t="e">
        <f>+Q97+R92-#REF!</f>
        <v>#REF!</v>
      </c>
      <c r="S97" s="275" t="e">
        <f>+R97+S92-#REF!</f>
        <v>#REF!</v>
      </c>
      <c r="T97" s="275" t="e">
        <f>+S97+T92-#REF!</f>
        <v>#REF!</v>
      </c>
      <c r="U97" s="275" t="e">
        <f>+T97+U92-#REF!</f>
        <v>#REF!</v>
      </c>
      <c r="V97" s="275" t="e">
        <f>+U97+V92-#REF!</f>
        <v>#REF!</v>
      </c>
      <c r="W97" s="275" t="e">
        <f>+V97+W92-#REF!</f>
        <v>#REF!</v>
      </c>
      <c r="X97" s="275" t="e">
        <f>+W97+X92-#REF!</f>
        <v>#REF!</v>
      </c>
      <c r="Y97" s="275" t="e">
        <f>+X97+Y92-#REF!</f>
        <v>#REF!</v>
      </c>
      <c r="Z97" s="275" t="e">
        <f>+Y97+Z92-#REF!</f>
        <v>#REF!</v>
      </c>
      <c r="AA97" s="275" t="e">
        <f>+Z97+AA92-#REF!</f>
        <v>#REF!</v>
      </c>
      <c r="AB97" s="275" t="e">
        <f>+AA97+AB92-#REF!</f>
        <v>#REF!</v>
      </c>
      <c r="AC97" s="275" t="e">
        <f>+AB97+AC92-#REF!</f>
        <v>#REF!</v>
      </c>
      <c r="AD97" s="275" t="e">
        <f>+AC97+AD92-#REF!</f>
        <v>#REF!</v>
      </c>
      <c r="AE97" s="275" t="e">
        <f>+AD97+AE92-#REF!</f>
        <v>#REF!</v>
      </c>
      <c r="AF97" s="275" t="e">
        <f>+AE97+AF92-#REF!</f>
        <v>#REF!</v>
      </c>
      <c r="AG97" s="275" t="e">
        <f>+AF97+AG92-#REF!</f>
        <v>#REF!</v>
      </c>
      <c r="AH97" s="275" t="e">
        <f>+AG97+AH92-#REF!</f>
        <v>#REF!</v>
      </c>
      <c r="AI97" s="275" t="e">
        <f>+AH97+AI92-#REF!</f>
        <v>#REF!</v>
      </c>
      <c r="AJ97" s="275" t="e">
        <f>+AI97+AJ92-#REF!</f>
        <v>#REF!</v>
      </c>
      <c r="AK97" s="275" t="e">
        <f>+AJ97+AK92-#REF!</f>
        <v>#REF!</v>
      </c>
      <c r="AL97" s="276" t="e">
        <f>AK97</f>
        <v>#REF!</v>
      </c>
    </row>
    <row r="98" spans="1:38" ht="28.5" hidden="1" customHeight="1">
      <c r="A98" s="238" t="s">
        <v>4</v>
      </c>
      <c r="B98" s="2082"/>
      <c r="C98" s="2118" t="s">
        <v>641</v>
      </c>
      <c r="D98" s="2118"/>
      <c r="E98" s="231"/>
      <c r="F98" s="316">
        <v>1500</v>
      </c>
      <c r="G98" s="232" t="e">
        <f>+F98+G93-#REF!</f>
        <v>#REF!</v>
      </c>
      <c r="H98" s="232" t="e">
        <f>+G98+H93-#REF!</f>
        <v>#REF!</v>
      </c>
      <c r="I98" s="232" t="e">
        <f>+H98+I93-#REF!</f>
        <v>#REF!</v>
      </c>
      <c r="J98" s="232" t="e">
        <f>+I98+J93-#REF!</f>
        <v>#REF!</v>
      </c>
      <c r="K98" s="232" t="e">
        <f>+J98+K93-#REF!</f>
        <v>#REF!</v>
      </c>
      <c r="L98" s="232" t="e">
        <f>+K98+L93-#REF!</f>
        <v>#REF!</v>
      </c>
      <c r="M98" s="232" t="e">
        <f>+L98+M93-#REF!</f>
        <v>#REF!</v>
      </c>
      <c r="N98" s="232" t="e">
        <f>+M98+N93-#REF!</f>
        <v>#REF!</v>
      </c>
      <c r="O98" s="232" t="e">
        <f>+N98+O93-#REF!</f>
        <v>#REF!</v>
      </c>
      <c r="P98" s="232" t="e">
        <f>+O98+P93-#REF!</f>
        <v>#REF!</v>
      </c>
      <c r="Q98" s="232" t="e">
        <f>+P98+Q93-#REF!</f>
        <v>#REF!</v>
      </c>
      <c r="R98" s="232" t="e">
        <f>+Q98+R93-#REF!</f>
        <v>#REF!</v>
      </c>
      <c r="S98" s="232" t="e">
        <f>+R98+S93-#REF!</f>
        <v>#REF!</v>
      </c>
      <c r="T98" s="232" t="e">
        <f>+S98+T93-#REF!</f>
        <v>#REF!</v>
      </c>
      <c r="U98" s="232" t="e">
        <f>+T98+U93-#REF!</f>
        <v>#REF!</v>
      </c>
      <c r="V98" s="232" t="e">
        <f>+U98+V93-#REF!</f>
        <v>#REF!</v>
      </c>
      <c r="W98" s="232" t="e">
        <f>+V98+W93-#REF!</f>
        <v>#REF!</v>
      </c>
      <c r="X98" s="232" t="e">
        <f>+W98+X93-#REF!</f>
        <v>#REF!</v>
      </c>
      <c r="Y98" s="232" t="e">
        <f>+X98+Y93-#REF!</f>
        <v>#REF!</v>
      </c>
      <c r="Z98" s="232" t="e">
        <f>+Y98+Z93-#REF!</f>
        <v>#REF!</v>
      </c>
      <c r="AA98" s="232" t="e">
        <f>+Z98+AA93-#REF!</f>
        <v>#REF!</v>
      </c>
      <c r="AB98" s="232" t="e">
        <f>+AA98+AB93-#REF!</f>
        <v>#REF!</v>
      </c>
      <c r="AC98" s="232" t="e">
        <f>+AB98+AC93-#REF!</f>
        <v>#REF!</v>
      </c>
      <c r="AD98" s="232" t="e">
        <f>+AC98+AD93-#REF!</f>
        <v>#REF!</v>
      </c>
      <c r="AE98" s="232" t="e">
        <f>+AD98+AE93-#REF!</f>
        <v>#REF!</v>
      </c>
      <c r="AF98" s="232" t="e">
        <f>+AE98+AF93-#REF!</f>
        <v>#REF!</v>
      </c>
      <c r="AG98" s="232" t="e">
        <f>+AF98+AG93-#REF!</f>
        <v>#REF!</v>
      </c>
      <c r="AH98" s="232" t="e">
        <f>+AG98+AH93-#REF!</f>
        <v>#REF!</v>
      </c>
      <c r="AI98" s="232" t="e">
        <f>+AH98+AI93-#REF!</f>
        <v>#REF!</v>
      </c>
      <c r="AJ98" s="232" t="e">
        <f>+AI98+AJ93-#REF!</f>
        <v>#REF!</v>
      </c>
      <c r="AK98" s="232" t="e">
        <f>+AJ98+AK93-#REF!</f>
        <v>#REF!</v>
      </c>
      <c r="AL98" s="267" t="e">
        <f>AK98</f>
        <v>#REF!</v>
      </c>
    </row>
    <row r="99" spans="1:38" ht="28.5" hidden="1" customHeight="1" thickBot="1">
      <c r="A99" s="238" t="s">
        <v>4</v>
      </c>
      <c r="B99" s="2083"/>
      <c r="C99" s="2151" t="s">
        <v>8</v>
      </c>
      <c r="D99" s="2151"/>
      <c r="E99" s="294"/>
      <c r="F99" s="317"/>
      <c r="G99" s="295" t="e">
        <f>+G98-G97</f>
        <v>#REF!</v>
      </c>
      <c r="H99" s="295" t="e">
        <f t="shared" ref="H99:AK99" si="28">+H98-H97</f>
        <v>#REF!</v>
      </c>
      <c r="I99" s="295" t="e">
        <f t="shared" si="28"/>
        <v>#REF!</v>
      </c>
      <c r="J99" s="295" t="e">
        <f t="shared" si="28"/>
        <v>#REF!</v>
      </c>
      <c r="K99" s="295" t="e">
        <f t="shared" si="28"/>
        <v>#REF!</v>
      </c>
      <c r="L99" s="295" t="e">
        <f t="shared" si="28"/>
        <v>#REF!</v>
      </c>
      <c r="M99" s="295" t="e">
        <f t="shared" si="28"/>
        <v>#REF!</v>
      </c>
      <c r="N99" s="295" t="e">
        <f t="shared" si="28"/>
        <v>#REF!</v>
      </c>
      <c r="O99" s="295" t="e">
        <f t="shared" si="28"/>
        <v>#REF!</v>
      </c>
      <c r="P99" s="295" t="e">
        <f t="shared" si="28"/>
        <v>#REF!</v>
      </c>
      <c r="Q99" s="295" t="e">
        <f t="shared" si="28"/>
        <v>#REF!</v>
      </c>
      <c r="R99" s="295" t="e">
        <f t="shared" si="28"/>
        <v>#REF!</v>
      </c>
      <c r="S99" s="295" t="e">
        <f t="shared" si="28"/>
        <v>#REF!</v>
      </c>
      <c r="T99" s="295" t="e">
        <f t="shared" si="28"/>
        <v>#REF!</v>
      </c>
      <c r="U99" s="295" t="e">
        <f t="shared" si="28"/>
        <v>#REF!</v>
      </c>
      <c r="V99" s="295" t="e">
        <f t="shared" si="28"/>
        <v>#REF!</v>
      </c>
      <c r="W99" s="295" t="e">
        <f t="shared" si="28"/>
        <v>#REF!</v>
      </c>
      <c r="X99" s="295" t="e">
        <f t="shared" si="28"/>
        <v>#REF!</v>
      </c>
      <c r="Y99" s="295" t="e">
        <f t="shared" si="28"/>
        <v>#REF!</v>
      </c>
      <c r="Z99" s="295" t="e">
        <f t="shared" si="28"/>
        <v>#REF!</v>
      </c>
      <c r="AA99" s="295" t="e">
        <f t="shared" si="28"/>
        <v>#REF!</v>
      </c>
      <c r="AB99" s="295" t="e">
        <f t="shared" si="28"/>
        <v>#REF!</v>
      </c>
      <c r="AC99" s="295" t="e">
        <f t="shared" si="28"/>
        <v>#REF!</v>
      </c>
      <c r="AD99" s="295" t="e">
        <f t="shared" si="28"/>
        <v>#REF!</v>
      </c>
      <c r="AE99" s="295" t="e">
        <f t="shared" si="28"/>
        <v>#REF!</v>
      </c>
      <c r="AF99" s="295" t="e">
        <f t="shared" si="28"/>
        <v>#REF!</v>
      </c>
      <c r="AG99" s="295" t="e">
        <f t="shared" si="28"/>
        <v>#REF!</v>
      </c>
      <c r="AH99" s="295" t="e">
        <f t="shared" si="28"/>
        <v>#REF!</v>
      </c>
      <c r="AI99" s="295" t="e">
        <f t="shared" si="28"/>
        <v>#REF!</v>
      </c>
      <c r="AJ99" s="295" t="e">
        <f t="shared" si="28"/>
        <v>#REF!</v>
      </c>
      <c r="AK99" s="295" t="e">
        <f t="shared" si="28"/>
        <v>#REF!</v>
      </c>
      <c r="AL99" s="296" t="e">
        <f>+AK99+AL98-AL97</f>
        <v>#REF!</v>
      </c>
    </row>
    <row r="100" spans="1:38" ht="28.5" hidden="1" customHeight="1" thickTop="1">
      <c r="A100" s="238" t="s">
        <v>4</v>
      </c>
      <c r="B100" s="2394" t="s">
        <v>1053</v>
      </c>
      <c r="C100" s="2111" t="s">
        <v>220</v>
      </c>
      <c r="D100" s="233" t="s">
        <v>148</v>
      </c>
      <c r="E100" s="234"/>
      <c r="F100" s="309"/>
      <c r="G100" s="239" t="e">
        <f>+#REF!</f>
        <v>#REF!</v>
      </c>
      <c r="H100" s="239" t="e">
        <f>+#REF!</f>
        <v>#REF!</v>
      </c>
      <c r="I100" s="239" t="e">
        <f>+#REF!</f>
        <v>#REF!</v>
      </c>
      <c r="J100" s="239" t="e">
        <f>+#REF!</f>
        <v>#REF!</v>
      </c>
      <c r="K100" s="239" t="e">
        <f>+#REF!</f>
        <v>#REF!</v>
      </c>
      <c r="L100" s="239" t="e">
        <f>+#REF!</f>
        <v>#REF!</v>
      </c>
      <c r="M100" s="239" t="e">
        <f>+#REF!</f>
        <v>#REF!</v>
      </c>
      <c r="N100" s="239" t="e">
        <f>+#REF!</f>
        <v>#REF!</v>
      </c>
      <c r="O100" s="239" t="e">
        <f>+#REF!</f>
        <v>#REF!</v>
      </c>
      <c r="P100" s="239" t="e">
        <f>+#REF!</f>
        <v>#REF!</v>
      </c>
      <c r="Q100" s="239" t="e">
        <f>+#REF!</f>
        <v>#REF!</v>
      </c>
      <c r="R100" s="239" t="e">
        <f>+#REF!</f>
        <v>#REF!</v>
      </c>
      <c r="S100" s="239" t="e">
        <f>+#REF!</f>
        <v>#REF!</v>
      </c>
      <c r="T100" s="239" t="e">
        <f>+#REF!</f>
        <v>#REF!</v>
      </c>
      <c r="U100" s="239" t="e">
        <f>+#REF!</f>
        <v>#REF!</v>
      </c>
      <c r="V100" s="239" t="e">
        <f>+#REF!</f>
        <v>#REF!</v>
      </c>
      <c r="W100" s="239" t="e">
        <f>+#REF!</f>
        <v>#REF!</v>
      </c>
      <c r="X100" s="239" t="e">
        <f>+#REF!</f>
        <v>#REF!</v>
      </c>
      <c r="Y100" s="239" t="e">
        <f>+#REF!</f>
        <v>#REF!</v>
      </c>
      <c r="Z100" s="239" t="e">
        <f>+#REF!</f>
        <v>#REF!</v>
      </c>
      <c r="AA100" s="239" t="e">
        <f>+#REF!</f>
        <v>#REF!</v>
      </c>
      <c r="AB100" s="239" t="e">
        <f>+#REF!</f>
        <v>#REF!</v>
      </c>
      <c r="AC100" s="239" t="e">
        <f>+#REF!</f>
        <v>#REF!</v>
      </c>
      <c r="AD100" s="239" t="e">
        <f>+#REF!</f>
        <v>#REF!</v>
      </c>
      <c r="AE100" s="239" t="e">
        <f>+#REF!</f>
        <v>#REF!</v>
      </c>
      <c r="AF100" s="239" t="e">
        <f>+#REF!</f>
        <v>#REF!</v>
      </c>
      <c r="AG100" s="239" t="e">
        <f>+#REF!</f>
        <v>#REF!</v>
      </c>
      <c r="AH100" s="239" t="e">
        <f>+#REF!</f>
        <v>#REF!</v>
      </c>
      <c r="AI100" s="239" t="e">
        <f>+#REF!</f>
        <v>#REF!</v>
      </c>
      <c r="AJ100" s="239" t="e">
        <f>+#REF!</f>
        <v>#REF!</v>
      </c>
      <c r="AK100" s="239" t="e">
        <f>+#REF!</f>
        <v>#REF!</v>
      </c>
      <c r="AL100" s="269" t="e">
        <f>SUM(G100:AK100)</f>
        <v>#REF!</v>
      </c>
    </row>
    <row r="101" spans="1:38" ht="28.5" hidden="1" customHeight="1">
      <c r="A101" s="238" t="s">
        <v>4</v>
      </c>
      <c r="B101" s="2395"/>
      <c r="C101" s="2112"/>
      <c r="D101" s="215" t="s">
        <v>636</v>
      </c>
      <c r="E101" s="221"/>
      <c r="F101" s="248"/>
      <c r="G101" s="240" t="e">
        <f>+#REF!+#REF!</f>
        <v>#REF!</v>
      </c>
      <c r="H101" s="240" t="e">
        <f>+#REF!+#REF!</f>
        <v>#REF!</v>
      </c>
      <c r="I101" s="240" t="e">
        <f>+#REF!+#REF!</f>
        <v>#REF!</v>
      </c>
      <c r="J101" s="240" t="e">
        <f>+#REF!+#REF!</f>
        <v>#REF!</v>
      </c>
      <c r="K101" s="240" t="e">
        <f>+#REF!+#REF!</f>
        <v>#REF!</v>
      </c>
      <c r="L101" s="240" t="e">
        <f>+#REF!+#REF!</f>
        <v>#REF!</v>
      </c>
      <c r="M101" s="240" t="e">
        <f>+#REF!+#REF!</f>
        <v>#REF!</v>
      </c>
      <c r="N101" s="240" t="e">
        <f>+#REF!+#REF!</f>
        <v>#REF!</v>
      </c>
      <c r="O101" s="240" t="e">
        <f>+#REF!+#REF!</f>
        <v>#REF!</v>
      </c>
      <c r="P101" s="240" t="e">
        <f>+#REF!+#REF!</f>
        <v>#REF!</v>
      </c>
      <c r="Q101" s="240" t="e">
        <f>+#REF!+#REF!</f>
        <v>#REF!</v>
      </c>
      <c r="R101" s="240" t="e">
        <f>+#REF!+#REF!</f>
        <v>#REF!</v>
      </c>
      <c r="S101" s="240" t="e">
        <f>+#REF!+#REF!</f>
        <v>#REF!</v>
      </c>
      <c r="T101" s="240" t="e">
        <f>+#REF!+#REF!</f>
        <v>#REF!</v>
      </c>
      <c r="U101" s="240" t="e">
        <f>+#REF!+#REF!</f>
        <v>#REF!</v>
      </c>
      <c r="V101" s="240" t="e">
        <f>+#REF!+#REF!</f>
        <v>#REF!</v>
      </c>
      <c r="W101" s="240" t="e">
        <f>+#REF!+#REF!</f>
        <v>#REF!</v>
      </c>
      <c r="X101" s="240" t="e">
        <f>+#REF!+#REF!</f>
        <v>#REF!</v>
      </c>
      <c r="Y101" s="240" t="e">
        <f>+#REF!+#REF!</f>
        <v>#REF!</v>
      </c>
      <c r="Z101" s="240" t="e">
        <f>+#REF!+#REF!</f>
        <v>#REF!</v>
      </c>
      <c r="AA101" s="240" t="e">
        <f>+#REF!+#REF!</f>
        <v>#REF!</v>
      </c>
      <c r="AB101" s="240" t="e">
        <f>+#REF!+#REF!</f>
        <v>#REF!</v>
      </c>
      <c r="AC101" s="240" t="e">
        <f>+#REF!+#REF!</f>
        <v>#REF!</v>
      </c>
      <c r="AD101" s="240" t="e">
        <f>+#REF!+#REF!</f>
        <v>#REF!</v>
      </c>
      <c r="AE101" s="240" t="e">
        <f>+#REF!+#REF!</f>
        <v>#REF!</v>
      </c>
      <c r="AF101" s="240" t="e">
        <f>+#REF!+#REF!</f>
        <v>#REF!</v>
      </c>
      <c r="AG101" s="240" t="e">
        <f>+#REF!+#REF!</f>
        <v>#REF!</v>
      </c>
      <c r="AH101" s="240" t="e">
        <f>+#REF!+#REF!</f>
        <v>#REF!</v>
      </c>
      <c r="AI101" s="240" t="e">
        <f>+#REF!+#REF!</f>
        <v>#REF!</v>
      </c>
      <c r="AJ101" s="240" t="e">
        <f>+#REF!+#REF!</f>
        <v>#REF!</v>
      </c>
      <c r="AK101" s="240" t="e">
        <f>+#REF!+#REF!</f>
        <v>#REF!</v>
      </c>
      <c r="AL101" s="257" t="e">
        <f t="shared" ref="AL101:AL108" si="29">SUM(G101:AK101)</f>
        <v>#REF!</v>
      </c>
    </row>
    <row r="102" spans="1:38" ht="28.5" hidden="1" customHeight="1">
      <c r="A102" s="238" t="s">
        <v>4</v>
      </c>
      <c r="B102" s="2395"/>
      <c r="C102" s="2113" t="s">
        <v>134</v>
      </c>
      <c r="D102" s="214" t="s">
        <v>148</v>
      </c>
      <c r="E102" s="220"/>
      <c r="F102" s="310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58">
        <f t="shared" si="29"/>
        <v>0</v>
      </c>
    </row>
    <row r="103" spans="1:38" ht="28.5" hidden="1" customHeight="1">
      <c r="A103" s="238" t="s">
        <v>4</v>
      </c>
      <c r="B103" s="2395"/>
      <c r="C103" s="2112"/>
      <c r="D103" s="215" t="s">
        <v>636</v>
      </c>
      <c r="E103" s="221"/>
      <c r="F103" s="248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  <c r="AA103" s="221"/>
      <c r="AB103" s="221"/>
      <c r="AC103" s="221"/>
      <c r="AD103" s="221"/>
      <c r="AE103" s="221"/>
      <c r="AF103" s="221"/>
      <c r="AG103" s="221"/>
      <c r="AH103" s="221"/>
      <c r="AI103" s="221"/>
      <c r="AJ103" s="221"/>
      <c r="AK103" s="221"/>
      <c r="AL103" s="259">
        <f t="shared" si="29"/>
        <v>0</v>
      </c>
    </row>
    <row r="104" spans="1:38" ht="28.5" hidden="1" customHeight="1">
      <c r="A104" s="238" t="s">
        <v>4</v>
      </c>
      <c r="B104" s="2395"/>
      <c r="C104" s="2113" t="s">
        <v>129</v>
      </c>
      <c r="D104" s="214" t="s">
        <v>148</v>
      </c>
      <c r="E104" s="220"/>
      <c r="F104" s="310"/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58">
        <f t="shared" si="29"/>
        <v>0</v>
      </c>
    </row>
    <row r="105" spans="1:38" ht="28.5" hidden="1" customHeight="1">
      <c r="A105" s="238" t="s">
        <v>4</v>
      </c>
      <c r="B105" s="2395"/>
      <c r="C105" s="2112"/>
      <c r="D105" s="215" t="s">
        <v>636</v>
      </c>
      <c r="E105" s="221"/>
      <c r="F105" s="248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  <c r="AJ105" s="221"/>
      <c r="AK105" s="221"/>
      <c r="AL105" s="259">
        <f t="shared" si="29"/>
        <v>0</v>
      </c>
    </row>
    <row r="106" spans="1:38" ht="28.5" hidden="1" customHeight="1">
      <c r="A106" s="238" t="s">
        <v>4</v>
      </c>
      <c r="B106" s="2395"/>
      <c r="C106" s="2111" t="s">
        <v>4</v>
      </c>
      <c r="D106" s="214" t="s">
        <v>148</v>
      </c>
      <c r="E106" s="222"/>
      <c r="F106" s="311"/>
      <c r="G106" s="270">
        <f>+G110</f>
        <v>0</v>
      </c>
      <c r="H106" s="270">
        <f t="shared" ref="H106:AK106" si="30">+H110</f>
        <v>0</v>
      </c>
      <c r="I106" s="270">
        <f t="shared" si="30"/>
        <v>0</v>
      </c>
      <c r="J106" s="270">
        <f t="shared" si="30"/>
        <v>0</v>
      </c>
      <c r="K106" s="270">
        <f t="shared" si="30"/>
        <v>0</v>
      </c>
      <c r="L106" s="270">
        <f t="shared" si="30"/>
        <v>0</v>
      </c>
      <c r="M106" s="270">
        <f t="shared" si="30"/>
        <v>0</v>
      </c>
      <c r="N106" s="270">
        <f t="shared" si="30"/>
        <v>0</v>
      </c>
      <c r="O106" s="270">
        <f t="shared" si="30"/>
        <v>0</v>
      </c>
      <c r="P106" s="270">
        <f t="shared" si="30"/>
        <v>0</v>
      </c>
      <c r="Q106" s="270">
        <f t="shared" si="30"/>
        <v>0</v>
      </c>
      <c r="R106" s="270">
        <f t="shared" si="30"/>
        <v>0</v>
      </c>
      <c r="S106" s="270">
        <f t="shared" si="30"/>
        <v>0</v>
      </c>
      <c r="T106" s="270">
        <f t="shared" si="30"/>
        <v>0</v>
      </c>
      <c r="U106" s="270">
        <f t="shared" si="30"/>
        <v>0</v>
      </c>
      <c r="V106" s="270">
        <f t="shared" si="30"/>
        <v>0</v>
      </c>
      <c r="W106" s="270">
        <f t="shared" si="30"/>
        <v>0</v>
      </c>
      <c r="X106" s="270">
        <f t="shared" si="30"/>
        <v>0</v>
      </c>
      <c r="Y106" s="270">
        <f t="shared" si="30"/>
        <v>0</v>
      </c>
      <c r="Z106" s="270">
        <f t="shared" si="30"/>
        <v>0</v>
      </c>
      <c r="AA106" s="270">
        <f t="shared" si="30"/>
        <v>0</v>
      </c>
      <c r="AB106" s="270">
        <f t="shared" si="30"/>
        <v>0</v>
      </c>
      <c r="AC106" s="270">
        <f t="shared" si="30"/>
        <v>0</v>
      </c>
      <c r="AD106" s="270">
        <f t="shared" si="30"/>
        <v>0</v>
      </c>
      <c r="AE106" s="270">
        <f t="shared" si="30"/>
        <v>0</v>
      </c>
      <c r="AF106" s="270">
        <f t="shared" si="30"/>
        <v>0</v>
      </c>
      <c r="AG106" s="270">
        <f t="shared" si="30"/>
        <v>0</v>
      </c>
      <c r="AH106" s="270">
        <f t="shared" si="30"/>
        <v>0</v>
      </c>
      <c r="AI106" s="270">
        <f t="shared" si="30"/>
        <v>0</v>
      </c>
      <c r="AJ106" s="270">
        <f t="shared" si="30"/>
        <v>0</v>
      </c>
      <c r="AK106" s="270">
        <f t="shared" si="30"/>
        <v>0</v>
      </c>
      <c r="AL106" s="258">
        <f t="shared" si="29"/>
        <v>0</v>
      </c>
    </row>
    <row r="107" spans="1:38" ht="28.5" hidden="1" customHeight="1" thickBot="1">
      <c r="A107" s="238" t="s">
        <v>4</v>
      </c>
      <c r="B107" s="2395"/>
      <c r="C107" s="2114"/>
      <c r="D107" s="216" t="s">
        <v>636</v>
      </c>
      <c r="E107" s="223"/>
      <c r="F107" s="312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  <c r="AA107" s="221"/>
      <c r="AB107" s="221"/>
      <c r="AC107" s="221"/>
      <c r="AD107" s="221"/>
      <c r="AE107" s="221"/>
      <c r="AF107" s="221"/>
      <c r="AG107" s="221"/>
      <c r="AH107" s="221"/>
      <c r="AI107" s="221"/>
      <c r="AJ107" s="221"/>
      <c r="AK107" s="221"/>
      <c r="AL107" s="259">
        <f t="shared" si="29"/>
        <v>0</v>
      </c>
    </row>
    <row r="108" spans="1:38" ht="28.5" hidden="1" customHeight="1" thickTop="1">
      <c r="A108" s="238" t="s">
        <v>4</v>
      </c>
      <c r="B108" s="2395"/>
      <c r="C108" s="225" t="s">
        <v>637</v>
      </c>
      <c r="D108" s="226" t="s">
        <v>7</v>
      </c>
      <c r="E108" s="227"/>
      <c r="F108" s="249"/>
      <c r="G108" s="227"/>
      <c r="H108" s="227"/>
      <c r="I108" s="227"/>
      <c r="J108" s="227"/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60">
        <f t="shared" si="29"/>
        <v>0</v>
      </c>
    </row>
    <row r="109" spans="1:38" ht="28.5" hidden="1" customHeight="1">
      <c r="A109" s="238" t="s">
        <v>4</v>
      </c>
      <c r="B109" s="2395"/>
      <c r="C109" s="2063" t="s">
        <v>51</v>
      </c>
      <c r="D109" s="2064"/>
      <c r="E109" s="224"/>
      <c r="F109" s="313"/>
      <c r="G109" s="291"/>
      <c r="H109" s="291"/>
      <c r="I109" s="291"/>
      <c r="J109" s="291"/>
      <c r="K109" s="291"/>
      <c r="L109" s="291"/>
      <c r="M109" s="291"/>
      <c r="N109" s="291"/>
      <c r="O109" s="291"/>
      <c r="P109" s="291"/>
      <c r="Q109" s="291"/>
      <c r="R109" s="291"/>
      <c r="S109" s="291"/>
      <c r="T109" s="291"/>
      <c r="U109" s="291"/>
      <c r="V109" s="291"/>
      <c r="W109" s="291"/>
      <c r="X109" s="291"/>
      <c r="Y109" s="291"/>
      <c r="Z109" s="291"/>
      <c r="AA109" s="291"/>
      <c r="AB109" s="291"/>
      <c r="AC109" s="291"/>
      <c r="AD109" s="291"/>
      <c r="AE109" s="291"/>
      <c r="AF109" s="291"/>
      <c r="AG109" s="291"/>
      <c r="AH109" s="291"/>
      <c r="AI109" s="291"/>
      <c r="AJ109" s="291"/>
      <c r="AK109" s="292"/>
      <c r="AL109" s="261"/>
    </row>
    <row r="110" spans="1:38" ht="28.5" hidden="1" customHeight="1">
      <c r="A110" s="238" t="s">
        <v>4</v>
      </c>
      <c r="B110" s="2395"/>
      <c r="C110" s="2055" t="s">
        <v>144</v>
      </c>
      <c r="D110" s="2056"/>
      <c r="E110" s="247"/>
      <c r="F110" s="251"/>
      <c r="G110" s="290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290"/>
      <c r="AK110" s="290"/>
      <c r="AL110" s="262">
        <f>SUM(G110:AK110)</f>
        <v>0</v>
      </c>
    </row>
    <row r="111" spans="1:38" ht="28.5" hidden="1" customHeight="1">
      <c r="A111" s="238" t="s">
        <v>4</v>
      </c>
      <c r="B111" s="2395"/>
      <c r="C111" s="2057" t="s">
        <v>148</v>
      </c>
      <c r="D111" s="2058"/>
      <c r="E111" s="244"/>
      <c r="F111" s="314"/>
      <c r="G111" s="217" t="e">
        <f>+G106-G105-G103-G101</f>
        <v>#REF!</v>
      </c>
      <c r="H111" s="217" t="e">
        <f t="shared" ref="H111:AK111" si="31">+H106-H105-H103-H101</f>
        <v>#REF!</v>
      </c>
      <c r="I111" s="217" t="e">
        <f t="shared" si="31"/>
        <v>#REF!</v>
      </c>
      <c r="J111" s="217" t="e">
        <f t="shared" si="31"/>
        <v>#REF!</v>
      </c>
      <c r="K111" s="217" t="e">
        <f t="shared" si="31"/>
        <v>#REF!</v>
      </c>
      <c r="L111" s="217" t="e">
        <f t="shared" si="31"/>
        <v>#REF!</v>
      </c>
      <c r="M111" s="217" t="e">
        <f t="shared" si="31"/>
        <v>#REF!</v>
      </c>
      <c r="N111" s="217" t="e">
        <f t="shared" si="31"/>
        <v>#REF!</v>
      </c>
      <c r="O111" s="217" t="e">
        <f t="shared" si="31"/>
        <v>#REF!</v>
      </c>
      <c r="P111" s="217" t="e">
        <f t="shared" si="31"/>
        <v>#REF!</v>
      </c>
      <c r="Q111" s="217" t="e">
        <f t="shared" si="31"/>
        <v>#REF!</v>
      </c>
      <c r="R111" s="217" t="e">
        <f t="shared" si="31"/>
        <v>#REF!</v>
      </c>
      <c r="S111" s="217" t="e">
        <f t="shared" si="31"/>
        <v>#REF!</v>
      </c>
      <c r="T111" s="217" t="e">
        <f t="shared" si="31"/>
        <v>#REF!</v>
      </c>
      <c r="U111" s="217" t="e">
        <f t="shared" si="31"/>
        <v>#REF!</v>
      </c>
      <c r="V111" s="217" t="e">
        <f t="shared" si="31"/>
        <v>#REF!</v>
      </c>
      <c r="W111" s="217" t="e">
        <f t="shared" si="31"/>
        <v>#REF!</v>
      </c>
      <c r="X111" s="217" t="e">
        <f t="shared" si="31"/>
        <v>#REF!</v>
      </c>
      <c r="Y111" s="217" t="e">
        <f t="shared" si="31"/>
        <v>#REF!</v>
      </c>
      <c r="Z111" s="217" t="e">
        <f t="shared" si="31"/>
        <v>#REF!</v>
      </c>
      <c r="AA111" s="217" t="e">
        <f t="shared" si="31"/>
        <v>#REF!</v>
      </c>
      <c r="AB111" s="217" t="e">
        <f t="shared" si="31"/>
        <v>#REF!</v>
      </c>
      <c r="AC111" s="217" t="e">
        <f t="shared" si="31"/>
        <v>#REF!</v>
      </c>
      <c r="AD111" s="217" t="e">
        <f t="shared" si="31"/>
        <v>#REF!</v>
      </c>
      <c r="AE111" s="217" t="e">
        <f t="shared" si="31"/>
        <v>#REF!</v>
      </c>
      <c r="AF111" s="217" t="e">
        <f t="shared" si="31"/>
        <v>#REF!</v>
      </c>
      <c r="AG111" s="217" t="e">
        <f t="shared" si="31"/>
        <v>#REF!</v>
      </c>
      <c r="AH111" s="217" t="e">
        <f t="shared" si="31"/>
        <v>#REF!</v>
      </c>
      <c r="AI111" s="217" t="e">
        <f t="shared" si="31"/>
        <v>#REF!</v>
      </c>
      <c r="AJ111" s="217" t="e">
        <f t="shared" si="31"/>
        <v>#REF!</v>
      </c>
      <c r="AK111" s="217" t="e">
        <f t="shared" si="31"/>
        <v>#REF!</v>
      </c>
      <c r="AL111" s="271" t="e">
        <f>SUM(G111:AK111)</f>
        <v>#REF!</v>
      </c>
    </row>
    <row r="112" spans="1:38" ht="28.5" hidden="1" customHeight="1">
      <c r="A112" s="238" t="s">
        <v>4</v>
      </c>
      <c r="B112" s="2395"/>
      <c r="C112" s="2115" t="s">
        <v>636</v>
      </c>
      <c r="D112" s="2116"/>
      <c r="E112" s="245"/>
      <c r="F112" s="252"/>
      <c r="G112" s="245" t="e">
        <f>+G108+G107+G105+G103+G101</f>
        <v>#REF!</v>
      </c>
      <c r="H112" s="245" t="e">
        <f t="shared" ref="H112:AK112" si="32">+H108+H107+H105+H103+H101</f>
        <v>#REF!</v>
      </c>
      <c r="I112" s="245" t="e">
        <f t="shared" si="32"/>
        <v>#REF!</v>
      </c>
      <c r="J112" s="245" t="e">
        <f t="shared" si="32"/>
        <v>#REF!</v>
      </c>
      <c r="K112" s="245" t="e">
        <f t="shared" si="32"/>
        <v>#REF!</v>
      </c>
      <c r="L112" s="245" t="e">
        <f t="shared" si="32"/>
        <v>#REF!</v>
      </c>
      <c r="M112" s="245" t="e">
        <f t="shared" si="32"/>
        <v>#REF!</v>
      </c>
      <c r="N112" s="245" t="e">
        <f t="shared" si="32"/>
        <v>#REF!</v>
      </c>
      <c r="O112" s="245" t="e">
        <f t="shared" si="32"/>
        <v>#REF!</v>
      </c>
      <c r="P112" s="245" t="e">
        <f t="shared" si="32"/>
        <v>#REF!</v>
      </c>
      <c r="Q112" s="245" t="e">
        <f t="shared" si="32"/>
        <v>#REF!</v>
      </c>
      <c r="R112" s="245" t="e">
        <f t="shared" si="32"/>
        <v>#REF!</v>
      </c>
      <c r="S112" s="245" t="e">
        <f t="shared" si="32"/>
        <v>#REF!</v>
      </c>
      <c r="T112" s="245" t="e">
        <f t="shared" si="32"/>
        <v>#REF!</v>
      </c>
      <c r="U112" s="245" t="e">
        <f t="shared" si="32"/>
        <v>#REF!</v>
      </c>
      <c r="V112" s="245" t="e">
        <f t="shared" si="32"/>
        <v>#REF!</v>
      </c>
      <c r="W112" s="245" t="e">
        <f t="shared" si="32"/>
        <v>#REF!</v>
      </c>
      <c r="X112" s="245" t="e">
        <f t="shared" si="32"/>
        <v>#REF!</v>
      </c>
      <c r="Y112" s="245" t="e">
        <f t="shared" si="32"/>
        <v>#REF!</v>
      </c>
      <c r="Z112" s="245" t="e">
        <f t="shared" si="32"/>
        <v>#REF!</v>
      </c>
      <c r="AA112" s="245" t="e">
        <f t="shared" si="32"/>
        <v>#REF!</v>
      </c>
      <c r="AB112" s="245" t="e">
        <f t="shared" si="32"/>
        <v>#REF!</v>
      </c>
      <c r="AC112" s="245" t="e">
        <f t="shared" si="32"/>
        <v>#REF!</v>
      </c>
      <c r="AD112" s="245" t="e">
        <f t="shared" si="32"/>
        <v>#REF!</v>
      </c>
      <c r="AE112" s="245" t="e">
        <f t="shared" si="32"/>
        <v>#REF!</v>
      </c>
      <c r="AF112" s="245" t="e">
        <f t="shared" si="32"/>
        <v>#REF!</v>
      </c>
      <c r="AG112" s="245" t="e">
        <f t="shared" si="32"/>
        <v>#REF!</v>
      </c>
      <c r="AH112" s="245" t="e">
        <f t="shared" si="32"/>
        <v>#REF!</v>
      </c>
      <c r="AI112" s="245" t="e">
        <f t="shared" si="32"/>
        <v>#REF!</v>
      </c>
      <c r="AJ112" s="245" t="e">
        <f t="shared" si="32"/>
        <v>#REF!</v>
      </c>
      <c r="AK112" s="245" t="e">
        <f t="shared" si="32"/>
        <v>#REF!</v>
      </c>
      <c r="AL112" s="264" t="e">
        <f>SUM(G112:AK112)</f>
        <v>#REF!</v>
      </c>
    </row>
    <row r="113" spans="1:38" ht="28.5" hidden="1" customHeight="1">
      <c r="A113" s="238" t="s">
        <v>4</v>
      </c>
      <c r="B113" s="2395"/>
      <c r="C113" s="2057" t="s">
        <v>8</v>
      </c>
      <c r="D113" s="2058"/>
      <c r="E113" s="218"/>
      <c r="F113" s="253"/>
      <c r="G113" s="218" t="e">
        <f t="shared" ref="G113:AK113" si="33">+G111-G110</f>
        <v>#REF!</v>
      </c>
      <c r="H113" s="218" t="e">
        <f t="shared" si="33"/>
        <v>#REF!</v>
      </c>
      <c r="I113" s="218" t="e">
        <f t="shared" si="33"/>
        <v>#REF!</v>
      </c>
      <c r="J113" s="218" t="e">
        <f t="shared" si="33"/>
        <v>#REF!</v>
      </c>
      <c r="K113" s="218" t="e">
        <f t="shared" si="33"/>
        <v>#REF!</v>
      </c>
      <c r="L113" s="218" t="e">
        <f t="shared" si="33"/>
        <v>#REF!</v>
      </c>
      <c r="M113" s="218" t="e">
        <f t="shared" si="33"/>
        <v>#REF!</v>
      </c>
      <c r="N113" s="218" t="e">
        <f t="shared" si="33"/>
        <v>#REF!</v>
      </c>
      <c r="O113" s="218" t="e">
        <f t="shared" si="33"/>
        <v>#REF!</v>
      </c>
      <c r="P113" s="218" t="e">
        <f t="shared" si="33"/>
        <v>#REF!</v>
      </c>
      <c r="Q113" s="218" t="e">
        <f t="shared" si="33"/>
        <v>#REF!</v>
      </c>
      <c r="R113" s="218" t="e">
        <f t="shared" si="33"/>
        <v>#REF!</v>
      </c>
      <c r="S113" s="218" t="e">
        <f t="shared" si="33"/>
        <v>#REF!</v>
      </c>
      <c r="T113" s="218" t="e">
        <f t="shared" si="33"/>
        <v>#REF!</v>
      </c>
      <c r="U113" s="218" t="e">
        <f t="shared" si="33"/>
        <v>#REF!</v>
      </c>
      <c r="V113" s="218" t="e">
        <f t="shared" si="33"/>
        <v>#REF!</v>
      </c>
      <c r="W113" s="218" t="e">
        <f t="shared" si="33"/>
        <v>#REF!</v>
      </c>
      <c r="X113" s="218" t="e">
        <f t="shared" si="33"/>
        <v>#REF!</v>
      </c>
      <c r="Y113" s="218" t="e">
        <f t="shared" si="33"/>
        <v>#REF!</v>
      </c>
      <c r="Z113" s="218" t="e">
        <f t="shared" si="33"/>
        <v>#REF!</v>
      </c>
      <c r="AA113" s="218" t="e">
        <f t="shared" si="33"/>
        <v>#REF!</v>
      </c>
      <c r="AB113" s="218" t="e">
        <f t="shared" si="33"/>
        <v>#REF!</v>
      </c>
      <c r="AC113" s="218" t="e">
        <f t="shared" si="33"/>
        <v>#REF!</v>
      </c>
      <c r="AD113" s="218" t="e">
        <f t="shared" si="33"/>
        <v>#REF!</v>
      </c>
      <c r="AE113" s="218" t="e">
        <f t="shared" si="33"/>
        <v>#REF!</v>
      </c>
      <c r="AF113" s="218" t="e">
        <f t="shared" si="33"/>
        <v>#REF!</v>
      </c>
      <c r="AG113" s="218" t="e">
        <f t="shared" si="33"/>
        <v>#REF!</v>
      </c>
      <c r="AH113" s="218" t="e">
        <f t="shared" si="33"/>
        <v>#REF!</v>
      </c>
      <c r="AI113" s="218" t="e">
        <f t="shared" si="33"/>
        <v>#REF!</v>
      </c>
      <c r="AJ113" s="218" t="e">
        <f t="shared" si="33"/>
        <v>#REF!</v>
      </c>
      <c r="AK113" s="218" t="e">
        <f t="shared" si="33"/>
        <v>#REF!</v>
      </c>
      <c r="AL113" s="265" t="e">
        <f>SUM(G113:AK113)</f>
        <v>#REF!</v>
      </c>
    </row>
    <row r="114" spans="1:38" ht="28.5" hidden="1" customHeight="1">
      <c r="A114" s="238" t="s">
        <v>4</v>
      </c>
      <c r="B114" s="2395"/>
      <c r="C114" s="2065" t="s">
        <v>639</v>
      </c>
      <c r="D114" s="2066"/>
      <c r="E114" s="219"/>
      <c r="F114" s="254"/>
      <c r="G114" s="219" t="e">
        <f t="shared" ref="G114:AK114" si="34">+F114+G113</f>
        <v>#REF!</v>
      </c>
      <c r="H114" s="219" t="e">
        <f t="shared" si="34"/>
        <v>#REF!</v>
      </c>
      <c r="I114" s="219" t="e">
        <f t="shared" si="34"/>
        <v>#REF!</v>
      </c>
      <c r="J114" s="219" t="e">
        <f t="shared" si="34"/>
        <v>#REF!</v>
      </c>
      <c r="K114" s="219" t="e">
        <f t="shared" si="34"/>
        <v>#REF!</v>
      </c>
      <c r="L114" s="219" t="e">
        <f t="shared" si="34"/>
        <v>#REF!</v>
      </c>
      <c r="M114" s="219" t="e">
        <f t="shared" si="34"/>
        <v>#REF!</v>
      </c>
      <c r="N114" s="219" t="e">
        <f t="shared" si="34"/>
        <v>#REF!</v>
      </c>
      <c r="O114" s="219" t="e">
        <f t="shared" si="34"/>
        <v>#REF!</v>
      </c>
      <c r="P114" s="219" t="e">
        <f t="shared" si="34"/>
        <v>#REF!</v>
      </c>
      <c r="Q114" s="219" t="e">
        <f t="shared" si="34"/>
        <v>#REF!</v>
      </c>
      <c r="R114" s="219" t="e">
        <f t="shared" si="34"/>
        <v>#REF!</v>
      </c>
      <c r="S114" s="219" t="e">
        <f t="shared" si="34"/>
        <v>#REF!</v>
      </c>
      <c r="T114" s="219" t="e">
        <f t="shared" si="34"/>
        <v>#REF!</v>
      </c>
      <c r="U114" s="219" t="e">
        <f t="shared" si="34"/>
        <v>#REF!</v>
      </c>
      <c r="V114" s="219" t="e">
        <f t="shared" si="34"/>
        <v>#REF!</v>
      </c>
      <c r="W114" s="219" t="e">
        <f t="shared" si="34"/>
        <v>#REF!</v>
      </c>
      <c r="X114" s="219" t="e">
        <f t="shared" si="34"/>
        <v>#REF!</v>
      </c>
      <c r="Y114" s="219" t="e">
        <f t="shared" si="34"/>
        <v>#REF!</v>
      </c>
      <c r="Z114" s="219" t="e">
        <f t="shared" si="34"/>
        <v>#REF!</v>
      </c>
      <c r="AA114" s="219" t="e">
        <f t="shared" si="34"/>
        <v>#REF!</v>
      </c>
      <c r="AB114" s="219" t="e">
        <f t="shared" si="34"/>
        <v>#REF!</v>
      </c>
      <c r="AC114" s="219" t="e">
        <f t="shared" si="34"/>
        <v>#REF!</v>
      </c>
      <c r="AD114" s="219" t="e">
        <f t="shared" si="34"/>
        <v>#REF!</v>
      </c>
      <c r="AE114" s="219" t="e">
        <f t="shared" si="34"/>
        <v>#REF!</v>
      </c>
      <c r="AF114" s="219" t="e">
        <f t="shared" si="34"/>
        <v>#REF!</v>
      </c>
      <c r="AG114" s="219" t="e">
        <f t="shared" si="34"/>
        <v>#REF!</v>
      </c>
      <c r="AH114" s="219" t="e">
        <f t="shared" si="34"/>
        <v>#REF!</v>
      </c>
      <c r="AI114" s="219" t="e">
        <f t="shared" si="34"/>
        <v>#REF!</v>
      </c>
      <c r="AJ114" s="219" t="e">
        <f t="shared" si="34"/>
        <v>#REF!</v>
      </c>
      <c r="AK114" s="219" t="e">
        <f t="shared" si="34"/>
        <v>#REF!</v>
      </c>
      <c r="AL114" s="266" t="e">
        <f>SUM(G114:AK114)</f>
        <v>#REF!</v>
      </c>
    </row>
    <row r="115" spans="1:38" ht="28.5" hidden="1" customHeight="1">
      <c r="A115" s="238" t="s">
        <v>4</v>
      </c>
      <c r="B115" s="2395"/>
      <c r="C115" s="2117" t="s">
        <v>640</v>
      </c>
      <c r="D115" s="2117"/>
      <c r="E115" s="273"/>
      <c r="F115" s="315" t="e">
        <f>+#REF!+#REF!+#REF!+F109</f>
        <v>#REF!</v>
      </c>
      <c r="G115" s="275" t="e">
        <f>+F115+G110-#REF!</f>
        <v>#REF!</v>
      </c>
      <c r="H115" s="275" t="e">
        <f>+G115+H110-#REF!</f>
        <v>#REF!</v>
      </c>
      <c r="I115" s="275" t="e">
        <f>+H115+I110-#REF!</f>
        <v>#REF!</v>
      </c>
      <c r="J115" s="275" t="e">
        <f>+I115+J110-#REF!</f>
        <v>#REF!</v>
      </c>
      <c r="K115" s="275" t="e">
        <f>+J115+K110-#REF!</f>
        <v>#REF!</v>
      </c>
      <c r="L115" s="275" t="e">
        <f>+K115+L110-#REF!</f>
        <v>#REF!</v>
      </c>
      <c r="M115" s="275" t="e">
        <f>+L115+M110-#REF!</f>
        <v>#REF!</v>
      </c>
      <c r="N115" s="275" t="e">
        <f>+M115+N110-#REF!</f>
        <v>#REF!</v>
      </c>
      <c r="O115" s="275" t="e">
        <f>+N115+O110-#REF!</f>
        <v>#REF!</v>
      </c>
      <c r="P115" s="275" t="e">
        <f>+O115+P110-#REF!</f>
        <v>#REF!</v>
      </c>
      <c r="Q115" s="275" t="e">
        <f>+P115+Q110-#REF!</f>
        <v>#REF!</v>
      </c>
      <c r="R115" s="275" t="e">
        <f>+Q115+R110-#REF!</f>
        <v>#REF!</v>
      </c>
      <c r="S115" s="275" t="e">
        <f>+R115+S110-#REF!</f>
        <v>#REF!</v>
      </c>
      <c r="T115" s="275" t="e">
        <f>+S115+T110-#REF!</f>
        <v>#REF!</v>
      </c>
      <c r="U115" s="275" t="e">
        <f>+T115+U110-#REF!</f>
        <v>#REF!</v>
      </c>
      <c r="V115" s="275" t="e">
        <f>+U115+V110-#REF!</f>
        <v>#REF!</v>
      </c>
      <c r="W115" s="275" t="e">
        <f>+V115+W110-#REF!</f>
        <v>#REF!</v>
      </c>
      <c r="X115" s="275" t="e">
        <f>+W115+X110-#REF!</f>
        <v>#REF!</v>
      </c>
      <c r="Y115" s="275" t="e">
        <f>+X115+Y110-#REF!</f>
        <v>#REF!</v>
      </c>
      <c r="Z115" s="275" t="e">
        <f>+Y115+Z110-#REF!</f>
        <v>#REF!</v>
      </c>
      <c r="AA115" s="275" t="e">
        <f>+Z115+AA110-#REF!</f>
        <v>#REF!</v>
      </c>
      <c r="AB115" s="275" t="e">
        <f>+AA115+AB110-#REF!</f>
        <v>#REF!</v>
      </c>
      <c r="AC115" s="275" t="e">
        <f>+AB115+AC110-#REF!</f>
        <v>#REF!</v>
      </c>
      <c r="AD115" s="275" t="e">
        <f>+AC115+AD110-#REF!</f>
        <v>#REF!</v>
      </c>
      <c r="AE115" s="275" t="e">
        <f>+AD115+AE110-#REF!</f>
        <v>#REF!</v>
      </c>
      <c r="AF115" s="275" t="e">
        <f>+AE115+AF110-#REF!</f>
        <v>#REF!</v>
      </c>
      <c r="AG115" s="275" t="e">
        <f>+AF115+AG110-#REF!</f>
        <v>#REF!</v>
      </c>
      <c r="AH115" s="275" t="e">
        <f>+AG115+AH110-#REF!</f>
        <v>#REF!</v>
      </c>
      <c r="AI115" s="275" t="e">
        <f>+AH115+AI110-#REF!</f>
        <v>#REF!</v>
      </c>
      <c r="AJ115" s="275" t="e">
        <f>+AI115+AJ110-#REF!</f>
        <v>#REF!</v>
      </c>
      <c r="AK115" s="275" t="e">
        <f>+AJ115+AK110-#REF!</f>
        <v>#REF!</v>
      </c>
      <c r="AL115" s="276" t="e">
        <f>AK115</f>
        <v>#REF!</v>
      </c>
    </row>
    <row r="116" spans="1:38" ht="28.5" hidden="1" customHeight="1">
      <c r="A116" s="238" t="s">
        <v>4</v>
      </c>
      <c r="B116" s="2395"/>
      <c r="C116" s="2118" t="s">
        <v>641</v>
      </c>
      <c r="D116" s="2118"/>
      <c r="E116" s="231"/>
      <c r="F116" s="316" t="e">
        <f>+#REF!+#REF!+#REF!+F109</f>
        <v>#REF!</v>
      </c>
      <c r="G116" s="232" t="e">
        <f>+F116+G111-#REF!</f>
        <v>#REF!</v>
      </c>
      <c r="H116" s="232" t="e">
        <f>+G116+H111-#REF!</f>
        <v>#REF!</v>
      </c>
      <c r="I116" s="232" t="e">
        <f>+H116+I111-#REF!</f>
        <v>#REF!</v>
      </c>
      <c r="J116" s="232" t="e">
        <f>+I116+J111-#REF!</f>
        <v>#REF!</v>
      </c>
      <c r="K116" s="232" t="e">
        <f>+J116+K111-#REF!</f>
        <v>#REF!</v>
      </c>
      <c r="L116" s="232" t="e">
        <f>+K116+L111-#REF!</f>
        <v>#REF!</v>
      </c>
      <c r="M116" s="232" t="e">
        <f>+L116+M111-#REF!</f>
        <v>#REF!</v>
      </c>
      <c r="N116" s="232" t="e">
        <f>+M116+N111-#REF!</f>
        <v>#REF!</v>
      </c>
      <c r="O116" s="232" t="e">
        <f>+N116+O111-#REF!</f>
        <v>#REF!</v>
      </c>
      <c r="P116" s="232" t="e">
        <f>+O116+P111-#REF!</f>
        <v>#REF!</v>
      </c>
      <c r="Q116" s="232" t="e">
        <f>+P116+Q111-#REF!</f>
        <v>#REF!</v>
      </c>
      <c r="R116" s="232" t="e">
        <f>+Q116+R111-#REF!</f>
        <v>#REF!</v>
      </c>
      <c r="S116" s="232" t="e">
        <f>+R116+S111-#REF!</f>
        <v>#REF!</v>
      </c>
      <c r="T116" s="232" t="e">
        <f>+S116+T111-#REF!</f>
        <v>#REF!</v>
      </c>
      <c r="U116" s="232" t="e">
        <f>+T116+U111-#REF!</f>
        <v>#REF!</v>
      </c>
      <c r="V116" s="232" t="e">
        <f>+U116+V111-#REF!</f>
        <v>#REF!</v>
      </c>
      <c r="W116" s="232" t="e">
        <f>+V116+W111-#REF!</f>
        <v>#REF!</v>
      </c>
      <c r="X116" s="232" t="e">
        <f>+W116+X111-#REF!</f>
        <v>#REF!</v>
      </c>
      <c r="Y116" s="232" t="e">
        <f>+X116+Y111-#REF!</f>
        <v>#REF!</v>
      </c>
      <c r="Z116" s="232" t="e">
        <f>+Y116+Z111-#REF!</f>
        <v>#REF!</v>
      </c>
      <c r="AA116" s="232" t="e">
        <f>+Z116+AA111-#REF!</f>
        <v>#REF!</v>
      </c>
      <c r="AB116" s="232" t="e">
        <f>+AA116+AB111-#REF!</f>
        <v>#REF!</v>
      </c>
      <c r="AC116" s="232" t="e">
        <f>+AB116+AC111-#REF!</f>
        <v>#REF!</v>
      </c>
      <c r="AD116" s="232" t="e">
        <f>+AC116+AD111-#REF!</f>
        <v>#REF!</v>
      </c>
      <c r="AE116" s="232" t="e">
        <f>+AD116+AE111-#REF!</f>
        <v>#REF!</v>
      </c>
      <c r="AF116" s="232" t="e">
        <f>+AE116+AF111-#REF!</f>
        <v>#REF!</v>
      </c>
      <c r="AG116" s="232" t="e">
        <f>+AF116+AG111-#REF!</f>
        <v>#REF!</v>
      </c>
      <c r="AH116" s="232" t="e">
        <f>+AG116+AH111-#REF!</f>
        <v>#REF!</v>
      </c>
      <c r="AI116" s="232" t="e">
        <f>+AH116+AI111-#REF!</f>
        <v>#REF!</v>
      </c>
      <c r="AJ116" s="232" t="e">
        <f>+AI116+AJ111-#REF!</f>
        <v>#REF!</v>
      </c>
      <c r="AK116" s="232" t="e">
        <f>+AJ116+AK111-#REF!</f>
        <v>#REF!</v>
      </c>
      <c r="AL116" s="267" t="e">
        <f>AK116</f>
        <v>#REF!</v>
      </c>
    </row>
    <row r="117" spans="1:38" ht="28.5" hidden="1" customHeight="1" thickBot="1">
      <c r="A117" s="238" t="s">
        <v>4</v>
      </c>
      <c r="B117" s="2396"/>
      <c r="C117" s="2151" t="s">
        <v>8</v>
      </c>
      <c r="D117" s="2151"/>
      <c r="E117" s="294"/>
      <c r="F117" s="317"/>
      <c r="G117" s="295" t="e">
        <f>+G116-G115</f>
        <v>#REF!</v>
      </c>
      <c r="H117" s="295" t="e">
        <f t="shared" ref="H117:AK117" si="35">+H116-H115</f>
        <v>#REF!</v>
      </c>
      <c r="I117" s="295" t="e">
        <f t="shared" si="35"/>
        <v>#REF!</v>
      </c>
      <c r="J117" s="295" t="e">
        <f t="shared" si="35"/>
        <v>#REF!</v>
      </c>
      <c r="K117" s="295" t="e">
        <f t="shared" si="35"/>
        <v>#REF!</v>
      </c>
      <c r="L117" s="295" t="e">
        <f t="shared" si="35"/>
        <v>#REF!</v>
      </c>
      <c r="M117" s="295" t="e">
        <f t="shared" si="35"/>
        <v>#REF!</v>
      </c>
      <c r="N117" s="295" t="e">
        <f t="shared" si="35"/>
        <v>#REF!</v>
      </c>
      <c r="O117" s="295" t="e">
        <f t="shared" si="35"/>
        <v>#REF!</v>
      </c>
      <c r="P117" s="295" t="e">
        <f t="shared" si="35"/>
        <v>#REF!</v>
      </c>
      <c r="Q117" s="295" t="e">
        <f t="shared" si="35"/>
        <v>#REF!</v>
      </c>
      <c r="R117" s="295" t="e">
        <f t="shared" si="35"/>
        <v>#REF!</v>
      </c>
      <c r="S117" s="295" t="e">
        <f t="shared" si="35"/>
        <v>#REF!</v>
      </c>
      <c r="T117" s="295" t="e">
        <f t="shared" si="35"/>
        <v>#REF!</v>
      </c>
      <c r="U117" s="295" t="e">
        <f t="shared" si="35"/>
        <v>#REF!</v>
      </c>
      <c r="V117" s="295" t="e">
        <f t="shared" si="35"/>
        <v>#REF!</v>
      </c>
      <c r="W117" s="295" t="e">
        <f t="shared" si="35"/>
        <v>#REF!</v>
      </c>
      <c r="X117" s="295" t="e">
        <f t="shared" si="35"/>
        <v>#REF!</v>
      </c>
      <c r="Y117" s="295" t="e">
        <f t="shared" si="35"/>
        <v>#REF!</v>
      </c>
      <c r="Z117" s="295" t="e">
        <f t="shared" si="35"/>
        <v>#REF!</v>
      </c>
      <c r="AA117" s="295" t="e">
        <f t="shared" si="35"/>
        <v>#REF!</v>
      </c>
      <c r="AB117" s="295" t="e">
        <f t="shared" si="35"/>
        <v>#REF!</v>
      </c>
      <c r="AC117" s="295" t="e">
        <f t="shared" si="35"/>
        <v>#REF!</v>
      </c>
      <c r="AD117" s="295" t="e">
        <f t="shared" si="35"/>
        <v>#REF!</v>
      </c>
      <c r="AE117" s="295" t="e">
        <f t="shared" si="35"/>
        <v>#REF!</v>
      </c>
      <c r="AF117" s="295" t="e">
        <f t="shared" si="35"/>
        <v>#REF!</v>
      </c>
      <c r="AG117" s="295" t="e">
        <f t="shared" si="35"/>
        <v>#REF!</v>
      </c>
      <c r="AH117" s="295" t="e">
        <f t="shared" si="35"/>
        <v>#REF!</v>
      </c>
      <c r="AI117" s="295" t="e">
        <f t="shared" si="35"/>
        <v>#REF!</v>
      </c>
      <c r="AJ117" s="295" t="e">
        <f t="shared" si="35"/>
        <v>#REF!</v>
      </c>
      <c r="AK117" s="295" t="e">
        <f t="shared" si="35"/>
        <v>#REF!</v>
      </c>
      <c r="AL117" s="296" t="e">
        <f>+AK117+AL116-AL115</f>
        <v>#REF!</v>
      </c>
    </row>
    <row r="118" spans="1:38" ht="16.8" thickTop="1"/>
  </sheetData>
  <autoFilter ref="A7:AV117" xr:uid="{00000000-0009-0000-0000-000018000000}">
    <filterColumn colId="0">
      <filters>
        <filter val="仕上"/>
      </filters>
    </filterColumn>
    <filterColumn colId="2" showButton="0"/>
    <filterColumn colId="39" showButton="0"/>
    <filterColumn colId="41" showButton="0"/>
  </autoFilter>
  <mergeCells count="129">
    <mergeCell ref="B42:B63"/>
    <mergeCell ref="C81:D81"/>
    <mergeCell ref="C75:D75"/>
    <mergeCell ref="C76:D76"/>
    <mergeCell ref="C77:D77"/>
    <mergeCell ref="C78:D78"/>
    <mergeCell ref="C64:C65"/>
    <mergeCell ref="C66:C67"/>
    <mergeCell ref="C68:C69"/>
    <mergeCell ref="C70:C71"/>
    <mergeCell ref="C73:D73"/>
    <mergeCell ref="C74:D74"/>
    <mergeCell ref="C52:D52"/>
    <mergeCell ref="C53:D53"/>
    <mergeCell ref="C54:D54"/>
    <mergeCell ref="C55:D55"/>
    <mergeCell ref="C56:D56"/>
    <mergeCell ref="C42:D42"/>
    <mergeCell ref="C43:D43"/>
    <mergeCell ref="C44:D44"/>
    <mergeCell ref="C45:D45"/>
    <mergeCell ref="C79:D79"/>
    <mergeCell ref="C80:D80"/>
    <mergeCell ref="B64:B81"/>
    <mergeCell ref="E56:E63"/>
    <mergeCell ref="C57:D57"/>
    <mergeCell ref="C58:D58"/>
    <mergeCell ref="C59:D59"/>
    <mergeCell ref="C60:D60"/>
    <mergeCell ref="C46:D46"/>
    <mergeCell ref="C47:D47"/>
    <mergeCell ref="C48:D48"/>
    <mergeCell ref="C49:D49"/>
    <mergeCell ref="C50:D50"/>
    <mergeCell ref="C51:D51"/>
    <mergeCell ref="C61:D61"/>
    <mergeCell ref="C62:D62"/>
    <mergeCell ref="C63:D63"/>
    <mergeCell ref="B100:B117"/>
    <mergeCell ref="C100:C101"/>
    <mergeCell ref="C102:C103"/>
    <mergeCell ref="C104:C105"/>
    <mergeCell ref="C106:C107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B82:B99"/>
    <mergeCell ref="C91:D91"/>
    <mergeCell ref="C92:D92"/>
    <mergeCell ref="C93:D93"/>
    <mergeCell ref="C94:D94"/>
    <mergeCell ref="C95:D95"/>
    <mergeCell ref="C96:D96"/>
    <mergeCell ref="C82:C83"/>
    <mergeCell ref="C97:D97"/>
    <mergeCell ref="C98:D98"/>
    <mergeCell ref="C99:D99"/>
    <mergeCell ref="C84:C85"/>
    <mergeCell ref="C86:C87"/>
    <mergeCell ref="C88:C89"/>
    <mergeCell ref="C38:D38"/>
    <mergeCell ref="C39:D39"/>
    <mergeCell ref="C40:D40"/>
    <mergeCell ref="C41:D41"/>
    <mergeCell ref="B24:B41"/>
    <mergeCell ref="C24:C25"/>
    <mergeCell ref="C26:C27"/>
    <mergeCell ref="C28:C29"/>
    <mergeCell ref="C30:C31"/>
    <mergeCell ref="C33:D33"/>
    <mergeCell ref="C34:D34"/>
    <mergeCell ref="C35:D35"/>
    <mergeCell ref="C36:D36"/>
    <mergeCell ref="C37:D37"/>
    <mergeCell ref="AS14:AT14"/>
    <mergeCell ref="AU14:AV14"/>
    <mergeCell ref="C15:D15"/>
    <mergeCell ref="AN9:AO9"/>
    <mergeCell ref="AP9:AQ9"/>
    <mergeCell ref="C10:D10"/>
    <mergeCell ref="C11:D11"/>
    <mergeCell ref="AN11:AO11"/>
    <mergeCell ref="AP11:AQ11"/>
    <mergeCell ref="B7:B23"/>
    <mergeCell ref="C7:D7"/>
    <mergeCell ref="AN7:AO7"/>
    <mergeCell ref="AP7:AQ7"/>
    <mergeCell ref="C8:D8"/>
    <mergeCell ref="AN8:AO8"/>
    <mergeCell ref="AP8:AQ8"/>
    <mergeCell ref="C9:D9"/>
    <mergeCell ref="C12:D12"/>
    <mergeCell ref="C13:D13"/>
    <mergeCell ref="C14:D14"/>
    <mergeCell ref="C16:D16"/>
    <mergeCell ref="E16:E23"/>
    <mergeCell ref="C17:D17"/>
    <mergeCell ref="C18:D18"/>
    <mergeCell ref="C19:D19"/>
    <mergeCell ref="C20:D20"/>
    <mergeCell ref="C21:D21"/>
    <mergeCell ref="C22:D22"/>
    <mergeCell ref="C23:D23"/>
    <mergeCell ref="B5:B6"/>
    <mergeCell ref="D5:D6"/>
    <mergeCell ref="E5:E6"/>
    <mergeCell ref="F5:F6"/>
    <mergeCell ref="AB2:AC2"/>
    <mergeCell ref="AD2:AE2"/>
    <mergeCell ref="AF2:AG2"/>
    <mergeCell ref="AN5:AO6"/>
    <mergeCell ref="AP5:AQ6"/>
    <mergeCell ref="AJ2:AL2"/>
    <mergeCell ref="G3:H3"/>
    <mergeCell ref="AB3:AC3"/>
    <mergeCell ref="AD3:AE3"/>
    <mergeCell ref="AF3:AG3"/>
    <mergeCell ref="AJ3:AL3"/>
    <mergeCell ref="AB4:AC4"/>
    <mergeCell ref="AD4:AE4"/>
    <mergeCell ref="AF4:AG4"/>
    <mergeCell ref="N3:P3"/>
    <mergeCell ref="D2:F2"/>
  </mergeCells>
  <phoneticPr fontId="6"/>
  <conditionalFormatting sqref="G5:AK117">
    <cfRule type="expression" dxfId="3" priority="1">
      <formula>WEEKDAY(G$6)=1</formula>
    </cfRule>
    <cfRule type="expression" dxfId="2" priority="2">
      <formula>WEEKDAY(G$6)=7</formula>
    </cfRule>
  </conditionalFormatting>
  <printOptions horizontalCentered="1" verticalCentered="1"/>
  <pageMargins left="0.39370078740157483" right="0.39370078740157483" top="0.78740157480314965" bottom="0.39370078740157483" header="0" footer="0"/>
  <pageSetup paperSize="8" scale="35" orientation="landscape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filterMode="1">
    <tabColor rgb="FF66FFFF"/>
    <pageSetUpPr fitToPage="1"/>
  </sheetPr>
  <dimension ref="A1:AV151"/>
  <sheetViews>
    <sheetView showZeros="0" zoomScale="25" zoomScaleNormal="25" workbookViewId="0">
      <pane xSplit="6" ySplit="6" topLeftCell="G7" activePane="bottomRight" state="frozen"/>
      <selection pane="topRight" activeCell="AB3" sqref="AB3:AC3"/>
      <selection pane="bottomLeft" activeCell="AB3" sqref="AB3:AC3"/>
      <selection pane="bottomRight" activeCell="AB3" sqref="AB3:AC3"/>
    </sheetView>
  </sheetViews>
  <sheetFormatPr defaultRowHeight="16.2"/>
  <cols>
    <col min="2" max="2" width="9" customWidth="1"/>
    <col min="3" max="3" width="12.6640625" customWidth="1"/>
    <col min="4" max="4" width="10.6640625" customWidth="1"/>
    <col min="5" max="5" width="11.6640625" style="92" customWidth="1"/>
    <col min="6" max="6" width="14.44140625" customWidth="1"/>
    <col min="7" max="37" width="12" customWidth="1"/>
    <col min="38" max="38" width="12.6640625" style="179" customWidth="1"/>
    <col min="48" max="48" width="9.6640625" customWidth="1"/>
  </cols>
  <sheetData>
    <row r="1" spans="1:48" ht="16.8" thickBot="1"/>
    <row r="2" spans="1:48" ht="25.8">
      <c r="A2" s="38"/>
      <c r="B2" s="3"/>
      <c r="C2" s="3"/>
      <c r="D2" s="2101" t="s">
        <v>613</v>
      </c>
      <c r="E2" s="2101"/>
      <c r="F2" s="2101"/>
      <c r="G2" s="51"/>
      <c r="H2" s="52"/>
      <c r="I2" s="52"/>
      <c r="J2" s="53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2077" t="s">
        <v>351</v>
      </c>
      <c r="AC2" s="2078"/>
      <c r="AD2" s="2079" t="s">
        <v>614</v>
      </c>
      <c r="AE2" s="2080"/>
      <c r="AF2" s="2079" t="s">
        <v>352</v>
      </c>
      <c r="AG2" s="2078"/>
      <c r="AH2" s="148"/>
      <c r="AI2" s="147"/>
      <c r="AJ2" s="2103"/>
      <c r="AK2" s="2103"/>
      <c r="AL2" s="2103"/>
    </row>
    <row r="3" spans="1:48" ht="48" customHeight="1" thickBot="1">
      <c r="A3" s="15"/>
      <c r="C3" s="103"/>
      <c r="D3" s="107" t="s">
        <v>615</v>
      </c>
      <c r="E3" s="105"/>
      <c r="F3" s="104"/>
      <c r="G3" s="2104" t="s">
        <v>1043</v>
      </c>
      <c r="H3" s="2104"/>
      <c r="I3" s="886" t="str">
        <f>MKC①!J3</f>
        <v>5</v>
      </c>
      <c r="J3" s="60" t="s">
        <v>616</v>
      </c>
      <c r="K3" s="58"/>
      <c r="N3" s="2110"/>
      <c r="O3" s="2110"/>
      <c r="P3" s="2110"/>
      <c r="Q3" s="59"/>
      <c r="R3" s="57"/>
      <c r="S3" s="58"/>
      <c r="T3" s="58"/>
      <c r="U3" s="58"/>
      <c r="V3" s="58"/>
      <c r="W3" s="58"/>
      <c r="X3" s="58"/>
      <c r="Y3" s="61"/>
      <c r="Z3" s="58"/>
      <c r="AA3" s="58"/>
      <c r="AB3" s="2105" t="s">
        <v>1060</v>
      </c>
      <c r="AC3" s="2106"/>
      <c r="AD3" s="2107" t="s">
        <v>1061</v>
      </c>
      <c r="AE3" s="2106"/>
      <c r="AF3" s="2107" t="s">
        <v>356</v>
      </c>
      <c r="AG3" s="2108"/>
      <c r="AH3" s="10"/>
      <c r="AI3" s="147" t="s">
        <v>617</v>
      </c>
      <c r="AJ3" s="2103">
        <f ca="1">TODAY()</f>
        <v>46164</v>
      </c>
      <c r="AK3" s="2103"/>
      <c r="AL3" s="2103"/>
      <c r="AM3" s="12"/>
      <c r="AN3" s="12"/>
      <c r="AO3" s="12"/>
      <c r="AP3" s="12"/>
      <c r="AQ3" s="12"/>
    </row>
    <row r="4" spans="1:48" ht="24" thickBot="1">
      <c r="A4" s="15"/>
      <c r="B4" s="102"/>
      <c r="C4" s="103"/>
      <c r="D4" s="102"/>
      <c r="E4" s="106"/>
      <c r="F4" s="10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2109"/>
      <c r="AC4" s="2109"/>
      <c r="AD4" s="2109"/>
      <c r="AE4" s="2109"/>
      <c r="AF4" s="2109"/>
      <c r="AG4" s="2109"/>
      <c r="AH4" s="62"/>
      <c r="AI4" s="62"/>
      <c r="AJ4" s="63"/>
      <c r="AK4" s="63"/>
      <c r="AL4" s="180"/>
    </row>
    <row r="5" spans="1:48" ht="30" customHeight="1" thickTop="1">
      <c r="A5" s="15"/>
      <c r="B5" s="2069" t="s">
        <v>1</v>
      </c>
      <c r="C5" s="136"/>
      <c r="D5" s="2071"/>
      <c r="E5" s="2073" t="s">
        <v>6</v>
      </c>
      <c r="F5" s="2075" t="s">
        <v>618</v>
      </c>
      <c r="G5" s="508">
        <f>DATE(2022,I3,1)</f>
        <v>44682</v>
      </c>
      <c r="H5" s="149">
        <f>G5+1</f>
        <v>44683</v>
      </c>
      <c r="I5" s="149">
        <f t="shared" ref="I5:AK5" si="0">H5+1</f>
        <v>44684</v>
      </c>
      <c r="J5" s="149">
        <f t="shared" si="0"/>
        <v>44685</v>
      </c>
      <c r="K5" s="149">
        <f t="shared" si="0"/>
        <v>44686</v>
      </c>
      <c r="L5" s="149">
        <f t="shared" si="0"/>
        <v>44687</v>
      </c>
      <c r="M5" s="149">
        <f t="shared" si="0"/>
        <v>44688</v>
      </c>
      <c r="N5" s="149">
        <f t="shared" si="0"/>
        <v>44689</v>
      </c>
      <c r="O5" s="149">
        <f t="shared" si="0"/>
        <v>44690</v>
      </c>
      <c r="P5" s="149">
        <f t="shared" si="0"/>
        <v>44691</v>
      </c>
      <c r="Q5" s="149">
        <f t="shared" si="0"/>
        <v>44692</v>
      </c>
      <c r="R5" s="149">
        <f t="shared" si="0"/>
        <v>44693</v>
      </c>
      <c r="S5" s="149">
        <f t="shared" si="0"/>
        <v>44694</v>
      </c>
      <c r="T5" s="149">
        <f t="shared" si="0"/>
        <v>44695</v>
      </c>
      <c r="U5" s="149">
        <f t="shared" si="0"/>
        <v>44696</v>
      </c>
      <c r="V5" s="149">
        <f t="shared" si="0"/>
        <v>44697</v>
      </c>
      <c r="W5" s="149">
        <f t="shared" si="0"/>
        <v>44698</v>
      </c>
      <c r="X5" s="149">
        <f t="shared" si="0"/>
        <v>44699</v>
      </c>
      <c r="Y5" s="149">
        <f t="shared" si="0"/>
        <v>44700</v>
      </c>
      <c r="Z5" s="149">
        <f t="shared" si="0"/>
        <v>44701</v>
      </c>
      <c r="AA5" s="149">
        <f t="shared" si="0"/>
        <v>44702</v>
      </c>
      <c r="AB5" s="149">
        <f t="shared" si="0"/>
        <v>44703</v>
      </c>
      <c r="AC5" s="149">
        <f t="shared" si="0"/>
        <v>44704</v>
      </c>
      <c r="AD5" s="149">
        <f t="shared" si="0"/>
        <v>44705</v>
      </c>
      <c r="AE5" s="149">
        <f t="shared" si="0"/>
        <v>44706</v>
      </c>
      <c r="AF5" s="149">
        <f t="shared" si="0"/>
        <v>44707</v>
      </c>
      <c r="AG5" s="149">
        <f t="shared" si="0"/>
        <v>44708</v>
      </c>
      <c r="AH5" s="149">
        <f t="shared" si="0"/>
        <v>44709</v>
      </c>
      <c r="AI5" s="149">
        <f t="shared" si="0"/>
        <v>44710</v>
      </c>
      <c r="AJ5" s="149">
        <f t="shared" si="0"/>
        <v>44711</v>
      </c>
      <c r="AK5" s="149">
        <f t="shared" si="0"/>
        <v>44712</v>
      </c>
      <c r="AL5" s="150"/>
      <c r="AN5" s="2405" t="s">
        <v>1045</v>
      </c>
      <c r="AO5" s="2406"/>
      <c r="AP5" s="2403">
        <v>22</v>
      </c>
      <c r="AQ5" s="2404"/>
    </row>
    <row r="6" spans="1:48" ht="30" customHeight="1" thickBot="1">
      <c r="A6" s="15"/>
      <c r="B6" s="2070"/>
      <c r="C6" s="137"/>
      <c r="D6" s="2072"/>
      <c r="E6" s="2074"/>
      <c r="F6" s="2076"/>
      <c r="G6" s="138">
        <f t="shared" ref="G6:AK6" si="1">+G5</f>
        <v>44682</v>
      </c>
      <c r="H6" s="138">
        <f t="shared" si="1"/>
        <v>44683</v>
      </c>
      <c r="I6" s="138">
        <f t="shared" si="1"/>
        <v>44684</v>
      </c>
      <c r="J6" s="138">
        <f t="shared" si="1"/>
        <v>44685</v>
      </c>
      <c r="K6" s="138">
        <f t="shared" si="1"/>
        <v>44686</v>
      </c>
      <c r="L6" s="138">
        <f t="shared" si="1"/>
        <v>44687</v>
      </c>
      <c r="M6" s="138">
        <f t="shared" si="1"/>
        <v>44688</v>
      </c>
      <c r="N6" s="138">
        <f t="shared" si="1"/>
        <v>44689</v>
      </c>
      <c r="O6" s="138">
        <f t="shared" si="1"/>
        <v>44690</v>
      </c>
      <c r="P6" s="138">
        <f t="shared" si="1"/>
        <v>44691</v>
      </c>
      <c r="Q6" s="138">
        <f t="shared" si="1"/>
        <v>44692</v>
      </c>
      <c r="R6" s="138">
        <f t="shared" si="1"/>
        <v>44693</v>
      </c>
      <c r="S6" s="138">
        <f t="shared" si="1"/>
        <v>44694</v>
      </c>
      <c r="T6" s="138">
        <f t="shared" si="1"/>
        <v>44695</v>
      </c>
      <c r="U6" s="138">
        <f t="shared" si="1"/>
        <v>44696</v>
      </c>
      <c r="V6" s="138">
        <f t="shared" si="1"/>
        <v>44697</v>
      </c>
      <c r="W6" s="138">
        <f t="shared" si="1"/>
        <v>44698</v>
      </c>
      <c r="X6" s="138">
        <f t="shared" si="1"/>
        <v>44699</v>
      </c>
      <c r="Y6" s="138">
        <f t="shared" si="1"/>
        <v>44700</v>
      </c>
      <c r="Z6" s="138">
        <f t="shared" si="1"/>
        <v>44701</v>
      </c>
      <c r="AA6" s="138">
        <f t="shared" si="1"/>
        <v>44702</v>
      </c>
      <c r="AB6" s="138">
        <f t="shared" si="1"/>
        <v>44703</v>
      </c>
      <c r="AC6" s="138">
        <f t="shared" si="1"/>
        <v>44704</v>
      </c>
      <c r="AD6" s="138">
        <f t="shared" si="1"/>
        <v>44705</v>
      </c>
      <c r="AE6" s="138">
        <f t="shared" si="1"/>
        <v>44706</v>
      </c>
      <c r="AF6" s="138">
        <f t="shared" si="1"/>
        <v>44707</v>
      </c>
      <c r="AG6" s="138">
        <f t="shared" si="1"/>
        <v>44708</v>
      </c>
      <c r="AH6" s="138">
        <f t="shared" si="1"/>
        <v>44709</v>
      </c>
      <c r="AI6" s="138">
        <f t="shared" si="1"/>
        <v>44710</v>
      </c>
      <c r="AJ6" s="138">
        <f t="shared" si="1"/>
        <v>44711</v>
      </c>
      <c r="AK6" s="138">
        <f t="shared" si="1"/>
        <v>44712</v>
      </c>
      <c r="AL6" s="151"/>
      <c r="AN6" s="2407"/>
      <c r="AO6" s="2408"/>
      <c r="AP6" s="2409"/>
      <c r="AQ6" s="2410"/>
    </row>
    <row r="7" spans="1:48" ht="27.75" customHeight="1" thickTop="1">
      <c r="A7" s="238" t="s">
        <v>9</v>
      </c>
      <c r="B7" s="2081" t="s">
        <v>1066</v>
      </c>
      <c r="C7" s="2067" t="s">
        <v>120</v>
      </c>
      <c r="D7" s="2068"/>
      <c r="E7" s="127">
        <f>+GL!E18</f>
        <v>0</v>
      </c>
      <c r="F7" s="128">
        <f>MLM_HP・SWA!G7</f>
        <v>0</v>
      </c>
      <c r="G7" s="798">
        <f>MLM_HP・SWA!H7</f>
        <v>0</v>
      </c>
      <c r="H7" s="798">
        <f>MLM_HP・SWA!I7</f>
        <v>0</v>
      </c>
      <c r="I7" s="798">
        <f>MLM_HP・SWA!J7</f>
        <v>0</v>
      </c>
      <c r="J7" s="798">
        <f>MLM_HP・SWA!K7</f>
        <v>0</v>
      </c>
      <c r="K7" s="798">
        <f>MLM_HP・SWA!L7</f>
        <v>0</v>
      </c>
      <c r="L7" s="798">
        <f>MLM_HP・SWA!M7</f>
        <v>108</v>
      </c>
      <c r="M7" s="798">
        <f>MLM_HP・SWA!N7</f>
        <v>72</v>
      </c>
      <c r="N7" s="798">
        <f>MLM_HP・SWA!O7</f>
        <v>36</v>
      </c>
      <c r="O7" s="798">
        <f>MLM_HP・SWA!P7</f>
        <v>0</v>
      </c>
      <c r="P7" s="798">
        <f>MLM_HP・SWA!Q7</f>
        <v>0</v>
      </c>
      <c r="Q7" s="798">
        <f>MLM_HP・SWA!R7</f>
        <v>0</v>
      </c>
      <c r="R7" s="798">
        <f>MLM_HP・SWA!S7</f>
        <v>0</v>
      </c>
      <c r="S7" s="798">
        <f>MLM_HP・SWA!T7</f>
        <v>0</v>
      </c>
      <c r="T7" s="798">
        <f>MLM_HP・SWA!U7</f>
        <v>0</v>
      </c>
      <c r="U7" s="798">
        <f>MLM_HP・SWA!V7</f>
        <v>0</v>
      </c>
      <c r="V7" s="798">
        <f>MLM_HP・SWA!W7</f>
        <v>0</v>
      </c>
      <c r="W7" s="798">
        <f>MLM_HP・SWA!X7</f>
        <v>0</v>
      </c>
      <c r="X7" s="798">
        <f>MLM_HP・SWA!Y7</f>
        <v>0</v>
      </c>
      <c r="Y7" s="798">
        <f>MLM_HP・SWA!Z7</f>
        <v>0</v>
      </c>
      <c r="Z7" s="798">
        <f>MLM_HP・SWA!AA7</f>
        <v>0</v>
      </c>
      <c r="AA7" s="798">
        <f>MLM_HP・SWA!AB7</f>
        <v>0</v>
      </c>
      <c r="AB7" s="798">
        <f>MLM_HP・SWA!AC7</f>
        <v>0</v>
      </c>
      <c r="AC7" s="798">
        <f>MLM_HP・SWA!AD7</f>
        <v>0</v>
      </c>
      <c r="AD7" s="798">
        <f>MLM_HP・SWA!AE7</f>
        <v>0</v>
      </c>
      <c r="AE7" s="798">
        <f>MLM_HP・SWA!AF7</f>
        <v>0</v>
      </c>
      <c r="AF7" s="798">
        <f>MLM_HP・SWA!AG7</f>
        <v>0</v>
      </c>
      <c r="AG7" s="798">
        <f>MLM_HP・SWA!AH7</f>
        <v>0</v>
      </c>
      <c r="AH7" s="798">
        <f>MLM_HP・SWA!AI7</f>
        <v>0</v>
      </c>
      <c r="AI7" s="798">
        <f>MLM_HP・SWA!AJ7</f>
        <v>0</v>
      </c>
      <c r="AJ7" s="798">
        <f>MLM_HP・SWA!AK7</f>
        <v>0</v>
      </c>
      <c r="AK7" s="800">
        <f>MLM_HP・SWA!AL7</f>
        <v>0</v>
      </c>
      <c r="AL7" s="181">
        <f>MLM_HP・SWA!AM7</f>
        <v>216</v>
      </c>
      <c r="AN7" s="2399" t="s">
        <v>1047</v>
      </c>
      <c r="AO7" s="2400"/>
      <c r="AP7" s="2403">
        <v>900</v>
      </c>
      <c r="AQ7" s="2404"/>
      <c r="AR7" s="46"/>
    </row>
    <row r="8" spans="1:48" ht="27.75" customHeight="1">
      <c r="A8" s="238" t="s">
        <v>9</v>
      </c>
      <c r="B8" s="2082"/>
      <c r="C8" s="2084" t="s">
        <v>621</v>
      </c>
      <c r="D8" s="2085"/>
      <c r="E8" s="80"/>
      <c r="F8" s="80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182">
        <f>SUM(G8:AK8)+F8</f>
        <v>0</v>
      </c>
      <c r="AN8" s="2399" t="s">
        <v>1048</v>
      </c>
      <c r="AO8" s="2400"/>
      <c r="AP8" s="2397">
        <v>350</v>
      </c>
      <c r="AQ8" s="2398"/>
      <c r="AR8" s="47"/>
    </row>
    <row r="9" spans="1:48" s="34" customFormat="1" ht="27.75" customHeight="1">
      <c r="A9" s="238" t="s">
        <v>9</v>
      </c>
      <c r="B9" s="2082"/>
      <c r="C9" s="2120" t="s">
        <v>622</v>
      </c>
      <c r="D9" s="2121"/>
      <c r="E9" s="122"/>
      <c r="F9" s="334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76"/>
      <c r="AN9" s="2399" t="s">
        <v>1049</v>
      </c>
      <c r="AO9" s="2400"/>
      <c r="AP9" s="2401">
        <f>AP7/AP5</f>
        <v>40.909090909090907</v>
      </c>
      <c r="AQ9" s="2402"/>
      <c r="AR9"/>
      <c r="AS9"/>
      <c r="AT9"/>
      <c r="AU9"/>
      <c r="AV9"/>
    </row>
    <row r="10" spans="1:48" ht="27.75" customHeight="1" thickBot="1">
      <c r="A10" s="238" t="s">
        <v>9</v>
      </c>
      <c r="B10" s="2082"/>
      <c r="C10" s="2049" t="s">
        <v>54</v>
      </c>
      <c r="D10" s="2050"/>
      <c r="E10" s="320"/>
      <c r="F10" s="374">
        <f>MLM_HP・SWA!G10</f>
        <v>0</v>
      </c>
      <c r="G10" s="322"/>
      <c r="H10" s="322">
        <f t="shared" ref="H10:M10" si="2">+G10+H11-H8</f>
        <v>0</v>
      </c>
      <c r="I10" s="322">
        <f t="shared" si="2"/>
        <v>0</v>
      </c>
      <c r="J10" s="322">
        <f t="shared" si="2"/>
        <v>0</v>
      </c>
      <c r="K10" s="322">
        <f t="shared" si="2"/>
        <v>0</v>
      </c>
      <c r="L10" s="322">
        <f t="shared" si="2"/>
        <v>108</v>
      </c>
      <c r="M10" s="322">
        <f t="shared" si="2"/>
        <v>180</v>
      </c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  <c r="AD10" s="322"/>
      <c r="AE10" s="322"/>
      <c r="AF10" s="322"/>
      <c r="AG10" s="322"/>
      <c r="AH10" s="322"/>
      <c r="AI10" s="322"/>
      <c r="AJ10" s="322"/>
      <c r="AK10" s="322"/>
      <c r="AL10" s="375"/>
      <c r="AP10" s="48"/>
      <c r="AQ10" s="48"/>
      <c r="AU10" s="48"/>
      <c r="AV10" s="48"/>
    </row>
    <row r="11" spans="1:48" s="34" customFormat="1" ht="27.75" customHeight="1" thickTop="1">
      <c r="A11" s="238" t="s">
        <v>9</v>
      </c>
      <c r="B11" s="2082"/>
      <c r="C11" s="2051" t="s">
        <v>40</v>
      </c>
      <c r="D11" s="2052"/>
      <c r="E11" s="152"/>
      <c r="F11" s="152">
        <f>MLM_HP・SWA!G11</f>
        <v>0</v>
      </c>
      <c r="G11" s="153">
        <f>MLM_HP・SWA!H11</f>
        <v>0</v>
      </c>
      <c r="H11" s="153">
        <f>MLM_HP・SWA!I11</f>
        <v>0</v>
      </c>
      <c r="I11" s="153">
        <f>MLM_HP・SWA!J11</f>
        <v>0</v>
      </c>
      <c r="J11" s="153">
        <f>MLM_HP・SWA!K11</f>
        <v>0</v>
      </c>
      <c r="K11" s="153">
        <f>MLM_HP・SWA!L11</f>
        <v>0</v>
      </c>
      <c r="L11" s="153">
        <f>MLM_HP・SWA!M11</f>
        <v>108</v>
      </c>
      <c r="M11" s="153">
        <f>MLM_HP・SWA!N11</f>
        <v>72</v>
      </c>
      <c r="N11" s="153">
        <f>MLM_HP・SWA!O11</f>
        <v>72</v>
      </c>
      <c r="O11" s="153">
        <f>MLM_HP・SWA!P11</f>
        <v>0</v>
      </c>
      <c r="P11" s="153">
        <f>MLM_HP・SWA!Q11</f>
        <v>0</v>
      </c>
      <c r="Q11" s="153">
        <f>MLM_HP・SWA!R11</f>
        <v>0</v>
      </c>
      <c r="R11" s="153">
        <f>MLM_HP・SWA!S11</f>
        <v>0</v>
      </c>
      <c r="S11" s="153">
        <f>MLM_HP・SWA!T11</f>
        <v>0</v>
      </c>
      <c r="T11" s="153">
        <f>MLM_HP・SWA!U11</f>
        <v>0</v>
      </c>
      <c r="U11" s="153">
        <f>MLM_HP・SWA!V11</f>
        <v>0</v>
      </c>
      <c r="V11" s="153">
        <f>MLM_HP・SWA!W11</f>
        <v>0</v>
      </c>
      <c r="W11" s="153">
        <f>MLM_HP・SWA!X11</f>
        <v>0</v>
      </c>
      <c r="X11" s="153">
        <f>MLM_HP・SWA!Y11</f>
        <v>0</v>
      </c>
      <c r="Y11" s="153">
        <f>MLM_HP・SWA!Z11</f>
        <v>0</v>
      </c>
      <c r="Z11" s="153">
        <f>MLM_HP・SWA!AA11</f>
        <v>0</v>
      </c>
      <c r="AA11" s="153">
        <f>MLM_HP・SWA!AB11</f>
        <v>0</v>
      </c>
      <c r="AB11" s="153">
        <f>MLM_HP・SWA!AC11</f>
        <v>0</v>
      </c>
      <c r="AC11" s="153">
        <f>MLM_HP・SWA!AD11</f>
        <v>0</v>
      </c>
      <c r="AD11" s="153">
        <f>MLM_HP・SWA!AE11</f>
        <v>0</v>
      </c>
      <c r="AE11" s="153">
        <f>MLM_HP・SWA!AF11</f>
        <v>0</v>
      </c>
      <c r="AF11" s="153">
        <f>MLM_HP・SWA!AG11</f>
        <v>0</v>
      </c>
      <c r="AG11" s="153">
        <f>MLM_HP・SWA!AH11</f>
        <v>0</v>
      </c>
      <c r="AH11" s="153">
        <f>MLM_HP・SWA!AI11</f>
        <v>0</v>
      </c>
      <c r="AI11" s="153">
        <f>MLM_HP・SWA!AJ11</f>
        <v>0</v>
      </c>
      <c r="AJ11" s="153">
        <f>MLM_HP・SWA!AK11</f>
        <v>0</v>
      </c>
      <c r="AK11" s="153">
        <f>MLM_HP・SWA!AL11</f>
        <v>0</v>
      </c>
      <c r="AL11" s="155">
        <f>MLM_HP・SWA!AM11</f>
        <v>252</v>
      </c>
      <c r="AN11" s="2399" t="s">
        <v>1052</v>
      </c>
      <c r="AO11" s="2400"/>
      <c r="AP11" s="2401">
        <f>(AP8-F10)/AP5</f>
        <v>15.909090909090908</v>
      </c>
      <c r="AQ11" s="2402"/>
      <c r="AR11"/>
      <c r="AS11"/>
      <c r="AT11"/>
      <c r="AU11"/>
      <c r="AV11"/>
    </row>
    <row r="12" spans="1:48" ht="27.75" customHeight="1">
      <c r="A12" s="238" t="s">
        <v>9</v>
      </c>
      <c r="B12" s="2082"/>
      <c r="C12" s="2053" t="s">
        <v>140</v>
      </c>
      <c r="D12" s="2054"/>
      <c r="E12" s="123"/>
      <c r="F12" s="120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32"/>
      <c r="AN12" s="49"/>
      <c r="AO12" s="49"/>
      <c r="AP12" s="118"/>
      <c r="AQ12" s="118"/>
      <c r="AS12" s="455"/>
      <c r="AT12" s="456"/>
      <c r="AU12" s="457"/>
      <c r="AV12" s="458"/>
    </row>
    <row r="13" spans="1:48" ht="27.75" customHeight="1">
      <c r="A13" s="238" t="s">
        <v>9</v>
      </c>
      <c r="B13" s="2082"/>
      <c r="C13" s="2122" t="s">
        <v>623</v>
      </c>
      <c r="D13" s="2123"/>
      <c r="E13" s="80"/>
      <c r="F13" s="80"/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327"/>
      <c r="AH13" s="327"/>
      <c r="AI13" s="327"/>
      <c r="AJ13" s="327"/>
      <c r="AK13" s="327"/>
      <c r="AL13" s="372"/>
      <c r="AN13" s="49"/>
      <c r="AO13" s="49"/>
      <c r="AP13" s="118"/>
      <c r="AQ13" s="118"/>
      <c r="AS13" s="455"/>
      <c r="AT13" s="456"/>
      <c r="AU13" s="457"/>
      <c r="AV13" s="458"/>
    </row>
    <row r="14" spans="1:48" ht="27.75" customHeight="1">
      <c r="A14" s="238" t="s">
        <v>9</v>
      </c>
      <c r="B14" s="2082"/>
      <c r="C14" s="2124" t="s">
        <v>624</v>
      </c>
      <c r="D14" s="2125"/>
      <c r="E14" s="124"/>
      <c r="F14" s="122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29"/>
      <c r="AJ14" s="329"/>
      <c r="AK14" s="329"/>
      <c r="AL14" s="380"/>
      <c r="AS14" s="2399" t="s">
        <v>1050</v>
      </c>
      <c r="AT14" s="2400"/>
      <c r="AU14" s="2397" t="e">
        <f>F15+AP7-#REF!*AP5</f>
        <v>#REF!</v>
      </c>
      <c r="AV14" s="2398"/>
    </row>
    <row r="15" spans="1:48" ht="27.75" customHeight="1">
      <c r="A15" s="238" t="s">
        <v>9</v>
      </c>
      <c r="B15" s="2082"/>
      <c r="C15" s="2059" t="s">
        <v>53</v>
      </c>
      <c r="D15" s="2060"/>
      <c r="E15" s="174"/>
      <c r="F15" s="175">
        <f>MLM_HP・SWA!G15</f>
        <v>619</v>
      </c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383"/>
    </row>
    <row r="16" spans="1:48" ht="27.75" customHeight="1">
      <c r="A16" s="238" t="s">
        <v>9</v>
      </c>
      <c r="B16" s="2082"/>
      <c r="C16" s="2090" t="s">
        <v>625</v>
      </c>
      <c r="D16" s="2102"/>
      <c r="E16" s="2086" t="s">
        <v>626</v>
      </c>
      <c r="F16" s="125">
        <f>MLM_HP・SWA!G16</f>
        <v>0</v>
      </c>
      <c r="G16" s="116">
        <f>MLM_HP・SWA!H16</f>
        <v>0</v>
      </c>
      <c r="H16" s="116">
        <f>MLM_HP・SWA!I16</f>
        <v>0</v>
      </c>
      <c r="I16" s="116">
        <f>MLM_HP・SWA!J16</f>
        <v>0</v>
      </c>
      <c r="J16" s="116">
        <f>MLM_HP・SWA!K16</f>
        <v>0</v>
      </c>
      <c r="K16" s="116">
        <f>MLM_HP・SWA!L16</f>
        <v>0</v>
      </c>
      <c r="L16" s="116">
        <f>MLM_HP・SWA!M16</f>
        <v>0</v>
      </c>
      <c r="M16" s="116">
        <f>MLM_HP・SWA!N16</f>
        <v>0</v>
      </c>
      <c r="N16" s="116">
        <f>MLM_HP・SWA!O16</f>
        <v>0</v>
      </c>
      <c r="O16" s="116">
        <f>MLM_HP・SWA!P16</f>
        <v>0</v>
      </c>
      <c r="P16" s="116">
        <f>MLM_HP・SWA!Q16</f>
        <v>0</v>
      </c>
      <c r="Q16" s="116">
        <f>MLM_HP・SWA!R16</f>
        <v>0</v>
      </c>
      <c r="R16" s="116">
        <f>MLM_HP・SWA!S16</f>
        <v>0</v>
      </c>
      <c r="S16" s="116">
        <f>MLM_HP・SWA!T16</f>
        <v>0</v>
      </c>
      <c r="T16" s="116">
        <f>MLM_HP・SWA!U16</f>
        <v>0</v>
      </c>
      <c r="U16" s="116">
        <f>MLM_HP・SWA!V16</f>
        <v>0</v>
      </c>
      <c r="V16" s="116">
        <f>MLM_HP・SWA!W16</f>
        <v>0</v>
      </c>
      <c r="W16" s="116">
        <f>MLM_HP・SWA!X16</f>
        <v>0</v>
      </c>
      <c r="X16" s="116">
        <f>MLM_HP・SWA!Y16</f>
        <v>0</v>
      </c>
      <c r="Y16" s="116">
        <f>MLM_HP・SWA!Z16</f>
        <v>0</v>
      </c>
      <c r="Z16" s="116">
        <f>MLM_HP・SWA!AA16</f>
        <v>0</v>
      </c>
      <c r="AA16" s="116">
        <f>MLM_HP・SWA!AB16</f>
        <v>0</v>
      </c>
      <c r="AB16" s="116">
        <f>MLM_HP・SWA!AC16</f>
        <v>0</v>
      </c>
      <c r="AC16" s="116">
        <f>MLM_HP・SWA!AD16</f>
        <v>0</v>
      </c>
      <c r="AD16" s="116">
        <f>MLM_HP・SWA!AE16</f>
        <v>0</v>
      </c>
      <c r="AE16" s="116">
        <f>MLM_HP・SWA!AF16</f>
        <v>0</v>
      </c>
      <c r="AF16" s="116">
        <f>MLM_HP・SWA!AG16</f>
        <v>0</v>
      </c>
      <c r="AG16" s="116">
        <f>MLM_HP・SWA!AH16</f>
        <v>0</v>
      </c>
      <c r="AH16" s="116">
        <f>MLM_HP・SWA!AI16</f>
        <v>0</v>
      </c>
      <c r="AI16" s="116">
        <f>MLM_HP・SWA!AJ16</f>
        <v>0</v>
      </c>
      <c r="AJ16" s="116">
        <f>MLM_HP・SWA!AK16</f>
        <v>0</v>
      </c>
      <c r="AK16" s="117">
        <f>MLM_HP・SWA!AL16</f>
        <v>0</v>
      </c>
      <c r="AL16" s="183">
        <f>MLM_HP・SWA!AM16</f>
        <v>0</v>
      </c>
    </row>
    <row r="17" spans="1:48" ht="27.75" customHeight="1">
      <c r="A17" s="238" t="s">
        <v>9</v>
      </c>
      <c r="B17" s="2082"/>
      <c r="C17" s="2089" t="s">
        <v>627</v>
      </c>
      <c r="D17" s="2092"/>
      <c r="E17" s="2087"/>
      <c r="F17" s="21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184">
        <f>SUM(G17:AK17)</f>
        <v>0</v>
      </c>
    </row>
    <row r="18" spans="1:48" ht="27.75" customHeight="1">
      <c r="A18" s="238" t="s">
        <v>9</v>
      </c>
      <c r="B18" s="2082"/>
      <c r="C18" s="2093" t="s">
        <v>628</v>
      </c>
      <c r="D18" s="2094"/>
      <c r="E18" s="2087"/>
      <c r="F18" s="213"/>
      <c r="G18" s="331"/>
      <c r="H18" s="331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31"/>
      <c r="V18" s="331"/>
      <c r="W18" s="331"/>
      <c r="X18" s="331"/>
      <c r="Y18" s="331"/>
      <c r="Z18" s="331"/>
      <c r="AA18" s="331"/>
      <c r="AB18" s="331"/>
      <c r="AC18" s="331"/>
      <c r="AD18" s="331"/>
      <c r="AE18" s="331"/>
      <c r="AF18" s="331"/>
      <c r="AG18" s="331"/>
      <c r="AH18" s="331"/>
      <c r="AI18" s="331"/>
      <c r="AJ18" s="331"/>
      <c r="AK18" s="331"/>
      <c r="AL18" s="382"/>
    </row>
    <row r="19" spans="1:48" ht="27.75" customHeight="1">
      <c r="A19" s="238" t="s">
        <v>9</v>
      </c>
      <c r="B19" s="2082"/>
      <c r="C19" s="2095" t="s">
        <v>629</v>
      </c>
      <c r="D19" s="2096"/>
      <c r="E19" s="2087"/>
      <c r="F19" s="171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377"/>
      <c r="AL19" s="381"/>
      <c r="AU19" s="48"/>
      <c r="AV19" s="48"/>
    </row>
    <row r="20" spans="1:48" ht="27.75" customHeight="1">
      <c r="A20" s="238" t="s">
        <v>9</v>
      </c>
      <c r="B20" s="2082"/>
      <c r="C20" s="2090" t="s">
        <v>630</v>
      </c>
      <c r="D20" s="2102"/>
      <c r="E20" s="2087"/>
      <c r="F20" s="125">
        <f>MLM_HP・SWA!G20</f>
        <v>0</v>
      </c>
      <c r="G20" s="116">
        <f>MLM_HP・SWA!H20</f>
        <v>0</v>
      </c>
      <c r="H20" s="116">
        <f>MLM_HP・SWA!I20</f>
        <v>0</v>
      </c>
      <c r="I20" s="116">
        <f>MLM_HP・SWA!J20</f>
        <v>0</v>
      </c>
      <c r="J20" s="116">
        <f>MLM_HP・SWA!K20</f>
        <v>0</v>
      </c>
      <c r="K20" s="116">
        <f>MLM_HP・SWA!L20</f>
        <v>0</v>
      </c>
      <c r="L20" s="116">
        <f>MLM_HP・SWA!M20</f>
        <v>0</v>
      </c>
      <c r="M20" s="116">
        <f>MLM_HP・SWA!N20</f>
        <v>0</v>
      </c>
      <c r="N20" s="116">
        <f>MLM_HP・SWA!O20</f>
        <v>0</v>
      </c>
      <c r="O20" s="116">
        <f>MLM_HP・SWA!P20</f>
        <v>0</v>
      </c>
      <c r="P20" s="116">
        <f>MLM_HP・SWA!Q20</f>
        <v>0</v>
      </c>
      <c r="Q20" s="116">
        <f>MLM_HP・SWA!R20</f>
        <v>0</v>
      </c>
      <c r="R20" s="116">
        <f>MLM_HP・SWA!S20</f>
        <v>0</v>
      </c>
      <c r="S20" s="116">
        <f>MLM_HP・SWA!T20</f>
        <v>0</v>
      </c>
      <c r="T20" s="116">
        <f>MLM_HP・SWA!U20</f>
        <v>0</v>
      </c>
      <c r="U20" s="116">
        <f>MLM_HP・SWA!V20</f>
        <v>0</v>
      </c>
      <c r="V20" s="116">
        <f>MLM_HP・SWA!W20</f>
        <v>0</v>
      </c>
      <c r="W20" s="116">
        <f>MLM_HP・SWA!X20</f>
        <v>0</v>
      </c>
      <c r="X20" s="116">
        <f>MLM_HP・SWA!Y20</f>
        <v>0</v>
      </c>
      <c r="Y20" s="116">
        <f>MLM_HP・SWA!Z20</f>
        <v>0</v>
      </c>
      <c r="Z20" s="116">
        <f>MLM_HP・SWA!AA20</f>
        <v>0</v>
      </c>
      <c r="AA20" s="116">
        <f>MLM_HP・SWA!AB20</f>
        <v>0</v>
      </c>
      <c r="AB20" s="116">
        <f>MLM_HP・SWA!AC20</f>
        <v>0</v>
      </c>
      <c r="AC20" s="116">
        <f>MLM_HP・SWA!AD20</f>
        <v>0</v>
      </c>
      <c r="AD20" s="116">
        <f>MLM_HP・SWA!AE20</f>
        <v>0</v>
      </c>
      <c r="AE20" s="116">
        <f>MLM_HP・SWA!AF20</f>
        <v>0</v>
      </c>
      <c r="AF20" s="116">
        <f>MLM_HP・SWA!AG20</f>
        <v>0</v>
      </c>
      <c r="AG20" s="116">
        <f>MLM_HP・SWA!AH20</f>
        <v>0</v>
      </c>
      <c r="AH20" s="116">
        <f>MLM_HP・SWA!AI20</f>
        <v>0</v>
      </c>
      <c r="AI20" s="116">
        <f>MLM_HP・SWA!AJ20</f>
        <v>0</v>
      </c>
      <c r="AJ20" s="116">
        <f>MLM_HP・SWA!AK20</f>
        <v>0</v>
      </c>
      <c r="AK20" s="117">
        <f>MLM_HP・SWA!AL20</f>
        <v>0</v>
      </c>
      <c r="AL20" s="183">
        <f>MLM_HP・SWA!AM20</f>
        <v>0</v>
      </c>
    </row>
    <row r="21" spans="1:48" ht="27.75" customHeight="1">
      <c r="A21" s="238" t="s">
        <v>9</v>
      </c>
      <c r="B21" s="2082"/>
      <c r="C21" s="2089" t="s">
        <v>631</v>
      </c>
      <c r="D21" s="2092"/>
      <c r="E21" s="2087"/>
      <c r="F21" s="80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39"/>
      <c r="AL21" s="184"/>
    </row>
    <row r="22" spans="1:48" ht="27.75" customHeight="1">
      <c r="A22" s="238" t="s">
        <v>9</v>
      </c>
      <c r="B22" s="2082"/>
      <c r="C22" s="2097" t="s">
        <v>629</v>
      </c>
      <c r="D22" s="2133"/>
      <c r="E22" s="2087"/>
      <c r="F22" s="122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79"/>
      <c r="AL22" s="380"/>
      <c r="AU22" s="48"/>
      <c r="AV22" s="48"/>
    </row>
    <row r="23" spans="1:48" ht="27.75" customHeight="1" thickBot="1">
      <c r="A23" s="238" t="s">
        <v>9</v>
      </c>
      <c r="B23" s="2083"/>
      <c r="C23" s="2232" t="s">
        <v>52</v>
      </c>
      <c r="D23" s="2233"/>
      <c r="E23" s="2088"/>
      <c r="F23" s="337">
        <f>MLM_HP・SWA!G23</f>
        <v>0</v>
      </c>
      <c r="G23" s="392"/>
      <c r="H23" s="392"/>
      <c r="I23" s="392"/>
      <c r="J23" s="392"/>
      <c r="K23" s="392"/>
      <c r="L23" s="392"/>
      <c r="M23" s="392"/>
      <c r="N23" s="392"/>
      <c r="O23" s="392"/>
      <c r="P23" s="392"/>
      <c r="Q23" s="392"/>
      <c r="R23" s="392"/>
      <c r="S23" s="392"/>
      <c r="T23" s="392"/>
      <c r="U23" s="392"/>
      <c r="V23" s="392"/>
      <c r="W23" s="392"/>
      <c r="X23" s="392"/>
      <c r="Y23" s="392"/>
      <c r="Z23" s="392"/>
      <c r="AA23" s="392"/>
      <c r="AB23" s="392"/>
      <c r="AC23" s="392"/>
      <c r="AD23" s="392"/>
      <c r="AE23" s="392"/>
      <c r="AF23" s="392"/>
      <c r="AG23" s="392"/>
      <c r="AH23" s="392"/>
      <c r="AI23" s="392"/>
      <c r="AJ23" s="392"/>
      <c r="AK23" s="392"/>
      <c r="AL23" s="378"/>
    </row>
    <row r="24" spans="1:48" ht="30" hidden="1" customHeight="1" thickTop="1">
      <c r="A24" s="238" t="s">
        <v>4</v>
      </c>
      <c r="B24" s="2082" t="s">
        <v>1067</v>
      </c>
      <c r="C24" s="2111" t="s">
        <v>220</v>
      </c>
      <c r="D24" s="233" t="s">
        <v>148</v>
      </c>
      <c r="E24" s="234"/>
      <c r="F24" s="234"/>
      <c r="G24" s="239">
        <f t="shared" ref="G24:AK24" si="3">+G12</f>
        <v>0</v>
      </c>
      <c r="H24" s="239">
        <f t="shared" si="3"/>
        <v>0</v>
      </c>
      <c r="I24" s="239">
        <f t="shared" si="3"/>
        <v>0</v>
      </c>
      <c r="J24" s="239">
        <f t="shared" si="3"/>
        <v>0</v>
      </c>
      <c r="K24" s="239">
        <f t="shared" si="3"/>
        <v>0</v>
      </c>
      <c r="L24" s="239">
        <f t="shared" si="3"/>
        <v>0</v>
      </c>
      <c r="M24" s="239">
        <f t="shared" si="3"/>
        <v>0</v>
      </c>
      <c r="N24" s="239">
        <f t="shared" si="3"/>
        <v>0</v>
      </c>
      <c r="O24" s="239">
        <f t="shared" si="3"/>
        <v>0</v>
      </c>
      <c r="P24" s="239">
        <f t="shared" si="3"/>
        <v>0</v>
      </c>
      <c r="Q24" s="239">
        <f t="shared" si="3"/>
        <v>0</v>
      </c>
      <c r="R24" s="239">
        <f t="shared" si="3"/>
        <v>0</v>
      </c>
      <c r="S24" s="239">
        <f t="shared" si="3"/>
        <v>0</v>
      </c>
      <c r="T24" s="239">
        <f t="shared" si="3"/>
        <v>0</v>
      </c>
      <c r="U24" s="239">
        <f t="shared" si="3"/>
        <v>0</v>
      </c>
      <c r="V24" s="239">
        <f t="shared" si="3"/>
        <v>0</v>
      </c>
      <c r="W24" s="239">
        <f t="shared" si="3"/>
        <v>0</v>
      </c>
      <c r="X24" s="239">
        <f t="shared" si="3"/>
        <v>0</v>
      </c>
      <c r="Y24" s="239">
        <f t="shared" si="3"/>
        <v>0</v>
      </c>
      <c r="Z24" s="239">
        <f t="shared" si="3"/>
        <v>0</v>
      </c>
      <c r="AA24" s="239">
        <f t="shared" si="3"/>
        <v>0</v>
      </c>
      <c r="AB24" s="239">
        <f t="shared" si="3"/>
        <v>0</v>
      </c>
      <c r="AC24" s="239">
        <f t="shared" si="3"/>
        <v>0</v>
      </c>
      <c r="AD24" s="239">
        <f t="shared" si="3"/>
        <v>0</v>
      </c>
      <c r="AE24" s="239">
        <f t="shared" si="3"/>
        <v>0</v>
      </c>
      <c r="AF24" s="239">
        <f t="shared" si="3"/>
        <v>0</v>
      </c>
      <c r="AG24" s="239">
        <f t="shared" si="3"/>
        <v>0</v>
      </c>
      <c r="AH24" s="239">
        <f t="shared" si="3"/>
        <v>0</v>
      </c>
      <c r="AI24" s="239">
        <f t="shared" si="3"/>
        <v>0</v>
      </c>
      <c r="AJ24" s="239">
        <f t="shared" si="3"/>
        <v>0</v>
      </c>
      <c r="AK24" s="239">
        <f t="shared" si="3"/>
        <v>0</v>
      </c>
      <c r="AL24" s="269">
        <f>SUM(G24:AK24)</f>
        <v>0</v>
      </c>
      <c r="AN24" s="238" t="s">
        <v>635</v>
      </c>
    </row>
    <row r="25" spans="1:48" ht="30" hidden="1" customHeight="1">
      <c r="A25" s="238" t="s">
        <v>4</v>
      </c>
      <c r="B25" s="2082"/>
      <c r="C25" s="2112"/>
      <c r="D25" s="215" t="s">
        <v>636</v>
      </c>
      <c r="E25" s="221"/>
      <c r="F25" s="221"/>
      <c r="G25" s="240">
        <f t="shared" ref="G25:AK25" si="4">+G13+G18</f>
        <v>0</v>
      </c>
      <c r="H25" s="240">
        <f t="shared" si="4"/>
        <v>0</v>
      </c>
      <c r="I25" s="240">
        <f t="shared" si="4"/>
        <v>0</v>
      </c>
      <c r="J25" s="240">
        <f t="shared" si="4"/>
        <v>0</v>
      </c>
      <c r="K25" s="240">
        <f t="shared" si="4"/>
        <v>0</v>
      </c>
      <c r="L25" s="240">
        <f t="shared" si="4"/>
        <v>0</v>
      </c>
      <c r="M25" s="240">
        <f t="shared" si="4"/>
        <v>0</v>
      </c>
      <c r="N25" s="240">
        <f t="shared" si="4"/>
        <v>0</v>
      </c>
      <c r="O25" s="240">
        <f t="shared" si="4"/>
        <v>0</v>
      </c>
      <c r="P25" s="240">
        <f t="shared" si="4"/>
        <v>0</v>
      </c>
      <c r="Q25" s="240">
        <f t="shared" si="4"/>
        <v>0</v>
      </c>
      <c r="R25" s="240">
        <f t="shared" si="4"/>
        <v>0</v>
      </c>
      <c r="S25" s="240">
        <f t="shared" si="4"/>
        <v>0</v>
      </c>
      <c r="T25" s="240">
        <f t="shared" si="4"/>
        <v>0</v>
      </c>
      <c r="U25" s="240">
        <f t="shared" si="4"/>
        <v>0</v>
      </c>
      <c r="V25" s="240">
        <f t="shared" si="4"/>
        <v>0</v>
      </c>
      <c r="W25" s="240">
        <f t="shared" si="4"/>
        <v>0</v>
      </c>
      <c r="X25" s="240">
        <f t="shared" si="4"/>
        <v>0</v>
      </c>
      <c r="Y25" s="240">
        <f t="shared" si="4"/>
        <v>0</v>
      </c>
      <c r="Z25" s="240">
        <f t="shared" si="4"/>
        <v>0</v>
      </c>
      <c r="AA25" s="240">
        <f t="shared" si="4"/>
        <v>0</v>
      </c>
      <c r="AB25" s="240">
        <f t="shared" si="4"/>
        <v>0</v>
      </c>
      <c r="AC25" s="240">
        <f t="shared" si="4"/>
        <v>0</v>
      </c>
      <c r="AD25" s="240">
        <f t="shared" si="4"/>
        <v>0</v>
      </c>
      <c r="AE25" s="240">
        <f t="shared" si="4"/>
        <v>0</v>
      </c>
      <c r="AF25" s="240">
        <f t="shared" si="4"/>
        <v>0</v>
      </c>
      <c r="AG25" s="240">
        <f t="shared" si="4"/>
        <v>0</v>
      </c>
      <c r="AH25" s="240">
        <f t="shared" si="4"/>
        <v>0</v>
      </c>
      <c r="AI25" s="240">
        <f t="shared" si="4"/>
        <v>0</v>
      </c>
      <c r="AJ25" s="240">
        <f t="shared" si="4"/>
        <v>0</v>
      </c>
      <c r="AK25" s="240">
        <f t="shared" si="4"/>
        <v>0</v>
      </c>
      <c r="AL25" s="257">
        <f t="shared" ref="AL25:AL32" si="5">SUM(G25:AK25)</f>
        <v>0</v>
      </c>
      <c r="AN25" s="289" t="e">
        <f>+AL24/(AL25+AL24)</f>
        <v>#DIV/0!</v>
      </c>
    </row>
    <row r="26" spans="1:48" ht="30" hidden="1" customHeight="1">
      <c r="A26" s="238" t="s">
        <v>4</v>
      </c>
      <c r="B26" s="2082"/>
      <c r="C26" s="2113" t="s">
        <v>134</v>
      </c>
      <c r="D26" s="214" t="s">
        <v>148</v>
      </c>
      <c r="E26" s="220"/>
      <c r="F26" s="220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  <c r="AJ26" s="242"/>
      <c r="AK26" s="242"/>
      <c r="AL26" s="258">
        <f t="shared" si="5"/>
        <v>0</v>
      </c>
    </row>
    <row r="27" spans="1:48" ht="30" hidden="1" customHeight="1">
      <c r="A27" s="238" t="s">
        <v>4</v>
      </c>
      <c r="B27" s="2082"/>
      <c r="C27" s="2112"/>
      <c r="D27" s="215" t="s">
        <v>636</v>
      </c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59">
        <f t="shared" si="5"/>
        <v>0</v>
      </c>
      <c r="AN27" s="289" t="e">
        <f>+AL26/(AL27+AL26)</f>
        <v>#DIV/0!</v>
      </c>
    </row>
    <row r="28" spans="1:48" ht="30" hidden="1" customHeight="1">
      <c r="A28" s="238" t="s">
        <v>4</v>
      </c>
      <c r="B28" s="2082"/>
      <c r="C28" s="2113" t="s">
        <v>129</v>
      </c>
      <c r="D28" s="214" t="s">
        <v>148</v>
      </c>
      <c r="E28" s="220"/>
      <c r="F28" s="220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  <c r="AJ28" s="242"/>
      <c r="AK28" s="242"/>
      <c r="AL28" s="258">
        <f t="shared" si="5"/>
        <v>0</v>
      </c>
    </row>
    <row r="29" spans="1:48" ht="30" hidden="1" customHeight="1">
      <c r="A29" s="238" t="s">
        <v>4</v>
      </c>
      <c r="B29" s="2082"/>
      <c r="C29" s="2112"/>
      <c r="D29" s="215" t="s">
        <v>636</v>
      </c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59">
        <f t="shared" si="5"/>
        <v>0</v>
      </c>
      <c r="AN29" s="289" t="e">
        <f>+AL28/(AL29+AL28)</f>
        <v>#DIV/0!</v>
      </c>
    </row>
    <row r="30" spans="1:48" ht="30" hidden="1" customHeight="1">
      <c r="A30" s="238" t="s">
        <v>4</v>
      </c>
      <c r="B30" s="2082"/>
      <c r="C30" s="2111" t="s">
        <v>4</v>
      </c>
      <c r="D30" s="214" t="s">
        <v>148</v>
      </c>
      <c r="E30" s="222"/>
      <c r="F30" s="222"/>
      <c r="G30" s="270">
        <f>+G34</f>
        <v>0</v>
      </c>
      <c r="H30" s="270">
        <f t="shared" ref="H30:AK30" si="6">+H34</f>
        <v>0</v>
      </c>
      <c r="I30" s="270">
        <f t="shared" si="6"/>
        <v>0</v>
      </c>
      <c r="J30" s="270">
        <f t="shared" si="6"/>
        <v>0</v>
      </c>
      <c r="K30" s="270">
        <f t="shared" si="6"/>
        <v>0</v>
      </c>
      <c r="L30" s="270">
        <f t="shared" si="6"/>
        <v>0</v>
      </c>
      <c r="M30" s="270">
        <f t="shared" si="6"/>
        <v>0</v>
      </c>
      <c r="N30" s="270">
        <f t="shared" si="6"/>
        <v>0</v>
      </c>
      <c r="O30" s="270">
        <f t="shared" si="6"/>
        <v>0</v>
      </c>
      <c r="P30" s="270">
        <f t="shared" si="6"/>
        <v>0</v>
      </c>
      <c r="Q30" s="270">
        <f t="shared" si="6"/>
        <v>0</v>
      </c>
      <c r="R30" s="270">
        <f t="shared" si="6"/>
        <v>0</v>
      </c>
      <c r="S30" s="270">
        <f t="shared" si="6"/>
        <v>0</v>
      </c>
      <c r="T30" s="270">
        <f t="shared" si="6"/>
        <v>0</v>
      </c>
      <c r="U30" s="270">
        <f t="shared" si="6"/>
        <v>0</v>
      </c>
      <c r="V30" s="270">
        <f t="shared" si="6"/>
        <v>0</v>
      </c>
      <c r="W30" s="270">
        <f t="shared" si="6"/>
        <v>0</v>
      </c>
      <c r="X30" s="270">
        <f t="shared" si="6"/>
        <v>0</v>
      </c>
      <c r="Y30" s="270">
        <f t="shared" si="6"/>
        <v>0</v>
      </c>
      <c r="Z30" s="270">
        <f t="shared" si="6"/>
        <v>0</v>
      </c>
      <c r="AA30" s="270">
        <f t="shared" si="6"/>
        <v>0</v>
      </c>
      <c r="AB30" s="270">
        <f t="shared" si="6"/>
        <v>0</v>
      </c>
      <c r="AC30" s="270">
        <f t="shared" si="6"/>
        <v>0</v>
      </c>
      <c r="AD30" s="270">
        <f t="shared" si="6"/>
        <v>0</v>
      </c>
      <c r="AE30" s="270">
        <f t="shared" si="6"/>
        <v>0</v>
      </c>
      <c r="AF30" s="270">
        <f t="shared" si="6"/>
        <v>0</v>
      </c>
      <c r="AG30" s="270">
        <f t="shared" si="6"/>
        <v>0</v>
      </c>
      <c r="AH30" s="270">
        <f t="shared" si="6"/>
        <v>0</v>
      </c>
      <c r="AI30" s="270">
        <f t="shared" si="6"/>
        <v>0</v>
      </c>
      <c r="AJ30" s="270">
        <f t="shared" si="6"/>
        <v>0</v>
      </c>
      <c r="AK30" s="270">
        <f t="shared" si="6"/>
        <v>0</v>
      </c>
      <c r="AL30" s="258">
        <f t="shared" si="5"/>
        <v>0</v>
      </c>
    </row>
    <row r="31" spans="1:48" ht="30" hidden="1" customHeight="1" thickBot="1">
      <c r="A31" s="238" t="s">
        <v>4</v>
      </c>
      <c r="B31" s="2082"/>
      <c r="C31" s="2114"/>
      <c r="D31" s="216" t="s">
        <v>636</v>
      </c>
      <c r="E31" s="223"/>
      <c r="F31" s="223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59">
        <f t="shared" si="5"/>
        <v>0</v>
      </c>
      <c r="AN31" s="289" t="e">
        <f>+AL30/(AL31+AL30)</f>
        <v>#DIV/0!</v>
      </c>
    </row>
    <row r="32" spans="1:48" ht="30" hidden="1" customHeight="1" thickTop="1">
      <c r="A32" s="238" t="s">
        <v>4</v>
      </c>
      <c r="B32" s="2082"/>
      <c r="C32" s="225" t="s">
        <v>637</v>
      </c>
      <c r="D32" s="226" t="s">
        <v>7</v>
      </c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60">
        <f t="shared" si="5"/>
        <v>0</v>
      </c>
    </row>
    <row r="33" spans="1:48" ht="30" hidden="1" customHeight="1">
      <c r="A33" s="238" t="s">
        <v>4</v>
      </c>
      <c r="B33" s="2082"/>
      <c r="C33" s="2063" t="s">
        <v>51</v>
      </c>
      <c r="D33" s="2064"/>
      <c r="E33" s="224"/>
      <c r="F33" s="272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  <c r="AJ33" s="243"/>
      <c r="AK33" s="243"/>
      <c r="AL33" s="261"/>
    </row>
    <row r="34" spans="1:48" ht="30" hidden="1" customHeight="1">
      <c r="A34" s="238" t="s">
        <v>4</v>
      </c>
      <c r="B34" s="2082"/>
      <c r="C34" s="2055" t="s">
        <v>144</v>
      </c>
      <c r="D34" s="2056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62">
        <f>SUM(G34:AK34)</f>
        <v>0</v>
      </c>
      <c r="AN34" s="238" t="s">
        <v>638</v>
      </c>
    </row>
    <row r="35" spans="1:48" ht="30" hidden="1" customHeight="1">
      <c r="A35" s="238" t="s">
        <v>4</v>
      </c>
      <c r="B35" s="2082"/>
      <c r="C35" s="2057" t="s">
        <v>148</v>
      </c>
      <c r="D35" s="2058"/>
      <c r="E35" s="244"/>
      <c r="F35" s="244"/>
      <c r="G35" s="217">
        <f>+G30-G29-G27-G25</f>
        <v>0</v>
      </c>
      <c r="H35" s="217">
        <f t="shared" ref="H35:AK35" si="7">+H30-H29-H27-H25</f>
        <v>0</v>
      </c>
      <c r="I35" s="217">
        <f t="shared" si="7"/>
        <v>0</v>
      </c>
      <c r="J35" s="217">
        <f t="shared" si="7"/>
        <v>0</v>
      </c>
      <c r="K35" s="217">
        <f t="shared" si="7"/>
        <v>0</v>
      </c>
      <c r="L35" s="217">
        <f t="shared" si="7"/>
        <v>0</v>
      </c>
      <c r="M35" s="217">
        <f t="shared" si="7"/>
        <v>0</v>
      </c>
      <c r="N35" s="217">
        <f t="shared" si="7"/>
        <v>0</v>
      </c>
      <c r="O35" s="217">
        <f t="shared" si="7"/>
        <v>0</v>
      </c>
      <c r="P35" s="217">
        <f t="shared" si="7"/>
        <v>0</v>
      </c>
      <c r="Q35" s="217">
        <f t="shared" si="7"/>
        <v>0</v>
      </c>
      <c r="R35" s="217">
        <f t="shared" si="7"/>
        <v>0</v>
      </c>
      <c r="S35" s="217">
        <f t="shared" si="7"/>
        <v>0</v>
      </c>
      <c r="T35" s="217">
        <f t="shared" si="7"/>
        <v>0</v>
      </c>
      <c r="U35" s="217">
        <f t="shared" si="7"/>
        <v>0</v>
      </c>
      <c r="V35" s="217">
        <f t="shared" si="7"/>
        <v>0</v>
      </c>
      <c r="W35" s="217">
        <f t="shared" si="7"/>
        <v>0</v>
      </c>
      <c r="X35" s="217">
        <f t="shared" si="7"/>
        <v>0</v>
      </c>
      <c r="Y35" s="217">
        <f t="shared" si="7"/>
        <v>0</v>
      </c>
      <c r="Z35" s="217">
        <f t="shared" si="7"/>
        <v>0</v>
      </c>
      <c r="AA35" s="217">
        <f t="shared" si="7"/>
        <v>0</v>
      </c>
      <c r="AB35" s="217">
        <f t="shared" si="7"/>
        <v>0</v>
      </c>
      <c r="AC35" s="217">
        <f t="shared" si="7"/>
        <v>0</v>
      </c>
      <c r="AD35" s="217">
        <f t="shared" si="7"/>
        <v>0</v>
      </c>
      <c r="AE35" s="217">
        <f t="shared" si="7"/>
        <v>0</v>
      </c>
      <c r="AF35" s="217">
        <f t="shared" si="7"/>
        <v>0</v>
      </c>
      <c r="AG35" s="217">
        <f t="shared" si="7"/>
        <v>0</v>
      </c>
      <c r="AH35" s="217">
        <f t="shared" si="7"/>
        <v>0</v>
      </c>
      <c r="AI35" s="217">
        <f t="shared" si="7"/>
        <v>0</v>
      </c>
      <c r="AJ35" s="217">
        <f t="shared" si="7"/>
        <v>0</v>
      </c>
      <c r="AK35" s="217">
        <f t="shared" si="7"/>
        <v>0</v>
      </c>
      <c r="AL35" s="263">
        <f>SUM(G35:AK35)</f>
        <v>0</v>
      </c>
      <c r="AN35" s="289" t="e">
        <f>+AL35/(AL36+AL35)</f>
        <v>#DIV/0!</v>
      </c>
    </row>
    <row r="36" spans="1:48" ht="30" hidden="1" customHeight="1">
      <c r="A36" s="238" t="s">
        <v>4</v>
      </c>
      <c r="B36" s="2082"/>
      <c r="C36" s="2115" t="s">
        <v>636</v>
      </c>
      <c r="D36" s="2116"/>
      <c r="E36" s="245"/>
      <c r="F36" s="245"/>
      <c r="G36" s="245">
        <f>+G32+G31+G29+G27+G25</f>
        <v>0</v>
      </c>
      <c r="H36" s="245">
        <f t="shared" ref="H36:AK36" si="8">+H32+H31+H29+H27+H25</f>
        <v>0</v>
      </c>
      <c r="I36" s="245">
        <f t="shared" si="8"/>
        <v>0</v>
      </c>
      <c r="J36" s="245">
        <f t="shared" si="8"/>
        <v>0</v>
      </c>
      <c r="K36" s="245">
        <f t="shared" si="8"/>
        <v>0</v>
      </c>
      <c r="L36" s="245">
        <f t="shared" si="8"/>
        <v>0</v>
      </c>
      <c r="M36" s="245">
        <f t="shared" si="8"/>
        <v>0</v>
      </c>
      <c r="N36" s="245">
        <f t="shared" si="8"/>
        <v>0</v>
      </c>
      <c r="O36" s="245">
        <f t="shared" si="8"/>
        <v>0</v>
      </c>
      <c r="P36" s="245">
        <f t="shared" si="8"/>
        <v>0</v>
      </c>
      <c r="Q36" s="245">
        <f t="shared" si="8"/>
        <v>0</v>
      </c>
      <c r="R36" s="245">
        <f t="shared" si="8"/>
        <v>0</v>
      </c>
      <c r="S36" s="245">
        <f t="shared" si="8"/>
        <v>0</v>
      </c>
      <c r="T36" s="245">
        <f t="shared" si="8"/>
        <v>0</v>
      </c>
      <c r="U36" s="245">
        <f t="shared" si="8"/>
        <v>0</v>
      </c>
      <c r="V36" s="245">
        <f t="shared" si="8"/>
        <v>0</v>
      </c>
      <c r="W36" s="245">
        <f t="shared" si="8"/>
        <v>0</v>
      </c>
      <c r="X36" s="245">
        <f t="shared" si="8"/>
        <v>0</v>
      </c>
      <c r="Y36" s="245">
        <f t="shared" si="8"/>
        <v>0</v>
      </c>
      <c r="Z36" s="245">
        <f t="shared" si="8"/>
        <v>0</v>
      </c>
      <c r="AA36" s="245">
        <f t="shared" si="8"/>
        <v>0</v>
      </c>
      <c r="AB36" s="245">
        <f t="shared" si="8"/>
        <v>0</v>
      </c>
      <c r="AC36" s="245">
        <f t="shared" si="8"/>
        <v>0</v>
      </c>
      <c r="AD36" s="245">
        <f t="shared" si="8"/>
        <v>0</v>
      </c>
      <c r="AE36" s="245">
        <f t="shared" si="8"/>
        <v>0</v>
      </c>
      <c r="AF36" s="245">
        <f t="shared" si="8"/>
        <v>0</v>
      </c>
      <c r="AG36" s="245">
        <f t="shared" si="8"/>
        <v>0</v>
      </c>
      <c r="AH36" s="245">
        <f t="shared" si="8"/>
        <v>0</v>
      </c>
      <c r="AI36" s="245">
        <f t="shared" si="8"/>
        <v>0</v>
      </c>
      <c r="AJ36" s="245">
        <f t="shared" si="8"/>
        <v>0</v>
      </c>
      <c r="AK36" s="245">
        <f t="shared" si="8"/>
        <v>0</v>
      </c>
      <c r="AL36" s="264">
        <f>SUM(G36:AK36)</f>
        <v>0</v>
      </c>
    </row>
    <row r="37" spans="1:48" ht="30" hidden="1" customHeight="1">
      <c r="A37" s="238" t="s">
        <v>4</v>
      </c>
      <c r="B37" s="2082"/>
      <c r="C37" s="2057" t="s">
        <v>8</v>
      </c>
      <c r="D37" s="2058"/>
      <c r="E37" s="218"/>
      <c r="F37" s="218"/>
      <c r="G37" s="218">
        <f t="shared" ref="G37:AK37" si="9">+G35-G34</f>
        <v>0</v>
      </c>
      <c r="H37" s="218">
        <f t="shared" si="9"/>
        <v>0</v>
      </c>
      <c r="I37" s="218">
        <f t="shared" si="9"/>
        <v>0</v>
      </c>
      <c r="J37" s="218">
        <f t="shared" si="9"/>
        <v>0</v>
      </c>
      <c r="K37" s="218">
        <f t="shared" si="9"/>
        <v>0</v>
      </c>
      <c r="L37" s="218">
        <f t="shared" si="9"/>
        <v>0</v>
      </c>
      <c r="M37" s="218">
        <f t="shared" si="9"/>
        <v>0</v>
      </c>
      <c r="N37" s="218">
        <f t="shared" si="9"/>
        <v>0</v>
      </c>
      <c r="O37" s="218">
        <f t="shared" si="9"/>
        <v>0</v>
      </c>
      <c r="P37" s="218">
        <f t="shared" si="9"/>
        <v>0</v>
      </c>
      <c r="Q37" s="218">
        <f t="shared" si="9"/>
        <v>0</v>
      </c>
      <c r="R37" s="218">
        <f t="shared" si="9"/>
        <v>0</v>
      </c>
      <c r="S37" s="218">
        <f t="shared" si="9"/>
        <v>0</v>
      </c>
      <c r="T37" s="218">
        <f t="shared" si="9"/>
        <v>0</v>
      </c>
      <c r="U37" s="218">
        <f t="shared" si="9"/>
        <v>0</v>
      </c>
      <c r="V37" s="218">
        <f t="shared" si="9"/>
        <v>0</v>
      </c>
      <c r="W37" s="218">
        <f t="shared" si="9"/>
        <v>0</v>
      </c>
      <c r="X37" s="218">
        <f t="shared" si="9"/>
        <v>0</v>
      </c>
      <c r="Y37" s="218">
        <f t="shared" si="9"/>
        <v>0</v>
      </c>
      <c r="Z37" s="218">
        <f t="shared" si="9"/>
        <v>0</v>
      </c>
      <c r="AA37" s="218">
        <f t="shared" si="9"/>
        <v>0</v>
      </c>
      <c r="AB37" s="218">
        <f t="shared" si="9"/>
        <v>0</v>
      </c>
      <c r="AC37" s="218">
        <f t="shared" si="9"/>
        <v>0</v>
      </c>
      <c r="AD37" s="218">
        <f t="shared" si="9"/>
        <v>0</v>
      </c>
      <c r="AE37" s="218">
        <f t="shared" si="9"/>
        <v>0</v>
      </c>
      <c r="AF37" s="218">
        <f t="shared" si="9"/>
        <v>0</v>
      </c>
      <c r="AG37" s="218">
        <f t="shared" si="9"/>
        <v>0</v>
      </c>
      <c r="AH37" s="218">
        <f t="shared" si="9"/>
        <v>0</v>
      </c>
      <c r="AI37" s="218">
        <f t="shared" si="9"/>
        <v>0</v>
      </c>
      <c r="AJ37" s="218">
        <f t="shared" si="9"/>
        <v>0</v>
      </c>
      <c r="AK37" s="218">
        <f t="shared" si="9"/>
        <v>0</v>
      </c>
      <c r="AL37" s="265">
        <f>SUM(G37:AK37)</f>
        <v>0</v>
      </c>
    </row>
    <row r="38" spans="1:48" ht="30" hidden="1" customHeight="1">
      <c r="A38" s="238" t="s">
        <v>4</v>
      </c>
      <c r="B38" s="2082"/>
      <c r="C38" s="2065" t="s">
        <v>639</v>
      </c>
      <c r="D38" s="2066"/>
      <c r="E38" s="219"/>
      <c r="F38" s="219"/>
      <c r="G38" s="219">
        <f t="shared" ref="G38:AK38" si="10">+F38+G37</f>
        <v>0</v>
      </c>
      <c r="H38" s="219">
        <f t="shared" si="10"/>
        <v>0</v>
      </c>
      <c r="I38" s="219">
        <f t="shared" si="10"/>
        <v>0</v>
      </c>
      <c r="J38" s="219">
        <f t="shared" si="10"/>
        <v>0</v>
      </c>
      <c r="K38" s="219">
        <f t="shared" si="10"/>
        <v>0</v>
      </c>
      <c r="L38" s="219">
        <f t="shared" si="10"/>
        <v>0</v>
      </c>
      <c r="M38" s="219">
        <f t="shared" si="10"/>
        <v>0</v>
      </c>
      <c r="N38" s="219">
        <f t="shared" si="10"/>
        <v>0</v>
      </c>
      <c r="O38" s="219">
        <f t="shared" si="10"/>
        <v>0</v>
      </c>
      <c r="P38" s="219">
        <f t="shared" si="10"/>
        <v>0</v>
      </c>
      <c r="Q38" s="219">
        <f t="shared" si="10"/>
        <v>0</v>
      </c>
      <c r="R38" s="219">
        <f t="shared" si="10"/>
        <v>0</v>
      </c>
      <c r="S38" s="219">
        <f t="shared" si="10"/>
        <v>0</v>
      </c>
      <c r="T38" s="219">
        <f t="shared" si="10"/>
        <v>0</v>
      </c>
      <c r="U38" s="219">
        <f t="shared" si="10"/>
        <v>0</v>
      </c>
      <c r="V38" s="219">
        <f t="shared" si="10"/>
        <v>0</v>
      </c>
      <c r="W38" s="219">
        <f t="shared" si="10"/>
        <v>0</v>
      </c>
      <c r="X38" s="219">
        <f t="shared" si="10"/>
        <v>0</v>
      </c>
      <c r="Y38" s="219">
        <f t="shared" si="10"/>
        <v>0</v>
      </c>
      <c r="Z38" s="219">
        <f t="shared" si="10"/>
        <v>0</v>
      </c>
      <c r="AA38" s="219">
        <f t="shared" si="10"/>
        <v>0</v>
      </c>
      <c r="AB38" s="219">
        <f t="shared" si="10"/>
        <v>0</v>
      </c>
      <c r="AC38" s="219">
        <f t="shared" si="10"/>
        <v>0</v>
      </c>
      <c r="AD38" s="219">
        <f t="shared" si="10"/>
        <v>0</v>
      </c>
      <c r="AE38" s="219">
        <f t="shared" si="10"/>
        <v>0</v>
      </c>
      <c r="AF38" s="219">
        <f t="shared" si="10"/>
        <v>0</v>
      </c>
      <c r="AG38" s="219">
        <f t="shared" si="10"/>
        <v>0</v>
      </c>
      <c r="AH38" s="219">
        <f t="shared" si="10"/>
        <v>0</v>
      </c>
      <c r="AI38" s="219">
        <f t="shared" si="10"/>
        <v>0</v>
      </c>
      <c r="AJ38" s="219">
        <f t="shared" si="10"/>
        <v>0</v>
      </c>
      <c r="AK38" s="219">
        <f t="shared" si="10"/>
        <v>0</v>
      </c>
      <c r="AL38" s="266">
        <f>SUM(G38:AK38)</f>
        <v>0</v>
      </c>
    </row>
    <row r="39" spans="1:48" ht="30" hidden="1" customHeight="1">
      <c r="A39" s="238" t="s">
        <v>4</v>
      </c>
      <c r="B39" s="2082"/>
      <c r="C39" s="2117" t="s">
        <v>640</v>
      </c>
      <c r="D39" s="2117"/>
      <c r="E39" s="273"/>
      <c r="F39" s="274"/>
      <c r="G39" s="275">
        <f t="shared" ref="G39:AK40" si="11">+F39+G34-G7</f>
        <v>0</v>
      </c>
      <c r="H39" s="275">
        <f t="shared" si="11"/>
        <v>0</v>
      </c>
      <c r="I39" s="275">
        <f t="shared" si="11"/>
        <v>0</v>
      </c>
      <c r="J39" s="275">
        <f t="shared" si="11"/>
        <v>0</v>
      </c>
      <c r="K39" s="275">
        <f t="shared" si="11"/>
        <v>0</v>
      </c>
      <c r="L39" s="275">
        <f t="shared" si="11"/>
        <v>-108</v>
      </c>
      <c r="M39" s="275">
        <f t="shared" si="11"/>
        <v>-180</v>
      </c>
      <c r="N39" s="275">
        <f t="shared" si="11"/>
        <v>-216</v>
      </c>
      <c r="O39" s="275">
        <f t="shared" si="11"/>
        <v>-216</v>
      </c>
      <c r="P39" s="275">
        <f t="shared" si="11"/>
        <v>-216</v>
      </c>
      <c r="Q39" s="275">
        <f t="shared" si="11"/>
        <v>-216</v>
      </c>
      <c r="R39" s="275">
        <f t="shared" si="11"/>
        <v>-216</v>
      </c>
      <c r="S39" s="275">
        <f t="shared" si="11"/>
        <v>-216</v>
      </c>
      <c r="T39" s="275">
        <f t="shared" si="11"/>
        <v>-216</v>
      </c>
      <c r="U39" s="275">
        <f t="shared" si="11"/>
        <v>-216</v>
      </c>
      <c r="V39" s="275">
        <f t="shared" si="11"/>
        <v>-216</v>
      </c>
      <c r="W39" s="275">
        <f t="shared" si="11"/>
        <v>-216</v>
      </c>
      <c r="X39" s="275">
        <f t="shared" si="11"/>
        <v>-216</v>
      </c>
      <c r="Y39" s="275">
        <f t="shared" si="11"/>
        <v>-216</v>
      </c>
      <c r="Z39" s="275">
        <f t="shared" si="11"/>
        <v>-216</v>
      </c>
      <c r="AA39" s="275">
        <f t="shared" si="11"/>
        <v>-216</v>
      </c>
      <c r="AB39" s="275">
        <f t="shared" si="11"/>
        <v>-216</v>
      </c>
      <c r="AC39" s="275">
        <f t="shared" si="11"/>
        <v>-216</v>
      </c>
      <c r="AD39" s="275">
        <f t="shared" si="11"/>
        <v>-216</v>
      </c>
      <c r="AE39" s="275">
        <f t="shared" si="11"/>
        <v>-216</v>
      </c>
      <c r="AF39" s="275">
        <f t="shared" si="11"/>
        <v>-216</v>
      </c>
      <c r="AG39" s="275">
        <f t="shared" si="11"/>
        <v>-216</v>
      </c>
      <c r="AH39" s="275">
        <f t="shared" si="11"/>
        <v>-216</v>
      </c>
      <c r="AI39" s="275">
        <f t="shared" si="11"/>
        <v>-216</v>
      </c>
      <c r="AJ39" s="275">
        <f t="shared" si="11"/>
        <v>-216</v>
      </c>
      <c r="AK39" s="275">
        <f t="shared" si="11"/>
        <v>-216</v>
      </c>
      <c r="AL39" s="276">
        <f>AK39</f>
        <v>-216</v>
      </c>
    </row>
    <row r="40" spans="1:48" ht="30" hidden="1" customHeight="1">
      <c r="A40" s="238" t="s">
        <v>4</v>
      </c>
      <c r="B40" s="2082"/>
      <c r="C40" s="2118" t="s">
        <v>641</v>
      </c>
      <c r="D40" s="2118"/>
      <c r="E40" s="231"/>
      <c r="F40" s="246">
        <f>+F33+F23+F15+F10</f>
        <v>619</v>
      </c>
      <c r="G40" s="232">
        <f t="shared" si="11"/>
        <v>619</v>
      </c>
      <c r="H40" s="232">
        <f t="shared" si="11"/>
        <v>619</v>
      </c>
      <c r="I40" s="232">
        <f t="shared" si="11"/>
        <v>619</v>
      </c>
      <c r="J40" s="232">
        <f t="shared" si="11"/>
        <v>619</v>
      </c>
      <c r="K40" s="232">
        <f t="shared" si="11"/>
        <v>619</v>
      </c>
      <c r="L40" s="232">
        <f t="shared" si="11"/>
        <v>619</v>
      </c>
      <c r="M40" s="232">
        <f t="shared" si="11"/>
        <v>619</v>
      </c>
      <c r="N40" s="232">
        <f t="shared" si="11"/>
        <v>619</v>
      </c>
      <c r="O40" s="232">
        <f t="shared" si="11"/>
        <v>619</v>
      </c>
      <c r="P40" s="232">
        <f t="shared" si="11"/>
        <v>619</v>
      </c>
      <c r="Q40" s="232">
        <f t="shared" si="11"/>
        <v>619</v>
      </c>
      <c r="R40" s="232">
        <f t="shared" si="11"/>
        <v>619</v>
      </c>
      <c r="S40" s="232">
        <f t="shared" si="11"/>
        <v>619</v>
      </c>
      <c r="T40" s="232">
        <f t="shared" si="11"/>
        <v>619</v>
      </c>
      <c r="U40" s="232">
        <f t="shared" si="11"/>
        <v>619</v>
      </c>
      <c r="V40" s="232">
        <f t="shared" si="11"/>
        <v>619</v>
      </c>
      <c r="W40" s="232">
        <f t="shared" si="11"/>
        <v>619</v>
      </c>
      <c r="X40" s="232">
        <f t="shared" si="11"/>
        <v>619</v>
      </c>
      <c r="Y40" s="232">
        <f t="shared" si="11"/>
        <v>619</v>
      </c>
      <c r="Z40" s="232">
        <f t="shared" si="11"/>
        <v>619</v>
      </c>
      <c r="AA40" s="232">
        <f t="shared" si="11"/>
        <v>619</v>
      </c>
      <c r="AB40" s="232">
        <f t="shared" si="11"/>
        <v>619</v>
      </c>
      <c r="AC40" s="232">
        <f t="shared" si="11"/>
        <v>619</v>
      </c>
      <c r="AD40" s="232">
        <f t="shared" si="11"/>
        <v>619</v>
      </c>
      <c r="AE40" s="232">
        <f t="shared" si="11"/>
        <v>619</v>
      </c>
      <c r="AF40" s="232">
        <f t="shared" si="11"/>
        <v>619</v>
      </c>
      <c r="AG40" s="232">
        <f t="shared" si="11"/>
        <v>619</v>
      </c>
      <c r="AH40" s="232">
        <f t="shared" si="11"/>
        <v>619</v>
      </c>
      <c r="AI40" s="232">
        <f t="shared" si="11"/>
        <v>619</v>
      </c>
      <c r="AJ40" s="232">
        <f t="shared" si="11"/>
        <v>619</v>
      </c>
      <c r="AK40" s="232">
        <f t="shared" si="11"/>
        <v>619</v>
      </c>
      <c r="AL40" s="267">
        <f>AK40</f>
        <v>619</v>
      </c>
    </row>
    <row r="41" spans="1:48" ht="30" hidden="1" customHeight="1" thickBot="1">
      <c r="A41" s="238" t="s">
        <v>4</v>
      </c>
      <c r="B41" s="2083"/>
      <c r="C41" s="2119" t="s">
        <v>8</v>
      </c>
      <c r="D41" s="2119"/>
      <c r="E41" s="228"/>
      <c r="F41" s="229"/>
      <c r="G41" s="230">
        <f>+G40-G39</f>
        <v>619</v>
      </c>
      <c r="H41" s="230">
        <f t="shared" ref="H41:AK41" si="12">+H40-H39</f>
        <v>619</v>
      </c>
      <c r="I41" s="230">
        <f t="shared" si="12"/>
        <v>619</v>
      </c>
      <c r="J41" s="230">
        <f t="shared" si="12"/>
        <v>619</v>
      </c>
      <c r="K41" s="230">
        <f t="shared" si="12"/>
        <v>619</v>
      </c>
      <c r="L41" s="230">
        <f t="shared" si="12"/>
        <v>727</v>
      </c>
      <c r="M41" s="230">
        <f t="shared" si="12"/>
        <v>799</v>
      </c>
      <c r="N41" s="230">
        <f t="shared" si="12"/>
        <v>835</v>
      </c>
      <c r="O41" s="230">
        <f t="shared" si="12"/>
        <v>835</v>
      </c>
      <c r="P41" s="230">
        <f t="shared" si="12"/>
        <v>835</v>
      </c>
      <c r="Q41" s="230">
        <f t="shared" si="12"/>
        <v>835</v>
      </c>
      <c r="R41" s="230">
        <f t="shared" si="12"/>
        <v>835</v>
      </c>
      <c r="S41" s="230">
        <f t="shared" si="12"/>
        <v>835</v>
      </c>
      <c r="T41" s="230">
        <f t="shared" si="12"/>
        <v>835</v>
      </c>
      <c r="U41" s="230">
        <f t="shared" si="12"/>
        <v>835</v>
      </c>
      <c r="V41" s="230">
        <f t="shared" si="12"/>
        <v>835</v>
      </c>
      <c r="W41" s="230">
        <f t="shared" si="12"/>
        <v>835</v>
      </c>
      <c r="X41" s="230">
        <f t="shared" si="12"/>
        <v>835</v>
      </c>
      <c r="Y41" s="230">
        <f t="shared" si="12"/>
        <v>835</v>
      </c>
      <c r="Z41" s="230">
        <f t="shared" si="12"/>
        <v>835</v>
      </c>
      <c r="AA41" s="230">
        <f t="shared" si="12"/>
        <v>835</v>
      </c>
      <c r="AB41" s="230">
        <f t="shared" si="12"/>
        <v>835</v>
      </c>
      <c r="AC41" s="230">
        <f t="shared" si="12"/>
        <v>835</v>
      </c>
      <c r="AD41" s="230">
        <f t="shared" si="12"/>
        <v>835</v>
      </c>
      <c r="AE41" s="230">
        <f t="shared" si="12"/>
        <v>835</v>
      </c>
      <c r="AF41" s="230">
        <f t="shared" si="12"/>
        <v>835</v>
      </c>
      <c r="AG41" s="230">
        <f t="shared" si="12"/>
        <v>835</v>
      </c>
      <c r="AH41" s="230">
        <f t="shared" si="12"/>
        <v>835</v>
      </c>
      <c r="AI41" s="230">
        <f t="shared" si="12"/>
        <v>835</v>
      </c>
      <c r="AJ41" s="230">
        <f t="shared" si="12"/>
        <v>835</v>
      </c>
      <c r="AK41" s="230">
        <f t="shared" si="12"/>
        <v>835</v>
      </c>
      <c r="AL41" s="268">
        <f>+AK41+AL40-AL39</f>
        <v>1670</v>
      </c>
    </row>
    <row r="42" spans="1:48" ht="27.75" customHeight="1" thickTop="1">
      <c r="A42" s="238" t="s">
        <v>9</v>
      </c>
      <c r="B42" s="2081" t="s">
        <v>1068</v>
      </c>
      <c r="C42" s="2067" t="s">
        <v>120</v>
      </c>
      <c r="D42" s="2068"/>
      <c r="E42" s="127">
        <f>MLM_HP・SWA!F42</f>
        <v>0</v>
      </c>
      <c r="F42" s="128">
        <f>MLM_HP・SWA!G42</f>
        <v>0</v>
      </c>
      <c r="G42" s="798">
        <f>MLM_HP・SWA!H42</f>
        <v>0</v>
      </c>
      <c r="H42" s="798">
        <f>MLM_HP・SWA!I42</f>
        <v>0</v>
      </c>
      <c r="I42" s="798">
        <f>MLM_HP・SWA!J42</f>
        <v>0</v>
      </c>
      <c r="J42" s="798">
        <f>MLM_HP・SWA!K42</f>
        <v>0</v>
      </c>
      <c r="K42" s="798">
        <f>MLM_HP・SWA!L42</f>
        <v>0</v>
      </c>
      <c r="L42" s="798">
        <f>MLM_HP・SWA!M42</f>
        <v>66</v>
      </c>
      <c r="M42" s="798">
        <f>MLM_HP・SWA!N42</f>
        <v>44</v>
      </c>
      <c r="N42" s="798">
        <f>MLM_HP・SWA!O42</f>
        <v>0</v>
      </c>
      <c r="O42" s="798">
        <f>MLM_HP・SWA!P42</f>
        <v>0</v>
      </c>
      <c r="P42" s="798">
        <f>MLM_HP・SWA!Q42</f>
        <v>0</v>
      </c>
      <c r="Q42" s="798">
        <f>MLM_HP・SWA!R42</f>
        <v>0</v>
      </c>
      <c r="R42" s="798">
        <f>MLM_HP・SWA!S42</f>
        <v>0</v>
      </c>
      <c r="S42" s="798">
        <f>MLM_HP・SWA!T42</f>
        <v>0</v>
      </c>
      <c r="T42" s="798">
        <f>MLM_HP・SWA!U42</f>
        <v>0</v>
      </c>
      <c r="U42" s="798">
        <f>MLM_HP・SWA!V42</f>
        <v>0</v>
      </c>
      <c r="V42" s="798">
        <f>MLM_HP・SWA!W42</f>
        <v>0</v>
      </c>
      <c r="W42" s="798">
        <f>MLM_HP・SWA!X42</f>
        <v>0</v>
      </c>
      <c r="X42" s="798">
        <f>MLM_HP・SWA!Y42</f>
        <v>0</v>
      </c>
      <c r="Y42" s="798">
        <f>MLM_HP・SWA!Z42</f>
        <v>0</v>
      </c>
      <c r="Z42" s="798">
        <f>MLM_HP・SWA!AA42</f>
        <v>0</v>
      </c>
      <c r="AA42" s="798">
        <f>MLM_HP・SWA!AB42</f>
        <v>0</v>
      </c>
      <c r="AB42" s="798">
        <f>MLM_HP・SWA!AC42</f>
        <v>0</v>
      </c>
      <c r="AC42" s="798">
        <f>MLM_HP・SWA!AD42</f>
        <v>0</v>
      </c>
      <c r="AD42" s="798">
        <f>MLM_HP・SWA!AE42</f>
        <v>0</v>
      </c>
      <c r="AE42" s="798">
        <f>MLM_HP・SWA!AF42</f>
        <v>0</v>
      </c>
      <c r="AF42" s="798">
        <f>MLM_HP・SWA!AG42</f>
        <v>0</v>
      </c>
      <c r="AG42" s="798">
        <f>MLM_HP・SWA!AH42</f>
        <v>0</v>
      </c>
      <c r="AH42" s="798">
        <f>MLM_HP・SWA!AI42</f>
        <v>0</v>
      </c>
      <c r="AI42" s="798">
        <f>MLM_HP・SWA!AJ42</f>
        <v>0</v>
      </c>
      <c r="AJ42" s="798">
        <f>MLM_HP・SWA!AK42</f>
        <v>0</v>
      </c>
      <c r="AK42" s="800">
        <f>MLM_HP・SWA!AL42</f>
        <v>0</v>
      </c>
      <c r="AL42" s="140">
        <f>MLM_HP・SWA!AM42</f>
        <v>110</v>
      </c>
      <c r="AN42" s="2399" t="s">
        <v>1047</v>
      </c>
      <c r="AO42" s="2400"/>
      <c r="AP42" s="2403">
        <v>900</v>
      </c>
      <c r="AQ42" s="2404"/>
      <c r="AR42" s="46"/>
    </row>
    <row r="43" spans="1:48" ht="27.75" customHeight="1">
      <c r="A43" s="238" t="s">
        <v>9</v>
      </c>
      <c r="B43" s="2082"/>
      <c r="C43" s="2084" t="s">
        <v>621</v>
      </c>
      <c r="D43" s="2085"/>
      <c r="E43" s="80"/>
      <c r="F43" s="80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182">
        <f>SUM(G43:AK43)+F43</f>
        <v>0</v>
      </c>
      <c r="AN43" s="2399" t="s">
        <v>1048</v>
      </c>
      <c r="AO43" s="2400"/>
      <c r="AP43" s="2397">
        <v>220</v>
      </c>
      <c r="AQ43" s="2398"/>
      <c r="AR43" s="47"/>
    </row>
    <row r="44" spans="1:48" ht="27.75" customHeight="1">
      <c r="A44" s="238" t="s">
        <v>9</v>
      </c>
      <c r="B44" s="2082"/>
      <c r="C44" s="2120" t="s">
        <v>622</v>
      </c>
      <c r="D44" s="2121"/>
      <c r="E44" s="122"/>
      <c r="F44" s="334"/>
      <c r="G44" s="385"/>
      <c r="H44" s="385"/>
      <c r="I44" s="385"/>
      <c r="J44" s="385"/>
      <c r="K44" s="385"/>
      <c r="L44" s="385"/>
      <c r="M44" s="385"/>
      <c r="N44" s="385"/>
      <c r="O44" s="385"/>
      <c r="P44" s="385"/>
      <c r="Q44" s="385"/>
      <c r="R44" s="385"/>
      <c r="S44" s="385"/>
      <c r="T44" s="385"/>
      <c r="U44" s="385"/>
      <c r="V44" s="385"/>
      <c r="W44" s="385"/>
      <c r="X44" s="385"/>
      <c r="Y44" s="385"/>
      <c r="Z44" s="385"/>
      <c r="AA44" s="385"/>
      <c r="AB44" s="385"/>
      <c r="AC44" s="385"/>
      <c r="AD44" s="385"/>
      <c r="AE44" s="385"/>
      <c r="AF44" s="385"/>
      <c r="AG44" s="385"/>
      <c r="AH44" s="385"/>
      <c r="AI44" s="385"/>
      <c r="AJ44" s="385"/>
      <c r="AK44" s="385"/>
      <c r="AL44" s="386"/>
      <c r="AN44" s="2399" t="s">
        <v>1049</v>
      </c>
      <c r="AO44" s="2400"/>
      <c r="AP44" s="2401">
        <f>AP42/AP5</f>
        <v>40.909090909090907</v>
      </c>
      <c r="AQ44" s="2402"/>
    </row>
    <row r="45" spans="1:48" ht="27.75" customHeight="1" thickBot="1">
      <c r="A45" s="238" t="s">
        <v>9</v>
      </c>
      <c r="B45" s="2082"/>
      <c r="C45" s="2049" t="s">
        <v>54</v>
      </c>
      <c r="D45" s="2050"/>
      <c r="E45" s="320"/>
      <c r="F45" s="374">
        <f>MLM_HP・SWA!G45</f>
        <v>0</v>
      </c>
      <c r="G45" s="322"/>
      <c r="H45" s="322">
        <f t="shared" ref="H45:M45" si="13">+G45+H46-H43</f>
        <v>0</v>
      </c>
      <c r="I45" s="322">
        <f t="shared" si="13"/>
        <v>0</v>
      </c>
      <c r="J45" s="322">
        <f t="shared" si="13"/>
        <v>0</v>
      </c>
      <c r="K45" s="322">
        <f t="shared" si="13"/>
        <v>0</v>
      </c>
      <c r="L45" s="322">
        <f t="shared" si="13"/>
        <v>66</v>
      </c>
      <c r="M45" s="322">
        <f t="shared" si="13"/>
        <v>110</v>
      </c>
      <c r="N45" s="322"/>
      <c r="O45" s="322"/>
      <c r="P45" s="322"/>
      <c r="Q45" s="322"/>
      <c r="R45" s="322"/>
      <c r="S45" s="322"/>
      <c r="T45" s="322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2"/>
      <c r="AJ45" s="322"/>
      <c r="AK45" s="322"/>
      <c r="AL45" s="384"/>
    </row>
    <row r="46" spans="1:48" ht="27.75" customHeight="1" thickTop="1">
      <c r="A46" s="238" t="s">
        <v>9</v>
      </c>
      <c r="B46" s="2082"/>
      <c r="C46" s="2051" t="s">
        <v>40</v>
      </c>
      <c r="D46" s="2052"/>
      <c r="E46" s="152"/>
      <c r="F46" s="152">
        <f>MLM_HP・SWA!G46</f>
        <v>0</v>
      </c>
      <c r="G46" s="153">
        <f>MLM_HP・SWA!H46</f>
        <v>0</v>
      </c>
      <c r="H46" s="153">
        <f>MLM_HP・SWA!I46</f>
        <v>0</v>
      </c>
      <c r="I46" s="153">
        <f>MLM_HP・SWA!J46</f>
        <v>0</v>
      </c>
      <c r="J46" s="153">
        <f>MLM_HP・SWA!K46</f>
        <v>0</v>
      </c>
      <c r="K46" s="153">
        <f>MLM_HP・SWA!L46</f>
        <v>0</v>
      </c>
      <c r="L46" s="153">
        <f>MLM_HP・SWA!M46</f>
        <v>66</v>
      </c>
      <c r="M46" s="153">
        <f>MLM_HP・SWA!N46</f>
        <v>44</v>
      </c>
      <c r="N46" s="153">
        <f>MLM_HP・SWA!O46</f>
        <v>0</v>
      </c>
      <c r="O46" s="153">
        <f>MLM_HP・SWA!P46</f>
        <v>0</v>
      </c>
      <c r="P46" s="153">
        <f>MLM_HP・SWA!Q46</f>
        <v>0</v>
      </c>
      <c r="Q46" s="153">
        <f>MLM_HP・SWA!R46</f>
        <v>0</v>
      </c>
      <c r="R46" s="153">
        <f>MLM_HP・SWA!S46</f>
        <v>0</v>
      </c>
      <c r="S46" s="153">
        <f>MLM_HP・SWA!T46</f>
        <v>0</v>
      </c>
      <c r="T46" s="153">
        <f>MLM_HP・SWA!U46</f>
        <v>0</v>
      </c>
      <c r="U46" s="153">
        <f>MLM_HP・SWA!V46</f>
        <v>0</v>
      </c>
      <c r="V46" s="153">
        <f>MLM_HP・SWA!W46</f>
        <v>0</v>
      </c>
      <c r="W46" s="153">
        <f>MLM_HP・SWA!X46</f>
        <v>0</v>
      </c>
      <c r="X46" s="153">
        <f>MLM_HP・SWA!Y46</f>
        <v>0</v>
      </c>
      <c r="Y46" s="153">
        <f>MLM_HP・SWA!Z46</f>
        <v>0</v>
      </c>
      <c r="Z46" s="153">
        <f>MLM_HP・SWA!AA46</f>
        <v>0</v>
      </c>
      <c r="AA46" s="153">
        <f>MLM_HP・SWA!AB46</f>
        <v>0</v>
      </c>
      <c r="AB46" s="153">
        <f>MLM_HP・SWA!AC46</f>
        <v>0</v>
      </c>
      <c r="AC46" s="153">
        <f>MLM_HP・SWA!AD46</f>
        <v>0</v>
      </c>
      <c r="AD46" s="153">
        <f>MLM_HP・SWA!AE46</f>
        <v>0</v>
      </c>
      <c r="AE46" s="153">
        <f>MLM_HP・SWA!AF46</f>
        <v>0</v>
      </c>
      <c r="AF46" s="153">
        <f>MLM_HP・SWA!AG46</f>
        <v>0</v>
      </c>
      <c r="AG46" s="153">
        <f>MLM_HP・SWA!AH46</f>
        <v>0</v>
      </c>
      <c r="AH46" s="153">
        <f>MLM_HP・SWA!AI46</f>
        <v>0</v>
      </c>
      <c r="AI46" s="153">
        <f>MLM_HP・SWA!AJ46</f>
        <v>0</v>
      </c>
      <c r="AJ46" s="153">
        <f>MLM_HP・SWA!AK46</f>
        <v>0</v>
      </c>
      <c r="AK46" s="153">
        <f>MLM_HP・SWA!AL46</f>
        <v>0</v>
      </c>
      <c r="AL46" s="155">
        <f>MLM_HP・SWA!AM46</f>
        <v>110</v>
      </c>
      <c r="AN46" s="2399" t="s">
        <v>1052</v>
      </c>
      <c r="AO46" s="2400"/>
      <c r="AP46" s="2401">
        <f>(AP43-F45)/AP5</f>
        <v>10</v>
      </c>
      <c r="AQ46" s="2402"/>
    </row>
    <row r="47" spans="1:48" ht="27.75" customHeight="1">
      <c r="A47" s="238" t="s">
        <v>9</v>
      </c>
      <c r="B47" s="2082"/>
      <c r="C47" s="2053" t="s">
        <v>140</v>
      </c>
      <c r="D47" s="2054"/>
      <c r="E47" s="123"/>
      <c r="F47" s="120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41"/>
      <c r="AN47" s="49"/>
      <c r="AO47" s="49"/>
      <c r="AP47" s="118"/>
      <c r="AQ47" s="118"/>
      <c r="AS47" s="455"/>
      <c r="AT47" s="456"/>
      <c r="AU47" s="457"/>
      <c r="AV47" s="458"/>
    </row>
    <row r="48" spans="1:48" ht="27.75" customHeight="1">
      <c r="A48" s="238" t="s">
        <v>9</v>
      </c>
      <c r="B48" s="2082"/>
      <c r="C48" s="2122" t="s">
        <v>623</v>
      </c>
      <c r="D48" s="2123"/>
      <c r="E48" s="80"/>
      <c r="F48" s="80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  <c r="AI48" s="327"/>
      <c r="AJ48" s="327"/>
      <c r="AK48" s="327"/>
      <c r="AL48" s="372"/>
      <c r="AN48" s="49"/>
      <c r="AO48" s="49"/>
      <c r="AP48" s="118"/>
      <c r="AQ48" s="118"/>
      <c r="AS48" s="455"/>
      <c r="AT48" s="456"/>
      <c r="AU48" s="457"/>
      <c r="AV48" s="458"/>
    </row>
    <row r="49" spans="1:48" ht="27.75" customHeight="1">
      <c r="A49" s="238" t="s">
        <v>9</v>
      </c>
      <c r="B49" s="2082"/>
      <c r="C49" s="2131" t="s">
        <v>624</v>
      </c>
      <c r="D49" s="2132"/>
      <c r="E49" s="170"/>
      <c r="F49" s="171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795"/>
      <c r="AS49" s="2399" t="s">
        <v>1050</v>
      </c>
      <c r="AT49" s="2400"/>
      <c r="AU49" s="2397" t="e">
        <f>F50+AP42-#REF!*AP5</f>
        <v>#REF!</v>
      </c>
      <c r="AV49" s="2398"/>
    </row>
    <row r="50" spans="1:48" ht="27.75" customHeight="1">
      <c r="A50" s="238" t="s">
        <v>9</v>
      </c>
      <c r="B50" s="2082"/>
      <c r="C50" s="2059" t="s">
        <v>53</v>
      </c>
      <c r="D50" s="2060"/>
      <c r="E50" s="174"/>
      <c r="F50" s="175">
        <f>MLM_HP・SWA!G50</f>
        <v>277</v>
      </c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383"/>
    </row>
    <row r="51" spans="1:48" ht="27.75" customHeight="1">
      <c r="A51" s="238" t="s">
        <v>9</v>
      </c>
      <c r="B51" s="2082"/>
      <c r="C51" s="2090" t="s">
        <v>625</v>
      </c>
      <c r="D51" s="2102"/>
      <c r="E51" s="2086" t="s">
        <v>626</v>
      </c>
      <c r="F51" s="125">
        <f>MLM_HP・SWA!G51</f>
        <v>0</v>
      </c>
      <c r="G51" s="116">
        <f>MLM_HP・SWA!H51</f>
        <v>0</v>
      </c>
      <c r="H51" s="116">
        <f>MLM_HP・SWA!I51</f>
        <v>0</v>
      </c>
      <c r="I51" s="116">
        <f>MLM_HP・SWA!J51</f>
        <v>0</v>
      </c>
      <c r="J51" s="116">
        <f>MLM_HP・SWA!K51</f>
        <v>0</v>
      </c>
      <c r="K51" s="116">
        <f>MLM_HP・SWA!L51</f>
        <v>0</v>
      </c>
      <c r="L51" s="116">
        <f>MLM_HP・SWA!M51</f>
        <v>22</v>
      </c>
      <c r="M51" s="116">
        <f>MLM_HP・SWA!N51</f>
        <v>44</v>
      </c>
      <c r="N51" s="116">
        <f>MLM_HP・SWA!O51</f>
        <v>44</v>
      </c>
      <c r="O51" s="116">
        <f>MLM_HP・SWA!P51</f>
        <v>0</v>
      </c>
      <c r="P51" s="116">
        <f>MLM_HP・SWA!Q51</f>
        <v>0</v>
      </c>
      <c r="Q51" s="116">
        <f>MLM_HP・SWA!R51</f>
        <v>44</v>
      </c>
      <c r="R51" s="116">
        <f>MLM_HP・SWA!S51</f>
        <v>44</v>
      </c>
      <c r="S51" s="116">
        <f>MLM_HP・SWA!T51</f>
        <v>44</v>
      </c>
      <c r="T51" s="116">
        <f>MLM_HP・SWA!U51</f>
        <v>44</v>
      </c>
      <c r="U51" s="116">
        <f>MLM_HP・SWA!V51</f>
        <v>44</v>
      </c>
      <c r="V51" s="116">
        <f>MLM_HP・SWA!W51</f>
        <v>0</v>
      </c>
      <c r="W51" s="116">
        <f>MLM_HP・SWA!X51</f>
        <v>0</v>
      </c>
      <c r="X51" s="116">
        <f>MLM_HP・SWA!Y51</f>
        <v>44</v>
      </c>
      <c r="Y51" s="116">
        <f>MLM_HP・SWA!Z51</f>
        <v>0</v>
      </c>
      <c r="Z51" s="116">
        <f>MLM_HP・SWA!AA51</f>
        <v>0</v>
      </c>
      <c r="AA51" s="116">
        <f>MLM_HP・SWA!AB51</f>
        <v>0</v>
      </c>
      <c r="AB51" s="116">
        <f>MLM_HP・SWA!AC51</f>
        <v>0</v>
      </c>
      <c r="AC51" s="116">
        <f>MLM_HP・SWA!AD51</f>
        <v>0</v>
      </c>
      <c r="AD51" s="116">
        <f>MLM_HP・SWA!AE51</f>
        <v>0</v>
      </c>
      <c r="AE51" s="116">
        <f>MLM_HP・SWA!AF51</f>
        <v>0</v>
      </c>
      <c r="AF51" s="116">
        <f>MLM_HP・SWA!AG51</f>
        <v>0</v>
      </c>
      <c r="AG51" s="116">
        <f>MLM_HP・SWA!AH51</f>
        <v>0</v>
      </c>
      <c r="AH51" s="116">
        <f>MLM_HP・SWA!AI51</f>
        <v>0</v>
      </c>
      <c r="AI51" s="116">
        <f>MLM_HP・SWA!AJ51</f>
        <v>0</v>
      </c>
      <c r="AJ51" s="116">
        <f>MLM_HP・SWA!AK51</f>
        <v>0</v>
      </c>
      <c r="AK51" s="117">
        <f>MLM_HP・SWA!AL51</f>
        <v>0</v>
      </c>
      <c r="AL51" s="142">
        <f>MLM_HP・SWA!AM51</f>
        <v>374</v>
      </c>
    </row>
    <row r="52" spans="1:48" ht="30" customHeight="1">
      <c r="A52" s="238" t="s">
        <v>9</v>
      </c>
      <c r="B52" s="2082"/>
      <c r="C52" s="2089" t="s">
        <v>627</v>
      </c>
      <c r="D52" s="2092"/>
      <c r="E52" s="2087"/>
      <c r="F52" s="213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141">
        <f>SUM(G52:AK52)</f>
        <v>0</v>
      </c>
    </row>
    <row r="53" spans="1:48" ht="30" customHeight="1">
      <c r="A53" s="238" t="s">
        <v>9</v>
      </c>
      <c r="B53" s="2082"/>
      <c r="C53" s="2093" t="s">
        <v>628</v>
      </c>
      <c r="D53" s="2094"/>
      <c r="E53" s="2087"/>
      <c r="F53" s="80"/>
      <c r="G53" s="331"/>
      <c r="H53" s="331"/>
      <c r="I53" s="331"/>
      <c r="J53" s="331"/>
      <c r="K53" s="331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1"/>
      <c r="AI53" s="331"/>
      <c r="AJ53" s="331"/>
      <c r="AK53" s="331"/>
      <c r="AL53" s="382"/>
    </row>
    <row r="54" spans="1:48" ht="30" customHeight="1">
      <c r="A54" s="238" t="s">
        <v>9</v>
      </c>
      <c r="B54" s="2082"/>
      <c r="C54" s="2095" t="s">
        <v>629</v>
      </c>
      <c r="D54" s="2096"/>
      <c r="E54" s="2087"/>
      <c r="F54" s="171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394"/>
    </row>
    <row r="55" spans="1:48" ht="27.75" customHeight="1">
      <c r="A55" s="238" t="s">
        <v>9</v>
      </c>
      <c r="B55" s="2082"/>
      <c r="C55" s="2090" t="s">
        <v>630</v>
      </c>
      <c r="D55" s="2102"/>
      <c r="E55" s="2087"/>
      <c r="F55" s="125">
        <f>MLM_HP・SWA!G55</f>
        <v>0</v>
      </c>
      <c r="G55" s="116">
        <f>MLM_HP・SWA!H55</f>
        <v>0</v>
      </c>
      <c r="H55" s="116">
        <f>MLM_HP・SWA!I55</f>
        <v>0</v>
      </c>
      <c r="I55" s="116">
        <f>MLM_HP・SWA!J55</f>
        <v>0</v>
      </c>
      <c r="J55" s="116">
        <f>MLM_HP・SWA!K55</f>
        <v>0</v>
      </c>
      <c r="K55" s="116">
        <f>MLM_HP・SWA!L55</f>
        <v>0</v>
      </c>
      <c r="L55" s="116">
        <f>MLM_HP・SWA!M55</f>
        <v>44</v>
      </c>
      <c r="M55" s="116">
        <f>MLM_HP・SWA!N55</f>
        <v>0</v>
      </c>
      <c r="N55" s="116">
        <f>MLM_HP・SWA!O55</f>
        <v>0</v>
      </c>
      <c r="O55" s="116">
        <f>MLM_HP・SWA!P55</f>
        <v>0</v>
      </c>
      <c r="P55" s="116">
        <f>MLM_HP・SWA!Q55</f>
        <v>0</v>
      </c>
      <c r="Q55" s="116">
        <f>MLM_HP・SWA!R55</f>
        <v>44</v>
      </c>
      <c r="R55" s="116">
        <f>MLM_HP・SWA!S55</f>
        <v>88</v>
      </c>
      <c r="S55" s="116">
        <f>MLM_HP・SWA!T55</f>
        <v>88</v>
      </c>
      <c r="T55" s="116">
        <f>MLM_HP・SWA!U55</f>
        <v>88</v>
      </c>
      <c r="U55" s="116">
        <f>MLM_HP・SWA!V55</f>
        <v>88</v>
      </c>
      <c r="V55" s="116">
        <f>MLM_HP・SWA!W55</f>
        <v>0</v>
      </c>
      <c r="W55" s="116">
        <f>MLM_HP・SWA!X55</f>
        <v>0</v>
      </c>
      <c r="X55" s="116">
        <f>MLM_HP・SWA!Y55</f>
        <v>0</v>
      </c>
      <c r="Y55" s="116">
        <f>MLM_HP・SWA!Z55</f>
        <v>0</v>
      </c>
      <c r="Z55" s="116">
        <f>MLM_HP・SWA!AA55</f>
        <v>0</v>
      </c>
      <c r="AA55" s="116">
        <f>MLM_HP・SWA!AB55</f>
        <v>0</v>
      </c>
      <c r="AB55" s="116">
        <f>MLM_HP・SWA!AC55</f>
        <v>0</v>
      </c>
      <c r="AC55" s="116">
        <f>MLM_HP・SWA!AD55</f>
        <v>0</v>
      </c>
      <c r="AD55" s="116">
        <f>MLM_HP・SWA!AE55</f>
        <v>0</v>
      </c>
      <c r="AE55" s="116">
        <f>MLM_HP・SWA!AF55</f>
        <v>0</v>
      </c>
      <c r="AF55" s="116">
        <f>MLM_HP・SWA!AG55</f>
        <v>0</v>
      </c>
      <c r="AG55" s="116">
        <f>MLM_HP・SWA!AH55</f>
        <v>0</v>
      </c>
      <c r="AH55" s="116">
        <f>MLM_HP・SWA!AI55</f>
        <v>0</v>
      </c>
      <c r="AI55" s="116">
        <f>MLM_HP・SWA!AJ55</f>
        <v>0</v>
      </c>
      <c r="AJ55" s="116">
        <f>MLM_HP・SWA!AK55</f>
        <v>0</v>
      </c>
      <c r="AK55" s="117">
        <f>MLM_HP・SWA!AL55</f>
        <v>0</v>
      </c>
      <c r="AL55" s="142">
        <f>MLM_HP・SWA!AM55</f>
        <v>0</v>
      </c>
    </row>
    <row r="56" spans="1:48" ht="30" customHeight="1">
      <c r="A56" s="238" t="s">
        <v>9</v>
      </c>
      <c r="B56" s="2082"/>
      <c r="C56" s="2089" t="s">
        <v>631</v>
      </c>
      <c r="D56" s="2092"/>
      <c r="E56" s="2087"/>
      <c r="F56" s="80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39"/>
      <c r="AL56" s="141">
        <f>SUM(G56:AK56)</f>
        <v>0</v>
      </c>
    </row>
    <row r="57" spans="1:48" ht="30" customHeight="1">
      <c r="A57" s="238" t="s">
        <v>9</v>
      </c>
      <c r="B57" s="2082"/>
      <c r="C57" s="2097" t="s">
        <v>629</v>
      </c>
      <c r="D57" s="2133"/>
      <c r="E57" s="2087"/>
      <c r="F57" s="122"/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329"/>
      <c r="AG57" s="329"/>
      <c r="AH57" s="329"/>
      <c r="AI57" s="329"/>
      <c r="AJ57" s="329"/>
      <c r="AK57" s="379"/>
      <c r="AL57" s="391"/>
    </row>
    <row r="58" spans="1:48" ht="27.75" customHeight="1" thickBot="1">
      <c r="A58" s="238" t="s">
        <v>9</v>
      </c>
      <c r="B58" s="2083"/>
      <c r="C58" s="2232" t="s">
        <v>52</v>
      </c>
      <c r="D58" s="2233"/>
      <c r="E58" s="2088"/>
      <c r="F58" s="337">
        <f>MLM_HP・SWA!G58</f>
        <v>160</v>
      </c>
      <c r="G58" s="392"/>
      <c r="H58" s="392">
        <f t="shared" ref="H58:AK58" si="14">G58+H56-H52-H53</f>
        <v>0</v>
      </c>
      <c r="I58" s="392">
        <f t="shared" si="14"/>
        <v>0</v>
      </c>
      <c r="J58" s="392">
        <f t="shared" si="14"/>
        <v>0</v>
      </c>
      <c r="K58" s="392">
        <f t="shared" si="14"/>
        <v>0</v>
      </c>
      <c r="L58" s="392">
        <f t="shared" si="14"/>
        <v>0</v>
      </c>
      <c r="M58" s="392">
        <f t="shared" si="14"/>
        <v>0</v>
      </c>
      <c r="N58" s="392">
        <f t="shared" si="14"/>
        <v>0</v>
      </c>
      <c r="O58" s="392">
        <f t="shared" si="14"/>
        <v>0</v>
      </c>
      <c r="P58" s="392">
        <f t="shared" si="14"/>
        <v>0</v>
      </c>
      <c r="Q58" s="392">
        <f t="shared" si="14"/>
        <v>0</v>
      </c>
      <c r="R58" s="392">
        <f t="shared" si="14"/>
        <v>0</v>
      </c>
      <c r="S58" s="392">
        <f t="shared" si="14"/>
        <v>0</v>
      </c>
      <c r="T58" s="392">
        <f t="shared" si="14"/>
        <v>0</v>
      </c>
      <c r="U58" s="392">
        <f t="shared" si="14"/>
        <v>0</v>
      </c>
      <c r="V58" s="392">
        <f t="shared" si="14"/>
        <v>0</v>
      </c>
      <c r="W58" s="392">
        <f t="shared" si="14"/>
        <v>0</v>
      </c>
      <c r="X58" s="392">
        <f t="shared" si="14"/>
        <v>0</v>
      </c>
      <c r="Y58" s="392">
        <f t="shared" si="14"/>
        <v>0</v>
      </c>
      <c r="Z58" s="392">
        <f t="shared" si="14"/>
        <v>0</v>
      </c>
      <c r="AA58" s="392">
        <f t="shared" si="14"/>
        <v>0</v>
      </c>
      <c r="AB58" s="392">
        <f t="shared" si="14"/>
        <v>0</v>
      </c>
      <c r="AC58" s="392">
        <f t="shared" si="14"/>
        <v>0</v>
      </c>
      <c r="AD58" s="392">
        <f t="shared" si="14"/>
        <v>0</v>
      </c>
      <c r="AE58" s="392">
        <f t="shared" si="14"/>
        <v>0</v>
      </c>
      <c r="AF58" s="392">
        <f t="shared" si="14"/>
        <v>0</v>
      </c>
      <c r="AG58" s="392">
        <f t="shared" si="14"/>
        <v>0</v>
      </c>
      <c r="AH58" s="392">
        <f t="shared" si="14"/>
        <v>0</v>
      </c>
      <c r="AI58" s="392">
        <f t="shared" si="14"/>
        <v>0</v>
      </c>
      <c r="AJ58" s="392">
        <f t="shared" si="14"/>
        <v>0</v>
      </c>
      <c r="AK58" s="392">
        <f t="shared" si="14"/>
        <v>0</v>
      </c>
      <c r="AL58" s="378"/>
    </row>
    <row r="59" spans="1:48" ht="30" hidden="1" customHeight="1" thickTop="1">
      <c r="A59" s="238" t="s">
        <v>4</v>
      </c>
      <c r="B59" s="2082" t="s">
        <v>1069</v>
      </c>
      <c r="C59" s="2111" t="s">
        <v>220</v>
      </c>
      <c r="D59" s="233" t="s">
        <v>148</v>
      </c>
      <c r="E59" s="234"/>
      <c r="F59" s="234"/>
      <c r="G59" s="239">
        <f t="shared" ref="G59:AK59" si="15">+G47</f>
        <v>0</v>
      </c>
      <c r="H59" s="239">
        <f t="shared" si="15"/>
        <v>0</v>
      </c>
      <c r="I59" s="239">
        <f t="shared" si="15"/>
        <v>0</v>
      </c>
      <c r="J59" s="239">
        <f t="shared" si="15"/>
        <v>0</v>
      </c>
      <c r="K59" s="239">
        <f t="shared" si="15"/>
        <v>0</v>
      </c>
      <c r="L59" s="239">
        <f t="shared" si="15"/>
        <v>0</v>
      </c>
      <c r="M59" s="239">
        <f t="shared" si="15"/>
        <v>0</v>
      </c>
      <c r="N59" s="239">
        <f t="shared" si="15"/>
        <v>0</v>
      </c>
      <c r="O59" s="239">
        <f t="shared" si="15"/>
        <v>0</v>
      </c>
      <c r="P59" s="239">
        <f t="shared" si="15"/>
        <v>0</v>
      </c>
      <c r="Q59" s="239">
        <f t="shared" si="15"/>
        <v>0</v>
      </c>
      <c r="R59" s="239">
        <f t="shared" si="15"/>
        <v>0</v>
      </c>
      <c r="S59" s="239">
        <f t="shared" si="15"/>
        <v>0</v>
      </c>
      <c r="T59" s="239">
        <f t="shared" si="15"/>
        <v>0</v>
      </c>
      <c r="U59" s="239">
        <f t="shared" si="15"/>
        <v>0</v>
      </c>
      <c r="V59" s="239">
        <f t="shared" si="15"/>
        <v>0</v>
      </c>
      <c r="W59" s="239">
        <f t="shared" si="15"/>
        <v>0</v>
      </c>
      <c r="X59" s="239">
        <f t="shared" si="15"/>
        <v>0</v>
      </c>
      <c r="Y59" s="239">
        <f t="shared" si="15"/>
        <v>0</v>
      </c>
      <c r="Z59" s="239">
        <f t="shared" si="15"/>
        <v>0</v>
      </c>
      <c r="AA59" s="239">
        <f t="shared" si="15"/>
        <v>0</v>
      </c>
      <c r="AB59" s="239">
        <f t="shared" si="15"/>
        <v>0</v>
      </c>
      <c r="AC59" s="239">
        <f t="shared" si="15"/>
        <v>0</v>
      </c>
      <c r="AD59" s="239">
        <f t="shared" si="15"/>
        <v>0</v>
      </c>
      <c r="AE59" s="239">
        <f t="shared" si="15"/>
        <v>0</v>
      </c>
      <c r="AF59" s="239">
        <f t="shared" si="15"/>
        <v>0</v>
      </c>
      <c r="AG59" s="239">
        <f t="shared" si="15"/>
        <v>0</v>
      </c>
      <c r="AH59" s="239">
        <f t="shared" si="15"/>
        <v>0</v>
      </c>
      <c r="AI59" s="239">
        <f t="shared" si="15"/>
        <v>0</v>
      </c>
      <c r="AJ59" s="239">
        <f t="shared" si="15"/>
        <v>0</v>
      </c>
      <c r="AK59" s="239">
        <f t="shared" si="15"/>
        <v>0</v>
      </c>
      <c r="AL59" s="269">
        <f>SUM(G59:AK59)</f>
        <v>0</v>
      </c>
      <c r="AN59" s="238" t="s">
        <v>635</v>
      </c>
    </row>
    <row r="60" spans="1:48" ht="30" hidden="1" customHeight="1">
      <c r="A60" s="238" t="s">
        <v>4</v>
      </c>
      <c r="B60" s="2082"/>
      <c r="C60" s="2112"/>
      <c r="D60" s="215" t="s">
        <v>636</v>
      </c>
      <c r="E60" s="221"/>
      <c r="F60" s="221"/>
      <c r="G60" s="240">
        <f t="shared" ref="G60:AK60" si="16">+G48+G53</f>
        <v>0</v>
      </c>
      <c r="H60" s="240">
        <f t="shared" si="16"/>
        <v>0</v>
      </c>
      <c r="I60" s="240">
        <f t="shared" si="16"/>
        <v>0</v>
      </c>
      <c r="J60" s="240">
        <f t="shared" si="16"/>
        <v>0</v>
      </c>
      <c r="K60" s="240">
        <f t="shared" si="16"/>
        <v>0</v>
      </c>
      <c r="L60" s="240">
        <f t="shared" si="16"/>
        <v>0</v>
      </c>
      <c r="M60" s="240">
        <f t="shared" si="16"/>
        <v>0</v>
      </c>
      <c r="N60" s="240">
        <f t="shared" si="16"/>
        <v>0</v>
      </c>
      <c r="O60" s="240">
        <f t="shared" si="16"/>
        <v>0</v>
      </c>
      <c r="P60" s="240">
        <f t="shared" si="16"/>
        <v>0</v>
      </c>
      <c r="Q60" s="240">
        <f t="shared" si="16"/>
        <v>0</v>
      </c>
      <c r="R60" s="240">
        <f t="shared" si="16"/>
        <v>0</v>
      </c>
      <c r="S60" s="240">
        <f t="shared" si="16"/>
        <v>0</v>
      </c>
      <c r="T60" s="240">
        <f t="shared" si="16"/>
        <v>0</v>
      </c>
      <c r="U60" s="240">
        <f t="shared" si="16"/>
        <v>0</v>
      </c>
      <c r="V60" s="240">
        <f t="shared" si="16"/>
        <v>0</v>
      </c>
      <c r="W60" s="240">
        <f t="shared" si="16"/>
        <v>0</v>
      </c>
      <c r="X60" s="240">
        <f t="shared" si="16"/>
        <v>0</v>
      </c>
      <c r="Y60" s="240">
        <f t="shared" si="16"/>
        <v>0</v>
      </c>
      <c r="Z60" s="240">
        <f t="shared" si="16"/>
        <v>0</v>
      </c>
      <c r="AA60" s="240">
        <f t="shared" si="16"/>
        <v>0</v>
      </c>
      <c r="AB60" s="240">
        <f t="shared" si="16"/>
        <v>0</v>
      </c>
      <c r="AC60" s="240">
        <f t="shared" si="16"/>
        <v>0</v>
      </c>
      <c r="AD60" s="240">
        <f t="shared" si="16"/>
        <v>0</v>
      </c>
      <c r="AE60" s="240">
        <f t="shared" si="16"/>
        <v>0</v>
      </c>
      <c r="AF60" s="240">
        <f t="shared" si="16"/>
        <v>0</v>
      </c>
      <c r="AG60" s="240">
        <f t="shared" si="16"/>
        <v>0</v>
      </c>
      <c r="AH60" s="240">
        <f t="shared" si="16"/>
        <v>0</v>
      </c>
      <c r="AI60" s="240">
        <f t="shared" si="16"/>
        <v>0</v>
      </c>
      <c r="AJ60" s="240">
        <f t="shared" si="16"/>
        <v>0</v>
      </c>
      <c r="AK60" s="240">
        <f t="shared" si="16"/>
        <v>0</v>
      </c>
      <c r="AL60" s="257">
        <f t="shared" ref="AL60:AL67" si="17">SUM(G60:AK60)</f>
        <v>0</v>
      </c>
      <c r="AN60" s="289" t="e">
        <f>+AL59/(AL60+AL59)</f>
        <v>#DIV/0!</v>
      </c>
    </row>
    <row r="61" spans="1:48" ht="30" hidden="1" customHeight="1">
      <c r="A61" s="238" t="s">
        <v>4</v>
      </c>
      <c r="B61" s="2082"/>
      <c r="C61" s="2113" t="s">
        <v>134</v>
      </c>
      <c r="D61" s="214" t="s">
        <v>148</v>
      </c>
      <c r="E61" s="220"/>
      <c r="F61" s="220"/>
      <c r="G61" s="242"/>
      <c r="H61" s="242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  <c r="AJ61" s="242"/>
      <c r="AK61" s="242"/>
      <c r="AL61" s="258">
        <f t="shared" si="17"/>
        <v>0</v>
      </c>
    </row>
    <row r="62" spans="1:48" ht="30" hidden="1" customHeight="1">
      <c r="A62" s="238" t="s">
        <v>4</v>
      </c>
      <c r="B62" s="2082"/>
      <c r="C62" s="2112"/>
      <c r="D62" s="215" t="s">
        <v>636</v>
      </c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59">
        <f t="shared" si="17"/>
        <v>0</v>
      </c>
      <c r="AN62" s="289" t="e">
        <f>+AL61/(AL62+AL61)</f>
        <v>#DIV/0!</v>
      </c>
    </row>
    <row r="63" spans="1:48" ht="30" hidden="1" customHeight="1">
      <c r="A63" s="238" t="s">
        <v>4</v>
      </c>
      <c r="B63" s="2082"/>
      <c r="C63" s="2113" t="s">
        <v>129</v>
      </c>
      <c r="D63" s="214" t="s">
        <v>148</v>
      </c>
      <c r="E63" s="220"/>
      <c r="F63" s="220"/>
      <c r="G63" s="242"/>
      <c r="H63" s="242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  <c r="AJ63" s="242"/>
      <c r="AK63" s="242"/>
      <c r="AL63" s="258">
        <f t="shared" si="17"/>
        <v>0</v>
      </c>
    </row>
    <row r="64" spans="1:48" ht="30" hidden="1" customHeight="1">
      <c r="A64" s="238" t="s">
        <v>4</v>
      </c>
      <c r="B64" s="2082"/>
      <c r="C64" s="2112"/>
      <c r="D64" s="215" t="s">
        <v>636</v>
      </c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59">
        <f t="shared" si="17"/>
        <v>0</v>
      </c>
      <c r="AN64" s="289" t="e">
        <f>+AL63/(AL64+AL63)</f>
        <v>#DIV/0!</v>
      </c>
    </row>
    <row r="65" spans="1:44" ht="30" hidden="1" customHeight="1">
      <c r="A65" s="238" t="s">
        <v>4</v>
      </c>
      <c r="B65" s="2082"/>
      <c r="C65" s="2111" t="s">
        <v>4</v>
      </c>
      <c r="D65" s="214" t="s">
        <v>148</v>
      </c>
      <c r="E65" s="222"/>
      <c r="F65" s="222"/>
      <c r="G65" s="270">
        <f>+G69</f>
        <v>0</v>
      </c>
      <c r="H65" s="270">
        <f t="shared" ref="H65:AK65" si="18">+H69</f>
        <v>0</v>
      </c>
      <c r="I65" s="270">
        <f t="shared" si="18"/>
        <v>0</v>
      </c>
      <c r="J65" s="270">
        <f t="shared" si="18"/>
        <v>0</v>
      </c>
      <c r="K65" s="270">
        <f t="shared" si="18"/>
        <v>0</v>
      </c>
      <c r="L65" s="270">
        <f t="shared" si="18"/>
        <v>0</v>
      </c>
      <c r="M65" s="270">
        <f t="shared" si="18"/>
        <v>0</v>
      </c>
      <c r="N65" s="270">
        <f t="shared" si="18"/>
        <v>0</v>
      </c>
      <c r="O65" s="270">
        <f t="shared" si="18"/>
        <v>0</v>
      </c>
      <c r="P65" s="270">
        <f t="shared" si="18"/>
        <v>0</v>
      </c>
      <c r="Q65" s="270">
        <f t="shared" si="18"/>
        <v>0</v>
      </c>
      <c r="R65" s="270">
        <f t="shared" si="18"/>
        <v>0</v>
      </c>
      <c r="S65" s="270">
        <f t="shared" si="18"/>
        <v>0</v>
      </c>
      <c r="T65" s="270">
        <f t="shared" si="18"/>
        <v>0</v>
      </c>
      <c r="U65" s="270">
        <f t="shared" si="18"/>
        <v>0</v>
      </c>
      <c r="V65" s="270">
        <f t="shared" si="18"/>
        <v>0</v>
      </c>
      <c r="W65" s="270">
        <f t="shared" si="18"/>
        <v>0</v>
      </c>
      <c r="X65" s="270">
        <f t="shared" si="18"/>
        <v>0</v>
      </c>
      <c r="Y65" s="270">
        <f t="shared" si="18"/>
        <v>0</v>
      </c>
      <c r="Z65" s="270">
        <f t="shared" si="18"/>
        <v>0</v>
      </c>
      <c r="AA65" s="270">
        <f t="shared" si="18"/>
        <v>0</v>
      </c>
      <c r="AB65" s="270">
        <f t="shared" si="18"/>
        <v>0</v>
      </c>
      <c r="AC65" s="270">
        <f t="shared" si="18"/>
        <v>0</v>
      </c>
      <c r="AD65" s="270">
        <f t="shared" si="18"/>
        <v>0</v>
      </c>
      <c r="AE65" s="270">
        <f t="shared" si="18"/>
        <v>0</v>
      </c>
      <c r="AF65" s="270">
        <f t="shared" si="18"/>
        <v>0</v>
      </c>
      <c r="AG65" s="270">
        <f t="shared" si="18"/>
        <v>0</v>
      </c>
      <c r="AH65" s="270">
        <f t="shared" si="18"/>
        <v>0</v>
      </c>
      <c r="AI65" s="270">
        <f t="shared" si="18"/>
        <v>0</v>
      </c>
      <c r="AJ65" s="270">
        <f t="shared" si="18"/>
        <v>0</v>
      </c>
      <c r="AK65" s="270">
        <f t="shared" si="18"/>
        <v>0</v>
      </c>
      <c r="AL65" s="258">
        <f t="shared" si="17"/>
        <v>0</v>
      </c>
    </row>
    <row r="66" spans="1:44" ht="30" hidden="1" customHeight="1" thickBot="1">
      <c r="A66" s="238" t="s">
        <v>4</v>
      </c>
      <c r="B66" s="2082"/>
      <c r="C66" s="2114"/>
      <c r="D66" s="216" t="s">
        <v>636</v>
      </c>
      <c r="E66" s="223"/>
      <c r="F66" s="223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59">
        <f t="shared" si="17"/>
        <v>0</v>
      </c>
      <c r="AN66" s="289" t="e">
        <f>+AL65/(AL66+AL65)</f>
        <v>#DIV/0!</v>
      </c>
    </row>
    <row r="67" spans="1:44" ht="30" hidden="1" customHeight="1" thickTop="1">
      <c r="A67" s="238" t="s">
        <v>4</v>
      </c>
      <c r="B67" s="2082"/>
      <c r="C67" s="225" t="s">
        <v>637</v>
      </c>
      <c r="D67" s="226" t="s">
        <v>7</v>
      </c>
      <c r="E67" s="227"/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60">
        <f t="shared" si="17"/>
        <v>0</v>
      </c>
    </row>
    <row r="68" spans="1:44" ht="30" hidden="1" customHeight="1">
      <c r="A68" s="238" t="s">
        <v>4</v>
      </c>
      <c r="B68" s="2082"/>
      <c r="C68" s="2063" t="s">
        <v>51</v>
      </c>
      <c r="D68" s="2064"/>
      <c r="E68" s="224"/>
      <c r="F68" s="272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  <c r="AJ68" s="243"/>
      <c r="AK68" s="243"/>
      <c r="AL68" s="261"/>
    </row>
    <row r="69" spans="1:44" ht="30" hidden="1" customHeight="1">
      <c r="A69" s="238" t="s">
        <v>4</v>
      </c>
      <c r="B69" s="2082"/>
      <c r="C69" s="2055" t="s">
        <v>144</v>
      </c>
      <c r="D69" s="2056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  <c r="AH69" s="247"/>
      <c r="AI69" s="247"/>
      <c r="AJ69" s="247"/>
      <c r="AK69" s="247"/>
      <c r="AL69" s="262">
        <f>SUM(G69:AK69)</f>
        <v>0</v>
      </c>
      <c r="AN69" s="238" t="s">
        <v>638</v>
      </c>
    </row>
    <row r="70" spans="1:44" ht="30" hidden="1" customHeight="1">
      <c r="A70" s="238" t="s">
        <v>4</v>
      </c>
      <c r="B70" s="2082"/>
      <c r="C70" s="2057" t="s">
        <v>148</v>
      </c>
      <c r="D70" s="2058"/>
      <c r="E70" s="244"/>
      <c r="F70" s="244"/>
      <c r="G70" s="217">
        <f>+G65-G64-G62-G60</f>
        <v>0</v>
      </c>
      <c r="H70" s="217">
        <f t="shared" ref="H70:AK70" si="19">+H65-H64-H62-H60</f>
        <v>0</v>
      </c>
      <c r="I70" s="217">
        <f t="shared" si="19"/>
        <v>0</v>
      </c>
      <c r="J70" s="217">
        <f t="shared" si="19"/>
        <v>0</v>
      </c>
      <c r="K70" s="217">
        <f t="shared" si="19"/>
        <v>0</v>
      </c>
      <c r="L70" s="217">
        <f t="shared" si="19"/>
        <v>0</v>
      </c>
      <c r="M70" s="217">
        <f t="shared" si="19"/>
        <v>0</v>
      </c>
      <c r="N70" s="217">
        <f t="shared" si="19"/>
        <v>0</v>
      </c>
      <c r="O70" s="217">
        <f t="shared" si="19"/>
        <v>0</v>
      </c>
      <c r="P70" s="217">
        <f t="shared" si="19"/>
        <v>0</v>
      </c>
      <c r="Q70" s="217">
        <f t="shared" si="19"/>
        <v>0</v>
      </c>
      <c r="R70" s="217">
        <f t="shared" si="19"/>
        <v>0</v>
      </c>
      <c r="S70" s="217">
        <f t="shared" si="19"/>
        <v>0</v>
      </c>
      <c r="T70" s="217">
        <f t="shared" si="19"/>
        <v>0</v>
      </c>
      <c r="U70" s="217">
        <f t="shared" si="19"/>
        <v>0</v>
      </c>
      <c r="V70" s="217">
        <f t="shared" si="19"/>
        <v>0</v>
      </c>
      <c r="W70" s="217">
        <f t="shared" si="19"/>
        <v>0</v>
      </c>
      <c r="X70" s="217">
        <f t="shared" si="19"/>
        <v>0</v>
      </c>
      <c r="Y70" s="217">
        <f t="shared" si="19"/>
        <v>0</v>
      </c>
      <c r="Z70" s="217">
        <f t="shared" si="19"/>
        <v>0</v>
      </c>
      <c r="AA70" s="217">
        <f t="shared" si="19"/>
        <v>0</v>
      </c>
      <c r="AB70" s="217">
        <f t="shared" si="19"/>
        <v>0</v>
      </c>
      <c r="AC70" s="217">
        <f t="shared" si="19"/>
        <v>0</v>
      </c>
      <c r="AD70" s="217">
        <f t="shared" si="19"/>
        <v>0</v>
      </c>
      <c r="AE70" s="217">
        <f t="shared" si="19"/>
        <v>0</v>
      </c>
      <c r="AF70" s="217">
        <f t="shared" si="19"/>
        <v>0</v>
      </c>
      <c r="AG70" s="217">
        <f t="shared" si="19"/>
        <v>0</v>
      </c>
      <c r="AH70" s="217">
        <f t="shared" si="19"/>
        <v>0</v>
      </c>
      <c r="AI70" s="217">
        <f t="shared" si="19"/>
        <v>0</v>
      </c>
      <c r="AJ70" s="217">
        <f t="shared" si="19"/>
        <v>0</v>
      </c>
      <c r="AK70" s="217">
        <f t="shared" si="19"/>
        <v>0</v>
      </c>
      <c r="AL70" s="263">
        <f>SUM(G70:AK70)</f>
        <v>0</v>
      </c>
      <c r="AN70" s="289" t="e">
        <f>+AL70/(AL71+AL70)</f>
        <v>#DIV/0!</v>
      </c>
    </row>
    <row r="71" spans="1:44" ht="30" hidden="1" customHeight="1">
      <c r="A71" s="238" t="s">
        <v>4</v>
      </c>
      <c r="B71" s="2082"/>
      <c r="C71" s="2115" t="s">
        <v>636</v>
      </c>
      <c r="D71" s="2116"/>
      <c r="E71" s="245"/>
      <c r="F71" s="245"/>
      <c r="G71" s="245">
        <f>+G67+G66+G64+G62+G60</f>
        <v>0</v>
      </c>
      <c r="H71" s="245">
        <f t="shared" ref="H71:AK71" si="20">+H67+H66+H64+H62+H60</f>
        <v>0</v>
      </c>
      <c r="I71" s="245">
        <f t="shared" si="20"/>
        <v>0</v>
      </c>
      <c r="J71" s="245">
        <f t="shared" si="20"/>
        <v>0</v>
      </c>
      <c r="K71" s="245">
        <f t="shared" si="20"/>
        <v>0</v>
      </c>
      <c r="L71" s="245">
        <f t="shared" si="20"/>
        <v>0</v>
      </c>
      <c r="M71" s="245">
        <f t="shared" si="20"/>
        <v>0</v>
      </c>
      <c r="N71" s="245">
        <f t="shared" si="20"/>
        <v>0</v>
      </c>
      <c r="O71" s="245">
        <f t="shared" si="20"/>
        <v>0</v>
      </c>
      <c r="P71" s="245">
        <f t="shared" si="20"/>
        <v>0</v>
      </c>
      <c r="Q71" s="245">
        <f t="shared" si="20"/>
        <v>0</v>
      </c>
      <c r="R71" s="245">
        <f t="shared" si="20"/>
        <v>0</v>
      </c>
      <c r="S71" s="245">
        <f t="shared" si="20"/>
        <v>0</v>
      </c>
      <c r="T71" s="245">
        <f t="shared" si="20"/>
        <v>0</v>
      </c>
      <c r="U71" s="245">
        <f t="shared" si="20"/>
        <v>0</v>
      </c>
      <c r="V71" s="245">
        <f t="shared" si="20"/>
        <v>0</v>
      </c>
      <c r="W71" s="245">
        <f t="shared" si="20"/>
        <v>0</v>
      </c>
      <c r="X71" s="245">
        <f t="shared" si="20"/>
        <v>0</v>
      </c>
      <c r="Y71" s="245">
        <f t="shared" si="20"/>
        <v>0</v>
      </c>
      <c r="Z71" s="245">
        <f t="shared" si="20"/>
        <v>0</v>
      </c>
      <c r="AA71" s="245">
        <f t="shared" si="20"/>
        <v>0</v>
      </c>
      <c r="AB71" s="245">
        <f t="shared" si="20"/>
        <v>0</v>
      </c>
      <c r="AC71" s="245">
        <f t="shared" si="20"/>
        <v>0</v>
      </c>
      <c r="AD71" s="245">
        <f t="shared" si="20"/>
        <v>0</v>
      </c>
      <c r="AE71" s="245">
        <f t="shared" si="20"/>
        <v>0</v>
      </c>
      <c r="AF71" s="245">
        <f t="shared" si="20"/>
        <v>0</v>
      </c>
      <c r="AG71" s="245">
        <f t="shared" si="20"/>
        <v>0</v>
      </c>
      <c r="AH71" s="245">
        <f t="shared" si="20"/>
        <v>0</v>
      </c>
      <c r="AI71" s="245">
        <f t="shared" si="20"/>
        <v>0</v>
      </c>
      <c r="AJ71" s="245">
        <f t="shared" si="20"/>
        <v>0</v>
      </c>
      <c r="AK71" s="245">
        <f t="shared" si="20"/>
        <v>0</v>
      </c>
      <c r="AL71" s="264">
        <f>SUM(G71:AK71)</f>
        <v>0</v>
      </c>
    </row>
    <row r="72" spans="1:44" ht="30" hidden="1" customHeight="1">
      <c r="A72" s="238" t="s">
        <v>4</v>
      </c>
      <c r="B72" s="2082"/>
      <c r="C72" s="2057" t="s">
        <v>8</v>
      </c>
      <c r="D72" s="2058"/>
      <c r="E72" s="218"/>
      <c r="F72" s="218"/>
      <c r="G72" s="218">
        <f t="shared" ref="G72:AK72" si="21">+G70-G69</f>
        <v>0</v>
      </c>
      <c r="H72" s="218">
        <f t="shared" si="21"/>
        <v>0</v>
      </c>
      <c r="I72" s="218">
        <f t="shared" si="21"/>
        <v>0</v>
      </c>
      <c r="J72" s="218">
        <f t="shared" si="21"/>
        <v>0</v>
      </c>
      <c r="K72" s="218">
        <f t="shared" si="21"/>
        <v>0</v>
      </c>
      <c r="L72" s="218">
        <f t="shared" si="21"/>
        <v>0</v>
      </c>
      <c r="M72" s="218">
        <f t="shared" si="21"/>
        <v>0</v>
      </c>
      <c r="N72" s="218">
        <f t="shared" si="21"/>
        <v>0</v>
      </c>
      <c r="O72" s="218">
        <f t="shared" si="21"/>
        <v>0</v>
      </c>
      <c r="P72" s="218">
        <f t="shared" si="21"/>
        <v>0</v>
      </c>
      <c r="Q72" s="218">
        <f t="shared" si="21"/>
        <v>0</v>
      </c>
      <c r="R72" s="218">
        <f t="shared" si="21"/>
        <v>0</v>
      </c>
      <c r="S72" s="218">
        <f t="shared" si="21"/>
        <v>0</v>
      </c>
      <c r="T72" s="218">
        <f t="shared" si="21"/>
        <v>0</v>
      </c>
      <c r="U72" s="218">
        <f t="shared" si="21"/>
        <v>0</v>
      </c>
      <c r="V72" s="218">
        <f t="shared" si="21"/>
        <v>0</v>
      </c>
      <c r="W72" s="218">
        <f t="shared" si="21"/>
        <v>0</v>
      </c>
      <c r="X72" s="218">
        <f t="shared" si="21"/>
        <v>0</v>
      </c>
      <c r="Y72" s="218">
        <f t="shared" si="21"/>
        <v>0</v>
      </c>
      <c r="Z72" s="218">
        <f t="shared" si="21"/>
        <v>0</v>
      </c>
      <c r="AA72" s="218">
        <f t="shared" si="21"/>
        <v>0</v>
      </c>
      <c r="AB72" s="218">
        <f t="shared" si="21"/>
        <v>0</v>
      </c>
      <c r="AC72" s="218">
        <f t="shared" si="21"/>
        <v>0</v>
      </c>
      <c r="AD72" s="218">
        <f t="shared" si="21"/>
        <v>0</v>
      </c>
      <c r="AE72" s="218">
        <f t="shared" si="21"/>
        <v>0</v>
      </c>
      <c r="AF72" s="218">
        <f t="shared" si="21"/>
        <v>0</v>
      </c>
      <c r="AG72" s="218">
        <f t="shared" si="21"/>
        <v>0</v>
      </c>
      <c r="AH72" s="218">
        <f t="shared" si="21"/>
        <v>0</v>
      </c>
      <c r="AI72" s="218">
        <f t="shared" si="21"/>
        <v>0</v>
      </c>
      <c r="AJ72" s="218">
        <f t="shared" si="21"/>
        <v>0</v>
      </c>
      <c r="AK72" s="218">
        <f t="shared" si="21"/>
        <v>0</v>
      </c>
      <c r="AL72" s="265">
        <f>SUM(G72:AK72)</f>
        <v>0</v>
      </c>
    </row>
    <row r="73" spans="1:44" ht="30" hidden="1" customHeight="1">
      <c r="A73" s="238" t="s">
        <v>4</v>
      </c>
      <c r="B73" s="2082"/>
      <c r="C73" s="2065" t="s">
        <v>639</v>
      </c>
      <c r="D73" s="2066"/>
      <c r="E73" s="219"/>
      <c r="F73" s="219"/>
      <c r="G73" s="219">
        <f t="shared" ref="G73:AK73" si="22">+F73+G72</f>
        <v>0</v>
      </c>
      <c r="H73" s="219">
        <f t="shared" si="22"/>
        <v>0</v>
      </c>
      <c r="I73" s="219">
        <f t="shared" si="22"/>
        <v>0</v>
      </c>
      <c r="J73" s="219">
        <f t="shared" si="22"/>
        <v>0</v>
      </c>
      <c r="K73" s="219">
        <f t="shared" si="22"/>
        <v>0</v>
      </c>
      <c r="L73" s="219">
        <f t="shared" si="22"/>
        <v>0</v>
      </c>
      <c r="M73" s="219">
        <f t="shared" si="22"/>
        <v>0</v>
      </c>
      <c r="N73" s="219">
        <f t="shared" si="22"/>
        <v>0</v>
      </c>
      <c r="O73" s="219">
        <f t="shared" si="22"/>
        <v>0</v>
      </c>
      <c r="P73" s="219">
        <f t="shared" si="22"/>
        <v>0</v>
      </c>
      <c r="Q73" s="219">
        <f t="shared" si="22"/>
        <v>0</v>
      </c>
      <c r="R73" s="219">
        <f t="shared" si="22"/>
        <v>0</v>
      </c>
      <c r="S73" s="219">
        <f t="shared" si="22"/>
        <v>0</v>
      </c>
      <c r="T73" s="219">
        <f t="shared" si="22"/>
        <v>0</v>
      </c>
      <c r="U73" s="219">
        <f t="shared" si="22"/>
        <v>0</v>
      </c>
      <c r="V73" s="219">
        <f t="shared" si="22"/>
        <v>0</v>
      </c>
      <c r="W73" s="219">
        <f t="shared" si="22"/>
        <v>0</v>
      </c>
      <c r="X73" s="219">
        <f t="shared" si="22"/>
        <v>0</v>
      </c>
      <c r="Y73" s="219">
        <f t="shared" si="22"/>
        <v>0</v>
      </c>
      <c r="Z73" s="219">
        <f t="shared" si="22"/>
        <v>0</v>
      </c>
      <c r="AA73" s="219">
        <f t="shared" si="22"/>
        <v>0</v>
      </c>
      <c r="AB73" s="219">
        <f t="shared" si="22"/>
        <v>0</v>
      </c>
      <c r="AC73" s="219">
        <f t="shared" si="22"/>
        <v>0</v>
      </c>
      <c r="AD73" s="219">
        <f t="shared" si="22"/>
        <v>0</v>
      </c>
      <c r="AE73" s="219">
        <f t="shared" si="22"/>
        <v>0</v>
      </c>
      <c r="AF73" s="219">
        <f t="shared" si="22"/>
        <v>0</v>
      </c>
      <c r="AG73" s="219">
        <f t="shared" si="22"/>
        <v>0</v>
      </c>
      <c r="AH73" s="219">
        <f t="shared" si="22"/>
        <v>0</v>
      </c>
      <c r="AI73" s="219">
        <f t="shared" si="22"/>
        <v>0</v>
      </c>
      <c r="AJ73" s="219">
        <f t="shared" si="22"/>
        <v>0</v>
      </c>
      <c r="AK73" s="219">
        <f t="shared" si="22"/>
        <v>0</v>
      </c>
      <c r="AL73" s="266">
        <f>SUM(G73:AK73)</f>
        <v>0</v>
      </c>
    </row>
    <row r="74" spans="1:44" ht="30" hidden="1" customHeight="1">
      <c r="A74" s="238" t="s">
        <v>4</v>
      </c>
      <c r="B74" s="2082"/>
      <c r="C74" s="2117" t="s">
        <v>640</v>
      </c>
      <c r="D74" s="2117"/>
      <c r="E74" s="273"/>
      <c r="F74" s="274"/>
      <c r="G74" s="275">
        <f t="shared" ref="G74:AK75" si="23">+F74+G69-G42</f>
        <v>0</v>
      </c>
      <c r="H74" s="275">
        <f t="shared" si="23"/>
        <v>0</v>
      </c>
      <c r="I74" s="275">
        <f t="shared" si="23"/>
        <v>0</v>
      </c>
      <c r="J74" s="275">
        <f t="shared" si="23"/>
        <v>0</v>
      </c>
      <c r="K74" s="275">
        <f t="shared" si="23"/>
        <v>0</v>
      </c>
      <c r="L74" s="275">
        <f t="shared" si="23"/>
        <v>-66</v>
      </c>
      <c r="M74" s="275">
        <f t="shared" si="23"/>
        <v>-110</v>
      </c>
      <c r="N74" s="275">
        <f t="shared" si="23"/>
        <v>-110</v>
      </c>
      <c r="O74" s="275">
        <f t="shared" si="23"/>
        <v>-110</v>
      </c>
      <c r="P74" s="275">
        <f t="shared" si="23"/>
        <v>-110</v>
      </c>
      <c r="Q74" s="275">
        <f t="shared" si="23"/>
        <v>-110</v>
      </c>
      <c r="R74" s="275">
        <f t="shared" si="23"/>
        <v>-110</v>
      </c>
      <c r="S74" s="275">
        <f t="shared" si="23"/>
        <v>-110</v>
      </c>
      <c r="T74" s="275">
        <f t="shared" si="23"/>
        <v>-110</v>
      </c>
      <c r="U74" s="275">
        <f t="shared" si="23"/>
        <v>-110</v>
      </c>
      <c r="V74" s="275">
        <f t="shared" si="23"/>
        <v>-110</v>
      </c>
      <c r="W74" s="275">
        <f t="shared" si="23"/>
        <v>-110</v>
      </c>
      <c r="X74" s="275">
        <f t="shared" si="23"/>
        <v>-110</v>
      </c>
      <c r="Y74" s="275">
        <f t="shared" si="23"/>
        <v>-110</v>
      </c>
      <c r="Z74" s="275">
        <f t="shared" si="23"/>
        <v>-110</v>
      </c>
      <c r="AA74" s="275">
        <f t="shared" si="23"/>
        <v>-110</v>
      </c>
      <c r="AB74" s="275">
        <f t="shared" si="23"/>
        <v>-110</v>
      </c>
      <c r="AC74" s="275">
        <f t="shared" si="23"/>
        <v>-110</v>
      </c>
      <c r="AD74" s="275">
        <f t="shared" si="23"/>
        <v>-110</v>
      </c>
      <c r="AE74" s="275">
        <f t="shared" si="23"/>
        <v>-110</v>
      </c>
      <c r="AF74" s="275">
        <f t="shared" si="23"/>
        <v>-110</v>
      </c>
      <c r="AG74" s="275">
        <f t="shared" si="23"/>
        <v>-110</v>
      </c>
      <c r="AH74" s="275">
        <f t="shared" si="23"/>
        <v>-110</v>
      </c>
      <c r="AI74" s="275">
        <f t="shared" si="23"/>
        <v>-110</v>
      </c>
      <c r="AJ74" s="275">
        <f t="shared" si="23"/>
        <v>-110</v>
      </c>
      <c r="AK74" s="275">
        <f t="shared" si="23"/>
        <v>-110</v>
      </c>
      <c r="AL74" s="276">
        <f>AK74</f>
        <v>-110</v>
      </c>
    </row>
    <row r="75" spans="1:44" ht="30" hidden="1" customHeight="1">
      <c r="A75" s="238" t="s">
        <v>4</v>
      </c>
      <c r="B75" s="2082"/>
      <c r="C75" s="2118" t="s">
        <v>641</v>
      </c>
      <c r="D75" s="2118"/>
      <c r="E75" s="231"/>
      <c r="F75" s="246">
        <f>+F68+F58+F50+F45</f>
        <v>437</v>
      </c>
      <c r="G75" s="232">
        <f t="shared" si="23"/>
        <v>437</v>
      </c>
      <c r="H75" s="232">
        <f t="shared" si="23"/>
        <v>437</v>
      </c>
      <c r="I75" s="232">
        <f t="shared" si="23"/>
        <v>437</v>
      </c>
      <c r="J75" s="232">
        <f t="shared" si="23"/>
        <v>437</v>
      </c>
      <c r="K75" s="232">
        <f t="shared" si="23"/>
        <v>437</v>
      </c>
      <c r="L75" s="232">
        <f t="shared" si="23"/>
        <v>437</v>
      </c>
      <c r="M75" s="232">
        <f t="shared" si="23"/>
        <v>437</v>
      </c>
      <c r="N75" s="232">
        <f t="shared" si="23"/>
        <v>437</v>
      </c>
      <c r="O75" s="232">
        <f t="shared" si="23"/>
        <v>437</v>
      </c>
      <c r="P75" s="232">
        <f t="shared" si="23"/>
        <v>437</v>
      </c>
      <c r="Q75" s="232">
        <f t="shared" si="23"/>
        <v>437</v>
      </c>
      <c r="R75" s="232">
        <f t="shared" si="23"/>
        <v>437</v>
      </c>
      <c r="S75" s="232">
        <f t="shared" si="23"/>
        <v>437</v>
      </c>
      <c r="T75" s="232">
        <f t="shared" si="23"/>
        <v>437</v>
      </c>
      <c r="U75" s="232">
        <f t="shared" si="23"/>
        <v>437</v>
      </c>
      <c r="V75" s="232">
        <f t="shared" si="23"/>
        <v>437</v>
      </c>
      <c r="W75" s="232">
        <f t="shared" si="23"/>
        <v>437</v>
      </c>
      <c r="X75" s="232">
        <f t="shared" si="23"/>
        <v>437</v>
      </c>
      <c r="Y75" s="232">
        <f t="shared" si="23"/>
        <v>437</v>
      </c>
      <c r="Z75" s="232">
        <f t="shared" si="23"/>
        <v>437</v>
      </c>
      <c r="AA75" s="232">
        <f t="shared" si="23"/>
        <v>437</v>
      </c>
      <c r="AB75" s="232">
        <f t="shared" si="23"/>
        <v>437</v>
      </c>
      <c r="AC75" s="232">
        <f t="shared" si="23"/>
        <v>437</v>
      </c>
      <c r="AD75" s="232">
        <f t="shared" si="23"/>
        <v>437</v>
      </c>
      <c r="AE75" s="232">
        <f t="shared" si="23"/>
        <v>437</v>
      </c>
      <c r="AF75" s="232">
        <f t="shared" si="23"/>
        <v>437</v>
      </c>
      <c r="AG75" s="232">
        <f t="shared" si="23"/>
        <v>437</v>
      </c>
      <c r="AH75" s="232">
        <f t="shared" si="23"/>
        <v>437</v>
      </c>
      <c r="AI75" s="232">
        <f t="shared" si="23"/>
        <v>437</v>
      </c>
      <c r="AJ75" s="232">
        <f t="shared" si="23"/>
        <v>437</v>
      </c>
      <c r="AK75" s="232">
        <f t="shared" si="23"/>
        <v>437</v>
      </c>
      <c r="AL75" s="267">
        <f>AK75</f>
        <v>437</v>
      </c>
    </row>
    <row r="76" spans="1:44" ht="30" hidden="1" customHeight="1" thickBot="1">
      <c r="A76" s="238" t="s">
        <v>4</v>
      </c>
      <c r="B76" s="2083"/>
      <c r="C76" s="2119" t="s">
        <v>8</v>
      </c>
      <c r="D76" s="2119"/>
      <c r="E76" s="228"/>
      <c r="F76" s="229"/>
      <c r="G76" s="230">
        <f>+G75-G74</f>
        <v>437</v>
      </c>
      <c r="H76" s="230">
        <f t="shared" ref="H76:AK76" si="24">+H75-H74</f>
        <v>437</v>
      </c>
      <c r="I76" s="230">
        <f t="shared" si="24"/>
        <v>437</v>
      </c>
      <c r="J76" s="230">
        <f t="shared" si="24"/>
        <v>437</v>
      </c>
      <c r="K76" s="230">
        <f t="shared" si="24"/>
        <v>437</v>
      </c>
      <c r="L76" s="230">
        <f t="shared" si="24"/>
        <v>503</v>
      </c>
      <c r="M76" s="230">
        <f t="shared" si="24"/>
        <v>547</v>
      </c>
      <c r="N76" s="230">
        <f t="shared" si="24"/>
        <v>547</v>
      </c>
      <c r="O76" s="230">
        <f t="shared" si="24"/>
        <v>547</v>
      </c>
      <c r="P76" s="230">
        <f t="shared" si="24"/>
        <v>547</v>
      </c>
      <c r="Q76" s="230">
        <f t="shared" si="24"/>
        <v>547</v>
      </c>
      <c r="R76" s="230">
        <f t="shared" si="24"/>
        <v>547</v>
      </c>
      <c r="S76" s="230">
        <f t="shared" si="24"/>
        <v>547</v>
      </c>
      <c r="T76" s="230">
        <f t="shared" si="24"/>
        <v>547</v>
      </c>
      <c r="U76" s="230">
        <f t="shared" si="24"/>
        <v>547</v>
      </c>
      <c r="V76" s="230">
        <f t="shared" si="24"/>
        <v>547</v>
      </c>
      <c r="W76" s="230">
        <f t="shared" si="24"/>
        <v>547</v>
      </c>
      <c r="X76" s="230">
        <f t="shared" si="24"/>
        <v>547</v>
      </c>
      <c r="Y76" s="230">
        <f t="shared" si="24"/>
        <v>547</v>
      </c>
      <c r="Z76" s="230">
        <f t="shared" si="24"/>
        <v>547</v>
      </c>
      <c r="AA76" s="230">
        <f t="shared" si="24"/>
        <v>547</v>
      </c>
      <c r="AB76" s="230">
        <f t="shared" si="24"/>
        <v>547</v>
      </c>
      <c r="AC76" s="230">
        <f t="shared" si="24"/>
        <v>547</v>
      </c>
      <c r="AD76" s="230">
        <f t="shared" si="24"/>
        <v>547</v>
      </c>
      <c r="AE76" s="230">
        <f t="shared" si="24"/>
        <v>547</v>
      </c>
      <c r="AF76" s="230">
        <f t="shared" si="24"/>
        <v>547</v>
      </c>
      <c r="AG76" s="230">
        <f t="shared" si="24"/>
        <v>547</v>
      </c>
      <c r="AH76" s="230">
        <f t="shared" si="24"/>
        <v>547</v>
      </c>
      <c r="AI76" s="230">
        <f t="shared" si="24"/>
        <v>547</v>
      </c>
      <c r="AJ76" s="230">
        <f t="shared" si="24"/>
        <v>547</v>
      </c>
      <c r="AK76" s="230">
        <f t="shared" si="24"/>
        <v>547</v>
      </c>
      <c r="AL76" s="268">
        <f>+AK76+AL75-AL74</f>
        <v>1094</v>
      </c>
    </row>
    <row r="77" spans="1:44" ht="27.75" customHeight="1" thickTop="1">
      <c r="A77" s="238" t="s">
        <v>9</v>
      </c>
      <c r="B77" s="2081" t="s">
        <v>1070</v>
      </c>
      <c r="C77" s="2067" t="s">
        <v>120</v>
      </c>
      <c r="D77" s="2068"/>
      <c r="E77" s="127">
        <f>+GL!E52</f>
        <v>0</v>
      </c>
      <c r="F77" s="128">
        <f>MLM_HP・SWA!G77</f>
        <v>0</v>
      </c>
      <c r="G77" s="798">
        <f>MLM_HP・SWA!H77</f>
        <v>0</v>
      </c>
      <c r="H77" s="798">
        <f>MLM_HP・SWA!I77</f>
        <v>0</v>
      </c>
      <c r="I77" s="798">
        <f>MLM_HP・SWA!J77</f>
        <v>0</v>
      </c>
      <c r="J77" s="798">
        <f>MLM_HP・SWA!K77</f>
        <v>0</v>
      </c>
      <c r="K77" s="798">
        <f>MLM_HP・SWA!L77</f>
        <v>0</v>
      </c>
      <c r="L77" s="798">
        <f>MLM_HP・SWA!M77</f>
        <v>0</v>
      </c>
      <c r="M77" s="798">
        <f>MLM_HP・SWA!N77</f>
        <v>0</v>
      </c>
      <c r="N77" s="798">
        <f>MLM_HP・SWA!O77</f>
        <v>0</v>
      </c>
      <c r="O77" s="798">
        <f>MLM_HP・SWA!P77</f>
        <v>0</v>
      </c>
      <c r="P77" s="798">
        <f>MLM_HP・SWA!Q77</f>
        <v>0</v>
      </c>
      <c r="Q77" s="798">
        <f>MLM_HP・SWA!R77</f>
        <v>0</v>
      </c>
      <c r="R77" s="798">
        <f>MLM_HP・SWA!S77</f>
        <v>0</v>
      </c>
      <c r="S77" s="798">
        <f>MLM_HP・SWA!T77</f>
        <v>0</v>
      </c>
      <c r="T77" s="798">
        <f>MLM_HP・SWA!U77</f>
        <v>0</v>
      </c>
      <c r="U77" s="798">
        <f>MLM_HP・SWA!V77</f>
        <v>0</v>
      </c>
      <c r="V77" s="798">
        <f>MLM_HP・SWA!W77</f>
        <v>0</v>
      </c>
      <c r="W77" s="798">
        <f>MLM_HP・SWA!X77</f>
        <v>0</v>
      </c>
      <c r="X77" s="798">
        <f>MLM_HP・SWA!Y77</f>
        <v>0</v>
      </c>
      <c r="Y77" s="798">
        <f>MLM_HP・SWA!Z77</f>
        <v>0</v>
      </c>
      <c r="Z77" s="798">
        <f>MLM_HP・SWA!AA77</f>
        <v>0</v>
      </c>
      <c r="AA77" s="798">
        <f>MLM_HP・SWA!AB77</f>
        <v>0</v>
      </c>
      <c r="AB77" s="798">
        <f>MLM_HP・SWA!AC77</f>
        <v>0</v>
      </c>
      <c r="AC77" s="798">
        <f>MLM_HP・SWA!AD77</f>
        <v>0</v>
      </c>
      <c r="AD77" s="798">
        <f>MLM_HP・SWA!AE77</f>
        <v>0</v>
      </c>
      <c r="AE77" s="798">
        <f>MLM_HP・SWA!AF77</f>
        <v>0</v>
      </c>
      <c r="AF77" s="798">
        <f>MLM_HP・SWA!AG77</f>
        <v>0</v>
      </c>
      <c r="AG77" s="798">
        <f>MLM_HP・SWA!AH77</f>
        <v>0</v>
      </c>
      <c r="AH77" s="798">
        <f>MLM_HP・SWA!AI77</f>
        <v>0</v>
      </c>
      <c r="AI77" s="798">
        <f>MLM_HP・SWA!AJ77</f>
        <v>0</v>
      </c>
      <c r="AJ77" s="798">
        <f>MLM_HP・SWA!AK77</f>
        <v>0</v>
      </c>
      <c r="AK77" s="800">
        <f>MLM_HP・SWA!AL77</f>
        <v>0</v>
      </c>
      <c r="AL77" s="181">
        <f>MLM_HP・SWA!AM77</f>
        <v>0</v>
      </c>
      <c r="AN77" s="2399" t="s">
        <v>1047</v>
      </c>
      <c r="AO77" s="2400"/>
      <c r="AP77" s="2403">
        <v>900</v>
      </c>
      <c r="AQ77" s="2404"/>
      <c r="AR77" s="46"/>
    </row>
    <row r="78" spans="1:44" ht="27.75" customHeight="1">
      <c r="A78" s="238" t="s">
        <v>9</v>
      </c>
      <c r="B78" s="2082"/>
      <c r="C78" s="2084" t="s">
        <v>621</v>
      </c>
      <c r="D78" s="2085"/>
      <c r="E78" s="80"/>
      <c r="F78" s="80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182">
        <f>SUM(G78:AK78)+F78</f>
        <v>0</v>
      </c>
      <c r="AN78" s="2399" t="s">
        <v>1048</v>
      </c>
      <c r="AO78" s="2400"/>
      <c r="AP78" s="2397">
        <v>320</v>
      </c>
      <c r="AQ78" s="2398"/>
      <c r="AR78" s="47"/>
    </row>
    <row r="79" spans="1:44" ht="27.75" customHeight="1">
      <c r="A79" s="238" t="s">
        <v>9</v>
      </c>
      <c r="B79" s="2082"/>
      <c r="C79" s="2120" t="s">
        <v>622</v>
      </c>
      <c r="D79" s="2121"/>
      <c r="E79" s="122"/>
      <c r="F79" s="334"/>
      <c r="G79" s="325"/>
      <c r="H79" s="325"/>
      <c r="I79" s="325"/>
      <c r="J79" s="325"/>
      <c r="K79" s="325"/>
      <c r="L79" s="325"/>
      <c r="M79" s="325"/>
      <c r="N79" s="325"/>
      <c r="O79" s="325"/>
      <c r="P79" s="325"/>
      <c r="Q79" s="325"/>
      <c r="R79" s="325"/>
      <c r="S79" s="325"/>
      <c r="T79" s="325"/>
      <c r="U79" s="325"/>
      <c r="V79" s="325"/>
      <c r="W79" s="325"/>
      <c r="X79" s="325"/>
      <c r="Y79" s="325"/>
      <c r="Z79" s="325"/>
      <c r="AA79" s="325"/>
      <c r="AB79" s="325"/>
      <c r="AC79" s="325"/>
      <c r="AD79" s="325"/>
      <c r="AE79" s="325"/>
      <c r="AF79" s="325"/>
      <c r="AG79" s="325"/>
      <c r="AH79" s="325"/>
      <c r="AI79" s="325"/>
      <c r="AJ79" s="325"/>
      <c r="AK79" s="325"/>
      <c r="AL79" s="376"/>
      <c r="AN79" s="2399" t="s">
        <v>1049</v>
      </c>
      <c r="AO79" s="2400"/>
      <c r="AP79" s="2401">
        <f>AP77/AP5</f>
        <v>40.909090909090907</v>
      </c>
      <c r="AQ79" s="2402"/>
    </row>
    <row r="80" spans="1:44" ht="27.75" customHeight="1" thickBot="1">
      <c r="A80" s="238" t="s">
        <v>9</v>
      </c>
      <c r="B80" s="2082"/>
      <c r="C80" s="2049" t="s">
        <v>54</v>
      </c>
      <c r="D80" s="2050"/>
      <c r="E80" s="320"/>
      <c r="F80" s="374">
        <f>MLM_HP・SWA!G80</f>
        <v>0</v>
      </c>
      <c r="G80" s="322"/>
      <c r="H80" s="322">
        <f t="shared" ref="H80:M80" si="25">+G80+H81-H78</f>
        <v>0</v>
      </c>
      <c r="I80" s="322">
        <f t="shared" si="25"/>
        <v>0</v>
      </c>
      <c r="J80" s="322">
        <f t="shared" si="25"/>
        <v>0</v>
      </c>
      <c r="K80" s="322">
        <f t="shared" si="25"/>
        <v>0</v>
      </c>
      <c r="L80" s="322">
        <f t="shared" si="25"/>
        <v>0</v>
      </c>
      <c r="M80" s="322">
        <f t="shared" si="25"/>
        <v>0</v>
      </c>
      <c r="N80" s="322"/>
      <c r="O80" s="322"/>
      <c r="P80" s="322"/>
      <c r="Q80" s="322"/>
      <c r="R80" s="322"/>
      <c r="S80" s="322"/>
      <c r="T80" s="322"/>
      <c r="U80" s="322"/>
      <c r="V80" s="322"/>
      <c r="W80" s="322"/>
      <c r="X80" s="322"/>
      <c r="Y80" s="322"/>
      <c r="Z80" s="322"/>
      <c r="AA80" s="322"/>
      <c r="AB80" s="322"/>
      <c r="AC80" s="322"/>
      <c r="AD80" s="322"/>
      <c r="AE80" s="322"/>
      <c r="AF80" s="322"/>
      <c r="AG80" s="322"/>
      <c r="AH80" s="322"/>
      <c r="AI80" s="322"/>
      <c r="AJ80" s="322"/>
      <c r="AK80" s="322"/>
      <c r="AL80" s="375"/>
    </row>
    <row r="81" spans="1:48" ht="27.75" customHeight="1" thickTop="1">
      <c r="A81" s="238" t="s">
        <v>9</v>
      </c>
      <c r="B81" s="2082"/>
      <c r="C81" s="2051" t="s">
        <v>40</v>
      </c>
      <c r="D81" s="2052"/>
      <c r="E81" s="152"/>
      <c r="F81" s="152">
        <f>MLM_HP・SWA!G81</f>
        <v>0</v>
      </c>
      <c r="G81" s="153">
        <f>MLM_HP・SWA!H81</f>
        <v>0</v>
      </c>
      <c r="H81" s="153">
        <f>MLM_HP・SWA!I81</f>
        <v>0</v>
      </c>
      <c r="I81" s="153">
        <f>MLM_HP・SWA!J81</f>
        <v>0</v>
      </c>
      <c r="J81" s="153">
        <f>MLM_HP・SWA!K81</f>
        <v>0</v>
      </c>
      <c r="K81" s="153">
        <f>MLM_HP・SWA!L81</f>
        <v>0</v>
      </c>
      <c r="L81" s="153">
        <f>MLM_HP・SWA!M81</f>
        <v>0</v>
      </c>
      <c r="M81" s="153">
        <f>MLM_HP・SWA!N81</f>
        <v>0</v>
      </c>
      <c r="N81" s="153">
        <f>MLM_HP・SWA!O81</f>
        <v>0</v>
      </c>
      <c r="O81" s="153">
        <f>MLM_HP・SWA!P81</f>
        <v>0</v>
      </c>
      <c r="P81" s="153">
        <f>MLM_HP・SWA!Q81</f>
        <v>0</v>
      </c>
      <c r="Q81" s="153">
        <f>MLM_HP・SWA!R81</f>
        <v>0</v>
      </c>
      <c r="R81" s="153">
        <f>MLM_HP・SWA!S81</f>
        <v>0</v>
      </c>
      <c r="S81" s="153">
        <f>MLM_HP・SWA!T81</f>
        <v>0</v>
      </c>
      <c r="T81" s="153">
        <f>MLM_HP・SWA!U81</f>
        <v>0</v>
      </c>
      <c r="U81" s="153">
        <f>MLM_HP・SWA!V81</f>
        <v>0</v>
      </c>
      <c r="V81" s="153">
        <f>MLM_HP・SWA!W81</f>
        <v>0</v>
      </c>
      <c r="W81" s="153">
        <f>MLM_HP・SWA!X81</f>
        <v>0</v>
      </c>
      <c r="X81" s="153">
        <f>MLM_HP・SWA!Y81</f>
        <v>0</v>
      </c>
      <c r="Y81" s="153">
        <f>MLM_HP・SWA!Z81</f>
        <v>0</v>
      </c>
      <c r="Z81" s="153">
        <f>MLM_HP・SWA!AA81</f>
        <v>0</v>
      </c>
      <c r="AA81" s="153">
        <f>MLM_HP・SWA!AB81</f>
        <v>0</v>
      </c>
      <c r="AB81" s="153">
        <f>MLM_HP・SWA!AC81</f>
        <v>0</v>
      </c>
      <c r="AC81" s="153">
        <f>MLM_HP・SWA!AD81</f>
        <v>0</v>
      </c>
      <c r="AD81" s="153">
        <f>MLM_HP・SWA!AE81</f>
        <v>0</v>
      </c>
      <c r="AE81" s="153">
        <f>MLM_HP・SWA!AF81</f>
        <v>0</v>
      </c>
      <c r="AF81" s="153">
        <f>MLM_HP・SWA!AG81</f>
        <v>0</v>
      </c>
      <c r="AG81" s="153">
        <f>MLM_HP・SWA!AH81</f>
        <v>0</v>
      </c>
      <c r="AH81" s="153">
        <f>MLM_HP・SWA!AI81</f>
        <v>0</v>
      </c>
      <c r="AI81" s="153">
        <f>MLM_HP・SWA!AJ81</f>
        <v>0</v>
      </c>
      <c r="AJ81" s="153">
        <f>MLM_HP・SWA!AK81</f>
        <v>0</v>
      </c>
      <c r="AK81" s="153">
        <f>MLM_HP・SWA!AL81</f>
        <v>0</v>
      </c>
      <c r="AL81" s="155">
        <f>MLM_HP・SWA!AM81</f>
        <v>0</v>
      </c>
      <c r="AN81" s="2399" t="s">
        <v>1052</v>
      </c>
      <c r="AO81" s="2400"/>
      <c r="AP81" s="2401">
        <f>(AP78-F80)/AP5</f>
        <v>14.545454545454545</v>
      </c>
      <c r="AQ81" s="2402"/>
    </row>
    <row r="82" spans="1:48" ht="27.75" customHeight="1">
      <c r="A82" s="238" t="s">
        <v>9</v>
      </c>
      <c r="B82" s="2082"/>
      <c r="C82" s="2053" t="s">
        <v>140</v>
      </c>
      <c r="D82" s="2054"/>
      <c r="E82" s="123"/>
      <c r="F82" s="120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>
        <f>+AK81</f>
        <v>0</v>
      </c>
      <c r="AL82" s="132"/>
      <c r="AN82" s="49"/>
      <c r="AO82" s="49"/>
      <c r="AP82" s="118"/>
      <c r="AQ82" s="118"/>
      <c r="AS82" s="455"/>
      <c r="AT82" s="456"/>
      <c r="AU82" s="457"/>
      <c r="AV82" s="458"/>
    </row>
    <row r="83" spans="1:48" ht="27.75" customHeight="1">
      <c r="A83" s="238" t="s">
        <v>9</v>
      </c>
      <c r="B83" s="2082"/>
      <c r="C83" s="2122" t="s">
        <v>623</v>
      </c>
      <c r="D83" s="2123"/>
      <c r="E83" s="80"/>
      <c r="F83" s="80"/>
      <c r="G83" s="327"/>
      <c r="H83" s="327"/>
      <c r="I83" s="327"/>
      <c r="J83" s="327"/>
      <c r="K83" s="327"/>
      <c r="L83" s="327"/>
      <c r="M83" s="327"/>
      <c r="N83" s="327"/>
      <c r="O83" s="327"/>
      <c r="P83" s="327"/>
      <c r="Q83" s="327"/>
      <c r="R83" s="327"/>
      <c r="S83" s="327"/>
      <c r="T83" s="327"/>
      <c r="U83" s="327"/>
      <c r="V83" s="327"/>
      <c r="W83" s="327"/>
      <c r="X83" s="327"/>
      <c r="Y83" s="327"/>
      <c r="Z83" s="327"/>
      <c r="AA83" s="327"/>
      <c r="AB83" s="327"/>
      <c r="AC83" s="327"/>
      <c r="AD83" s="327"/>
      <c r="AE83" s="327"/>
      <c r="AF83" s="327"/>
      <c r="AG83" s="327"/>
      <c r="AH83" s="327"/>
      <c r="AI83" s="327"/>
      <c r="AJ83" s="327"/>
      <c r="AK83" s="327"/>
      <c r="AL83" s="372"/>
      <c r="AN83" s="49"/>
      <c r="AO83" s="49"/>
      <c r="AP83" s="118"/>
      <c r="AQ83" s="118"/>
      <c r="AS83" s="455"/>
      <c r="AT83" s="456"/>
      <c r="AU83" s="457"/>
      <c r="AV83" s="458"/>
    </row>
    <row r="84" spans="1:48" ht="27.75" customHeight="1">
      <c r="A84" s="238" t="s">
        <v>9</v>
      </c>
      <c r="B84" s="2082"/>
      <c r="C84" s="2131" t="s">
        <v>624</v>
      </c>
      <c r="D84" s="2132"/>
      <c r="E84" s="170"/>
      <c r="F84" s="171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381"/>
      <c r="AS84" s="2399" t="s">
        <v>1050</v>
      </c>
      <c r="AT84" s="2400"/>
      <c r="AU84" s="2397" t="e">
        <f>F85+AP77-#REF!*AP5</f>
        <v>#REF!</v>
      </c>
      <c r="AV84" s="2398"/>
    </row>
    <row r="85" spans="1:48" ht="27.75" customHeight="1">
      <c r="A85" s="238" t="s">
        <v>9</v>
      </c>
      <c r="B85" s="2082"/>
      <c r="C85" s="2059" t="s">
        <v>53</v>
      </c>
      <c r="D85" s="2060"/>
      <c r="E85" s="174"/>
      <c r="F85" s="175">
        <f>MLM_HP・SWA!G85</f>
        <v>0</v>
      </c>
      <c r="G85" s="167"/>
      <c r="H85" s="167">
        <f t="shared" ref="H85:AK85" si="26">+G85+H87-H82-H83</f>
        <v>0</v>
      </c>
      <c r="I85" s="167">
        <f t="shared" si="26"/>
        <v>0</v>
      </c>
      <c r="J85" s="167">
        <f t="shared" si="26"/>
        <v>0</v>
      </c>
      <c r="K85" s="167">
        <f t="shared" si="26"/>
        <v>0</v>
      </c>
      <c r="L85" s="167">
        <f t="shared" si="26"/>
        <v>0</v>
      </c>
      <c r="M85" s="167">
        <f t="shared" si="26"/>
        <v>0</v>
      </c>
      <c r="N85" s="167">
        <f t="shared" si="26"/>
        <v>0</v>
      </c>
      <c r="O85" s="167">
        <f t="shared" si="26"/>
        <v>0</v>
      </c>
      <c r="P85" s="167">
        <f t="shared" si="26"/>
        <v>0</v>
      </c>
      <c r="Q85" s="167">
        <f t="shared" si="26"/>
        <v>0</v>
      </c>
      <c r="R85" s="167">
        <f t="shared" si="26"/>
        <v>0</v>
      </c>
      <c r="S85" s="167">
        <f t="shared" si="26"/>
        <v>0</v>
      </c>
      <c r="T85" s="167">
        <f t="shared" si="26"/>
        <v>0</v>
      </c>
      <c r="U85" s="167">
        <f t="shared" si="26"/>
        <v>0</v>
      </c>
      <c r="V85" s="167">
        <f t="shared" si="26"/>
        <v>0</v>
      </c>
      <c r="W85" s="167">
        <f t="shared" si="26"/>
        <v>0</v>
      </c>
      <c r="X85" s="167">
        <f t="shared" si="26"/>
        <v>0</v>
      </c>
      <c r="Y85" s="167">
        <f t="shared" si="26"/>
        <v>0</v>
      </c>
      <c r="Z85" s="167">
        <f t="shared" si="26"/>
        <v>0</v>
      </c>
      <c r="AA85" s="167">
        <f t="shared" si="26"/>
        <v>0</v>
      </c>
      <c r="AB85" s="167">
        <f t="shared" si="26"/>
        <v>0</v>
      </c>
      <c r="AC85" s="167">
        <f t="shared" si="26"/>
        <v>0</v>
      </c>
      <c r="AD85" s="167">
        <f t="shared" si="26"/>
        <v>0</v>
      </c>
      <c r="AE85" s="167">
        <f t="shared" si="26"/>
        <v>0</v>
      </c>
      <c r="AF85" s="167">
        <f t="shared" si="26"/>
        <v>0</v>
      </c>
      <c r="AG85" s="167">
        <f t="shared" si="26"/>
        <v>0</v>
      </c>
      <c r="AH85" s="167">
        <f t="shared" si="26"/>
        <v>0</v>
      </c>
      <c r="AI85" s="167">
        <f t="shared" si="26"/>
        <v>0</v>
      </c>
      <c r="AJ85" s="167">
        <f t="shared" si="26"/>
        <v>0</v>
      </c>
      <c r="AK85" s="167">
        <f t="shared" si="26"/>
        <v>0</v>
      </c>
      <c r="AL85" s="383"/>
    </row>
    <row r="86" spans="1:48" ht="27.75" customHeight="1">
      <c r="A86" s="238" t="s">
        <v>9</v>
      </c>
      <c r="B86" s="2082"/>
      <c r="C86" s="2090" t="s">
        <v>625</v>
      </c>
      <c r="D86" s="2102"/>
      <c r="E86" s="2086" t="s">
        <v>626</v>
      </c>
      <c r="F86" s="163">
        <f>MLM_HP・SWA!G86</f>
        <v>0</v>
      </c>
      <c r="G86" s="164">
        <f>MLM_HP・SWA!H86</f>
        <v>0</v>
      </c>
      <c r="H86" s="164">
        <f>MLM_HP・SWA!I86</f>
        <v>0</v>
      </c>
      <c r="I86" s="164">
        <f>MLM_HP・SWA!J86</f>
        <v>0</v>
      </c>
      <c r="J86" s="164">
        <f>MLM_HP・SWA!K86</f>
        <v>0</v>
      </c>
      <c r="K86" s="164">
        <f>MLM_HP・SWA!L86</f>
        <v>0</v>
      </c>
      <c r="L86" s="164">
        <f>MLM_HP・SWA!M86</f>
        <v>0</v>
      </c>
      <c r="M86" s="164">
        <f>MLM_HP・SWA!N86</f>
        <v>0</v>
      </c>
      <c r="N86" s="164">
        <f>MLM_HP・SWA!O86</f>
        <v>0</v>
      </c>
      <c r="O86" s="164">
        <f>MLM_HP・SWA!P86</f>
        <v>0</v>
      </c>
      <c r="P86" s="164">
        <f>MLM_HP・SWA!Q86</f>
        <v>0</v>
      </c>
      <c r="Q86" s="164">
        <f>MLM_HP・SWA!R86</f>
        <v>0</v>
      </c>
      <c r="R86" s="164">
        <f>MLM_HP・SWA!S86</f>
        <v>0</v>
      </c>
      <c r="S86" s="164">
        <f>MLM_HP・SWA!T86</f>
        <v>0</v>
      </c>
      <c r="T86" s="164">
        <f>MLM_HP・SWA!U86</f>
        <v>0</v>
      </c>
      <c r="U86" s="164">
        <f>MLM_HP・SWA!V86</f>
        <v>0</v>
      </c>
      <c r="V86" s="164">
        <f>MLM_HP・SWA!W86</f>
        <v>0</v>
      </c>
      <c r="W86" s="164">
        <f>MLM_HP・SWA!X86</f>
        <v>0</v>
      </c>
      <c r="X86" s="164">
        <f>MLM_HP・SWA!Y86</f>
        <v>0</v>
      </c>
      <c r="Y86" s="164">
        <f>MLM_HP・SWA!Z86</f>
        <v>0</v>
      </c>
      <c r="Z86" s="164">
        <f>MLM_HP・SWA!AA86</f>
        <v>0</v>
      </c>
      <c r="AA86" s="164">
        <f>MLM_HP・SWA!AB86</f>
        <v>0</v>
      </c>
      <c r="AB86" s="164">
        <f>MLM_HP・SWA!AC86</f>
        <v>0</v>
      </c>
      <c r="AC86" s="164">
        <f>MLM_HP・SWA!AD86</f>
        <v>0</v>
      </c>
      <c r="AD86" s="164">
        <f>MLM_HP・SWA!AE86</f>
        <v>0</v>
      </c>
      <c r="AE86" s="164">
        <f>MLM_HP・SWA!AF86</f>
        <v>0</v>
      </c>
      <c r="AF86" s="164">
        <f>MLM_HP・SWA!AG86</f>
        <v>0</v>
      </c>
      <c r="AG86" s="164">
        <f>MLM_HP・SWA!AH86</f>
        <v>0</v>
      </c>
      <c r="AH86" s="164">
        <f>MLM_HP・SWA!AI86</f>
        <v>0</v>
      </c>
      <c r="AI86" s="164">
        <f>MLM_HP・SWA!AJ86</f>
        <v>0</v>
      </c>
      <c r="AJ86" s="164">
        <f>MLM_HP・SWA!AK86</f>
        <v>0</v>
      </c>
      <c r="AK86" s="165">
        <f>MLM_HP・SWA!AL86</f>
        <v>0</v>
      </c>
      <c r="AL86" s="185">
        <f>MLM_HP・SWA!AM86</f>
        <v>0</v>
      </c>
    </row>
    <row r="87" spans="1:48" ht="30" customHeight="1">
      <c r="A87" s="238" t="s">
        <v>9</v>
      </c>
      <c r="B87" s="2082"/>
      <c r="C87" s="2089" t="s">
        <v>627</v>
      </c>
      <c r="D87" s="2092"/>
      <c r="E87" s="2087"/>
      <c r="F87" s="213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184">
        <f>SUM(G87:AK87)</f>
        <v>0</v>
      </c>
    </row>
    <row r="88" spans="1:48" ht="30" customHeight="1">
      <c r="A88" s="238" t="s">
        <v>9</v>
      </c>
      <c r="B88" s="2082"/>
      <c r="C88" s="2093" t="s">
        <v>628</v>
      </c>
      <c r="D88" s="2094"/>
      <c r="E88" s="2087"/>
      <c r="F88" s="80"/>
      <c r="G88" s="331"/>
      <c r="H88" s="331"/>
      <c r="I88" s="331"/>
      <c r="J88" s="331"/>
      <c r="K88" s="331"/>
      <c r="L88" s="331"/>
      <c r="M88" s="331"/>
      <c r="N88" s="331"/>
      <c r="O88" s="331"/>
      <c r="P88" s="331"/>
      <c r="Q88" s="331"/>
      <c r="R88" s="331"/>
      <c r="S88" s="331"/>
      <c r="T88" s="331"/>
      <c r="U88" s="331"/>
      <c r="V88" s="331"/>
      <c r="W88" s="331"/>
      <c r="X88" s="331"/>
      <c r="Y88" s="331"/>
      <c r="Z88" s="331"/>
      <c r="AA88" s="331"/>
      <c r="AB88" s="331"/>
      <c r="AC88" s="331"/>
      <c r="AD88" s="331"/>
      <c r="AE88" s="331"/>
      <c r="AF88" s="331"/>
      <c r="AG88" s="331"/>
      <c r="AH88" s="331"/>
      <c r="AI88" s="331"/>
      <c r="AJ88" s="331"/>
      <c r="AK88" s="331"/>
      <c r="AL88" s="382"/>
    </row>
    <row r="89" spans="1:48" ht="30" customHeight="1">
      <c r="A89" s="238" t="s">
        <v>9</v>
      </c>
      <c r="B89" s="2082"/>
      <c r="C89" s="2095" t="s">
        <v>629</v>
      </c>
      <c r="D89" s="2096"/>
      <c r="E89" s="2087"/>
      <c r="F89" s="171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  <c r="AJ89" s="172"/>
      <c r="AK89" s="172"/>
      <c r="AL89" s="381"/>
    </row>
    <row r="90" spans="1:48" ht="27.75" customHeight="1">
      <c r="A90" s="238" t="s">
        <v>9</v>
      </c>
      <c r="B90" s="2082"/>
      <c r="C90" s="2090" t="s">
        <v>630</v>
      </c>
      <c r="D90" s="2102"/>
      <c r="E90" s="2087"/>
      <c r="F90" s="125">
        <f>MLM_HP・SWA!G90</f>
        <v>0</v>
      </c>
      <c r="G90" s="116">
        <f>MLM_HP・SWA!H90</f>
        <v>0</v>
      </c>
      <c r="H90" s="116">
        <f>MLM_HP・SWA!I90</f>
        <v>0</v>
      </c>
      <c r="I90" s="116">
        <f>MLM_HP・SWA!J90</f>
        <v>0</v>
      </c>
      <c r="J90" s="116">
        <f>MLM_HP・SWA!K90</f>
        <v>0</v>
      </c>
      <c r="K90" s="116">
        <f>MLM_HP・SWA!L90</f>
        <v>0</v>
      </c>
      <c r="L90" s="116">
        <f>MLM_HP・SWA!M90</f>
        <v>0</v>
      </c>
      <c r="M90" s="116">
        <f>MLM_HP・SWA!N90</f>
        <v>0</v>
      </c>
      <c r="N90" s="116">
        <f>MLM_HP・SWA!O90</f>
        <v>0</v>
      </c>
      <c r="O90" s="116">
        <f>MLM_HP・SWA!P90</f>
        <v>0</v>
      </c>
      <c r="P90" s="116">
        <f>MLM_HP・SWA!Q90</f>
        <v>0</v>
      </c>
      <c r="Q90" s="116">
        <f>MLM_HP・SWA!R90</f>
        <v>0</v>
      </c>
      <c r="R90" s="116">
        <f>MLM_HP・SWA!S90</f>
        <v>0</v>
      </c>
      <c r="S90" s="116">
        <f>MLM_HP・SWA!T90</f>
        <v>0</v>
      </c>
      <c r="T90" s="116">
        <f>MLM_HP・SWA!U90</f>
        <v>0</v>
      </c>
      <c r="U90" s="116">
        <f>MLM_HP・SWA!V90</f>
        <v>0</v>
      </c>
      <c r="V90" s="116">
        <f>MLM_HP・SWA!W90</f>
        <v>0</v>
      </c>
      <c r="W90" s="116">
        <f>MLM_HP・SWA!X90</f>
        <v>0</v>
      </c>
      <c r="X90" s="116">
        <f>MLM_HP・SWA!Y90</f>
        <v>0</v>
      </c>
      <c r="Y90" s="116">
        <f>MLM_HP・SWA!Z90</f>
        <v>0</v>
      </c>
      <c r="Z90" s="116">
        <f>MLM_HP・SWA!AA90</f>
        <v>0</v>
      </c>
      <c r="AA90" s="116">
        <f>MLM_HP・SWA!AB90</f>
        <v>0</v>
      </c>
      <c r="AB90" s="116">
        <f>MLM_HP・SWA!AC90</f>
        <v>0</v>
      </c>
      <c r="AC90" s="116">
        <f>MLM_HP・SWA!AD90</f>
        <v>0</v>
      </c>
      <c r="AD90" s="116">
        <f>MLM_HP・SWA!AE90</f>
        <v>0</v>
      </c>
      <c r="AE90" s="116">
        <f>MLM_HP・SWA!AF90</f>
        <v>0</v>
      </c>
      <c r="AF90" s="116">
        <f>MLM_HP・SWA!AG90</f>
        <v>0</v>
      </c>
      <c r="AG90" s="116">
        <f>MLM_HP・SWA!AH90</f>
        <v>0</v>
      </c>
      <c r="AH90" s="116">
        <f>MLM_HP・SWA!AI90</f>
        <v>0</v>
      </c>
      <c r="AI90" s="116">
        <f>MLM_HP・SWA!AJ90</f>
        <v>0</v>
      </c>
      <c r="AJ90" s="116">
        <f>MLM_HP・SWA!AK90</f>
        <v>0</v>
      </c>
      <c r="AK90" s="117">
        <f>MLM_HP・SWA!AL90</f>
        <v>0</v>
      </c>
      <c r="AL90" s="183">
        <f>MLM_HP・SWA!AM90</f>
        <v>0</v>
      </c>
    </row>
    <row r="91" spans="1:48" ht="30" customHeight="1">
      <c r="A91" s="238" t="s">
        <v>9</v>
      </c>
      <c r="B91" s="2082"/>
      <c r="C91" s="2089" t="s">
        <v>631</v>
      </c>
      <c r="D91" s="2092"/>
      <c r="E91" s="2087"/>
      <c r="F91" s="80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39"/>
      <c r="AL91" s="184"/>
    </row>
    <row r="92" spans="1:48" ht="30" customHeight="1">
      <c r="A92" s="238" t="s">
        <v>9</v>
      </c>
      <c r="B92" s="2082"/>
      <c r="C92" s="2095" t="s">
        <v>629</v>
      </c>
      <c r="D92" s="2096"/>
      <c r="E92" s="2087"/>
      <c r="F92" s="171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  <c r="AJ92" s="172"/>
      <c r="AK92" s="393"/>
      <c r="AL92" s="381"/>
    </row>
    <row r="93" spans="1:48" ht="27.75" customHeight="1" thickBot="1">
      <c r="A93" s="238" t="s">
        <v>9</v>
      </c>
      <c r="B93" s="2083"/>
      <c r="C93" s="2232" t="s">
        <v>52</v>
      </c>
      <c r="D93" s="2233"/>
      <c r="E93" s="2088"/>
      <c r="F93" s="337">
        <f>MLM_HP・SWA!G93</f>
        <v>0</v>
      </c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78"/>
    </row>
    <row r="94" spans="1:48" ht="30" hidden="1" customHeight="1" thickTop="1">
      <c r="A94" s="238" t="s">
        <v>4</v>
      </c>
      <c r="B94" s="2082" t="s">
        <v>1071</v>
      </c>
      <c r="C94" s="2111" t="s">
        <v>220</v>
      </c>
      <c r="D94" s="233" t="s">
        <v>148</v>
      </c>
      <c r="E94" s="234"/>
      <c r="F94" s="234"/>
      <c r="G94" s="239">
        <f t="shared" ref="G94:AK94" si="27">+G82</f>
        <v>0</v>
      </c>
      <c r="H94" s="239">
        <f t="shared" si="27"/>
        <v>0</v>
      </c>
      <c r="I94" s="239">
        <f t="shared" si="27"/>
        <v>0</v>
      </c>
      <c r="J94" s="239">
        <f t="shared" si="27"/>
        <v>0</v>
      </c>
      <c r="K94" s="239">
        <f t="shared" si="27"/>
        <v>0</v>
      </c>
      <c r="L94" s="239">
        <f t="shared" si="27"/>
        <v>0</v>
      </c>
      <c r="M94" s="239">
        <f t="shared" si="27"/>
        <v>0</v>
      </c>
      <c r="N94" s="239">
        <f t="shared" si="27"/>
        <v>0</v>
      </c>
      <c r="O94" s="239">
        <f t="shared" si="27"/>
        <v>0</v>
      </c>
      <c r="P94" s="239">
        <f t="shared" si="27"/>
        <v>0</v>
      </c>
      <c r="Q94" s="239">
        <f t="shared" si="27"/>
        <v>0</v>
      </c>
      <c r="R94" s="239">
        <f t="shared" si="27"/>
        <v>0</v>
      </c>
      <c r="S94" s="239">
        <f t="shared" si="27"/>
        <v>0</v>
      </c>
      <c r="T94" s="239">
        <f t="shared" si="27"/>
        <v>0</v>
      </c>
      <c r="U94" s="239">
        <f t="shared" si="27"/>
        <v>0</v>
      </c>
      <c r="V94" s="239">
        <f t="shared" si="27"/>
        <v>0</v>
      </c>
      <c r="W94" s="239">
        <f t="shared" si="27"/>
        <v>0</v>
      </c>
      <c r="X94" s="239">
        <f t="shared" si="27"/>
        <v>0</v>
      </c>
      <c r="Y94" s="239">
        <f t="shared" si="27"/>
        <v>0</v>
      </c>
      <c r="Z94" s="239">
        <f t="shared" si="27"/>
        <v>0</v>
      </c>
      <c r="AA94" s="239">
        <f t="shared" si="27"/>
        <v>0</v>
      </c>
      <c r="AB94" s="239">
        <f t="shared" si="27"/>
        <v>0</v>
      </c>
      <c r="AC94" s="239">
        <f t="shared" si="27"/>
        <v>0</v>
      </c>
      <c r="AD94" s="239">
        <f t="shared" si="27"/>
        <v>0</v>
      </c>
      <c r="AE94" s="239">
        <f t="shared" si="27"/>
        <v>0</v>
      </c>
      <c r="AF94" s="239">
        <f t="shared" si="27"/>
        <v>0</v>
      </c>
      <c r="AG94" s="239">
        <f t="shared" si="27"/>
        <v>0</v>
      </c>
      <c r="AH94" s="239">
        <f t="shared" si="27"/>
        <v>0</v>
      </c>
      <c r="AI94" s="239">
        <f t="shared" si="27"/>
        <v>0</v>
      </c>
      <c r="AJ94" s="239">
        <f t="shared" si="27"/>
        <v>0</v>
      </c>
      <c r="AK94" s="239">
        <f t="shared" si="27"/>
        <v>0</v>
      </c>
      <c r="AL94" s="269">
        <f>SUM(G94:AK94)</f>
        <v>0</v>
      </c>
      <c r="AN94" s="238" t="s">
        <v>635</v>
      </c>
    </row>
    <row r="95" spans="1:48" ht="30" hidden="1" customHeight="1">
      <c r="A95" s="238" t="s">
        <v>4</v>
      </c>
      <c r="B95" s="2082"/>
      <c r="C95" s="2112"/>
      <c r="D95" s="215" t="s">
        <v>636</v>
      </c>
      <c r="E95" s="221"/>
      <c r="F95" s="221"/>
      <c r="G95" s="240">
        <f t="shared" ref="G95:AK95" si="28">+G83+G88</f>
        <v>0</v>
      </c>
      <c r="H95" s="240">
        <f t="shared" si="28"/>
        <v>0</v>
      </c>
      <c r="I95" s="240">
        <f t="shared" si="28"/>
        <v>0</v>
      </c>
      <c r="J95" s="240">
        <f t="shared" si="28"/>
        <v>0</v>
      </c>
      <c r="K95" s="240">
        <f t="shared" si="28"/>
        <v>0</v>
      </c>
      <c r="L95" s="240">
        <f t="shared" si="28"/>
        <v>0</v>
      </c>
      <c r="M95" s="240">
        <f t="shared" si="28"/>
        <v>0</v>
      </c>
      <c r="N95" s="240">
        <f t="shared" si="28"/>
        <v>0</v>
      </c>
      <c r="O95" s="240">
        <f t="shared" si="28"/>
        <v>0</v>
      </c>
      <c r="P95" s="240">
        <f t="shared" si="28"/>
        <v>0</v>
      </c>
      <c r="Q95" s="240">
        <f t="shared" si="28"/>
        <v>0</v>
      </c>
      <c r="R95" s="240">
        <f t="shared" si="28"/>
        <v>0</v>
      </c>
      <c r="S95" s="240">
        <f t="shared" si="28"/>
        <v>0</v>
      </c>
      <c r="T95" s="240">
        <f t="shared" si="28"/>
        <v>0</v>
      </c>
      <c r="U95" s="240">
        <f t="shared" si="28"/>
        <v>0</v>
      </c>
      <c r="V95" s="240">
        <f t="shared" si="28"/>
        <v>0</v>
      </c>
      <c r="W95" s="240">
        <f t="shared" si="28"/>
        <v>0</v>
      </c>
      <c r="X95" s="240">
        <f t="shared" si="28"/>
        <v>0</v>
      </c>
      <c r="Y95" s="240">
        <f t="shared" si="28"/>
        <v>0</v>
      </c>
      <c r="Z95" s="240">
        <f t="shared" si="28"/>
        <v>0</v>
      </c>
      <c r="AA95" s="240">
        <f t="shared" si="28"/>
        <v>0</v>
      </c>
      <c r="AB95" s="240">
        <f t="shared" si="28"/>
        <v>0</v>
      </c>
      <c r="AC95" s="240">
        <f t="shared" si="28"/>
        <v>0</v>
      </c>
      <c r="AD95" s="240">
        <f t="shared" si="28"/>
        <v>0</v>
      </c>
      <c r="AE95" s="240">
        <f t="shared" si="28"/>
        <v>0</v>
      </c>
      <c r="AF95" s="240">
        <f t="shared" si="28"/>
        <v>0</v>
      </c>
      <c r="AG95" s="240">
        <f t="shared" si="28"/>
        <v>0</v>
      </c>
      <c r="AH95" s="240">
        <f t="shared" si="28"/>
        <v>0</v>
      </c>
      <c r="AI95" s="240">
        <f t="shared" si="28"/>
        <v>0</v>
      </c>
      <c r="AJ95" s="240">
        <f t="shared" si="28"/>
        <v>0</v>
      </c>
      <c r="AK95" s="240">
        <f t="shared" si="28"/>
        <v>0</v>
      </c>
      <c r="AL95" s="257">
        <f t="shared" ref="AL95:AL102" si="29">SUM(G95:AK95)</f>
        <v>0</v>
      </c>
      <c r="AN95" s="289" t="e">
        <f>+AL94/(AL95+AL94)</f>
        <v>#DIV/0!</v>
      </c>
    </row>
    <row r="96" spans="1:48" ht="30" hidden="1" customHeight="1">
      <c r="A96" s="238" t="s">
        <v>4</v>
      </c>
      <c r="B96" s="2082"/>
      <c r="C96" s="2113" t="s">
        <v>134</v>
      </c>
      <c r="D96" s="214" t="s">
        <v>148</v>
      </c>
      <c r="E96" s="220"/>
      <c r="F96" s="220"/>
      <c r="G96" s="242"/>
      <c r="H96" s="242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58">
        <f t="shared" si="29"/>
        <v>0</v>
      </c>
    </row>
    <row r="97" spans="1:44" ht="30" hidden="1" customHeight="1">
      <c r="A97" s="238" t="s">
        <v>4</v>
      </c>
      <c r="B97" s="2082"/>
      <c r="C97" s="2112"/>
      <c r="D97" s="215" t="s">
        <v>636</v>
      </c>
      <c r="E97" s="221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21"/>
      <c r="AH97" s="221"/>
      <c r="AI97" s="221"/>
      <c r="AJ97" s="221"/>
      <c r="AK97" s="221"/>
      <c r="AL97" s="259">
        <f t="shared" si="29"/>
        <v>0</v>
      </c>
      <c r="AN97" s="289" t="e">
        <f>+AL96/(AL97+AL96)</f>
        <v>#DIV/0!</v>
      </c>
    </row>
    <row r="98" spans="1:44" ht="30" hidden="1" customHeight="1">
      <c r="A98" s="238" t="s">
        <v>4</v>
      </c>
      <c r="B98" s="2082"/>
      <c r="C98" s="2113" t="s">
        <v>129</v>
      </c>
      <c r="D98" s="214" t="s">
        <v>148</v>
      </c>
      <c r="E98" s="220"/>
      <c r="F98" s="220"/>
      <c r="G98" s="242"/>
      <c r="H98" s="242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58">
        <f t="shared" si="29"/>
        <v>0</v>
      </c>
    </row>
    <row r="99" spans="1:44" ht="30" hidden="1" customHeight="1">
      <c r="A99" s="238" t="s">
        <v>4</v>
      </c>
      <c r="B99" s="2082"/>
      <c r="C99" s="2112"/>
      <c r="D99" s="215" t="s">
        <v>636</v>
      </c>
      <c r="E99" s="221"/>
      <c r="F99" s="221"/>
      <c r="G99" s="221"/>
      <c r="H99" s="221"/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  <c r="AA99" s="221"/>
      <c r="AB99" s="221"/>
      <c r="AC99" s="221"/>
      <c r="AD99" s="221"/>
      <c r="AE99" s="221"/>
      <c r="AF99" s="221"/>
      <c r="AG99" s="221"/>
      <c r="AH99" s="221"/>
      <c r="AI99" s="221"/>
      <c r="AJ99" s="221"/>
      <c r="AK99" s="221"/>
      <c r="AL99" s="259">
        <f t="shared" si="29"/>
        <v>0</v>
      </c>
      <c r="AN99" s="289" t="e">
        <f>+AL98/(AL99+AL98)</f>
        <v>#DIV/0!</v>
      </c>
    </row>
    <row r="100" spans="1:44" ht="30" hidden="1" customHeight="1">
      <c r="A100" s="238" t="s">
        <v>4</v>
      </c>
      <c r="B100" s="2082"/>
      <c r="C100" s="2111" t="s">
        <v>4</v>
      </c>
      <c r="D100" s="214" t="s">
        <v>148</v>
      </c>
      <c r="E100" s="222"/>
      <c r="F100" s="222"/>
      <c r="G100" s="270">
        <f>+G104</f>
        <v>0</v>
      </c>
      <c r="H100" s="270">
        <f t="shared" ref="H100:AK100" si="30">+H104</f>
        <v>0</v>
      </c>
      <c r="I100" s="270">
        <f t="shared" si="30"/>
        <v>0</v>
      </c>
      <c r="J100" s="270">
        <f t="shared" si="30"/>
        <v>0</v>
      </c>
      <c r="K100" s="270">
        <f t="shared" si="30"/>
        <v>0</v>
      </c>
      <c r="L100" s="270">
        <f t="shared" si="30"/>
        <v>0</v>
      </c>
      <c r="M100" s="270">
        <f t="shared" si="30"/>
        <v>0</v>
      </c>
      <c r="N100" s="270">
        <f t="shared" si="30"/>
        <v>0</v>
      </c>
      <c r="O100" s="270">
        <f t="shared" si="30"/>
        <v>0</v>
      </c>
      <c r="P100" s="270">
        <f t="shared" si="30"/>
        <v>0</v>
      </c>
      <c r="Q100" s="270">
        <f t="shared" si="30"/>
        <v>0</v>
      </c>
      <c r="R100" s="270">
        <f t="shared" si="30"/>
        <v>0</v>
      </c>
      <c r="S100" s="270">
        <f t="shared" si="30"/>
        <v>0</v>
      </c>
      <c r="T100" s="270">
        <f t="shared" si="30"/>
        <v>0</v>
      </c>
      <c r="U100" s="270">
        <f t="shared" si="30"/>
        <v>0</v>
      </c>
      <c r="V100" s="270">
        <f t="shared" si="30"/>
        <v>0</v>
      </c>
      <c r="W100" s="270">
        <f t="shared" si="30"/>
        <v>0</v>
      </c>
      <c r="X100" s="270">
        <f t="shared" si="30"/>
        <v>0</v>
      </c>
      <c r="Y100" s="270">
        <f t="shared" si="30"/>
        <v>0</v>
      </c>
      <c r="Z100" s="270">
        <f t="shared" si="30"/>
        <v>0</v>
      </c>
      <c r="AA100" s="270">
        <f t="shared" si="30"/>
        <v>0</v>
      </c>
      <c r="AB100" s="270">
        <f t="shared" si="30"/>
        <v>0</v>
      </c>
      <c r="AC100" s="270">
        <f t="shared" si="30"/>
        <v>0</v>
      </c>
      <c r="AD100" s="270">
        <f t="shared" si="30"/>
        <v>0</v>
      </c>
      <c r="AE100" s="270">
        <f t="shared" si="30"/>
        <v>0</v>
      </c>
      <c r="AF100" s="270">
        <f t="shared" si="30"/>
        <v>0</v>
      </c>
      <c r="AG100" s="270">
        <f t="shared" si="30"/>
        <v>0</v>
      </c>
      <c r="AH100" s="270">
        <f t="shared" si="30"/>
        <v>0</v>
      </c>
      <c r="AI100" s="270">
        <f t="shared" si="30"/>
        <v>0</v>
      </c>
      <c r="AJ100" s="270">
        <f t="shared" si="30"/>
        <v>0</v>
      </c>
      <c r="AK100" s="270">
        <f t="shared" si="30"/>
        <v>0</v>
      </c>
      <c r="AL100" s="258">
        <f t="shared" si="29"/>
        <v>0</v>
      </c>
    </row>
    <row r="101" spans="1:44" ht="30" hidden="1" customHeight="1" thickBot="1">
      <c r="A101" s="238" t="s">
        <v>4</v>
      </c>
      <c r="B101" s="2082"/>
      <c r="C101" s="2114"/>
      <c r="D101" s="216" t="s">
        <v>636</v>
      </c>
      <c r="E101" s="223"/>
      <c r="F101" s="223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1"/>
      <c r="AI101" s="221"/>
      <c r="AJ101" s="221"/>
      <c r="AK101" s="221"/>
      <c r="AL101" s="259">
        <f t="shared" si="29"/>
        <v>0</v>
      </c>
      <c r="AN101" s="289" t="e">
        <f>+AL100/(AL101+AL100)</f>
        <v>#DIV/0!</v>
      </c>
    </row>
    <row r="102" spans="1:44" ht="30" hidden="1" customHeight="1" thickTop="1">
      <c r="A102" s="238" t="s">
        <v>4</v>
      </c>
      <c r="B102" s="2082"/>
      <c r="C102" s="225" t="s">
        <v>637</v>
      </c>
      <c r="D102" s="226" t="s">
        <v>7</v>
      </c>
      <c r="E102" s="227"/>
      <c r="F102" s="227"/>
      <c r="G102" s="227"/>
      <c r="H102" s="227"/>
      <c r="I102" s="227"/>
      <c r="J102" s="227"/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60">
        <f t="shared" si="29"/>
        <v>0</v>
      </c>
    </row>
    <row r="103" spans="1:44" ht="30" hidden="1" customHeight="1">
      <c r="A103" s="238" t="s">
        <v>4</v>
      </c>
      <c r="B103" s="2082"/>
      <c r="C103" s="2063" t="s">
        <v>51</v>
      </c>
      <c r="D103" s="2064"/>
      <c r="E103" s="224"/>
      <c r="F103" s="272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3"/>
      <c r="AL103" s="261"/>
    </row>
    <row r="104" spans="1:44" ht="30" hidden="1" customHeight="1">
      <c r="A104" s="238" t="s">
        <v>4</v>
      </c>
      <c r="B104" s="2082"/>
      <c r="C104" s="2055" t="s">
        <v>144</v>
      </c>
      <c r="D104" s="2056"/>
      <c r="E104" s="247"/>
      <c r="F104" s="24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  <c r="AH104" s="247"/>
      <c r="AI104" s="247"/>
      <c r="AJ104" s="247"/>
      <c r="AK104" s="247"/>
      <c r="AL104" s="262">
        <f>SUM(G104:AK104)</f>
        <v>0</v>
      </c>
      <c r="AN104" s="238" t="s">
        <v>638</v>
      </c>
    </row>
    <row r="105" spans="1:44" ht="30" hidden="1" customHeight="1">
      <c r="A105" s="238" t="s">
        <v>4</v>
      </c>
      <c r="B105" s="2082"/>
      <c r="C105" s="2057" t="s">
        <v>148</v>
      </c>
      <c r="D105" s="2058"/>
      <c r="E105" s="244"/>
      <c r="F105" s="244"/>
      <c r="G105" s="217">
        <f>+G100-G99-G97-G95</f>
        <v>0</v>
      </c>
      <c r="H105" s="217">
        <f t="shared" ref="H105:AK105" si="31">+H100-H99-H97-H95</f>
        <v>0</v>
      </c>
      <c r="I105" s="217">
        <f t="shared" si="31"/>
        <v>0</v>
      </c>
      <c r="J105" s="217">
        <f t="shared" si="31"/>
        <v>0</v>
      </c>
      <c r="K105" s="217">
        <f t="shared" si="31"/>
        <v>0</v>
      </c>
      <c r="L105" s="217">
        <f t="shared" si="31"/>
        <v>0</v>
      </c>
      <c r="M105" s="217">
        <f t="shared" si="31"/>
        <v>0</v>
      </c>
      <c r="N105" s="217">
        <f t="shared" si="31"/>
        <v>0</v>
      </c>
      <c r="O105" s="217">
        <f t="shared" si="31"/>
        <v>0</v>
      </c>
      <c r="P105" s="217">
        <f t="shared" si="31"/>
        <v>0</v>
      </c>
      <c r="Q105" s="217">
        <f t="shared" si="31"/>
        <v>0</v>
      </c>
      <c r="R105" s="217">
        <f t="shared" si="31"/>
        <v>0</v>
      </c>
      <c r="S105" s="217">
        <f t="shared" si="31"/>
        <v>0</v>
      </c>
      <c r="T105" s="217">
        <f t="shared" si="31"/>
        <v>0</v>
      </c>
      <c r="U105" s="217">
        <f t="shared" si="31"/>
        <v>0</v>
      </c>
      <c r="V105" s="217">
        <f t="shared" si="31"/>
        <v>0</v>
      </c>
      <c r="W105" s="217">
        <f t="shared" si="31"/>
        <v>0</v>
      </c>
      <c r="X105" s="217">
        <f t="shared" si="31"/>
        <v>0</v>
      </c>
      <c r="Y105" s="217">
        <f t="shared" si="31"/>
        <v>0</v>
      </c>
      <c r="Z105" s="217">
        <f t="shared" si="31"/>
        <v>0</v>
      </c>
      <c r="AA105" s="217">
        <f t="shared" si="31"/>
        <v>0</v>
      </c>
      <c r="AB105" s="217">
        <f t="shared" si="31"/>
        <v>0</v>
      </c>
      <c r="AC105" s="217">
        <f t="shared" si="31"/>
        <v>0</v>
      </c>
      <c r="AD105" s="217">
        <f t="shared" si="31"/>
        <v>0</v>
      </c>
      <c r="AE105" s="217">
        <f t="shared" si="31"/>
        <v>0</v>
      </c>
      <c r="AF105" s="217">
        <f t="shared" si="31"/>
        <v>0</v>
      </c>
      <c r="AG105" s="217">
        <f t="shared" si="31"/>
        <v>0</v>
      </c>
      <c r="AH105" s="217">
        <f t="shared" si="31"/>
        <v>0</v>
      </c>
      <c r="AI105" s="217">
        <f t="shared" si="31"/>
        <v>0</v>
      </c>
      <c r="AJ105" s="217">
        <f t="shared" si="31"/>
        <v>0</v>
      </c>
      <c r="AK105" s="217">
        <f t="shared" si="31"/>
        <v>0</v>
      </c>
      <c r="AL105" s="263">
        <f>SUM(G105:AK105)</f>
        <v>0</v>
      </c>
      <c r="AN105" s="289" t="e">
        <f>+AL105/(AL106+AL105)</f>
        <v>#DIV/0!</v>
      </c>
    </row>
    <row r="106" spans="1:44" ht="30" hidden="1" customHeight="1">
      <c r="A106" s="238" t="s">
        <v>4</v>
      </c>
      <c r="B106" s="2082"/>
      <c r="C106" s="2115" t="s">
        <v>636</v>
      </c>
      <c r="D106" s="2116"/>
      <c r="E106" s="245"/>
      <c r="F106" s="245"/>
      <c r="G106" s="245">
        <f>+G102+G101+G99+G97+G95</f>
        <v>0</v>
      </c>
      <c r="H106" s="245">
        <f t="shared" ref="H106:AK106" si="32">+H102+H101+H99+H97+H95</f>
        <v>0</v>
      </c>
      <c r="I106" s="245">
        <f t="shared" si="32"/>
        <v>0</v>
      </c>
      <c r="J106" s="245">
        <f t="shared" si="32"/>
        <v>0</v>
      </c>
      <c r="K106" s="245">
        <f t="shared" si="32"/>
        <v>0</v>
      </c>
      <c r="L106" s="245">
        <f t="shared" si="32"/>
        <v>0</v>
      </c>
      <c r="M106" s="245">
        <f t="shared" si="32"/>
        <v>0</v>
      </c>
      <c r="N106" s="245">
        <f t="shared" si="32"/>
        <v>0</v>
      </c>
      <c r="O106" s="245">
        <f t="shared" si="32"/>
        <v>0</v>
      </c>
      <c r="P106" s="245">
        <f t="shared" si="32"/>
        <v>0</v>
      </c>
      <c r="Q106" s="245">
        <f t="shared" si="32"/>
        <v>0</v>
      </c>
      <c r="R106" s="245">
        <f t="shared" si="32"/>
        <v>0</v>
      </c>
      <c r="S106" s="245">
        <f t="shared" si="32"/>
        <v>0</v>
      </c>
      <c r="T106" s="245">
        <f t="shared" si="32"/>
        <v>0</v>
      </c>
      <c r="U106" s="245">
        <f t="shared" si="32"/>
        <v>0</v>
      </c>
      <c r="V106" s="245">
        <f t="shared" si="32"/>
        <v>0</v>
      </c>
      <c r="W106" s="245">
        <f t="shared" si="32"/>
        <v>0</v>
      </c>
      <c r="X106" s="245">
        <f t="shared" si="32"/>
        <v>0</v>
      </c>
      <c r="Y106" s="245">
        <f t="shared" si="32"/>
        <v>0</v>
      </c>
      <c r="Z106" s="245">
        <f t="shared" si="32"/>
        <v>0</v>
      </c>
      <c r="AA106" s="245">
        <f t="shared" si="32"/>
        <v>0</v>
      </c>
      <c r="AB106" s="245">
        <f t="shared" si="32"/>
        <v>0</v>
      </c>
      <c r="AC106" s="245">
        <f t="shared" si="32"/>
        <v>0</v>
      </c>
      <c r="AD106" s="245">
        <f t="shared" si="32"/>
        <v>0</v>
      </c>
      <c r="AE106" s="245">
        <f t="shared" si="32"/>
        <v>0</v>
      </c>
      <c r="AF106" s="245">
        <f t="shared" si="32"/>
        <v>0</v>
      </c>
      <c r="AG106" s="245">
        <f t="shared" si="32"/>
        <v>0</v>
      </c>
      <c r="AH106" s="245">
        <f t="shared" si="32"/>
        <v>0</v>
      </c>
      <c r="AI106" s="245">
        <f t="shared" si="32"/>
        <v>0</v>
      </c>
      <c r="AJ106" s="245">
        <f t="shared" si="32"/>
        <v>0</v>
      </c>
      <c r="AK106" s="245">
        <f t="shared" si="32"/>
        <v>0</v>
      </c>
      <c r="AL106" s="264">
        <f>SUM(G106:AK106)</f>
        <v>0</v>
      </c>
    </row>
    <row r="107" spans="1:44" ht="30" hidden="1" customHeight="1">
      <c r="A107" s="238" t="s">
        <v>4</v>
      </c>
      <c r="B107" s="2082"/>
      <c r="C107" s="2057" t="s">
        <v>8</v>
      </c>
      <c r="D107" s="2058"/>
      <c r="E107" s="218"/>
      <c r="F107" s="218"/>
      <c r="G107" s="218">
        <f t="shared" ref="G107:AK107" si="33">+G105-G104</f>
        <v>0</v>
      </c>
      <c r="H107" s="218">
        <f t="shared" si="33"/>
        <v>0</v>
      </c>
      <c r="I107" s="218">
        <f t="shared" si="33"/>
        <v>0</v>
      </c>
      <c r="J107" s="218">
        <f t="shared" si="33"/>
        <v>0</v>
      </c>
      <c r="K107" s="218">
        <f t="shared" si="33"/>
        <v>0</v>
      </c>
      <c r="L107" s="218">
        <f t="shared" si="33"/>
        <v>0</v>
      </c>
      <c r="M107" s="218">
        <f t="shared" si="33"/>
        <v>0</v>
      </c>
      <c r="N107" s="218">
        <f t="shared" si="33"/>
        <v>0</v>
      </c>
      <c r="O107" s="218">
        <f t="shared" si="33"/>
        <v>0</v>
      </c>
      <c r="P107" s="218">
        <f t="shared" si="33"/>
        <v>0</v>
      </c>
      <c r="Q107" s="218">
        <f t="shared" si="33"/>
        <v>0</v>
      </c>
      <c r="R107" s="218">
        <f t="shared" si="33"/>
        <v>0</v>
      </c>
      <c r="S107" s="218">
        <f t="shared" si="33"/>
        <v>0</v>
      </c>
      <c r="T107" s="218">
        <f t="shared" si="33"/>
        <v>0</v>
      </c>
      <c r="U107" s="218">
        <f t="shared" si="33"/>
        <v>0</v>
      </c>
      <c r="V107" s="218">
        <f t="shared" si="33"/>
        <v>0</v>
      </c>
      <c r="W107" s="218">
        <f t="shared" si="33"/>
        <v>0</v>
      </c>
      <c r="X107" s="218">
        <f t="shared" si="33"/>
        <v>0</v>
      </c>
      <c r="Y107" s="218">
        <f t="shared" si="33"/>
        <v>0</v>
      </c>
      <c r="Z107" s="218">
        <f t="shared" si="33"/>
        <v>0</v>
      </c>
      <c r="AA107" s="218">
        <f t="shared" si="33"/>
        <v>0</v>
      </c>
      <c r="AB107" s="218">
        <f t="shared" si="33"/>
        <v>0</v>
      </c>
      <c r="AC107" s="218">
        <f t="shared" si="33"/>
        <v>0</v>
      </c>
      <c r="AD107" s="218">
        <f t="shared" si="33"/>
        <v>0</v>
      </c>
      <c r="AE107" s="218">
        <f t="shared" si="33"/>
        <v>0</v>
      </c>
      <c r="AF107" s="218">
        <f t="shared" si="33"/>
        <v>0</v>
      </c>
      <c r="AG107" s="218">
        <f t="shared" si="33"/>
        <v>0</v>
      </c>
      <c r="AH107" s="218">
        <f t="shared" si="33"/>
        <v>0</v>
      </c>
      <c r="AI107" s="218">
        <f t="shared" si="33"/>
        <v>0</v>
      </c>
      <c r="AJ107" s="218">
        <f t="shared" si="33"/>
        <v>0</v>
      </c>
      <c r="AK107" s="218">
        <f t="shared" si="33"/>
        <v>0</v>
      </c>
      <c r="AL107" s="265">
        <f>SUM(G107:AK107)</f>
        <v>0</v>
      </c>
    </row>
    <row r="108" spans="1:44" ht="30" hidden="1" customHeight="1">
      <c r="A108" s="238" t="s">
        <v>4</v>
      </c>
      <c r="B108" s="2082"/>
      <c r="C108" s="2065" t="s">
        <v>639</v>
      </c>
      <c r="D108" s="2066"/>
      <c r="E108" s="219"/>
      <c r="F108" s="219"/>
      <c r="G108" s="219">
        <f t="shared" ref="G108:AK108" si="34">+F108+G107</f>
        <v>0</v>
      </c>
      <c r="H108" s="219">
        <f t="shared" si="34"/>
        <v>0</v>
      </c>
      <c r="I108" s="219">
        <f t="shared" si="34"/>
        <v>0</v>
      </c>
      <c r="J108" s="219">
        <f t="shared" si="34"/>
        <v>0</v>
      </c>
      <c r="K108" s="219">
        <f t="shared" si="34"/>
        <v>0</v>
      </c>
      <c r="L108" s="219">
        <f t="shared" si="34"/>
        <v>0</v>
      </c>
      <c r="M108" s="219">
        <f t="shared" si="34"/>
        <v>0</v>
      </c>
      <c r="N108" s="219">
        <f t="shared" si="34"/>
        <v>0</v>
      </c>
      <c r="O108" s="219">
        <f t="shared" si="34"/>
        <v>0</v>
      </c>
      <c r="P108" s="219">
        <f t="shared" si="34"/>
        <v>0</v>
      </c>
      <c r="Q108" s="219">
        <f t="shared" si="34"/>
        <v>0</v>
      </c>
      <c r="R108" s="219">
        <f t="shared" si="34"/>
        <v>0</v>
      </c>
      <c r="S108" s="219">
        <f t="shared" si="34"/>
        <v>0</v>
      </c>
      <c r="T108" s="219">
        <f t="shared" si="34"/>
        <v>0</v>
      </c>
      <c r="U108" s="219">
        <f t="shared" si="34"/>
        <v>0</v>
      </c>
      <c r="V108" s="219">
        <f t="shared" si="34"/>
        <v>0</v>
      </c>
      <c r="W108" s="219">
        <f t="shared" si="34"/>
        <v>0</v>
      </c>
      <c r="X108" s="219">
        <f t="shared" si="34"/>
        <v>0</v>
      </c>
      <c r="Y108" s="219">
        <f t="shared" si="34"/>
        <v>0</v>
      </c>
      <c r="Z108" s="219">
        <f t="shared" si="34"/>
        <v>0</v>
      </c>
      <c r="AA108" s="219">
        <f t="shared" si="34"/>
        <v>0</v>
      </c>
      <c r="AB108" s="219">
        <f t="shared" si="34"/>
        <v>0</v>
      </c>
      <c r="AC108" s="219">
        <f t="shared" si="34"/>
        <v>0</v>
      </c>
      <c r="AD108" s="219">
        <f t="shared" si="34"/>
        <v>0</v>
      </c>
      <c r="AE108" s="219">
        <f t="shared" si="34"/>
        <v>0</v>
      </c>
      <c r="AF108" s="219">
        <f t="shared" si="34"/>
        <v>0</v>
      </c>
      <c r="AG108" s="219">
        <f t="shared" si="34"/>
        <v>0</v>
      </c>
      <c r="AH108" s="219">
        <f t="shared" si="34"/>
        <v>0</v>
      </c>
      <c r="AI108" s="219">
        <f t="shared" si="34"/>
        <v>0</v>
      </c>
      <c r="AJ108" s="219">
        <f t="shared" si="34"/>
        <v>0</v>
      </c>
      <c r="AK108" s="219">
        <f t="shared" si="34"/>
        <v>0</v>
      </c>
      <c r="AL108" s="266">
        <f>SUM(G108:AK108)</f>
        <v>0</v>
      </c>
    </row>
    <row r="109" spans="1:44" ht="30" hidden="1" customHeight="1">
      <c r="A109" s="238" t="s">
        <v>4</v>
      </c>
      <c r="B109" s="2082"/>
      <c r="C109" s="2117" t="s">
        <v>640</v>
      </c>
      <c r="D109" s="2117"/>
      <c r="E109" s="273"/>
      <c r="F109" s="274"/>
      <c r="G109" s="275">
        <f t="shared" ref="G109:AK110" si="35">+F109+G104-G77</f>
        <v>0</v>
      </c>
      <c r="H109" s="275">
        <f t="shared" si="35"/>
        <v>0</v>
      </c>
      <c r="I109" s="275">
        <f t="shared" si="35"/>
        <v>0</v>
      </c>
      <c r="J109" s="275">
        <f t="shared" si="35"/>
        <v>0</v>
      </c>
      <c r="K109" s="275">
        <f t="shared" si="35"/>
        <v>0</v>
      </c>
      <c r="L109" s="275">
        <f t="shared" si="35"/>
        <v>0</v>
      </c>
      <c r="M109" s="275">
        <f t="shared" si="35"/>
        <v>0</v>
      </c>
      <c r="N109" s="275">
        <f t="shared" si="35"/>
        <v>0</v>
      </c>
      <c r="O109" s="275">
        <f t="shared" si="35"/>
        <v>0</v>
      </c>
      <c r="P109" s="275">
        <f t="shared" si="35"/>
        <v>0</v>
      </c>
      <c r="Q109" s="275">
        <f t="shared" si="35"/>
        <v>0</v>
      </c>
      <c r="R109" s="275">
        <f t="shared" si="35"/>
        <v>0</v>
      </c>
      <c r="S109" s="275">
        <f t="shared" si="35"/>
        <v>0</v>
      </c>
      <c r="T109" s="275">
        <f t="shared" si="35"/>
        <v>0</v>
      </c>
      <c r="U109" s="275">
        <f t="shared" si="35"/>
        <v>0</v>
      </c>
      <c r="V109" s="275">
        <f t="shared" si="35"/>
        <v>0</v>
      </c>
      <c r="W109" s="275">
        <f t="shared" si="35"/>
        <v>0</v>
      </c>
      <c r="X109" s="275">
        <f t="shared" si="35"/>
        <v>0</v>
      </c>
      <c r="Y109" s="275">
        <f t="shared" si="35"/>
        <v>0</v>
      </c>
      <c r="Z109" s="275">
        <f t="shared" si="35"/>
        <v>0</v>
      </c>
      <c r="AA109" s="275">
        <f t="shared" si="35"/>
        <v>0</v>
      </c>
      <c r="AB109" s="275">
        <f t="shared" si="35"/>
        <v>0</v>
      </c>
      <c r="AC109" s="275">
        <f t="shared" si="35"/>
        <v>0</v>
      </c>
      <c r="AD109" s="275">
        <f t="shared" si="35"/>
        <v>0</v>
      </c>
      <c r="AE109" s="275">
        <f t="shared" si="35"/>
        <v>0</v>
      </c>
      <c r="AF109" s="275">
        <f t="shared" si="35"/>
        <v>0</v>
      </c>
      <c r="AG109" s="275">
        <f t="shared" si="35"/>
        <v>0</v>
      </c>
      <c r="AH109" s="275">
        <f t="shared" si="35"/>
        <v>0</v>
      </c>
      <c r="AI109" s="275">
        <f t="shared" si="35"/>
        <v>0</v>
      </c>
      <c r="AJ109" s="275">
        <f t="shared" si="35"/>
        <v>0</v>
      </c>
      <c r="AK109" s="275">
        <f t="shared" si="35"/>
        <v>0</v>
      </c>
      <c r="AL109" s="276">
        <f>AK109</f>
        <v>0</v>
      </c>
    </row>
    <row r="110" spans="1:44" ht="30" hidden="1" customHeight="1">
      <c r="A110" s="238" t="s">
        <v>4</v>
      </c>
      <c r="B110" s="2082"/>
      <c r="C110" s="2118" t="s">
        <v>641</v>
      </c>
      <c r="D110" s="2118"/>
      <c r="E110" s="231"/>
      <c r="F110" s="246">
        <f>+F103+F93+F85+F80</f>
        <v>0</v>
      </c>
      <c r="G110" s="232">
        <f t="shared" si="35"/>
        <v>0</v>
      </c>
      <c r="H110" s="232">
        <f t="shared" si="35"/>
        <v>0</v>
      </c>
      <c r="I110" s="232">
        <f t="shared" si="35"/>
        <v>0</v>
      </c>
      <c r="J110" s="232">
        <f t="shared" si="35"/>
        <v>0</v>
      </c>
      <c r="K110" s="232">
        <f t="shared" si="35"/>
        <v>0</v>
      </c>
      <c r="L110" s="232">
        <f t="shared" si="35"/>
        <v>0</v>
      </c>
      <c r="M110" s="232">
        <f t="shared" si="35"/>
        <v>0</v>
      </c>
      <c r="N110" s="232">
        <f t="shared" si="35"/>
        <v>0</v>
      </c>
      <c r="O110" s="232">
        <f t="shared" si="35"/>
        <v>0</v>
      </c>
      <c r="P110" s="232">
        <f t="shared" si="35"/>
        <v>0</v>
      </c>
      <c r="Q110" s="232">
        <f t="shared" si="35"/>
        <v>0</v>
      </c>
      <c r="R110" s="232">
        <f t="shared" si="35"/>
        <v>0</v>
      </c>
      <c r="S110" s="232">
        <f t="shared" si="35"/>
        <v>0</v>
      </c>
      <c r="T110" s="232">
        <f t="shared" si="35"/>
        <v>0</v>
      </c>
      <c r="U110" s="232">
        <f t="shared" si="35"/>
        <v>0</v>
      </c>
      <c r="V110" s="232">
        <f t="shared" si="35"/>
        <v>0</v>
      </c>
      <c r="W110" s="232">
        <f t="shared" si="35"/>
        <v>0</v>
      </c>
      <c r="X110" s="232">
        <f t="shared" si="35"/>
        <v>0</v>
      </c>
      <c r="Y110" s="232">
        <f t="shared" si="35"/>
        <v>0</v>
      </c>
      <c r="Z110" s="232">
        <f t="shared" si="35"/>
        <v>0</v>
      </c>
      <c r="AA110" s="232">
        <f t="shared" si="35"/>
        <v>0</v>
      </c>
      <c r="AB110" s="232">
        <f t="shared" si="35"/>
        <v>0</v>
      </c>
      <c r="AC110" s="232">
        <f t="shared" si="35"/>
        <v>0</v>
      </c>
      <c r="AD110" s="232">
        <f t="shared" si="35"/>
        <v>0</v>
      </c>
      <c r="AE110" s="232">
        <f t="shared" si="35"/>
        <v>0</v>
      </c>
      <c r="AF110" s="232">
        <f t="shared" si="35"/>
        <v>0</v>
      </c>
      <c r="AG110" s="232">
        <f t="shared" si="35"/>
        <v>0</v>
      </c>
      <c r="AH110" s="232">
        <f t="shared" si="35"/>
        <v>0</v>
      </c>
      <c r="AI110" s="232">
        <f t="shared" si="35"/>
        <v>0</v>
      </c>
      <c r="AJ110" s="232">
        <f t="shared" si="35"/>
        <v>0</v>
      </c>
      <c r="AK110" s="232">
        <f t="shared" si="35"/>
        <v>0</v>
      </c>
      <c r="AL110" s="267">
        <f>AK110</f>
        <v>0</v>
      </c>
    </row>
    <row r="111" spans="1:44" ht="30" hidden="1" customHeight="1" thickBot="1">
      <c r="A111" s="238" t="s">
        <v>4</v>
      </c>
      <c r="B111" s="2083"/>
      <c r="C111" s="2119" t="s">
        <v>8</v>
      </c>
      <c r="D111" s="2119"/>
      <c r="E111" s="228"/>
      <c r="F111" s="229"/>
      <c r="G111" s="230">
        <f>+G110-G109</f>
        <v>0</v>
      </c>
      <c r="H111" s="230">
        <f t="shared" ref="H111:AK111" si="36">+H110-H109</f>
        <v>0</v>
      </c>
      <c r="I111" s="230">
        <f t="shared" si="36"/>
        <v>0</v>
      </c>
      <c r="J111" s="230">
        <f t="shared" si="36"/>
        <v>0</v>
      </c>
      <c r="K111" s="230">
        <f t="shared" si="36"/>
        <v>0</v>
      </c>
      <c r="L111" s="230">
        <f t="shared" si="36"/>
        <v>0</v>
      </c>
      <c r="M111" s="230">
        <f t="shared" si="36"/>
        <v>0</v>
      </c>
      <c r="N111" s="230">
        <f t="shared" si="36"/>
        <v>0</v>
      </c>
      <c r="O111" s="230">
        <f t="shared" si="36"/>
        <v>0</v>
      </c>
      <c r="P111" s="230">
        <f t="shared" si="36"/>
        <v>0</v>
      </c>
      <c r="Q111" s="230">
        <f t="shared" si="36"/>
        <v>0</v>
      </c>
      <c r="R111" s="230">
        <f t="shared" si="36"/>
        <v>0</v>
      </c>
      <c r="S111" s="230">
        <f t="shared" si="36"/>
        <v>0</v>
      </c>
      <c r="T111" s="230">
        <f t="shared" si="36"/>
        <v>0</v>
      </c>
      <c r="U111" s="230">
        <f t="shared" si="36"/>
        <v>0</v>
      </c>
      <c r="V111" s="230">
        <f t="shared" si="36"/>
        <v>0</v>
      </c>
      <c r="W111" s="230">
        <f t="shared" si="36"/>
        <v>0</v>
      </c>
      <c r="X111" s="230">
        <f t="shared" si="36"/>
        <v>0</v>
      </c>
      <c r="Y111" s="230">
        <f t="shared" si="36"/>
        <v>0</v>
      </c>
      <c r="Z111" s="230">
        <f t="shared" si="36"/>
        <v>0</v>
      </c>
      <c r="AA111" s="230">
        <f t="shared" si="36"/>
        <v>0</v>
      </c>
      <c r="AB111" s="230">
        <f t="shared" si="36"/>
        <v>0</v>
      </c>
      <c r="AC111" s="230">
        <f t="shared" si="36"/>
        <v>0</v>
      </c>
      <c r="AD111" s="230">
        <f t="shared" si="36"/>
        <v>0</v>
      </c>
      <c r="AE111" s="230">
        <f t="shared" si="36"/>
        <v>0</v>
      </c>
      <c r="AF111" s="230">
        <f t="shared" si="36"/>
        <v>0</v>
      </c>
      <c r="AG111" s="230">
        <f t="shared" si="36"/>
        <v>0</v>
      </c>
      <c r="AH111" s="230">
        <f t="shared" si="36"/>
        <v>0</v>
      </c>
      <c r="AI111" s="230">
        <f t="shared" si="36"/>
        <v>0</v>
      </c>
      <c r="AJ111" s="230">
        <f t="shared" si="36"/>
        <v>0</v>
      </c>
      <c r="AK111" s="230">
        <f t="shared" si="36"/>
        <v>0</v>
      </c>
      <c r="AL111" s="268">
        <f>+AK111+AL110-AL109</f>
        <v>0</v>
      </c>
    </row>
    <row r="112" spans="1:44" ht="27.75" hidden="1" customHeight="1" thickTop="1">
      <c r="A112" s="238"/>
      <c r="B112" s="2081" t="s">
        <v>1072</v>
      </c>
      <c r="C112" s="2067" t="s">
        <v>120</v>
      </c>
      <c r="D112" s="2068"/>
      <c r="E112" s="127">
        <f>+GL!E69</f>
        <v>0</v>
      </c>
      <c r="F112" s="128">
        <f>MLM_HP・SWA!G112</f>
        <v>0</v>
      </c>
      <c r="G112" s="798">
        <f>MLM_HP・SWA!H112</f>
        <v>0</v>
      </c>
      <c r="H112" s="798">
        <f>MLM_HP・SWA!I112</f>
        <v>0</v>
      </c>
      <c r="I112" s="798">
        <f>MLM_HP・SWA!J112</f>
        <v>0</v>
      </c>
      <c r="J112" s="798">
        <f>MLM_HP・SWA!K112</f>
        <v>0</v>
      </c>
      <c r="K112" s="798">
        <f>MLM_HP・SWA!L112</f>
        <v>0</v>
      </c>
      <c r="L112" s="798">
        <f>MLM_HP・SWA!M112</f>
        <v>0</v>
      </c>
      <c r="M112" s="798">
        <f>MLM_HP・SWA!N112</f>
        <v>0</v>
      </c>
      <c r="N112" s="798">
        <f>MLM_HP・SWA!O112</f>
        <v>0</v>
      </c>
      <c r="O112" s="798">
        <f>MLM_HP・SWA!P112</f>
        <v>0</v>
      </c>
      <c r="P112" s="798">
        <f>MLM_HP・SWA!Q112</f>
        <v>0</v>
      </c>
      <c r="Q112" s="798">
        <f>MLM_HP・SWA!R112</f>
        <v>0</v>
      </c>
      <c r="R112" s="798">
        <f>MLM_HP・SWA!S112</f>
        <v>0</v>
      </c>
      <c r="S112" s="798">
        <f>MLM_HP・SWA!T112</f>
        <v>0</v>
      </c>
      <c r="T112" s="798">
        <f>MLM_HP・SWA!U112</f>
        <v>0</v>
      </c>
      <c r="U112" s="798">
        <f>MLM_HP・SWA!V112</f>
        <v>0</v>
      </c>
      <c r="V112" s="798">
        <f>MLM_HP・SWA!W112</f>
        <v>0</v>
      </c>
      <c r="W112" s="798">
        <f>MLM_HP・SWA!X112</f>
        <v>0</v>
      </c>
      <c r="X112" s="798">
        <f>MLM_HP・SWA!Y112</f>
        <v>0</v>
      </c>
      <c r="Y112" s="798">
        <f>MLM_HP・SWA!Z112</f>
        <v>0</v>
      </c>
      <c r="Z112" s="798">
        <f>MLM_HP・SWA!AA112</f>
        <v>0</v>
      </c>
      <c r="AA112" s="798">
        <f>MLM_HP・SWA!AB112</f>
        <v>0</v>
      </c>
      <c r="AB112" s="798">
        <f>MLM_HP・SWA!AC112</f>
        <v>0</v>
      </c>
      <c r="AC112" s="798">
        <f>MLM_HP・SWA!AD112</f>
        <v>0</v>
      </c>
      <c r="AD112" s="798">
        <f>MLM_HP・SWA!AE112</f>
        <v>0</v>
      </c>
      <c r="AE112" s="798">
        <f>MLM_HP・SWA!AF112</f>
        <v>0</v>
      </c>
      <c r="AF112" s="798">
        <f>MLM_HP・SWA!AG112</f>
        <v>0</v>
      </c>
      <c r="AG112" s="798">
        <f>MLM_HP・SWA!AH112</f>
        <v>0</v>
      </c>
      <c r="AH112" s="798">
        <f>MLM_HP・SWA!AI112</f>
        <v>0</v>
      </c>
      <c r="AI112" s="798">
        <f>MLM_HP・SWA!AJ112</f>
        <v>0</v>
      </c>
      <c r="AJ112" s="798">
        <f>MLM_HP・SWA!AK112</f>
        <v>0</v>
      </c>
      <c r="AK112" s="800">
        <f>MLM_HP・SWA!AL112</f>
        <v>0</v>
      </c>
      <c r="AL112" s="181">
        <f>MLM_HP・SWA!AM112</f>
        <v>0</v>
      </c>
      <c r="AN112" s="2399" t="s">
        <v>1047</v>
      </c>
      <c r="AO112" s="2400"/>
      <c r="AP112" s="2403">
        <v>900</v>
      </c>
      <c r="AQ112" s="2404"/>
      <c r="AR112" s="46"/>
    </row>
    <row r="113" spans="1:48" ht="27.75" hidden="1" customHeight="1">
      <c r="A113" s="238"/>
      <c r="B113" s="2238"/>
      <c r="C113" s="2084" t="s">
        <v>621</v>
      </c>
      <c r="D113" s="2085"/>
      <c r="E113" s="80"/>
      <c r="F113" s="80"/>
      <c r="G113" s="72">
        <f>+G112</f>
        <v>0</v>
      </c>
      <c r="H113" s="72">
        <f t="shared" ref="H113:AK113" si="37">+H112</f>
        <v>0</v>
      </c>
      <c r="I113" s="72">
        <f t="shared" si="37"/>
        <v>0</v>
      </c>
      <c r="J113" s="72">
        <f t="shared" si="37"/>
        <v>0</v>
      </c>
      <c r="K113" s="72">
        <f t="shared" si="37"/>
        <v>0</v>
      </c>
      <c r="L113" s="72">
        <f t="shared" si="37"/>
        <v>0</v>
      </c>
      <c r="M113" s="72">
        <f t="shared" si="37"/>
        <v>0</v>
      </c>
      <c r="N113" s="72">
        <f t="shared" si="37"/>
        <v>0</v>
      </c>
      <c r="O113" s="72">
        <f t="shared" si="37"/>
        <v>0</v>
      </c>
      <c r="P113" s="72">
        <f t="shared" si="37"/>
        <v>0</v>
      </c>
      <c r="Q113" s="72">
        <f t="shared" si="37"/>
        <v>0</v>
      </c>
      <c r="R113" s="72">
        <f t="shared" si="37"/>
        <v>0</v>
      </c>
      <c r="S113" s="72">
        <f t="shared" si="37"/>
        <v>0</v>
      </c>
      <c r="T113" s="72">
        <f t="shared" si="37"/>
        <v>0</v>
      </c>
      <c r="U113" s="72">
        <f t="shared" si="37"/>
        <v>0</v>
      </c>
      <c r="V113" s="72">
        <f t="shared" si="37"/>
        <v>0</v>
      </c>
      <c r="W113" s="72">
        <f t="shared" si="37"/>
        <v>0</v>
      </c>
      <c r="X113" s="72">
        <f t="shared" si="37"/>
        <v>0</v>
      </c>
      <c r="Y113" s="72">
        <f t="shared" si="37"/>
        <v>0</v>
      </c>
      <c r="Z113" s="72">
        <f t="shared" si="37"/>
        <v>0</v>
      </c>
      <c r="AA113" s="72">
        <f t="shared" si="37"/>
        <v>0</v>
      </c>
      <c r="AB113" s="72">
        <f t="shared" si="37"/>
        <v>0</v>
      </c>
      <c r="AC113" s="72">
        <f t="shared" si="37"/>
        <v>0</v>
      </c>
      <c r="AD113" s="72">
        <f t="shared" si="37"/>
        <v>0</v>
      </c>
      <c r="AE113" s="72">
        <f t="shared" si="37"/>
        <v>0</v>
      </c>
      <c r="AF113" s="72">
        <f t="shared" si="37"/>
        <v>0</v>
      </c>
      <c r="AG113" s="72">
        <f t="shared" si="37"/>
        <v>0</v>
      </c>
      <c r="AH113" s="72">
        <f t="shared" si="37"/>
        <v>0</v>
      </c>
      <c r="AI113" s="72">
        <f t="shared" si="37"/>
        <v>0</v>
      </c>
      <c r="AJ113" s="72">
        <f t="shared" si="37"/>
        <v>0</v>
      </c>
      <c r="AK113" s="72">
        <f t="shared" si="37"/>
        <v>0</v>
      </c>
      <c r="AL113" s="182">
        <f>SUM(G113:AK113)+F113</f>
        <v>0</v>
      </c>
      <c r="AN113" s="2399" t="s">
        <v>1048</v>
      </c>
      <c r="AO113" s="2400"/>
      <c r="AP113" s="2397">
        <v>350</v>
      </c>
      <c r="AQ113" s="2398"/>
      <c r="AR113" s="47"/>
    </row>
    <row r="114" spans="1:48" s="34" customFormat="1" ht="27.75" hidden="1" customHeight="1">
      <c r="A114" s="238"/>
      <c r="B114" s="2238"/>
      <c r="C114" s="2120" t="s">
        <v>622</v>
      </c>
      <c r="D114" s="2121"/>
      <c r="E114" s="122"/>
      <c r="F114" s="334"/>
      <c r="G114" s="325">
        <f>F114-G112+G113</f>
        <v>0</v>
      </c>
      <c r="H114" s="325">
        <v>0</v>
      </c>
      <c r="I114" s="325">
        <f t="shared" ref="I114:AK114" si="38">H114-I112+I113</f>
        <v>0</v>
      </c>
      <c r="J114" s="325">
        <f t="shared" si="38"/>
        <v>0</v>
      </c>
      <c r="K114" s="325">
        <f t="shared" si="38"/>
        <v>0</v>
      </c>
      <c r="L114" s="325">
        <f t="shared" si="38"/>
        <v>0</v>
      </c>
      <c r="M114" s="325">
        <f t="shared" si="38"/>
        <v>0</v>
      </c>
      <c r="N114" s="325">
        <f t="shared" si="38"/>
        <v>0</v>
      </c>
      <c r="O114" s="325">
        <f t="shared" si="38"/>
        <v>0</v>
      </c>
      <c r="P114" s="325">
        <f t="shared" si="38"/>
        <v>0</v>
      </c>
      <c r="Q114" s="325">
        <f t="shared" si="38"/>
        <v>0</v>
      </c>
      <c r="R114" s="325">
        <f t="shared" si="38"/>
        <v>0</v>
      </c>
      <c r="S114" s="325">
        <f t="shared" si="38"/>
        <v>0</v>
      </c>
      <c r="T114" s="325">
        <f t="shared" si="38"/>
        <v>0</v>
      </c>
      <c r="U114" s="325">
        <f t="shared" si="38"/>
        <v>0</v>
      </c>
      <c r="V114" s="325">
        <f t="shared" si="38"/>
        <v>0</v>
      </c>
      <c r="W114" s="325">
        <f t="shared" si="38"/>
        <v>0</v>
      </c>
      <c r="X114" s="325">
        <f t="shared" si="38"/>
        <v>0</v>
      </c>
      <c r="Y114" s="325">
        <f t="shared" si="38"/>
        <v>0</v>
      </c>
      <c r="Z114" s="325">
        <f t="shared" si="38"/>
        <v>0</v>
      </c>
      <c r="AA114" s="325">
        <f t="shared" si="38"/>
        <v>0</v>
      </c>
      <c r="AB114" s="325">
        <f t="shared" si="38"/>
        <v>0</v>
      </c>
      <c r="AC114" s="325">
        <f t="shared" si="38"/>
        <v>0</v>
      </c>
      <c r="AD114" s="325">
        <f t="shared" si="38"/>
        <v>0</v>
      </c>
      <c r="AE114" s="325">
        <f t="shared" si="38"/>
        <v>0</v>
      </c>
      <c r="AF114" s="325">
        <f t="shared" si="38"/>
        <v>0</v>
      </c>
      <c r="AG114" s="325">
        <f t="shared" si="38"/>
        <v>0</v>
      </c>
      <c r="AH114" s="325">
        <f t="shared" si="38"/>
        <v>0</v>
      </c>
      <c r="AI114" s="325">
        <f t="shared" si="38"/>
        <v>0</v>
      </c>
      <c r="AJ114" s="325">
        <f t="shared" si="38"/>
        <v>0</v>
      </c>
      <c r="AK114" s="325">
        <f t="shared" si="38"/>
        <v>0</v>
      </c>
      <c r="AL114" s="376"/>
      <c r="AN114" s="2399" t="s">
        <v>1049</v>
      </c>
      <c r="AO114" s="2400"/>
      <c r="AP114" s="2401" t="e">
        <f>AP112/AP92</f>
        <v>#DIV/0!</v>
      </c>
      <c r="AQ114" s="2402"/>
      <c r="AR114"/>
      <c r="AS114"/>
      <c r="AT114"/>
      <c r="AU114"/>
      <c r="AV114"/>
    </row>
    <row r="115" spans="1:48" ht="27.75" hidden="1" customHeight="1" thickBot="1">
      <c r="A115" s="238"/>
      <c r="B115" s="2238"/>
      <c r="C115" s="2049" t="s">
        <v>54</v>
      </c>
      <c r="D115" s="2050"/>
      <c r="E115" s="320"/>
      <c r="F115" s="374">
        <f>MLM_HP・SWA!G115</f>
        <v>0</v>
      </c>
      <c r="G115" s="322"/>
      <c r="H115" s="322">
        <f t="shared" ref="H115:M115" si="39">+G115+H116-H113</f>
        <v>0</v>
      </c>
      <c r="I115" s="322">
        <f t="shared" si="39"/>
        <v>0</v>
      </c>
      <c r="J115" s="322">
        <f t="shared" si="39"/>
        <v>0</v>
      </c>
      <c r="K115" s="322">
        <f t="shared" si="39"/>
        <v>0</v>
      </c>
      <c r="L115" s="322">
        <f t="shared" si="39"/>
        <v>0</v>
      </c>
      <c r="M115" s="322">
        <f t="shared" si="39"/>
        <v>0</v>
      </c>
      <c r="N115" s="322"/>
      <c r="O115" s="322"/>
      <c r="P115" s="322"/>
      <c r="Q115" s="322"/>
      <c r="R115" s="322"/>
      <c r="S115" s="322"/>
      <c r="T115" s="322"/>
      <c r="U115" s="322"/>
      <c r="V115" s="322"/>
      <c r="W115" s="322"/>
      <c r="X115" s="322"/>
      <c r="Y115" s="322"/>
      <c r="Z115" s="322"/>
      <c r="AA115" s="322"/>
      <c r="AB115" s="322"/>
      <c r="AC115" s="322"/>
      <c r="AD115" s="322"/>
      <c r="AE115" s="322"/>
      <c r="AF115" s="322"/>
      <c r="AG115" s="322"/>
      <c r="AH115" s="322"/>
      <c r="AI115" s="322"/>
      <c r="AJ115" s="322"/>
      <c r="AK115" s="322"/>
      <c r="AL115" s="375"/>
      <c r="AP115" s="48"/>
      <c r="AQ115" s="48"/>
      <c r="AU115" s="48"/>
      <c r="AV115" s="48"/>
    </row>
    <row r="116" spans="1:48" s="34" customFormat="1" ht="27.75" hidden="1" customHeight="1" thickTop="1">
      <c r="A116" s="238"/>
      <c r="B116" s="2238"/>
      <c r="C116" s="2051" t="s">
        <v>40</v>
      </c>
      <c r="D116" s="2052"/>
      <c r="E116" s="152"/>
      <c r="F116" s="152">
        <f>MLM_HP・SWA!G116</f>
        <v>0</v>
      </c>
      <c r="G116" s="153">
        <f>MLM_HP・SWA!H116</f>
        <v>0</v>
      </c>
      <c r="H116" s="153">
        <f>MLM_HP・SWA!I116</f>
        <v>0</v>
      </c>
      <c r="I116" s="153">
        <f>MLM_HP・SWA!J116</f>
        <v>0</v>
      </c>
      <c r="J116" s="153">
        <f>MLM_HP・SWA!K116</f>
        <v>0</v>
      </c>
      <c r="K116" s="153">
        <f>MLM_HP・SWA!L116</f>
        <v>0</v>
      </c>
      <c r="L116" s="153">
        <f>MLM_HP・SWA!M116</f>
        <v>0</v>
      </c>
      <c r="M116" s="153">
        <f>MLM_HP・SWA!N116</f>
        <v>0</v>
      </c>
      <c r="N116" s="153">
        <f>MLM_HP・SWA!O116</f>
        <v>0</v>
      </c>
      <c r="O116" s="153">
        <f>MLM_HP・SWA!P116</f>
        <v>0</v>
      </c>
      <c r="P116" s="153">
        <f>MLM_HP・SWA!Q116</f>
        <v>0</v>
      </c>
      <c r="Q116" s="153">
        <f>MLM_HP・SWA!R116</f>
        <v>0</v>
      </c>
      <c r="R116" s="153">
        <f>MLM_HP・SWA!S116</f>
        <v>0</v>
      </c>
      <c r="S116" s="153">
        <f>MLM_HP・SWA!T116</f>
        <v>0</v>
      </c>
      <c r="T116" s="153">
        <f>MLM_HP・SWA!U116</f>
        <v>0</v>
      </c>
      <c r="U116" s="153">
        <f>MLM_HP・SWA!V116</f>
        <v>0</v>
      </c>
      <c r="V116" s="153">
        <f>MLM_HP・SWA!W116</f>
        <v>0</v>
      </c>
      <c r="W116" s="153">
        <f>MLM_HP・SWA!X116</f>
        <v>0</v>
      </c>
      <c r="X116" s="153">
        <f>MLM_HP・SWA!Y116</f>
        <v>0</v>
      </c>
      <c r="Y116" s="153">
        <f>MLM_HP・SWA!Z116</f>
        <v>0</v>
      </c>
      <c r="Z116" s="153">
        <f>MLM_HP・SWA!AA116</f>
        <v>0</v>
      </c>
      <c r="AA116" s="153">
        <f>MLM_HP・SWA!AB116</f>
        <v>0</v>
      </c>
      <c r="AB116" s="153">
        <f>MLM_HP・SWA!AC116</f>
        <v>0</v>
      </c>
      <c r="AC116" s="153">
        <f>MLM_HP・SWA!AD116</f>
        <v>0</v>
      </c>
      <c r="AD116" s="153">
        <f>MLM_HP・SWA!AE116</f>
        <v>0</v>
      </c>
      <c r="AE116" s="153">
        <f>MLM_HP・SWA!AF116</f>
        <v>0</v>
      </c>
      <c r="AF116" s="153">
        <f>MLM_HP・SWA!AG116</f>
        <v>0</v>
      </c>
      <c r="AG116" s="153">
        <f>MLM_HP・SWA!AH116</f>
        <v>0</v>
      </c>
      <c r="AH116" s="153">
        <f>MLM_HP・SWA!AI116</f>
        <v>0</v>
      </c>
      <c r="AI116" s="153">
        <f>MLM_HP・SWA!AJ116</f>
        <v>0</v>
      </c>
      <c r="AJ116" s="153">
        <f>MLM_HP・SWA!AK116</f>
        <v>0</v>
      </c>
      <c r="AK116" s="153">
        <f>MLM_HP・SWA!AL116</f>
        <v>0</v>
      </c>
      <c r="AL116" s="155">
        <f>MLM_HP・SWA!AM116</f>
        <v>0</v>
      </c>
      <c r="AN116" s="2399" t="s">
        <v>1052</v>
      </c>
      <c r="AO116" s="2400"/>
      <c r="AP116" s="2401" t="e">
        <f>(AP113-F115)/AP92</f>
        <v>#DIV/0!</v>
      </c>
      <c r="AQ116" s="2402"/>
      <c r="AR116"/>
      <c r="AS116"/>
      <c r="AT116"/>
      <c r="AU116"/>
      <c r="AV116"/>
    </row>
    <row r="117" spans="1:48" ht="27.75" hidden="1" customHeight="1">
      <c r="A117" s="238"/>
      <c r="B117" s="2238"/>
      <c r="C117" s="2053" t="s">
        <v>140</v>
      </c>
      <c r="D117" s="2054"/>
      <c r="E117" s="123"/>
      <c r="F117" s="120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32"/>
      <c r="AN117" s="49"/>
      <c r="AO117" s="49"/>
      <c r="AP117" s="118"/>
      <c r="AQ117" s="118"/>
      <c r="AS117" s="455"/>
      <c r="AT117" s="456"/>
      <c r="AU117" s="457"/>
      <c r="AV117" s="458"/>
    </row>
    <row r="118" spans="1:48" ht="27.75" hidden="1" customHeight="1">
      <c r="A118" s="238"/>
      <c r="B118" s="2238"/>
      <c r="C118" s="2122" t="s">
        <v>623</v>
      </c>
      <c r="D118" s="2123"/>
      <c r="E118" s="80"/>
      <c r="F118" s="80"/>
      <c r="G118" s="327"/>
      <c r="H118" s="327"/>
      <c r="I118" s="327"/>
      <c r="J118" s="327"/>
      <c r="K118" s="327"/>
      <c r="L118" s="327"/>
      <c r="M118" s="327"/>
      <c r="N118" s="327"/>
      <c r="O118" s="327"/>
      <c r="P118" s="327"/>
      <c r="Q118" s="327"/>
      <c r="R118" s="327"/>
      <c r="S118" s="327"/>
      <c r="T118" s="327"/>
      <c r="U118" s="327"/>
      <c r="V118" s="327"/>
      <c r="W118" s="327"/>
      <c r="X118" s="327"/>
      <c r="Y118" s="327"/>
      <c r="Z118" s="327"/>
      <c r="AA118" s="327"/>
      <c r="AB118" s="327"/>
      <c r="AC118" s="327"/>
      <c r="AD118" s="327"/>
      <c r="AE118" s="327"/>
      <c r="AF118" s="327"/>
      <c r="AG118" s="327"/>
      <c r="AH118" s="327"/>
      <c r="AI118" s="327"/>
      <c r="AJ118" s="327"/>
      <c r="AK118" s="327"/>
      <c r="AL118" s="372"/>
      <c r="AN118" s="49"/>
      <c r="AO118" s="49"/>
      <c r="AP118" s="118"/>
      <c r="AQ118" s="118"/>
      <c r="AS118" s="455"/>
      <c r="AT118" s="456"/>
      <c r="AU118" s="457"/>
      <c r="AV118" s="458"/>
    </row>
    <row r="119" spans="1:48" ht="27.75" hidden="1" customHeight="1">
      <c r="A119" s="238"/>
      <c r="B119" s="2238"/>
      <c r="C119" s="2124" t="s">
        <v>624</v>
      </c>
      <c r="D119" s="2125"/>
      <c r="E119" s="124"/>
      <c r="F119" s="122"/>
      <c r="G119" s="329"/>
      <c r="H119" s="329"/>
      <c r="I119" s="329"/>
      <c r="J119" s="329"/>
      <c r="K119" s="329"/>
      <c r="L119" s="329"/>
      <c r="M119" s="329"/>
      <c r="N119" s="329"/>
      <c r="O119" s="329"/>
      <c r="P119" s="329"/>
      <c r="Q119" s="329"/>
      <c r="R119" s="329"/>
      <c r="S119" s="329"/>
      <c r="T119" s="329"/>
      <c r="U119" s="329"/>
      <c r="V119" s="329"/>
      <c r="W119" s="329"/>
      <c r="X119" s="329"/>
      <c r="Y119" s="329"/>
      <c r="Z119" s="329"/>
      <c r="AA119" s="329"/>
      <c r="AB119" s="329"/>
      <c r="AC119" s="329"/>
      <c r="AD119" s="329"/>
      <c r="AE119" s="329"/>
      <c r="AF119" s="329"/>
      <c r="AG119" s="329"/>
      <c r="AH119" s="329"/>
      <c r="AI119" s="329"/>
      <c r="AJ119" s="329"/>
      <c r="AK119" s="329"/>
      <c r="AL119" s="380"/>
      <c r="AS119" s="2399" t="s">
        <v>1050</v>
      </c>
      <c r="AT119" s="2400"/>
      <c r="AU119" s="2397" t="e">
        <f>F120+AP112-#REF!*AP92</f>
        <v>#REF!</v>
      </c>
      <c r="AV119" s="2398"/>
    </row>
    <row r="120" spans="1:48" ht="27.75" hidden="1" customHeight="1">
      <c r="A120" s="238"/>
      <c r="B120" s="2238"/>
      <c r="C120" s="2059" t="s">
        <v>53</v>
      </c>
      <c r="D120" s="2060"/>
      <c r="E120" s="174"/>
      <c r="F120" s="175">
        <f>MLM_HP・SWA!G120</f>
        <v>0</v>
      </c>
      <c r="G120" s="167"/>
      <c r="H120" s="167"/>
      <c r="I120" s="167"/>
      <c r="J120" s="167"/>
      <c r="K120" s="167"/>
      <c r="L120" s="167"/>
      <c r="M120" s="167"/>
      <c r="N120" s="167"/>
      <c r="O120" s="167">
        <f t="shared" ref="O120:AK120" si="40">+N120+O122-O117-O118</f>
        <v>0</v>
      </c>
      <c r="P120" s="167">
        <f t="shared" si="40"/>
        <v>0</v>
      </c>
      <c r="Q120" s="167">
        <f t="shared" si="40"/>
        <v>0</v>
      </c>
      <c r="R120" s="167">
        <f t="shared" si="40"/>
        <v>0</v>
      </c>
      <c r="S120" s="167">
        <f t="shared" si="40"/>
        <v>0</v>
      </c>
      <c r="T120" s="167">
        <f t="shared" si="40"/>
        <v>0</v>
      </c>
      <c r="U120" s="167">
        <f t="shared" si="40"/>
        <v>0</v>
      </c>
      <c r="V120" s="167">
        <f t="shared" si="40"/>
        <v>0</v>
      </c>
      <c r="W120" s="167">
        <f t="shared" si="40"/>
        <v>0</v>
      </c>
      <c r="X120" s="167">
        <f t="shared" si="40"/>
        <v>0</v>
      </c>
      <c r="Y120" s="167">
        <f t="shared" si="40"/>
        <v>0</v>
      </c>
      <c r="Z120" s="167">
        <f t="shared" si="40"/>
        <v>0</v>
      </c>
      <c r="AA120" s="167">
        <f t="shared" si="40"/>
        <v>0</v>
      </c>
      <c r="AB120" s="167">
        <f t="shared" si="40"/>
        <v>0</v>
      </c>
      <c r="AC120" s="167">
        <f t="shared" si="40"/>
        <v>0</v>
      </c>
      <c r="AD120" s="167">
        <f t="shared" si="40"/>
        <v>0</v>
      </c>
      <c r="AE120" s="167">
        <f t="shared" si="40"/>
        <v>0</v>
      </c>
      <c r="AF120" s="167">
        <f t="shared" si="40"/>
        <v>0</v>
      </c>
      <c r="AG120" s="167">
        <f t="shared" si="40"/>
        <v>0</v>
      </c>
      <c r="AH120" s="167">
        <f t="shared" si="40"/>
        <v>0</v>
      </c>
      <c r="AI120" s="167">
        <f t="shared" si="40"/>
        <v>0</v>
      </c>
      <c r="AJ120" s="167">
        <f t="shared" si="40"/>
        <v>0</v>
      </c>
      <c r="AK120" s="167">
        <f t="shared" si="40"/>
        <v>0</v>
      </c>
      <c r="AL120" s="383"/>
    </row>
    <row r="121" spans="1:48" ht="27.75" hidden="1" customHeight="1">
      <c r="A121" s="238"/>
      <c r="B121" s="2238"/>
      <c r="C121" s="2090" t="s">
        <v>625</v>
      </c>
      <c r="D121" s="2102"/>
      <c r="E121" s="2086" t="s">
        <v>626</v>
      </c>
      <c r="F121" s="125">
        <f>MLM_HP・SWA!G121</f>
        <v>0</v>
      </c>
      <c r="G121" s="164">
        <f>MLM_HP・SWA!H121</f>
        <v>0</v>
      </c>
      <c r="H121" s="164">
        <f>MLM_HP・SWA!I121</f>
        <v>0</v>
      </c>
      <c r="I121" s="164">
        <f>MLM_HP・SWA!J121</f>
        <v>0</v>
      </c>
      <c r="J121" s="164">
        <f>MLM_HP・SWA!K121</f>
        <v>0</v>
      </c>
      <c r="K121" s="164">
        <f>MLM_HP・SWA!L121</f>
        <v>0</v>
      </c>
      <c r="L121" s="164">
        <f>MLM_HP・SWA!M121</f>
        <v>0</v>
      </c>
      <c r="M121" s="164">
        <f>MLM_HP・SWA!N121</f>
        <v>0</v>
      </c>
      <c r="N121" s="164">
        <f>MLM_HP・SWA!O121</f>
        <v>0</v>
      </c>
      <c r="O121" s="164">
        <f>MLM_HP・SWA!P121</f>
        <v>0</v>
      </c>
      <c r="P121" s="164">
        <f>MLM_HP・SWA!Q121</f>
        <v>0</v>
      </c>
      <c r="Q121" s="164">
        <f>MLM_HP・SWA!R121</f>
        <v>0</v>
      </c>
      <c r="R121" s="164">
        <f>MLM_HP・SWA!S121</f>
        <v>0</v>
      </c>
      <c r="S121" s="164">
        <f>MLM_HP・SWA!T121</f>
        <v>0</v>
      </c>
      <c r="T121" s="164">
        <f>MLM_HP・SWA!U121</f>
        <v>0</v>
      </c>
      <c r="U121" s="164">
        <f>MLM_HP・SWA!V121</f>
        <v>0</v>
      </c>
      <c r="V121" s="164">
        <f>MLM_HP・SWA!W121</f>
        <v>0</v>
      </c>
      <c r="W121" s="164">
        <f>MLM_HP・SWA!X121</f>
        <v>0</v>
      </c>
      <c r="X121" s="164">
        <f>MLM_HP・SWA!Y121</f>
        <v>0</v>
      </c>
      <c r="Y121" s="164">
        <f>MLM_HP・SWA!Z121</f>
        <v>0</v>
      </c>
      <c r="Z121" s="164">
        <f>MLM_HP・SWA!AA121</f>
        <v>0</v>
      </c>
      <c r="AA121" s="164">
        <f>MLM_HP・SWA!AB121</f>
        <v>0</v>
      </c>
      <c r="AB121" s="164">
        <f>MLM_HP・SWA!AC121</f>
        <v>0</v>
      </c>
      <c r="AC121" s="164">
        <f>MLM_HP・SWA!AD121</f>
        <v>0</v>
      </c>
      <c r="AD121" s="164">
        <f>MLM_HP・SWA!AE121</f>
        <v>0</v>
      </c>
      <c r="AE121" s="164">
        <f>MLM_HP・SWA!AF121</f>
        <v>0</v>
      </c>
      <c r="AF121" s="164">
        <f>MLM_HP・SWA!AG121</f>
        <v>0</v>
      </c>
      <c r="AG121" s="164">
        <f>MLM_HP・SWA!AH121</f>
        <v>0</v>
      </c>
      <c r="AH121" s="164">
        <f>MLM_HP・SWA!AI121</f>
        <v>0</v>
      </c>
      <c r="AI121" s="164">
        <f>MLM_HP・SWA!AJ121</f>
        <v>0</v>
      </c>
      <c r="AJ121" s="164">
        <f>MLM_HP・SWA!AK121</f>
        <v>0</v>
      </c>
      <c r="AK121" s="164">
        <f>MLM_HP・SWA!AL121</f>
        <v>0</v>
      </c>
      <c r="AL121" s="183">
        <f>MLM_HP・SWA!AM121</f>
        <v>0</v>
      </c>
    </row>
    <row r="122" spans="1:48" ht="27.75" hidden="1" customHeight="1">
      <c r="A122" s="238"/>
      <c r="B122" s="2238"/>
      <c r="C122" s="2089" t="s">
        <v>627</v>
      </c>
      <c r="D122" s="2092"/>
      <c r="E122" s="2087"/>
      <c r="F122" s="21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184">
        <f>SUM(G122:AK122)</f>
        <v>0</v>
      </c>
    </row>
    <row r="123" spans="1:48" ht="27.75" hidden="1" customHeight="1">
      <c r="A123" s="238"/>
      <c r="B123" s="2238"/>
      <c r="C123" s="2093" t="s">
        <v>628</v>
      </c>
      <c r="D123" s="2094"/>
      <c r="E123" s="2087"/>
      <c r="F123" s="213"/>
      <c r="G123" s="331"/>
      <c r="H123" s="331"/>
      <c r="I123" s="331"/>
      <c r="J123" s="331"/>
      <c r="K123" s="331"/>
      <c r="L123" s="331"/>
      <c r="M123" s="331"/>
      <c r="N123" s="331"/>
      <c r="O123" s="331"/>
      <c r="P123" s="331"/>
      <c r="Q123" s="331"/>
      <c r="R123" s="331"/>
      <c r="S123" s="331"/>
      <c r="T123" s="331"/>
      <c r="U123" s="331"/>
      <c r="V123" s="331"/>
      <c r="W123" s="331"/>
      <c r="X123" s="331"/>
      <c r="Y123" s="331"/>
      <c r="Z123" s="331"/>
      <c r="AA123" s="331"/>
      <c r="AB123" s="331"/>
      <c r="AC123" s="331"/>
      <c r="AD123" s="331"/>
      <c r="AE123" s="331"/>
      <c r="AF123" s="331"/>
      <c r="AG123" s="331"/>
      <c r="AH123" s="331"/>
      <c r="AI123" s="331"/>
      <c r="AJ123" s="331"/>
      <c r="AK123" s="331"/>
      <c r="AL123" s="382"/>
    </row>
    <row r="124" spans="1:48" ht="27.75" hidden="1" customHeight="1">
      <c r="A124" s="238"/>
      <c r="B124" s="2238"/>
      <c r="C124" s="2095" t="s">
        <v>629</v>
      </c>
      <c r="D124" s="2096"/>
      <c r="E124" s="2087"/>
      <c r="F124" s="171"/>
      <c r="G124" s="172"/>
      <c r="H124" s="172"/>
      <c r="I124" s="172"/>
      <c r="J124" s="172"/>
      <c r="K124" s="172"/>
      <c r="L124" s="172"/>
      <c r="M124" s="172"/>
      <c r="N124" s="172"/>
      <c r="O124" s="172"/>
      <c r="P124" s="172"/>
      <c r="Q124" s="172"/>
      <c r="R124" s="172"/>
      <c r="S124" s="172"/>
      <c r="T124" s="172"/>
      <c r="U124" s="172"/>
      <c r="V124" s="172"/>
      <c r="W124" s="172"/>
      <c r="X124" s="172"/>
      <c r="Y124" s="172"/>
      <c r="Z124" s="172"/>
      <c r="AA124" s="172"/>
      <c r="AB124" s="172"/>
      <c r="AC124" s="172"/>
      <c r="AD124" s="172"/>
      <c r="AE124" s="172"/>
      <c r="AF124" s="172"/>
      <c r="AG124" s="172"/>
      <c r="AH124" s="172"/>
      <c r="AI124" s="172"/>
      <c r="AJ124" s="172"/>
      <c r="AK124" s="377"/>
      <c r="AL124" s="381"/>
      <c r="AU124" s="48"/>
      <c r="AV124" s="48"/>
    </row>
    <row r="125" spans="1:48" ht="27.75" hidden="1" customHeight="1">
      <c r="A125" s="238"/>
      <c r="B125" s="2238"/>
      <c r="C125" s="2090" t="s">
        <v>630</v>
      </c>
      <c r="D125" s="2102"/>
      <c r="E125" s="2087"/>
      <c r="F125" s="125">
        <f>MLM_HP・SWA!G125</f>
        <v>0</v>
      </c>
      <c r="G125" s="116">
        <f>MLM_HP・SWA!H125</f>
        <v>0</v>
      </c>
      <c r="H125" s="116">
        <f>MLM_HP・SWA!I125</f>
        <v>0</v>
      </c>
      <c r="I125" s="116">
        <f>MLM_HP・SWA!J125</f>
        <v>0</v>
      </c>
      <c r="J125" s="116">
        <f>MLM_HP・SWA!K125</f>
        <v>0</v>
      </c>
      <c r="K125" s="116">
        <f>MLM_HP・SWA!L125</f>
        <v>0</v>
      </c>
      <c r="L125" s="116">
        <f>MLM_HP・SWA!M125</f>
        <v>0</v>
      </c>
      <c r="M125" s="116">
        <f>MLM_HP・SWA!N125</f>
        <v>0</v>
      </c>
      <c r="N125" s="116">
        <f>MLM_HP・SWA!O125</f>
        <v>0</v>
      </c>
      <c r="O125" s="116">
        <f>MLM_HP・SWA!P125</f>
        <v>0</v>
      </c>
      <c r="P125" s="116">
        <f>MLM_HP・SWA!Q125</f>
        <v>0</v>
      </c>
      <c r="Q125" s="116">
        <f>MLM_HP・SWA!R125</f>
        <v>0</v>
      </c>
      <c r="R125" s="116">
        <f>MLM_HP・SWA!S125</f>
        <v>0</v>
      </c>
      <c r="S125" s="116">
        <f>MLM_HP・SWA!T125</f>
        <v>0</v>
      </c>
      <c r="T125" s="116">
        <f>MLM_HP・SWA!U125</f>
        <v>0</v>
      </c>
      <c r="U125" s="116">
        <f>MLM_HP・SWA!V125</f>
        <v>0</v>
      </c>
      <c r="V125" s="116">
        <f>MLM_HP・SWA!W125</f>
        <v>0</v>
      </c>
      <c r="W125" s="116">
        <f>MLM_HP・SWA!X125</f>
        <v>0</v>
      </c>
      <c r="X125" s="116">
        <f>MLM_HP・SWA!Y125</f>
        <v>0</v>
      </c>
      <c r="Y125" s="116">
        <f>MLM_HP・SWA!Z125</f>
        <v>0</v>
      </c>
      <c r="Z125" s="116">
        <f>MLM_HP・SWA!AA125</f>
        <v>0</v>
      </c>
      <c r="AA125" s="116">
        <f>MLM_HP・SWA!AB125</f>
        <v>0</v>
      </c>
      <c r="AB125" s="116">
        <f>MLM_HP・SWA!AC125</f>
        <v>0</v>
      </c>
      <c r="AC125" s="116">
        <f>MLM_HP・SWA!AD125</f>
        <v>0</v>
      </c>
      <c r="AD125" s="116">
        <f>MLM_HP・SWA!AE125</f>
        <v>0</v>
      </c>
      <c r="AE125" s="116">
        <f>MLM_HP・SWA!AF125</f>
        <v>0</v>
      </c>
      <c r="AF125" s="116">
        <f>MLM_HP・SWA!AG125</f>
        <v>0</v>
      </c>
      <c r="AG125" s="116">
        <f>MLM_HP・SWA!AH125</f>
        <v>0</v>
      </c>
      <c r="AH125" s="116">
        <f>MLM_HP・SWA!AI125</f>
        <v>0</v>
      </c>
      <c r="AI125" s="116">
        <f>MLM_HP・SWA!AJ125</f>
        <v>0</v>
      </c>
      <c r="AJ125" s="116">
        <f>MLM_HP・SWA!AK125</f>
        <v>0</v>
      </c>
      <c r="AK125" s="117">
        <f>MLM_HP・SWA!AL125</f>
        <v>0</v>
      </c>
      <c r="AL125" s="183">
        <f>MLM_HP・SWA!AM125</f>
        <v>0</v>
      </c>
    </row>
    <row r="126" spans="1:48" ht="27.75" hidden="1" customHeight="1">
      <c r="A126" s="238"/>
      <c r="B126" s="2238"/>
      <c r="C126" s="2089" t="s">
        <v>631</v>
      </c>
      <c r="D126" s="2092"/>
      <c r="E126" s="2087"/>
      <c r="F126" s="80"/>
      <c r="G126" s="119">
        <f t="shared" ref="G126:AK126" si="41">+G125</f>
        <v>0</v>
      </c>
      <c r="H126" s="119">
        <f t="shared" si="41"/>
        <v>0</v>
      </c>
      <c r="I126" s="119">
        <f t="shared" si="41"/>
        <v>0</v>
      </c>
      <c r="J126" s="119">
        <f t="shared" si="41"/>
        <v>0</v>
      </c>
      <c r="K126" s="119">
        <f t="shared" si="41"/>
        <v>0</v>
      </c>
      <c r="L126" s="119">
        <f t="shared" si="41"/>
        <v>0</v>
      </c>
      <c r="M126" s="119">
        <f t="shared" si="41"/>
        <v>0</v>
      </c>
      <c r="N126" s="119">
        <f t="shared" si="41"/>
        <v>0</v>
      </c>
      <c r="O126" s="119">
        <f t="shared" si="41"/>
        <v>0</v>
      </c>
      <c r="P126" s="119">
        <f t="shared" si="41"/>
        <v>0</v>
      </c>
      <c r="Q126" s="119">
        <f t="shared" si="41"/>
        <v>0</v>
      </c>
      <c r="R126" s="119">
        <f t="shared" si="41"/>
        <v>0</v>
      </c>
      <c r="S126" s="119">
        <f t="shared" si="41"/>
        <v>0</v>
      </c>
      <c r="T126" s="119">
        <f t="shared" si="41"/>
        <v>0</v>
      </c>
      <c r="U126" s="119">
        <f t="shared" si="41"/>
        <v>0</v>
      </c>
      <c r="V126" s="119">
        <f t="shared" si="41"/>
        <v>0</v>
      </c>
      <c r="W126" s="119">
        <f t="shared" si="41"/>
        <v>0</v>
      </c>
      <c r="X126" s="119">
        <f t="shared" si="41"/>
        <v>0</v>
      </c>
      <c r="Y126" s="119">
        <f t="shared" si="41"/>
        <v>0</v>
      </c>
      <c r="Z126" s="119">
        <f t="shared" si="41"/>
        <v>0</v>
      </c>
      <c r="AA126" s="119">
        <f t="shared" si="41"/>
        <v>0</v>
      </c>
      <c r="AB126" s="119">
        <f t="shared" si="41"/>
        <v>0</v>
      </c>
      <c r="AC126" s="119">
        <f t="shared" si="41"/>
        <v>0</v>
      </c>
      <c r="AD126" s="119">
        <f t="shared" si="41"/>
        <v>0</v>
      </c>
      <c r="AE126" s="119">
        <f t="shared" si="41"/>
        <v>0</v>
      </c>
      <c r="AF126" s="119">
        <f t="shared" si="41"/>
        <v>0</v>
      </c>
      <c r="AG126" s="119">
        <f t="shared" si="41"/>
        <v>0</v>
      </c>
      <c r="AH126" s="119">
        <f t="shared" si="41"/>
        <v>0</v>
      </c>
      <c r="AI126" s="119">
        <f t="shared" si="41"/>
        <v>0</v>
      </c>
      <c r="AJ126" s="119">
        <f t="shared" si="41"/>
        <v>0</v>
      </c>
      <c r="AK126" s="139">
        <f t="shared" si="41"/>
        <v>0</v>
      </c>
      <c r="AL126" s="184">
        <f>SUM(G126:AK126)</f>
        <v>0</v>
      </c>
    </row>
    <row r="127" spans="1:48" ht="27.75" hidden="1" customHeight="1">
      <c r="A127" s="238"/>
      <c r="B127" s="2238"/>
      <c r="C127" s="2097" t="s">
        <v>629</v>
      </c>
      <c r="D127" s="2133"/>
      <c r="E127" s="2087"/>
      <c r="F127" s="122"/>
      <c r="G127" s="329">
        <f t="shared" ref="G127:AK127" si="42">+F127+G126-G125</f>
        <v>0</v>
      </c>
      <c r="H127" s="329">
        <f t="shared" si="42"/>
        <v>0</v>
      </c>
      <c r="I127" s="329">
        <f t="shared" si="42"/>
        <v>0</v>
      </c>
      <c r="J127" s="329">
        <f t="shared" si="42"/>
        <v>0</v>
      </c>
      <c r="K127" s="329">
        <f t="shared" si="42"/>
        <v>0</v>
      </c>
      <c r="L127" s="329">
        <f t="shared" si="42"/>
        <v>0</v>
      </c>
      <c r="M127" s="329">
        <f t="shared" si="42"/>
        <v>0</v>
      </c>
      <c r="N127" s="329">
        <f t="shared" si="42"/>
        <v>0</v>
      </c>
      <c r="O127" s="329">
        <f t="shared" si="42"/>
        <v>0</v>
      </c>
      <c r="P127" s="329">
        <f t="shared" si="42"/>
        <v>0</v>
      </c>
      <c r="Q127" s="329">
        <f t="shared" si="42"/>
        <v>0</v>
      </c>
      <c r="R127" s="329">
        <f t="shared" si="42"/>
        <v>0</v>
      </c>
      <c r="S127" s="329">
        <f t="shared" si="42"/>
        <v>0</v>
      </c>
      <c r="T127" s="329">
        <f t="shared" si="42"/>
        <v>0</v>
      </c>
      <c r="U127" s="329">
        <f t="shared" si="42"/>
        <v>0</v>
      </c>
      <c r="V127" s="329">
        <f t="shared" si="42"/>
        <v>0</v>
      </c>
      <c r="W127" s="329">
        <f t="shared" si="42"/>
        <v>0</v>
      </c>
      <c r="X127" s="329">
        <f t="shared" si="42"/>
        <v>0</v>
      </c>
      <c r="Y127" s="329">
        <f t="shared" si="42"/>
        <v>0</v>
      </c>
      <c r="Z127" s="329">
        <f t="shared" si="42"/>
        <v>0</v>
      </c>
      <c r="AA127" s="329">
        <f t="shared" si="42"/>
        <v>0</v>
      </c>
      <c r="AB127" s="329">
        <f t="shared" si="42"/>
        <v>0</v>
      </c>
      <c r="AC127" s="329">
        <f t="shared" si="42"/>
        <v>0</v>
      </c>
      <c r="AD127" s="329">
        <f t="shared" si="42"/>
        <v>0</v>
      </c>
      <c r="AE127" s="329">
        <f t="shared" si="42"/>
        <v>0</v>
      </c>
      <c r="AF127" s="329">
        <f t="shared" si="42"/>
        <v>0</v>
      </c>
      <c r="AG127" s="329">
        <f t="shared" si="42"/>
        <v>0</v>
      </c>
      <c r="AH127" s="329">
        <f t="shared" si="42"/>
        <v>0</v>
      </c>
      <c r="AI127" s="329">
        <f t="shared" si="42"/>
        <v>0</v>
      </c>
      <c r="AJ127" s="329">
        <f t="shared" si="42"/>
        <v>0</v>
      </c>
      <c r="AK127" s="379">
        <f t="shared" si="42"/>
        <v>0</v>
      </c>
      <c r="AL127" s="380"/>
      <c r="AU127" s="48"/>
      <c r="AV127" s="48"/>
    </row>
    <row r="128" spans="1:48" ht="27.75" hidden="1" customHeight="1" thickBot="1">
      <c r="A128" s="238"/>
      <c r="B128" s="2239"/>
      <c r="C128" s="2232" t="s">
        <v>52</v>
      </c>
      <c r="D128" s="2233"/>
      <c r="E128" s="2088"/>
      <c r="F128" s="337">
        <f>MLM_HP・SWA!G128</f>
        <v>0</v>
      </c>
      <c r="G128" s="392"/>
      <c r="H128" s="392"/>
      <c r="I128" s="392"/>
      <c r="J128" s="392"/>
      <c r="K128" s="392"/>
      <c r="L128" s="392"/>
      <c r="M128" s="392"/>
      <c r="N128" s="392"/>
      <c r="O128" s="392"/>
      <c r="P128" s="392"/>
      <c r="Q128" s="392"/>
      <c r="R128" s="392"/>
      <c r="S128" s="392"/>
      <c r="T128" s="392"/>
      <c r="U128" s="392"/>
      <c r="V128" s="392"/>
      <c r="W128" s="392"/>
      <c r="X128" s="392"/>
      <c r="Y128" s="392"/>
      <c r="Z128" s="392"/>
      <c r="AA128" s="392"/>
      <c r="AB128" s="392"/>
      <c r="AC128" s="392"/>
      <c r="AD128" s="392"/>
      <c r="AE128" s="392"/>
      <c r="AF128" s="392"/>
      <c r="AG128" s="392"/>
      <c r="AH128" s="392"/>
      <c r="AI128" s="392"/>
      <c r="AJ128" s="392"/>
      <c r="AK128" s="392"/>
      <c r="AL128" s="378"/>
    </row>
    <row r="129" spans="1:40" ht="30" hidden="1" customHeight="1" thickTop="1">
      <c r="A129" s="238" t="s">
        <v>4</v>
      </c>
      <c r="B129" s="2082" t="s">
        <v>1073</v>
      </c>
      <c r="C129" s="2111" t="s">
        <v>220</v>
      </c>
      <c r="D129" s="233" t="s">
        <v>148</v>
      </c>
      <c r="E129" s="234"/>
      <c r="F129" s="234"/>
      <c r="G129" s="239">
        <f t="shared" ref="G129:AK129" si="43">+G117</f>
        <v>0</v>
      </c>
      <c r="H129" s="239">
        <f t="shared" si="43"/>
        <v>0</v>
      </c>
      <c r="I129" s="239">
        <f t="shared" si="43"/>
        <v>0</v>
      </c>
      <c r="J129" s="239">
        <f t="shared" si="43"/>
        <v>0</v>
      </c>
      <c r="K129" s="239">
        <f t="shared" si="43"/>
        <v>0</v>
      </c>
      <c r="L129" s="239">
        <f t="shared" si="43"/>
        <v>0</v>
      </c>
      <c r="M129" s="239">
        <f t="shared" si="43"/>
        <v>0</v>
      </c>
      <c r="N129" s="239">
        <f t="shared" si="43"/>
        <v>0</v>
      </c>
      <c r="O129" s="239">
        <f t="shared" si="43"/>
        <v>0</v>
      </c>
      <c r="P129" s="239">
        <f t="shared" si="43"/>
        <v>0</v>
      </c>
      <c r="Q129" s="239">
        <f t="shared" si="43"/>
        <v>0</v>
      </c>
      <c r="R129" s="239">
        <f t="shared" si="43"/>
        <v>0</v>
      </c>
      <c r="S129" s="239">
        <f t="shared" si="43"/>
        <v>0</v>
      </c>
      <c r="T129" s="239">
        <f t="shared" si="43"/>
        <v>0</v>
      </c>
      <c r="U129" s="239">
        <f t="shared" si="43"/>
        <v>0</v>
      </c>
      <c r="V129" s="239">
        <f t="shared" si="43"/>
        <v>0</v>
      </c>
      <c r="W129" s="239">
        <f t="shared" si="43"/>
        <v>0</v>
      </c>
      <c r="X129" s="239">
        <f t="shared" si="43"/>
        <v>0</v>
      </c>
      <c r="Y129" s="239">
        <f t="shared" si="43"/>
        <v>0</v>
      </c>
      <c r="Z129" s="239">
        <f t="shared" si="43"/>
        <v>0</v>
      </c>
      <c r="AA129" s="239">
        <f t="shared" si="43"/>
        <v>0</v>
      </c>
      <c r="AB129" s="239">
        <f t="shared" si="43"/>
        <v>0</v>
      </c>
      <c r="AC129" s="239">
        <f t="shared" si="43"/>
        <v>0</v>
      </c>
      <c r="AD129" s="239">
        <f t="shared" si="43"/>
        <v>0</v>
      </c>
      <c r="AE129" s="239">
        <f t="shared" si="43"/>
        <v>0</v>
      </c>
      <c r="AF129" s="239">
        <f t="shared" si="43"/>
        <v>0</v>
      </c>
      <c r="AG129" s="239">
        <f t="shared" si="43"/>
        <v>0</v>
      </c>
      <c r="AH129" s="239">
        <f t="shared" si="43"/>
        <v>0</v>
      </c>
      <c r="AI129" s="239">
        <f t="shared" si="43"/>
        <v>0</v>
      </c>
      <c r="AJ129" s="239">
        <f t="shared" si="43"/>
        <v>0</v>
      </c>
      <c r="AK129" s="239">
        <f t="shared" si="43"/>
        <v>0</v>
      </c>
      <c r="AL129" s="269">
        <f>SUM(G129:AK129)</f>
        <v>0</v>
      </c>
      <c r="AN129" s="238" t="s">
        <v>635</v>
      </c>
    </row>
    <row r="130" spans="1:40" ht="30" hidden="1" customHeight="1">
      <c r="A130" s="238" t="s">
        <v>4</v>
      </c>
      <c r="B130" s="2082"/>
      <c r="C130" s="2112"/>
      <c r="D130" s="215" t="s">
        <v>636</v>
      </c>
      <c r="E130" s="221"/>
      <c r="F130" s="221"/>
      <c r="G130" s="240">
        <f t="shared" ref="G130:AK130" si="44">+G118+G123</f>
        <v>0</v>
      </c>
      <c r="H130" s="240">
        <f t="shared" si="44"/>
        <v>0</v>
      </c>
      <c r="I130" s="240">
        <f t="shared" si="44"/>
        <v>0</v>
      </c>
      <c r="J130" s="240">
        <f t="shared" si="44"/>
        <v>0</v>
      </c>
      <c r="K130" s="240">
        <f t="shared" si="44"/>
        <v>0</v>
      </c>
      <c r="L130" s="240">
        <f t="shared" si="44"/>
        <v>0</v>
      </c>
      <c r="M130" s="240">
        <f t="shared" si="44"/>
        <v>0</v>
      </c>
      <c r="N130" s="240">
        <f t="shared" si="44"/>
        <v>0</v>
      </c>
      <c r="O130" s="240">
        <f t="shared" si="44"/>
        <v>0</v>
      </c>
      <c r="P130" s="240">
        <f t="shared" si="44"/>
        <v>0</v>
      </c>
      <c r="Q130" s="240">
        <f t="shared" si="44"/>
        <v>0</v>
      </c>
      <c r="R130" s="240">
        <f t="shared" si="44"/>
        <v>0</v>
      </c>
      <c r="S130" s="240">
        <f t="shared" si="44"/>
        <v>0</v>
      </c>
      <c r="T130" s="240">
        <f t="shared" si="44"/>
        <v>0</v>
      </c>
      <c r="U130" s="240">
        <f t="shared" si="44"/>
        <v>0</v>
      </c>
      <c r="V130" s="240">
        <f t="shared" si="44"/>
        <v>0</v>
      </c>
      <c r="W130" s="240">
        <f t="shared" si="44"/>
        <v>0</v>
      </c>
      <c r="X130" s="240">
        <f t="shared" si="44"/>
        <v>0</v>
      </c>
      <c r="Y130" s="240">
        <f t="shared" si="44"/>
        <v>0</v>
      </c>
      <c r="Z130" s="240">
        <f t="shared" si="44"/>
        <v>0</v>
      </c>
      <c r="AA130" s="240">
        <f t="shared" si="44"/>
        <v>0</v>
      </c>
      <c r="AB130" s="240">
        <f t="shared" si="44"/>
        <v>0</v>
      </c>
      <c r="AC130" s="240">
        <f t="shared" si="44"/>
        <v>0</v>
      </c>
      <c r="AD130" s="240">
        <f t="shared" si="44"/>
        <v>0</v>
      </c>
      <c r="AE130" s="240">
        <f t="shared" si="44"/>
        <v>0</v>
      </c>
      <c r="AF130" s="240">
        <f t="shared" si="44"/>
        <v>0</v>
      </c>
      <c r="AG130" s="240">
        <f t="shared" si="44"/>
        <v>0</v>
      </c>
      <c r="AH130" s="240">
        <f t="shared" si="44"/>
        <v>0</v>
      </c>
      <c r="AI130" s="240">
        <f t="shared" si="44"/>
        <v>0</v>
      </c>
      <c r="AJ130" s="240">
        <f t="shared" si="44"/>
        <v>0</v>
      </c>
      <c r="AK130" s="240">
        <f t="shared" si="44"/>
        <v>0</v>
      </c>
      <c r="AL130" s="257">
        <f t="shared" ref="AL130:AL137" si="45">SUM(G130:AK130)</f>
        <v>0</v>
      </c>
      <c r="AN130" s="289" t="e">
        <f>+AL129/(AL130+AL129)</f>
        <v>#DIV/0!</v>
      </c>
    </row>
    <row r="131" spans="1:40" ht="30" hidden="1" customHeight="1">
      <c r="A131" s="238" t="s">
        <v>4</v>
      </c>
      <c r="B131" s="2082"/>
      <c r="C131" s="2113" t="s">
        <v>134</v>
      </c>
      <c r="D131" s="214" t="s">
        <v>148</v>
      </c>
      <c r="E131" s="220"/>
      <c r="F131" s="220"/>
      <c r="G131" s="242"/>
      <c r="H131" s="242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58">
        <f t="shared" si="45"/>
        <v>0</v>
      </c>
    </row>
    <row r="132" spans="1:40" ht="30" hidden="1" customHeight="1">
      <c r="A132" s="238" t="s">
        <v>4</v>
      </c>
      <c r="B132" s="2082"/>
      <c r="C132" s="2112"/>
      <c r="D132" s="215" t="s">
        <v>636</v>
      </c>
      <c r="E132" s="221"/>
      <c r="F132" s="221"/>
      <c r="G132" s="221"/>
      <c r="H132" s="221"/>
      <c r="I132" s="221"/>
      <c r="J132" s="221"/>
      <c r="K132" s="221"/>
      <c r="L132" s="221"/>
      <c r="M132" s="221"/>
      <c r="N132" s="221"/>
      <c r="O132" s="221"/>
      <c r="P132" s="221"/>
      <c r="Q132" s="221"/>
      <c r="R132" s="221"/>
      <c r="S132" s="221"/>
      <c r="T132" s="221"/>
      <c r="U132" s="221"/>
      <c r="V132" s="221"/>
      <c r="W132" s="221"/>
      <c r="X132" s="221"/>
      <c r="Y132" s="221"/>
      <c r="Z132" s="221"/>
      <c r="AA132" s="221"/>
      <c r="AB132" s="221"/>
      <c r="AC132" s="221"/>
      <c r="AD132" s="221"/>
      <c r="AE132" s="221"/>
      <c r="AF132" s="221"/>
      <c r="AG132" s="221"/>
      <c r="AH132" s="221"/>
      <c r="AI132" s="221"/>
      <c r="AJ132" s="221"/>
      <c r="AK132" s="221"/>
      <c r="AL132" s="259">
        <f t="shared" si="45"/>
        <v>0</v>
      </c>
      <c r="AN132" s="289" t="e">
        <f>+AL131/(AL132+AL131)</f>
        <v>#DIV/0!</v>
      </c>
    </row>
    <row r="133" spans="1:40" ht="30" hidden="1" customHeight="1">
      <c r="A133" s="238" t="s">
        <v>4</v>
      </c>
      <c r="B133" s="2082"/>
      <c r="C133" s="2113" t="s">
        <v>129</v>
      </c>
      <c r="D133" s="214" t="s">
        <v>148</v>
      </c>
      <c r="E133" s="220"/>
      <c r="F133" s="220"/>
      <c r="G133" s="242"/>
      <c r="H133" s="242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58">
        <f t="shared" si="45"/>
        <v>0</v>
      </c>
    </row>
    <row r="134" spans="1:40" ht="30" hidden="1" customHeight="1">
      <c r="A134" s="238" t="s">
        <v>4</v>
      </c>
      <c r="B134" s="2082"/>
      <c r="C134" s="2112"/>
      <c r="D134" s="215" t="s">
        <v>636</v>
      </c>
      <c r="E134" s="221"/>
      <c r="F134" s="221"/>
      <c r="G134" s="221"/>
      <c r="H134" s="221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  <c r="T134" s="221"/>
      <c r="U134" s="221"/>
      <c r="V134" s="221"/>
      <c r="W134" s="221"/>
      <c r="X134" s="221"/>
      <c r="Y134" s="221"/>
      <c r="Z134" s="221"/>
      <c r="AA134" s="221"/>
      <c r="AB134" s="221"/>
      <c r="AC134" s="221"/>
      <c r="AD134" s="221"/>
      <c r="AE134" s="221"/>
      <c r="AF134" s="221"/>
      <c r="AG134" s="221"/>
      <c r="AH134" s="221"/>
      <c r="AI134" s="221"/>
      <c r="AJ134" s="221"/>
      <c r="AK134" s="221"/>
      <c r="AL134" s="259">
        <f t="shared" si="45"/>
        <v>0</v>
      </c>
      <c r="AN134" s="289" t="e">
        <f>+AL133/(AL134+AL133)</f>
        <v>#DIV/0!</v>
      </c>
    </row>
    <row r="135" spans="1:40" ht="30" hidden="1" customHeight="1">
      <c r="A135" s="238" t="s">
        <v>4</v>
      </c>
      <c r="B135" s="2082"/>
      <c r="C135" s="2111" t="s">
        <v>4</v>
      </c>
      <c r="D135" s="214" t="s">
        <v>148</v>
      </c>
      <c r="E135" s="222"/>
      <c r="F135" s="222"/>
      <c r="G135" s="270">
        <f>+G139</f>
        <v>0</v>
      </c>
      <c r="H135" s="270">
        <f t="shared" ref="H135:AK135" si="46">+H139</f>
        <v>0</v>
      </c>
      <c r="I135" s="270">
        <f t="shared" si="46"/>
        <v>0</v>
      </c>
      <c r="J135" s="270">
        <f t="shared" si="46"/>
        <v>0</v>
      </c>
      <c r="K135" s="270">
        <f t="shared" si="46"/>
        <v>0</v>
      </c>
      <c r="L135" s="270">
        <f t="shared" si="46"/>
        <v>0</v>
      </c>
      <c r="M135" s="270">
        <f t="shared" si="46"/>
        <v>0</v>
      </c>
      <c r="N135" s="270">
        <f t="shared" si="46"/>
        <v>0</v>
      </c>
      <c r="O135" s="270">
        <f t="shared" si="46"/>
        <v>0</v>
      </c>
      <c r="P135" s="270">
        <f t="shared" si="46"/>
        <v>0</v>
      </c>
      <c r="Q135" s="270">
        <f t="shared" si="46"/>
        <v>0</v>
      </c>
      <c r="R135" s="270">
        <f t="shared" si="46"/>
        <v>0</v>
      </c>
      <c r="S135" s="270">
        <f t="shared" si="46"/>
        <v>0</v>
      </c>
      <c r="T135" s="270">
        <f t="shared" si="46"/>
        <v>0</v>
      </c>
      <c r="U135" s="270">
        <f t="shared" si="46"/>
        <v>0</v>
      </c>
      <c r="V135" s="270">
        <f t="shared" si="46"/>
        <v>0</v>
      </c>
      <c r="W135" s="270">
        <f t="shared" si="46"/>
        <v>0</v>
      </c>
      <c r="X135" s="270">
        <f t="shared" si="46"/>
        <v>0</v>
      </c>
      <c r="Y135" s="270">
        <f t="shared" si="46"/>
        <v>0</v>
      </c>
      <c r="Z135" s="270">
        <f t="shared" si="46"/>
        <v>0</v>
      </c>
      <c r="AA135" s="270">
        <f t="shared" si="46"/>
        <v>0</v>
      </c>
      <c r="AB135" s="270">
        <f t="shared" si="46"/>
        <v>0</v>
      </c>
      <c r="AC135" s="270">
        <f t="shared" si="46"/>
        <v>0</v>
      </c>
      <c r="AD135" s="270">
        <f t="shared" si="46"/>
        <v>0</v>
      </c>
      <c r="AE135" s="270">
        <f t="shared" si="46"/>
        <v>0</v>
      </c>
      <c r="AF135" s="270">
        <f t="shared" si="46"/>
        <v>0</v>
      </c>
      <c r="AG135" s="270">
        <f t="shared" si="46"/>
        <v>0</v>
      </c>
      <c r="AH135" s="270">
        <f t="shared" si="46"/>
        <v>0</v>
      </c>
      <c r="AI135" s="270">
        <f t="shared" si="46"/>
        <v>0</v>
      </c>
      <c r="AJ135" s="270">
        <f t="shared" si="46"/>
        <v>0</v>
      </c>
      <c r="AK135" s="270">
        <f t="shared" si="46"/>
        <v>0</v>
      </c>
      <c r="AL135" s="258">
        <f t="shared" si="45"/>
        <v>0</v>
      </c>
    </row>
    <row r="136" spans="1:40" ht="30" hidden="1" customHeight="1" thickBot="1">
      <c r="A136" s="238" t="s">
        <v>4</v>
      </c>
      <c r="B136" s="2082"/>
      <c r="C136" s="2114"/>
      <c r="D136" s="216" t="s">
        <v>636</v>
      </c>
      <c r="E136" s="223"/>
      <c r="F136" s="223"/>
      <c r="G136" s="221"/>
      <c r="H136" s="221"/>
      <c r="I136" s="221"/>
      <c r="J136" s="221"/>
      <c r="K136" s="221"/>
      <c r="L136" s="221"/>
      <c r="M136" s="221"/>
      <c r="N136" s="221"/>
      <c r="O136" s="221"/>
      <c r="P136" s="221"/>
      <c r="Q136" s="221"/>
      <c r="R136" s="221"/>
      <c r="S136" s="221"/>
      <c r="T136" s="221"/>
      <c r="U136" s="221"/>
      <c r="V136" s="221"/>
      <c r="W136" s="221"/>
      <c r="X136" s="221"/>
      <c r="Y136" s="221"/>
      <c r="Z136" s="221"/>
      <c r="AA136" s="221"/>
      <c r="AB136" s="221"/>
      <c r="AC136" s="221"/>
      <c r="AD136" s="221"/>
      <c r="AE136" s="221"/>
      <c r="AF136" s="221"/>
      <c r="AG136" s="221"/>
      <c r="AH136" s="221"/>
      <c r="AI136" s="221"/>
      <c r="AJ136" s="221"/>
      <c r="AK136" s="221"/>
      <c r="AL136" s="259">
        <f t="shared" si="45"/>
        <v>0</v>
      </c>
      <c r="AN136" s="289" t="e">
        <f>+AL135/(AL136+AL135)</f>
        <v>#DIV/0!</v>
      </c>
    </row>
    <row r="137" spans="1:40" ht="30" hidden="1" customHeight="1" thickTop="1">
      <c r="A137" s="238" t="s">
        <v>4</v>
      </c>
      <c r="B137" s="2082"/>
      <c r="C137" s="225" t="s">
        <v>637</v>
      </c>
      <c r="D137" s="226" t="s">
        <v>7</v>
      </c>
      <c r="E137" s="227"/>
      <c r="F137" s="227"/>
      <c r="G137" s="227"/>
      <c r="H137" s="227"/>
      <c r="I137" s="227"/>
      <c r="J137" s="227"/>
      <c r="K137" s="227"/>
      <c r="L137" s="227"/>
      <c r="M137" s="227"/>
      <c r="N137" s="227"/>
      <c r="O137" s="227"/>
      <c r="P137" s="227"/>
      <c r="Q137" s="227"/>
      <c r="R137" s="227"/>
      <c r="S137" s="227"/>
      <c r="T137" s="227"/>
      <c r="U137" s="227"/>
      <c r="V137" s="227"/>
      <c r="W137" s="227"/>
      <c r="X137" s="227"/>
      <c r="Y137" s="227"/>
      <c r="Z137" s="227"/>
      <c r="AA137" s="227"/>
      <c r="AB137" s="227"/>
      <c r="AC137" s="227"/>
      <c r="AD137" s="227"/>
      <c r="AE137" s="227"/>
      <c r="AF137" s="227"/>
      <c r="AG137" s="227"/>
      <c r="AH137" s="227"/>
      <c r="AI137" s="227"/>
      <c r="AJ137" s="227"/>
      <c r="AK137" s="227"/>
      <c r="AL137" s="260">
        <f t="shared" si="45"/>
        <v>0</v>
      </c>
    </row>
    <row r="138" spans="1:40" ht="30" hidden="1" customHeight="1">
      <c r="A138" s="238" t="s">
        <v>4</v>
      </c>
      <c r="B138" s="2082"/>
      <c r="C138" s="2063" t="s">
        <v>51</v>
      </c>
      <c r="D138" s="2064"/>
      <c r="E138" s="224"/>
      <c r="F138" s="272"/>
      <c r="G138" s="243"/>
      <c r="H138" s="243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  <c r="AJ138" s="243"/>
      <c r="AK138" s="243"/>
      <c r="AL138" s="261"/>
    </row>
    <row r="139" spans="1:40" ht="30" hidden="1" customHeight="1">
      <c r="A139" s="238" t="s">
        <v>4</v>
      </c>
      <c r="B139" s="2082"/>
      <c r="C139" s="2055" t="s">
        <v>144</v>
      </c>
      <c r="D139" s="2056"/>
      <c r="E139" s="247"/>
      <c r="F139" s="247"/>
      <c r="G139" s="247"/>
      <c r="H139" s="247"/>
      <c r="I139" s="247"/>
      <c r="J139" s="247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  <c r="AE139" s="247"/>
      <c r="AF139" s="247"/>
      <c r="AG139" s="247"/>
      <c r="AH139" s="247"/>
      <c r="AI139" s="247"/>
      <c r="AJ139" s="247"/>
      <c r="AK139" s="247"/>
      <c r="AL139" s="262">
        <f>SUM(G139:AK139)</f>
        <v>0</v>
      </c>
      <c r="AN139" s="238" t="s">
        <v>638</v>
      </c>
    </row>
    <row r="140" spans="1:40" ht="30" hidden="1" customHeight="1">
      <c r="A140" s="238" t="s">
        <v>4</v>
      </c>
      <c r="B140" s="2082"/>
      <c r="C140" s="2057" t="s">
        <v>148</v>
      </c>
      <c r="D140" s="2058"/>
      <c r="E140" s="244"/>
      <c r="F140" s="244"/>
      <c r="G140" s="217">
        <f>+G135-G134-G132-G130</f>
        <v>0</v>
      </c>
      <c r="H140" s="217">
        <f t="shared" ref="H140:AK140" si="47">+H135-H134-H132-H130</f>
        <v>0</v>
      </c>
      <c r="I140" s="217">
        <f t="shared" si="47"/>
        <v>0</v>
      </c>
      <c r="J140" s="217">
        <f t="shared" si="47"/>
        <v>0</v>
      </c>
      <c r="K140" s="217">
        <f t="shared" si="47"/>
        <v>0</v>
      </c>
      <c r="L140" s="217">
        <f t="shared" si="47"/>
        <v>0</v>
      </c>
      <c r="M140" s="217">
        <f t="shared" si="47"/>
        <v>0</v>
      </c>
      <c r="N140" s="217">
        <f t="shared" si="47"/>
        <v>0</v>
      </c>
      <c r="O140" s="217">
        <f t="shared" si="47"/>
        <v>0</v>
      </c>
      <c r="P140" s="217">
        <f t="shared" si="47"/>
        <v>0</v>
      </c>
      <c r="Q140" s="217">
        <f t="shared" si="47"/>
        <v>0</v>
      </c>
      <c r="R140" s="217">
        <f t="shared" si="47"/>
        <v>0</v>
      </c>
      <c r="S140" s="217">
        <f t="shared" si="47"/>
        <v>0</v>
      </c>
      <c r="T140" s="217">
        <f t="shared" si="47"/>
        <v>0</v>
      </c>
      <c r="U140" s="217">
        <f t="shared" si="47"/>
        <v>0</v>
      </c>
      <c r="V140" s="217">
        <f t="shared" si="47"/>
        <v>0</v>
      </c>
      <c r="W140" s="217">
        <f t="shared" si="47"/>
        <v>0</v>
      </c>
      <c r="X140" s="217">
        <f t="shared" si="47"/>
        <v>0</v>
      </c>
      <c r="Y140" s="217">
        <f t="shared" si="47"/>
        <v>0</v>
      </c>
      <c r="Z140" s="217">
        <f t="shared" si="47"/>
        <v>0</v>
      </c>
      <c r="AA140" s="217">
        <f t="shared" si="47"/>
        <v>0</v>
      </c>
      <c r="AB140" s="217">
        <f t="shared" si="47"/>
        <v>0</v>
      </c>
      <c r="AC140" s="217">
        <f t="shared" si="47"/>
        <v>0</v>
      </c>
      <c r="AD140" s="217">
        <f t="shared" si="47"/>
        <v>0</v>
      </c>
      <c r="AE140" s="217">
        <f t="shared" si="47"/>
        <v>0</v>
      </c>
      <c r="AF140" s="217">
        <f t="shared" si="47"/>
        <v>0</v>
      </c>
      <c r="AG140" s="217">
        <f t="shared" si="47"/>
        <v>0</v>
      </c>
      <c r="AH140" s="217">
        <f t="shared" si="47"/>
        <v>0</v>
      </c>
      <c r="AI140" s="217">
        <f t="shared" si="47"/>
        <v>0</v>
      </c>
      <c r="AJ140" s="217">
        <f t="shared" si="47"/>
        <v>0</v>
      </c>
      <c r="AK140" s="217">
        <f t="shared" si="47"/>
        <v>0</v>
      </c>
      <c r="AL140" s="263">
        <f>SUM(G140:AK140)</f>
        <v>0</v>
      </c>
      <c r="AN140" s="289" t="e">
        <f>+AL140/(AL141+AL140)</f>
        <v>#DIV/0!</v>
      </c>
    </row>
    <row r="141" spans="1:40" ht="30" hidden="1" customHeight="1">
      <c r="A141" s="238" t="s">
        <v>4</v>
      </c>
      <c r="B141" s="2082"/>
      <c r="C141" s="2115" t="s">
        <v>636</v>
      </c>
      <c r="D141" s="2116"/>
      <c r="E141" s="245"/>
      <c r="F141" s="245"/>
      <c r="G141" s="245">
        <f>+G137+G136+G134+G132+G130</f>
        <v>0</v>
      </c>
      <c r="H141" s="245">
        <f t="shared" ref="H141:AK141" si="48">+H137+H136+H134+H132+H130</f>
        <v>0</v>
      </c>
      <c r="I141" s="245">
        <f t="shared" si="48"/>
        <v>0</v>
      </c>
      <c r="J141" s="245">
        <f t="shared" si="48"/>
        <v>0</v>
      </c>
      <c r="K141" s="245">
        <f t="shared" si="48"/>
        <v>0</v>
      </c>
      <c r="L141" s="245">
        <f t="shared" si="48"/>
        <v>0</v>
      </c>
      <c r="M141" s="245">
        <f t="shared" si="48"/>
        <v>0</v>
      </c>
      <c r="N141" s="245">
        <f t="shared" si="48"/>
        <v>0</v>
      </c>
      <c r="O141" s="245">
        <f t="shared" si="48"/>
        <v>0</v>
      </c>
      <c r="P141" s="245">
        <f t="shared" si="48"/>
        <v>0</v>
      </c>
      <c r="Q141" s="245">
        <f t="shared" si="48"/>
        <v>0</v>
      </c>
      <c r="R141" s="245">
        <f t="shared" si="48"/>
        <v>0</v>
      </c>
      <c r="S141" s="245">
        <f t="shared" si="48"/>
        <v>0</v>
      </c>
      <c r="T141" s="245">
        <f t="shared" si="48"/>
        <v>0</v>
      </c>
      <c r="U141" s="245">
        <f t="shared" si="48"/>
        <v>0</v>
      </c>
      <c r="V141" s="245">
        <f t="shared" si="48"/>
        <v>0</v>
      </c>
      <c r="W141" s="245">
        <f t="shared" si="48"/>
        <v>0</v>
      </c>
      <c r="X141" s="245">
        <f t="shared" si="48"/>
        <v>0</v>
      </c>
      <c r="Y141" s="245">
        <f t="shared" si="48"/>
        <v>0</v>
      </c>
      <c r="Z141" s="245">
        <f t="shared" si="48"/>
        <v>0</v>
      </c>
      <c r="AA141" s="245">
        <f t="shared" si="48"/>
        <v>0</v>
      </c>
      <c r="AB141" s="245">
        <f t="shared" si="48"/>
        <v>0</v>
      </c>
      <c r="AC141" s="245">
        <f t="shared" si="48"/>
        <v>0</v>
      </c>
      <c r="AD141" s="245">
        <f t="shared" si="48"/>
        <v>0</v>
      </c>
      <c r="AE141" s="245">
        <f t="shared" si="48"/>
        <v>0</v>
      </c>
      <c r="AF141" s="245">
        <f t="shared" si="48"/>
        <v>0</v>
      </c>
      <c r="AG141" s="245">
        <f t="shared" si="48"/>
        <v>0</v>
      </c>
      <c r="AH141" s="245">
        <f t="shared" si="48"/>
        <v>0</v>
      </c>
      <c r="AI141" s="245">
        <f t="shared" si="48"/>
        <v>0</v>
      </c>
      <c r="AJ141" s="245">
        <f t="shared" si="48"/>
        <v>0</v>
      </c>
      <c r="AK141" s="245">
        <f t="shared" si="48"/>
        <v>0</v>
      </c>
      <c r="AL141" s="264">
        <f>SUM(G141:AK141)</f>
        <v>0</v>
      </c>
    </row>
    <row r="142" spans="1:40" ht="30" hidden="1" customHeight="1">
      <c r="A142" s="238" t="s">
        <v>4</v>
      </c>
      <c r="B142" s="2082"/>
      <c r="C142" s="2057" t="s">
        <v>8</v>
      </c>
      <c r="D142" s="2058"/>
      <c r="E142" s="218"/>
      <c r="F142" s="218"/>
      <c r="G142" s="218">
        <f t="shared" ref="G142:AK142" si="49">+G140-G139</f>
        <v>0</v>
      </c>
      <c r="H142" s="218">
        <f t="shared" si="49"/>
        <v>0</v>
      </c>
      <c r="I142" s="218">
        <f t="shared" si="49"/>
        <v>0</v>
      </c>
      <c r="J142" s="218">
        <f t="shared" si="49"/>
        <v>0</v>
      </c>
      <c r="K142" s="218">
        <f t="shared" si="49"/>
        <v>0</v>
      </c>
      <c r="L142" s="218">
        <f t="shared" si="49"/>
        <v>0</v>
      </c>
      <c r="M142" s="218">
        <f t="shared" si="49"/>
        <v>0</v>
      </c>
      <c r="N142" s="218">
        <f t="shared" si="49"/>
        <v>0</v>
      </c>
      <c r="O142" s="218">
        <f t="shared" si="49"/>
        <v>0</v>
      </c>
      <c r="P142" s="218">
        <f t="shared" si="49"/>
        <v>0</v>
      </c>
      <c r="Q142" s="218">
        <f t="shared" si="49"/>
        <v>0</v>
      </c>
      <c r="R142" s="218">
        <f t="shared" si="49"/>
        <v>0</v>
      </c>
      <c r="S142" s="218">
        <f t="shared" si="49"/>
        <v>0</v>
      </c>
      <c r="T142" s="218">
        <f t="shared" si="49"/>
        <v>0</v>
      </c>
      <c r="U142" s="218">
        <f t="shared" si="49"/>
        <v>0</v>
      </c>
      <c r="V142" s="218">
        <f t="shared" si="49"/>
        <v>0</v>
      </c>
      <c r="W142" s="218">
        <f t="shared" si="49"/>
        <v>0</v>
      </c>
      <c r="X142" s="218">
        <f t="shared" si="49"/>
        <v>0</v>
      </c>
      <c r="Y142" s="218">
        <f t="shared" si="49"/>
        <v>0</v>
      </c>
      <c r="Z142" s="218">
        <f t="shared" si="49"/>
        <v>0</v>
      </c>
      <c r="AA142" s="218">
        <f t="shared" si="49"/>
        <v>0</v>
      </c>
      <c r="AB142" s="218">
        <f t="shared" si="49"/>
        <v>0</v>
      </c>
      <c r="AC142" s="218">
        <f t="shared" si="49"/>
        <v>0</v>
      </c>
      <c r="AD142" s="218">
        <f t="shared" si="49"/>
        <v>0</v>
      </c>
      <c r="AE142" s="218">
        <f t="shared" si="49"/>
        <v>0</v>
      </c>
      <c r="AF142" s="218">
        <f t="shared" si="49"/>
        <v>0</v>
      </c>
      <c r="AG142" s="218">
        <f t="shared" si="49"/>
        <v>0</v>
      </c>
      <c r="AH142" s="218">
        <f t="shared" si="49"/>
        <v>0</v>
      </c>
      <c r="AI142" s="218">
        <f t="shared" si="49"/>
        <v>0</v>
      </c>
      <c r="AJ142" s="218">
        <f t="shared" si="49"/>
        <v>0</v>
      </c>
      <c r="AK142" s="218">
        <f t="shared" si="49"/>
        <v>0</v>
      </c>
      <c r="AL142" s="265">
        <f>SUM(G142:AK142)</f>
        <v>0</v>
      </c>
    </row>
    <row r="143" spans="1:40" ht="30" hidden="1" customHeight="1">
      <c r="A143" s="238" t="s">
        <v>4</v>
      </c>
      <c r="B143" s="2082"/>
      <c r="C143" s="2065" t="s">
        <v>639</v>
      </c>
      <c r="D143" s="2066"/>
      <c r="E143" s="219"/>
      <c r="F143" s="219"/>
      <c r="G143" s="219">
        <f t="shared" ref="G143:AK143" si="50">+F143+G142</f>
        <v>0</v>
      </c>
      <c r="H143" s="219">
        <f t="shared" si="50"/>
        <v>0</v>
      </c>
      <c r="I143" s="219">
        <f t="shared" si="50"/>
        <v>0</v>
      </c>
      <c r="J143" s="219">
        <f t="shared" si="50"/>
        <v>0</v>
      </c>
      <c r="K143" s="219">
        <f t="shared" si="50"/>
        <v>0</v>
      </c>
      <c r="L143" s="219">
        <f t="shared" si="50"/>
        <v>0</v>
      </c>
      <c r="M143" s="219">
        <f t="shared" si="50"/>
        <v>0</v>
      </c>
      <c r="N143" s="219">
        <f t="shared" si="50"/>
        <v>0</v>
      </c>
      <c r="O143" s="219">
        <f t="shared" si="50"/>
        <v>0</v>
      </c>
      <c r="P143" s="219">
        <f t="shared" si="50"/>
        <v>0</v>
      </c>
      <c r="Q143" s="219">
        <f t="shared" si="50"/>
        <v>0</v>
      </c>
      <c r="R143" s="219">
        <f t="shared" si="50"/>
        <v>0</v>
      </c>
      <c r="S143" s="219">
        <f t="shared" si="50"/>
        <v>0</v>
      </c>
      <c r="T143" s="219">
        <f t="shared" si="50"/>
        <v>0</v>
      </c>
      <c r="U143" s="219">
        <f t="shared" si="50"/>
        <v>0</v>
      </c>
      <c r="V143" s="219">
        <f t="shared" si="50"/>
        <v>0</v>
      </c>
      <c r="W143" s="219">
        <f t="shared" si="50"/>
        <v>0</v>
      </c>
      <c r="X143" s="219">
        <f t="shared" si="50"/>
        <v>0</v>
      </c>
      <c r="Y143" s="219">
        <f t="shared" si="50"/>
        <v>0</v>
      </c>
      <c r="Z143" s="219">
        <f t="shared" si="50"/>
        <v>0</v>
      </c>
      <c r="AA143" s="219">
        <f t="shared" si="50"/>
        <v>0</v>
      </c>
      <c r="AB143" s="219">
        <f t="shared" si="50"/>
        <v>0</v>
      </c>
      <c r="AC143" s="219">
        <f t="shared" si="50"/>
        <v>0</v>
      </c>
      <c r="AD143" s="219">
        <f t="shared" si="50"/>
        <v>0</v>
      </c>
      <c r="AE143" s="219">
        <f t="shared" si="50"/>
        <v>0</v>
      </c>
      <c r="AF143" s="219">
        <f t="shared" si="50"/>
        <v>0</v>
      </c>
      <c r="AG143" s="219">
        <f t="shared" si="50"/>
        <v>0</v>
      </c>
      <c r="AH143" s="219">
        <f t="shared" si="50"/>
        <v>0</v>
      </c>
      <c r="AI143" s="219">
        <f t="shared" si="50"/>
        <v>0</v>
      </c>
      <c r="AJ143" s="219">
        <f t="shared" si="50"/>
        <v>0</v>
      </c>
      <c r="AK143" s="219">
        <f t="shared" si="50"/>
        <v>0</v>
      </c>
      <c r="AL143" s="266">
        <f>SUM(G143:AK143)</f>
        <v>0</v>
      </c>
    </row>
    <row r="144" spans="1:40" ht="30" hidden="1" customHeight="1">
      <c r="A144" s="238" t="s">
        <v>4</v>
      </c>
      <c r="B144" s="2082"/>
      <c r="C144" s="2117" t="s">
        <v>640</v>
      </c>
      <c r="D144" s="2117"/>
      <c r="E144" s="273"/>
      <c r="F144" s="274"/>
      <c r="G144" s="275">
        <f t="shared" ref="G144:AK145" si="51">+F144+G139-G112</f>
        <v>0</v>
      </c>
      <c r="H144" s="275">
        <f t="shared" si="51"/>
        <v>0</v>
      </c>
      <c r="I144" s="275">
        <f t="shared" si="51"/>
        <v>0</v>
      </c>
      <c r="J144" s="275">
        <f t="shared" si="51"/>
        <v>0</v>
      </c>
      <c r="K144" s="275">
        <f t="shared" si="51"/>
        <v>0</v>
      </c>
      <c r="L144" s="275">
        <f t="shared" si="51"/>
        <v>0</v>
      </c>
      <c r="M144" s="275">
        <f t="shared" si="51"/>
        <v>0</v>
      </c>
      <c r="N144" s="275">
        <f t="shared" si="51"/>
        <v>0</v>
      </c>
      <c r="O144" s="275">
        <f t="shared" si="51"/>
        <v>0</v>
      </c>
      <c r="P144" s="275">
        <f t="shared" si="51"/>
        <v>0</v>
      </c>
      <c r="Q144" s="275">
        <f t="shared" si="51"/>
        <v>0</v>
      </c>
      <c r="R144" s="275">
        <f t="shared" si="51"/>
        <v>0</v>
      </c>
      <c r="S144" s="275">
        <f t="shared" si="51"/>
        <v>0</v>
      </c>
      <c r="T144" s="275">
        <f t="shared" si="51"/>
        <v>0</v>
      </c>
      <c r="U144" s="275">
        <f t="shared" si="51"/>
        <v>0</v>
      </c>
      <c r="V144" s="275">
        <f t="shared" si="51"/>
        <v>0</v>
      </c>
      <c r="W144" s="275">
        <f t="shared" si="51"/>
        <v>0</v>
      </c>
      <c r="X144" s="275">
        <f t="shared" si="51"/>
        <v>0</v>
      </c>
      <c r="Y144" s="275">
        <f t="shared" si="51"/>
        <v>0</v>
      </c>
      <c r="Z144" s="275">
        <f t="shared" si="51"/>
        <v>0</v>
      </c>
      <c r="AA144" s="275">
        <f t="shared" si="51"/>
        <v>0</v>
      </c>
      <c r="AB144" s="275">
        <f t="shared" si="51"/>
        <v>0</v>
      </c>
      <c r="AC144" s="275">
        <f t="shared" si="51"/>
        <v>0</v>
      </c>
      <c r="AD144" s="275">
        <f t="shared" si="51"/>
        <v>0</v>
      </c>
      <c r="AE144" s="275">
        <f t="shared" si="51"/>
        <v>0</v>
      </c>
      <c r="AF144" s="275">
        <f t="shared" si="51"/>
        <v>0</v>
      </c>
      <c r="AG144" s="275">
        <f t="shared" si="51"/>
        <v>0</v>
      </c>
      <c r="AH144" s="275">
        <f t="shared" si="51"/>
        <v>0</v>
      </c>
      <c r="AI144" s="275">
        <f t="shared" si="51"/>
        <v>0</v>
      </c>
      <c r="AJ144" s="275">
        <f t="shared" si="51"/>
        <v>0</v>
      </c>
      <c r="AK144" s="275">
        <f t="shared" si="51"/>
        <v>0</v>
      </c>
      <c r="AL144" s="276">
        <f>AK144</f>
        <v>0</v>
      </c>
    </row>
    <row r="145" spans="1:38" ht="30" hidden="1" customHeight="1">
      <c r="A145" s="238" t="s">
        <v>4</v>
      </c>
      <c r="B145" s="2082"/>
      <c r="C145" s="2118" t="s">
        <v>641</v>
      </c>
      <c r="D145" s="2118"/>
      <c r="E145" s="231"/>
      <c r="F145" s="246"/>
      <c r="G145" s="232">
        <f t="shared" si="51"/>
        <v>0</v>
      </c>
      <c r="H145" s="232">
        <f t="shared" si="51"/>
        <v>0</v>
      </c>
      <c r="I145" s="232">
        <f t="shared" si="51"/>
        <v>0</v>
      </c>
      <c r="J145" s="232">
        <f t="shared" si="51"/>
        <v>0</v>
      </c>
      <c r="K145" s="232">
        <f t="shared" si="51"/>
        <v>0</v>
      </c>
      <c r="L145" s="232">
        <f t="shared" si="51"/>
        <v>0</v>
      </c>
      <c r="M145" s="232">
        <f t="shared" si="51"/>
        <v>0</v>
      </c>
      <c r="N145" s="232">
        <f t="shared" si="51"/>
        <v>0</v>
      </c>
      <c r="O145" s="232">
        <f t="shared" si="51"/>
        <v>0</v>
      </c>
      <c r="P145" s="232">
        <f t="shared" si="51"/>
        <v>0</v>
      </c>
      <c r="Q145" s="232">
        <f t="shared" si="51"/>
        <v>0</v>
      </c>
      <c r="R145" s="232">
        <f t="shared" si="51"/>
        <v>0</v>
      </c>
      <c r="S145" s="232">
        <f t="shared" si="51"/>
        <v>0</v>
      </c>
      <c r="T145" s="232">
        <f t="shared" si="51"/>
        <v>0</v>
      </c>
      <c r="U145" s="232">
        <f t="shared" si="51"/>
        <v>0</v>
      </c>
      <c r="V145" s="232">
        <f t="shared" si="51"/>
        <v>0</v>
      </c>
      <c r="W145" s="232">
        <f t="shared" si="51"/>
        <v>0</v>
      </c>
      <c r="X145" s="232">
        <f t="shared" si="51"/>
        <v>0</v>
      </c>
      <c r="Y145" s="232">
        <f t="shared" si="51"/>
        <v>0</v>
      </c>
      <c r="Z145" s="232">
        <f t="shared" si="51"/>
        <v>0</v>
      </c>
      <c r="AA145" s="232">
        <f t="shared" si="51"/>
        <v>0</v>
      </c>
      <c r="AB145" s="232">
        <f t="shared" si="51"/>
        <v>0</v>
      </c>
      <c r="AC145" s="232">
        <f t="shared" si="51"/>
        <v>0</v>
      </c>
      <c r="AD145" s="232">
        <f t="shared" si="51"/>
        <v>0</v>
      </c>
      <c r="AE145" s="232">
        <f t="shared" si="51"/>
        <v>0</v>
      </c>
      <c r="AF145" s="232">
        <f t="shared" si="51"/>
        <v>0</v>
      </c>
      <c r="AG145" s="232">
        <f t="shared" si="51"/>
        <v>0</v>
      </c>
      <c r="AH145" s="232">
        <f t="shared" si="51"/>
        <v>0</v>
      </c>
      <c r="AI145" s="232">
        <f t="shared" si="51"/>
        <v>0</v>
      </c>
      <c r="AJ145" s="232">
        <f t="shared" si="51"/>
        <v>0</v>
      </c>
      <c r="AK145" s="232">
        <f t="shared" si="51"/>
        <v>0</v>
      </c>
      <c r="AL145" s="267">
        <f>AK145</f>
        <v>0</v>
      </c>
    </row>
    <row r="146" spans="1:38" ht="30" hidden="1" customHeight="1" thickBot="1">
      <c r="A146" s="238" t="s">
        <v>4</v>
      </c>
      <c r="B146" s="2083"/>
      <c r="C146" s="2119" t="s">
        <v>8</v>
      </c>
      <c r="D146" s="2119"/>
      <c r="E146" s="228"/>
      <c r="F146" s="229"/>
      <c r="G146" s="230">
        <f>+G145-G144</f>
        <v>0</v>
      </c>
      <c r="H146" s="230">
        <f t="shared" ref="H146:AK146" si="52">+H145-H144</f>
        <v>0</v>
      </c>
      <c r="I146" s="230">
        <f t="shared" si="52"/>
        <v>0</v>
      </c>
      <c r="J146" s="230">
        <f t="shared" si="52"/>
        <v>0</v>
      </c>
      <c r="K146" s="230">
        <f t="shared" si="52"/>
        <v>0</v>
      </c>
      <c r="L146" s="230">
        <f t="shared" si="52"/>
        <v>0</v>
      </c>
      <c r="M146" s="230">
        <f t="shared" si="52"/>
        <v>0</v>
      </c>
      <c r="N146" s="230">
        <f t="shared" si="52"/>
        <v>0</v>
      </c>
      <c r="O146" s="230">
        <f t="shared" si="52"/>
        <v>0</v>
      </c>
      <c r="P146" s="230">
        <f t="shared" si="52"/>
        <v>0</v>
      </c>
      <c r="Q146" s="230">
        <f t="shared" si="52"/>
        <v>0</v>
      </c>
      <c r="R146" s="230">
        <f t="shared" si="52"/>
        <v>0</v>
      </c>
      <c r="S146" s="230">
        <f t="shared" si="52"/>
        <v>0</v>
      </c>
      <c r="T146" s="230">
        <f t="shared" si="52"/>
        <v>0</v>
      </c>
      <c r="U146" s="230">
        <f t="shared" si="52"/>
        <v>0</v>
      </c>
      <c r="V146" s="230">
        <f t="shared" si="52"/>
        <v>0</v>
      </c>
      <c r="W146" s="230">
        <f t="shared" si="52"/>
        <v>0</v>
      </c>
      <c r="X146" s="230">
        <f t="shared" si="52"/>
        <v>0</v>
      </c>
      <c r="Y146" s="230">
        <f t="shared" si="52"/>
        <v>0</v>
      </c>
      <c r="Z146" s="230">
        <f t="shared" si="52"/>
        <v>0</v>
      </c>
      <c r="AA146" s="230">
        <f t="shared" si="52"/>
        <v>0</v>
      </c>
      <c r="AB146" s="230">
        <f t="shared" si="52"/>
        <v>0</v>
      </c>
      <c r="AC146" s="230">
        <f t="shared" si="52"/>
        <v>0</v>
      </c>
      <c r="AD146" s="230">
        <f t="shared" si="52"/>
        <v>0</v>
      </c>
      <c r="AE146" s="230">
        <f t="shared" si="52"/>
        <v>0</v>
      </c>
      <c r="AF146" s="230">
        <f t="shared" si="52"/>
        <v>0</v>
      </c>
      <c r="AG146" s="230">
        <f t="shared" si="52"/>
        <v>0</v>
      </c>
      <c r="AH146" s="230">
        <f t="shared" si="52"/>
        <v>0</v>
      </c>
      <c r="AI146" s="230">
        <f t="shared" si="52"/>
        <v>0</v>
      </c>
      <c r="AJ146" s="230">
        <f t="shared" si="52"/>
        <v>0</v>
      </c>
      <c r="AK146" s="230">
        <f t="shared" si="52"/>
        <v>0</v>
      </c>
      <c r="AL146" s="268">
        <f>+AK146+AL145-AL144</f>
        <v>0</v>
      </c>
    </row>
    <row r="147" spans="1:38" ht="30" customHeight="1" thickTop="1">
      <c r="A147" s="38"/>
    </row>
    <row r="148" spans="1:38" ht="30" customHeight="1">
      <c r="A148" s="38"/>
    </row>
    <row r="149" spans="1:38" ht="30" customHeight="1">
      <c r="A149" s="38"/>
    </row>
    <row r="150" spans="1:38" ht="30" customHeight="1">
      <c r="A150" s="38"/>
    </row>
    <row r="151" spans="1:38" ht="30" customHeight="1">
      <c r="A151" s="38"/>
    </row>
  </sheetData>
  <autoFilter ref="A7:AV146" xr:uid="{00000000-0009-0000-0000-000019000000}">
    <filterColumn colId="0">
      <filters>
        <filter val="仕上"/>
      </filters>
    </filterColumn>
    <filterColumn colId="2" showButton="0"/>
    <filterColumn colId="39" showButton="0"/>
    <filterColumn colId="41" showButton="0"/>
  </autoFilter>
  <mergeCells count="192">
    <mergeCell ref="C143:D143"/>
    <mergeCell ref="C144:D144"/>
    <mergeCell ref="C145:D145"/>
    <mergeCell ref="C146:D146"/>
    <mergeCell ref="B129:B146"/>
    <mergeCell ref="C129:C130"/>
    <mergeCell ref="C131:C132"/>
    <mergeCell ref="C133:C134"/>
    <mergeCell ref="C135:C136"/>
    <mergeCell ref="C138:D138"/>
    <mergeCell ref="C139:D139"/>
    <mergeCell ref="C140:D140"/>
    <mergeCell ref="C141:D141"/>
    <mergeCell ref="C142:D142"/>
    <mergeCell ref="AU119:AV119"/>
    <mergeCell ref="C120:D120"/>
    <mergeCell ref="C121:D121"/>
    <mergeCell ref="E121:E128"/>
    <mergeCell ref="C122:D122"/>
    <mergeCell ref="C123:D123"/>
    <mergeCell ref="C124:D124"/>
    <mergeCell ref="C125:D125"/>
    <mergeCell ref="C126:D126"/>
    <mergeCell ref="C127:D127"/>
    <mergeCell ref="AN116:AO116"/>
    <mergeCell ref="AP116:AQ116"/>
    <mergeCell ref="C117:D117"/>
    <mergeCell ref="C118:D118"/>
    <mergeCell ref="C119:D119"/>
    <mergeCell ref="AS119:AT119"/>
    <mergeCell ref="AN112:AO112"/>
    <mergeCell ref="AP112:AQ112"/>
    <mergeCell ref="C113:D113"/>
    <mergeCell ref="AN113:AO113"/>
    <mergeCell ref="AP113:AQ113"/>
    <mergeCell ref="C114:D114"/>
    <mergeCell ref="AN114:AO114"/>
    <mergeCell ref="AP114:AQ114"/>
    <mergeCell ref="C108:D108"/>
    <mergeCell ref="C109:D109"/>
    <mergeCell ref="C110:D110"/>
    <mergeCell ref="C111:D111"/>
    <mergeCell ref="B112:B128"/>
    <mergeCell ref="C112:D112"/>
    <mergeCell ref="C115:D115"/>
    <mergeCell ref="C116:D116"/>
    <mergeCell ref="C128:D128"/>
    <mergeCell ref="B94:B111"/>
    <mergeCell ref="C94:C95"/>
    <mergeCell ref="C96:C97"/>
    <mergeCell ref="C98:C99"/>
    <mergeCell ref="C100:C101"/>
    <mergeCell ref="C103:D103"/>
    <mergeCell ref="C104:D104"/>
    <mergeCell ref="C105:D105"/>
    <mergeCell ref="C106:D106"/>
    <mergeCell ref="C107:D107"/>
    <mergeCell ref="AU84:AV84"/>
    <mergeCell ref="C85:D85"/>
    <mergeCell ref="C86:D86"/>
    <mergeCell ref="E86:E93"/>
    <mergeCell ref="C87:D87"/>
    <mergeCell ref="C88:D88"/>
    <mergeCell ref="C89:D89"/>
    <mergeCell ref="C90:D90"/>
    <mergeCell ref="C91:D91"/>
    <mergeCell ref="C92:D92"/>
    <mergeCell ref="AN81:AO81"/>
    <mergeCell ref="AP81:AQ81"/>
    <mergeCell ref="C82:D82"/>
    <mergeCell ref="C83:D83"/>
    <mergeCell ref="C84:D84"/>
    <mergeCell ref="AS84:AT84"/>
    <mergeCell ref="AN77:AO77"/>
    <mergeCell ref="AP77:AQ77"/>
    <mergeCell ref="C78:D78"/>
    <mergeCell ref="AN78:AO78"/>
    <mergeCell ref="AP78:AQ78"/>
    <mergeCell ref="C79:D79"/>
    <mergeCell ref="AN79:AO79"/>
    <mergeCell ref="AP79:AQ79"/>
    <mergeCell ref="C73:D73"/>
    <mergeCell ref="C74:D74"/>
    <mergeCell ref="C75:D75"/>
    <mergeCell ref="C76:D76"/>
    <mergeCell ref="B77:B93"/>
    <mergeCell ref="C77:D77"/>
    <mergeCell ref="C80:D80"/>
    <mergeCell ref="C81:D81"/>
    <mergeCell ref="C93:D93"/>
    <mergeCell ref="B59:B76"/>
    <mergeCell ref="C59:C60"/>
    <mergeCell ref="C61:C62"/>
    <mergeCell ref="C63:C64"/>
    <mergeCell ref="C65:C66"/>
    <mergeCell ref="C68:D68"/>
    <mergeCell ref="C69:D69"/>
    <mergeCell ref="C70:D70"/>
    <mergeCell ref="C71:D71"/>
    <mergeCell ref="C72:D72"/>
    <mergeCell ref="AU49:AV49"/>
    <mergeCell ref="C50:D50"/>
    <mergeCell ref="C51:D51"/>
    <mergeCell ref="E51:E58"/>
    <mergeCell ref="C52:D52"/>
    <mergeCell ref="C53:D53"/>
    <mergeCell ref="C54:D54"/>
    <mergeCell ref="C55:D55"/>
    <mergeCell ref="C56:D56"/>
    <mergeCell ref="C57:D57"/>
    <mergeCell ref="AN46:AO46"/>
    <mergeCell ref="AP46:AQ46"/>
    <mergeCell ref="C47:D47"/>
    <mergeCell ref="C48:D48"/>
    <mergeCell ref="C49:D49"/>
    <mergeCell ref="AS49:AT49"/>
    <mergeCell ref="AN42:AO42"/>
    <mergeCell ref="AP42:AQ42"/>
    <mergeCell ref="C43:D43"/>
    <mergeCell ref="AN43:AO43"/>
    <mergeCell ref="AP43:AQ43"/>
    <mergeCell ref="C44:D44"/>
    <mergeCell ref="AN44:AO44"/>
    <mergeCell ref="AP44:AQ44"/>
    <mergeCell ref="C38:D38"/>
    <mergeCell ref="C39:D39"/>
    <mergeCell ref="C40:D40"/>
    <mergeCell ref="C41:D41"/>
    <mergeCell ref="B42:B58"/>
    <mergeCell ref="C42:D42"/>
    <mergeCell ref="C45:D45"/>
    <mergeCell ref="C46:D46"/>
    <mergeCell ref="C58:D58"/>
    <mergeCell ref="B24:B41"/>
    <mergeCell ref="C24:C25"/>
    <mergeCell ref="C26:C27"/>
    <mergeCell ref="C28:C29"/>
    <mergeCell ref="C30:C31"/>
    <mergeCell ref="C33:D33"/>
    <mergeCell ref="C34:D34"/>
    <mergeCell ref="C35:D35"/>
    <mergeCell ref="C36:D36"/>
    <mergeCell ref="C37:D37"/>
    <mergeCell ref="AS14:AT14"/>
    <mergeCell ref="AU14:AV14"/>
    <mergeCell ref="C15:D15"/>
    <mergeCell ref="AN9:AO9"/>
    <mergeCell ref="AP9:AQ9"/>
    <mergeCell ref="C10:D10"/>
    <mergeCell ref="C11:D11"/>
    <mergeCell ref="AN11:AO11"/>
    <mergeCell ref="AP11:AQ11"/>
    <mergeCell ref="B7:B23"/>
    <mergeCell ref="C7:D7"/>
    <mergeCell ref="AN7:AO7"/>
    <mergeCell ref="AP7:AQ7"/>
    <mergeCell ref="C8:D8"/>
    <mergeCell ref="AN8:AO8"/>
    <mergeCell ref="AP8:AQ8"/>
    <mergeCell ref="C9:D9"/>
    <mergeCell ref="C12:D12"/>
    <mergeCell ref="C13:D13"/>
    <mergeCell ref="C14:D14"/>
    <mergeCell ref="C16:D16"/>
    <mergeCell ref="E16:E23"/>
    <mergeCell ref="C17:D17"/>
    <mergeCell ref="C18:D18"/>
    <mergeCell ref="C19:D19"/>
    <mergeCell ref="C20:D20"/>
    <mergeCell ref="C21:D21"/>
    <mergeCell ref="C22:D22"/>
    <mergeCell ref="C23:D23"/>
    <mergeCell ref="B5:B6"/>
    <mergeCell ref="D5:D6"/>
    <mergeCell ref="E5:E6"/>
    <mergeCell ref="F5:F6"/>
    <mergeCell ref="AB2:AC2"/>
    <mergeCell ref="AD2:AE2"/>
    <mergeCell ref="AF2:AG2"/>
    <mergeCell ref="AN5:AO6"/>
    <mergeCell ref="AP5:AQ6"/>
    <mergeCell ref="AJ2:AL2"/>
    <mergeCell ref="G3:H3"/>
    <mergeCell ref="AB3:AC3"/>
    <mergeCell ref="AD3:AE3"/>
    <mergeCell ref="AF3:AG3"/>
    <mergeCell ref="AJ3:AL3"/>
    <mergeCell ref="AB4:AC4"/>
    <mergeCell ref="AD4:AE4"/>
    <mergeCell ref="AF4:AG4"/>
    <mergeCell ref="N3:P3"/>
    <mergeCell ref="D2:F2"/>
  </mergeCells>
  <phoneticPr fontId="6"/>
  <conditionalFormatting sqref="G5:AK146">
    <cfRule type="expression" dxfId="1" priority="1">
      <formula>WEEKDAY(G$6)=1</formula>
    </cfRule>
    <cfRule type="expression" dxfId="0" priority="2">
      <formula>WEEKDAY(G$6)=7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8" scale="39" orientation="landscape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">
    <pageSetUpPr fitToPage="1"/>
  </sheetPr>
  <dimension ref="A1:AU85"/>
  <sheetViews>
    <sheetView showZeros="0" topLeftCell="B3" zoomScale="40" zoomScaleNormal="40" workbookViewId="0">
      <pane xSplit="5" ySplit="4" topLeftCell="G7" activePane="bottomRight" state="frozen"/>
      <selection pane="topRight" activeCell="N3" sqref="N3"/>
      <selection pane="bottomLeft" activeCell="N3" sqref="N3"/>
      <selection pane="bottomRight" activeCell="T18" sqref="T18"/>
    </sheetView>
  </sheetViews>
  <sheetFormatPr defaultRowHeight="16.2"/>
  <cols>
    <col min="3" max="3" width="12.6640625" customWidth="1"/>
    <col min="4" max="4" width="10.6640625" customWidth="1"/>
    <col min="5" max="5" width="12.44140625" style="92" bestFit="1" customWidth="1"/>
    <col min="6" max="6" width="13.6640625" customWidth="1"/>
    <col min="7" max="36" width="12.6640625" customWidth="1"/>
    <col min="37" max="37" width="12.6640625" style="1" customWidth="1"/>
    <col min="47" max="47" width="9.6640625" customWidth="1"/>
  </cols>
  <sheetData>
    <row r="1" spans="1:47" ht="16.8" thickBot="1">
      <c r="G1">
        <v>1</v>
      </c>
      <c r="H1">
        <v>2</v>
      </c>
      <c r="I1">
        <v>3</v>
      </c>
      <c r="J1">
        <v>4</v>
      </c>
      <c r="K1">
        <v>5</v>
      </c>
      <c r="L1">
        <v>6</v>
      </c>
      <c r="M1">
        <v>7</v>
      </c>
      <c r="N1">
        <v>8</v>
      </c>
      <c r="O1">
        <v>9</v>
      </c>
      <c r="P1">
        <v>10</v>
      </c>
      <c r="Q1">
        <v>11</v>
      </c>
      <c r="R1">
        <v>12</v>
      </c>
      <c r="S1">
        <v>13</v>
      </c>
      <c r="T1">
        <v>14</v>
      </c>
      <c r="U1">
        <v>15</v>
      </c>
      <c r="V1">
        <v>16</v>
      </c>
      <c r="W1">
        <v>17</v>
      </c>
      <c r="X1">
        <v>18</v>
      </c>
      <c r="Y1">
        <v>19</v>
      </c>
      <c r="Z1">
        <v>20</v>
      </c>
      <c r="AA1">
        <v>21</v>
      </c>
      <c r="AB1">
        <v>22</v>
      </c>
    </row>
    <row r="2" spans="1:47">
      <c r="A2" s="2">
        <v>20</v>
      </c>
      <c r="B2" s="3"/>
      <c r="C2" s="3"/>
      <c r="D2" s="3"/>
      <c r="E2" s="93"/>
      <c r="F2" s="3"/>
      <c r="G2" s="4"/>
      <c r="H2" s="5"/>
      <c r="I2" s="5"/>
      <c r="J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2077" t="s">
        <v>351</v>
      </c>
      <c r="AB2" s="2078"/>
      <c r="AC2" s="2079" t="s">
        <v>614</v>
      </c>
      <c r="AD2" s="2080"/>
      <c r="AE2" s="2079" t="s">
        <v>352</v>
      </c>
      <c r="AF2" s="2078"/>
      <c r="AG2" s="2430"/>
      <c r="AH2" s="2431"/>
      <c r="AI2" s="7"/>
      <c r="AJ2" s="7"/>
      <c r="AK2" s="8"/>
    </row>
    <row r="3" spans="1:47" ht="48" customHeight="1" thickBot="1">
      <c r="A3" s="9"/>
      <c r="B3" s="107" t="s">
        <v>1074</v>
      </c>
      <c r="C3" s="103"/>
      <c r="D3" s="104"/>
      <c r="E3" s="105"/>
      <c r="F3" s="104"/>
      <c r="G3" s="56"/>
      <c r="H3" s="56"/>
      <c r="I3" s="57"/>
      <c r="J3" s="58"/>
      <c r="K3" s="58"/>
      <c r="L3" s="2440" t="s">
        <v>1075</v>
      </c>
      <c r="M3" s="2440"/>
      <c r="N3" s="60" t="s">
        <v>1076</v>
      </c>
      <c r="O3" s="58"/>
      <c r="P3" s="59"/>
      <c r="Q3" s="59"/>
      <c r="R3" s="57"/>
      <c r="S3" s="58"/>
      <c r="T3" s="58"/>
      <c r="U3" s="58"/>
      <c r="V3" s="58"/>
      <c r="W3" s="58"/>
      <c r="X3" s="61" t="s">
        <v>1077</v>
      </c>
      <c r="Y3" s="58"/>
      <c r="Z3" s="58"/>
      <c r="AA3" s="2105" t="s">
        <v>1060</v>
      </c>
      <c r="AB3" s="2106"/>
      <c r="AC3" s="2107" t="s">
        <v>1061</v>
      </c>
      <c r="AD3" s="2106"/>
      <c r="AE3" s="2107" t="s">
        <v>356</v>
      </c>
      <c r="AF3" s="2108"/>
      <c r="AG3" s="10"/>
      <c r="AH3" s="11" t="s">
        <v>617</v>
      </c>
      <c r="AI3" s="2103">
        <f ca="1">TODAY()</f>
        <v>46164</v>
      </c>
      <c r="AJ3" s="2103"/>
      <c r="AK3" s="2103"/>
      <c r="AL3" s="12"/>
      <c r="AM3" s="12"/>
      <c r="AN3" s="12"/>
      <c r="AO3" s="12"/>
      <c r="AP3" s="12"/>
    </row>
    <row r="4" spans="1:47" ht="24" thickBot="1">
      <c r="A4" s="9"/>
      <c r="B4" s="102"/>
      <c r="C4" s="103"/>
      <c r="D4" s="102"/>
      <c r="E4" s="106"/>
      <c r="F4" s="10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2109"/>
      <c r="AB4" s="2109"/>
      <c r="AC4" s="2109"/>
      <c r="AD4" s="2109"/>
      <c r="AE4" s="2109"/>
      <c r="AF4" s="2109"/>
      <c r="AG4" s="62"/>
      <c r="AH4" s="62"/>
      <c r="AI4" s="63"/>
      <c r="AJ4" s="63"/>
      <c r="AK4" s="64"/>
    </row>
    <row r="5" spans="1:47" ht="17.25" customHeight="1">
      <c r="A5" s="9"/>
      <c r="B5" s="2432" t="s">
        <v>1</v>
      </c>
      <c r="C5" s="13"/>
      <c r="D5" s="2434"/>
      <c r="E5" s="2436" t="s">
        <v>6</v>
      </c>
      <c r="F5" s="2438" t="s">
        <v>618</v>
      </c>
      <c r="G5" s="109" t="e">
        <f>+#REF!</f>
        <v>#REF!</v>
      </c>
      <c r="H5" s="109" t="e">
        <f>+#REF!</f>
        <v>#REF!</v>
      </c>
      <c r="I5" s="109" t="e">
        <f>+#REF!</f>
        <v>#REF!</v>
      </c>
      <c r="J5" s="109" t="e">
        <f>+#REF!</f>
        <v>#REF!</v>
      </c>
      <c r="K5" s="109" t="e">
        <f>+#REF!</f>
        <v>#REF!</v>
      </c>
      <c r="L5" s="109" t="e">
        <f>+#REF!</f>
        <v>#REF!</v>
      </c>
      <c r="M5" s="109" t="e">
        <f>+#REF!</f>
        <v>#REF!</v>
      </c>
      <c r="N5" s="109" t="e">
        <f>+#REF!</f>
        <v>#REF!</v>
      </c>
      <c r="O5" s="109" t="e">
        <f>+#REF!</f>
        <v>#REF!</v>
      </c>
      <c r="P5" s="109" t="e">
        <f>+#REF!</f>
        <v>#REF!</v>
      </c>
      <c r="Q5" s="109" t="e">
        <f>+#REF!</f>
        <v>#REF!</v>
      </c>
      <c r="R5" s="109" t="e">
        <f>+#REF!</f>
        <v>#REF!</v>
      </c>
      <c r="S5" s="109" t="e">
        <f>+#REF!</f>
        <v>#REF!</v>
      </c>
      <c r="T5" s="109" t="e">
        <f>+#REF!</f>
        <v>#REF!</v>
      </c>
      <c r="U5" s="109" t="e">
        <f>+#REF!</f>
        <v>#REF!</v>
      </c>
      <c r="V5" s="109" t="e">
        <f>+#REF!</f>
        <v>#REF!</v>
      </c>
      <c r="W5" s="109" t="e">
        <f>+#REF!</f>
        <v>#REF!</v>
      </c>
      <c r="X5" s="109" t="e">
        <f>+#REF!</f>
        <v>#REF!</v>
      </c>
      <c r="Y5" s="111" t="e">
        <f>+#REF!</f>
        <v>#REF!</v>
      </c>
      <c r="Z5" s="111" t="e">
        <f>+#REF!</f>
        <v>#REF!</v>
      </c>
      <c r="AA5" s="111" t="e">
        <f>+#REF!</f>
        <v>#REF!</v>
      </c>
      <c r="AB5" s="109" t="e">
        <f>+#REF!</f>
        <v>#REF!</v>
      </c>
      <c r="AC5" s="110" t="e">
        <f>+#REF!</f>
        <v>#REF!</v>
      </c>
      <c r="AD5" s="65" t="e">
        <f>+#REF!</f>
        <v>#REF!</v>
      </c>
      <c r="AE5" s="65" t="e">
        <f>+#REF!</f>
        <v>#REF!</v>
      </c>
      <c r="AF5" s="65" t="e">
        <f>+#REF!</f>
        <v>#REF!</v>
      </c>
      <c r="AG5" s="65" t="e">
        <f>+#REF!</f>
        <v>#REF!</v>
      </c>
      <c r="AH5" s="65" t="e">
        <f>+#REF!</f>
        <v>#REF!</v>
      </c>
      <c r="AI5" s="65" t="e">
        <f>+#REF!</f>
        <v>#REF!</v>
      </c>
      <c r="AJ5" s="65" t="e">
        <f>+#REF!</f>
        <v>#REF!</v>
      </c>
      <c r="AK5" s="2445" t="s">
        <v>316</v>
      </c>
      <c r="AM5" s="2405" t="s">
        <v>1045</v>
      </c>
      <c r="AN5" s="2406"/>
      <c r="AO5" s="2403">
        <v>22</v>
      </c>
      <c r="AP5" s="2404"/>
    </row>
    <row r="6" spans="1:47" ht="19.8" thickBot="1">
      <c r="A6" s="9"/>
      <c r="B6" s="2433"/>
      <c r="C6" s="14"/>
      <c r="D6" s="2435"/>
      <c r="E6" s="2437"/>
      <c r="F6" s="2439"/>
      <c r="G6" s="112" t="e">
        <f>+#REF!</f>
        <v>#REF!</v>
      </c>
      <c r="H6" s="112" t="e">
        <f>+#REF!</f>
        <v>#REF!</v>
      </c>
      <c r="I6" s="112" t="e">
        <f>+#REF!</f>
        <v>#REF!</v>
      </c>
      <c r="J6" s="112" t="e">
        <f>+#REF!</f>
        <v>#REF!</v>
      </c>
      <c r="K6" s="112" t="e">
        <f>+#REF!</f>
        <v>#REF!</v>
      </c>
      <c r="L6" s="112" t="e">
        <f>+#REF!</f>
        <v>#REF!</v>
      </c>
      <c r="M6" s="112" t="e">
        <f>+#REF!</f>
        <v>#REF!</v>
      </c>
      <c r="N6" s="112" t="e">
        <f>+#REF!</f>
        <v>#REF!</v>
      </c>
      <c r="O6" s="112" t="e">
        <f>+#REF!</f>
        <v>#REF!</v>
      </c>
      <c r="P6" s="112" t="e">
        <f>+#REF!</f>
        <v>#REF!</v>
      </c>
      <c r="Q6" s="112" t="e">
        <f>+#REF!</f>
        <v>#REF!</v>
      </c>
      <c r="R6" s="112" t="e">
        <f>+#REF!</f>
        <v>#REF!</v>
      </c>
      <c r="S6" s="112" t="e">
        <f>+#REF!</f>
        <v>#REF!</v>
      </c>
      <c r="T6" s="112" t="e">
        <f>+#REF!</f>
        <v>#REF!</v>
      </c>
      <c r="U6" s="112" t="e">
        <f>+#REF!</f>
        <v>#REF!</v>
      </c>
      <c r="V6" s="112" t="e">
        <f>+#REF!</f>
        <v>#REF!</v>
      </c>
      <c r="W6" s="112" t="e">
        <f>+#REF!</f>
        <v>#REF!</v>
      </c>
      <c r="X6" s="112" t="e">
        <f>+#REF!</f>
        <v>#REF!</v>
      </c>
      <c r="Y6" s="112" t="e">
        <f>+#REF!</f>
        <v>#REF!</v>
      </c>
      <c r="Z6" s="112" t="e">
        <f>+#REF!</f>
        <v>#REF!</v>
      </c>
      <c r="AA6" s="112" t="e">
        <f>+#REF!</f>
        <v>#REF!</v>
      </c>
      <c r="AB6" s="66" t="e">
        <f>+#REF!</f>
        <v>#REF!</v>
      </c>
      <c r="AC6" s="66" t="e">
        <f>+#REF!</f>
        <v>#REF!</v>
      </c>
      <c r="AD6" s="66" t="e">
        <f>+#REF!</f>
        <v>#REF!</v>
      </c>
      <c r="AE6" s="66" t="e">
        <f>+#REF!</f>
        <v>#REF!</v>
      </c>
      <c r="AF6" s="66" t="e">
        <f>+#REF!</f>
        <v>#REF!</v>
      </c>
      <c r="AG6" s="66" t="e">
        <f>+#REF!</f>
        <v>#REF!</v>
      </c>
      <c r="AH6" s="66" t="e">
        <f>+#REF!</f>
        <v>#REF!</v>
      </c>
      <c r="AI6" s="66" t="e">
        <f>+#REF!</f>
        <v>#REF!</v>
      </c>
      <c r="AJ6" s="66" t="e">
        <f>+#REF!</f>
        <v>#REF!</v>
      </c>
      <c r="AK6" s="2446"/>
      <c r="AM6" s="2407"/>
      <c r="AN6" s="2408"/>
      <c r="AO6" s="2409"/>
      <c r="AP6" s="2410"/>
    </row>
    <row r="7" spans="1:47" ht="32.25" customHeight="1">
      <c r="A7" s="15"/>
      <c r="B7" s="2228" t="s">
        <v>1078</v>
      </c>
      <c r="C7" s="2454" t="s">
        <v>120</v>
      </c>
      <c r="D7" s="2448"/>
      <c r="E7" s="94"/>
      <c r="F7" s="67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9"/>
      <c r="AK7" s="70">
        <f>SUM(G7:AJ7)</f>
        <v>0</v>
      </c>
      <c r="AM7" s="2399" t="s">
        <v>1047</v>
      </c>
      <c r="AN7" s="2400"/>
      <c r="AO7" s="2403">
        <v>1260</v>
      </c>
      <c r="AP7" s="2404"/>
      <c r="AQ7" s="46"/>
    </row>
    <row r="8" spans="1:47" ht="32.25" customHeight="1">
      <c r="A8" s="15"/>
      <c r="B8" s="2229"/>
      <c r="C8" s="2454" t="s">
        <v>621</v>
      </c>
      <c r="D8" s="2448"/>
      <c r="E8" s="71"/>
      <c r="F8" s="71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89">
        <f>SUM(G8:AJ8)</f>
        <v>0</v>
      </c>
      <c r="AM8" s="2399" t="s">
        <v>1048</v>
      </c>
      <c r="AN8" s="2400"/>
      <c r="AO8" s="2397">
        <v>260</v>
      </c>
      <c r="AP8" s="2398"/>
      <c r="AQ8" s="47"/>
    </row>
    <row r="9" spans="1:47" ht="32.25" customHeight="1" thickBot="1">
      <c r="A9" s="15"/>
      <c r="B9" s="2229"/>
      <c r="C9" s="2449" t="s">
        <v>622</v>
      </c>
      <c r="D9" s="2450"/>
      <c r="E9" s="95"/>
      <c r="F9" s="73"/>
      <c r="G9" s="74">
        <f t="shared" ref="G9:AJ9" si="0">F9-G7+G8</f>
        <v>0</v>
      </c>
      <c r="H9" s="74">
        <f t="shared" si="0"/>
        <v>0</v>
      </c>
      <c r="I9" s="74">
        <f t="shared" si="0"/>
        <v>0</v>
      </c>
      <c r="J9" s="74">
        <f t="shared" si="0"/>
        <v>0</v>
      </c>
      <c r="K9" s="74">
        <f t="shared" si="0"/>
        <v>0</v>
      </c>
      <c r="L9" s="74">
        <f t="shared" si="0"/>
        <v>0</v>
      </c>
      <c r="M9" s="74">
        <f t="shared" si="0"/>
        <v>0</v>
      </c>
      <c r="N9" s="74">
        <f t="shared" si="0"/>
        <v>0</v>
      </c>
      <c r="O9" s="74">
        <f t="shared" si="0"/>
        <v>0</v>
      </c>
      <c r="P9" s="74">
        <f t="shared" si="0"/>
        <v>0</v>
      </c>
      <c r="Q9" s="74">
        <f t="shared" si="0"/>
        <v>0</v>
      </c>
      <c r="R9" s="74">
        <f t="shared" si="0"/>
        <v>0</v>
      </c>
      <c r="S9" s="74">
        <f t="shared" si="0"/>
        <v>0</v>
      </c>
      <c r="T9" s="74">
        <f t="shared" si="0"/>
        <v>0</v>
      </c>
      <c r="U9" s="74">
        <f t="shared" si="0"/>
        <v>0</v>
      </c>
      <c r="V9" s="74">
        <f t="shared" si="0"/>
        <v>0</v>
      </c>
      <c r="W9" s="74">
        <f t="shared" si="0"/>
        <v>0</v>
      </c>
      <c r="X9" s="74">
        <f t="shared" si="0"/>
        <v>0</v>
      </c>
      <c r="Y9" s="74">
        <f t="shared" si="0"/>
        <v>0</v>
      </c>
      <c r="Z9" s="74">
        <f t="shared" si="0"/>
        <v>0</v>
      </c>
      <c r="AA9" s="74">
        <f t="shared" si="0"/>
        <v>0</v>
      </c>
      <c r="AB9" s="74">
        <f t="shared" si="0"/>
        <v>0</v>
      </c>
      <c r="AC9" s="74">
        <f t="shared" si="0"/>
        <v>0</v>
      </c>
      <c r="AD9" s="74">
        <f t="shared" si="0"/>
        <v>0</v>
      </c>
      <c r="AE9" s="74">
        <f t="shared" si="0"/>
        <v>0</v>
      </c>
      <c r="AF9" s="74">
        <f t="shared" si="0"/>
        <v>0</v>
      </c>
      <c r="AG9" s="74">
        <f t="shared" si="0"/>
        <v>0</v>
      </c>
      <c r="AH9" s="74">
        <f t="shared" si="0"/>
        <v>0</v>
      </c>
      <c r="AI9" s="74">
        <f t="shared" si="0"/>
        <v>0</v>
      </c>
      <c r="AJ9" s="74">
        <f t="shared" si="0"/>
        <v>0</v>
      </c>
      <c r="AK9" s="75"/>
      <c r="AM9" s="2399" t="s">
        <v>1049</v>
      </c>
      <c r="AN9" s="2400"/>
      <c r="AO9" s="2401">
        <f>AO7/AO5</f>
        <v>57.272727272727273</v>
      </c>
      <c r="AP9" s="2402"/>
    </row>
    <row r="10" spans="1:47" ht="32.25" customHeight="1" thickTop="1">
      <c r="A10" s="15"/>
      <c r="B10" s="2229"/>
      <c r="C10" s="2452" t="s">
        <v>40</v>
      </c>
      <c r="D10" s="2453"/>
      <c r="E10" s="88"/>
      <c r="F10" s="76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8">
        <f>SUM(G10:AB10)</f>
        <v>0</v>
      </c>
      <c r="AM10" s="2399" t="s">
        <v>1052</v>
      </c>
      <c r="AN10" s="2400"/>
      <c r="AO10" s="2401">
        <f>(AO8-F15)/AO5</f>
        <v>11.681818181818182</v>
      </c>
      <c r="AP10" s="2402"/>
    </row>
    <row r="11" spans="1:47" ht="32.25" customHeight="1">
      <c r="A11" s="15"/>
      <c r="B11" s="2229"/>
      <c r="C11" s="2451" t="s">
        <v>1079</v>
      </c>
      <c r="D11" s="2157"/>
      <c r="E11" s="71"/>
      <c r="F11" s="71"/>
      <c r="G11" s="72">
        <v>0</v>
      </c>
      <c r="H11" s="72">
        <f t="shared" ref="H11:Q11" si="1">+H10</f>
        <v>0</v>
      </c>
      <c r="I11" s="72">
        <f t="shared" si="1"/>
        <v>0</v>
      </c>
      <c r="J11" s="72">
        <f t="shared" si="1"/>
        <v>0</v>
      </c>
      <c r="K11" s="72">
        <f t="shared" si="1"/>
        <v>0</v>
      </c>
      <c r="L11" s="72">
        <f t="shared" si="1"/>
        <v>0</v>
      </c>
      <c r="M11" s="72">
        <f t="shared" si="1"/>
        <v>0</v>
      </c>
      <c r="N11" s="72">
        <f t="shared" si="1"/>
        <v>0</v>
      </c>
      <c r="O11" s="72">
        <f t="shared" si="1"/>
        <v>0</v>
      </c>
      <c r="P11" s="72">
        <f t="shared" si="1"/>
        <v>0</v>
      </c>
      <c r="Q11" s="72">
        <f t="shared" si="1"/>
        <v>0</v>
      </c>
      <c r="R11" s="72">
        <f t="shared" ref="R11:W11" si="2">+R10</f>
        <v>0</v>
      </c>
      <c r="S11" s="72">
        <f t="shared" si="2"/>
        <v>0</v>
      </c>
      <c r="T11" s="72">
        <f t="shared" si="2"/>
        <v>0</v>
      </c>
      <c r="U11" s="72">
        <f t="shared" si="2"/>
        <v>0</v>
      </c>
      <c r="V11" s="72">
        <f t="shared" si="2"/>
        <v>0</v>
      </c>
      <c r="W11" s="72">
        <f t="shared" si="2"/>
        <v>0</v>
      </c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90">
        <f>SUM(G11:AJ11)</f>
        <v>0</v>
      </c>
      <c r="AM11" s="2399" t="s">
        <v>1080</v>
      </c>
      <c r="AN11" s="2400"/>
      <c r="AO11" s="2401">
        <f>AO9+AO10</f>
        <v>68.954545454545453</v>
      </c>
      <c r="AP11" s="2402"/>
    </row>
    <row r="12" spans="1:47" ht="32.25" customHeight="1">
      <c r="A12" s="15"/>
      <c r="B12" s="2229"/>
      <c r="C12" s="2447" t="s">
        <v>1081</v>
      </c>
      <c r="D12" s="2448"/>
      <c r="E12" s="71"/>
      <c r="F12" s="71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90">
        <f>SUM(G12:AJ12)</f>
        <v>0</v>
      </c>
      <c r="AM12" s="2399" t="s">
        <v>1082</v>
      </c>
      <c r="AN12" s="2400"/>
      <c r="AO12" s="2401">
        <v>60</v>
      </c>
      <c r="AP12" s="2402"/>
    </row>
    <row r="13" spans="1:47" ht="32.25" customHeight="1">
      <c r="A13" s="15"/>
      <c r="B13" s="2229"/>
      <c r="C13" s="2455" t="s">
        <v>1083</v>
      </c>
      <c r="D13" s="2456"/>
      <c r="E13" s="96"/>
      <c r="F13" s="71"/>
      <c r="G13" s="79">
        <f t="shared" ref="G13:V13" si="3">G11+G12</f>
        <v>0</v>
      </c>
      <c r="H13" s="79">
        <f t="shared" si="3"/>
        <v>0</v>
      </c>
      <c r="I13" s="79">
        <f t="shared" si="3"/>
        <v>0</v>
      </c>
      <c r="J13" s="79">
        <f t="shared" si="3"/>
        <v>0</v>
      </c>
      <c r="K13" s="79">
        <f t="shared" si="3"/>
        <v>0</v>
      </c>
      <c r="L13" s="79">
        <f t="shared" si="3"/>
        <v>0</v>
      </c>
      <c r="M13" s="79">
        <f t="shared" si="3"/>
        <v>0</v>
      </c>
      <c r="N13" s="79">
        <f t="shared" si="3"/>
        <v>0</v>
      </c>
      <c r="O13" s="79">
        <f t="shared" si="3"/>
        <v>0</v>
      </c>
      <c r="P13" s="79">
        <f t="shared" si="3"/>
        <v>0</v>
      </c>
      <c r="Q13" s="79">
        <f t="shared" si="3"/>
        <v>0</v>
      </c>
      <c r="R13" s="79">
        <f t="shared" si="3"/>
        <v>0</v>
      </c>
      <c r="S13" s="79">
        <f t="shared" si="3"/>
        <v>0</v>
      </c>
      <c r="T13" s="79">
        <f t="shared" si="3"/>
        <v>0</v>
      </c>
      <c r="U13" s="79">
        <f t="shared" si="3"/>
        <v>0</v>
      </c>
      <c r="V13" s="79">
        <f t="shared" si="3"/>
        <v>0</v>
      </c>
      <c r="W13" s="79">
        <f t="shared" ref="W13:AC13" si="4">W11+W12</f>
        <v>0</v>
      </c>
      <c r="X13" s="79">
        <f t="shared" si="4"/>
        <v>0</v>
      </c>
      <c r="Y13" s="79">
        <f t="shared" si="4"/>
        <v>0</v>
      </c>
      <c r="Z13" s="79">
        <f t="shared" si="4"/>
        <v>0</v>
      </c>
      <c r="AA13" s="79">
        <f t="shared" si="4"/>
        <v>0</v>
      </c>
      <c r="AB13" s="79">
        <f t="shared" si="4"/>
        <v>0</v>
      </c>
      <c r="AC13" s="79">
        <f t="shared" si="4"/>
        <v>0</v>
      </c>
      <c r="AD13" s="79">
        <f t="shared" ref="AD13:AJ13" si="5">AD11+AD12</f>
        <v>0</v>
      </c>
      <c r="AE13" s="79">
        <f t="shared" si="5"/>
        <v>0</v>
      </c>
      <c r="AF13" s="79">
        <f t="shared" si="5"/>
        <v>0</v>
      </c>
      <c r="AG13" s="79">
        <f t="shared" si="5"/>
        <v>0</v>
      </c>
      <c r="AH13" s="79">
        <f t="shared" si="5"/>
        <v>0</v>
      </c>
      <c r="AI13" s="79">
        <f t="shared" si="5"/>
        <v>0</v>
      </c>
      <c r="AJ13" s="79">
        <f t="shared" si="5"/>
        <v>0</v>
      </c>
      <c r="AK13" s="90">
        <f>SUM(G13:AJ13)</f>
        <v>0</v>
      </c>
      <c r="AM13" s="2399" t="s">
        <v>1084</v>
      </c>
      <c r="AN13" s="2400"/>
      <c r="AO13" s="2397">
        <v>50</v>
      </c>
      <c r="AP13" s="2398"/>
      <c r="AR13" s="2399" t="s">
        <v>1048</v>
      </c>
      <c r="AS13" s="2400"/>
      <c r="AT13" s="2397">
        <f>E15+AO13*AO5-AK7</f>
        <v>1100</v>
      </c>
      <c r="AU13" s="2398"/>
    </row>
    <row r="14" spans="1:47" ht="32.25" customHeight="1">
      <c r="A14" s="15"/>
      <c r="B14" s="2229"/>
      <c r="C14" s="2447" t="s">
        <v>624</v>
      </c>
      <c r="D14" s="2448"/>
      <c r="E14" s="96"/>
      <c r="F14" s="80"/>
      <c r="G14" s="113">
        <f t="shared" ref="G14:N14" si="6">F14-G10+G11</f>
        <v>0</v>
      </c>
      <c r="H14" s="113">
        <f t="shared" si="6"/>
        <v>0</v>
      </c>
      <c r="I14" s="113">
        <f t="shared" si="6"/>
        <v>0</v>
      </c>
      <c r="J14" s="113">
        <f t="shared" si="6"/>
        <v>0</v>
      </c>
      <c r="K14" s="113">
        <f t="shared" si="6"/>
        <v>0</v>
      </c>
      <c r="L14" s="113">
        <f t="shared" si="6"/>
        <v>0</v>
      </c>
      <c r="M14" s="113">
        <f t="shared" si="6"/>
        <v>0</v>
      </c>
      <c r="N14" s="113">
        <f t="shared" si="6"/>
        <v>0</v>
      </c>
      <c r="O14" s="113">
        <f t="shared" ref="O14:AC14" si="7">N14-O10+O11</f>
        <v>0</v>
      </c>
      <c r="P14" s="113">
        <f t="shared" si="7"/>
        <v>0</v>
      </c>
      <c r="Q14" s="113">
        <f t="shared" si="7"/>
        <v>0</v>
      </c>
      <c r="R14" s="113">
        <f t="shared" si="7"/>
        <v>0</v>
      </c>
      <c r="S14" s="113">
        <f t="shared" si="7"/>
        <v>0</v>
      </c>
      <c r="T14" s="113">
        <f t="shared" si="7"/>
        <v>0</v>
      </c>
      <c r="U14" s="113">
        <f t="shared" si="7"/>
        <v>0</v>
      </c>
      <c r="V14" s="113">
        <f t="shared" si="7"/>
        <v>0</v>
      </c>
      <c r="W14" s="113">
        <f t="shared" si="7"/>
        <v>0</v>
      </c>
      <c r="X14" s="113">
        <f t="shared" si="7"/>
        <v>0</v>
      </c>
      <c r="Y14" s="113">
        <f t="shared" si="7"/>
        <v>0</v>
      </c>
      <c r="Z14" s="113">
        <f t="shared" si="7"/>
        <v>0</v>
      </c>
      <c r="AA14" s="113">
        <f t="shared" si="7"/>
        <v>0</v>
      </c>
      <c r="AB14" s="113">
        <f t="shared" si="7"/>
        <v>0</v>
      </c>
      <c r="AC14" s="113">
        <f t="shared" si="7"/>
        <v>0</v>
      </c>
      <c r="AD14" s="113">
        <f t="shared" ref="AD14:AJ14" si="8">AC14-AD10+AD11</f>
        <v>0</v>
      </c>
      <c r="AE14" s="113">
        <f t="shared" si="8"/>
        <v>0</v>
      </c>
      <c r="AF14" s="113">
        <f t="shared" si="8"/>
        <v>0</v>
      </c>
      <c r="AG14" s="113">
        <f t="shared" si="8"/>
        <v>0</v>
      </c>
      <c r="AH14" s="113">
        <f t="shared" si="8"/>
        <v>0</v>
      </c>
      <c r="AI14" s="113">
        <f t="shared" si="8"/>
        <v>0</v>
      </c>
      <c r="AJ14" s="113">
        <f t="shared" si="8"/>
        <v>0</v>
      </c>
      <c r="AK14" s="90"/>
      <c r="AR14" s="2399" t="s">
        <v>1050</v>
      </c>
      <c r="AS14" s="2400"/>
      <c r="AT14" s="2397">
        <f>F17+AO7-AO13*AO5</f>
        <v>220</v>
      </c>
      <c r="AU14" s="2398"/>
    </row>
    <row r="15" spans="1:47" ht="32.25" customHeight="1">
      <c r="A15" s="15"/>
      <c r="B15" s="2229"/>
      <c r="C15" s="2443" t="s">
        <v>1085</v>
      </c>
      <c r="D15" s="2444"/>
      <c r="E15" s="87"/>
      <c r="F15" s="87">
        <v>3</v>
      </c>
      <c r="G15" s="81">
        <f>F15+G11-G8</f>
        <v>3</v>
      </c>
      <c r="H15" s="81">
        <f t="shared" ref="H15:AJ15" si="9">G15+H11-H8</f>
        <v>3</v>
      </c>
      <c r="I15" s="81">
        <f t="shared" si="9"/>
        <v>3</v>
      </c>
      <c r="J15" s="81">
        <f t="shared" si="9"/>
        <v>3</v>
      </c>
      <c r="K15" s="81">
        <f t="shared" si="9"/>
        <v>3</v>
      </c>
      <c r="L15" s="81">
        <f t="shared" si="9"/>
        <v>3</v>
      </c>
      <c r="M15" s="81">
        <f t="shared" si="9"/>
        <v>3</v>
      </c>
      <c r="N15" s="81">
        <f t="shared" si="9"/>
        <v>3</v>
      </c>
      <c r="O15" s="81">
        <f t="shared" si="9"/>
        <v>3</v>
      </c>
      <c r="P15" s="81">
        <f t="shared" si="9"/>
        <v>3</v>
      </c>
      <c r="Q15" s="81">
        <f t="shared" si="9"/>
        <v>3</v>
      </c>
      <c r="R15" s="81">
        <f t="shared" si="9"/>
        <v>3</v>
      </c>
      <c r="S15" s="81">
        <f t="shared" si="9"/>
        <v>3</v>
      </c>
      <c r="T15" s="81">
        <f t="shared" si="9"/>
        <v>3</v>
      </c>
      <c r="U15" s="81">
        <f t="shared" si="9"/>
        <v>3</v>
      </c>
      <c r="V15" s="81">
        <f t="shared" si="9"/>
        <v>3</v>
      </c>
      <c r="W15" s="81">
        <f t="shared" si="9"/>
        <v>3</v>
      </c>
      <c r="X15" s="81">
        <f t="shared" si="9"/>
        <v>3</v>
      </c>
      <c r="Y15" s="81">
        <f t="shared" si="9"/>
        <v>3</v>
      </c>
      <c r="Z15" s="81">
        <f t="shared" si="9"/>
        <v>3</v>
      </c>
      <c r="AA15" s="81">
        <f t="shared" si="9"/>
        <v>3</v>
      </c>
      <c r="AB15" s="81">
        <f t="shared" si="9"/>
        <v>3</v>
      </c>
      <c r="AC15" s="81">
        <f t="shared" si="9"/>
        <v>3</v>
      </c>
      <c r="AD15" s="81">
        <f t="shared" si="9"/>
        <v>3</v>
      </c>
      <c r="AE15" s="81">
        <f t="shared" si="9"/>
        <v>3</v>
      </c>
      <c r="AF15" s="81">
        <f t="shared" si="9"/>
        <v>3</v>
      </c>
      <c r="AG15" s="81">
        <f t="shared" si="9"/>
        <v>3</v>
      </c>
      <c r="AH15" s="81">
        <f t="shared" si="9"/>
        <v>3</v>
      </c>
      <c r="AI15" s="81">
        <f t="shared" si="9"/>
        <v>3</v>
      </c>
      <c r="AJ15" s="81">
        <f t="shared" si="9"/>
        <v>3</v>
      </c>
      <c r="AK15" s="82"/>
    </row>
    <row r="16" spans="1:47" ht="32.25" customHeight="1">
      <c r="A16" s="15"/>
      <c r="B16" s="2229"/>
      <c r="C16" s="2089" t="s">
        <v>627</v>
      </c>
      <c r="D16" s="2092"/>
      <c r="E16" s="96"/>
      <c r="F16" s="71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90">
        <f>SUM(G16:AJ16)</f>
        <v>0</v>
      </c>
    </row>
    <row r="17" spans="1:47" ht="32.25" customHeight="1" thickBot="1">
      <c r="A17" s="15"/>
      <c r="B17" s="2230"/>
      <c r="C17" s="2441" t="s">
        <v>1086</v>
      </c>
      <c r="D17" s="2442"/>
      <c r="E17" s="97"/>
      <c r="F17" s="108">
        <v>60</v>
      </c>
      <c r="G17" s="83">
        <f>F17-G13+G16</f>
        <v>60</v>
      </c>
      <c r="H17" s="83">
        <f t="shared" ref="H17:AJ17" si="10">G17-H13+H16</f>
        <v>60</v>
      </c>
      <c r="I17" s="83">
        <f t="shared" si="10"/>
        <v>60</v>
      </c>
      <c r="J17" s="83">
        <f t="shared" si="10"/>
        <v>60</v>
      </c>
      <c r="K17" s="83">
        <f t="shared" si="10"/>
        <v>60</v>
      </c>
      <c r="L17" s="83">
        <f t="shared" si="10"/>
        <v>60</v>
      </c>
      <c r="M17" s="83">
        <f t="shared" si="10"/>
        <v>60</v>
      </c>
      <c r="N17" s="83">
        <f t="shared" si="10"/>
        <v>60</v>
      </c>
      <c r="O17" s="83">
        <f t="shared" si="10"/>
        <v>60</v>
      </c>
      <c r="P17" s="83">
        <f t="shared" si="10"/>
        <v>60</v>
      </c>
      <c r="Q17" s="83">
        <f t="shared" si="10"/>
        <v>60</v>
      </c>
      <c r="R17" s="83">
        <f t="shared" si="10"/>
        <v>60</v>
      </c>
      <c r="S17" s="83">
        <f t="shared" si="10"/>
        <v>60</v>
      </c>
      <c r="T17" s="83">
        <f t="shared" si="10"/>
        <v>60</v>
      </c>
      <c r="U17" s="83">
        <f t="shared" si="10"/>
        <v>60</v>
      </c>
      <c r="V17" s="83">
        <f t="shared" si="10"/>
        <v>60</v>
      </c>
      <c r="W17" s="83">
        <f t="shared" si="10"/>
        <v>60</v>
      </c>
      <c r="X17" s="83">
        <f t="shared" si="10"/>
        <v>60</v>
      </c>
      <c r="Y17" s="83">
        <f t="shared" si="10"/>
        <v>60</v>
      </c>
      <c r="Z17" s="83">
        <f t="shared" si="10"/>
        <v>60</v>
      </c>
      <c r="AA17" s="83">
        <f t="shared" si="10"/>
        <v>60</v>
      </c>
      <c r="AB17" s="83">
        <f t="shared" si="10"/>
        <v>60</v>
      </c>
      <c r="AC17" s="83">
        <f t="shared" si="10"/>
        <v>60</v>
      </c>
      <c r="AD17" s="83">
        <f t="shared" si="10"/>
        <v>60</v>
      </c>
      <c r="AE17" s="83">
        <f t="shared" si="10"/>
        <v>60</v>
      </c>
      <c r="AF17" s="83">
        <f t="shared" si="10"/>
        <v>60</v>
      </c>
      <c r="AG17" s="83">
        <f t="shared" si="10"/>
        <v>60</v>
      </c>
      <c r="AH17" s="83">
        <f t="shared" si="10"/>
        <v>60</v>
      </c>
      <c r="AI17" s="83">
        <f t="shared" si="10"/>
        <v>60</v>
      </c>
      <c r="AJ17" s="83">
        <f t="shared" si="10"/>
        <v>60</v>
      </c>
      <c r="AK17" s="91"/>
    </row>
    <row r="18" spans="1:47" ht="32.25" customHeight="1">
      <c r="A18" s="15"/>
      <c r="B18" s="2228" t="s">
        <v>1087</v>
      </c>
      <c r="C18" s="2454" t="s">
        <v>120</v>
      </c>
      <c r="D18" s="2448"/>
      <c r="E18" s="94">
        <f>+E$7</f>
        <v>0</v>
      </c>
      <c r="F18" s="67"/>
      <c r="G18" s="68">
        <f>+G$7</f>
        <v>0</v>
      </c>
      <c r="H18" s="68">
        <f t="shared" ref="H18:W18" si="11">+H$7</f>
        <v>0</v>
      </c>
      <c r="I18" s="68">
        <f t="shared" si="11"/>
        <v>0</v>
      </c>
      <c r="J18" s="68">
        <f t="shared" si="11"/>
        <v>0</v>
      </c>
      <c r="K18" s="68">
        <f t="shared" si="11"/>
        <v>0</v>
      </c>
      <c r="L18" s="68">
        <f t="shared" si="11"/>
        <v>0</v>
      </c>
      <c r="M18" s="68">
        <f t="shared" si="11"/>
        <v>0</v>
      </c>
      <c r="N18" s="68">
        <f t="shared" si="11"/>
        <v>0</v>
      </c>
      <c r="O18" s="68">
        <f t="shared" si="11"/>
        <v>0</v>
      </c>
      <c r="P18" s="68">
        <f t="shared" si="11"/>
        <v>0</v>
      </c>
      <c r="Q18" s="68">
        <f t="shared" si="11"/>
        <v>0</v>
      </c>
      <c r="R18" s="68">
        <f t="shared" si="11"/>
        <v>0</v>
      </c>
      <c r="S18" s="68">
        <f t="shared" si="11"/>
        <v>0</v>
      </c>
      <c r="T18" s="68">
        <f t="shared" si="11"/>
        <v>0</v>
      </c>
      <c r="U18" s="68">
        <f t="shared" si="11"/>
        <v>0</v>
      </c>
      <c r="V18" s="68">
        <f t="shared" si="11"/>
        <v>0</v>
      </c>
      <c r="W18" s="68">
        <f t="shared" si="11"/>
        <v>0</v>
      </c>
      <c r="X18" s="68">
        <f t="shared" ref="X18:AJ18" si="12">+X$7</f>
        <v>0</v>
      </c>
      <c r="Y18" s="68">
        <f t="shared" si="12"/>
        <v>0</v>
      </c>
      <c r="Z18" s="68">
        <f t="shared" si="12"/>
        <v>0</v>
      </c>
      <c r="AA18" s="68">
        <f t="shared" si="12"/>
        <v>0</v>
      </c>
      <c r="AB18" s="68">
        <f t="shared" si="12"/>
        <v>0</v>
      </c>
      <c r="AC18" s="68">
        <f t="shared" si="12"/>
        <v>0</v>
      </c>
      <c r="AD18" s="68">
        <f t="shared" si="12"/>
        <v>0</v>
      </c>
      <c r="AE18" s="68">
        <f t="shared" si="12"/>
        <v>0</v>
      </c>
      <c r="AF18" s="68">
        <f t="shared" si="12"/>
        <v>0</v>
      </c>
      <c r="AG18" s="68">
        <f t="shared" si="12"/>
        <v>0</v>
      </c>
      <c r="AH18" s="68">
        <f t="shared" si="12"/>
        <v>0</v>
      </c>
      <c r="AI18" s="68">
        <f t="shared" si="12"/>
        <v>0</v>
      </c>
      <c r="AJ18" s="69">
        <f t="shared" si="12"/>
        <v>0</v>
      </c>
      <c r="AK18" s="70">
        <f>SUM(G18:AJ18)</f>
        <v>0</v>
      </c>
      <c r="AM18" s="2399" t="s">
        <v>1047</v>
      </c>
      <c r="AN18" s="2400"/>
      <c r="AO18" s="2403">
        <v>900</v>
      </c>
      <c r="AP18" s="2404"/>
      <c r="AQ18" s="46"/>
    </row>
    <row r="19" spans="1:47" ht="32.25" customHeight="1">
      <c r="A19" s="9"/>
      <c r="B19" s="2229"/>
      <c r="C19" s="2454" t="s">
        <v>621</v>
      </c>
      <c r="D19" s="2448"/>
      <c r="E19" s="71"/>
      <c r="F19" s="71"/>
      <c r="G19" s="72">
        <f>+G$8</f>
        <v>0</v>
      </c>
      <c r="H19" s="72">
        <f t="shared" ref="H19:AJ19" si="13">+H$8</f>
        <v>0</v>
      </c>
      <c r="I19" s="72">
        <f t="shared" si="13"/>
        <v>0</v>
      </c>
      <c r="J19" s="72">
        <f t="shared" si="13"/>
        <v>0</v>
      </c>
      <c r="K19" s="72">
        <f t="shared" si="13"/>
        <v>0</v>
      </c>
      <c r="L19" s="72">
        <f t="shared" si="13"/>
        <v>0</v>
      </c>
      <c r="M19" s="72">
        <f t="shared" si="13"/>
        <v>0</v>
      </c>
      <c r="N19" s="72">
        <f t="shared" si="13"/>
        <v>0</v>
      </c>
      <c r="O19" s="72">
        <f t="shared" si="13"/>
        <v>0</v>
      </c>
      <c r="P19" s="72">
        <f t="shared" si="13"/>
        <v>0</v>
      </c>
      <c r="Q19" s="72">
        <f t="shared" si="13"/>
        <v>0</v>
      </c>
      <c r="R19" s="72">
        <f t="shared" si="13"/>
        <v>0</v>
      </c>
      <c r="S19" s="72">
        <f t="shared" si="13"/>
        <v>0</v>
      </c>
      <c r="T19" s="72">
        <f t="shared" si="13"/>
        <v>0</v>
      </c>
      <c r="U19" s="72">
        <f t="shared" si="13"/>
        <v>0</v>
      </c>
      <c r="V19" s="72">
        <f t="shared" si="13"/>
        <v>0</v>
      </c>
      <c r="W19" s="72">
        <f t="shared" si="13"/>
        <v>0</v>
      </c>
      <c r="X19" s="72">
        <f t="shared" si="13"/>
        <v>0</v>
      </c>
      <c r="Y19" s="72">
        <f t="shared" si="13"/>
        <v>0</v>
      </c>
      <c r="Z19" s="72">
        <f t="shared" si="13"/>
        <v>0</v>
      </c>
      <c r="AA19" s="72">
        <f t="shared" si="13"/>
        <v>0</v>
      </c>
      <c r="AB19" s="72">
        <f t="shared" si="13"/>
        <v>0</v>
      </c>
      <c r="AC19" s="72">
        <f t="shared" si="13"/>
        <v>0</v>
      </c>
      <c r="AD19" s="72">
        <f t="shared" si="13"/>
        <v>0</v>
      </c>
      <c r="AE19" s="72">
        <f t="shared" si="13"/>
        <v>0</v>
      </c>
      <c r="AF19" s="72">
        <f t="shared" si="13"/>
        <v>0</v>
      </c>
      <c r="AG19" s="72">
        <f t="shared" si="13"/>
        <v>0</v>
      </c>
      <c r="AH19" s="72">
        <f t="shared" si="13"/>
        <v>0</v>
      </c>
      <c r="AI19" s="72">
        <f t="shared" si="13"/>
        <v>0</v>
      </c>
      <c r="AJ19" s="72">
        <f t="shared" si="13"/>
        <v>0</v>
      </c>
      <c r="AK19" s="89">
        <f>SUM(G19:AJ19)</f>
        <v>0</v>
      </c>
      <c r="AM19" s="2399" t="s">
        <v>1048</v>
      </c>
      <c r="AN19" s="2400"/>
      <c r="AO19" s="2397">
        <v>350</v>
      </c>
      <c r="AP19" s="2398"/>
      <c r="AQ19" s="47"/>
    </row>
    <row r="20" spans="1:47" s="34" customFormat="1" ht="32.25" customHeight="1" thickBot="1">
      <c r="A20" s="33"/>
      <c r="B20" s="2229"/>
      <c r="C20" s="2449" t="s">
        <v>622</v>
      </c>
      <c r="D20" s="2450"/>
      <c r="E20" s="95"/>
      <c r="F20" s="73"/>
      <c r="G20" s="74">
        <f t="shared" ref="G20:AJ20" si="14">F20-G18+G19</f>
        <v>0</v>
      </c>
      <c r="H20" s="74">
        <f t="shared" si="14"/>
        <v>0</v>
      </c>
      <c r="I20" s="74">
        <f t="shared" si="14"/>
        <v>0</v>
      </c>
      <c r="J20" s="74">
        <f t="shared" si="14"/>
        <v>0</v>
      </c>
      <c r="K20" s="74">
        <f t="shared" si="14"/>
        <v>0</v>
      </c>
      <c r="L20" s="74">
        <f t="shared" si="14"/>
        <v>0</v>
      </c>
      <c r="M20" s="74">
        <f t="shared" si="14"/>
        <v>0</v>
      </c>
      <c r="N20" s="74">
        <f t="shared" si="14"/>
        <v>0</v>
      </c>
      <c r="O20" s="74">
        <f t="shared" si="14"/>
        <v>0</v>
      </c>
      <c r="P20" s="74">
        <f t="shared" si="14"/>
        <v>0</v>
      </c>
      <c r="Q20" s="74">
        <f t="shared" si="14"/>
        <v>0</v>
      </c>
      <c r="R20" s="74">
        <f t="shared" si="14"/>
        <v>0</v>
      </c>
      <c r="S20" s="74">
        <f t="shared" si="14"/>
        <v>0</v>
      </c>
      <c r="T20" s="74">
        <f t="shared" si="14"/>
        <v>0</v>
      </c>
      <c r="U20" s="74">
        <f t="shared" si="14"/>
        <v>0</v>
      </c>
      <c r="V20" s="74">
        <f t="shared" si="14"/>
        <v>0</v>
      </c>
      <c r="W20" s="74">
        <f t="shared" si="14"/>
        <v>0</v>
      </c>
      <c r="X20" s="74">
        <f t="shared" si="14"/>
        <v>0</v>
      </c>
      <c r="Y20" s="74">
        <f t="shared" si="14"/>
        <v>0</v>
      </c>
      <c r="Z20" s="74">
        <f t="shared" si="14"/>
        <v>0</v>
      </c>
      <c r="AA20" s="74">
        <f t="shared" si="14"/>
        <v>0</v>
      </c>
      <c r="AB20" s="74">
        <f t="shared" si="14"/>
        <v>0</v>
      </c>
      <c r="AC20" s="74">
        <f t="shared" si="14"/>
        <v>0</v>
      </c>
      <c r="AD20" s="74">
        <f t="shared" si="14"/>
        <v>0</v>
      </c>
      <c r="AE20" s="74">
        <f t="shared" si="14"/>
        <v>0</v>
      </c>
      <c r="AF20" s="74">
        <f t="shared" si="14"/>
        <v>0</v>
      </c>
      <c r="AG20" s="74">
        <f t="shared" si="14"/>
        <v>0</v>
      </c>
      <c r="AH20" s="74">
        <f t="shared" si="14"/>
        <v>0</v>
      </c>
      <c r="AI20" s="74">
        <f t="shared" si="14"/>
        <v>0</v>
      </c>
      <c r="AJ20" s="74">
        <f t="shared" si="14"/>
        <v>0</v>
      </c>
      <c r="AK20" s="75"/>
      <c r="AM20" s="2399" t="s">
        <v>1049</v>
      </c>
      <c r="AN20" s="2400"/>
      <c r="AO20" s="2401">
        <f>AO18/AO5</f>
        <v>40.909090909090907</v>
      </c>
      <c r="AP20" s="2402"/>
      <c r="AQ20"/>
      <c r="AR20"/>
      <c r="AS20"/>
      <c r="AT20"/>
      <c r="AU20"/>
    </row>
    <row r="21" spans="1:47" s="34" customFormat="1" ht="32.25" customHeight="1" thickTop="1">
      <c r="A21" s="33"/>
      <c r="B21" s="2229"/>
      <c r="C21" s="2452" t="s">
        <v>40</v>
      </c>
      <c r="D21" s="2453"/>
      <c r="E21" s="88"/>
      <c r="F21" s="76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8">
        <f>SUM(G21:AB21)</f>
        <v>0</v>
      </c>
      <c r="AM21" s="2399" t="s">
        <v>1052</v>
      </c>
      <c r="AN21" s="2400"/>
      <c r="AO21" s="2401">
        <f>(AO19-F26)/AO5</f>
        <v>15.363636363636363</v>
      </c>
      <c r="AP21" s="2402"/>
      <c r="AQ21"/>
      <c r="AR21"/>
      <c r="AS21"/>
      <c r="AT21"/>
      <c r="AU21"/>
    </row>
    <row r="22" spans="1:47" s="34" customFormat="1" ht="32.25" customHeight="1">
      <c r="A22" s="33"/>
      <c r="B22" s="2229"/>
      <c r="C22" s="2451" t="s">
        <v>1079</v>
      </c>
      <c r="D22" s="2157"/>
      <c r="E22" s="71"/>
      <c r="F22" s="71"/>
      <c r="G22" s="72">
        <f t="shared" ref="G22:V22" si="15">+G21</f>
        <v>0</v>
      </c>
      <c r="H22" s="72">
        <f t="shared" si="15"/>
        <v>0</v>
      </c>
      <c r="I22" s="72">
        <f t="shared" si="15"/>
        <v>0</v>
      </c>
      <c r="J22" s="72">
        <f t="shared" si="15"/>
        <v>0</v>
      </c>
      <c r="K22" s="72">
        <f t="shared" si="15"/>
        <v>0</v>
      </c>
      <c r="L22" s="72">
        <f t="shared" si="15"/>
        <v>0</v>
      </c>
      <c r="M22" s="72">
        <f t="shared" si="15"/>
        <v>0</v>
      </c>
      <c r="N22" s="72">
        <f t="shared" si="15"/>
        <v>0</v>
      </c>
      <c r="O22" s="72">
        <f t="shared" si="15"/>
        <v>0</v>
      </c>
      <c r="P22" s="72">
        <f t="shared" si="15"/>
        <v>0</v>
      </c>
      <c r="Q22" s="72">
        <f t="shared" si="15"/>
        <v>0</v>
      </c>
      <c r="R22" s="72">
        <f t="shared" si="15"/>
        <v>0</v>
      </c>
      <c r="S22" s="72">
        <f t="shared" si="15"/>
        <v>0</v>
      </c>
      <c r="T22" s="72">
        <f t="shared" si="15"/>
        <v>0</v>
      </c>
      <c r="U22" s="72">
        <f t="shared" si="15"/>
        <v>0</v>
      </c>
      <c r="V22" s="72">
        <f t="shared" si="15"/>
        <v>0</v>
      </c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90">
        <f>SUM(G22:AJ22)</f>
        <v>0</v>
      </c>
      <c r="AM22" s="2399" t="s">
        <v>1080</v>
      </c>
      <c r="AN22" s="2400"/>
      <c r="AO22" s="2401">
        <f>AO20+AO21</f>
        <v>56.272727272727266</v>
      </c>
      <c r="AP22" s="2402"/>
      <c r="AQ22"/>
      <c r="AR22"/>
      <c r="AS22"/>
      <c r="AT22"/>
      <c r="AU22"/>
    </row>
    <row r="23" spans="1:47" s="34" customFormat="1" ht="32.25" customHeight="1">
      <c r="A23" s="33"/>
      <c r="B23" s="2229"/>
      <c r="C23" s="2447" t="s">
        <v>1081</v>
      </c>
      <c r="D23" s="2448"/>
      <c r="E23" s="71"/>
      <c r="F23" s="71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90">
        <f>SUM(G23:AJ23)</f>
        <v>0</v>
      </c>
      <c r="AM23" s="2399" t="s">
        <v>1082</v>
      </c>
      <c r="AN23" s="2400"/>
      <c r="AO23" s="2401">
        <v>60</v>
      </c>
      <c r="AP23" s="2402"/>
      <c r="AQ23"/>
      <c r="AR23"/>
      <c r="AS23"/>
      <c r="AT23"/>
      <c r="AU23"/>
    </row>
    <row r="24" spans="1:47" ht="32.25" customHeight="1">
      <c r="A24" s="9"/>
      <c r="B24" s="2229"/>
      <c r="C24" s="2455" t="s">
        <v>1083</v>
      </c>
      <c r="D24" s="2456"/>
      <c r="E24" s="96"/>
      <c r="F24" s="71"/>
      <c r="G24" s="79">
        <f t="shared" ref="G24:V24" si="16">G22+G23</f>
        <v>0</v>
      </c>
      <c r="H24" s="79">
        <f t="shared" si="16"/>
        <v>0</v>
      </c>
      <c r="I24" s="79">
        <f t="shared" si="16"/>
        <v>0</v>
      </c>
      <c r="J24" s="79">
        <f t="shared" si="16"/>
        <v>0</v>
      </c>
      <c r="K24" s="79">
        <f t="shared" si="16"/>
        <v>0</v>
      </c>
      <c r="L24" s="79">
        <f t="shared" si="16"/>
        <v>0</v>
      </c>
      <c r="M24" s="79">
        <f t="shared" si="16"/>
        <v>0</v>
      </c>
      <c r="N24" s="79">
        <f t="shared" si="16"/>
        <v>0</v>
      </c>
      <c r="O24" s="79">
        <f t="shared" si="16"/>
        <v>0</v>
      </c>
      <c r="P24" s="79">
        <f t="shared" si="16"/>
        <v>0</v>
      </c>
      <c r="Q24" s="79">
        <f t="shared" si="16"/>
        <v>0</v>
      </c>
      <c r="R24" s="79">
        <f t="shared" si="16"/>
        <v>0</v>
      </c>
      <c r="S24" s="79">
        <f t="shared" si="16"/>
        <v>0</v>
      </c>
      <c r="T24" s="79">
        <f t="shared" si="16"/>
        <v>0</v>
      </c>
      <c r="U24" s="79">
        <f t="shared" si="16"/>
        <v>0</v>
      </c>
      <c r="V24" s="79">
        <f t="shared" si="16"/>
        <v>0</v>
      </c>
      <c r="W24" s="79">
        <f t="shared" ref="W24:AB24" si="17">W22+W23</f>
        <v>0</v>
      </c>
      <c r="X24" s="79">
        <f t="shared" si="17"/>
        <v>0</v>
      </c>
      <c r="Y24" s="79">
        <f t="shared" si="17"/>
        <v>0</v>
      </c>
      <c r="Z24" s="79">
        <f t="shared" si="17"/>
        <v>0</v>
      </c>
      <c r="AA24" s="79">
        <f t="shared" si="17"/>
        <v>0</v>
      </c>
      <c r="AB24" s="79">
        <f t="shared" si="17"/>
        <v>0</v>
      </c>
      <c r="AC24" s="79">
        <f t="shared" ref="AC24:AJ24" si="18">AC22+AC23</f>
        <v>0</v>
      </c>
      <c r="AD24" s="79">
        <f t="shared" si="18"/>
        <v>0</v>
      </c>
      <c r="AE24" s="79">
        <f t="shared" si="18"/>
        <v>0</v>
      </c>
      <c r="AF24" s="79">
        <f t="shared" si="18"/>
        <v>0</v>
      </c>
      <c r="AG24" s="79">
        <f t="shared" si="18"/>
        <v>0</v>
      </c>
      <c r="AH24" s="79">
        <f t="shared" si="18"/>
        <v>0</v>
      </c>
      <c r="AI24" s="79">
        <f t="shared" si="18"/>
        <v>0</v>
      </c>
      <c r="AJ24" s="79">
        <f t="shared" si="18"/>
        <v>0</v>
      </c>
      <c r="AK24" s="90">
        <f>SUM(G24:AJ24)</f>
        <v>0</v>
      </c>
      <c r="AM24" s="2399" t="s">
        <v>1084</v>
      </c>
      <c r="AN24" s="2400"/>
      <c r="AO24" s="2397">
        <v>50</v>
      </c>
      <c r="AP24" s="2398"/>
      <c r="AR24" s="2399" t="s">
        <v>1048</v>
      </c>
      <c r="AS24" s="2400"/>
      <c r="AT24" s="2397">
        <f>F26+AO24*AO5-AK18</f>
        <v>1112</v>
      </c>
      <c r="AU24" s="2398"/>
    </row>
    <row r="25" spans="1:47" ht="32.25" customHeight="1">
      <c r="A25" s="9"/>
      <c r="B25" s="2229"/>
      <c r="C25" s="2447" t="s">
        <v>624</v>
      </c>
      <c r="D25" s="2448"/>
      <c r="E25" s="96"/>
      <c r="F25" s="80"/>
      <c r="G25" s="113">
        <f t="shared" ref="G25:AJ25" si="19">F25-G21+G22</f>
        <v>0</v>
      </c>
      <c r="H25" s="113">
        <f t="shared" si="19"/>
        <v>0</v>
      </c>
      <c r="I25" s="113">
        <f t="shared" si="19"/>
        <v>0</v>
      </c>
      <c r="J25" s="113">
        <f t="shared" si="19"/>
        <v>0</v>
      </c>
      <c r="K25" s="113">
        <f t="shared" si="19"/>
        <v>0</v>
      </c>
      <c r="L25" s="113">
        <f t="shared" si="19"/>
        <v>0</v>
      </c>
      <c r="M25" s="113">
        <f t="shared" si="19"/>
        <v>0</v>
      </c>
      <c r="N25" s="113">
        <f t="shared" si="19"/>
        <v>0</v>
      </c>
      <c r="O25" s="113">
        <f t="shared" si="19"/>
        <v>0</v>
      </c>
      <c r="P25" s="113">
        <f t="shared" si="19"/>
        <v>0</v>
      </c>
      <c r="Q25" s="113">
        <f t="shared" si="19"/>
        <v>0</v>
      </c>
      <c r="R25" s="113">
        <f t="shared" si="19"/>
        <v>0</v>
      </c>
      <c r="S25" s="113">
        <f t="shared" si="19"/>
        <v>0</v>
      </c>
      <c r="T25" s="113">
        <f t="shared" si="19"/>
        <v>0</v>
      </c>
      <c r="U25" s="113">
        <f t="shared" si="19"/>
        <v>0</v>
      </c>
      <c r="V25" s="113">
        <f t="shared" si="19"/>
        <v>0</v>
      </c>
      <c r="W25" s="113">
        <f t="shared" si="19"/>
        <v>0</v>
      </c>
      <c r="X25" s="113">
        <f t="shared" si="19"/>
        <v>0</v>
      </c>
      <c r="Y25" s="113">
        <f t="shared" si="19"/>
        <v>0</v>
      </c>
      <c r="Z25" s="113">
        <f t="shared" si="19"/>
        <v>0</v>
      </c>
      <c r="AA25" s="113">
        <f t="shared" si="19"/>
        <v>0</v>
      </c>
      <c r="AB25" s="113">
        <f t="shared" si="19"/>
        <v>0</v>
      </c>
      <c r="AC25" s="113">
        <f t="shared" si="19"/>
        <v>0</v>
      </c>
      <c r="AD25" s="113">
        <f t="shared" si="19"/>
        <v>0</v>
      </c>
      <c r="AE25" s="113">
        <f t="shared" si="19"/>
        <v>0</v>
      </c>
      <c r="AF25" s="113">
        <f t="shared" si="19"/>
        <v>0</v>
      </c>
      <c r="AG25" s="113">
        <f t="shared" si="19"/>
        <v>0</v>
      </c>
      <c r="AH25" s="113">
        <f t="shared" si="19"/>
        <v>0</v>
      </c>
      <c r="AI25" s="113">
        <f t="shared" si="19"/>
        <v>0</v>
      </c>
      <c r="AJ25" s="113">
        <f t="shared" si="19"/>
        <v>0</v>
      </c>
      <c r="AK25" s="90"/>
      <c r="AR25" s="2399" t="s">
        <v>1050</v>
      </c>
      <c r="AS25" s="2400"/>
      <c r="AT25" s="2397">
        <f>F28+AO18-AO24*AO5</f>
        <v>-164</v>
      </c>
      <c r="AU25" s="2398"/>
    </row>
    <row r="26" spans="1:47" ht="32.25" customHeight="1">
      <c r="A26" s="9"/>
      <c r="B26" s="2229"/>
      <c r="C26" s="2443" t="s">
        <v>1085</v>
      </c>
      <c r="D26" s="2444"/>
      <c r="E26" s="87"/>
      <c r="F26" s="87">
        <v>12</v>
      </c>
      <c r="G26" s="81">
        <f>F26+G22-G19</f>
        <v>12</v>
      </c>
      <c r="H26" s="81">
        <f t="shared" ref="H26:AJ26" si="20">G26+H22-H19</f>
        <v>12</v>
      </c>
      <c r="I26" s="81">
        <f t="shared" si="20"/>
        <v>12</v>
      </c>
      <c r="J26" s="81">
        <f t="shared" si="20"/>
        <v>12</v>
      </c>
      <c r="K26" s="81">
        <f t="shared" si="20"/>
        <v>12</v>
      </c>
      <c r="L26" s="81">
        <f t="shared" si="20"/>
        <v>12</v>
      </c>
      <c r="M26" s="81">
        <f t="shared" si="20"/>
        <v>12</v>
      </c>
      <c r="N26" s="81">
        <f t="shared" si="20"/>
        <v>12</v>
      </c>
      <c r="O26" s="81">
        <f t="shared" si="20"/>
        <v>12</v>
      </c>
      <c r="P26" s="81">
        <f t="shared" si="20"/>
        <v>12</v>
      </c>
      <c r="Q26" s="81">
        <f t="shared" si="20"/>
        <v>12</v>
      </c>
      <c r="R26" s="81">
        <f t="shared" si="20"/>
        <v>12</v>
      </c>
      <c r="S26" s="81">
        <f t="shared" si="20"/>
        <v>12</v>
      </c>
      <c r="T26" s="81">
        <f t="shared" si="20"/>
        <v>12</v>
      </c>
      <c r="U26" s="81">
        <f t="shared" si="20"/>
        <v>12</v>
      </c>
      <c r="V26" s="81">
        <f t="shared" si="20"/>
        <v>12</v>
      </c>
      <c r="W26" s="81">
        <f t="shared" si="20"/>
        <v>12</v>
      </c>
      <c r="X26" s="81">
        <f>W26+X22-X19</f>
        <v>12</v>
      </c>
      <c r="Y26" s="81">
        <f t="shared" si="20"/>
        <v>12</v>
      </c>
      <c r="Z26" s="81">
        <f t="shared" si="20"/>
        <v>12</v>
      </c>
      <c r="AA26" s="81">
        <f t="shared" si="20"/>
        <v>12</v>
      </c>
      <c r="AB26" s="81">
        <f t="shared" si="20"/>
        <v>12</v>
      </c>
      <c r="AC26" s="81">
        <f t="shared" si="20"/>
        <v>12</v>
      </c>
      <c r="AD26" s="81">
        <f t="shared" si="20"/>
        <v>12</v>
      </c>
      <c r="AE26" s="81">
        <f t="shared" si="20"/>
        <v>12</v>
      </c>
      <c r="AF26" s="81">
        <f t="shared" si="20"/>
        <v>12</v>
      </c>
      <c r="AG26" s="81">
        <f t="shared" si="20"/>
        <v>12</v>
      </c>
      <c r="AH26" s="81">
        <f t="shared" si="20"/>
        <v>12</v>
      </c>
      <c r="AI26" s="81">
        <f t="shared" si="20"/>
        <v>12</v>
      </c>
      <c r="AJ26" s="81">
        <f t="shared" si="20"/>
        <v>12</v>
      </c>
      <c r="AK26" s="82"/>
      <c r="AO26" s="48"/>
      <c r="AP26" s="48"/>
      <c r="AT26" s="48"/>
      <c r="AU26" s="48"/>
    </row>
    <row r="27" spans="1:47" ht="32.25" customHeight="1">
      <c r="A27" s="9"/>
      <c r="B27" s="2229"/>
      <c r="C27" s="2089" t="s">
        <v>627</v>
      </c>
      <c r="D27" s="2092"/>
      <c r="E27" s="96"/>
      <c r="F27" s="71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90">
        <f>SUM(G27:AJ27)</f>
        <v>0</v>
      </c>
      <c r="AT27" s="48"/>
      <c r="AU27" s="48"/>
    </row>
    <row r="28" spans="1:47" ht="32.25" customHeight="1" thickBot="1">
      <c r="A28" s="9"/>
      <c r="B28" s="2230"/>
      <c r="C28" s="2441" t="s">
        <v>1086</v>
      </c>
      <c r="D28" s="2442"/>
      <c r="E28" s="97"/>
      <c r="F28" s="108">
        <v>36</v>
      </c>
      <c r="G28" s="83">
        <f>F28-G24+G27</f>
        <v>36</v>
      </c>
      <c r="H28" s="83">
        <f t="shared" ref="H28:AJ28" si="21">G28-H24+H27</f>
        <v>36</v>
      </c>
      <c r="I28" s="83">
        <f t="shared" si="21"/>
        <v>36</v>
      </c>
      <c r="J28" s="83">
        <f t="shared" si="21"/>
        <v>36</v>
      </c>
      <c r="K28" s="83">
        <f t="shared" si="21"/>
        <v>36</v>
      </c>
      <c r="L28" s="83">
        <f t="shared" si="21"/>
        <v>36</v>
      </c>
      <c r="M28" s="83">
        <f t="shared" si="21"/>
        <v>36</v>
      </c>
      <c r="N28" s="83">
        <f t="shared" si="21"/>
        <v>36</v>
      </c>
      <c r="O28" s="83">
        <f t="shared" si="21"/>
        <v>36</v>
      </c>
      <c r="P28" s="83">
        <f t="shared" si="21"/>
        <v>36</v>
      </c>
      <c r="Q28" s="83">
        <f t="shared" si="21"/>
        <v>36</v>
      </c>
      <c r="R28" s="83">
        <f t="shared" si="21"/>
        <v>36</v>
      </c>
      <c r="S28" s="83">
        <f t="shared" si="21"/>
        <v>36</v>
      </c>
      <c r="T28" s="83">
        <f t="shared" si="21"/>
        <v>36</v>
      </c>
      <c r="U28" s="83">
        <f t="shared" si="21"/>
        <v>36</v>
      </c>
      <c r="V28" s="83">
        <f t="shared" si="21"/>
        <v>36</v>
      </c>
      <c r="W28" s="83">
        <f t="shared" si="21"/>
        <v>36</v>
      </c>
      <c r="X28" s="83">
        <f t="shared" si="21"/>
        <v>36</v>
      </c>
      <c r="Y28" s="83">
        <f t="shared" si="21"/>
        <v>36</v>
      </c>
      <c r="Z28" s="83">
        <f t="shared" si="21"/>
        <v>36</v>
      </c>
      <c r="AA28" s="83">
        <f t="shared" si="21"/>
        <v>36</v>
      </c>
      <c r="AB28" s="83">
        <f t="shared" si="21"/>
        <v>36</v>
      </c>
      <c r="AC28" s="83">
        <f t="shared" si="21"/>
        <v>36</v>
      </c>
      <c r="AD28" s="83">
        <f t="shared" si="21"/>
        <v>36</v>
      </c>
      <c r="AE28" s="83">
        <f t="shared" si="21"/>
        <v>36</v>
      </c>
      <c r="AF28" s="83">
        <f t="shared" si="21"/>
        <v>36</v>
      </c>
      <c r="AG28" s="83">
        <f t="shared" si="21"/>
        <v>36</v>
      </c>
      <c r="AH28" s="83">
        <f t="shared" si="21"/>
        <v>36</v>
      </c>
      <c r="AI28" s="83">
        <f t="shared" si="21"/>
        <v>36</v>
      </c>
      <c r="AJ28" s="83">
        <f t="shared" si="21"/>
        <v>36</v>
      </c>
      <c r="AK28" s="91"/>
    </row>
    <row r="29" spans="1:47" ht="32.25" customHeight="1">
      <c r="A29" s="9"/>
      <c r="B29" s="2228" t="s">
        <v>1088</v>
      </c>
      <c r="C29" s="2454" t="s">
        <v>120</v>
      </c>
      <c r="D29" s="2448"/>
      <c r="E29" s="94">
        <f>+E$7</f>
        <v>0</v>
      </c>
      <c r="F29" s="67"/>
      <c r="G29" s="68">
        <f>+G$7</f>
        <v>0</v>
      </c>
      <c r="H29" s="68">
        <f t="shared" ref="H29:W29" si="22">+H$7</f>
        <v>0</v>
      </c>
      <c r="I29" s="68">
        <f t="shared" si="22"/>
        <v>0</v>
      </c>
      <c r="J29" s="68">
        <f t="shared" si="22"/>
        <v>0</v>
      </c>
      <c r="K29" s="68">
        <f t="shared" si="22"/>
        <v>0</v>
      </c>
      <c r="L29" s="68">
        <f t="shared" si="22"/>
        <v>0</v>
      </c>
      <c r="M29" s="68">
        <f t="shared" si="22"/>
        <v>0</v>
      </c>
      <c r="N29" s="68">
        <f t="shared" si="22"/>
        <v>0</v>
      </c>
      <c r="O29" s="68">
        <f t="shared" si="22"/>
        <v>0</v>
      </c>
      <c r="P29" s="68">
        <f t="shared" si="22"/>
        <v>0</v>
      </c>
      <c r="Q29" s="68">
        <f t="shared" si="22"/>
        <v>0</v>
      </c>
      <c r="R29" s="68">
        <f t="shared" si="22"/>
        <v>0</v>
      </c>
      <c r="S29" s="68">
        <f t="shared" si="22"/>
        <v>0</v>
      </c>
      <c r="T29" s="68">
        <f t="shared" si="22"/>
        <v>0</v>
      </c>
      <c r="U29" s="68">
        <f t="shared" si="22"/>
        <v>0</v>
      </c>
      <c r="V29" s="68">
        <f t="shared" si="22"/>
        <v>0</v>
      </c>
      <c r="W29" s="68">
        <f t="shared" si="22"/>
        <v>0</v>
      </c>
      <c r="X29" s="68">
        <f t="shared" ref="X29:AJ29" si="23">+X$7</f>
        <v>0</v>
      </c>
      <c r="Y29" s="68">
        <f t="shared" si="23"/>
        <v>0</v>
      </c>
      <c r="Z29" s="68">
        <f t="shared" si="23"/>
        <v>0</v>
      </c>
      <c r="AA29" s="68">
        <f t="shared" si="23"/>
        <v>0</v>
      </c>
      <c r="AB29" s="68">
        <f t="shared" si="23"/>
        <v>0</v>
      </c>
      <c r="AC29" s="68">
        <f t="shared" si="23"/>
        <v>0</v>
      </c>
      <c r="AD29" s="68">
        <f t="shared" si="23"/>
        <v>0</v>
      </c>
      <c r="AE29" s="68">
        <f t="shared" si="23"/>
        <v>0</v>
      </c>
      <c r="AF29" s="68">
        <f t="shared" si="23"/>
        <v>0</v>
      </c>
      <c r="AG29" s="68">
        <f t="shared" si="23"/>
        <v>0</v>
      </c>
      <c r="AH29" s="68">
        <f t="shared" si="23"/>
        <v>0</v>
      </c>
      <c r="AI29" s="68">
        <f t="shared" si="23"/>
        <v>0</v>
      </c>
      <c r="AJ29" s="69">
        <f t="shared" si="23"/>
        <v>0</v>
      </c>
      <c r="AK29" s="70">
        <f>SUM(G29:AJ29)</f>
        <v>0</v>
      </c>
      <c r="AM29" s="2399" t="s">
        <v>1047</v>
      </c>
      <c r="AN29" s="2400"/>
      <c r="AO29" s="2403">
        <v>900</v>
      </c>
      <c r="AP29" s="2404"/>
      <c r="AQ29" s="46"/>
    </row>
    <row r="30" spans="1:47" ht="32.25" customHeight="1">
      <c r="A30" s="9"/>
      <c r="B30" s="2229"/>
      <c r="C30" s="2454" t="s">
        <v>621</v>
      </c>
      <c r="D30" s="2448"/>
      <c r="E30" s="71"/>
      <c r="F30" s="71"/>
      <c r="G30" s="72">
        <f>+G$8</f>
        <v>0</v>
      </c>
      <c r="H30" s="72">
        <f t="shared" ref="H30:AJ30" si="24">+H$8</f>
        <v>0</v>
      </c>
      <c r="I30" s="72">
        <f t="shared" si="24"/>
        <v>0</v>
      </c>
      <c r="J30" s="72">
        <f t="shared" si="24"/>
        <v>0</v>
      </c>
      <c r="K30" s="72">
        <f t="shared" si="24"/>
        <v>0</v>
      </c>
      <c r="L30" s="72">
        <f t="shared" si="24"/>
        <v>0</v>
      </c>
      <c r="M30" s="72">
        <f t="shared" si="24"/>
        <v>0</v>
      </c>
      <c r="N30" s="72">
        <f t="shared" si="24"/>
        <v>0</v>
      </c>
      <c r="O30" s="72">
        <v>0</v>
      </c>
      <c r="P30" s="72">
        <f t="shared" si="24"/>
        <v>0</v>
      </c>
      <c r="Q30" s="72">
        <f t="shared" si="24"/>
        <v>0</v>
      </c>
      <c r="R30" s="72">
        <f t="shared" si="24"/>
        <v>0</v>
      </c>
      <c r="S30" s="72">
        <f t="shared" si="24"/>
        <v>0</v>
      </c>
      <c r="T30" s="72">
        <f t="shared" si="24"/>
        <v>0</v>
      </c>
      <c r="U30" s="72">
        <f t="shared" si="24"/>
        <v>0</v>
      </c>
      <c r="V30" s="72">
        <f t="shared" si="24"/>
        <v>0</v>
      </c>
      <c r="W30" s="72">
        <f t="shared" si="24"/>
        <v>0</v>
      </c>
      <c r="X30" s="72">
        <f t="shared" si="24"/>
        <v>0</v>
      </c>
      <c r="Y30" s="72">
        <f t="shared" si="24"/>
        <v>0</v>
      </c>
      <c r="Z30" s="72">
        <f t="shared" si="24"/>
        <v>0</v>
      </c>
      <c r="AA30" s="72">
        <f t="shared" si="24"/>
        <v>0</v>
      </c>
      <c r="AB30" s="72">
        <f t="shared" si="24"/>
        <v>0</v>
      </c>
      <c r="AC30" s="72">
        <f t="shared" si="24"/>
        <v>0</v>
      </c>
      <c r="AD30" s="72">
        <f t="shared" si="24"/>
        <v>0</v>
      </c>
      <c r="AE30" s="72">
        <f t="shared" si="24"/>
        <v>0</v>
      </c>
      <c r="AF30" s="72">
        <f t="shared" si="24"/>
        <v>0</v>
      </c>
      <c r="AG30" s="72">
        <f t="shared" si="24"/>
        <v>0</v>
      </c>
      <c r="AH30" s="72">
        <f t="shared" si="24"/>
        <v>0</v>
      </c>
      <c r="AI30" s="72">
        <f t="shared" si="24"/>
        <v>0</v>
      </c>
      <c r="AJ30" s="72">
        <f t="shared" si="24"/>
        <v>0</v>
      </c>
      <c r="AK30" s="89">
        <f>SUM(G30:AJ30)</f>
        <v>0</v>
      </c>
      <c r="AM30" s="2399" t="s">
        <v>1048</v>
      </c>
      <c r="AN30" s="2400"/>
      <c r="AO30" s="2397">
        <v>400</v>
      </c>
      <c r="AP30" s="2398"/>
      <c r="AQ30" s="47"/>
    </row>
    <row r="31" spans="1:47" ht="32.25" customHeight="1" thickBot="1">
      <c r="A31" s="9"/>
      <c r="B31" s="2229"/>
      <c r="C31" s="2449" t="s">
        <v>622</v>
      </c>
      <c r="D31" s="2450"/>
      <c r="E31" s="95"/>
      <c r="F31" s="73"/>
      <c r="G31" s="74">
        <f t="shared" ref="G31:AJ31" si="25">F31-G29+G30</f>
        <v>0</v>
      </c>
      <c r="H31" s="74">
        <f t="shared" si="25"/>
        <v>0</v>
      </c>
      <c r="I31" s="74">
        <f t="shared" si="25"/>
        <v>0</v>
      </c>
      <c r="J31" s="74">
        <f t="shared" si="25"/>
        <v>0</v>
      </c>
      <c r="K31" s="74">
        <f t="shared" si="25"/>
        <v>0</v>
      </c>
      <c r="L31" s="74">
        <f t="shared" si="25"/>
        <v>0</v>
      </c>
      <c r="M31" s="74">
        <f t="shared" si="25"/>
        <v>0</v>
      </c>
      <c r="N31" s="74">
        <f t="shared" si="25"/>
        <v>0</v>
      </c>
      <c r="O31" s="74">
        <f t="shared" si="25"/>
        <v>0</v>
      </c>
      <c r="P31" s="74">
        <f t="shared" si="25"/>
        <v>0</v>
      </c>
      <c r="Q31" s="74">
        <f t="shared" si="25"/>
        <v>0</v>
      </c>
      <c r="R31" s="74">
        <f t="shared" si="25"/>
        <v>0</v>
      </c>
      <c r="S31" s="74">
        <f t="shared" si="25"/>
        <v>0</v>
      </c>
      <c r="T31" s="74">
        <f t="shared" si="25"/>
        <v>0</v>
      </c>
      <c r="U31" s="74">
        <f t="shared" si="25"/>
        <v>0</v>
      </c>
      <c r="V31" s="74">
        <f t="shared" si="25"/>
        <v>0</v>
      </c>
      <c r="W31" s="74">
        <f t="shared" si="25"/>
        <v>0</v>
      </c>
      <c r="X31" s="74">
        <f t="shared" si="25"/>
        <v>0</v>
      </c>
      <c r="Y31" s="74">
        <f t="shared" si="25"/>
        <v>0</v>
      </c>
      <c r="Z31" s="74">
        <f t="shared" si="25"/>
        <v>0</v>
      </c>
      <c r="AA31" s="74">
        <f t="shared" si="25"/>
        <v>0</v>
      </c>
      <c r="AB31" s="74">
        <f t="shared" si="25"/>
        <v>0</v>
      </c>
      <c r="AC31" s="74">
        <f t="shared" si="25"/>
        <v>0</v>
      </c>
      <c r="AD31" s="74">
        <f t="shared" si="25"/>
        <v>0</v>
      </c>
      <c r="AE31" s="74">
        <f t="shared" si="25"/>
        <v>0</v>
      </c>
      <c r="AF31" s="74">
        <f t="shared" si="25"/>
        <v>0</v>
      </c>
      <c r="AG31" s="74">
        <f t="shared" si="25"/>
        <v>0</v>
      </c>
      <c r="AH31" s="74">
        <f t="shared" si="25"/>
        <v>0</v>
      </c>
      <c r="AI31" s="74">
        <f t="shared" si="25"/>
        <v>0</v>
      </c>
      <c r="AJ31" s="74">
        <f t="shared" si="25"/>
        <v>0</v>
      </c>
      <c r="AK31" s="75"/>
      <c r="AM31" s="2399" t="s">
        <v>1049</v>
      </c>
      <c r="AN31" s="2400"/>
      <c r="AO31" s="2401">
        <f>AO29/AO5</f>
        <v>40.909090909090907</v>
      </c>
      <c r="AP31" s="2402"/>
    </row>
    <row r="32" spans="1:47" ht="32.25" customHeight="1" thickTop="1">
      <c r="A32" s="9"/>
      <c r="B32" s="2229"/>
      <c r="C32" s="2452" t="s">
        <v>40</v>
      </c>
      <c r="D32" s="2453"/>
      <c r="E32" s="88"/>
      <c r="F32" s="76"/>
      <c r="G32" s="77"/>
      <c r="H32" s="77"/>
      <c r="I32" s="77"/>
      <c r="J32" s="77"/>
      <c r="K32" s="77"/>
      <c r="L32" s="77"/>
      <c r="M32" s="77"/>
      <c r="N32" s="77">
        <v>0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8">
        <f>SUM(G32:AB32)</f>
        <v>0</v>
      </c>
      <c r="AM32" s="2399" t="s">
        <v>1052</v>
      </c>
      <c r="AN32" s="2400"/>
      <c r="AO32" s="2401">
        <f>(AO30-F37)/AO5</f>
        <v>16.863636363636363</v>
      </c>
      <c r="AP32" s="2402"/>
    </row>
    <row r="33" spans="1:47" ht="32.25" customHeight="1">
      <c r="A33" s="9"/>
      <c r="B33" s="2229"/>
      <c r="C33" s="2451" t="s">
        <v>1079</v>
      </c>
      <c r="D33" s="2157"/>
      <c r="E33" s="71"/>
      <c r="F33" s="71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90">
        <f>SUM(G33:AJ33)</f>
        <v>0</v>
      </c>
      <c r="AM33" s="2399" t="s">
        <v>1080</v>
      </c>
      <c r="AN33" s="2400"/>
      <c r="AO33" s="2401">
        <f>AO31+AO32</f>
        <v>57.772727272727266</v>
      </c>
      <c r="AP33" s="2402"/>
    </row>
    <row r="34" spans="1:47" ht="32.25" customHeight="1">
      <c r="A34" s="9"/>
      <c r="B34" s="2229"/>
      <c r="C34" s="2447" t="s">
        <v>1081</v>
      </c>
      <c r="D34" s="2448"/>
      <c r="E34" s="71"/>
      <c r="F34" s="71"/>
      <c r="G34" s="72">
        <v>0</v>
      </c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90">
        <f>SUM(G34:AJ34)</f>
        <v>0</v>
      </c>
      <c r="AM34" s="2399" t="s">
        <v>1082</v>
      </c>
      <c r="AN34" s="2400"/>
      <c r="AO34" s="2401">
        <v>60</v>
      </c>
      <c r="AP34" s="2402"/>
    </row>
    <row r="35" spans="1:47" ht="32.25" customHeight="1">
      <c r="A35" s="9"/>
      <c r="B35" s="2229"/>
      <c r="C35" s="2455" t="s">
        <v>1083</v>
      </c>
      <c r="D35" s="2456"/>
      <c r="E35" s="96"/>
      <c r="F35" s="71"/>
      <c r="G35" s="79">
        <f>G33+G34</f>
        <v>0</v>
      </c>
      <c r="H35" s="79">
        <f t="shared" ref="H35:AJ35" si="26">H33+H34</f>
        <v>0</v>
      </c>
      <c r="I35" s="79">
        <f t="shared" si="26"/>
        <v>0</v>
      </c>
      <c r="J35" s="79">
        <f t="shared" si="26"/>
        <v>0</v>
      </c>
      <c r="K35" s="79">
        <f t="shared" si="26"/>
        <v>0</v>
      </c>
      <c r="L35" s="79">
        <f t="shared" si="26"/>
        <v>0</v>
      </c>
      <c r="M35" s="79">
        <f t="shared" si="26"/>
        <v>0</v>
      </c>
      <c r="N35" s="79">
        <f t="shared" si="26"/>
        <v>0</v>
      </c>
      <c r="O35" s="79">
        <f t="shared" si="26"/>
        <v>0</v>
      </c>
      <c r="P35" s="79">
        <f t="shared" si="26"/>
        <v>0</v>
      </c>
      <c r="Q35" s="79">
        <f t="shared" si="26"/>
        <v>0</v>
      </c>
      <c r="R35" s="79">
        <f t="shared" si="26"/>
        <v>0</v>
      </c>
      <c r="S35" s="79">
        <f t="shared" si="26"/>
        <v>0</v>
      </c>
      <c r="T35" s="79">
        <f t="shared" si="26"/>
        <v>0</v>
      </c>
      <c r="U35" s="79">
        <f t="shared" si="26"/>
        <v>0</v>
      </c>
      <c r="V35" s="79">
        <f t="shared" si="26"/>
        <v>0</v>
      </c>
      <c r="W35" s="79">
        <f t="shared" si="26"/>
        <v>0</v>
      </c>
      <c r="X35" s="79">
        <f t="shared" si="26"/>
        <v>0</v>
      </c>
      <c r="Y35" s="79">
        <f t="shared" si="26"/>
        <v>0</v>
      </c>
      <c r="Z35" s="79">
        <f t="shared" si="26"/>
        <v>0</v>
      </c>
      <c r="AA35" s="79">
        <f t="shared" si="26"/>
        <v>0</v>
      </c>
      <c r="AB35" s="79">
        <f t="shared" si="26"/>
        <v>0</v>
      </c>
      <c r="AC35" s="79">
        <f t="shared" si="26"/>
        <v>0</v>
      </c>
      <c r="AD35" s="79">
        <f t="shared" si="26"/>
        <v>0</v>
      </c>
      <c r="AE35" s="79">
        <f t="shared" si="26"/>
        <v>0</v>
      </c>
      <c r="AF35" s="79">
        <f t="shared" si="26"/>
        <v>0</v>
      </c>
      <c r="AG35" s="79">
        <f t="shared" si="26"/>
        <v>0</v>
      </c>
      <c r="AH35" s="79">
        <f t="shared" si="26"/>
        <v>0</v>
      </c>
      <c r="AI35" s="79">
        <f t="shared" si="26"/>
        <v>0</v>
      </c>
      <c r="AJ35" s="79">
        <f t="shared" si="26"/>
        <v>0</v>
      </c>
      <c r="AK35" s="90">
        <f>SUM(G35:AJ35)</f>
        <v>0</v>
      </c>
      <c r="AM35" s="2399" t="s">
        <v>1084</v>
      </c>
      <c r="AN35" s="2400"/>
      <c r="AO35" s="2397">
        <v>50</v>
      </c>
      <c r="AP35" s="2398"/>
      <c r="AR35" s="2399" t="s">
        <v>1048</v>
      </c>
      <c r="AS35" s="2400"/>
      <c r="AT35" s="2397">
        <f>F37+AO35*AO5-AK29</f>
        <v>1129</v>
      </c>
      <c r="AU35" s="2398"/>
    </row>
    <row r="36" spans="1:47" ht="32.25" customHeight="1">
      <c r="A36" s="9"/>
      <c r="B36" s="2229"/>
      <c r="C36" s="2447" t="s">
        <v>624</v>
      </c>
      <c r="D36" s="2448"/>
      <c r="E36" s="96"/>
      <c r="F36" s="80"/>
      <c r="G36" s="113">
        <f t="shared" ref="G36:AJ36" si="27">F36-G32+G33</f>
        <v>0</v>
      </c>
      <c r="H36" s="113">
        <f t="shared" si="27"/>
        <v>0</v>
      </c>
      <c r="I36" s="113">
        <f t="shared" si="27"/>
        <v>0</v>
      </c>
      <c r="J36" s="113">
        <f t="shared" si="27"/>
        <v>0</v>
      </c>
      <c r="K36" s="113">
        <f t="shared" si="27"/>
        <v>0</v>
      </c>
      <c r="L36" s="113">
        <f t="shared" si="27"/>
        <v>0</v>
      </c>
      <c r="M36" s="113">
        <f t="shared" si="27"/>
        <v>0</v>
      </c>
      <c r="N36" s="113">
        <f t="shared" si="27"/>
        <v>0</v>
      </c>
      <c r="O36" s="113">
        <f t="shared" si="27"/>
        <v>0</v>
      </c>
      <c r="P36" s="113">
        <f t="shared" si="27"/>
        <v>0</v>
      </c>
      <c r="Q36" s="113">
        <f t="shared" si="27"/>
        <v>0</v>
      </c>
      <c r="R36" s="113">
        <f t="shared" si="27"/>
        <v>0</v>
      </c>
      <c r="S36" s="113">
        <f t="shared" si="27"/>
        <v>0</v>
      </c>
      <c r="T36" s="113">
        <f t="shared" si="27"/>
        <v>0</v>
      </c>
      <c r="U36" s="113">
        <f t="shared" si="27"/>
        <v>0</v>
      </c>
      <c r="V36" s="113">
        <f t="shared" si="27"/>
        <v>0</v>
      </c>
      <c r="W36" s="113">
        <f t="shared" si="27"/>
        <v>0</v>
      </c>
      <c r="X36" s="113">
        <f t="shared" si="27"/>
        <v>0</v>
      </c>
      <c r="Y36" s="113">
        <f t="shared" si="27"/>
        <v>0</v>
      </c>
      <c r="Z36" s="113">
        <f t="shared" si="27"/>
        <v>0</v>
      </c>
      <c r="AA36" s="113">
        <f t="shared" si="27"/>
        <v>0</v>
      </c>
      <c r="AB36" s="113">
        <f t="shared" si="27"/>
        <v>0</v>
      </c>
      <c r="AC36" s="113">
        <f t="shared" si="27"/>
        <v>0</v>
      </c>
      <c r="AD36" s="113">
        <f t="shared" si="27"/>
        <v>0</v>
      </c>
      <c r="AE36" s="113">
        <f t="shared" si="27"/>
        <v>0</v>
      </c>
      <c r="AF36" s="113">
        <f t="shared" si="27"/>
        <v>0</v>
      </c>
      <c r="AG36" s="113">
        <f t="shared" si="27"/>
        <v>0</v>
      </c>
      <c r="AH36" s="113">
        <f t="shared" si="27"/>
        <v>0</v>
      </c>
      <c r="AI36" s="113">
        <f t="shared" si="27"/>
        <v>0</v>
      </c>
      <c r="AJ36" s="113">
        <f t="shared" si="27"/>
        <v>0</v>
      </c>
      <c r="AK36" s="90"/>
      <c r="AR36" s="2399" t="s">
        <v>1050</v>
      </c>
      <c r="AS36" s="2400"/>
      <c r="AT36" s="2397">
        <f>F39+AO29-AO35*AO5</f>
        <v>75</v>
      </c>
      <c r="AU36" s="2398"/>
    </row>
    <row r="37" spans="1:47" ht="32.25" customHeight="1">
      <c r="A37" s="9"/>
      <c r="B37" s="2229"/>
      <c r="C37" s="2443" t="s">
        <v>1085</v>
      </c>
      <c r="D37" s="2444"/>
      <c r="E37" s="87"/>
      <c r="F37" s="87">
        <v>29</v>
      </c>
      <c r="G37" s="81">
        <f>F37+G33-G30</f>
        <v>29</v>
      </c>
      <c r="H37" s="81">
        <f t="shared" ref="H37:AJ37" si="28">G37+H33-H30</f>
        <v>29</v>
      </c>
      <c r="I37" s="81">
        <f t="shared" si="28"/>
        <v>29</v>
      </c>
      <c r="J37" s="81">
        <f t="shared" si="28"/>
        <v>29</v>
      </c>
      <c r="K37" s="81">
        <f t="shared" si="28"/>
        <v>29</v>
      </c>
      <c r="L37" s="81">
        <f t="shared" si="28"/>
        <v>29</v>
      </c>
      <c r="M37" s="81">
        <f t="shared" si="28"/>
        <v>29</v>
      </c>
      <c r="N37" s="81">
        <f t="shared" si="28"/>
        <v>29</v>
      </c>
      <c r="O37" s="81">
        <f t="shared" si="28"/>
        <v>29</v>
      </c>
      <c r="P37" s="81">
        <f t="shared" si="28"/>
        <v>29</v>
      </c>
      <c r="Q37" s="81">
        <f t="shared" si="28"/>
        <v>29</v>
      </c>
      <c r="R37" s="81">
        <f t="shared" si="28"/>
        <v>29</v>
      </c>
      <c r="S37" s="81">
        <f t="shared" si="28"/>
        <v>29</v>
      </c>
      <c r="T37" s="81">
        <f t="shared" si="28"/>
        <v>29</v>
      </c>
      <c r="U37" s="81">
        <f t="shared" si="28"/>
        <v>29</v>
      </c>
      <c r="V37" s="81">
        <f t="shared" si="28"/>
        <v>29</v>
      </c>
      <c r="W37" s="81">
        <f t="shared" si="28"/>
        <v>29</v>
      </c>
      <c r="X37" s="81">
        <f t="shared" si="28"/>
        <v>29</v>
      </c>
      <c r="Y37" s="81">
        <f t="shared" si="28"/>
        <v>29</v>
      </c>
      <c r="Z37" s="81">
        <f t="shared" si="28"/>
        <v>29</v>
      </c>
      <c r="AA37" s="81">
        <f t="shared" si="28"/>
        <v>29</v>
      </c>
      <c r="AB37" s="81">
        <f t="shared" si="28"/>
        <v>29</v>
      </c>
      <c r="AC37" s="81">
        <f t="shared" si="28"/>
        <v>29</v>
      </c>
      <c r="AD37" s="81">
        <f t="shared" si="28"/>
        <v>29</v>
      </c>
      <c r="AE37" s="81">
        <f t="shared" si="28"/>
        <v>29</v>
      </c>
      <c r="AF37" s="81">
        <f t="shared" si="28"/>
        <v>29</v>
      </c>
      <c r="AG37" s="81">
        <f t="shared" si="28"/>
        <v>29</v>
      </c>
      <c r="AH37" s="81">
        <f t="shared" si="28"/>
        <v>29</v>
      </c>
      <c r="AI37" s="81">
        <f t="shared" si="28"/>
        <v>29</v>
      </c>
      <c r="AJ37" s="81">
        <f t="shared" si="28"/>
        <v>29</v>
      </c>
      <c r="AK37" s="82"/>
    </row>
    <row r="38" spans="1:47" ht="32.25" customHeight="1">
      <c r="A38" s="9"/>
      <c r="B38" s="2229"/>
      <c r="C38" s="2089" t="s">
        <v>627</v>
      </c>
      <c r="D38" s="2092"/>
      <c r="E38" s="96"/>
      <c r="F38" s="71"/>
      <c r="G38" s="72"/>
      <c r="H38" s="72"/>
      <c r="I38" s="72"/>
      <c r="J38" s="72"/>
      <c r="K38" s="72"/>
      <c r="L38" s="72"/>
      <c r="M38" s="72"/>
      <c r="N38" s="72"/>
      <c r="O38" s="72"/>
      <c r="P38" s="114">
        <v>307</v>
      </c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90">
        <f>SUM(G38:AJ38)</f>
        <v>307</v>
      </c>
    </row>
    <row r="39" spans="1:47" ht="32.25" customHeight="1" thickBot="1">
      <c r="A39" s="9"/>
      <c r="B39" s="2230"/>
      <c r="C39" s="2441" t="s">
        <v>1086</v>
      </c>
      <c r="D39" s="2442"/>
      <c r="E39" s="97"/>
      <c r="F39" s="108">
        <v>275</v>
      </c>
      <c r="G39" s="83">
        <f>F39-G35+G38</f>
        <v>275</v>
      </c>
      <c r="H39" s="83">
        <f t="shared" ref="H39:AJ39" si="29">G39-H35+H38</f>
        <v>275</v>
      </c>
      <c r="I39" s="83">
        <f t="shared" ref="I39:T39" si="30">H39-I35+I38</f>
        <v>275</v>
      </c>
      <c r="J39" s="83">
        <f t="shared" si="30"/>
        <v>275</v>
      </c>
      <c r="K39" s="83">
        <f t="shared" si="30"/>
        <v>275</v>
      </c>
      <c r="L39" s="83">
        <f t="shared" si="30"/>
        <v>275</v>
      </c>
      <c r="M39" s="83">
        <f t="shared" si="30"/>
        <v>275</v>
      </c>
      <c r="N39" s="83">
        <f t="shared" si="30"/>
        <v>275</v>
      </c>
      <c r="O39" s="83">
        <f t="shared" si="30"/>
        <v>275</v>
      </c>
      <c r="P39" s="83">
        <f t="shared" si="30"/>
        <v>582</v>
      </c>
      <c r="Q39" s="83">
        <f t="shared" si="30"/>
        <v>582</v>
      </c>
      <c r="R39" s="83">
        <f t="shared" si="30"/>
        <v>582</v>
      </c>
      <c r="S39" s="83">
        <f t="shared" si="30"/>
        <v>582</v>
      </c>
      <c r="T39" s="83">
        <f t="shared" si="30"/>
        <v>582</v>
      </c>
      <c r="U39" s="83">
        <f t="shared" si="29"/>
        <v>582</v>
      </c>
      <c r="V39" s="83">
        <f t="shared" si="29"/>
        <v>582</v>
      </c>
      <c r="W39" s="83">
        <f t="shared" si="29"/>
        <v>582</v>
      </c>
      <c r="X39" s="83">
        <f t="shared" si="29"/>
        <v>582</v>
      </c>
      <c r="Y39" s="83">
        <f t="shared" si="29"/>
        <v>582</v>
      </c>
      <c r="Z39" s="83">
        <f t="shared" si="29"/>
        <v>582</v>
      </c>
      <c r="AA39" s="83">
        <f t="shared" si="29"/>
        <v>582</v>
      </c>
      <c r="AB39" s="83">
        <f t="shared" si="29"/>
        <v>582</v>
      </c>
      <c r="AC39" s="83">
        <f t="shared" si="29"/>
        <v>582</v>
      </c>
      <c r="AD39" s="83">
        <f t="shared" si="29"/>
        <v>582</v>
      </c>
      <c r="AE39" s="83">
        <f t="shared" si="29"/>
        <v>582</v>
      </c>
      <c r="AF39" s="83">
        <f t="shared" si="29"/>
        <v>582</v>
      </c>
      <c r="AG39" s="83">
        <f t="shared" si="29"/>
        <v>582</v>
      </c>
      <c r="AH39" s="83">
        <f t="shared" si="29"/>
        <v>582</v>
      </c>
      <c r="AI39" s="83">
        <f t="shared" si="29"/>
        <v>582</v>
      </c>
      <c r="AJ39" s="83">
        <f t="shared" si="29"/>
        <v>582</v>
      </c>
      <c r="AK39" s="91"/>
    </row>
    <row r="40" spans="1:47" ht="32.25" customHeight="1">
      <c r="A40" s="9"/>
      <c r="B40" s="2228" t="s">
        <v>1089</v>
      </c>
      <c r="C40" s="2454" t="s">
        <v>120</v>
      </c>
      <c r="D40" s="2448"/>
      <c r="E40" s="94">
        <f>+E$7</f>
        <v>0</v>
      </c>
      <c r="F40" s="67"/>
      <c r="G40" s="68">
        <f>+G$7</f>
        <v>0</v>
      </c>
      <c r="H40" s="68">
        <f t="shared" ref="H40:W40" si="31">+H$7</f>
        <v>0</v>
      </c>
      <c r="I40" s="68">
        <f t="shared" si="31"/>
        <v>0</v>
      </c>
      <c r="J40" s="68">
        <f t="shared" si="31"/>
        <v>0</v>
      </c>
      <c r="K40" s="68">
        <f t="shared" si="31"/>
        <v>0</v>
      </c>
      <c r="L40" s="68">
        <f t="shared" si="31"/>
        <v>0</v>
      </c>
      <c r="M40" s="68">
        <f t="shared" si="31"/>
        <v>0</v>
      </c>
      <c r="N40" s="68">
        <f t="shared" si="31"/>
        <v>0</v>
      </c>
      <c r="O40" s="68">
        <f t="shared" si="31"/>
        <v>0</v>
      </c>
      <c r="P40" s="68">
        <f t="shared" si="31"/>
        <v>0</v>
      </c>
      <c r="Q40" s="68">
        <f t="shared" si="31"/>
        <v>0</v>
      </c>
      <c r="R40" s="68">
        <f t="shared" si="31"/>
        <v>0</v>
      </c>
      <c r="S40" s="68">
        <f t="shared" si="31"/>
        <v>0</v>
      </c>
      <c r="T40" s="68">
        <f t="shared" si="31"/>
        <v>0</v>
      </c>
      <c r="U40" s="68">
        <f t="shared" si="31"/>
        <v>0</v>
      </c>
      <c r="V40" s="68">
        <f t="shared" si="31"/>
        <v>0</v>
      </c>
      <c r="W40" s="68">
        <f t="shared" si="31"/>
        <v>0</v>
      </c>
      <c r="X40" s="68">
        <f t="shared" ref="X40:AJ40" si="32">+X$7</f>
        <v>0</v>
      </c>
      <c r="Y40" s="68">
        <f t="shared" si="32"/>
        <v>0</v>
      </c>
      <c r="Z40" s="68">
        <f t="shared" si="32"/>
        <v>0</v>
      </c>
      <c r="AA40" s="68">
        <f t="shared" si="32"/>
        <v>0</v>
      </c>
      <c r="AB40" s="68">
        <f t="shared" si="32"/>
        <v>0</v>
      </c>
      <c r="AC40" s="68">
        <f t="shared" si="32"/>
        <v>0</v>
      </c>
      <c r="AD40" s="68">
        <f t="shared" si="32"/>
        <v>0</v>
      </c>
      <c r="AE40" s="68">
        <f t="shared" si="32"/>
        <v>0</v>
      </c>
      <c r="AF40" s="68">
        <f t="shared" si="32"/>
        <v>0</v>
      </c>
      <c r="AG40" s="68">
        <f t="shared" si="32"/>
        <v>0</v>
      </c>
      <c r="AH40" s="68">
        <f t="shared" si="32"/>
        <v>0</v>
      </c>
      <c r="AI40" s="68">
        <f t="shared" si="32"/>
        <v>0</v>
      </c>
      <c r="AJ40" s="69">
        <f t="shared" si="32"/>
        <v>0</v>
      </c>
      <c r="AK40" s="70">
        <f>SUM(G40:AJ40)</f>
        <v>0</v>
      </c>
      <c r="AM40" s="2399" t="s">
        <v>1047</v>
      </c>
      <c r="AN40" s="2400"/>
      <c r="AO40" s="2403">
        <v>900</v>
      </c>
      <c r="AP40" s="2404"/>
      <c r="AQ40" s="46"/>
    </row>
    <row r="41" spans="1:47" ht="32.25" customHeight="1">
      <c r="A41" s="37"/>
      <c r="B41" s="2229"/>
      <c r="C41" s="2454" t="s">
        <v>621</v>
      </c>
      <c r="D41" s="2448"/>
      <c r="E41" s="71"/>
      <c r="F41" s="71"/>
      <c r="G41" s="72">
        <f>+G$8</f>
        <v>0</v>
      </c>
      <c r="H41" s="72">
        <f t="shared" ref="H41:AJ41" si="33">+H$8</f>
        <v>0</v>
      </c>
      <c r="I41" s="72">
        <f t="shared" si="33"/>
        <v>0</v>
      </c>
      <c r="J41" s="72">
        <f t="shared" si="33"/>
        <v>0</v>
      </c>
      <c r="K41" s="72">
        <f t="shared" si="33"/>
        <v>0</v>
      </c>
      <c r="L41" s="72">
        <f t="shared" si="33"/>
        <v>0</v>
      </c>
      <c r="M41" s="72">
        <f t="shared" si="33"/>
        <v>0</v>
      </c>
      <c r="N41" s="72">
        <f t="shared" si="33"/>
        <v>0</v>
      </c>
      <c r="O41" s="72">
        <f t="shared" si="33"/>
        <v>0</v>
      </c>
      <c r="P41" s="72">
        <f t="shared" si="33"/>
        <v>0</v>
      </c>
      <c r="Q41" s="72">
        <f t="shared" si="33"/>
        <v>0</v>
      </c>
      <c r="R41" s="72">
        <f t="shared" si="33"/>
        <v>0</v>
      </c>
      <c r="S41" s="72">
        <f t="shared" si="33"/>
        <v>0</v>
      </c>
      <c r="T41" s="72">
        <f t="shared" si="33"/>
        <v>0</v>
      </c>
      <c r="U41" s="72">
        <f t="shared" si="33"/>
        <v>0</v>
      </c>
      <c r="V41" s="72">
        <f t="shared" si="33"/>
        <v>0</v>
      </c>
      <c r="W41" s="72">
        <f t="shared" si="33"/>
        <v>0</v>
      </c>
      <c r="X41" s="72">
        <f t="shared" si="33"/>
        <v>0</v>
      </c>
      <c r="Y41" s="72">
        <f t="shared" si="33"/>
        <v>0</v>
      </c>
      <c r="Z41" s="72">
        <f t="shared" si="33"/>
        <v>0</v>
      </c>
      <c r="AA41" s="72">
        <f t="shared" si="33"/>
        <v>0</v>
      </c>
      <c r="AB41" s="72">
        <f t="shared" si="33"/>
        <v>0</v>
      </c>
      <c r="AC41" s="72">
        <f t="shared" si="33"/>
        <v>0</v>
      </c>
      <c r="AD41" s="72">
        <f t="shared" si="33"/>
        <v>0</v>
      </c>
      <c r="AE41" s="72">
        <f t="shared" si="33"/>
        <v>0</v>
      </c>
      <c r="AF41" s="72">
        <f t="shared" si="33"/>
        <v>0</v>
      </c>
      <c r="AG41" s="72">
        <f t="shared" si="33"/>
        <v>0</v>
      </c>
      <c r="AH41" s="72">
        <f t="shared" si="33"/>
        <v>0</v>
      </c>
      <c r="AI41" s="72">
        <f t="shared" si="33"/>
        <v>0</v>
      </c>
      <c r="AJ41" s="72">
        <f t="shared" si="33"/>
        <v>0</v>
      </c>
      <c r="AK41" s="89">
        <f>SUM(G41:AJ41)</f>
        <v>0</v>
      </c>
      <c r="AM41" s="2399" t="s">
        <v>1048</v>
      </c>
      <c r="AN41" s="2400"/>
      <c r="AO41" s="2397">
        <v>300</v>
      </c>
      <c r="AP41" s="2398"/>
      <c r="AQ41" s="47"/>
    </row>
    <row r="42" spans="1:47" ht="32.25" customHeight="1" thickBot="1">
      <c r="A42" s="37"/>
      <c r="B42" s="2229"/>
      <c r="C42" s="2449" t="s">
        <v>622</v>
      </c>
      <c r="D42" s="2450"/>
      <c r="E42" s="95"/>
      <c r="F42" s="73"/>
      <c r="G42" s="74">
        <f t="shared" ref="G42:AJ42" si="34">F42-G40+G41</f>
        <v>0</v>
      </c>
      <c r="H42" s="74">
        <f t="shared" si="34"/>
        <v>0</v>
      </c>
      <c r="I42" s="74">
        <f t="shared" si="34"/>
        <v>0</v>
      </c>
      <c r="J42" s="74">
        <f t="shared" si="34"/>
        <v>0</v>
      </c>
      <c r="K42" s="74">
        <f t="shared" si="34"/>
        <v>0</v>
      </c>
      <c r="L42" s="74">
        <f t="shared" si="34"/>
        <v>0</v>
      </c>
      <c r="M42" s="74">
        <f t="shared" si="34"/>
        <v>0</v>
      </c>
      <c r="N42" s="74">
        <f t="shared" si="34"/>
        <v>0</v>
      </c>
      <c r="O42" s="74">
        <f t="shared" si="34"/>
        <v>0</v>
      </c>
      <c r="P42" s="74">
        <f t="shared" si="34"/>
        <v>0</v>
      </c>
      <c r="Q42" s="74">
        <f t="shared" si="34"/>
        <v>0</v>
      </c>
      <c r="R42" s="74">
        <f t="shared" si="34"/>
        <v>0</v>
      </c>
      <c r="S42" s="74">
        <f t="shared" si="34"/>
        <v>0</v>
      </c>
      <c r="T42" s="74">
        <f t="shared" si="34"/>
        <v>0</v>
      </c>
      <c r="U42" s="74">
        <f t="shared" si="34"/>
        <v>0</v>
      </c>
      <c r="V42" s="74">
        <f t="shared" si="34"/>
        <v>0</v>
      </c>
      <c r="W42" s="74">
        <f t="shared" si="34"/>
        <v>0</v>
      </c>
      <c r="X42" s="74">
        <f t="shared" si="34"/>
        <v>0</v>
      </c>
      <c r="Y42" s="74">
        <f t="shared" si="34"/>
        <v>0</v>
      </c>
      <c r="Z42" s="74">
        <f t="shared" si="34"/>
        <v>0</v>
      </c>
      <c r="AA42" s="74">
        <f t="shared" si="34"/>
        <v>0</v>
      </c>
      <c r="AB42" s="74">
        <f t="shared" si="34"/>
        <v>0</v>
      </c>
      <c r="AC42" s="74">
        <f t="shared" si="34"/>
        <v>0</v>
      </c>
      <c r="AD42" s="74">
        <f t="shared" si="34"/>
        <v>0</v>
      </c>
      <c r="AE42" s="74">
        <f t="shared" si="34"/>
        <v>0</v>
      </c>
      <c r="AF42" s="74">
        <f t="shared" si="34"/>
        <v>0</v>
      </c>
      <c r="AG42" s="74">
        <f t="shared" si="34"/>
        <v>0</v>
      </c>
      <c r="AH42" s="74">
        <f t="shared" si="34"/>
        <v>0</v>
      </c>
      <c r="AI42" s="74">
        <f t="shared" si="34"/>
        <v>0</v>
      </c>
      <c r="AJ42" s="74">
        <f t="shared" si="34"/>
        <v>0</v>
      </c>
      <c r="AK42" s="75"/>
      <c r="AM42" s="2399" t="s">
        <v>1049</v>
      </c>
      <c r="AN42" s="2400"/>
      <c r="AO42" s="2401">
        <f>AO40/AO5</f>
        <v>40.909090909090907</v>
      </c>
      <c r="AP42" s="2402"/>
    </row>
    <row r="43" spans="1:47" ht="32.25" customHeight="1" thickTop="1">
      <c r="A43" s="37"/>
      <c r="B43" s="2229"/>
      <c r="C43" s="2452" t="s">
        <v>40</v>
      </c>
      <c r="D43" s="2453"/>
      <c r="E43" s="88"/>
      <c r="F43" s="76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8">
        <f>SUM(G43:AB43)</f>
        <v>0</v>
      </c>
      <c r="AM43" s="2399" t="s">
        <v>1052</v>
      </c>
      <c r="AN43" s="2400"/>
      <c r="AO43" s="2401">
        <f>(AO41-F48)/AO5</f>
        <v>2.0454545454545454</v>
      </c>
      <c r="AP43" s="2402"/>
    </row>
    <row r="44" spans="1:47" ht="32.25" customHeight="1">
      <c r="A44" s="37"/>
      <c r="B44" s="2229"/>
      <c r="C44" s="2451" t="s">
        <v>1079</v>
      </c>
      <c r="D44" s="2157"/>
      <c r="E44" s="71"/>
      <c r="F44" s="71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90">
        <f>SUM(G44:AJ44)</f>
        <v>0</v>
      </c>
      <c r="AM44" s="2399" t="s">
        <v>1080</v>
      </c>
      <c r="AN44" s="2400"/>
      <c r="AO44" s="2401">
        <f>AO42+AO43</f>
        <v>42.954545454545453</v>
      </c>
      <c r="AP44" s="2402"/>
    </row>
    <row r="45" spans="1:47" ht="32.25" customHeight="1">
      <c r="A45" s="37"/>
      <c r="B45" s="2229"/>
      <c r="C45" s="2447" t="s">
        <v>1081</v>
      </c>
      <c r="D45" s="2448"/>
      <c r="E45" s="71"/>
      <c r="F45" s="71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90">
        <f>SUM(G45:AJ45)</f>
        <v>0</v>
      </c>
      <c r="AM45" s="2399" t="s">
        <v>1082</v>
      </c>
      <c r="AN45" s="2400"/>
      <c r="AO45" s="2401">
        <v>60</v>
      </c>
      <c r="AP45" s="2402"/>
    </row>
    <row r="46" spans="1:47" ht="32.25" customHeight="1">
      <c r="A46" s="37"/>
      <c r="B46" s="2229"/>
      <c r="C46" s="2455" t="s">
        <v>1083</v>
      </c>
      <c r="D46" s="2456"/>
      <c r="E46" s="96"/>
      <c r="F46" s="71"/>
      <c r="G46" s="79">
        <f>G44+G45</f>
        <v>0</v>
      </c>
      <c r="H46" s="79">
        <f t="shared" ref="H46:AJ46" si="35">H44+H45</f>
        <v>0</v>
      </c>
      <c r="I46" s="79">
        <f t="shared" si="35"/>
        <v>0</v>
      </c>
      <c r="J46" s="79">
        <f t="shared" si="35"/>
        <v>0</v>
      </c>
      <c r="K46" s="79">
        <f t="shared" si="35"/>
        <v>0</v>
      </c>
      <c r="L46" s="79">
        <f t="shared" si="35"/>
        <v>0</v>
      </c>
      <c r="M46" s="79">
        <f t="shared" si="35"/>
        <v>0</v>
      </c>
      <c r="N46" s="79">
        <f t="shared" si="35"/>
        <v>0</v>
      </c>
      <c r="O46" s="79">
        <f t="shared" si="35"/>
        <v>0</v>
      </c>
      <c r="P46" s="79">
        <f t="shared" si="35"/>
        <v>0</v>
      </c>
      <c r="Q46" s="79">
        <f t="shared" si="35"/>
        <v>0</v>
      </c>
      <c r="R46" s="79">
        <f t="shared" si="35"/>
        <v>0</v>
      </c>
      <c r="S46" s="79">
        <f>S44+S45</f>
        <v>0</v>
      </c>
      <c r="T46" s="79">
        <f t="shared" si="35"/>
        <v>0</v>
      </c>
      <c r="U46" s="79">
        <f t="shared" si="35"/>
        <v>0</v>
      </c>
      <c r="V46" s="79">
        <f t="shared" si="35"/>
        <v>0</v>
      </c>
      <c r="W46" s="79">
        <f t="shared" si="35"/>
        <v>0</v>
      </c>
      <c r="X46" s="79">
        <f t="shared" si="35"/>
        <v>0</v>
      </c>
      <c r="Y46" s="79">
        <f t="shared" si="35"/>
        <v>0</v>
      </c>
      <c r="Z46" s="79">
        <f t="shared" si="35"/>
        <v>0</v>
      </c>
      <c r="AA46" s="79">
        <f t="shared" si="35"/>
        <v>0</v>
      </c>
      <c r="AB46" s="79">
        <f t="shared" si="35"/>
        <v>0</v>
      </c>
      <c r="AC46" s="79">
        <f t="shared" si="35"/>
        <v>0</v>
      </c>
      <c r="AD46" s="79">
        <f t="shared" si="35"/>
        <v>0</v>
      </c>
      <c r="AE46" s="79">
        <f t="shared" si="35"/>
        <v>0</v>
      </c>
      <c r="AF46" s="79">
        <f t="shared" si="35"/>
        <v>0</v>
      </c>
      <c r="AG46" s="79">
        <f t="shared" si="35"/>
        <v>0</v>
      </c>
      <c r="AH46" s="79">
        <f t="shared" si="35"/>
        <v>0</v>
      </c>
      <c r="AI46" s="79">
        <f t="shared" si="35"/>
        <v>0</v>
      </c>
      <c r="AJ46" s="79">
        <f t="shared" si="35"/>
        <v>0</v>
      </c>
      <c r="AK46" s="90">
        <f>SUM(G46:AJ46)</f>
        <v>0</v>
      </c>
      <c r="AM46" s="2399" t="s">
        <v>1084</v>
      </c>
      <c r="AN46" s="2400"/>
      <c r="AO46" s="2397">
        <v>50</v>
      </c>
      <c r="AP46" s="2398"/>
      <c r="AR46" s="2399" t="s">
        <v>1048</v>
      </c>
      <c r="AS46" s="2400"/>
      <c r="AT46" s="2397">
        <f>F48+AO46*AO5-AK40</f>
        <v>1355</v>
      </c>
      <c r="AU46" s="2398"/>
    </row>
    <row r="47" spans="1:47" ht="32.25" customHeight="1">
      <c r="A47" s="37"/>
      <c r="B47" s="2229"/>
      <c r="C47" s="2447" t="s">
        <v>624</v>
      </c>
      <c r="D47" s="2448"/>
      <c r="E47" s="96"/>
      <c r="F47" s="80"/>
      <c r="G47" s="113">
        <f t="shared" ref="G47:AJ47" si="36">F47-G43+G44</f>
        <v>0</v>
      </c>
      <c r="H47" s="113">
        <f t="shared" si="36"/>
        <v>0</v>
      </c>
      <c r="I47" s="113">
        <f t="shared" si="36"/>
        <v>0</v>
      </c>
      <c r="J47" s="113">
        <f t="shared" si="36"/>
        <v>0</v>
      </c>
      <c r="K47" s="113">
        <f t="shared" si="36"/>
        <v>0</v>
      </c>
      <c r="L47" s="113">
        <f t="shared" si="36"/>
        <v>0</v>
      </c>
      <c r="M47" s="113">
        <f t="shared" si="36"/>
        <v>0</v>
      </c>
      <c r="N47" s="113">
        <f t="shared" si="36"/>
        <v>0</v>
      </c>
      <c r="O47" s="113">
        <f t="shared" si="36"/>
        <v>0</v>
      </c>
      <c r="P47" s="113">
        <f t="shared" si="36"/>
        <v>0</v>
      </c>
      <c r="Q47" s="113">
        <f t="shared" si="36"/>
        <v>0</v>
      </c>
      <c r="R47" s="113">
        <f t="shared" si="36"/>
        <v>0</v>
      </c>
      <c r="S47" s="113">
        <f t="shared" si="36"/>
        <v>0</v>
      </c>
      <c r="T47" s="113">
        <f t="shared" si="36"/>
        <v>0</v>
      </c>
      <c r="U47" s="113">
        <f t="shared" si="36"/>
        <v>0</v>
      </c>
      <c r="V47" s="113">
        <f t="shared" si="36"/>
        <v>0</v>
      </c>
      <c r="W47" s="113">
        <f t="shared" si="36"/>
        <v>0</v>
      </c>
      <c r="X47" s="113">
        <f t="shared" si="36"/>
        <v>0</v>
      </c>
      <c r="Y47" s="113">
        <f t="shared" si="36"/>
        <v>0</v>
      </c>
      <c r="Z47" s="113">
        <f t="shared" si="36"/>
        <v>0</v>
      </c>
      <c r="AA47" s="113">
        <f t="shared" si="36"/>
        <v>0</v>
      </c>
      <c r="AB47" s="113">
        <f t="shared" si="36"/>
        <v>0</v>
      </c>
      <c r="AC47" s="113">
        <f t="shared" si="36"/>
        <v>0</v>
      </c>
      <c r="AD47" s="113">
        <f t="shared" si="36"/>
        <v>0</v>
      </c>
      <c r="AE47" s="113">
        <f t="shared" si="36"/>
        <v>0</v>
      </c>
      <c r="AF47" s="113">
        <f t="shared" si="36"/>
        <v>0</v>
      </c>
      <c r="AG47" s="113">
        <f t="shared" si="36"/>
        <v>0</v>
      </c>
      <c r="AH47" s="113">
        <f t="shared" si="36"/>
        <v>0</v>
      </c>
      <c r="AI47" s="113">
        <f t="shared" si="36"/>
        <v>0</v>
      </c>
      <c r="AJ47" s="113">
        <f t="shared" si="36"/>
        <v>0</v>
      </c>
      <c r="AK47" s="90"/>
      <c r="AR47" s="2399" t="s">
        <v>1050</v>
      </c>
      <c r="AS47" s="2400"/>
      <c r="AT47" s="2397">
        <f>F50+AO40-AO46*AO5</f>
        <v>-200</v>
      </c>
      <c r="AU47" s="2398"/>
    </row>
    <row r="48" spans="1:47" ht="32.25" customHeight="1">
      <c r="A48" s="37"/>
      <c r="B48" s="2229"/>
      <c r="C48" s="2443" t="s">
        <v>1085</v>
      </c>
      <c r="D48" s="2444"/>
      <c r="E48" s="87"/>
      <c r="F48" s="87">
        <v>255</v>
      </c>
      <c r="G48" s="81">
        <f>F48+G44-G41</f>
        <v>255</v>
      </c>
      <c r="H48" s="81">
        <f t="shared" ref="H48:AJ48" si="37">G48+H44-H41</f>
        <v>255</v>
      </c>
      <c r="I48" s="81">
        <f t="shared" si="37"/>
        <v>255</v>
      </c>
      <c r="J48" s="81">
        <f t="shared" si="37"/>
        <v>255</v>
      </c>
      <c r="K48" s="81">
        <f t="shared" si="37"/>
        <v>255</v>
      </c>
      <c r="L48" s="81">
        <f t="shared" si="37"/>
        <v>255</v>
      </c>
      <c r="M48" s="81">
        <f t="shared" si="37"/>
        <v>255</v>
      </c>
      <c r="N48" s="81">
        <f t="shared" si="37"/>
        <v>255</v>
      </c>
      <c r="O48" s="81">
        <f t="shared" si="37"/>
        <v>255</v>
      </c>
      <c r="P48" s="81">
        <f t="shared" si="37"/>
        <v>255</v>
      </c>
      <c r="Q48" s="81">
        <f t="shared" si="37"/>
        <v>255</v>
      </c>
      <c r="R48" s="81">
        <f t="shared" si="37"/>
        <v>255</v>
      </c>
      <c r="S48" s="81">
        <f t="shared" si="37"/>
        <v>255</v>
      </c>
      <c r="T48" s="81">
        <f t="shared" si="37"/>
        <v>255</v>
      </c>
      <c r="U48" s="81">
        <f t="shared" si="37"/>
        <v>255</v>
      </c>
      <c r="V48" s="81">
        <f t="shared" si="37"/>
        <v>255</v>
      </c>
      <c r="W48" s="81">
        <f t="shared" si="37"/>
        <v>255</v>
      </c>
      <c r="X48" s="81">
        <f t="shared" si="37"/>
        <v>255</v>
      </c>
      <c r="Y48" s="81">
        <f t="shared" si="37"/>
        <v>255</v>
      </c>
      <c r="Z48" s="81">
        <f t="shared" si="37"/>
        <v>255</v>
      </c>
      <c r="AA48" s="81">
        <f t="shared" si="37"/>
        <v>255</v>
      </c>
      <c r="AB48" s="81">
        <f t="shared" si="37"/>
        <v>255</v>
      </c>
      <c r="AC48" s="81">
        <f t="shared" si="37"/>
        <v>255</v>
      </c>
      <c r="AD48" s="81">
        <f t="shared" si="37"/>
        <v>255</v>
      </c>
      <c r="AE48" s="81">
        <f t="shared" si="37"/>
        <v>255</v>
      </c>
      <c r="AF48" s="81">
        <f t="shared" si="37"/>
        <v>255</v>
      </c>
      <c r="AG48" s="81">
        <f t="shared" si="37"/>
        <v>255</v>
      </c>
      <c r="AH48" s="81">
        <f t="shared" si="37"/>
        <v>255</v>
      </c>
      <c r="AI48" s="81">
        <f t="shared" si="37"/>
        <v>255</v>
      </c>
      <c r="AJ48" s="81">
        <f t="shared" si="37"/>
        <v>255</v>
      </c>
      <c r="AK48" s="82"/>
    </row>
    <row r="49" spans="1:47" ht="32.25" customHeight="1">
      <c r="A49" s="37"/>
      <c r="B49" s="2229"/>
      <c r="C49" s="2089" t="s">
        <v>627</v>
      </c>
      <c r="D49" s="2092"/>
      <c r="E49" s="96"/>
      <c r="F49" s="71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90">
        <f>SUM(G49:AJ49)</f>
        <v>0</v>
      </c>
    </row>
    <row r="50" spans="1:47" ht="32.25" customHeight="1" thickBot="1">
      <c r="A50" s="38"/>
      <c r="B50" s="2230"/>
      <c r="C50" s="2441" t="s">
        <v>1086</v>
      </c>
      <c r="D50" s="2442"/>
      <c r="E50" s="97"/>
      <c r="F50" s="108">
        <v>0</v>
      </c>
      <c r="G50" s="83">
        <f>F50-G46+G49</f>
        <v>0</v>
      </c>
      <c r="H50" s="83">
        <f t="shared" ref="H50:AJ50" si="38">G50-H46+H49</f>
        <v>0</v>
      </c>
      <c r="I50" s="83">
        <f t="shared" si="38"/>
        <v>0</v>
      </c>
      <c r="J50" s="83">
        <f t="shared" si="38"/>
        <v>0</v>
      </c>
      <c r="K50" s="83">
        <f t="shared" si="38"/>
        <v>0</v>
      </c>
      <c r="L50" s="83">
        <f t="shared" si="38"/>
        <v>0</v>
      </c>
      <c r="M50" s="83">
        <f t="shared" si="38"/>
        <v>0</v>
      </c>
      <c r="N50" s="83">
        <f t="shared" si="38"/>
        <v>0</v>
      </c>
      <c r="O50" s="83">
        <f t="shared" si="38"/>
        <v>0</v>
      </c>
      <c r="P50" s="83">
        <f t="shared" si="38"/>
        <v>0</v>
      </c>
      <c r="Q50" s="83">
        <f t="shared" si="38"/>
        <v>0</v>
      </c>
      <c r="R50" s="83">
        <f t="shared" si="38"/>
        <v>0</v>
      </c>
      <c r="S50" s="83">
        <f t="shared" si="38"/>
        <v>0</v>
      </c>
      <c r="T50" s="83">
        <f t="shared" si="38"/>
        <v>0</v>
      </c>
      <c r="U50" s="83">
        <f t="shared" si="38"/>
        <v>0</v>
      </c>
      <c r="V50" s="83">
        <f t="shared" si="38"/>
        <v>0</v>
      </c>
      <c r="W50" s="83">
        <f t="shared" si="38"/>
        <v>0</v>
      </c>
      <c r="X50" s="83">
        <f t="shared" si="38"/>
        <v>0</v>
      </c>
      <c r="Y50" s="83">
        <f t="shared" si="38"/>
        <v>0</v>
      </c>
      <c r="Z50" s="83">
        <f t="shared" si="38"/>
        <v>0</v>
      </c>
      <c r="AA50" s="83">
        <f t="shared" si="38"/>
        <v>0</v>
      </c>
      <c r="AB50" s="83">
        <f t="shared" si="38"/>
        <v>0</v>
      </c>
      <c r="AC50" s="83">
        <f t="shared" si="38"/>
        <v>0</v>
      </c>
      <c r="AD50" s="83">
        <f t="shared" si="38"/>
        <v>0</v>
      </c>
      <c r="AE50" s="83">
        <f t="shared" si="38"/>
        <v>0</v>
      </c>
      <c r="AF50" s="83">
        <f t="shared" si="38"/>
        <v>0</v>
      </c>
      <c r="AG50" s="83">
        <f t="shared" si="38"/>
        <v>0</v>
      </c>
      <c r="AH50" s="83">
        <f t="shared" si="38"/>
        <v>0</v>
      </c>
      <c r="AI50" s="83">
        <f t="shared" si="38"/>
        <v>0</v>
      </c>
      <c r="AJ50" s="83">
        <f t="shared" si="38"/>
        <v>0</v>
      </c>
      <c r="AK50" s="91"/>
    </row>
    <row r="51" spans="1:47" ht="32.25" customHeight="1">
      <c r="A51" s="38"/>
      <c r="B51" s="2228" t="s">
        <v>1090</v>
      </c>
      <c r="C51" s="2454" t="s">
        <v>120</v>
      </c>
      <c r="D51" s="2448"/>
      <c r="E51" s="94">
        <f>+E$7</f>
        <v>0</v>
      </c>
      <c r="F51" s="67"/>
      <c r="G51" s="68">
        <f>+G$7</f>
        <v>0</v>
      </c>
      <c r="H51" s="68">
        <f t="shared" ref="H51:W51" si="39">+H$7</f>
        <v>0</v>
      </c>
      <c r="I51" s="68">
        <f t="shared" si="39"/>
        <v>0</v>
      </c>
      <c r="J51" s="68">
        <f t="shared" si="39"/>
        <v>0</v>
      </c>
      <c r="K51" s="68">
        <f t="shared" si="39"/>
        <v>0</v>
      </c>
      <c r="L51" s="68">
        <f t="shared" si="39"/>
        <v>0</v>
      </c>
      <c r="M51" s="68">
        <f t="shared" si="39"/>
        <v>0</v>
      </c>
      <c r="N51" s="68">
        <f t="shared" si="39"/>
        <v>0</v>
      </c>
      <c r="O51" s="68">
        <f t="shared" si="39"/>
        <v>0</v>
      </c>
      <c r="P51" s="68">
        <f t="shared" si="39"/>
        <v>0</v>
      </c>
      <c r="Q51" s="68">
        <f t="shared" si="39"/>
        <v>0</v>
      </c>
      <c r="R51" s="68">
        <f t="shared" si="39"/>
        <v>0</v>
      </c>
      <c r="S51" s="68">
        <f t="shared" si="39"/>
        <v>0</v>
      </c>
      <c r="T51" s="68">
        <f t="shared" si="39"/>
        <v>0</v>
      </c>
      <c r="U51" s="68">
        <f t="shared" si="39"/>
        <v>0</v>
      </c>
      <c r="V51" s="68">
        <f t="shared" si="39"/>
        <v>0</v>
      </c>
      <c r="W51" s="68">
        <f t="shared" si="39"/>
        <v>0</v>
      </c>
      <c r="X51" s="68">
        <f t="shared" ref="X51:AJ51" si="40">+X$7</f>
        <v>0</v>
      </c>
      <c r="Y51" s="68">
        <f t="shared" si="40"/>
        <v>0</v>
      </c>
      <c r="Z51" s="68">
        <f t="shared" si="40"/>
        <v>0</v>
      </c>
      <c r="AA51" s="68">
        <f t="shared" si="40"/>
        <v>0</v>
      </c>
      <c r="AB51" s="68">
        <f t="shared" si="40"/>
        <v>0</v>
      </c>
      <c r="AC51" s="68">
        <f t="shared" si="40"/>
        <v>0</v>
      </c>
      <c r="AD51" s="68">
        <f t="shared" si="40"/>
        <v>0</v>
      </c>
      <c r="AE51" s="68">
        <f t="shared" si="40"/>
        <v>0</v>
      </c>
      <c r="AF51" s="68">
        <f t="shared" si="40"/>
        <v>0</v>
      </c>
      <c r="AG51" s="68">
        <f t="shared" si="40"/>
        <v>0</v>
      </c>
      <c r="AH51" s="68">
        <f t="shared" si="40"/>
        <v>0</v>
      </c>
      <c r="AI51" s="68">
        <f t="shared" si="40"/>
        <v>0</v>
      </c>
      <c r="AJ51" s="69">
        <f t="shared" si="40"/>
        <v>0</v>
      </c>
      <c r="AK51" s="70">
        <f>SUM(G51:AJ51)</f>
        <v>0</v>
      </c>
      <c r="AM51" s="2399" t="s">
        <v>1047</v>
      </c>
      <c r="AN51" s="2400"/>
      <c r="AO51" s="2403">
        <v>900</v>
      </c>
      <c r="AP51" s="2404"/>
      <c r="AQ51" s="46"/>
    </row>
    <row r="52" spans="1:47" ht="32.25" customHeight="1">
      <c r="A52" s="38"/>
      <c r="B52" s="2229"/>
      <c r="C52" s="2454" t="s">
        <v>621</v>
      </c>
      <c r="D52" s="2448"/>
      <c r="E52" s="71"/>
      <c r="F52" s="71"/>
      <c r="G52" s="72">
        <f>+G$8</f>
        <v>0</v>
      </c>
      <c r="H52" s="72">
        <f t="shared" ref="H52:AJ52" si="41">+H$8</f>
        <v>0</v>
      </c>
      <c r="I52" s="72">
        <f t="shared" si="41"/>
        <v>0</v>
      </c>
      <c r="J52" s="72">
        <f t="shared" si="41"/>
        <v>0</v>
      </c>
      <c r="K52" s="72">
        <f t="shared" si="41"/>
        <v>0</v>
      </c>
      <c r="L52" s="72">
        <f t="shared" si="41"/>
        <v>0</v>
      </c>
      <c r="M52" s="72">
        <f t="shared" si="41"/>
        <v>0</v>
      </c>
      <c r="N52" s="72">
        <f t="shared" si="41"/>
        <v>0</v>
      </c>
      <c r="O52" s="72">
        <f t="shared" si="41"/>
        <v>0</v>
      </c>
      <c r="P52" s="72">
        <f t="shared" si="41"/>
        <v>0</v>
      </c>
      <c r="Q52" s="72">
        <f t="shared" si="41"/>
        <v>0</v>
      </c>
      <c r="R52" s="72">
        <f t="shared" si="41"/>
        <v>0</v>
      </c>
      <c r="S52" s="72">
        <f t="shared" si="41"/>
        <v>0</v>
      </c>
      <c r="T52" s="72">
        <f t="shared" si="41"/>
        <v>0</v>
      </c>
      <c r="U52" s="72">
        <f t="shared" si="41"/>
        <v>0</v>
      </c>
      <c r="V52" s="72">
        <f t="shared" si="41"/>
        <v>0</v>
      </c>
      <c r="W52" s="72">
        <f t="shared" si="41"/>
        <v>0</v>
      </c>
      <c r="X52" s="72">
        <f t="shared" si="41"/>
        <v>0</v>
      </c>
      <c r="Y52" s="72">
        <f t="shared" si="41"/>
        <v>0</v>
      </c>
      <c r="Z52" s="72">
        <f t="shared" si="41"/>
        <v>0</v>
      </c>
      <c r="AA52" s="72">
        <f t="shared" si="41"/>
        <v>0</v>
      </c>
      <c r="AB52" s="72">
        <f t="shared" si="41"/>
        <v>0</v>
      </c>
      <c r="AC52" s="72">
        <f t="shared" si="41"/>
        <v>0</v>
      </c>
      <c r="AD52" s="72">
        <f t="shared" si="41"/>
        <v>0</v>
      </c>
      <c r="AE52" s="72">
        <f t="shared" si="41"/>
        <v>0</v>
      </c>
      <c r="AF52" s="72">
        <f t="shared" si="41"/>
        <v>0</v>
      </c>
      <c r="AG52" s="72">
        <f t="shared" si="41"/>
        <v>0</v>
      </c>
      <c r="AH52" s="72">
        <f t="shared" si="41"/>
        <v>0</v>
      </c>
      <c r="AI52" s="72">
        <f t="shared" si="41"/>
        <v>0</v>
      </c>
      <c r="AJ52" s="72">
        <f t="shared" si="41"/>
        <v>0</v>
      </c>
      <c r="AK52" s="89">
        <f>SUM(G52:AJ52)</f>
        <v>0</v>
      </c>
      <c r="AM52" s="2399" t="s">
        <v>1048</v>
      </c>
      <c r="AN52" s="2400"/>
      <c r="AO52" s="2397">
        <v>300</v>
      </c>
      <c r="AP52" s="2398"/>
      <c r="AQ52" s="47"/>
    </row>
    <row r="53" spans="1:47" ht="32.25" customHeight="1" thickBot="1">
      <c r="A53" s="38"/>
      <c r="B53" s="2229"/>
      <c r="C53" s="2449" t="s">
        <v>622</v>
      </c>
      <c r="D53" s="2450"/>
      <c r="E53" s="95"/>
      <c r="F53" s="73"/>
      <c r="G53" s="74">
        <f t="shared" ref="G53:AJ53" si="42">F53-G51+G52</f>
        <v>0</v>
      </c>
      <c r="H53" s="74">
        <f t="shared" si="42"/>
        <v>0</v>
      </c>
      <c r="I53" s="74">
        <f t="shared" si="42"/>
        <v>0</v>
      </c>
      <c r="J53" s="74">
        <f t="shared" si="42"/>
        <v>0</v>
      </c>
      <c r="K53" s="74">
        <f t="shared" si="42"/>
        <v>0</v>
      </c>
      <c r="L53" s="74">
        <f t="shared" si="42"/>
        <v>0</v>
      </c>
      <c r="M53" s="74">
        <f t="shared" si="42"/>
        <v>0</v>
      </c>
      <c r="N53" s="74">
        <f t="shared" si="42"/>
        <v>0</v>
      </c>
      <c r="O53" s="74">
        <f t="shared" si="42"/>
        <v>0</v>
      </c>
      <c r="P53" s="74">
        <f t="shared" si="42"/>
        <v>0</v>
      </c>
      <c r="Q53" s="74">
        <f t="shared" si="42"/>
        <v>0</v>
      </c>
      <c r="R53" s="74">
        <f t="shared" si="42"/>
        <v>0</v>
      </c>
      <c r="S53" s="74">
        <f t="shared" si="42"/>
        <v>0</v>
      </c>
      <c r="T53" s="74">
        <f t="shared" si="42"/>
        <v>0</v>
      </c>
      <c r="U53" s="74">
        <f t="shared" si="42"/>
        <v>0</v>
      </c>
      <c r="V53" s="74">
        <f t="shared" si="42"/>
        <v>0</v>
      </c>
      <c r="W53" s="74">
        <f t="shared" si="42"/>
        <v>0</v>
      </c>
      <c r="X53" s="74">
        <f t="shared" si="42"/>
        <v>0</v>
      </c>
      <c r="Y53" s="74">
        <f t="shared" si="42"/>
        <v>0</v>
      </c>
      <c r="Z53" s="74">
        <f t="shared" si="42"/>
        <v>0</v>
      </c>
      <c r="AA53" s="74">
        <f t="shared" si="42"/>
        <v>0</v>
      </c>
      <c r="AB53" s="74">
        <f t="shared" si="42"/>
        <v>0</v>
      </c>
      <c r="AC53" s="74">
        <f t="shared" si="42"/>
        <v>0</v>
      </c>
      <c r="AD53" s="74">
        <f t="shared" si="42"/>
        <v>0</v>
      </c>
      <c r="AE53" s="74">
        <f t="shared" si="42"/>
        <v>0</v>
      </c>
      <c r="AF53" s="74">
        <f t="shared" si="42"/>
        <v>0</v>
      </c>
      <c r="AG53" s="74">
        <f t="shared" si="42"/>
        <v>0</v>
      </c>
      <c r="AH53" s="74">
        <f t="shared" si="42"/>
        <v>0</v>
      </c>
      <c r="AI53" s="74">
        <f t="shared" si="42"/>
        <v>0</v>
      </c>
      <c r="AJ53" s="74">
        <f t="shared" si="42"/>
        <v>0</v>
      </c>
      <c r="AK53" s="75"/>
      <c r="AM53" s="2399" t="s">
        <v>1049</v>
      </c>
      <c r="AN53" s="2400"/>
      <c r="AO53" s="2401">
        <f>AO51/AO5</f>
        <v>40.909090909090907</v>
      </c>
      <c r="AP53" s="2402"/>
    </row>
    <row r="54" spans="1:47" ht="32.25" customHeight="1" thickTop="1">
      <c r="A54" s="38"/>
      <c r="B54" s="2229"/>
      <c r="C54" s="2452" t="s">
        <v>40</v>
      </c>
      <c r="D54" s="2453"/>
      <c r="E54" s="88"/>
      <c r="F54" s="76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8">
        <f>SUM(G54:AB54)</f>
        <v>0</v>
      </c>
      <c r="AM54" s="2399" t="s">
        <v>1052</v>
      </c>
      <c r="AN54" s="2400"/>
      <c r="AO54" s="2401">
        <f>(AO52-F59)/AO5</f>
        <v>8.0909090909090917</v>
      </c>
      <c r="AP54" s="2402"/>
    </row>
    <row r="55" spans="1:47" ht="32.25" customHeight="1">
      <c r="A55" s="38"/>
      <c r="B55" s="2229"/>
      <c r="C55" s="2451" t="s">
        <v>1079</v>
      </c>
      <c r="D55" s="2157"/>
      <c r="E55" s="71"/>
      <c r="F55" s="71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90">
        <f>SUM(G55:AJ55)</f>
        <v>0</v>
      </c>
      <c r="AM55" s="2399" t="s">
        <v>1080</v>
      </c>
      <c r="AN55" s="2400"/>
      <c r="AO55" s="2401">
        <f>AO53+AO54</f>
        <v>49</v>
      </c>
      <c r="AP55" s="2402"/>
    </row>
    <row r="56" spans="1:47" ht="32.25" customHeight="1">
      <c r="A56" s="2"/>
      <c r="B56" s="2229"/>
      <c r="C56" s="2447" t="s">
        <v>1081</v>
      </c>
      <c r="D56" s="2448"/>
      <c r="E56" s="71"/>
      <c r="F56" s="71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90">
        <f>SUM(G56:AJ56)</f>
        <v>0</v>
      </c>
      <c r="AM56" s="2399" t="s">
        <v>1082</v>
      </c>
      <c r="AN56" s="2400"/>
      <c r="AO56" s="2401">
        <v>60</v>
      </c>
      <c r="AP56" s="2402"/>
    </row>
    <row r="57" spans="1:47" ht="32.25" customHeight="1">
      <c r="A57" s="2"/>
      <c r="B57" s="2229"/>
      <c r="C57" s="2455" t="s">
        <v>1083</v>
      </c>
      <c r="D57" s="2456"/>
      <c r="E57" s="96"/>
      <c r="F57" s="71"/>
      <c r="G57" s="79">
        <f>G55+G56</f>
        <v>0</v>
      </c>
      <c r="H57" s="79">
        <f t="shared" ref="H57:AJ57" si="43">H55+H56</f>
        <v>0</v>
      </c>
      <c r="I57" s="79">
        <f t="shared" si="43"/>
        <v>0</v>
      </c>
      <c r="J57" s="79">
        <f t="shared" si="43"/>
        <v>0</v>
      </c>
      <c r="K57" s="79">
        <f t="shared" si="43"/>
        <v>0</v>
      </c>
      <c r="L57" s="79">
        <f t="shared" si="43"/>
        <v>0</v>
      </c>
      <c r="M57" s="79">
        <f t="shared" si="43"/>
        <v>0</v>
      </c>
      <c r="N57" s="79">
        <f t="shared" si="43"/>
        <v>0</v>
      </c>
      <c r="O57" s="79">
        <f t="shared" si="43"/>
        <v>0</v>
      </c>
      <c r="P57" s="79">
        <f t="shared" si="43"/>
        <v>0</v>
      </c>
      <c r="Q57" s="79">
        <f t="shared" si="43"/>
        <v>0</v>
      </c>
      <c r="R57" s="79">
        <f t="shared" si="43"/>
        <v>0</v>
      </c>
      <c r="S57" s="79">
        <f t="shared" si="43"/>
        <v>0</v>
      </c>
      <c r="T57" s="79">
        <f t="shared" si="43"/>
        <v>0</v>
      </c>
      <c r="U57" s="79">
        <f t="shared" si="43"/>
        <v>0</v>
      </c>
      <c r="V57" s="79">
        <f t="shared" si="43"/>
        <v>0</v>
      </c>
      <c r="W57" s="79">
        <f t="shared" si="43"/>
        <v>0</v>
      </c>
      <c r="X57" s="79">
        <f t="shared" si="43"/>
        <v>0</v>
      </c>
      <c r="Y57" s="79">
        <f t="shared" si="43"/>
        <v>0</v>
      </c>
      <c r="Z57" s="79">
        <f t="shared" si="43"/>
        <v>0</v>
      </c>
      <c r="AA57" s="79">
        <f t="shared" si="43"/>
        <v>0</v>
      </c>
      <c r="AB57" s="79">
        <f t="shared" si="43"/>
        <v>0</v>
      </c>
      <c r="AC57" s="79">
        <f t="shared" si="43"/>
        <v>0</v>
      </c>
      <c r="AD57" s="79">
        <f t="shared" si="43"/>
        <v>0</v>
      </c>
      <c r="AE57" s="79">
        <f t="shared" si="43"/>
        <v>0</v>
      </c>
      <c r="AF57" s="79">
        <f t="shared" si="43"/>
        <v>0</v>
      </c>
      <c r="AG57" s="79">
        <f t="shared" si="43"/>
        <v>0</v>
      </c>
      <c r="AH57" s="79">
        <f t="shared" si="43"/>
        <v>0</v>
      </c>
      <c r="AI57" s="79">
        <f t="shared" si="43"/>
        <v>0</v>
      </c>
      <c r="AJ57" s="79">
        <f t="shared" si="43"/>
        <v>0</v>
      </c>
      <c r="AK57" s="90">
        <f>SUM(G57:AJ57)</f>
        <v>0</v>
      </c>
      <c r="AM57" s="2399" t="s">
        <v>1084</v>
      </c>
      <c r="AN57" s="2400"/>
      <c r="AO57" s="2397">
        <v>50</v>
      </c>
      <c r="AP57" s="2398"/>
      <c r="AR57" s="2399" t="s">
        <v>1048</v>
      </c>
      <c r="AS57" s="2400"/>
      <c r="AT57" s="2397">
        <f>F59+AO57*AO5-AK51</f>
        <v>1222</v>
      </c>
      <c r="AU57" s="2398"/>
    </row>
    <row r="58" spans="1:47" ht="32.25" customHeight="1">
      <c r="A58" s="37"/>
      <c r="B58" s="2229"/>
      <c r="C58" s="2447" t="s">
        <v>624</v>
      </c>
      <c r="D58" s="2448"/>
      <c r="E58" s="96"/>
      <c r="F58" s="80"/>
      <c r="G58" s="113">
        <f t="shared" ref="G58:AJ58" si="44">F58-G54+G55</f>
        <v>0</v>
      </c>
      <c r="H58" s="113">
        <f t="shared" si="44"/>
        <v>0</v>
      </c>
      <c r="I58" s="113">
        <f t="shared" si="44"/>
        <v>0</v>
      </c>
      <c r="J58" s="113">
        <f t="shared" si="44"/>
        <v>0</v>
      </c>
      <c r="K58" s="113">
        <f t="shared" si="44"/>
        <v>0</v>
      </c>
      <c r="L58" s="113">
        <f t="shared" si="44"/>
        <v>0</v>
      </c>
      <c r="M58" s="113">
        <f t="shared" si="44"/>
        <v>0</v>
      </c>
      <c r="N58" s="113">
        <f t="shared" si="44"/>
        <v>0</v>
      </c>
      <c r="O58" s="113">
        <f t="shared" si="44"/>
        <v>0</v>
      </c>
      <c r="P58" s="113">
        <f t="shared" si="44"/>
        <v>0</v>
      </c>
      <c r="Q58" s="113">
        <f t="shared" si="44"/>
        <v>0</v>
      </c>
      <c r="R58" s="113">
        <f t="shared" si="44"/>
        <v>0</v>
      </c>
      <c r="S58" s="113">
        <f t="shared" si="44"/>
        <v>0</v>
      </c>
      <c r="T58" s="113">
        <f t="shared" si="44"/>
        <v>0</v>
      </c>
      <c r="U58" s="113">
        <f t="shared" si="44"/>
        <v>0</v>
      </c>
      <c r="V58" s="113">
        <f t="shared" si="44"/>
        <v>0</v>
      </c>
      <c r="W58" s="113">
        <f t="shared" si="44"/>
        <v>0</v>
      </c>
      <c r="X58" s="113">
        <f t="shared" si="44"/>
        <v>0</v>
      </c>
      <c r="Y58" s="113">
        <f t="shared" si="44"/>
        <v>0</v>
      </c>
      <c r="Z58" s="113">
        <f t="shared" si="44"/>
        <v>0</v>
      </c>
      <c r="AA58" s="113">
        <f t="shared" si="44"/>
        <v>0</v>
      </c>
      <c r="AB58" s="113">
        <f t="shared" si="44"/>
        <v>0</v>
      </c>
      <c r="AC58" s="113">
        <f t="shared" si="44"/>
        <v>0</v>
      </c>
      <c r="AD58" s="113">
        <f t="shared" si="44"/>
        <v>0</v>
      </c>
      <c r="AE58" s="113">
        <f t="shared" si="44"/>
        <v>0</v>
      </c>
      <c r="AF58" s="113">
        <f t="shared" si="44"/>
        <v>0</v>
      </c>
      <c r="AG58" s="113">
        <f t="shared" si="44"/>
        <v>0</v>
      </c>
      <c r="AH58" s="113">
        <f t="shared" si="44"/>
        <v>0</v>
      </c>
      <c r="AI58" s="113">
        <f t="shared" si="44"/>
        <v>0</v>
      </c>
      <c r="AJ58" s="113">
        <f t="shared" si="44"/>
        <v>0</v>
      </c>
      <c r="AK58" s="90"/>
      <c r="AR58" s="2399" t="s">
        <v>1050</v>
      </c>
      <c r="AS58" s="2400"/>
      <c r="AT58" s="2397">
        <f>F61+AO51-AO57*AO5</f>
        <v>-126</v>
      </c>
      <c r="AU58" s="2398"/>
    </row>
    <row r="59" spans="1:47" ht="32.25" customHeight="1">
      <c r="A59" s="38"/>
      <c r="B59" s="2229"/>
      <c r="C59" s="2443" t="s">
        <v>1085</v>
      </c>
      <c r="D59" s="2444"/>
      <c r="E59" s="87"/>
      <c r="F59" s="87">
        <v>122</v>
      </c>
      <c r="G59" s="81">
        <f>F59+G55-G52</f>
        <v>122</v>
      </c>
      <c r="H59" s="81">
        <f t="shared" ref="H59:AJ59" si="45">G59+H55-H52</f>
        <v>122</v>
      </c>
      <c r="I59" s="81">
        <f t="shared" si="45"/>
        <v>122</v>
      </c>
      <c r="J59" s="81">
        <f t="shared" si="45"/>
        <v>122</v>
      </c>
      <c r="K59" s="81">
        <f t="shared" si="45"/>
        <v>122</v>
      </c>
      <c r="L59" s="81">
        <f t="shared" si="45"/>
        <v>122</v>
      </c>
      <c r="M59" s="81">
        <f t="shared" si="45"/>
        <v>122</v>
      </c>
      <c r="N59" s="81">
        <f t="shared" si="45"/>
        <v>122</v>
      </c>
      <c r="O59" s="81">
        <f t="shared" si="45"/>
        <v>122</v>
      </c>
      <c r="P59" s="81">
        <f t="shared" si="45"/>
        <v>122</v>
      </c>
      <c r="Q59" s="81">
        <f t="shared" si="45"/>
        <v>122</v>
      </c>
      <c r="R59" s="81">
        <f t="shared" si="45"/>
        <v>122</v>
      </c>
      <c r="S59" s="81">
        <f t="shared" si="45"/>
        <v>122</v>
      </c>
      <c r="T59" s="81">
        <f t="shared" si="45"/>
        <v>122</v>
      </c>
      <c r="U59" s="81">
        <f t="shared" si="45"/>
        <v>122</v>
      </c>
      <c r="V59" s="81">
        <f t="shared" si="45"/>
        <v>122</v>
      </c>
      <c r="W59" s="81">
        <f t="shared" si="45"/>
        <v>122</v>
      </c>
      <c r="X59" s="81">
        <f t="shared" si="45"/>
        <v>122</v>
      </c>
      <c r="Y59" s="81">
        <f t="shared" si="45"/>
        <v>122</v>
      </c>
      <c r="Z59" s="81">
        <f t="shared" si="45"/>
        <v>122</v>
      </c>
      <c r="AA59" s="81">
        <f t="shared" si="45"/>
        <v>122</v>
      </c>
      <c r="AB59" s="81">
        <f t="shared" si="45"/>
        <v>122</v>
      </c>
      <c r="AC59" s="81">
        <f t="shared" si="45"/>
        <v>122</v>
      </c>
      <c r="AD59" s="81">
        <f t="shared" si="45"/>
        <v>122</v>
      </c>
      <c r="AE59" s="81">
        <f t="shared" si="45"/>
        <v>122</v>
      </c>
      <c r="AF59" s="81">
        <f t="shared" si="45"/>
        <v>122</v>
      </c>
      <c r="AG59" s="81">
        <f t="shared" si="45"/>
        <v>122</v>
      </c>
      <c r="AH59" s="81">
        <f t="shared" si="45"/>
        <v>122</v>
      </c>
      <c r="AI59" s="81">
        <f t="shared" si="45"/>
        <v>122</v>
      </c>
      <c r="AJ59" s="81">
        <f t="shared" si="45"/>
        <v>122</v>
      </c>
      <c r="AK59" s="82"/>
    </row>
    <row r="60" spans="1:47" ht="32.25" customHeight="1">
      <c r="A60" s="38"/>
      <c r="B60" s="2229"/>
      <c r="C60" s="2089" t="s">
        <v>627</v>
      </c>
      <c r="D60" s="2092"/>
      <c r="E60" s="96"/>
      <c r="F60" s="71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84"/>
      <c r="AK60" s="90">
        <f>SUM(G60:AJ60)</f>
        <v>0</v>
      </c>
    </row>
    <row r="61" spans="1:47" ht="32.25" customHeight="1" thickBot="1">
      <c r="A61" s="38"/>
      <c r="B61" s="2230"/>
      <c r="C61" s="2441" t="s">
        <v>1086</v>
      </c>
      <c r="D61" s="2442"/>
      <c r="E61" s="97"/>
      <c r="F61" s="108">
        <v>74</v>
      </c>
      <c r="G61" s="85">
        <f>F61-G57+G60</f>
        <v>74</v>
      </c>
      <c r="H61" s="85">
        <f t="shared" ref="H61:AJ61" si="46">G61-H57+H60</f>
        <v>74</v>
      </c>
      <c r="I61" s="85">
        <f t="shared" si="46"/>
        <v>74</v>
      </c>
      <c r="J61" s="85">
        <f t="shared" si="46"/>
        <v>74</v>
      </c>
      <c r="K61" s="85">
        <f t="shared" si="46"/>
        <v>74</v>
      </c>
      <c r="L61" s="85">
        <f t="shared" si="46"/>
        <v>74</v>
      </c>
      <c r="M61" s="85">
        <f t="shared" si="46"/>
        <v>74</v>
      </c>
      <c r="N61" s="85">
        <f t="shared" si="46"/>
        <v>74</v>
      </c>
      <c r="O61" s="85">
        <f t="shared" si="46"/>
        <v>74</v>
      </c>
      <c r="P61" s="85">
        <f t="shared" si="46"/>
        <v>74</v>
      </c>
      <c r="Q61" s="85">
        <f t="shared" si="46"/>
        <v>74</v>
      </c>
      <c r="R61" s="85">
        <f t="shared" si="46"/>
        <v>74</v>
      </c>
      <c r="S61" s="85">
        <f t="shared" si="46"/>
        <v>74</v>
      </c>
      <c r="T61" s="85">
        <f t="shared" si="46"/>
        <v>74</v>
      </c>
      <c r="U61" s="85">
        <f t="shared" si="46"/>
        <v>74</v>
      </c>
      <c r="V61" s="85">
        <f t="shared" si="46"/>
        <v>74</v>
      </c>
      <c r="W61" s="85">
        <f t="shared" si="46"/>
        <v>74</v>
      </c>
      <c r="X61" s="85">
        <f t="shared" si="46"/>
        <v>74</v>
      </c>
      <c r="Y61" s="85">
        <f t="shared" si="46"/>
        <v>74</v>
      </c>
      <c r="Z61" s="85">
        <f t="shared" si="46"/>
        <v>74</v>
      </c>
      <c r="AA61" s="85">
        <f t="shared" si="46"/>
        <v>74</v>
      </c>
      <c r="AB61" s="85">
        <f t="shared" si="46"/>
        <v>74</v>
      </c>
      <c r="AC61" s="85">
        <f t="shared" si="46"/>
        <v>74</v>
      </c>
      <c r="AD61" s="85">
        <f t="shared" si="46"/>
        <v>74</v>
      </c>
      <c r="AE61" s="85">
        <f t="shared" si="46"/>
        <v>74</v>
      </c>
      <c r="AF61" s="85">
        <f t="shared" si="46"/>
        <v>74</v>
      </c>
      <c r="AG61" s="85">
        <f t="shared" si="46"/>
        <v>74</v>
      </c>
      <c r="AH61" s="85">
        <f t="shared" si="46"/>
        <v>74</v>
      </c>
      <c r="AI61" s="85">
        <f t="shared" si="46"/>
        <v>74</v>
      </c>
      <c r="AJ61" s="86">
        <f t="shared" si="46"/>
        <v>74</v>
      </c>
      <c r="AK61" s="91"/>
    </row>
    <row r="62" spans="1:47" ht="32.25" customHeight="1">
      <c r="A62" s="38"/>
    </row>
    <row r="63" spans="1:47" ht="32.25" customHeight="1">
      <c r="A63" s="38"/>
    </row>
    <row r="64" spans="1:47" ht="32.25" customHeight="1">
      <c r="A64" s="38"/>
    </row>
    <row r="65" spans="1:37" ht="32.25" customHeight="1">
      <c r="A65" s="2"/>
    </row>
    <row r="66" spans="1:37" ht="32.25" customHeight="1">
      <c r="A66" s="2"/>
    </row>
    <row r="67" spans="1:37" ht="32.25" customHeight="1">
      <c r="A67" s="37"/>
    </row>
    <row r="68" spans="1:37" ht="33" customHeight="1">
      <c r="A68" s="9"/>
    </row>
    <row r="69" spans="1:37" ht="33" customHeight="1">
      <c r="A69" s="9"/>
    </row>
    <row r="70" spans="1:37" ht="33" customHeight="1">
      <c r="A70" s="9"/>
    </row>
    <row r="71" spans="1:37" ht="33" customHeight="1">
      <c r="A71" s="9"/>
    </row>
    <row r="72" spans="1:37" ht="33" customHeight="1">
      <c r="A72" s="9"/>
    </row>
    <row r="74" spans="1:37" ht="16.8" thickBot="1"/>
    <row r="75" spans="1:37" ht="409.6">
      <c r="B75" s="2228" t="s">
        <v>1091</v>
      </c>
      <c r="C75" s="2454" t="s">
        <v>120</v>
      </c>
      <c r="D75" s="2448"/>
      <c r="E75" s="98"/>
      <c r="F75" s="39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7"/>
      <c r="Y75" s="17"/>
      <c r="Z75" s="17"/>
      <c r="AA75" s="16"/>
      <c r="AB75" s="18" t="s">
        <v>1092</v>
      </c>
      <c r="AC75" s="16"/>
      <c r="AD75" s="16"/>
      <c r="AE75" s="16"/>
      <c r="AF75" s="16"/>
      <c r="AG75" s="16"/>
      <c r="AH75" s="16"/>
      <c r="AI75" s="16"/>
      <c r="AJ75" s="19"/>
      <c r="AK75" s="20"/>
    </row>
    <row r="76" spans="1:37" ht="25.8">
      <c r="B76" s="2229"/>
      <c r="C76" s="2454" t="s">
        <v>621</v>
      </c>
      <c r="D76" s="2448"/>
      <c r="E76" s="99"/>
      <c r="F76" s="40"/>
      <c r="G76" s="22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4"/>
      <c r="Y76" s="24"/>
      <c r="Z76" s="24"/>
      <c r="AA76" s="23"/>
      <c r="AB76" s="25"/>
      <c r="AC76" s="23"/>
      <c r="AD76" s="23"/>
      <c r="AE76" s="23"/>
      <c r="AF76" s="23"/>
      <c r="AG76" s="23"/>
      <c r="AH76" s="23"/>
      <c r="AI76" s="23"/>
      <c r="AJ76" s="26"/>
      <c r="AK76" s="27"/>
    </row>
    <row r="77" spans="1:37" ht="25.8">
      <c r="B77" s="2229"/>
      <c r="C77" s="2455" t="s">
        <v>622</v>
      </c>
      <c r="D77" s="2456"/>
      <c r="E77" s="71"/>
      <c r="F77" s="21"/>
      <c r="G77" s="44">
        <f>G75-F77-G76</f>
        <v>0</v>
      </c>
      <c r="H77" s="44">
        <f t="shared" ref="H77:W77" si="47">G77+H75-H76</f>
        <v>0</v>
      </c>
      <c r="I77" s="44">
        <f t="shared" si="47"/>
        <v>0</v>
      </c>
      <c r="J77" s="44">
        <f t="shared" si="47"/>
        <v>0</v>
      </c>
      <c r="K77" s="44">
        <f t="shared" si="47"/>
        <v>0</v>
      </c>
      <c r="L77" s="44">
        <f t="shared" si="47"/>
        <v>0</v>
      </c>
      <c r="M77" s="44">
        <f t="shared" si="47"/>
        <v>0</v>
      </c>
      <c r="N77" s="44">
        <f t="shared" si="47"/>
        <v>0</v>
      </c>
      <c r="O77" s="44">
        <f t="shared" si="47"/>
        <v>0</v>
      </c>
      <c r="P77" s="44">
        <f t="shared" si="47"/>
        <v>0</v>
      </c>
      <c r="Q77" s="44">
        <f t="shared" si="47"/>
        <v>0</v>
      </c>
      <c r="R77" s="44">
        <f t="shared" si="47"/>
        <v>0</v>
      </c>
      <c r="S77" s="44">
        <f t="shared" si="47"/>
        <v>0</v>
      </c>
      <c r="T77" s="44">
        <f t="shared" si="47"/>
        <v>0</v>
      </c>
      <c r="U77" s="44">
        <f t="shared" si="47"/>
        <v>0</v>
      </c>
      <c r="V77" s="44">
        <f t="shared" si="47"/>
        <v>0</v>
      </c>
      <c r="W77" s="44">
        <f t="shared" si="47"/>
        <v>0</v>
      </c>
      <c r="X77" s="44" t="e">
        <f>#REF!+X75-X76</f>
        <v>#REF!</v>
      </c>
      <c r="Y77" s="24"/>
      <c r="Z77" s="24"/>
      <c r="AA77" s="23"/>
      <c r="AB77" s="25"/>
      <c r="AC77" s="23"/>
      <c r="AD77" s="23"/>
      <c r="AE77" s="23"/>
      <c r="AF77" s="23"/>
      <c r="AG77" s="23"/>
      <c r="AH77" s="23"/>
      <c r="AI77" s="23"/>
      <c r="AJ77" s="26"/>
      <c r="AK77" s="27"/>
    </row>
    <row r="78" spans="1:37" ht="25.8">
      <c r="B78" s="2229"/>
      <c r="C78" s="2156" t="s">
        <v>1079</v>
      </c>
      <c r="D78" s="2157"/>
      <c r="E78" s="100"/>
      <c r="F78" s="36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5"/>
      <c r="AC78" s="28"/>
      <c r="AD78" s="28"/>
      <c r="AE78" s="28"/>
      <c r="AF78" s="28"/>
      <c r="AG78" s="28"/>
      <c r="AH78" s="28"/>
      <c r="AI78" s="28"/>
      <c r="AJ78" s="28"/>
      <c r="AK78" s="29"/>
    </row>
    <row r="79" spans="1:37" ht="23.4">
      <c r="B79" s="2229"/>
      <c r="C79" s="2156" t="s">
        <v>1093</v>
      </c>
      <c r="D79" s="2157"/>
      <c r="E79" s="71"/>
      <c r="F79" s="36"/>
      <c r="G79" s="44">
        <f>G75-F79-G78</f>
        <v>0</v>
      </c>
      <c r="H79" s="44">
        <f t="shared" ref="H79:W79" si="48">H75+G79-H78</f>
        <v>0</v>
      </c>
      <c r="I79" s="44">
        <f t="shared" si="48"/>
        <v>0</v>
      </c>
      <c r="J79" s="44">
        <f t="shared" si="48"/>
        <v>0</v>
      </c>
      <c r="K79" s="44">
        <f t="shared" si="48"/>
        <v>0</v>
      </c>
      <c r="L79" s="44">
        <f t="shared" si="48"/>
        <v>0</v>
      </c>
      <c r="M79" s="44">
        <f t="shared" si="48"/>
        <v>0</v>
      </c>
      <c r="N79" s="44">
        <f t="shared" si="48"/>
        <v>0</v>
      </c>
      <c r="O79" s="44">
        <f t="shared" si="48"/>
        <v>0</v>
      </c>
      <c r="P79" s="44">
        <f t="shared" si="48"/>
        <v>0</v>
      </c>
      <c r="Q79" s="44">
        <f t="shared" si="48"/>
        <v>0</v>
      </c>
      <c r="R79" s="44">
        <f t="shared" si="48"/>
        <v>0</v>
      </c>
      <c r="S79" s="44">
        <f t="shared" si="48"/>
        <v>0</v>
      </c>
      <c r="T79" s="44">
        <f t="shared" si="48"/>
        <v>0</v>
      </c>
      <c r="U79" s="44">
        <f t="shared" si="48"/>
        <v>0</v>
      </c>
      <c r="V79" s="44">
        <f t="shared" si="48"/>
        <v>0</v>
      </c>
      <c r="W79" s="44">
        <f t="shared" si="48"/>
        <v>0</v>
      </c>
      <c r="X79" s="44" t="e">
        <f>X75+#REF!-X78</f>
        <v>#REF!</v>
      </c>
      <c r="Y79" s="28"/>
      <c r="Z79" s="28"/>
      <c r="AA79" s="28"/>
      <c r="AB79" s="25"/>
      <c r="AC79" s="28"/>
      <c r="AD79" s="28"/>
      <c r="AE79" s="28"/>
      <c r="AF79" s="28"/>
      <c r="AG79" s="28"/>
      <c r="AH79" s="28"/>
      <c r="AI79" s="28"/>
      <c r="AJ79" s="28"/>
      <c r="AK79" s="29"/>
    </row>
    <row r="80" spans="1:37" ht="23.4">
      <c r="B80" s="2229"/>
      <c r="C80" s="2454" t="s">
        <v>1081</v>
      </c>
      <c r="D80" s="2448"/>
      <c r="E80" s="71"/>
      <c r="F80" s="40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5"/>
      <c r="AC80" s="28"/>
      <c r="AD80" s="28"/>
      <c r="AE80" s="28"/>
      <c r="AF80" s="28"/>
      <c r="AG80" s="28"/>
      <c r="AH80" s="28"/>
      <c r="AI80" s="28"/>
      <c r="AJ80" s="28"/>
      <c r="AK80" s="29"/>
    </row>
    <row r="81" spans="2:37" ht="25.8">
      <c r="B81" s="2229"/>
      <c r="C81" s="2455" t="s">
        <v>1083</v>
      </c>
      <c r="D81" s="2456"/>
      <c r="E81" s="101"/>
      <c r="F81" s="40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5"/>
      <c r="AC81" s="28"/>
      <c r="AD81" s="28"/>
      <c r="AE81" s="28"/>
      <c r="AF81" s="28"/>
      <c r="AG81" s="28"/>
      <c r="AH81" s="28"/>
      <c r="AI81" s="28"/>
      <c r="AJ81" s="28"/>
      <c r="AK81" s="29"/>
    </row>
    <row r="82" spans="2:37" ht="25.8">
      <c r="B82" s="2229"/>
      <c r="C82" s="2457" t="s">
        <v>1094</v>
      </c>
      <c r="D82" s="2458"/>
      <c r="E82" s="101"/>
      <c r="F82" s="40"/>
      <c r="G82" s="44">
        <f>G75+F79-G78</f>
        <v>0</v>
      </c>
      <c r="H82" s="44">
        <f>H75-H78</f>
        <v>0</v>
      </c>
      <c r="I82" s="44">
        <f t="shared" ref="I82:X82" si="49">I75-I78</f>
        <v>0</v>
      </c>
      <c r="J82" s="44">
        <f t="shared" si="49"/>
        <v>0</v>
      </c>
      <c r="K82" s="44">
        <f t="shared" si="49"/>
        <v>0</v>
      </c>
      <c r="L82" s="44">
        <f t="shared" si="49"/>
        <v>0</v>
      </c>
      <c r="M82" s="44">
        <f t="shared" si="49"/>
        <v>0</v>
      </c>
      <c r="N82" s="44">
        <f t="shared" si="49"/>
        <v>0</v>
      </c>
      <c r="O82" s="44">
        <f t="shared" si="49"/>
        <v>0</v>
      </c>
      <c r="P82" s="44">
        <f t="shared" si="49"/>
        <v>0</v>
      </c>
      <c r="Q82" s="44">
        <f t="shared" si="49"/>
        <v>0</v>
      </c>
      <c r="R82" s="44">
        <f t="shared" si="49"/>
        <v>0</v>
      </c>
      <c r="S82" s="44">
        <f t="shared" si="49"/>
        <v>0</v>
      </c>
      <c r="T82" s="44">
        <f t="shared" si="49"/>
        <v>0</v>
      </c>
      <c r="U82" s="44">
        <f t="shared" si="49"/>
        <v>0</v>
      </c>
      <c r="V82" s="44">
        <f t="shared" si="49"/>
        <v>0</v>
      </c>
      <c r="W82" s="44">
        <f t="shared" si="49"/>
        <v>0</v>
      </c>
      <c r="X82" s="44">
        <f t="shared" si="49"/>
        <v>0</v>
      </c>
      <c r="Y82" s="28"/>
      <c r="Z82" s="28"/>
      <c r="AA82" s="28"/>
      <c r="AB82" s="25"/>
      <c r="AC82" s="28"/>
      <c r="AD82" s="28"/>
      <c r="AE82" s="28"/>
      <c r="AF82" s="28"/>
      <c r="AG82" s="28"/>
      <c r="AH82" s="28"/>
      <c r="AI82" s="28"/>
      <c r="AJ82" s="28"/>
      <c r="AK82" s="29"/>
    </row>
    <row r="83" spans="2:37" ht="25.8">
      <c r="B83" s="2229"/>
      <c r="C83" s="2454" t="s">
        <v>1085</v>
      </c>
      <c r="D83" s="2448"/>
      <c r="E83" s="101"/>
      <c r="F83" s="30"/>
      <c r="G83" s="44">
        <f t="shared" ref="G83:W83" si="50">F83+G82</f>
        <v>0</v>
      </c>
      <c r="H83" s="44">
        <f t="shared" si="50"/>
        <v>0</v>
      </c>
      <c r="I83" s="44">
        <f t="shared" si="50"/>
        <v>0</v>
      </c>
      <c r="J83" s="44">
        <f t="shared" si="50"/>
        <v>0</v>
      </c>
      <c r="K83" s="44">
        <f t="shared" si="50"/>
        <v>0</v>
      </c>
      <c r="L83" s="44">
        <f t="shared" si="50"/>
        <v>0</v>
      </c>
      <c r="M83" s="44">
        <f t="shared" si="50"/>
        <v>0</v>
      </c>
      <c r="N83" s="44">
        <f t="shared" si="50"/>
        <v>0</v>
      </c>
      <c r="O83" s="44">
        <f t="shared" si="50"/>
        <v>0</v>
      </c>
      <c r="P83" s="44">
        <f t="shared" si="50"/>
        <v>0</v>
      </c>
      <c r="Q83" s="44">
        <f t="shared" si="50"/>
        <v>0</v>
      </c>
      <c r="R83" s="44">
        <f t="shared" si="50"/>
        <v>0</v>
      </c>
      <c r="S83" s="44">
        <f t="shared" si="50"/>
        <v>0</v>
      </c>
      <c r="T83" s="44">
        <f t="shared" si="50"/>
        <v>0</v>
      </c>
      <c r="U83" s="44">
        <f t="shared" si="50"/>
        <v>0</v>
      </c>
      <c r="V83" s="44">
        <f t="shared" si="50"/>
        <v>0</v>
      </c>
      <c r="W83" s="44">
        <f t="shared" si="50"/>
        <v>0</v>
      </c>
      <c r="X83" s="44" t="e">
        <f>#REF!+X82</f>
        <v>#REF!</v>
      </c>
      <c r="Y83" s="28"/>
      <c r="Z83" s="28"/>
      <c r="AA83" s="28"/>
      <c r="AB83" s="25"/>
      <c r="AC83" s="28"/>
      <c r="AD83" s="28"/>
      <c r="AE83" s="28"/>
      <c r="AF83" s="28"/>
      <c r="AG83" s="28"/>
      <c r="AH83" s="28"/>
      <c r="AI83" s="28"/>
      <c r="AJ83" s="28"/>
      <c r="AK83" s="29"/>
    </row>
    <row r="84" spans="2:37" ht="25.8">
      <c r="B84" s="2229"/>
      <c r="C84" s="2089" t="s">
        <v>627</v>
      </c>
      <c r="D84" s="2092"/>
      <c r="E84" s="101"/>
      <c r="F84" s="40"/>
      <c r="G84" s="31"/>
      <c r="H84" s="31"/>
      <c r="I84" s="31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25"/>
      <c r="AC84" s="32"/>
      <c r="AD84" s="32"/>
      <c r="AE84" s="32"/>
      <c r="AF84" s="32"/>
      <c r="AG84" s="32"/>
      <c r="AH84" s="32"/>
      <c r="AI84" s="32"/>
      <c r="AJ84" s="32"/>
      <c r="AK84" s="29"/>
    </row>
    <row r="85" spans="2:37" ht="26.4" thickBot="1">
      <c r="B85" s="2230"/>
      <c r="C85" s="2441" t="s">
        <v>1086</v>
      </c>
      <c r="D85" s="2442"/>
      <c r="E85" s="97"/>
      <c r="F85" s="41"/>
      <c r="G85" s="45">
        <f t="shared" ref="G85:W85" si="51">F85+G84-G81</f>
        <v>0</v>
      </c>
      <c r="H85" s="45">
        <f t="shared" si="51"/>
        <v>0</v>
      </c>
      <c r="I85" s="45">
        <f t="shared" si="51"/>
        <v>0</v>
      </c>
      <c r="J85" s="45">
        <f t="shared" si="51"/>
        <v>0</v>
      </c>
      <c r="K85" s="45">
        <f t="shared" si="51"/>
        <v>0</v>
      </c>
      <c r="L85" s="45">
        <f t="shared" si="51"/>
        <v>0</v>
      </c>
      <c r="M85" s="45">
        <f t="shared" si="51"/>
        <v>0</v>
      </c>
      <c r="N85" s="45">
        <f t="shared" si="51"/>
        <v>0</v>
      </c>
      <c r="O85" s="45">
        <f t="shared" si="51"/>
        <v>0</v>
      </c>
      <c r="P85" s="45">
        <f t="shared" si="51"/>
        <v>0</v>
      </c>
      <c r="Q85" s="45">
        <f t="shared" si="51"/>
        <v>0</v>
      </c>
      <c r="R85" s="45">
        <f t="shared" si="51"/>
        <v>0</v>
      </c>
      <c r="S85" s="45">
        <f t="shared" si="51"/>
        <v>0</v>
      </c>
      <c r="T85" s="45">
        <f t="shared" si="51"/>
        <v>0</v>
      </c>
      <c r="U85" s="45">
        <f t="shared" si="51"/>
        <v>0</v>
      </c>
      <c r="V85" s="45">
        <f t="shared" si="51"/>
        <v>0</v>
      </c>
      <c r="W85" s="45">
        <f t="shared" si="51"/>
        <v>0</v>
      </c>
      <c r="X85" s="45" t="e">
        <f>#REF!+X84-X81</f>
        <v>#REF!</v>
      </c>
      <c r="Y85" s="42"/>
      <c r="Z85" s="42"/>
      <c r="AA85" s="42"/>
      <c r="AB85" s="35"/>
      <c r="AC85" s="42"/>
      <c r="AD85" s="42"/>
      <c r="AE85" s="42"/>
      <c r="AF85" s="42"/>
      <c r="AG85" s="42"/>
      <c r="AH85" s="42"/>
      <c r="AI85" s="42"/>
      <c r="AJ85" s="42"/>
      <c r="AK85" s="43"/>
    </row>
  </sheetData>
  <mergeCells count="181">
    <mergeCell ref="B51:B61"/>
    <mergeCell ref="C56:D56"/>
    <mergeCell ref="B75:B85"/>
    <mergeCell ref="C75:D75"/>
    <mergeCell ref="C76:D76"/>
    <mergeCell ref="C77:D77"/>
    <mergeCell ref="C78:D78"/>
    <mergeCell ref="C79:D79"/>
    <mergeCell ref="C84:D84"/>
    <mergeCell ref="C85:D85"/>
    <mergeCell ref="C82:D82"/>
    <mergeCell ref="C58:D58"/>
    <mergeCell ref="AR57:AS57"/>
    <mergeCell ref="AT57:AU57"/>
    <mergeCell ref="AR58:AS58"/>
    <mergeCell ref="AT58:AU58"/>
    <mergeCell ref="C60:D60"/>
    <mergeCell ref="C61:D61"/>
    <mergeCell ref="C80:D80"/>
    <mergeCell ref="C81:D81"/>
    <mergeCell ref="C83:D83"/>
    <mergeCell ref="C59:D59"/>
    <mergeCell ref="AM56:AN56"/>
    <mergeCell ref="AO56:AP56"/>
    <mergeCell ref="C57:D57"/>
    <mergeCell ref="AM57:AN57"/>
    <mergeCell ref="AO57:AP57"/>
    <mergeCell ref="AO52:AP52"/>
    <mergeCell ref="C53:D53"/>
    <mergeCell ref="C55:D55"/>
    <mergeCell ref="AM55:AN55"/>
    <mergeCell ref="AO55:AP55"/>
    <mergeCell ref="AM53:AN53"/>
    <mergeCell ref="AO53:AP53"/>
    <mergeCell ref="C54:D54"/>
    <mergeCell ref="AM54:AN54"/>
    <mergeCell ref="AO54:AP54"/>
    <mergeCell ref="C52:D52"/>
    <mergeCell ref="AM52:AN52"/>
    <mergeCell ref="C41:D41"/>
    <mergeCell ref="AM41:AN41"/>
    <mergeCell ref="AM46:AN46"/>
    <mergeCell ref="AO46:AP46"/>
    <mergeCell ref="AR46:AS46"/>
    <mergeCell ref="AT46:AU46"/>
    <mergeCell ref="C51:D51"/>
    <mergeCell ref="AM51:AN51"/>
    <mergeCell ref="AO51:AP51"/>
    <mergeCell ref="AR47:AS47"/>
    <mergeCell ref="AT47:AU47"/>
    <mergeCell ref="AO34:AP34"/>
    <mergeCell ref="C35:D35"/>
    <mergeCell ref="AM35:AN35"/>
    <mergeCell ref="AO41:AP41"/>
    <mergeCell ref="C43:D43"/>
    <mergeCell ref="AM42:AN42"/>
    <mergeCell ref="AO42:AP42"/>
    <mergeCell ref="B40:B50"/>
    <mergeCell ref="C40:D40"/>
    <mergeCell ref="C42:D42"/>
    <mergeCell ref="C44:D44"/>
    <mergeCell ref="C46:D46"/>
    <mergeCell ref="C47:D47"/>
    <mergeCell ref="C50:D50"/>
    <mergeCell ref="C48:D48"/>
    <mergeCell ref="C49:D49"/>
    <mergeCell ref="AM43:AN43"/>
    <mergeCell ref="AO43:AP43"/>
    <mergeCell ref="AM44:AN44"/>
    <mergeCell ref="AO44:AP44"/>
    <mergeCell ref="C45:D45"/>
    <mergeCell ref="AM45:AN45"/>
    <mergeCell ref="AO45:AP45"/>
    <mergeCell ref="AO40:AP40"/>
    <mergeCell ref="C33:D33"/>
    <mergeCell ref="AM33:AN33"/>
    <mergeCell ref="B29:B39"/>
    <mergeCell ref="C32:D32"/>
    <mergeCell ref="AM32:AN32"/>
    <mergeCell ref="C37:D37"/>
    <mergeCell ref="C38:D38"/>
    <mergeCell ref="C39:D39"/>
    <mergeCell ref="AM40:AN40"/>
    <mergeCell ref="AO33:AP33"/>
    <mergeCell ref="AR35:AS35"/>
    <mergeCell ref="AT35:AU35"/>
    <mergeCell ref="C36:D36"/>
    <mergeCell ref="AR36:AS36"/>
    <mergeCell ref="AT36:AU36"/>
    <mergeCell ref="C34:D34"/>
    <mergeCell ref="AM34:AN34"/>
    <mergeCell ref="C23:D23"/>
    <mergeCell ref="AM23:AN23"/>
    <mergeCell ref="AO23:AP23"/>
    <mergeCell ref="AO35:AP35"/>
    <mergeCell ref="C26:D26"/>
    <mergeCell ref="C27:D27"/>
    <mergeCell ref="AM31:AN31"/>
    <mergeCell ref="AO31:AP31"/>
    <mergeCell ref="C28:D28"/>
    <mergeCell ref="C31:D31"/>
    <mergeCell ref="C29:D29"/>
    <mergeCell ref="AM29:AN29"/>
    <mergeCell ref="AO29:AP29"/>
    <mergeCell ref="C30:D30"/>
    <mergeCell ref="AM30:AN30"/>
    <mergeCell ref="AO30:AP30"/>
    <mergeCell ref="AO32:AP32"/>
    <mergeCell ref="C19:D19"/>
    <mergeCell ref="AM19:AN19"/>
    <mergeCell ref="AO19:AP19"/>
    <mergeCell ref="AM22:AN22"/>
    <mergeCell ref="AO22:AP22"/>
    <mergeCell ref="C21:D21"/>
    <mergeCell ref="AM21:AN21"/>
    <mergeCell ref="AO21:AP21"/>
    <mergeCell ref="AM20:AN20"/>
    <mergeCell ref="AO20:AP20"/>
    <mergeCell ref="AT25:AU25"/>
    <mergeCell ref="AR24:AS24"/>
    <mergeCell ref="AT24:AU24"/>
    <mergeCell ref="C25:D25"/>
    <mergeCell ref="AR25:AS25"/>
    <mergeCell ref="AM24:AN24"/>
    <mergeCell ref="AO24:AP24"/>
    <mergeCell ref="AT13:AU13"/>
    <mergeCell ref="B18:B28"/>
    <mergeCell ref="C18:D18"/>
    <mergeCell ref="C20:D20"/>
    <mergeCell ref="C22:D22"/>
    <mergeCell ref="C24:D24"/>
    <mergeCell ref="AM18:AN18"/>
    <mergeCell ref="AO18:AP18"/>
    <mergeCell ref="AT14:AU14"/>
    <mergeCell ref="C13:D13"/>
    <mergeCell ref="AR13:AS13"/>
    <mergeCell ref="C14:D14"/>
    <mergeCell ref="AR14:AS14"/>
    <mergeCell ref="B7:B17"/>
    <mergeCell ref="C7:D7"/>
    <mergeCell ref="AM7:AN7"/>
    <mergeCell ref="AO7:AP7"/>
    <mergeCell ref="C17:D17"/>
    <mergeCell ref="C15:D15"/>
    <mergeCell ref="C16:D16"/>
    <mergeCell ref="AO5:AP6"/>
    <mergeCell ref="AK5:AK6"/>
    <mergeCell ref="AM9:AN9"/>
    <mergeCell ref="AO9:AP9"/>
    <mergeCell ref="AM8:AN8"/>
    <mergeCell ref="AM13:AN13"/>
    <mergeCell ref="AO13:AP13"/>
    <mergeCell ref="AO10:AP10"/>
    <mergeCell ref="C12:D12"/>
    <mergeCell ref="AO12:AP12"/>
    <mergeCell ref="AM10:AN10"/>
    <mergeCell ref="AO11:AP11"/>
    <mergeCell ref="AO8:AP8"/>
    <mergeCell ref="C9:D9"/>
    <mergeCell ref="C11:D11"/>
    <mergeCell ref="AM11:AN11"/>
    <mergeCell ref="C10:D10"/>
    <mergeCell ref="C8:D8"/>
    <mergeCell ref="AA2:AB2"/>
    <mergeCell ref="AC2:AD2"/>
    <mergeCell ref="AE2:AF2"/>
    <mergeCell ref="AG2:AH2"/>
    <mergeCell ref="B5:B6"/>
    <mergeCell ref="D5:D6"/>
    <mergeCell ref="E5:E6"/>
    <mergeCell ref="F5:F6"/>
    <mergeCell ref="AM12:AN12"/>
    <mergeCell ref="L3:M3"/>
    <mergeCell ref="AA3:AB3"/>
    <mergeCell ref="AC3:AD3"/>
    <mergeCell ref="AE3:AF3"/>
    <mergeCell ref="AA4:AB4"/>
    <mergeCell ref="AC4:AD4"/>
    <mergeCell ref="AE4:AF4"/>
    <mergeCell ref="AM5:AN6"/>
    <mergeCell ref="AI3:AK3"/>
  </mergeCells>
  <phoneticPr fontId="6"/>
  <pageMargins left="0.7" right="0.7" top="0.75" bottom="0.75" header="0.3" footer="0.3"/>
  <pageSetup paperSize="8" scale="42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">
    <pageSetUpPr fitToPage="1"/>
  </sheetPr>
  <dimension ref="A1:AU85"/>
  <sheetViews>
    <sheetView showZeros="0" topLeftCell="B3" zoomScale="45" zoomScaleNormal="45" workbookViewId="0">
      <pane xSplit="5" ySplit="4" topLeftCell="G40" activePane="bottomRight" state="frozen"/>
      <selection pane="topRight" activeCell="T18" sqref="T18"/>
      <selection pane="bottomLeft" activeCell="T18" sqref="T18"/>
      <selection pane="bottomRight" activeCell="T18" sqref="T18"/>
    </sheetView>
  </sheetViews>
  <sheetFormatPr defaultRowHeight="16.2"/>
  <cols>
    <col min="3" max="3" width="12.6640625" customWidth="1"/>
    <col min="4" max="4" width="10.6640625" customWidth="1"/>
    <col min="5" max="5" width="12.44140625" style="92" bestFit="1" customWidth="1"/>
    <col min="6" max="6" width="13.6640625" customWidth="1"/>
    <col min="7" max="36" width="12.6640625" customWidth="1"/>
    <col min="37" max="37" width="12.6640625" style="1" customWidth="1"/>
    <col min="43" max="43" width="16.33203125" customWidth="1"/>
    <col min="47" max="47" width="19.33203125" customWidth="1"/>
  </cols>
  <sheetData>
    <row r="1" spans="1:47" ht="16.8" thickBot="1"/>
    <row r="2" spans="1:47">
      <c r="A2" s="38">
        <v>18</v>
      </c>
      <c r="B2" s="3"/>
      <c r="C2" s="3"/>
      <c r="D2" s="3"/>
      <c r="E2" s="93"/>
      <c r="F2" s="3"/>
      <c r="G2" s="51"/>
      <c r="H2" s="52"/>
      <c r="I2" s="52"/>
      <c r="J2" s="53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2459" t="s">
        <v>351</v>
      </c>
      <c r="AB2" s="2460"/>
      <c r="AC2" s="2461" t="s">
        <v>614</v>
      </c>
      <c r="AD2" s="2462"/>
      <c r="AE2" s="2461" t="s">
        <v>352</v>
      </c>
      <c r="AF2" s="2460"/>
      <c r="AG2" s="2463"/>
      <c r="AH2" s="2464"/>
      <c r="AI2" s="54"/>
      <c r="AJ2" s="54"/>
      <c r="AK2" s="55"/>
    </row>
    <row r="3" spans="1:47" ht="48" customHeight="1" thickBot="1">
      <c r="A3" s="15"/>
      <c r="B3" s="107" t="s">
        <v>1074</v>
      </c>
      <c r="C3" s="103"/>
      <c r="D3" s="104"/>
      <c r="E3" s="105"/>
      <c r="F3" s="104"/>
      <c r="G3" s="56"/>
      <c r="H3" s="56"/>
      <c r="I3" s="57"/>
      <c r="J3" s="58"/>
      <c r="K3" s="58"/>
      <c r="L3" s="2440" t="s">
        <v>1075</v>
      </c>
      <c r="M3" s="2440"/>
      <c r="N3" s="60" t="s">
        <v>1076</v>
      </c>
      <c r="O3" s="58"/>
      <c r="P3" s="59"/>
      <c r="Q3" s="59"/>
      <c r="R3" s="57"/>
      <c r="S3" s="58"/>
      <c r="T3" s="58"/>
      <c r="U3" s="58"/>
      <c r="V3" s="58"/>
      <c r="W3" s="58"/>
      <c r="X3" s="61" t="s">
        <v>1077</v>
      </c>
      <c r="Y3" s="58"/>
      <c r="Z3" s="58"/>
      <c r="AA3" s="2105" t="s">
        <v>1060</v>
      </c>
      <c r="AB3" s="2106"/>
      <c r="AC3" s="2107" t="s">
        <v>1061</v>
      </c>
      <c r="AD3" s="2106"/>
      <c r="AE3" s="2107" t="s">
        <v>356</v>
      </c>
      <c r="AF3" s="2108"/>
      <c r="AG3" s="10"/>
      <c r="AH3" s="11" t="s">
        <v>617</v>
      </c>
      <c r="AI3" s="2103">
        <f ca="1">TODAY()</f>
        <v>46164</v>
      </c>
      <c r="AJ3" s="2103"/>
      <c r="AK3" s="2103"/>
      <c r="AL3" s="12"/>
      <c r="AM3" s="12"/>
      <c r="AN3" s="12"/>
      <c r="AO3" s="12"/>
      <c r="AP3" s="12"/>
    </row>
    <row r="4" spans="1:47" ht="24" thickBot="1">
      <c r="A4" s="15"/>
      <c r="B4" s="102"/>
      <c r="C4" s="103"/>
      <c r="D4" s="102"/>
      <c r="E4" s="106"/>
      <c r="F4" s="10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2109"/>
      <c r="AB4" s="2109"/>
      <c r="AC4" s="2109"/>
      <c r="AD4" s="2109"/>
      <c r="AE4" s="2109"/>
      <c r="AF4" s="2109"/>
      <c r="AG4" s="62"/>
      <c r="AH4" s="62"/>
      <c r="AI4" s="63"/>
      <c r="AJ4" s="63"/>
      <c r="AK4" s="64"/>
    </row>
    <row r="5" spans="1:47" ht="19.2">
      <c r="A5" s="9"/>
      <c r="B5" s="2432" t="s">
        <v>1</v>
      </c>
      <c r="C5" s="13"/>
      <c r="D5" s="2434"/>
      <c r="E5" s="2436" t="s">
        <v>1095</v>
      </c>
      <c r="F5" s="2438" t="s">
        <v>618</v>
      </c>
      <c r="G5" s="109" t="e">
        <f>+#REF!</f>
        <v>#REF!</v>
      </c>
      <c r="H5" s="109" t="e">
        <f>+#REF!</f>
        <v>#REF!</v>
      </c>
      <c r="I5" s="109" t="e">
        <f>+#REF!</f>
        <v>#REF!</v>
      </c>
      <c r="J5" s="109" t="e">
        <f>+#REF!</f>
        <v>#REF!</v>
      </c>
      <c r="K5" s="109" t="e">
        <f>+#REF!</f>
        <v>#REF!</v>
      </c>
      <c r="L5" s="109" t="e">
        <f>+#REF!</f>
        <v>#REF!</v>
      </c>
      <c r="M5" s="109" t="e">
        <f>+#REF!</f>
        <v>#REF!</v>
      </c>
      <c r="N5" s="109" t="e">
        <f>+#REF!</f>
        <v>#REF!</v>
      </c>
      <c r="O5" s="109" t="e">
        <f>+#REF!</f>
        <v>#REF!</v>
      </c>
      <c r="P5" s="109" t="e">
        <f>+#REF!</f>
        <v>#REF!</v>
      </c>
      <c r="Q5" s="109" t="e">
        <f>+#REF!</f>
        <v>#REF!</v>
      </c>
      <c r="R5" s="109" t="e">
        <f>+#REF!</f>
        <v>#REF!</v>
      </c>
      <c r="S5" s="109" t="e">
        <f>+#REF!</f>
        <v>#REF!</v>
      </c>
      <c r="T5" s="109" t="e">
        <f>+#REF!</f>
        <v>#REF!</v>
      </c>
      <c r="U5" s="109" t="e">
        <f>+#REF!</f>
        <v>#REF!</v>
      </c>
      <c r="V5" s="109" t="e">
        <f>+#REF!</f>
        <v>#REF!</v>
      </c>
      <c r="W5" s="109" t="e">
        <f>+#REF!</f>
        <v>#REF!</v>
      </c>
      <c r="X5" s="109" t="e">
        <f>+#REF!</f>
        <v>#REF!</v>
      </c>
      <c r="Y5" s="111" t="e">
        <f>+#REF!</f>
        <v>#REF!</v>
      </c>
      <c r="Z5" s="111" t="e">
        <f>+#REF!</f>
        <v>#REF!</v>
      </c>
      <c r="AA5" s="111" t="e">
        <f>+#REF!</f>
        <v>#REF!</v>
      </c>
      <c r="AB5" s="109" t="e">
        <f>+#REF!</f>
        <v>#REF!</v>
      </c>
      <c r="AC5" s="110" t="e">
        <f>+#REF!</f>
        <v>#REF!</v>
      </c>
      <c r="AD5" s="65" t="e">
        <f>+#REF!</f>
        <v>#REF!</v>
      </c>
      <c r="AE5" s="65" t="e">
        <f>+#REF!</f>
        <v>#REF!</v>
      </c>
      <c r="AF5" s="65" t="e">
        <f>+#REF!</f>
        <v>#REF!</v>
      </c>
      <c r="AG5" s="65" t="e">
        <f>+#REF!</f>
        <v>#REF!</v>
      </c>
      <c r="AH5" s="65" t="e">
        <f>+#REF!</f>
        <v>#REF!</v>
      </c>
      <c r="AI5" s="65" t="e">
        <f>+#REF!</f>
        <v>#REF!</v>
      </c>
      <c r="AJ5" s="65" t="e">
        <f>+#REF!</f>
        <v>#REF!</v>
      </c>
      <c r="AK5" s="2445" t="s">
        <v>316</v>
      </c>
      <c r="AM5" s="2405" t="s">
        <v>1045</v>
      </c>
      <c r="AN5" s="2406"/>
      <c r="AO5" s="2403">
        <v>18</v>
      </c>
      <c r="AP5" s="2404"/>
    </row>
    <row r="6" spans="1:47" ht="19.8" thickBot="1">
      <c r="A6" s="9"/>
      <c r="B6" s="2433"/>
      <c r="C6" s="14"/>
      <c r="D6" s="2435"/>
      <c r="E6" s="2437"/>
      <c r="F6" s="2439"/>
      <c r="G6" s="112" t="e">
        <f>+#REF!</f>
        <v>#REF!</v>
      </c>
      <c r="H6" s="112" t="e">
        <f>+#REF!</f>
        <v>#REF!</v>
      </c>
      <c r="I6" s="112" t="e">
        <f>+#REF!</f>
        <v>#REF!</v>
      </c>
      <c r="J6" s="112" t="e">
        <f>+#REF!</f>
        <v>#REF!</v>
      </c>
      <c r="K6" s="112" t="e">
        <f>+#REF!</f>
        <v>#REF!</v>
      </c>
      <c r="L6" s="112" t="e">
        <f>+#REF!</f>
        <v>#REF!</v>
      </c>
      <c r="M6" s="112" t="e">
        <f>+#REF!</f>
        <v>#REF!</v>
      </c>
      <c r="N6" s="112" t="e">
        <f>+#REF!</f>
        <v>#REF!</v>
      </c>
      <c r="O6" s="112" t="e">
        <f>+#REF!</f>
        <v>#REF!</v>
      </c>
      <c r="P6" s="112" t="e">
        <f>+#REF!</f>
        <v>#REF!</v>
      </c>
      <c r="Q6" s="112" t="e">
        <f>+#REF!</f>
        <v>#REF!</v>
      </c>
      <c r="R6" s="112" t="e">
        <f>+#REF!</f>
        <v>#REF!</v>
      </c>
      <c r="S6" s="112" t="e">
        <f>+#REF!</f>
        <v>#REF!</v>
      </c>
      <c r="T6" s="112" t="e">
        <f>+#REF!</f>
        <v>#REF!</v>
      </c>
      <c r="U6" s="112" t="e">
        <f>+#REF!</f>
        <v>#REF!</v>
      </c>
      <c r="V6" s="112" t="e">
        <f>+#REF!</f>
        <v>#REF!</v>
      </c>
      <c r="W6" s="112" t="e">
        <f>+#REF!</f>
        <v>#REF!</v>
      </c>
      <c r="X6" s="112" t="e">
        <f>+#REF!</f>
        <v>#REF!</v>
      </c>
      <c r="Y6" s="112" t="e">
        <f>+#REF!</f>
        <v>#REF!</v>
      </c>
      <c r="Z6" s="112" t="e">
        <f>+#REF!</f>
        <v>#REF!</v>
      </c>
      <c r="AA6" s="112" t="e">
        <f>+#REF!</f>
        <v>#REF!</v>
      </c>
      <c r="AB6" s="66" t="e">
        <f>+#REF!</f>
        <v>#REF!</v>
      </c>
      <c r="AC6" s="66" t="e">
        <f>+#REF!</f>
        <v>#REF!</v>
      </c>
      <c r="AD6" s="66" t="e">
        <f>+#REF!</f>
        <v>#REF!</v>
      </c>
      <c r="AE6" s="66" t="e">
        <f>+#REF!</f>
        <v>#REF!</v>
      </c>
      <c r="AF6" s="66" t="e">
        <f>+#REF!</f>
        <v>#REF!</v>
      </c>
      <c r="AG6" s="66" t="e">
        <f>+#REF!</f>
        <v>#REF!</v>
      </c>
      <c r="AH6" s="66" t="e">
        <f>+#REF!</f>
        <v>#REF!</v>
      </c>
      <c r="AI6" s="66" t="e">
        <f>+#REF!</f>
        <v>#REF!</v>
      </c>
      <c r="AJ6" s="66" t="e">
        <f>+#REF!</f>
        <v>#REF!</v>
      </c>
      <c r="AK6" s="2446"/>
      <c r="AM6" s="2407"/>
      <c r="AN6" s="2408"/>
      <c r="AO6" s="2409"/>
      <c r="AP6" s="2410"/>
    </row>
    <row r="7" spans="1:47" ht="32.25" customHeight="1">
      <c r="A7" s="15"/>
      <c r="B7" s="2228" t="s">
        <v>1096</v>
      </c>
      <c r="C7" s="2454" t="s">
        <v>120</v>
      </c>
      <c r="D7" s="2448"/>
      <c r="E7" s="94"/>
      <c r="F7" s="67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>
        <f>+GL!S7</f>
        <v>0</v>
      </c>
      <c r="T7" s="68">
        <f>+GL!T7</f>
        <v>0</v>
      </c>
      <c r="U7" s="68">
        <f>+GL!U7</f>
        <v>0</v>
      </c>
      <c r="V7" s="68">
        <f>+GL!V7</f>
        <v>0</v>
      </c>
      <c r="W7" s="68">
        <f>+GL!W7</f>
        <v>0</v>
      </c>
      <c r="X7" s="68">
        <f>+GL!X7</f>
        <v>0</v>
      </c>
      <c r="Y7" s="68">
        <f>+GL!Y7</f>
        <v>0</v>
      </c>
      <c r="Z7" s="68">
        <f>+GL!Z7</f>
        <v>0</v>
      </c>
      <c r="AA7" s="68">
        <f>+GL!AA7</f>
        <v>0</v>
      </c>
      <c r="AB7" s="68">
        <f>+GL!AB7</f>
        <v>0</v>
      </c>
      <c r="AC7" s="68">
        <f>+GL!AC7</f>
        <v>0</v>
      </c>
      <c r="AD7" s="68">
        <f>+GL!AD7</f>
        <v>0</v>
      </c>
      <c r="AE7" s="68">
        <f>+GL!AE7</f>
        <v>0</v>
      </c>
      <c r="AF7" s="68">
        <f>+GL!AF7</f>
        <v>0</v>
      </c>
      <c r="AG7" s="68">
        <f>+GL!AG7</f>
        <v>0</v>
      </c>
      <c r="AH7" s="68">
        <f>+GL!AH7</f>
        <v>0</v>
      </c>
      <c r="AI7" s="68">
        <f>+GL!AI7</f>
        <v>0</v>
      </c>
      <c r="AJ7" s="68">
        <f>+GL!AJ7</f>
        <v>0</v>
      </c>
      <c r="AK7" s="70">
        <f>SUM(G7:AJ7)</f>
        <v>0</v>
      </c>
      <c r="AM7" s="2399" t="s">
        <v>1047</v>
      </c>
      <c r="AN7" s="2400"/>
      <c r="AO7" s="2403">
        <v>540</v>
      </c>
      <c r="AP7" s="2404"/>
      <c r="AQ7" s="46"/>
    </row>
    <row r="8" spans="1:47" ht="32.25" customHeight="1">
      <c r="A8" s="15"/>
      <c r="B8" s="2229"/>
      <c r="C8" s="2454" t="s">
        <v>621</v>
      </c>
      <c r="D8" s="2448"/>
      <c r="E8" s="71"/>
      <c r="F8" s="71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>
        <f>+W7</f>
        <v>0</v>
      </c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89">
        <f>SUM(G8:AJ8)</f>
        <v>0</v>
      </c>
      <c r="AM8" s="2399" t="s">
        <v>1048</v>
      </c>
      <c r="AN8" s="2400"/>
      <c r="AO8" s="2397">
        <v>180</v>
      </c>
      <c r="AP8" s="2398"/>
      <c r="AQ8" s="47"/>
    </row>
    <row r="9" spans="1:47" ht="32.25" customHeight="1" thickBot="1">
      <c r="A9" s="15"/>
      <c r="B9" s="2229"/>
      <c r="C9" s="2449" t="s">
        <v>622</v>
      </c>
      <c r="D9" s="2450"/>
      <c r="E9" s="95"/>
      <c r="F9" s="73"/>
      <c r="G9" s="74">
        <f t="shared" ref="G9:AJ9" si="0">F9-G7+G8</f>
        <v>0</v>
      </c>
      <c r="H9" s="74">
        <f t="shared" si="0"/>
        <v>0</v>
      </c>
      <c r="I9" s="74">
        <f t="shared" si="0"/>
        <v>0</v>
      </c>
      <c r="J9" s="74">
        <f t="shared" si="0"/>
        <v>0</v>
      </c>
      <c r="K9" s="74">
        <f t="shared" si="0"/>
        <v>0</v>
      </c>
      <c r="L9" s="74">
        <f t="shared" si="0"/>
        <v>0</v>
      </c>
      <c r="M9" s="74">
        <f t="shared" si="0"/>
        <v>0</v>
      </c>
      <c r="N9" s="74">
        <f t="shared" si="0"/>
        <v>0</v>
      </c>
      <c r="O9" s="74">
        <f t="shared" si="0"/>
        <v>0</v>
      </c>
      <c r="P9" s="74">
        <f t="shared" si="0"/>
        <v>0</v>
      </c>
      <c r="Q9" s="74">
        <f t="shared" si="0"/>
        <v>0</v>
      </c>
      <c r="R9" s="74">
        <f t="shared" si="0"/>
        <v>0</v>
      </c>
      <c r="S9" s="74">
        <f t="shared" si="0"/>
        <v>0</v>
      </c>
      <c r="T9" s="74">
        <f t="shared" si="0"/>
        <v>0</v>
      </c>
      <c r="U9" s="74">
        <f t="shared" si="0"/>
        <v>0</v>
      </c>
      <c r="V9" s="74">
        <f t="shared" si="0"/>
        <v>0</v>
      </c>
      <c r="W9" s="74">
        <f t="shared" si="0"/>
        <v>0</v>
      </c>
      <c r="X9" s="74">
        <f t="shared" si="0"/>
        <v>0</v>
      </c>
      <c r="Y9" s="74">
        <f t="shared" si="0"/>
        <v>0</v>
      </c>
      <c r="Z9" s="74">
        <f t="shared" si="0"/>
        <v>0</v>
      </c>
      <c r="AA9" s="74">
        <f t="shared" si="0"/>
        <v>0</v>
      </c>
      <c r="AB9" s="74">
        <f t="shared" si="0"/>
        <v>0</v>
      </c>
      <c r="AC9" s="74">
        <f t="shared" si="0"/>
        <v>0</v>
      </c>
      <c r="AD9" s="74">
        <f t="shared" si="0"/>
        <v>0</v>
      </c>
      <c r="AE9" s="74">
        <f t="shared" si="0"/>
        <v>0</v>
      </c>
      <c r="AF9" s="74">
        <f t="shared" si="0"/>
        <v>0</v>
      </c>
      <c r="AG9" s="74">
        <f t="shared" si="0"/>
        <v>0</v>
      </c>
      <c r="AH9" s="74">
        <f t="shared" si="0"/>
        <v>0</v>
      </c>
      <c r="AI9" s="74">
        <f t="shared" si="0"/>
        <v>0</v>
      </c>
      <c r="AJ9" s="74">
        <f t="shared" si="0"/>
        <v>0</v>
      </c>
      <c r="AK9" s="75"/>
      <c r="AM9" s="2399" t="s">
        <v>1049</v>
      </c>
      <c r="AN9" s="2400"/>
      <c r="AO9" s="2401">
        <f>AO7/AO5</f>
        <v>30</v>
      </c>
      <c r="AP9" s="2402"/>
    </row>
    <row r="10" spans="1:47" ht="32.25" customHeight="1" thickTop="1">
      <c r="A10" s="15"/>
      <c r="B10" s="2229"/>
      <c r="C10" s="2452" t="s">
        <v>40</v>
      </c>
      <c r="D10" s="2453"/>
      <c r="E10" s="88"/>
      <c r="F10" s="76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8">
        <f>SUM(G10:AB10)</f>
        <v>0</v>
      </c>
      <c r="AM10" s="2399" t="s">
        <v>1052</v>
      </c>
      <c r="AN10" s="2400"/>
      <c r="AO10" s="2401">
        <f>(AO8-F15)/AO5</f>
        <v>3.4444444444444446</v>
      </c>
      <c r="AP10" s="2402"/>
    </row>
    <row r="11" spans="1:47" ht="32.25" customHeight="1">
      <c r="A11" s="15"/>
      <c r="B11" s="2229"/>
      <c r="C11" s="2451" t="s">
        <v>1079</v>
      </c>
      <c r="D11" s="2157"/>
      <c r="E11" s="71"/>
      <c r="F11" s="71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90">
        <f>SUM(G11:AJ11)</f>
        <v>0</v>
      </c>
      <c r="AM11" s="2399" t="s">
        <v>1080</v>
      </c>
      <c r="AN11" s="2400"/>
      <c r="AO11" s="2401">
        <f>AO9+AO10</f>
        <v>33.444444444444443</v>
      </c>
      <c r="AP11" s="2402"/>
    </row>
    <row r="12" spans="1:47" ht="32.25" customHeight="1">
      <c r="A12" s="15"/>
      <c r="B12" s="2229"/>
      <c r="C12" s="2447" t="s">
        <v>1081</v>
      </c>
      <c r="D12" s="2448"/>
      <c r="E12" s="71"/>
      <c r="F12" s="71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90">
        <f>SUM(G12:AJ12)</f>
        <v>0</v>
      </c>
      <c r="AM12" s="2399" t="s">
        <v>1082</v>
      </c>
      <c r="AN12" s="2400"/>
      <c r="AO12" s="2401">
        <v>50</v>
      </c>
      <c r="AP12" s="2402"/>
    </row>
    <row r="13" spans="1:47" ht="32.25" customHeight="1">
      <c r="A13" s="15"/>
      <c r="B13" s="2229"/>
      <c r="C13" s="2455" t="s">
        <v>1083</v>
      </c>
      <c r="D13" s="2456"/>
      <c r="E13" s="96"/>
      <c r="F13" s="71"/>
      <c r="G13" s="79">
        <f>G11+G12</f>
        <v>0</v>
      </c>
      <c r="H13" s="79">
        <f t="shared" ref="H13:AJ13" si="1">H11+H12</f>
        <v>0</v>
      </c>
      <c r="I13" s="79">
        <f t="shared" si="1"/>
        <v>0</v>
      </c>
      <c r="J13" s="79">
        <f t="shared" si="1"/>
        <v>0</v>
      </c>
      <c r="K13" s="79">
        <f t="shared" si="1"/>
        <v>0</v>
      </c>
      <c r="L13" s="79">
        <f t="shared" si="1"/>
        <v>0</v>
      </c>
      <c r="M13" s="79">
        <f t="shared" si="1"/>
        <v>0</v>
      </c>
      <c r="N13" s="79">
        <f t="shared" si="1"/>
        <v>0</v>
      </c>
      <c r="O13" s="79">
        <f t="shared" si="1"/>
        <v>0</v>
      </c>
      <c r="P13" s="79">
        <f t="shared" si="1"/>
        <v>0</v>
      </c>
      <c r="Q13" s="79">
        <f t="shared" si="1"/>
        <v>0</v>
      </c>
      <c r="R13" s="79">
        <f t="shared" si="1"/>
        <v>0</v>
      </c>
      <c r="S13" s="79">
        <f t="shared" si="1"/>
        <v>0</v>
      </c>
      <c r="T13" s="79">
        <f t="shared" si="1"/>
        <v>0</v>
      </c>
      <c r="U13" s="79">
        <f t="shared" si="1"/>
        <v>0</v>
      </c>
      <c r="V13" s="79">
        <f t="shared" si="1"/>
        <v>0</v>
      </c>
      <c r="W13" s="79">
        <f t="shared" si="1"/>
        <v>0</v>
      </c>
      <c r="X13" s="79">
        <f t="shared" si="1"/>
        <v>0</v>
      </c>
      <c r="Y13" s="79">
        <f t="shared" si="1"/>
        <v>0</v>
      </c>
      <c r="Z13" s="79">
        <f t="shared" si="1"/>
        <v>0</v>
      </c>
      <c r="AA13" s="79">
        <f t="shared" si="1"/>
        <v>0</v>
      </c>
      <c r="AB13" s="79">
        <f t="shared" si="1"/>
        <v>0</v>
      </c>
      <c r="AC13" s="79">
        <f t="shared" si="1"/>
        <v>0</v>
      </c>
      <c r="AD13" s="79">
        <f t="shared" si="1"/>
        <v>0</v>
      </c>
      <c r="AE13" s="79">
        <f t="shared" si="1"/>
        <v>0</v>
      </c>
      <c r="AF13" s="79">
        <f t="shared" si="1"/>
        <v>0</v>
      </c>
      <c r="AG13" s="79">
        <f t="shared" si="1"/>
        <v>0</v>
      </c>
      <c r="AH13" s="79">
        <f t="shared" si="1"/>
        <v>0</v>
      </c>
      <c r="AI13" s="79">
        <f t="shared" si="1"/>
        <v>0</v>
      </c>
      <c r="AJ13" s="79">
        <f t="shared" si="1"/>
        <v>0</v>
      </c>
      <c r="AK13" s="90">
        <f>SUM(G13:AJ13)</f>
        <v>0</v>
      </c>
      <c r="AM13" s="2399" t="s">
        <v>1084</v>
      </c>
      <c r="AN13" s="2400"/>
      <c r="AO13" s="2397">
        <v>50</v>
      </c>
      <c r="AP13" s="2398"/>
      <c r="AR13" s="2399" t="s">
        <v>1048</v>
      </c>
      <c r="AS13" s="2400"/>
      <c r="AT13" s="2397">
        <f>E15+AO13*AO5-AK7</f>
        <v>900</v>
      </c>
      <c r="AU13" s="2398"/>
    </row>
    <row r="14" spans="1:47" ht="32.25" customHeight="1">
      <c r="A14" s="15"/>
      <c r="B14" s="2229"/>
      <c r="C14" s="2447" t="s">
        <v>624</v>
      </c>
      <c r="D14" s="2448"/>
      <c r="E14" s="96"/>
      <c r="F14" s="80"/>
      <c r="G14" s="113">
        <f t="shared" ref="G14:V14" si="2">F14-G10+G11</f>
        <v>0</v>
      </c>
      <c r="H14" s="113">
        <f t="shared" si="2"/>
        <v>0</v>
      </c>
      <c r="I14" s="113">
        <f t="shared" si="2"/>
        <v>0</v>
      </c>
      <c r="J14" s="113">
        <f t="shared" si="2"/>
        <v>0</v>
      </c>
      <c r="K14" s="113">
        <f t="shared" si="2"/>
        <v>0</v>
      </c>
      <c r="L14" s="113">
        <f t="shared" si="2"/>
        <v>0</v>
      </c>
      <c r="M14" s="113">
        <f t="shared" si="2"/>
        <v>0</v>
      </c>
      <c r="N14" s="113">
        <f t="shared" si="2"/>
        <v>0</v>
      </c>
      <c r="O14" s="113">
        <f t="shared" si="2"/>
        <v>0</v>
      </c>
      <c r="P14" s="113">
        <f t="shared" si="2"/>
        <v>0</v>
      </c>
      <c r="Q14" s="113">
        <f t="shared" si="2"/>
        <v>0</v>
      </c>
      <c r="R14" s="113">
        <f t="shared" si="2"/>
        <v>0</v>
      </c>
      <c r="S14" s="113">
        <f t="shared" si="2"/>
        <v>0</v>
      </c>
      <c r="T14" s="113">
        <f t="shared" si="2"/>
        <v>0</v>
      </c>
      <c r="U14" s="113">
        <f t="shared" si="2"/>
        <v>0</v>
      </c>
      <c r="V14" s="113">
        <f t="shared" si="2"/>
        <v>0</v>
      </c>
      <c r="W14" s="113">
        <f>V14-W10+W11</f>
        <v>0</v>
      </c>
      <c r="X14" s="113">
        <f t="shared" ref="X14:AJ14" si="3">W14-X10+X11</f>
        <v>0</v>
      </c>
      <c r="Y14" s="113">
        <f t="shared" si="3"/>
        <v>0</v>
      </c>
      <c r="Z14" s="113">
        <f t="shared" si="3"/>
        <v>0</v>
      </c>
      <c r="AA14" s="113">
        <f t="shared" si="3"/>
        <v>0</v>
      </c>
      <c r="AB14" s="113">
        <f t="shared" si="3"/>
        <v>0</v>
      </c>
      <c r="AC14" s="113">
        <f t="shared" si="3"/>
        <v>0</v>
      </c>
      <c r="AD14" s="113">
        <f t="shared" si="3"/>
        <v>0</v>
      </c>
      <c r="AE14" s="113">
        <f t="shared" si="3"/>
        <v>0</v>
      </c>
      <c r="AF14" s="113">
        <f t="shared" si="3"/>
        <v>0</v>
      </c>
      <c r="AG14" s="113">
        <f t="shared" si="3"/>
        <v>0</v>
      </c>
      <c r="AH14" s="113">
        <f t="shared" si="3"/>
        <v>0</v>
      </c>
      <c r="AI14" s="113">
        <f t="shared" si="3"/>
        <v>0</v>
      </c>
      <c r="AJ14" s="113">
        <f t="shared" si="3"/>
        <v>0</v>
      </c>
      <c r="AK14" s="90"/>
      <c r="AR14" s="2399" t="s">
        <v>1050</v>
      </c>
      <c r="AS14" s="2400"/>
      <c r="AT14" s="2397">
        <f>F17+AO7-AO13*AO5</f>
        <v>-135</v>
      </c>
      <c r="AU14" s="2398"/>
    </row>
    <row r="15" spans="1:47" ht="32.25" customHeight="1">
      <c r="A15" s="15"/>
      <c r="B15" s="2229"/>
      <c r="C15" s="2443" t="s">
        <v>1085</v>
      </c>
      <c r="D15" s="2444"/>
      <c r="E15" s="87"/>
      <c r="F15" s="87">
        <v>118</v>
      </c>
      <c r="G15" s="81">
        <f>F15+G11-G8</f>
        <v>118</v>
      </c>
      <c r="H15" s="81">
        <f t="shared" ref="H15:AJ15" si="4">G15+H11-H8</f>
        <v>118</v>
      </c>
      <c r="I15" s="81">
        <f t="shared" si="4"/>
        <v>118</v>
      </c>
      <c r="J15" s="81">
        <f t="shared" si="4"/>
        <v>118</v>
      </c>
      <c r="K15" s="81">
        <f t="shared" si="4"/>
        <v>118</v>
      </c>
      <c r="L15" s="81">
        <f t="shared" si="4"/>
        <v>118</v>
      </c>
      <c r="M15" s="81">
        <f t="shared" si="4"/>
        <v>118</v>
      </c>
      <c r="N15" s="81">
        <f t="shared" si="4"/>
        <v>118</v>
      </c>
      <c r="O15" s="81">
        <f t="shared" si="4"/>
        <v>118</v>
      </c>
      <c r="P15" s="81">
        <f t="shared" si="4"/>
        <v>118</v>
      </c>
      <c r="Q15" s="81">
        <f t="shared" si="4"/>
        <v>118</v>
      </c>
      <c r="R15" s="81">
        <f t="shared" si="4"/>
        <v>118</v>
      </c>
      <c r="S15" s="81">
        <f t="shared" si="4"/>
        <v>118</v>
      </c>
      <c r="T15" s="81">
        <f t="shared" si="4"/>
        <v>118</v>
      </c>
      <c r="U15" s="81">
        <f t="shared" si="4"/>
        <v>118</v>
      </c>
      <c r="V15" s="81">
        <f t="shared" si="4"/>
        <v>118</v>
      </c>
      <c r="W15" s="81">
        <f t="shared" si="4"/>
        <v>118</v>
      </c>
      <c r="X15" s="81">
        <f t="shared" si="4"/>
        <v>118</v>
      </c>
      <c r="Y15" s="81">
        <f t="shared" si="4"/>
        <v>118</v>
      </c>
      <c r="Z15" s="81">
        <f t="shared" si="4"/>
        <v>118</v>
      </c>
      <c r="AA15" s="81">
        <f t="shared" si="4"/>
        <v>118</v>
      </c>
      <c r="AB15" s="81">
        <f t="shared" si="4"/>
        <v>118</v>
      </c>
      <c r="AC15" s="81">
        <f t="shared" si="4"/>
        <v>118</v>
      </c>
      <c r="AD15" s="81">
        <f t="shared" si="4"/>
        <v>118</v>
      </c>
      <c r="AE15" s="81">
        <f t="shared" si="4"/>
        <v>118</v>
      </c>
      <c r="AF15" s="81">
        <f t="shared" si="4"/>
        <v>118</v>
      </c>
      <c r="AG15" s="81">
        <f t="shared" si="4"/>
        <v>118</v>
      </c>
      <c r="AH15" s="81">
        <f t="shared" si="4"/>
        <v>118</v>
      </c>
      <c r="AI15" s="81">
        <f t="shared" si="4"/>
        <v>118</v>
      </c>
      <c r="AJ15" s="81">
        <f t="shared" si="4"/>
        <v>118</v>
      </c>
      <c r="AK15" s="82"/>
    </row>
    <row r="16" spans="1:47" ht="32.25" customHeight="1">
      <c r="A16" s="15"/>
      <c r="B16" s="2229"/>
      <c r="C16" s="2089" t="s">
        <v>627</v>
      </c>
      <c r="D16" s="2092"/>
      <c r="E16" s="96"/>
      <c r="F16" s="71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90">
        <f>SUM(G16:AJ16)</f>
        <v>0</v>
      </c>
    </row>
    <row r="17" spans="1:47" ht="32.25" customHeight="1" thickBot="1">
      <c r="A17" s="15"/>
      <c r="B17" s="2230"/>
      <c r="C17" s="2441" t="s">
        <v>1086</v>
      </c>
      <c r="D17" s="2442"/>
      <c r="E17" s="97"/>
      <c r="F17" s="108">
        <v>225</v>
      </c>
      <c r="G17" s="83">
        <f>F17-G13+G16</f>
        <v>225</v>
      </c>
      <c r="H17" s="83">
        <f t="shared" ref="H17:AJ17" si="5">G17-H13+H16</f>
        <v>225</v>
      </c>
      <c r="I17" s="83">
        <f t="shared" si="5"/>
        <v>225</v>
      </c>
      <c r="J17" s="83">
        <f t="shared" si="5"/>
        <v>225</v>
      </c>
      <c r="K17" s="83">
        <f t="shared" si="5"/>
        <v>225</v>
      </c>
      <c r="L17" s="83">
        <f t="shared" si="5"/>
        <v>225</v>
      </c>
      <c r="M17" s="83">
        <f t="shared" si="5"/>
        <v>225</v>
      </c>
      <c r="N17" s="83">
        <f t="shared" si="5"/>
        <v>225</v>
      </c>
      <c r="O17" s="83">
        <f t="shared" si="5"/>
        <v>225</v>
      </c>
      <c r="P17" s="83">
        <f t="shared" si="5"/>
        <v>225</v>
      </c>
      <c r="Q17" s="83">
        <f t="shared" si="5"/>
        <v>225</v>
      </c>
      <c r="R17" s="83">
        <f t="shared" si="5"/>
        <v>225</v>
      </c>
      <c r="S17" s="83">
        <f t="shared" si="5"/>
        <v>225</v>
      </c>
      <c r="T17" s="83">
        <f t="shared" si="5"/>
        <v>225</v>
      </c>
      <c r="U17" s="83">
        <f t="shared" si="5"/>
        <v>225</v>
      </c>
      <c r="V17" s="83">
        <f t="shared" si="5"/>
        <v>225</v>
      </c>
      <c r="W17" s="83">
        <f t="shared" si="5"/>
        <v>225</v>
      </c>
      <c r="X17" s="83">
        <f t="shared" si="5"/>
        <v>225</v>
      </c>
      <c r="Y17" s="83">
        <f t="shared" si="5"/>
        <v>225</v>
      </c>
      <c r="Z17" s="83">
        <f t="shared" si="5"/>
        <v>225</v>
      </c>
      <c r="AA17" s="83">
        <f t="shared" si="5"/>
        <v>225</v>
      </c>
      <c r="AB17" s="83">
        <f t="shared" si="5"/>
        <v>225</v>
      </c>
      <c r="AC17" s="83">
        <f t="shared" si="5"/>
        <v>225</v>
      </c>
      <c r="AD17" s="83">
        <f t="shared" si="5"/>
        <v>225</v>
      </c>
      <c r="AE17" s="83">
        <f t="shared" si="5"/>
        <v>225</v>
      </c>
      <c r="AF17" s="83">
        <f t="shared" si="5"/>
        <v>225</v>
      </c>
      <c r="AG17" s="83">
        <f t="shared" si="5"/>
        <v>225</v>
      </c>
      <c r="AH17" s="83">
        <f t="shared" si="5"/>
        <v>225</v>
      </c>
      <c r="AI17" s="83">
        <f t="shared" si="5"/>
        <v>225</v>
      </c>
      <c r="AJ17" s="83">
        <f t="shared" si="5"/>
        <v>225</v>
      </c>
      <c r="AK17" s="91"/>
    </row>
    <row r="18" spans="1:47" ht="32.25" customHeight="1">
      <c r="A18" s="15"/>
      <c r="B18" s="2228" t="s">
        <v>1097</v>
      </c>
      <c r="C18" s="2454" t="s">
        <v>120</v>
      </c>
      <c r="D18" s="2448"/>
      <c r="E18" s="94">
        <f>+E$7</f>
        <v>0</v>
      </c>
      <c r="F18" s="67"/>
      <c r="G18" s="68">
        <f>+G$7</f>
        <v>0</v>
      </c>
      <c r="H18" s="68">
        <f t="shared" ref="H18:W18" si="6">+H$7</f>
        <v>0</v>
      </c>
      <c r="I18" s="68">
        <f t="shared" si="6"/>
        <v>0</v>
      </c>
      <c r="J18" s="68">
        <f t="shared" si="6"/>
        <v>0</v>
      </c>
      <c r="K18" s="68">
        <f t="shared" si="6"/>
        <v>0</v>
      </c>
      <c r="L18" s="68">
        <f t="shared" si="6"/>
        <v>0</v>
      </c>
      <c r="M18" s="68">
        <f t="shared" si="6"/>
        <v>0</v>
      </c>
      <c r="N18" s="68">
        <f t="shared" si="6"/>
        <v>0</v>
      </c>
      <c r="O18" s="68">
        <f t="shared" si="6"/>
        <v>0</v>
      </c>
      <c r="P18" s="68">
        <f t="shared" si="6"/>
        <v>0</v>
      </c>
      <c r="Q18" s="68">
        <f t="shared" si="6"/>
        <v>0</v>
      </c>
      <c r="R18" s="68">
        <f t="shared" si="6"/>
        <v>0</v>
      </c>
      <c r="S18" s="68">
        <f t="shared" si="6"/>
        <v>0</v>
      </c>
      <c r="T18" s="68">
        <f t="shared" si="6"/>
        <v>0</v>
      </c>
      <c r="U18" s="68">
        <f t="shared" si="6"/>
        <v>0</v>
      </c>
      <c r="V18" s="68">
        <f t="shared" si="6"/>
        <v>0</v>
      </c>
      <c r="W18" s="68">
        <f t="shared" si="6"/>
        <v>0</v>
      </c>
      <c r="X18" s="68">
        <f t="shared" ref="X18:AJ18" si="7">+X$7</f>
        <v>0</v>
      </c>
      <c r="Y18" s="68">
        <f t="shared" si="7"/>
        <v>0</v>
      </c>
      <c r="Z18" s="68">
        <f t="shared" si="7"/>
        <v>0</v>
      </c>
      <c r="AA18" s="68">
        <f t="shared" si="7"/>
        <v>0</v>
      </c>
      <c r="AB18" s="68">
        <f t="shared" si="7"/>
        <v>0</v>
      </c>
      <c r="AC18" s="68">
        <f t="shared" si="7"/>
        <v>0</v>
      </c>
      <c r="AD18" s="68">
        <f t="shared" si="7"/>
        <v>0</v>
      </c>
      <c r="AE18" s="68">
        <f t="shared" si="7"/>
        <v>0</v>
      </c>
      <c r="AF18" s="68">
        <f t="shared" si="7"/>
        <v>0</v>
      </c>
      <c r="AG18" s="68">
        <f t="shared" si="7"/>
        <v>0</v>
      </c>
      <c r="AH18" s="68">
        <f t="shared" si="7"/>
        <v>0</v>
      </c>
      <c r="AI18" s="68">
        <f t="shared" si="7"/>
        <v>0</v>
      </c>
      <c r="AJ18" s="69">
        <f t="shared" si="7"/>
        <v>0</v>
      </c>
      <c r="AK18" s="70">
        <f>SUM(G18:AJ18)</f>
        <v>0</v>
      </c>
      <c r="AM18" s="2399" t="s">
        <v>1047</v>
      </c>
      <c r="AN18" s="2400"/>
      <c r="AO18" s="2403">
        <v>900</v>
      </c>
      <c r="AP18" s="2404"/>
      <c r="AQ18" s="46"/>
    </row>
    <row r="19" spans="1:47" ht="32.25" customHeight="1">
      <c r="A19" s="9"/>
      <c r="B19" s="2229"/>
      <c r="C19" s="2454" t="s">
        <v>621</v>
      </c>
      <c r="D19" s="2448"/>
      <c r="E19" s="71"/>
      <c r="F19" s="71"/>
      <c r="G19" s="72">
        <f>+G$8</f>
        <v>0</v>
      </c>
      <c r="H19" s="72">
        <f t="shared" ref="H19:AJ19" si="8">+H$8</f>
        <v>0</v>
      </c>
      <c r="I19" s="72">
        <f t="shared" si="8"/>
        <v>0</v>
      </c>
      <c r="J19" s="72">
        <f t="shared" si="8"/>
        <v>0</v>
      </c>
      <c r="K19" s="72">
        <f t="shared" si="8"/>
        <v>0</v>
      </c>
      <c r="L19" s="72">
        <f t="shared" si="8"/>
        <v>0</v>
      </c>
      <c r="M19" s="72">
        <f t="shared" si="8"/>
        <v>0</v>
      </c>
      <c r="N19" s="72">
        <f t="shared" si="8"/>
        <v>0</v>
      </c>
      <c r="O19" s="72">
        <f t="shared" si="8"/>
        <v>0</v>
      </c>
      <c r="P19" s="72">
        <f t="shared" si="8"/>
        <v>0</v>
      </c>
      <c r="Q19" s="72">
        <f t="shared" si="8"/>
        <v>0</v>
      </c>
      <c r="R19" s="72">
        <f t="shared" si="8"/>
        <v>0</v>
      </c>
      <c r="S19" s="72">
        <f t="shared" si="8"/>
        <v>0</v>
      </c>
      <c r="T19" s="72">
        <f t="shared" si="8"/>
        <v>0</v>
      </c>
      <c r="U19" s="72">
        <f t="shared" si="8"/>
        <v>0</v>
      </c>
      <c r="V19" s="72">
        <f t="shared" si="8"/>
        <v>0</v>
      </c>
      <c r="W19" s="72">
        <f t="shared" si="8"/>
        <v>0</v>
      </c>
      <c r="X19" s="72">
        <f t="shared" si="8"/>
        <v>0</v>
      </c>
      <c r="Y19" s="72">
        <f t="shared" si="8"/>
        <v>0</v>
      </c>
      <c r="Z19" s="72">
        <f t="shared" si="8"/>
        <v>0</v>
      </c>
      <c r="AA19" s="72">
        <f t="shared" si="8"/>
        <v>0</v>
      </c>
      <c r="AB19" s="72">
        <f t="shared" si="8"/>
        <v>0</v>
      </c>
      <c r="AC19" s="72">
        <f t="shared" si="8"/>
        <v>0</v>
      </c>
      <c r="AD19" s="72">
        <f t="shared" si="8"/>
        <v>0</v>
      </c>
      <c r="AE19" s="72">
        <f t="shared" si="8"/>
        <v>0</v>
      </c>
      <c r="AF19" s="72">
        <f t="shared" si="8"/>
        <v>0</v>
      </c>
      <c r="AG19" s="72">
        <f t="shared" si="8"/>
        <v>0</v>
      </c>
      <c r="AH19" s="72">
        <f t="shared" si="8"/>
        <v>0</v>
      </c>
      <c r="AI19" s="72">
        <f t="shared" si="8"/>
        <v>0</v>
      </c>
      <c r="AJ19" s="72">
        <f t="shared" si="8"/>
        <v>0</v>
      </c>
      <c r="AK19" s="89">
        <f>SUM(G19:AJ19)</f>
        <v>0</v>
      </c>
      <c r="AM19" s="2399" t="s">
        <v>1048</v>
      </c>
      <c r="AN19" s="2400"/>
      <c r="AO19" s="2397">
        <v>400</v>
      </c>
      <c r="AP19" s="2398"/>
      <c r="AQ19" s="47"/>
    </row>
    <row r="20" spans="1:47" s="34" customFormat="1" ht="32.25" customHeight="1" thickBot="1">
      <c r="A20" s="33"/>
      <c r="B20" s="2229"/>
      <c r="C20" s="2449" t="s">
        <v>622</v>
      </c>
      <c r="D20" s="2450"/>
      <c r="E20" s="95"/>
      <c r="F20" s="73"/>
      <c r="G20" s="74">
        <f t="shared" ref="G20:AJ20" si="9">F20-G18+G19</f>
        <v>0</v>
      </c>
      <c r="H20" s="74">
        <f t="shared" si="9"/>
        <v>0</v>
      </c>
      <c r="I20" s="74">
        <f t="shared" si="9"/>
        <v>0</v>
      </c>
      <c r="J20" s="74">
        <f t="shared" si="9"/>
        <v>0</v>
      </c>
      <c r="K20" s="74">
        <f t="shared" si="9"/>
        <v>0</v>
      </c>
      <c r="L20" s="74">
        <f t="shared" si="9"/>
        <v>0</v>
      </c>
      <c r="M20" s="74">
        <f t="shared" si="9"/>
        <v>0</v>
      </c>
      <c r="N20" s="74">
        <f t="shared" si="9"/>
        <v>0</v>
      </c>
      <c r="O20" s="74">
        <f t="shared" si="9"/>
        <v>0</v>
      </c>
      <c r="P20" s="74">
        <f t="shared" si="9"/>
        <v>0</v>
      </c>
      <c r="Q20" s="74">
        <f t="shared" si="9"/>
        <v>0</v>
      </c>
      <c r="R20" s="74">
        <f t="shared" si="9"/>
        <v>0</v>
      </c>
      <c r="S20" s="74">
        <f t="shared" si="9"/>
        <v>0</v>
      </c>
      <c r="T20" s="74">
        <f t="shared" si="9"/>
        <v>0</v>
      </c>
      <c r="U20" s="74">
        <f t="shared" si="9"/>
        <v>0</v>
      </c>
      <c r="V20" s="74">
        <f t="shared" si="9"/>
        <v>0</v>
      </c>
      <c r="W20" s="74">
        <f t="shared" si="9"/>
        <v>0</v>
      </c>
      <c r="X20" s="74">
        <f t="shared" si="9"/>
        <v>0</v>
      </c>
      <c r="Y20" s="74">
        <f t="shared" si="9"/>
        <v>0</v>
      </c>
      <c r="Z20" s="74">
        <f t="shared" si="9"/>
        <v>0</v>
      </c>
      <c r="AA20" s="74">
        <f t="shared" si="9"/>
        <v>0</v>
      </c>
      <c r="AB20" s="74">
        <f t="shared" si="9"/>
        <v>0</v>
      </c>
      <c r="AC20" s="74">
        <f t="shared" si="9"/>
        <v>0</v>
      </c>
      <c r="AD20" s="74">
        <f t="shared" si="9"/>
        <v>0</v>
      </c>
      <c r="AE20" s="74">
        <f t="shared" si="9"/>
        <v>0</v>
      </c>
      <c r="AF20" s="74">
        <f t="shared" si="9"/>
        <v>0</v>
      </c>
      <c r="AG20" s="74">
        <f t="shared" si="9"/>
        <v>0</v>
      </c>
      <c r="AH20" s="74">
        <f t="shared" si="9"/>
        <v>0</v>
      </c>
      <c r="AI20" s="74">
        <f t="shared" si="9"/>
        <v>0</v>
      </c>
      <c r="AJ20" s="74">
        <f t="shared" si="9"/>
        <v>0</v>
      </c>
      <c r="AK20" s="75"/>
      <c r="AM20" s="2399" t="s">
        <v>1049</v>
      </c>
      <c r="AN20" s="2400"/>
      <c r="AO20" s="2401">
        <f>AO18/AO5</f>
        <v>50</v>
      </c>
      <c r="AP20" s="2402"/>
      <c r="AQ20"/>
      <c r="AR20"/>
      <c r="AS20"/>
      <c r="AT20"/>
      <c r="AU20"/>
    </row>
    <row r="21" spans="1:47" s="34" customFormat="1" ht="32.25" customHeight="1" thickTop="1">
      <c r="A21" s="33"/>
      <c r="B21" s="2229"/>
      <c r="C21" s="2452" t="s">
        <v>40</v>
      </c>
      <c r="D21" s="2453"/>
      <c r="E21" s="88"/>
      <c r="F21" s="76"/>
      <c r="G21" s="77"/>
      <c r="H21" s="77"/>
      <c r="I21" s="77"/>
      <c r="J21" s="77"/>
      <c r="K21" s="77"/>
      <c r="L21" s="77"/>
      <c r="M21" s="77"/>
      <c r="N21" s="77"/>
      <c r="O21" s="77">
        <v>0</v>
      </c>
      <c r="P21" s="77">
        <v>0</v>
      </c>
      <c r="Q21" s="77">
        <v>0</v>
      </c>
      <c r="R21" s="77">
        <v>0</v>
      </c>
      <c r="S21" s="77">
        <v>0</v>
      </c>
      <c r="T21" s="77">
        <v>0</v>
      </c>
      <c r="U21" s="77">
        <v>0</v>
      </c>
      <c r="V21" s="77">
        <v>0</v>
      </c>
      <c r="W21" s="77">
        <v>0</v>
      </c>
      <c r="X21" s="77">
        <v>0</v>
      </c>
      <c r="Y21" s="77">
        <v>0</v>
      </c>
      <c r="Z21" s="77">
        <v>0</v>
      </c>
      <c r="AA21" s="77">
        <v>0</v>
      </c>
      <c r="AB21" s="77">
        <v>0</v>
      </c>
      <c r="AC21" s="77"/>
      <c r="AD21" s="77"/>
      <c r="AE21" s="77"/>
      <c r="AF21" s="77"/>
      <c r="AG21" s="77"/>
      <c r="AH21" s="77"/>
      <c r="AI21" s="77"/>
      <c r="AJ21" s="77"/>
      <c r="AK21" s="78">
        <f>SUM(G21:AB21)</f>
        <v>0</v>
      </c>
      <c r="AM21" s="2399" t="s">
        <v>1052</v>
      </c>
      <c r="AN21" s="2400"/>
      <c r="AO21" s="2401">
        <f>(AO19-F26)/AO5</f>
        <v>18.722222222222221</v>
      </c>
      <c r="AP21" s="2402"/>
      <c r="AQ21"/>
      <c r="AR21"/>
      <c r="AS21"/>
      <c r="AT21"/>
      <c r="AU21"/>
    </row>
    <row r="22" spans="1:47" s="34" customFormat="1" ht="32.25" customHeight="1">
      <c r="A22" s="33"/>
      <c r="B22" s="2229"/>
      <c r="C22" s="2451" t="s">
        <v>1079</v>
      </c>
      <c r="D22" s="2157"/>
      <c r="E22" s="71"/>
      <c r="F22" s="71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90">
        <f>SUM(G22:AJ22)</f>
        <v>0</v>
      </c>
      <c r="AM22" s="2399" t="s">
        <v>1080</v>
      </c>
      <c r="AN22" s="2400"/>
      <c r="AO22" s="2401">
        <f>AO20+AO21</f>
        <v>68.722222222222229</v>
      </c>
      <c r="AP22" s="2402"/>
      <c r="AQ22"/>
      <c r="AR22"/>
      <c r="AS22"/>
      <c r="AT22"/>
      <c r="AU22"/>
    </row>
    <row r="23" spans="1:47" s="34" customFormat="1" ht="32.25" customHeight="1">
      <c r="A23" s="33"/>
      <c r="B23" s="2229"/>
      <c r="C23" s="2447" t="s">
        <v>1081</v>
      </c>
      <c r="D23" s="2448"/>
      <c r="E23" s="71"/>
      <c r="F23" s="71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90">
        <f>SUM(G23:AJ23)</f>
        <v>0</v>
      </c>
      <c r="AM23" s="2399" t="s">
        <v>1082</v>
      </c>
      <c r="AN23" s="2400"/>
      <c r="AO23" s="2401">
        <v>60</v>
      </c>
      <c r="AP23" s="2402"/>
      <c r="AQ23"/>
      <c r="AR23"/>
      <c r="AS23"/>
      <c r="AT23"/>
      <c r="AU23"/>
    </row>
    <row r="24" spans="1:47" ht="32.25" customHeight="1">
      <c r="A24" s="9"/>
      <c r="B24" s="2229"/>
      <c r="C24" s="2455" t="s">
        <v>1083</v>
      </c>
      <c r="D24" s="2456"/>
      <c r="E24" s="96"/>
      <c r="F24" s="71"/>
      <c r="G24" s="79">
        <f t="shared" ref="G24:AJ24" si="10">G22+G23</f>
        <v>0</v>
      </c>
      <c r="H24" s="79">
        <f t="shared" si="10"/>
        <v>0</v>
      </c>
      <c r="I24" s="79">
        <f t="shared" si="10"/>
        <v>0</v>
      </c>
      <c r="J24" s="79">
        <f t="shared" si="10"/>
        <v>0</v>
      </c>
      <c r="K24" s="79">
        <f t="shared" si="10"/>
        <v>0</v>
      </c>
      <c r="L24" s="79">
        <f t="shared" si="10"/>
        <v>0</v>
      </c>
      <c r="M24" s="79">
        <f t="shared" si="10"/>
        <v>0</v>
      </c>
      <c r="N24" s="79">
        <f t="shared" si="10"/>
        <v>0</v>
      </c>
      <c r="O24" s="79">
        <f t="shared" si="10"/>
        <v>0</v>
      </c>
      <c r="P24" s="79">
        <f t="shared" si="10"/>
        <v>0</v>
      </c>
      <c r="Q24" s="79">
        <f t="shared" si="10"/>
        <v>0</v>
      </c>
      <c r="R24" s="79">
        <f t="shared" si="10"/>
        <v>0</v>
      </c>
      <c r="S24" s="79">
        <f t="shared" si="10"/>
        <v>0</v>
      </c>
      <c r="T24" s="79">
        <f t="shared" si="10"/>
        <v>0</v>
      </c>
      <c r="U24" s="79">
        <f t="shared" si="10"/>
        <v>0</v>
      </c>
      <c r="V24" s="79">
        <f t="shared" si="10"/>
        <v>0</v>
      </c>
      <c r="W24" s="79">
        <f t="shared" si="10"/>
        <v>0</v>
      </c>
      <c r="X24" s="79">
        <f t="shared" si="10"/>
        <v>0</v>
      </c>
      <c r="Y24" s="79">
        <f t="shared" si="10"/>
        <v>0</v>
      </c>
      <c r="Z24" s="79">
        <f t="shared" si="10"/>
        <v>0</v>
      </c>
      <c r="AA24" s="79">
        <f t="shared" si="10"/>
        <v>0</v>
      </c>
      <c r="AB24" s="79">
        <f t="shared" si="10"/>
        <v>0</v>
      </c>
      <c r="AC24" s="79">
        <f t="shared" si="10"/>
        <v>0</v>
      </c>
      <c r="AD24" s="79">
        <f t="shared" si="10"/>
        <v>0</v>
      </c>
      <c r="AE24" s="79">
        <f t="shared" si="10"/>
        <v>0</v>
      </c>
      <c r="AF24" s="79">
        <f t="shared" si="10"/>
        <v>0</v>
      </c>
      <c r="AG24" s="79">
        <f t="shared" si="10"/>
        <v>0</v>
      </c>
      <c r="AH24" s="79">
        <f t="shared" si="10"/>
        <v>0</v>
      </c>
      <c r="AI24" s="79">
        <f t="shared" si="10"/>
        <v>0</v>
      </c>
      <c r="AJ24" s="79">
        <f t="shared" si="10"/>
        <v>0</v>
      </c>
      <c r="AK24" s="90">
        <f>SUM(G24:AJ24)</f>
        <v>0</v>
      </c>
      <c r="AM24" s="2399" t="s">
        <v>1084</v>
      </c>
      <c r="AN24" s="2400"/>
      <c r="AO24" s="2397">
        <v>50</v>
      </c>
      <c r="AP24" s="2398"/>
      <c r="AR24" s="2399" t="s">
        <v>1048</v>
      </c>
      <c r="AS24" s="2400"/>
      <c r="AT24" s="2397">
        <f>F26+AO24*AO5-AK18</f>
        <v>963</v>
      </c>
      <c r="AU24" s="2398"/>
    </row>
    <row r="25" spans="1:47" ht="32.25" customHeight="1">
      <c r="A25" s="9"/>
      <c r="B25" s="2229"/>
      <c r="C25" s="2447" t="s">
        <v>624</v>
      </c>
      <c r="D25" s="2448"/>
      <c r="E25" s="96"/>
      <c r="F25" s="80"/>
      <c r="G25" s="113">
        <f t="shared" ref="G25:V25" si="11">F25-G21+G22</f>
        <v>0</v>
      </c>
      <c r="H25" s="113">
        <f t="shared" si="11"/>
        <v>0</v>
      </c>
      <c r="I25" s="113">
        <f t="shared" si="11"/>
        <v>0</v>
      </c>
      <c r="J25" s="113">
        <f t="shared" si="11"/>
        <v>0</v>
      </c>
      <c r="K25" s="113">
        <f t="shared" si="11"/>
        <v>0</v>
      </c>
      <c r="L25" s="113">
        <f t="shared" si="11"/>
        <v>0</v>
      </c>
      <c r="M25" s="113">
        <f t="shared" si="11"/>
        <v>0</v>
      </c>
      <c r="N25" s="113">
        <f t="shared" si="11"/>
        <v>0</v>
      </c>
      <c r="O25" s="113">
        <f t="shared" si="11"/>
        <v>0</v>
      </c>
      <c r="P25" s="113">
        <f t="shared" si="11"/>
        <v>0</v>
      </c>
      <c r="Q25" s="113">
        <f t="shared" si="11"/>
        <v>0</v>
      </c>
      <c r="R25" s="113">
        <f t="shared" si="11"/>
        <v>0</v>
      </c>
      <c r="S25" s="113">
        <f t="shared" si="11"/>
        <v>0</v>
      </c>
      <c r="T25" s="113">
        <f t="shared" si="11"/>
        <v>0</v>
      </c>
      <c r="U25" s="113">
        <f t="shared" si="11"/>
        <v>0</v>
      </c>
      <c r="V25" s="113">
        <f t="shared" si="11"/>
        <v>0</v>
      </c>
      <c r="W25" s="113">
        <f>V25-W21+W22</f>
        <v>0</v>
      </c>
      <c r="X25" s="113">
        <f t="shared" ref="X25:AJ25" si="12">W25-X21+X22</f>
        <v>0</v>
      </c>
      <c r="Y25" s="113">
        <f t="shared" si="12"/>
        <v>0</v>
      </c>
      <c r="Z25" s="113">
        <f t="shared" si="12"/>
        <v>0</v>
      </c>
      <c r="AA25" s="113">
        <f t="shared" si="12"/>
        <v>0</v>
      </c>
      <c r="AB25" s="113">
        <f t="shared" si="12"/>
        <v>0</v>
      </c>
      <c r="AC25" s="113">
        <f t="shared" si="12"/>
        <v>0</v>
      </c>
      <c r="AD25" s="113">
        <f t="shared" si="12"/>
        <v>0</v>
      </c>
      <c r="AE25" s="113">
        <f t="shared" si="12"/>
        <v>0</v>
      </c>
      <c r="AF25" s="113">
        <f t="shared" si="12"/>
        <v>0</v>
      </c>
      <c r="AG25" s="113">
        <f t="shared" si="12"/>
        <v>0</v>
      </c>
      <c r="AH25" s="113">
        <f t="shared" si="12"/>
        <v>0</v>
      </c>
      <c r="AI25" s="113">
        <f t="shared" si="12"/>
        <v>0</v>
      </c>
      <c r="AJ25" s="113">
        <f t="shared" si="12"/>
        <v>0</v>
      </c>
      <c r="AK25" s="90"/>
      <c r="AR25" s="2399" t="s">
        <v>1050</v>
      </c>
      <c r="AS25" s="2400"/>
      <c r="AT25" s="2397">
        <f>F28+AO24*AO5-AK18</f>
        <v>1100</v>
      </c>
      <c r="AU25" s="2398"/>
    </row>
    <row r="26" spans="1:47" ht="32.25" customHeight="1">
      <c r="A26" s="9"/>
      <c r="B26" s="2229"/>
      <c r="C26" s="2443" t="s">
        <v>1085</v>
      </c>
      <c r="D26" s="2444"/>
      <c r="E26" s="87"/>
      <c r="F26" s="87">
        <v>63</v>
      </c>
      <c r="G26" s="81">
        <f>F26+G22-G19</f>
        <v>63</v>
      </c>
      <c r="H26" s="81">
        <f t="shared" ref="H26:AJ26" si="13">G26+H22-H19</f>
        <v>63</v>
      </c>
      <c r="I26" s="81">
        <f t="shared" si="13"/>
        <v>63</v>
      </c>
      <c r="J26" s="81">
        <f t="shared" si="13"/>
        <v>63</v>
      </c>
      <c r="K26" s="81">
        <f t="shared" si="13"/>
        <v>63</v>
      </c>
      <c r="L26" s="81">
        <f t="shared" si="13"/>
        <v>63</v>
      </c>
      <c r="M26" s="81">
        <f t="shared" si="13"/>
        <v>63</v>
      </c>
      <c r="N26" s="81">
        <f t="shared" si="13"/>
        <v>63</v>
      </c>
      <c r="O26" s="81">
        <f t="shared" si="13"/>
        <v>63</v>
      </c>
      <c r="P26" s="81">
        <f t="shared" si="13"/>
        <v>63</v>
      </c>
      <c r="Q26" s="81">
        <f t="shared" si="13"/>
        <v>63</v>
      </c>
      <c r="R26" s="81">
        <f t="shared" si="13"/>
        <v>63</v>
      </c>
      <c r="S26" s="81">
        <f t="shared" si="13"/>
        <v>63</v>
      </c>
      <c r="T26" s="81">
        <f t="shared" si="13"/>
        <v>63</v>
      </c>
      <c r="U26" s="81">
        <f t="shared" si="13"/>
        <v>63</v>
      </c>
      <c r="V26" s="81">
        <f t="shared" si="13"/>
        <v>63</v>
      </c>
      <c r="W26" s="81">
        <f t="shared" si="13"/>
        <v>63</v>
      </c>
      <c r="X26" s="81">
        <f t="shared" si="13"/>
        <v>63</v>
      </c>
      <c r="Y26" s="81">
        <f t="shared" si="13"/>
        <v>63</v>
      </c>
      <c r="Z26" s="81">
        <f t="shared" si="13"/>
        <v>63</v>
      </c>
      <c r="AA26" s="81">
        <f t="shared" si="13"/>
        <v>63</v>
      </c>
      <c r="AB26" s="81">
        <f t="shared" si="13"/>
        <v>63</v>
      </c>
      <c r="AC26" s="81">
        <f t="shared" si="13"/>
        <v>63</v>
      </c>
      <c r="AD26" s="81">
        <f t="shared" si="13"/>
        <v>63</v>
      </c>
      <c r="AE26" s="81">
        <f t="shared" si="13"/>
        <v>63</v>
      </c>
      <c r="AF26" s="81">
        <f t="shared" si="13"/>
        <v>63</v>
      </c>
      <c r="AG26" s="81">
        <f t="shared" si="13"/>
        <v>63</v>
      </c>
      <c r="AH26" s="81">
        <f t="shared" si="13"/>
        <v>63</v>
      </c>
      <c r="AI26" s="81">
        <f t="shared" si="13"/>
        <v>63</v>
      </c>
      <c r="AJ26" s="81">
        <f t="shared" si="13"/>
        <v>63</v>
      </c>
      <c r="AK26" s="82"/>
      <c r="AO26" s="48"/>
      <c r="AP26" s="48"/>
      <c r="AT26" s="48"/>
      <c r="AU26" s="48"/>
    </row>
    <row r="27" spans="1:47" ht="32.25" customHeight="1">
      <c r="A27" s="9"/>
      <c r="B27" s="2229"/>
      <c r="C27" s="2089" t="s">
        <v>627</v>
      </c>
      <c r="D27" s="2092"/>
      <c r="E27" s="96"/>
      <c r="F27" s="71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90">
        <f>SUM(G27:AJ27)</f>
        <v>0</v>
      </c>
      <c r="AT27" s="48"/>
      <c r="AU27" s="48"/>
    </row>
    <row r="28" spans="1:47" ht="32.25" customHeight="1" thickBot="1">
      <c r="A28" s="9"/>
      <c r="B28" s="2230"/>
      <c r="C28" s="2441" t="s">
        <v>1086</v>
      </c>
      <c r="D28" s="2442"/>
      <c r="E28" s="97"/>
      <c r="F28" s="108">
        <v>200</v>
      </c>
      <c r="G28" s="83">
        <f t="shared" ref="G28:AJ28" si="14">F28-G24+G27</f>
        <v>200</v>
      </c>
      <c r="H28" s="83">
        <f t="shared" si="14"/>
        <v>200</v>
      </c>
      <c r="I28" s="83">
        <f t="shared" si="14"/>
        <v>200</v>
      </c>
      <c r="J28" s="83">
        <f t="shared" si="14"/>
        <v>200</v>
      </c>
      <c r="K28" s="83">
        <f t="shared" si="14"/>
        <v>200</v>
      </c>
      <c r="L28" s="83">
        <f t="shared" si="14"/>
        <v>200</v>
      </c>
      <c r="M28" s="83">
        <f t="shared" si="14"/>
        <v>200</v>
      </c>
      <c r="N28" s="83">
        <f t="shared" si="14"/>
        <v>200</v>
      </c>
      <c r="O28" s="83">
        <f t="shared" si="14"/>
        <v>200</v>
      </c>
      <c r="P28" s="83">
        <f t="shared" si="14"/>
        <v>200</v>
      </c>
      <c r="Q28" s="83">
        <f t="shared" si="14"/>
        <v>200</v>
      </c>
      <c r="R28" s="83">
        <f t="shared" si="14"/>
        <v>200</v>
      </c>
      <c r="S28" s="83">
        <f t="shared" si="14"/>
        <v>200</v>
      </c>
      <c r="T28" s="83">
        <f t="shared" si="14"/>
        <v>200</v>
      </c>
      <c r="U28" s="83">
        <f t="shared" si="14"/>
        <v>200</v>
      </c>
      <c r="V28" s="83">
        <f t="shared" si="14"/>
        <v>200</v>
      </c>
      <c r="W28" s="83">
        <f t="shared" si="14"/>
        <v>200</v>
      </c>
      <c r="X28" s="83">
        <f t="shared" si="14"/>
        <v>200</v>
      </c>
      <c r="Y28" s="83">
        <f t="shared" si="14"/>
        <v>200</v>
      </c>
      <c r="Z28" s="83">
        <f t="shared" si="14"/>
        <v>200</v>
      </c>
      <c r="AA28" s="83">
        <f t="shared" si="14"/>
        <v>200</v>
      </c>
      <c r="AB28" s="83">
        <f t="shared" si="14"/>
        <v>200</v>
      </c>
      <c r="AC28" s="83">
        <f t="shared" si="14"/>
        <v>200</v>
      </c>
      <c r="AD28" s="83">
        <f t="shared" si="14"/>
        <v>200</v>
      </c>
      <c r="AE28" s="83">
        <f t="shared" si="14"/>
        <v>200</v>
      </c>
      <c r="AF28" s="83">
        <f t="shared" si="14"/>
        <v>200</v>
      </c>
      <c r="AG28" s="83">
        <f t="shared" si="14"/>
        <v>200</v>
      </c>
      <c r="AH28" s="83">
        <f t="shared" si="14"/>
        <v>200</v>
      </c>
      <c r="AI28" s="83">
        <f t="shared" si="14"/>
        <v>200</v>
      </c>
      <c r="AJ28" s="83">
        <f t="shared" si="14"/>
        <v>200</v>
      </c>
      <c r="AK28" s="91"/>
    </row>
    <row r="29" spans="1:47" ht="32.25" customHeight="1">
      <c r="A29" s="9"/>
      <c r="B29" s="2228" t="s">
        <v>1098</v>
      </c>
      <c r="C29" s="2454" t="s">
        <v>120</v>
      </c>
      <c r="D29" s="2448"/>
      <c r="E29" s="94">
        <f>+E$7</f>
        <v>0</v>
      </c>
      <c r="F29" s="67"/>
      <c r="G29" s="68">
        <f>+G$7</f>
        <v>0</v>
      </c>
      <c r="H29" s="68">
        <f t="shared" ref="H29:W29" si="15">+H$7</f>
        <v>0</v>
      </c>
      <c r="I29" s="68">
        <f t="shared" si="15"/>
        <v>0</v>
      </c>
      <c r="J29" s="68">
        <f t="shared" si="15"/>
        <v>0</v>
      </c>
      <c r="K29" s="68">
        <f t="shared" si="15"/>
        <v>0</v>
      </c>
      <c r="L29" s="68">
        <f t="shared" si="15"/>
        <v>0</v>
      </c>
      <c r="M29" s="68">
        <f t="shared" si="15"/>
        <v>0</v>
      </c>
      <c r="N29" s="68">
        <f t="shared" si="15"/>
        <v>0</v>
      </c>
      <c r="O29" s="68">
        <f t="shared" si="15"/>
        <v>0</v>
      </c>
      <c r="P29" s="68">
        <f t="shared" si="15"/>
        <v>0</v>
      </c>
      <c r="Q29" s="68">
        <f t="shared" si="15"/>
        <v>0</v>
      </c>
      <c r="R29" s="68">
        <f t="shared" si="15"/>
        <v>0</v>
      </c>
      <c r="S29" s="68">
        <f t="shared" si="15"/>
        <v>0</v>
      </c>
      <c r="T29" s="68">
        <f t="shared" si="15"/>
        <v>0</v>
      </c>
      <c r="U29" s="68">
        <f t="shared" si="15"/>
        <v>0</v>
      </c>
      <c r="V29" s="68">
        <f t="shared" si="15"/>
        <v>0</v>
      </c>
      <c r="W29" s="68">
        <f t="shared" si="15"/>
        <v>0</v>
      </c>
      <c r="X29" s="68">
        <f t="shared" ref="X29:AJ29" si="16">+X$7</f>
        <v>0</v>
      </c>
      <c r="Y29" s="68">
        <f t="shared" si="16"/>
        <v>0</v>
      </c>
      <c r="Z29" s="68">
        <f t="shared" si="16"/>
        <v>0</v>
      </c>
      <c r="AA29" s="68">
        <f t="shared" si="16"/>
        <v>0</v>
      </c>
      <c r="AB29" s="68">
        <f t="shared" si="16"/>
        <v>0</v>
      </c>
      <c r="AC29" s="68">
        <f t="shared" si="16"/>
        <v>0</v>
      </c>
      <c r="AD29" s="68">
        <f t="shared" si="16"/>
        <v>0</v>
      </c>
      <c r="AE29" s="68">
        <f t="shared" si="16"/>
        <v>0</v>
      </c>
      <c r="AF29" s="68">
        <f t="shared" si="16"/>
        <v>0</v>
      </c>
      <c r="AG29" s="68">
        <f t="shared" si="16"/>
        <v>0</v>
      </c>
      <c r="AH29" s="68">
        <f t="shared" si="16"/>
        <v>0</v>
      </c>
      <c r="AI29" s="68">
        <f t="shared" si="16"/>
        <v>0</v>
      </c>
      <c r="AJ29" s="69">
        <f t="shared" si="16"/>
        <v>0</v>
      </c>
      <c r="AK29" s="70">
        <f>SUM(G29:AJ29)</f>
        <v>0</v>
      </c>
      <c r="AM29" s="2399" t="s">
        <v>1047</v>
      </c>
      <c r="AN29" s="2400"/>
      <c r="AO29" s="2403">
        <v>900</v>
      </c>
      <c r="AP29" s="2404"/>
      <c r="AQ29" s="46"/>
    </row>
    <row r="30" spans="1:47" ht="32.25" customHeight="1">
      <c r="A30" s="9"/>
      <c r="B30" s="2229"/>
      <c r="C30" s="2454" t="s">
        <v>621</v>
      </c>
      <c r="D30" s="2448"/>
      <c r="E30" s="71"/>
      <c r="F30" s="71"/>
      <c r="G30" s="72">
        <f>+G$8</f>
        <v>0</v>
      </c>
      <c r="H30" s="72">
        <f t="shared" ref="H30:AJ30" si="17">+H$8</f>
        <v>0</v>
      </c>
      <c r="I30" s="72">
        <f t="shared" si="17"/>
        <v>0</v>
      </c>
      <c r="J30" s="72">
        <f t="shared" si="17"/>
        <v>0</v>
      </c>
      <c r="K30" s="72">
        <f t="shared" si="17"/>
        <v>0</v>
      </c>
      <c r="L30" s="72">
        <f t="shared" si="17"/>
        <v>0</v>
      </c>
      <c r="M30" s="72">
        <f t="shared" si="17"/>
        <v>0</v>
      </c>
      <c r="N30" s="72">
        <f t="shared" si="17"/>
        <v>0</v>
      </c>
      <c r="O30" s="72">
        <f t="shared" si="17"/>
        <v>0</v>
      </c>
      <c r="P30" s="72">
        <f t="shared" si="17"/>
        <v>0</v>
      </c>
      <c r="Q30" s="72">
        <f t="shared" si="17"/>
        <v>0</v>
      </c>
      <c r="R30" s="72">
        <f t="shared" si="17"/>
        <v>0</v>
      </c>
      <c r="S30" s="72">
        <f t="shared" si="17"/>
        <v>0</v>
      </c>
      <c r="T30" s="72">
        <f t="shared" si="17"/>
        <v>0</v>
      </c>
      <c r="U30" s="72">
        <f t="shared" si="17"/>
        <v>0</v>
      </c>
      <c r="V30" s="72">
        <f t="shared" si="17"/>
        <v>0</v>
      </c>
      <c r="W30" s="72">
        <f t="shared" si="17"/>
        <v>0</v>
      </c>
      <c r="X30" s="72">
        <f t="shared" si="17"/>
        <v>0</v>
      </c>
      <c r="Y30" s="72">
        <f t="shared" si="17"/>
        <v>0</v>
      </c>
      <c r="Z30" s="72">
        <f t="shared" si="17"/>
        <v>0</v>
      </c>
      <c r="AA30" s="72">
        <f t="shared" si="17"/>
        <v>0</v>
      </c>
      <c r="AB30" s="72">
        <f t="shared" si="17"/>
        <v>0</v>
      </c>
      <c r="AC30" s="72">
        <f t="shared" si="17"/>
        <v>0</v>
      </c>
      <c r="AD30" s="72">
        <f t="shared" si="17"/>
        <v>0</v>
      </c>
      <c r="AE30" s="72">
        <f t="shared" si="17"/>
        <v>0</v>
      </c>
      <c r="AF30" s="72">
        <f t="shared" si="17"/>
        <v>0</v>
      </c>
      <c r="AG30" s="72">
        <f t="shared" si="17"/>
        <v>0</v>
      </c>
      <c r="AH30" s="72">
        <f t="shared" si="17"/>
        <v>0</v>
      </c>
      <c r="AI30" s="72">
        <f t="shared" si="17"/>
        <v>0</v>
      </c>
      <c r="AJ30" s="72">
        <f t="shared" si="17"/>
        <v>0</v>
      </c>
      <c r="AK30" s="89">
        <f>SUM(G30:AJ30)</f>
        <v>0</v>
      </c>
      <c r="AM30" s="2399" t="s">
        <v>1048</v>
      </c>
      <c r="AN30" s="2400"/>
      <c r="AO30" s="2397">
        <v>600</v>
      </c>
      <c r="AP30" s="2398"/>
      <c r="AQ30" s="47"/>
    </row>
    <row r="31" spans="1:47" ht="32.25" customHeight="1" thickBot="1">
      <c r="A31" s="9"/>
      <c r="B31" s="2229"/>
      <c r="C31" s="2449" t="s">
        <v>622</v>
      </c>
      <c r="D31" s="2450"/>
      <c r="E31" s="95"/>
      <c r="F31" s="73"/>
      <c r="G31" s="74">
        <f t="shared" ref="G31:AJ31" si="18">F31-G29+G30</f>
        <v>0</v>
      </c>
      <c r="H31" s="74">
        <f t="shared" si="18"/>
        <v>0</v>
      </c>
      <c r="I31" s="74">
        <f t="shared" si="18"/>
        <v>0</v>
      </c>
      <c r="J31" s="74">
        <f t="shared" si="18"/>
        <v>0</v>
      </c>
      <c r="K31" s="74">
        <f t="shared" si="18"/>
        <v>0</v>
      </c>
      <c r="L31" s="74">
        <f t="shared" si="18"/>
        <v>0</v>
      </c>
      <c r="M31" s="74">
        <f t="shared" si="18"/>
        <v>0</v>
      </c>
      <c r="N31" s="74">
        <f t="shared" si="18"/>
        <v>0</v>
      </c>
      <c r="O31" s="74">
        <f t="shared" si="18"/>
        <v>0</v>
      </c>
      <c r="P31" s="74">
        <f t="shared" si="18"/>
        <v>0</v>
      </c>
      <c r="Q31" s="74">
        <f t="shared" si="18"/>
        <v>0</v>
      </c>
      <c r="R31" s="74">
        <f t="shared" si="18"/>
        <v>0</v>
      </c>
      <c r="S31" s="74">
        <f t="shared" si="18"/>
        <v>0</v>
      </c>
      <c r="T31" s="74">
        <f t="shared" si="18"/>
        <v>0</v>
      </c>
      <c r="U31" s="74">
        <f t="shared" si="18"/>
        <v>0</v>
      </c>
      <c r="V31" s="74">
        <f t="shared" si="18"/>
        <v>0</v>
      </c>
      <c r="W31" s="74">
        <f t="shared" si="18"/>
        <v>0</v>
      </c>
      <c r="X31" s="74">
        <f t="shared" si="18"/>
        <v>0</v>
      </c>
      <c r="Y31" s="74">
        <f t="shared" si="18"/>
        <v>0</v>
      </c>
      <c r="Z31" s="74">
        <f t="shared" si="18"/>
        <v>0</v>
      </c>
      <c r="AA31" s="74">
        <f t="shared" si="18"/>
        <v>0</v>
      </c>
      <c r="AB31" s="74">
        <f t="shared" si="18"/>
        <v>0</v>
      </c>
      <c r="AC31" s="74">
        <f t="shared" si="18"/>
        <v>0</v>
      </c>
      <c r="AD31" s="74">
        <f t="shared" si="18"/>
        <v>0</v>
      </c>
      <c r="AE31" s="74">
        <f t="shared" si="18"/>
        <v>0</v>
      </c>
      <c r="AF31" s="74">
        <f t="shared" si="18"/>
        <v>0</v>
      </c>
      <c r="AG31" s="74">
        <f t="shared" si="18"/>
        <v>0</v>
      </c>
      <c r="AH31" s="74">
        <f t="shared" si="18"/>
        <v>0</v>
      </c>
      <c r="AI31" s="74">
        <f t="shared" si="18"/>
        <v>0</v>
      </c>
      <c r="AJ31" s="74">
        <f t="shared" si="18"/>
        <v>0</v>
      </c>
      <c r="AK31" s="75"/>
      <c r="AM31" s="2399" t="s">
        <v>1049</v>
      </c>
      <c r="AN31" s="2400"/>
      <c r="AO31" s="2401">
        <f>AO29/AO5</f>
        <v>50</v>
      </c>
      <c r="AP31" s="2402"/>
    </row>
    <row r="32" spans="1:47" ht="32.25" customHeight="1" thickTop="1">
      <c r="A32" s="9"/>
      <c r="B32" s="2229"/>
      <c r="C32" s="2452" t="s">
        <v>40</v>
      </c>
      <c r="D32" s="2453"/>
      <c r="E32" s="88"/>
      <c r="F32" s="76"/>
      <c r="G32" s="77"/>
      <c r="H32" s="77">
        <v>0</v>
      </c>
      <c r="I32" s="77"/>
      <c r="J32" s="77">
        <v>0</v>
      </c>
      <c r="K32" s="77">
        <v>0</v>
      </c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8">
        <f>SUM(G32:AB32)</f>
        <v>0</v>
      </c>
      <c r="AM32" s="2399" t="s">
        <v>1052</v>
      </c>
      <c r="AN32" s="2400"/>
      <c r="AO32" s="2401">
        <f>(AO30-F37)/AO5</f>
        <v>28</v>
      </c>
      <c r="AP32" s="2402"/>
    </row>
    <row r="33" spans="1:47" ht="32.25" customHeight="1">
      <c r="A33" s="9"/>
      <c r="B33" s="2229"/>
      <c r="C33" s="2451" t="s">
        <v>1079</v>
      </c>
      <c r="D33" s="2157"/>
      <c r="E33" s="71"/>
      <c r="F33" s="71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90">
        <f>SUM(G33:AJ33)</f>
        <v>0</v>
      </c>
      <c r="AM33" s="2399" t="s">
        <v>1080</v>
      </c>
      <c r="AN33" s="2400"/>
      <c r="AO33" s="2401">
        <f>AO31+AO32</f>
        <v>78</v>
      </c>
      <c r="AP33" s="2402"/>
    </row>
    <row r="34" spans="1:47" ht="32.25" customHeight="1">
      <c r="A34" s="9"/>
      <c r="B34" s="2229"/>
      <c r="C34" s="2447" t="s">
        <v>1081</v>
      </c>
      <c r="D34" s="2448"/>
      <c r="E34" s="71"/>
      <c r="F34" s="71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90">
        <f>SUM(G34:AJ34)</f>
        <v>0</v>
      </c>
      <c r="AM34" s="2399" t="s">
        <v>1082</v>
      </c>
      <c r="AN34" s="2400"/>
      <c r="AO34" s="2401">
        <v>60</v>
      </c>
      <c r="AP34" s="2402"/>
    </row>
    <row r="35" spans="1:47" ht="32.25" customHeight="1">
      <c r="A35" s="9"/>
      <c r="B35" s="2229"/>
      <c r="C35" s="2455" t="s">
        <v>1083</v>
      </c>
      <c r="D35" s="2456"/>
      <c r="E35" s="96"/>
      <c r="F35" s="71"/>
      <c r="G35" s="79">
        <f t="shared" ref="G35:AJ35" si="19">G33+G34</f>
        <v>0</v>
      </c>
      <c r="H35" s="79">
        <f t="shared" si="19"/>
        <v>0</v>
      </c>
      <c r="I35" s="79">
        <f t="shared" si="19"/>
        <v>0</v>
      </c>
      <c r="J35" s="79">
        <f t="shared" si="19"/>
        <v>0</v>
      </c>
      <c r="K35" s="79">
        <f t="shared" si="19"/>
        <v>0</v>
      </c>
      <c r="L35" s="79">
        <f t="shared" si="19"/>
        <v>0</v>
      </c>
      <c r="M35" s="79">
        <f t="shared" si="19"/>
        <v>0</v>
      </c>
      <c r="N35" s="79">
        <f t="shared" si="19"/>
        <v>0</v>
      </c>
      <c r="O35" s="79">
        <f t="shared" si="19"/>
        <v>0</v>
      </c>
      <c r="P35" s="79">
        <f t="shared" si="19"/>
        <v>0</v>
      </c>
      <c r="Q35" s="79">
        <f t="shared" si="19"/>
        <v>0</v>
      </c>
      <c r="R35" s="79">
        <f t="shared" si="19"/>
        <v>0</v>
      </c>
      <c r="S35" s="79">
        <f t="shared" si="19"/>
        <v>0</v>
      </c>
      <c r="T35" s="79">
        <f t="shared" si="19"/>
        <v>0</v>
      </c>
      <c r="U35" s="79">
        <f t="shared" si="19"/>
        <v>0</v>
      </c>
      <c r="V35" s="79">
        <f t="shared" si="19"/>
        <v>0</v>
      </c>
      <c r="W35" s="79">
        <f t="shared" si="19"/>
        <v>0</v>
      </c>
      <c r="X35" s="79">
        <f t="shared" si="19"/>
        <v>0</v>
      </c>
      <c r="Y35" s="79">
        <f t="shared" si="19"/>
        <v>0</v>
      </c>
      <c r="Z35" s="79">
        <f t="shared" si="19"/>
        <v>0</v>
      </c>
      <c r="AA35" s="79">
        <f t="shared" si="19"/>
        <v>0</v>
      </c>
      <c r="AB35" s="79">
        <f t="shared" si="19"/>
        <v>0</v>
      </c>
      <c r="AC35" s="79">
        <f t="shared" si="19"/>
        <v>0</v>
      </c>
      <c r="AD35" s="79">
        <f t="shared" si="19"/>
        <v>0</v>
      </c>
      <c r="AE35" s="79">
        <f t="shared" si="19"/>
        <v>0</v>
      </c>
      <c r="AF35" s="79">
        <f t="shared" si="19"/>
        <v>0</v>
      </c>
      <c r="AG35" s="79">
        <f t="shared" si="19"/>
        <v>0</v>
      </c>
      <c r="AH35" s="79">
        <f t="shared" si="19"/>
        <v>0</v>
      </c>
      <c r="AI35" s="79">
        <f t="shared" si="19"/>
        <v>0</v>
      </c>
      <c r="AJ35" s="79">
        <f t="shared" si="19"/>
        <v>0</v>
      </c>
      <c r="AK35" s="90">
        <f>SUM(G35:AJ35)</f>
        <v>0</v>
      </c>
      <c r="AM35" s="2399" t="s">
        <v>1084</v>
      </c>
      <c r="AN35" s="2400"/>
      <c r="AO35" s="2397">
        <v>50</v>
      </c>
      <c r="AP35" s="2398"/>
      <c r="AR35" s="2399" t="s">
        <v>1048</v>
      </c>
      <c r="AS35" s="2400"/>
      <c r="AT35" s="2397">
        <f>F37+AO35*AO5-AK29</f>
        <v>996</v>
      </c>
      <c r="AU35" s="2398"/>
    </row>
    <row r="36" spans="1:47" ht="32.25" customHeight="1">
      <c r="A36" s="9"/>
      <c r="B36" s="2229"/>
      <c r="C36" s="2447" t="s">
        <v>624</v>
      </c>
      <c r="D36" s="2448"/>
      <c r="E36" s="96"/>
      <c r="F36" s="80"/>
      <c r="G36" s="113">
        <f t="shared" ref="G36:V36" si="20">F36-G32+G33</f>
        <v>0</v>
      </c>
      <c r="H36" s="113">
        <f t="shared" si="20"/>
        <v>0</v>
      </c>
      <c r="I36" s="113">
        <f t="shared" si="20"/>
        <v>0</v>
      </c>
      <c r="J36" s="113">
        <f t="shared" si="20"/>
        <v>0</v>
      </c>
      <c r="K36" s="113">
        <f t="shared" si="20"/>
        <v>0</v>
      </c>
      <c r="L36" s="113">
        <f t="shared" si="20"/>
        <v>0</v>
      </c>
      <c r="M36" s="113">
        <f t="shared" si="20"/>
        <v>0</v>
      </c>
      <c r="N36" s="113">
        <f t="shared" si="20"/>
        <v>0</v>
      </c>
      <c r="O36" s="113">
        <f t="shared" si="20"/>
        <v>0</v>
      </c>
      <c r="P36" s="113">
        <f t="shared" si="20"/>
        <v>0</v>
      </c>
      <c r="Q36" s="113">
        <f t="shared" si="20"/>
        <v>0</v>
      </c>
      <c r="R36" s="113">
        <f t="shared" si="20"/>
        <v>0</v>
      </c>
      <c r="S36" s="113">
        <f t="shared" si="20"/>
        <v>0</v>
      </c>
      <c r="T36" s="113">
        <f t="shared" si="20"/>
        <v>0</v>
      </c>
      <c r="U36" s="113">
        <f t="shared" si="20"/>
        <v>0</v>
      </c>
      <c r="V36" s="113">
        <f t="shared" si="20"/>
        <v>0</v>
      </c>
      <c r="W36" s="113">
        <f>V36-W32+W33</f>
        <v>0</v>
      </c>
      <c r="X36" s="113">
        <f t="shared" ref="X36:AJ36" si="21">W36-X32+X33</f>
        <v>0</v>
      </c>
      <c r="Y36" s="113">
        <f t="shared" si="21"/>
        <v>0</v>
      </c>
      <c r="Z36" s="113">
        <f t="shared" si="21"/>
        <v>0</v>
      </c>
      <c r="AA36" s="113">
        <f t="shared" si="21"/>
        <v>0</v>
      </c>
      <c r="AB36" s="113">
        <f t="shared" si="21"/>
        <v>0</v>
      </c>
      <c r="AC36" s="113">
        <f t="shared" si="21"/>
        <v>0</v>
      </c>
      <c r="AD36" s="113">
        <f t="shared" si="21"/>
        <v>0</v>
      </c>
      <c r="AE36" s="113">
        <f t="shared" si="21"/>
        <v>0</v>
      </c>
      <c r="AF36" s="113">
        <f t="shared" si="21"/>
        <v>0</v>
      </c>
      <c r="AG36" s="113">
        <f t="shared" si="21"/>
        <v>0</v>
      </c>
      <c r="AH36" s="113">
        <f t="shared" si="21"/>
        <v>0</v>
      </c>
      <c r="AI36" s="113">
        <f t="shared" si="21"/>
        <v>0</v>
      </c>
      <c r="AJ36" s="113">
        <f t="shared" si="21"/>
        <v>0</v>
      </c>
      <c r="AK36" s="90"/>
      <c r="AR36" s="2399" t="s">
        <v>1050</v>
      </c>
      <c r="AS36" s="2400"/>
      <c r="AT36" s="2397">
        <f>F39+AO29-AO35*AO5</f>
        <v>100</v>
      </c>
      <c r="AU36" s="2398"/>
    </row>
    <row r="37" spans="1:47" ht="32.25" customHeight="1">
      <c r="A37" s="9"/>
      <c r="B37" s="2229"/>
      <c r="C37" s="2443" t="s">
        <v>1085</v>
      </c>
      <c r="D37" s="2444"/>
      <c r="E37" s="87"/>
      <c r="F37" s="87">
        <v>96</v>
      </c>
      <c r="G37" s="81">
        <f>F37+G33-G30</f>
        <v>96</v>
      </c>
      <c r="H37" s="81">
        <f t="shared" ref="H37:AJ37" si="22">G37+H33-H30</f>
        <v>96</v>
      </c>
      <c r="I37" s="81">
        <f t="shared" si="22"/>
        <v>96</v>
      </c>
      <c r="J37" s="81">
        <f t="shared" si="22"/>
        <v>96</v>
      </c>
      <c r="K37" s="81">
        <f t="shared" si="22"/>
        <v>96</v>
      </c>
      <c r="L37" s="81">
        <f t="shared" si="22"/>
        <v>96</v>
      </c>
      <c r="M37" s="81">
        <f t="shared" si="22"/>
        <v>96</v>
      </c>
      <c r="N37" s="81">
        <f>M37+N33-N30</f>
        <v>96</v>
      </c>
      <c r="O37" s="81">
        <f t="shared" si="22"/>
        <v>96</v>
      </c>
      <c r="P37" s="81">
        <f t="shared" si="22"/>
        <v>96</v>
      </c>
      <c r="Q37" s="81">
        <f t="shared" si="22"/>
        <v>96</v>
      </c>
      <c r="R37" s="81">
        <f t="shared" si="22"/>
        <v>96</v>
      </c>
      <c r="S37" s="81">
        <f t="shared" si="22"/>
        <v>96</v>
      </c>
      <c r="T37" s="81">
        <f t="shared" si="22"/>
        <v>96</v>
      </c>
      <c r="U37" s="81">
        <f t="shared" si="22"/>
        <v>96</v>
      </c>
      <c r="V37" s="81">
        <f t="shared" si="22"/>
        <v>96</v>
      </c>
      <c r="W37" s="81">
        <f t="shared" si="22"/>
        <v>96</v>
      </c>
      <c r="X37" s="81">
        <f t="shared" si="22"/>
        <v>96</v>
      </c>
      <c r="Y37" s="81">
        <f t="shared" si="22"/>
        <v>96</v>
      </c>
      <c r="Z37" s="81">
        <f t="shared" si="22"/>
        <v>96</v>
      </c>
      <c r="AA37" s="81">
        <f t="shared" si="22"/>
        <v>96</v>
      </c>
      <c r="AB37" s="81">
        <f t="shared" si="22"/>
        <v>96</v>
      </c>
      <c r="AC37" s="81">
        <f t="shared" si="22"/>
        <v>96</v>
      </c>
      <c r="AD37" s="81">
        <f t="shared" si="22"/>
        <v>96</v>
      </c>
      <c r="AE37" s="81">
        <f t="shared" si="22"/>
        <v>96</v>
      </c>
      <c r="AF37" s="81">
        <f t="shared" si="22"/>
        <v>96</v>
      </c>
      <c r="AG37" s="81">
        <f t="shared" si="22"/>
        <v>96</v>
      </c>
      <c r="AH37" s="81">
        <f t="shared" si="22"/>
        <v>96</v>
      </c>
      <c r="AI37" s="81">
        <f t="shared" si="22"/>
        <v>96</v>
      </c>
      <c r="AJ37" s="81">
        <f t="shared" si="22"/>
        <v>96</v>
      </c>
      <c r="AK37" s="82"/>
    </row>
    <row r="38" spans="1:47" ht="32.25" customHeight="1">
      <c r="A38" s="9"/>
      <c r="B38" s="2229"/>
      <c r="C38" s="2089" t="s">
        <v>627</v>
      </c>
      <c r="D38" s="2092"/>
      <c r="E38" s="96"/>
      <c r="F38" s="71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90">
        <f>SUM(G38:AJ38)</f>
        <v>0</v>
      </c>
    </row>
    <row r="39" spans="1:47" ht="32.25" customHeight="1" thickBot="1">
      <c r="A39" s="9"/>
      <c r="B39" s="2230"/>
      <c r="C39" s="2441" t="s">
        <v>1086</v>
      </c>
      <c r="D39" s="2442"/>
      <c r="E39" s="97"/>
      <c r="F39" s="108">
        <v>100</v>
      </c>
      <c r="G39" s="83">
        <f t="shared" ref="G39:AJ39" si="23">F39-G35+G38</f>
        <v>100</v>
      </c>
      <c r="H39" s="83">
        <f t="shared" si="23"/>
        <v>100</v>
      </c>
      <c r="I39" s="83">
        <f t="shared" si="23"/>
        <v>100</v>
      </c>
      <c r="J39" s="83">
        <f t="shared" si="23"/>
        <v>100</v>
      </c>
      <c r="K39" s="83">
        <f t="shared" si="23"/>
        <v>100</v>
      </c>
      <c r="L39" s="83">
        <f t="shared" si="23"/>
        <v>100</v>
      </c>
      <c r="M39" s="83">
        <f t="shared" si="23"/>
        <v>100</v>
      </c>
      <c r="N39" s="83">
        <f t="shared" si="23"/>
        <v>100</v>
      </c>
      <c r="O39" s="83">
        <f t="shared" si="23"/>
        <v>100</v>
      </c>
      <c r="P39" s="83">
        <f t="shared" si="23"/>
        <v>100</v>
      </c>
      <c r="Q39" s="83">
        <f t="shared" si="23"/>
        <v>100</v>
      </c>
      <c r="R39" s="83">
        <f t="shared" si="23"/>
        <v>100</v>
      </c>
      <c r="S39" s="83">
        <f t="shared" si="23"/>
        <v>100</v>
      </c>
      <c r="T39" s="83">
        <f t="shared" si="23"/>
        <v>100</v>
      </c>
      <c r="U39" s="83">
        <f t="shared" si="23"/>
        <v>100</v>
      </c>
      <c r="V39" s="83">
        <f t="shared" si="23"/>
        <v>100</v>
      </c>
      <c r="W39" s="83">
        <f t="shared" si="23"/>
        <v>100</v>
      </c>
      <c r="X39" s="83">
        <f t="shared" si="23"/>
        <v>100</v>
      </c>
      <c r="Y39" s="83">
        <f t="shared" si="23"/>
        <v>100</v>
      </c>
      <c r="Z39" s="83">
        <f t="shared" si="23"/>
        <v>100</v>
      </c>
      <c r="AA39" s="83">
        <f t="shared" si="23"/>
        <v>100</v>
      </c>
      <c r="AB39" s="83">
        <f t="shared" si="23"/>
        <v>100</v>
      </c>
      <c r="AC39" s="83">
        <f t="shared" si="23"/>
        <v>100</v>
      </c>
      <c r="AD39" s="83">
        <f t="shared" si="23"/>
        <v>100</v>
      </c>
      <c r="AE39" s="83">
        <f t="shared" si="23"/>
        <v>100</v>
      </c>
      <c r="AF39" s="83">
        <f t="shared" si="23"/>
        <v>100</v>
      </c>
      <c r="AG39" s="83">
        <f t="shared" si="23"/>
        <v>100</v>
      </c>
      <c r="AH39" s="83">
        <f t="shared" si="23"/>
        <v>100</v>
      </c>
      <c r="AI39" s="83">
        <f t="shared" si="23"/>
        <v>100</v>
      </c>
      <c r="AJ39" s="83">
        <f t="shared" si="23"/>
        <v>100</v>
      </c>
      <c r="AK39" s="91"/>
    </row>
    <row r="40" spans="1:47" ht="32.25" customHeight="1">
      <c r="A40" s="9"/>
      <c r="B40" s="2228" t="s">
        <v>1099</v>
      </c>
      <c r="C40" s="2454" t="s">
        <v>120</v>
      </c>
      <c r="D40" s="2448"/>
      <c r="E40" s="94">
        <f>+E$7</f>
        <v>0</v>
      </c>
      <c r="F40" s="67"/>
      <c r="G40" s="68">
        <f>+G$7</f>
        <v>0</v>
      </c>
      <c r="H40" s="68">
        <f t="shared" ref="H40:W40" si="24">+H$7</f>
        <v>0</v>
      </c>
      <c r="I40" s="68">
        <f t="shared" si="24"/>
        <v>0</v>
      </c>
      <c r="J40" s="68">
        <f t="shared" si="24"/>
        <v>0</v>
      </c>
      <c r="K40" s="68">
        <f t="shared" si="24"/>
        <v>0</v>
      </c>
      <c r="L40" s="68">
        <f t="shared" si="24"/>
        <v>0</v>
      </c>
      <c r="M40" s="68">
        <f t="shared" si="24"/>
        <v>0</v>
      </c>
      <c r="N40" s="68">
        <f t="shared" si="24"/>
        <v>0</v>
      </c>
      <c r="O40" s="68">
        <f t="shared" si="24"/>
        <v>0</v>
      </c>
      <c r="P40" s="68">
        <f t="shared" si="24"/>
        <v>0</v>
      </c>
      <c r="Q40" s="68">
        <f t="shared" si="24"/>
        <v>0</v>
      </c>
      <c r="R40" s="68">
        <f t="shared" si="24"/>
        <v>0</v>
      </c>
      <c r="S40" s="68">
        <f t="shared" si="24"/>
        <v>0</v>
      </c>
      <c r="T40" s="68">
        <f t="shared" si="24"/>
        <v>0</v>
      </c>
      <c r="U40" s="68">
        <f t="shared" si="24"/>
        <v>0</v>
      </c>
      <c r="V40" s="68">
        <f t="shared" si="24"/>
        <v>0</v>
      </c>
      <c r="W40" s="68">
        <f t="shared" si="24"/>
        <v>0</v>
      </c>
      <c r="X40" s="68">
        <f t="shared" ref="X40:AJ40" si="25">+X$7</f>
        <v>0</v>
      </c>
      <c r="Y40" s="68">
        <f t="shared" si="25"/>
        <v>0</v>
      </c>
      <c r="Z40" s="68">
        <f t="shared" si="25"/>
        <v>0</v>
      </c>
      <c r="AA40" s="68">
        <f t="shared" si="25"/>
        <v>0</v>
      </c>
      <c r="AB40" s="68">
        <f t="shared" si="25"/>
        <v>0</v>
      </c>
      <c r="AC40" s="68">
        <f t="shared" si="25"/>
        <v>0</v>
      </c>
      <c r="AD40" s="68">
        <f t="shared" si="25"/>
        <v>0</v>
      </c>
      <c r="AE40" s="68">
        <f t="shared" si="25"/>
        <v>0</v>
      </c>
      <c r="AF40" s="68">
        <f t="shared" si="25"/>
        <v>0</v>
      </c>
      <c r="AG40" s="68">
        <f t="shared" si="25"/>
        <v>0</v>
      </c>
      <c r="AH40" s="68">
        <f t="shared" si="25"/>
        <v>0</v>
      </c>
      <c r="AI40" s="68">
        <f t="shared" si="25"/>
        <v>0</v>
      </c>
      <c r="AJ40" s="69">
        <f t="shared" si="25"/>
        <v>0</v>
      </c>
      <c r="AK40" s="70">
        <f>SUM(G40:AJ40)</f>
        <v>0</v>
      </c>
      <c r="AM40" s="2399" t="s">
        <v>1047</v>
      </c>
      <c r="AN40" s="2400"/>
      <c r="AO40" s="2403">
        <v>900</v>
      </c>
      <c r="AP40" s="2404"/>
      <c r="AQ40" s="46"/>
    </row>
    <row r="41" spans="1:47" ht="32.25" customHeight="1">
      <c r="A41" s="37"/>
      <c r="B41" s="2229"/>
      <c r="C41" s="2454" t="s">
        <v>621</v>
      </c>
      <c r="D41" s="2448"/>
      <c r="E41" s="71"/>
      <c r="F41" s="71"/>
      <c r="G41" s="72">
        <f>+G$8</f>
        <v>0</v>
      </c>
      <c r="H41" s="72">
        <f t="shared" ref="H41:AJ41" si="26">+H$8</f>
        <v>0</v>
      </c>
      <c r="I41" s="72">
        <f t="shared" si="26"/>
        <v>0</v>
      </c>
      <c r="J41" s="72">
        <f t="shared" si="26"/>
        <v>0</v>
      </c>
      <c r="K41" s="72">
        <f t="shared" si="26"/>
        <v>0</v>
      </c>
      <c r="L41" s="72">
        <f t="shared" si="26"/>
        <v>0</v>
      </c>
      <c r="M41" s="72">
        <f t="shared" si="26"/>
        <v>0</v>
      </c>
      <c r="N41" s="72">
        <f t="shared" si="26"/>
        <v>0</v>
      </c>
      <c r="O41" s="72">
        <f t="shared" si="26"/>
        <v>0</v>
      </c>
      <c r="P41" s="72">
        <f t="shared" si="26"/>
        <v>0</v>
      </c>
      <c r="Q41" s="72">
        <f t="shared" si="26"/>
        <v>0</v>
      </c>
      <c r="R41" s="72">
        <f t="shared" si="26"/>
        <v>0</v>
      </c>
      <c r="S41" s="72">
        <f t="shared" si="26"/>
        <v>0</v>
      </c>
      <c r="T41" s="72">
        <f t="shared" si="26"/>
        <v>0</v>
      </c>
      <c r="U41" s="72">
        <f t="shared" si="26"/>
        <v>0</v>
      </c>
      <c r="V41" s="72">
        <f t="shared" si="26"/>
        <v>0</v>
      </c>
      <c r="W41" s="72">
        <f t="shared" si="26"/>
        <v>0</v>
      </c>
      <c r="X41" s="72">
        <f t="shared" si="26"/>
        <v>0</v>
      </c>
      <c r="Y41" s="72">
        <f t="shared" si="26"/>
        <v>0</v>
      </c>
      <c r="Z41" s="72">
        <f t="shared" si="26"/>
        <v>0</v>
      </c>
      <c r="AA41" s="72">
        <f t="shared" si="26"/>
        <v>0</v>
      </c>
      <c r="AB41" s="72">
        <f t="shared" si="26"/>
        <v>0</v>
      </c>
      <c r="AC41" s="72">
        <f t="shared" si="26"/>
        <v>0</v>
      </c>
      <c r="AD41" s="72">
        <f t="shared" si="26"/>
        <v>0</v>
      </c>
      <c r="AE41" s="72">
        <f t="shared" si="26"/>
        <v>0</v>
      </c>
      <c r="AF41" s="72">
        <f t="shared" si="26"/>
        <v>0</v>
      </c>
      <c r="AG41" s="72">
        <f t="shared" si="26"/>
        <v>0</v>
      </c>
      <c r="AH41" s="72">
        <f t="shared" si="26"/>
        <v>0</v>
      </c>
      <c r="AI41" s="72">
        <f t="shared" si="26"/>
        <v>0</v>
      </c>
      <c r="AJ41" s="72">
        <f t="shared" si="26"/>
        <v>0</v>
      </c>
      <c r="AK41" s="89">
        <f>SUM(G41:AJ41)</f>
        <v>0</v>
      </c>
      <c r="AM41" s="2399" t="s">
        <v>1048</v>
      </c>
      <c r="AN41" s="2400"/>
      <c r="AO41" s="2397">
        <v>220</v>
      </c>
      <c r="AP41" s="2398"/>
      <c r="AQ41" s="47"/>
    </row>
    <row r="42" spans="1:47" ht="32.25" customHeight="1" thickBot="1">
      <c r="A42" s="37"/>
      <c r="B42" s="2229"/>
      <c r="C42" s="2449" t="s">
        <v>622</v>
      </c>
      <c r="D42" s="2450"/>
      <c r="E42" s="95"/>
      <c r="F42" s="73"/>
      <c r="G42" s="74">
        <f t="shared" ref="G42:AJ42" si="27">F42-G40+G41</f>
        <v>0</v>
      </c>
      <c r="H42" s="74">
        <f t="shared" si="27"/>
        <v>0</v>
      </c>
      <c r="I42" s="74">
        <f t="shared" si="27"/>
        <v>0</v>
      </c>
      <c r="J42" s="74">
        <f t="shared" si="27"/>
        <v>0</v>
      </c>
      <c r="K42" s="74">
        <f t="shared" si="27"/>
        <v>0</v>
      </c>
      <c r="L42" s="74">
        <f t="shared" si="27"/>
        <v>0</v>
      </c>
      <c r="M42" s="74">
        <f t="shared" si="27"/>
        <v>0</v>
      </c>
      <c r="N42" s="74">
        <f t="shared" si="27"/>
        <v>0</v>
      </c>
      <c r="O42" s="74">
        <f t="shared" si="27"/>
        <v>0</v>
      </c>
      <c r="P42" s="74">
        <f t="shared" si="27"/>
        <v>0</v>
      </c>
      <c r="Q42" s="74">
        <f t="shared" si="27"/>
        <v>0</v>
      </c>
      <c r="R42" s="74">
        <f t="shared" si="27"/>
        <v>0</v>
      </c>
      <c r="S42" s="74">
        <f t="shared" si="27"/>
        <v>0</v>
      </c>
      <c r="T42" s="74">
        <f t="shared" si="27"/>
        <v>0</v>
      </c>
      <c r="U42" s="74">
        <f t="shared" si="27"/>
        <v>0</v>
      </c>
      <c r="V42" s="74">
        <f t="shared" si="27"/>
        <v>0</v>
      </c>
      <c r="W42" s="74">
        <f t="shared" si="27"/>
        <v>0</v>
      </c>
      <c r="X42" s="74">
        <f t="shared" si="27"/>
        <v>0</v>
      </c>
      <c r="Y42" s="74">
        <f t="shared" si="27"/>
        <v>0</v>
      </c>
      <c r="Z42" s="74">
        <f t="shared" si="27"/>
        <v>0</v>
      </c>
      <c r="AA42" s="74">
        <f t="shared" si="27"/>
        <v>0</v>
      </c>
      <c r="AB42" s="74">
        <f t="shared" si="27"/>
        <v>0</v>
      </c>
      <c r="AC42" s="74">
        <f t="shared" si="27"/>
        <v>0</v>
      </c>
      <c r="AD42" s="74">
        <f t="shared" si="27"/>
        <v>0</v>
      </c>
      <c r="AE42" s="74">
        <f t="shared" si="27"/>
        <v>0</v>
      </c>
      <c r="AF42" s="74">
        <f t="shared" si="27"/>
        <v>0</v>
      </c>
      <c r="AG42" s="74">
        <f t="shared" si="27"/>
        <v>0</v>
      </c>
      <c r="AH42" s="74">
        <f t="shared" si="27"/>
        <v>0</v>
      </c>
      <c r="AI42" s="74">
        <f t="shared" si="27"/>
        <v>0</v>
      </c>
      <c r="AJ42" s="74">
        <f t="shared" si="27"/>
        <v>0</v>
      </c>
      <c r="AK42" s="75"/>
      <c r="AM42" s="2399" t="s">
        <v>1049</v>
      </c>
      <c r="AN42" s="2400"/>
      <c r="AO42" s="2401">
        <f>AO40/AO5</f>
        <v>50</v>
      </c>
      <c r="AP42" s="2402"/>
    </row>
    <row r="43" spans="1:47" ht="32.25" customHeight="1" thickTop="1">
      <c r="A43" s="37"/>
      <c r="B43" s="2229"/>
      <c r="C43" s="2452" t="s">
        <v>40</v>
      </c>
      <c r="D43" s="2453"/>
      <c r="E43" s="88"/>
      <c r="F43" s="76"/>
      <c r="G43" s="77"/>
      <c r="H43" s="77">
        <v>0</v>
      </c>
      <c r="I43" s="77"/>
      <c r="J43" s="77">
        <v>0</v>
      </c>
      <c r="K43" s="77"/>
      <c r="L43" s="77">
        <v>0</v>
      </c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8">
        <f>SUM(G43:AB43)</f>
        <v>0</v>
      </c>
      <c r="AM43" s="2399" t="s">
        <v>1052</v>
      </c>
      <c r="AN43" s="2400"/>
      <c r="AO43" s="2401">
        <f>(AO41-F48)/AO5</f>
        <v>1.2777777777777777</v>
      </c>
      <c r="AP43" s="2402"/>
    </row>
    <row r="44" spans="1:47" ht="32.25" customHeight="1">
      <c r="A44" s="37"/>
      <c r="B44" s="2229"/>
      <c r="C44" s="2451" t="s">
        <v>1079</v>
      </c>
      <c r="D44" s="2157"/>
      <c r="E44" s="71"/>
      <c r="F44" s="71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90">
        <f>SUM(G44:AJ44)</f>
        <v>0</v>
      </c>
      <c r="AM44" s="2399" t="s">
        <v>1080</v>
      </c>
      <c r="AN44" s="2400"/>
      <c r="AO44" s="2401">
        <f>AO42+AO43</f>
        <v>51.277777777777779</v>
      </c>
      <c r="AP44" s="2402"/>
    </row>
    <row r="45" spans="1:47" ht="32.25" customHeight="1">
      <c r="A45" s="37"/>
      <c r="B45" s="2229"/>
      <c r="C45" s="2447" t="s">
        <v>1081</v>
      </c>
      <c r="D45" s="2448"/>
      <c r="E45" s="71"/>
      <c r="F45" s="71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90">
        <f>SUM(G45:AJ45)</f>
        <v>0</v>
      </c>
      <c r="AM45" s="2399" t="s">
        <v>1082</v>
      </c>
      <c r="AN45" s="2400"/>
      <c r="AO45" s="2401">
        <v>60</v>
      </c>
      <c r="AP45" s="2402"/>
    </row>
    <row r="46" spans="1:47" ht="32.25" customHeight="1">
      <c r="A46" s="37"/>
      <c r="B46" s="2229"/>
      <c r="C46" s="2455" t="s">
        <v>1083</v>
      </c>
      <c r="D46" s="2456"/>
      <c r="E46" s="96"/>
      <c r="F46" s="71"/>
      <c r="G46" s="79">
        <f t="shared" ref="G46:AJ46" si="28">G44+G45</f>
        <v>0</v>
      </c>
      <c r="H46" s="79">
        <f t="shared" si="28"/>
        <v>0</v>
      </c>
      <c r="I46" s="79">
        <f t="shared" si="28"/>
        <v>0</v>
      </c>
      <c r="J46" s="79">
        <f t="shared" si="28"/>
        <v>0</v>
      </c>
      <c r="K46" s="79">
        <f t="shared" si="28"/>
        <v>0</v>
      </c>
      <c r="L46" s="79">
        <f t="shared" si="28"/>
        <v>0</v>
      </c>
      <c r="M46" s="79">
        <f t="shared" si="28"/>
        <v>0</v>
      </c>
      <c r="N46" s="79">
        <f t="shared" si="28"/>
        <v>0</v>
      </c>
      <c r="O46" s="79">
        <f t="shared" si="28"/>
        <v>0</v>
      </c>
      <c r="P46" s="79">
        <f t="shared" si="28"/>
        <v>0</v>
      </c>
      <c r="Q46" s="79">
        <f t="shared" si="28"/>
        <v>0</v>
      </c>
      <c r="R46" s="79">
        <f t="shared" si="28"/>
        <v>0</v>
      </c>
      <c r="S46" s="79">
        <f t="shared" si="28"/>
        <v>0</v>
      </c>
      <c r="T46" s="79">
        <f t="shared" si="28"/>
        <v>0</v>
      </c>
      <c r="U46" s="79">
        <f t="shared" si="28"/>
        <v>0</v>
      </c>
      <c r="V46" s="79">
        <f t="shared" si="28"/>
        <v>0</v>
      </c>
      <c r="W46" s="79">
        <f t="shared" si="28"/>
        <v>0</v>
      </c>
      <c r="X46" s="79">
        <f t="shared" si="28"/>
        <v>0</v>
      </c>
      <c r="Y46" s="79">
        <f t="shared" si="28"/>
        <v>0</v>
      </c>
      <c r="Z46" s="79">
        <f t="shared" si="28"/>
        <v>0</v>
      </c>
      <c r="AA46" s="79">
        <f t="shared" si="28"/>
        <v>0</v>
      </c>
      <c r="AB46" s="79">
        <f t="shared" si="28"/>
        <v>0</v>
      </c>
      <c r="AC46" s="79">
        <f t="shared" si="28"/>
        <v>0</v>
      </c>
      <c r="AD46" s="79">
        <f t="shared" si="28"/>
        <v>0</v>
      </c>
      <c r="AE46" s="79">
        <f t="shared" si="28"/>
        <v>0</v>
      </c>
      <c r="AF46" s="79">
        <f t="shared" si="28"/>
        <v>0</v>
      </c>
      <c r="AG46" s="79">
        <f t="shared" si="28"/>
        <v>0</v>
      </c>
      <c r="AH46" s="79">
        <f t="shared" si="28"/>
        <v>0</v>
      </c>
      <c r="AI46" s="79">
        <f t="shared" si="28"/>
        <v>0</v>
      </c>
      <c r="AJ46" s="79">
        <f t="shared" si="28"/>
        <v>0</v>
      </c>
      <c r="AK46" s="90">
        <f>SUM(G46:AJ46)</f>
        <v>0</v>
      </c>
      <c r="AM46" s="2399" t="s">
        <v>1084</v>
      </c>
      <c r="AN46" s="2400"/>
      <c r="AO46" s="2397">
        <v>50</v>
      </c>
      <c r="AP46" s="2398"/>
      <c r="AR46" s="2399" t="s">
        <v>1048</v>
      </c>
      <c r="AS46" s="2400"/>
      <c r="AT46" s="2397">
        <f>F48+AO46*AO5-AK40</f>
        <v>1097</v>
      </c>
      <c r="AU46" s="2398"/>
    </row>
    <row r="47" spans="1:47" ht="32.25" customHeight="1">
      <c r="A47" s="37"/>
      <c r="B47" s="2229"/>
      <c r="C47" s="2447" t="s">
        <v>624</v>
      </c>
      <c r="D47" s="2448"/>
      <c r="E47" s="96"/>
      <c r="F47" s="80"/>
      <c r="G47" s="113">
        <f t="shared" ref="G47:V47" si="29">F47-G43+G44</f>
        <v>0</v>
      </c>
      <c r="H47" s="113">
        <f t="shared" si="29"/>
        <v>0</v>
      </c>
      <c r="I47" s="113">
        <f t="shared" si="29"/>
        <v>0</v>
      </c>
      <c r="J47" s="113">
        <f t="shared" si="29"/>
        <v>0</v>
      </c>
      <c r="K47" s="113">
        <f t="shared" si="29"/>
        <v>0</v>
      </c>
      <c r="L47" s="113">
        <f t="shared" si="29"/>
        <v>0</v>
      </c>
      <c r="M47" s="113">
        <f t="shared" si="29"/>
        <v>0</v>
      </c>
      <c r="N47" s="113">
        <f t="shared" si="29"/>
        <v>0</v>
      </c>
      <c r="O47" s="113">
        <f t="shared" si="29"/>
        <v>0</v>
      </c>
      <c r="P47" s="113">
        <f t="shared" si="29"/>
        <v>0</v>
      </c>
      <c r="Q47" s="113">
        <f t="shared" si="29"/>
        <v>0</v>
      </c>
      <c r="R47" s="113">
        <f t="shared" si="29"/>
        <v>0</v>
      </c>
      <c r="S47" s="113">
        <f t="shared" si="29"/>
        <v>0</v>
      </c>
      <c r="T47" s="113">
        <f t="shared" si="29"/>
        <v>0</v>
      </c>
      <c r="U47" s="113">
        <f t="shared" si="29"/>
        <v>0</v>
      </c>
      <c r="V47" s="113">
        <f t="shared" si="29"/>
        <v>0</v>
      </c>
      <c r="W47" s="113">
        <f>V47-W43+W44</f>
        <v>0</v>
      </c>
      <c r="X47" s="113">
        <f t="shared" ref="X47:AJ47" si="30">W47-X43+X44</f>
        <v>0</v>
      </c>
      <c r="Y47" s="113">
        <f t="shared" si="30"/>
        <v>0</v>
      </c>
      <c r="Z47" s="113">
        <f t="shared" si="30"/>
        <v>0</v>
      </c>
      <c r="AA47" s="113">
        <f t="shared" si="30"/>
        <v>0</v>
      </c>
      <c r="AB47" s="113">
        <f t="shared" si="30"/>
        <v>0</v>
      </c>
      <c r="AC47" s="113">
        <f t="shared" si="30"/>
        <v>0</v>
      </c>
      <c r="AD47" s="113">
        <f t="shared" si="30"/>
        <v>0</v>
      </c>
      <c r="AE47" s="113">
        <f t="shared" si="30"/>
        <v>0</v>
      </c>
      <c r="AF47" s="113">
        <f t="shared" si="30"/>
        <v>0</v>
      </c>
      <c r="AG47" s="113">
        <f t="shared" si="30"/>
        <v>0</v>
      </c>
      <c r="AH47" s="113">
        <f t="shared" si="30"/>
        <v>0</v>
      </c>
      <c r="AI47" s="113">
        <f t="shared" si="30"/>
        <v>0</v>
      </c>
      <c r="AJ47" s="113">
        <f t="shared" si="30"/>
        <v>0</v>
      </c>
      <c r="AK47" s="90"/>
      <c r="AR47" s="2399" t="s">
        <v>1050</v>
      </c>
      <c r="AS47" s="2400"/>
      <c r="AT47" s="2397">
        <f>F50+AO40-AO46*AO5</f>
        <v>0</v>
      </c>
      <c r="AU47" s="2398"/>
    </row>
    <row r="48" spans="1:47" ht="32.25" customHeight="1">
      <c r="A48" s="37"/>
      <c r="B48" s="2229"/>
      <c r="C48" s="2443" t="s">
        <v>1085</v>
      </c>
      <c r="D48" s="2444"/>
      <c r="E48" s="87"/>
      <c r="F48" s="87">
        <v>197</v>
      </c>
      <c r="G48" s="81">
        <f>F48+G44-G41</f>
        <v>197</v>
      </c>
      <c r="H48" s="81">
        <f t="shared" ref="H48:AJ48" si="31">G48+H44-H41</f>
        <v>197</v>
      </c>
      <c r="I48" s="81">
        <f t="shared" si="31"/>
        <v>197</v>
      </c>
      <c r="J48" s="81">
        <f t="shared" si="31"/>
        <v>197</v>
      </c>
      <c r="K48" s="81">
        <f t="shared" si="31"/>
        <v>197</v>
      </c>
      <c r="L48" s="81">
        <f t="shared" si="31"/>
        <v>197</v>
      </c>
      <c r="M48" s="81">
        <f t="shared" si="31"/>
        <v>197</v>
      </c>
      <c r="N48" s="81">
        <f>M48+N44-N41</f>
        <v>197</v>
      </c>
      <c r="O48" s="81">
        <f t="shared" si="31"/>
        <v>197</v>
      </c>
      <c r="P48" s="81">
        <f t="shared" si="31"/>
        <v>197</v>
      </c>
      <c r="Q48" s="81">
        <f t="shared" si="31"/>
        <v>197</v>
      </c>
      <c r="R48" s="81">
        <f t="shared" si="31"/>
        <v>197</v>
      </c>
      <c r="S48" s="81">
        <f t="shared" si="31"/>
        <v>197</v>
      </c>
      <c r="T48" s="81">
        <f t="shared" si="31"/>
        <v>197</v>
      </c>
      <c r="U48" s="81">
        <f t="shared" si="31"/>
        <v>197</v>
      </c>
      <c r="V48" s="81">
        <f t="shared" si="31"/>
        <v>197</v>
      </c>
      <c r="W48" s="81">
        <f t="shared" si="31"/>
        <v>197</v>
      </c>
      <c r="X48" s="81">
        <f t="shared" si="31"/>
        <v>197</v>
      </c>
      <c r="Y48" s="81">
        <f t="shared" si="31"/>
        <v>197</v>
      </c>
      <c r="Z48" s="81">
        <f t="shared" si="31"/>
        <v>197</v>
      </c>
      <c r="AA48" s="81">
        <f t="shared" si="31"/>
        <v>197</v>
      </c>
      <c r="AB48" s="81">
        <f t="shared" si="31"/>
        <v>197</v>
      </c>
      <c r="AC48" s="81">
        <f t="shared" si="31"/>
        <v>197</v>
      </c>
      <c r="AD48" s="81">
        <f t="shared" si="31"/>
        <v>197</v>
      </c>
      <c r="AE48" s="81">
        <f t="shared" si="31"/>
        <v>197</v>
      </c>
      <c r="AF48" s="81">
        <f t="shared" si="31"/>
        <v>197</v>
      </c>
      <c r="AG48" s="81">
        <f t="shared" si="31"/>
        <v>197</v>
      </c>
      <c r="AH48" s="81">
        <f t="shared" si="31"/>
        <v>197</v>
      </c>
      <c r="AI48" s="81">
        <f t="shared" si="31"/>
        <v>197</v>
      </c>
      <c r="AJ48" s="81">
        <f t="shared" si="31"/>
        <v>197</v>
      </c>
      <c r="AK48" s="82"/>
    </row>
    <row r="49" spans="1:47" ht="32.25" customHeight="1">
      <c r="A49" s="37"/>
      <c r="B49" s="2229"/>
      <c r="C49" s="2089" t="s">
        <v>627</v>
      </c>
      <c r="D49" s="2092"/>
      <c r="E49" s="96"/>
      <c r="F49" s="71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90">
        <f>SUM(G49:AJ49)</f>
        <v>0</v>
      </c>
    </row>
    <row r="50" spans="1:47" ht="32.25" customHeight="1" thickBot="1">
      <c r="A50" s="38"/>
      <c r="B50" s="2230"/>
      <c r="C50" s="2441" t="s">
        <v>1086</v>
      </c>
      <c r="D50" s="2442"/>
      <c r="E50" s="97"/>
      <c r="F50" s="108">
        <v>0</v>
      </c>
      <c r="G50" s="83">
        <f t="shared" ref="G50:AJ50" si="32">F50-G46+G49</f>
        <v>0</v>
      </c>
      <c r="H50" s="83">
        <f t="shared" si="32"/>
        <v>0</v>
      </c>
      <c r="I50" s="83">
        <f t="shared" si="32"/>
        <v>0</v>
      </c>
      <c r="J50" s="83">
        <f t="shared" si="32"/>
        <v>0</v>
      </c>
      <c r="K50" s="83">
        <f t="shared" si="32"/>
        <v>0</v>
      </c>
      <c r="L50" s="83">
        <f t="shared" si="32"/>
        <v>0</v>
      </c>
      <c r="M50" s="83">
        <f t="shared" si="32"/>
        <v>0</v>
      </c>
      <c r="N50" s="83">
        <f t="shared" si="32"/>
        <v>0</v>
      </c>
      <c r="O50" s="83">
        <f t="shared" si="32"/>
        <v>0</v>
      </c>
      <c r="P50" s="83">
        <f t="shared" si="32"/>
        <v>0</v>
      </c>
      <c r="Q50" s="83">
        <f t="shared" si="32"/>
        <v>0</v>
      </c>
      <c r="R50" s="83">
        <f t="shared" si="32"/>
        <v>0</v>
      </c>
      <c r="S50" s="83">
        <f t="shared" si="32"/>
        <v>0</v>
      </c>
      <c r="T50" s="83">
        <f t="shared" si="32"/>
        <v>0</v>
      </c>
      <c r="U50" s="83">
        <f t="shared" si="32"/>
        <v>0</v>
      </c>
      <c r="V50" s="83">
        <f t="shared" si="32"/>
        <v>0</v>
      </c>
      <c r="W50" s="83">
        <f t="shared" si="32"/>
        <v>0</v>
      </c>
      <c r="X50" s="83">
        <f t="shared" si="32"/>
        <v>0</v>
      </c>
      <c r="Y50" s="83">
        <f t="shared" si="32"/>
        <v>0</v>
      </c>
      <c r="Z50" s="83">
        <f t="shared" si="32"/>
        <v>0</v>
      </c>
      <c r="AA50" s="83">
        <f t="shared" si="32"/>
        <v>0</v>
      </c>
      <c r="AB50" s="83">
        <f t="shared" si="32"/>
        <v>0</v>
      </c>
      <c r="AC50" s="83">
        <f t="shared" si="32"/>
        <v>0</v>
      </c>
      <c r="AD50" s="83">
        <f t="shared" si="32"/>
        <v>0</v>
      </c>
      <c r="AE50" s="83">
        <f t="shared" si="32"/>
        <v>0</v>
      </c>
      <c r="AF50" s="83">
        <f t="shared" si="32"/>
        <v>0</v>
      </c>
      <c r="AG50" s="83">
        <f t="shared" si="32"/>
        <v>0</v>
      </c>
      <c r="AH50" s="83">
        <f t="shared" si="32"/>
        <v>0</v>
      </c>
      <c r="AI50" s="83">
        <f t="shared" si="32"/>
        <v>0</v>
      </c>
      <c r="AJ50" s="83">
        <f t="shared" si="32"/>
        <v>0</v>
      </c>
      <c r="AK50" s="91"/>
    </row>
    <row r="51" spans="1:47" ht="32.25" customHeight="1">
      <c r="A51" s="38"/>
      <c r="B51" s="2228" t="s">
        <v>1100</v>
      </c>
      <c r="C51" s="2454" t="s">
        <v>120</v>
      </c>
      <c r="D51" s="2448"/>
      <c r="E51" s="94">
        <f>+E$7</f>
        <v>0</v>
      </c>
      <c r="F51" s="67"/>
      <c r="G51" s="68">
        <f>+G$7</f>
        <v>0</v>
      </c>
      <c r="H51" s="68">
        <f t="shared" ref="H51:W51" si="33">+H$7</f>
        <v>0</v>
      </c>
      <c r="I51" s="68">
        <f t="shared" si="33"/>
        <v>0</v>
      </c>
      <c r="J51" s="68">
        <f t="shared" si="33"/>
        <v>0</v>
      </c>
      <c r="K51" s="68">
        <f t="shared" si="33"/>
        <v>0</v>
      </c>
      <c r="L51" s="68">
        <f t="shared" si="33"/>
        <v>0</v>
      </c>
      <c r="M51" s="68">
        <f t="shared" si="33"/>
        <v>0</v>
      </c>
      <c r="N51" s="68">
        <f t="shared" si="33"/>
        <v>0</v>
      </c>
      <c r="O51" s="68">
        <f t="shared" si="33"/>
        <v>0</v>
      </c>
      <c r="P51" s="68">
        <f t="shared" si="33"/>
        <v>0</v>
      </c>
      <c r="Q51" s="68">
        <f t="shared" si="33"/>
        <v>0</v>
      </c>
      <c r="R51" s="68">
        <f t="shared" si="33"/>
        <v>0</v>
      </c>
      <c r="S51" s="68">
        <f t="shared" si="33"/>
        <v>0</v>
      </c>
      <c r="T51" s="68">
        <f t="shared" si="33"/>
        <v>0</v>
      </c>
      <c r="U51" s="68">
        <f t="shared" si="33"/>
        <v>0</v>
      </c>
      <c r="V51" s="68">
        <f t="shared" si="33"/>
        <v>0</v>
      </c>
      <c r="W51" s="68">
        <f t="shared" si="33"/>
        <v>0</v>
      </c>
      <c r="X51" s="68">
        <f t="shared" ref="X51:AJ51" si="34">+X$7</f>
        <v>0</v>
      </c>
      <c r="Y51" s="68">
        <f t="shared" si="34"/>
        <v>0</v>
      </c>
      <c r="Z51" s="68">
        <f t="shared" si="34"/>
        <v>0</v>
      </c>
      <c r="AA51" s="68">
        <f t="shared" si="34"/>
        <v>0</v>
      </c>
      <c r="AB51" s="68">
        <f t="shared" si="34"/>
        <v>0</v>
      </c>
      <c r="AC51" s="68">
        <f t="shared" si="34"/>
        <v>0</v>
      </c>
      <c r="AD51" s="68">
        <f t="shared" si="34"/>
        <v>0</v>
      </c>
      <c r="AE51" s="68">
        <f t="shared" si="34"/>
        <v>0</v>
      </c>
      <c r="AF51" s="68">
        <f t="shared" si="34"/>
        <v>0</v>
      </c>
      <c r="AG51" s="68">
        <f t="shared" si="34"/>
        <v>0</v>
      </c>
      <c r="AH51" s="68">
        <f t="shared" si="34"/>
        <v>0</v>
      </c>
      <c r="AI51" s="68">
        <f t="shared" si="34"/>
        <v>0</v>
      </c>
      <c r="AJ51" s="69">
        <f t="shared" si="34"/>
        <v>0</v>
      </c>
      <c r="AK51" s="70">
        <f>SUM(G51:AJ51)</f>
        <v>0</v>
      </c>
      <c r="AM51" s="2399" t="s">
        <v>1047</v>
      </c>
      <c r="AN51" s="2400"/>
      <c r="AO51" s="2403">
        <v>900</v>
      </c>
      <c r="AP51" s="2404"/>
      <c r="AQ51" s="46"/>
    </row>
    <row r="52" spans="1:47" ht="32.25" customHeight="1">
      <c r="A52" s="38"/>
      <c r="B52" s="2229"/>
      <c r="C52" s="2454" t="s">
        <v>621</v>
      </c>
      <c r="D52" s="2448"/>
      <c r="E52" s="71"/>
      <c r="F52" s="71"/>
      <c r="G52" s="72">
        <f>+G$8</f>
        <v>0</v>
      </c>
      <c r="H52" s="72">
        <f t="shared" ref="H52:AJ52" si="35">+H$8</f>
        <v>0</v>
      </c>
      <c r="I52" s="72">
        <f t="shared" si="35"/>
        <v>0</v>
      </c>
      <c r="J52" s="72">
        <f t="shared" si="35"/>
        <v>0</v>
      </c>
      <c r="K52" s="72">
        <f t="shared" si="35"/>
        <v>0</v>
      </c>
      <c r="L52" s="72">
        <f t="shared" si="35"/>
        <v>0</v>
      </c>
      <c r="M52" s="72">
        <f t="shared" si="35"/>
        <v>0</v>
      </c>
      <c r="N52" s="72">
        <f t="shared" si="35"/>
        <v>0</v>
      </c>
      <c r="O52" s="72">
        <f t="shared" si="35"/>
        <v>0</v>
      </c>
      <c r="P52" s="72">
        <f t="shared" si="35"/>
        <v>0</v>
      </c>
      <c r="Q52" s="72">
        <f t="shared" si="35"/>
        <v>0</v>
      </c>
      <c r="R52" s="72">
        <f t="shared" si="35"/>
        <v>0</v>
      </c>
      <c r="S52" s="72">
        <f t="shared" si="35"/>
        <v>0</v>
      </c>
      <c r="T52" s="72">
        <f t="shared" si="35"/>
        <v>0</v>
      </c>
      <c r="U52" s="72">
        <f t="shared" si="35"/>
        <v>0</v>
      </c>
      <c r="V52" s="72">
        <f t="shared" si="35"/>
        <v>0</v>
      </c>
      <c r="W52" s="72">
        <f t="shared" si="35"/>
        <v>0</v>
      </c>
      <c r="X52" s="72">
        <f t="shared" si="35"/>
        <v>0</v>
      </c>
      <c r="Y52" s="72">
        <f t="shared" si="35"/>
        <v>0</v>
      </c>
      <c r="Z52" s="72">
        <f t="shared" si="35"/>
        <v>0</v>
      </c>
      <c r="AA52" s="72">
        <f t="shared" si="35"/>
        <v>0</v>
      </c>
      <c r="AB52" s="72">
        <f t="shared" si="35"/>
        <v>0</v>
      </c>
      <c r="AC52" s="72">
        <f t="shared" si="35"/>
        <v>0</v>
      </c>
      <c r="AD52" s="72">
        <f t="shared" si="35"/>
        <v>0</v>
      </c>
      <c r="AE52" s="72">
        <f t="shared" si="35"/>
        <v>0</v>
      </c>
      <c r="AF52" s="72">
        <f t="shared" si="35"/>
        <v>0</v>
      </c>
      <c r="AG52" s="72">
        <f t="shared" si="35"/>
        <v>0</v>
      </c>
      <c r="AH52" s="72">
        <f t="shared" si="35"/>
        <v>0</v>
      </c>
      <c r="AI52" s="72">
        <f t="shared" si="35"/>
        <v>0</v>
      </c>
      <c r="AJ52" s="72">
        <f t="shared" si="35"/>
        <v>0</v>
      </c>
      <c r="AK52" s="89">
        <f>SUM(G52:AJ52)</f>
        <v>0</v>
      </c>
      <c r="AM52" s="2399" t="s">
        <v>1048</v>
      </c>
      <c r="AN52" s="2400"/>
      <c r="AO52" s="2397">
        <v>320</v>
      </c>
      <c r="AP52" s="2398"/>
      <c r="AQ52" s="47"/>
    </row>
    <row r="53" spans="1:47" ht="32.25" customHeight="1" thickBot="1">
      <c r="A53" s="38"/>
      <c r="B53" s="2229"/>
      <c r="C53" s="2449" t="s">
        <v>622</v>
      </c>
      <c r="D53" s="2450"/>
      <c r="E53" s="95"/>
      <c r="F53" s="73"/>
      <c r="G53" s="74">
        <f t="shared" ref="G53:AJ53" si="36">F53-G51+G52</f>
        <v>0</v>
      </c>
      <c r="H53" s="74">
        <f t="shared" si="36"/>
        <v>0</v>
      </c>
      <c r="I53" s="74">
        <f t="shared" si="36"/>
        <v>0</v>
      </c>
      <c r="J53" s="74">
        <f t="shared" si="36"/>
        <v>0</v>
      </c>
      <c r="K53" s="74">
        <f t="shared" si="36"/>
        <v>0</v>
      </c>
      <c r="L53" s="74">
        <f t="shared" si="36"/>
        <v>0</v>
      </c>
      <c r="M53" s="74">
        <f t="shared" si="36"/>
        <v>0</v>
      </c>
      <c r="N53" s="74">
        <f t="shared" si="36"/>
        <v>0</v>
      </c>
      <c r="O53" s="74">
        <f t="shared" si="36"/>
        <v>0</v>
      </c>
      <c r="P53" s="74">
        <f t="shared" si="36"/>
        <v>0</v>
      </c>
      <c r="Q53" s="74">
        <f t="shared" si="36"/>
        <v>0</v>
      </c>
      <c r="R53" s="74">
        <f t="shared" si="36"/>
        <v>0</v>
      </c>
      <c r="S53" s="74">
        <f t="shared" si="36"/>
        <v>0</v>
      </c>
      <c r="T53" s="74">
        <f t="shared" si="36"/>
        <v>0</v>
      </c>
      <c r="U53" s="74">
        <f t="shared" si="36"/>
        <v>0</v>
      </c>
      <c r="V53" s="74">
        <f t="shared" si="36"/>
        <v>0</v>
      </c>
      <c r="W53" s="74">
        <f t="shared" si="36"/>
        <v>0</v>
      </c>
      <c r="X53" s="74">
        <f t="shared" si="36"/>
        <v>0</v>
      </c>
      <c r="Y53" s="74">
        <f t="shared" si="36"/>
        <v>0</v>
      </c>
      <c r="Z53" s="74">
        <f t="shared" si="36"/>
        <v>0</v>
      </c>
      <c r="AA53" s="74">
        <f t="shared" si="36"/>
        <v>0</v>
      </c>
      <c r="AB53" s="74">
        <f t="shared" si="36"/>
        <v>0</v>
      </c>
      <c r="AC53" s="74">
        <f t="shared" si="36"/>
        <v>0</v>
      </c>
      <c r="AD53" s="74">
        <f t="shared" si="36"/>
        <v>0</v>
      </c>
      <c r="AE53" s="74">
        <f t="shared" si="36"/>
        <v>0</v>
      </c>
      <c r="AF53" s="74">
        <f t="shared" si="36"/>
        <v>0</v>
      </c>
      <c r="AG53" s="74">
        <f t="shared" si="36"/>
        <v>0</v>
      </c>
      <c r="AH53" s="74">
        <f t="shared" si="36"/>
        <v>0</v>
      </c>
      <c r="AI53" s="74">
        <f t="shared" si="36"/>
        <v>0</v>
      </c>
      <c r="AJ53" s="74">
        <f t="shared" si="36"/>
        <v>0</v>
      </c>
      <c r="AK53" s="75"/>
      <c r="AM53" s="2399" t="s">
        <v>1049</v>
      </c>
      <c r="AN53" s="2400"/>
      <c r="AO53" s="2401">
        <f>AO51/AO5</f>
        <v>50</v>
      </c>
      <c r="AP53" s="2402"/>
    </row>
    <row r="54" spans="1:47" ht="32.25" customHeight="1" thickTop="1">
      <c r="A54" s="38"/>
      <c r="B54" s="2229"/>
      <c r="C54" s="2452" t="s">
        <v>40</v>
      </c>
      <c r="D54" s="2453"/>
      <c r="E54" s="88"/>
      <c r="F54" s="76"/>
      <c r="G54" s="77"/>
      <c r="H54" s="77">
        <v>0</v>
      </c>
      <c r="I54" s="77"/>
      <c r="J54" s="77"/>
      <c r="K54" s="77">
        <v>0</v>
      </c>
      <c r="L54" s="77">
        <v>0</v>
      </c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8">
        <f>SUM(G54:AB54)</f>
        <v>0</v>
      </c>
      <c r="AM54" s="2399" t="s">
        <v>1052</v>
      </c>
      <c r="AN54" s="2400"/>
      <c r="AO54" s="2401">
        <f>(AO52-F59)/AO5</f>
        <v>12</v>
      </c>
      <c r="AP54" s="2402"/>
    </row>
    <row r="55" spans="1:47" ht="32.25" customHeight="1">
      <c r="A55" s="38"/>
      <c r="B55" s="2229"/>
      <c r="C55" s="2451" t="s">
        <v>1079</v>
      </c>
      <c r="D55" s="2157"/>
      <c r="E55" s="71"/>
      <c r="F55" s="71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90">
        <f>SUM(G55:AJ55)</f>
        <v>0</v>
      </c>
      <c r="AM55" s="2399" t="s">
        <v>1080</v>
      </c>
      <c r="AN55" s="2400"/>
      <c r="AO55" s="2401">
        <f>AO53+AO54</f>
        <v>62</v>
      </c>
      <c r="AP55" s="2402"/>
    </row>
    <row r="56" spans="1:47" ht="32.25" customHeight="1">
      <c r="A56" s="2"/>
      <c r="B56" s="2229"/>
      <c r="C56" s="2447" t="s">
        <v>1081</v>
      </c>
      <c r="D56" s="2448"/>
      <c r="E56" s="71"/>
      <c r="F56" s="71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90">
        <f>SUM(G56:AJ56)</f>
        <v>0</v>
      </c>
      <c r="AM56" s="2399" t="s">
        <v>1082</v>
      </c>
      <c r="AN56" s="2400"/>
      <c r="AO56" s="2401">
        <v>60</v>
      </c>
      <c r="AP56" s="2402"/>
    </row>
    <row r="57" spans="1:47" ht="32.25" customHeight="1">
      <c r="A57" s="2"/>
      <c r="B57" s="2229"/>
      <c r="C57" s="2455" t="s">
        <v>1083</v>
      </c>
      <c r="D57" s="2456"/>
      <c r="E57" s="96"/>
      <c r="F57" s="71"/>
      <c r="G57" s="79">
        <f t="shared" ref="G57:AJ57" si="37">G55+G56</f>
        <v>0</v>
      </c>
      <c r="H57" s="79">
        <f t="shared" si="37"/>
        <v>0</v>
      </c>
      <c r="I57" s="79">
        <f t="shared" si="37"/>
        <v>0</v>
      </c>
      <c r="J57" s="79">
        <f t="shared" si="37"/>
        <v>0</v>
      </c>
      <c r="K57" s="79">
        <f t="shared" si="37"/>
        <v>0</v>
      </c>
      <c r="L57" s="79">
        <f t="shared" si="37"/>
        <v>0</v>
      </c>
      <c r="M57" s="79">
        <f t="shared" si="37"/>
        <v>0</v>
      </c>
      <c r="N57" s="79">
        <f t="shared" si="37"/>
        <v>0</v>
      </c>
      <c r="O57" s="79">
        <f t="shared" si="37"/>
        <v>0</v>
      </c>
      <c r="P57" s="79">
        <f t="shared" si="37"/>
        <v>0</v>
      </c>
      <c r="Q57" s="79">
        <f t="shared" si="37"/>
        <v>0</v>
      </c>
      <c r="R57" s="79">
        <f t="shared" si="37"/>
        <v>0</v>
      </c>
      <c r="S57" s="79">
        <f t="shared" si="37"/>
        <v>0</v>
      </c>
      <c r="T57" s="79">
        <f t="shared" si="37"/>
        <v>0</v>
      </c>
      <c r="U57" s="79">
        <f t="shared" si="37"/>
        <v>0</v>
      </c>
      <c r="V57" s="79">
        <f t="shared" si="37"/>
        <v>0</v>
      </c>
      <c r="W57" s="79">
        <f t="shared" si="37"/>
        <v>0</v>
      </c>
      <c r="X57" s="79">
        <f t="shared" si="37"/>
        <v>0</v>
      </c>
      <c r="Y57" s="79">
        <f t="shared" si="37"/>
        <v>0</v>
      </c>
      <c r="Z57" s="79">
        <f t="shared" si="37"/>
        <v>0</v>
      </c>
      <c r="AA57" s="79">
        <f t="shared" si="37"/>
        <v>0</v>
      </c>
      <c r="AB57" s="79">
        <f t="shared" si="37"/>
        <v>0</v>
      </c>
      <c r="AC57" s="79">
        <f t="shared" si="37"/>
        <v>0</v>
      </c>
      <c r="AD57" s="79">
        <f t="shared" si="37"/>
        <v>0</v>
      </c>
      <c r="AE57" s="79">
        <f t="shared" si="37"/>
        <v>0</v>
      </c>
      <c r="AF57" s="79">
        <f t="shared" si="37"/>
        <v>0</v>
      </c>
      <c r="AG57" s="79">
        <f t="shared" si="37"/>
        <v>0</v>
      </c>
      <c r="AH57" s="79">
        <f t="shared" si="37"/>
        <v>0</v>
      </c>
      <c r="AI57" s="79">
        <f t="shared" si="37"/>
        <v>0</v>
      </c>
      <c r="AJ57" s="79">
        <f t="shared" si="37"/>
        <v>0</v>
      </c>
      <c r="AK57" s="90">
        <f>SUM(G57:AJ57)</f>
        <v>0</v>
      </c>
      <c r="AM57" s="2399" t="s">
        <v>1084</v>
      </c>
      <c r="AN57" s="2400"/>
      <c r="AO57" s="2397">
        <v>50</v>
      </c>
      <c r="AP57" s="2398"/>
      <c r="AR57" s="2399" t="s">
        <v>1048</v>
      </c>
      <c r="AS57" s="2400"/>
      <c r="AT57" s="2397">
        <f>F59+AO57*AO5-AK51</f>
        <v>1004</v>
      </c>
      <c r="AU57" s="2398"/>
    </row>
    <row r="58" spans="1:47" ht="32.25" customHeight="1">
      <c r="A58" s="37"/>
      <c r="B58" s="2229"/>
      <c r="C58" s="2447" t="s">
        <v>624</v>
      </c>
      <c r="D58" s="2448"/>
      <c r="E58" s="96"/>
      <c r="F58" s="80"/>
      <c r="G58" s="113">
        <f t="shared" ref="G58:V58" si="38">F58-G54+G55</f>
        <v>0</v>
      </c>
      <c r="H58" s="113">
        <f t="shared" si="38"/>
        <v>0</v>
      </c>
      <c r="I58" s="113">
        <f t="shared" si="38"/>
        <v>0</v>
      </c>
      <c r="J58" s="113">
        <f t="shared" si="38"/>
        <v>0</v>
      </c>
      <c r="K58" s="113">
        <f t="shared" si="38"/>
        <v>0</v>
      </c>
      <c r="L58" s="113">
        <f t="shared" si="38"/>
        <v>0</v>
      </c>
      <c r="M58" s="113">
        <f t="shared" si="38"/>
        <v>0</v>
      </c>
      <c r="N58" s="113">
        <f t="shared" si="38"/>
        <v>0</v>
      </c>
      <c r="O58" s="113">
        <f t="shared" si="38"/>
        <v>0</v>
      </c>
      <c r="P58" s="113">
        <f t="shared" si="38"/>
        <v>0</v>
      </c>
      <c r="Q58" s="113">
        <f t="shared" si="38"/>
        <v>0</v>
      </c>
      <c r="R58" s="113">
        <f t="shared" si="38"/>
        <v>0</v>
      </c>
      <c r="S58" s="113">
        <f t="shared" si="38"/>
        <v>0</v>
      </c>
      <c r="T58" s="113">
        <f t="shared" si="38"/>
        <v>0</v>
      </c>
      <c r="U58" s="113">
        <f t="shared" si="38"/>
        <v>0</v>
      </c>
      <c r="V58" s="113">
        <f t="shared" si="38"/>
        <v>0</v>
      </c>
      <c r="W58" s="113">
        <f>V58-W54+W55</f>
        <v>0</v>
      </c>
      <c r="X58" s="113">
        <f t="shared" ref="X58:AJ58" si="39">W58-X54+X55</f>
        <v>0</v>
      </c>
      <c r="Y58" s="113">
        <f t="shared" si="39"/>
        <v>0</v>
      </c>
      <c r="Z58" s="113">
        <f t="shared" si="39"/>
        <v>0</v>
      </c>
      <c r="AA58" s="113">
        <f t="shared" si="39"/>
        <v>0</v>
      </c>
      <c r="AB58" s="113">
        <f t="shared" si="39"/>
        <v>0</v>
      </c>
      <c r="AC58" s="113">
        <f t="shared" si="39"/>
        <v>0</v>
      </c>
      <c r="AD58" s="113">
        <f t="shared" si="39"/>
        <v>0</v>
      </c>
      <c r="AE58" s="113">
        <f t="shared" si="39"/>
        <v>0</v>
      </c>
      <c r="AF58" s="113">
        <f t="shared" si="39"/>
        <v>0</v>
      </c>
      <c r="AG58" s="113">
        <f t="shared" si="39"/>
        <v>0</v>
      </c>
      <c r="AH58" s="113">
        <f t="shared" si="39"/>
        <v>0</v>
      </c>
      <c r="AI58" s="113">
        <f t="shared" si="39"/>
        <v>0</v>
      </c>
      <c r="AJ58" s="113">
        <f t="shared" si="39"/>
        <v>0</v>
      </c>
      <c r="AK58" s="90"/>
      <c r="AR58" s="2399" t="s">
        <v>1050</v>
      </c>
      <c r="AS58" s="2400"/>
      <c r="AT58" s="2397">
        <f>F61+AO51-AO57*AO5</f>
        <v>100</v>
      </c>
      <c r="AU58" s="2398"/>
    </row>
    <row r="59" spans="1:47" ht="32.25" customHeight="1">
      <c r="A59" s="38"/>
      <c r="B59" s="2229"/>
      <c r="C59" s="2443" t="s">
        <v>1085</v>
      </c>
      <c r="D59" s="2444"/>
      <c r="E59" s="87"/>
      <c r="F59" s="87">
        <v>104</v>
      </c>
      <c r="G59" s="81">
        <f>F59+G55-G52</f>
        <v>104</v>
      </c>
      <c r="H59" s="81">
        <f t="shared" ref="H59:AJ59" si="40">G59+H55-H52</f>
        <v>104</v>
      </c>
      <c r="I59" s="81">
        <f t="shared" si="40"/>
        <v>104</v>
      </c>
      <c r="J59" s="81">
        <f t="shared" si="40"/>
        <v>104</v>
      </c>
      <c r="K59" s="81">
        <f t="shared" si="40"/>
        <v>104</v>
      </c>
      <c r="L59" s="81">
        <f t="shared" si="40"/>
        <v>104</v>
      </c>
      <c r="M59" s="81">
        <f t="shared" si="40"/>
        <v>104</v>
      </c>
      <c r="N59" s="81">
        <f t="shared" si="40"/>
        <v>104</v>
      </c>
      <c r="O59" s="81">
        <f t="shared" si="40"/>
        <v>104</v>
      </c>
      <c r="P59" s="81">
        <f t="shared" si="40"/>
        <v>104</v>
      </c>
      <c r="Q59" s="81">
        <f t="shared" si="40"/>
        <v>104</v>
      </c>
      <c r="R59" s="81">
        <f t="shared" si="40"/>
        <v>104</v>
      </c>
      <c r="S59" s="81">
        <f t="shared" si="40"/>
        <v>104</v>
      </c>
      <c r="T59" s="81">
        <f t="shared" si="40"/>
        <v>104</v>
      </c>
      <c r="U59" s="81">
        <f t="shared" si="40"/>
        <v>104</v>
      </c>
      <c r="V59" s="81">
        <f t="shared" si="40"/>
        <v>104</v>
      </c>
      <c r="W59" s="81">
        <f t="shared" si="40"/>
        <v>104</v>
      </c>
      <c r="X59" s="81">
        <f t="shared" si="40"/>
        <v>104</v>
      </c>
      <c r="Y59" s="81">
        <f t="shared" si="40"/>
        <v>104</v>
      </c>
      <c r="Z59" s="81">
        <f t="shared" si="40"/>
        <v>104</v>
      </c>
      <c r="AA59" s="81">
        <f t="shared" si="40"/>
        <v>104</v>
      </c>
      <c r="AB59" s="81">
        <f t="shared" si="40"/>
        <v>104</v>
      </c>
      <c r="AC59" s="81">
        <f t="shared" si="40"/>
        <v>104</v>
      </c>
      <c r="AD59" s="81">
        <f t="shared" si="40"/>
        <v>104</v>
      </c>
      <c r="AE59" s="81">
        <f t="shared" si="40"/>
        <v>104</v>
      </c>
      <c r="AF59" s="81">
        <f t="shared" si="40"/>
        <v>104</v>
      </c>
      <c r="AG59" s="81">
        <f t="shared" si="40"/>
        <v>104</v>
      </c>
      <c r="AH59" s="81">
        <f t="shared" si="40"/>
        <v>104</v>
      </c>
      <c r="AI59" s="81">
        <f t="shared" si="40"/>
        <v>104</v>
      </c>
      <c r="AJ59" s="81">
        <f t="shared" si="40"/>
        <v>104</v>
      </c>
      <c r="AK59" s="82"/>
    </row>
    <row r="60" spans="1:47" ht="32.25" customHeight="1">
      <c r="A60" s="38"/>
      <c r="B60" s="2229"/>
      <c r="C60" s="2089" t="s">
        <v>627</v>
      </c>
      <c r="D60" s="2092"/>
      <c r="E60" s="96"/>
      <c r="F60" s="71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84"/>
      <c r="AK60" s="90">
        <f>SUM(G60:AJ60)</f>
        <v>0</v>
      </c>
    </row>
    <row r="61" spans="1:47" ht="32.25" customHeight="1" thickBot="1">
      <c r="A61" s="38"/>
      <c r="B61" s="2230"/>
      <c r="C61" s="2441" t="s">
        <v>1086</v>
      </c>
      <c r="D61" s="2442"/>
      <c r="E61" s="97"/>
      <c r="F61" s="108">
        <v>100</v>
      </c>
      <c r="G61" s="85">
        <f t="shared" ref="G61:AJ61" si="41">F61-G57+G60</f>
        <v>100</v>
      </c>
      <c r="H61" s="85">
        <f t="shared" si="41"/>
        <v>100</v>
      </c>
      <c r="I61" s="85">
        <f t="shared" si="41"/>
        <v>100</v>
      </c>
      <c r="J61" s="85">
        <f t="shared" si="41"/>
        <v>100</v>
      </c>
      <c r="K61" s="85">
        <f t="shared" si="41"/>
        <v>100</v>
      </c>
      <c r="L61" s="85">
        <f t="shared" si="41"/>
        <v>100</v>
      </c>
      <c r="M61" s="85">
        <f t="shared" si="41"/>
        <v>100</v>
      </c>
      <c r="N61" s="85">
        <f t="shared" si="41"/>
        <v>100</v>
      </c>
      <c r="O61" s="85">
        <f t="shared" si="41"/>
        <v>100</v>
      </c>
      <c r="P61" s="85">
        <f t="shared" si="41"/>
        <v>100</v>
      </c>
      <c r="Q61" s="85">
        <f t="shared" si="41"/>
        <v>100</v>
      </c>
      <c r="R61" s="85">
        <f t="shared" si="41"/>
        <v>100</v>
      </c>
      <c r="S61" s="85">
        <f t="shared" si="41"/>
        <v>100</v>
      </c>
      <c r="T61" s="85">
        <f t="shared" si="41"/>
        <v>100</v>
      </c>
      <c r="U61" s="85">
        <f t="shared" si="41"/>
        <v>100</v>
      </c>
      <c r="V61" s="85">
        <f t="shared" si="41"/>
        <v>100</v>
      </c>
      <c r="W61" s="85">
        <f t="shared" si="41"/>
        <v>100</v>
      </c>
      <c r="X61" s="85">
        <f t="shared" si="41"/>
        <v>100</v>
      </c>
      <c r="Y61" s="85">
        <f t="shared" si="41"/>
        <v>100</v>
      </c>
      <c r="Z61" s="85">
        <f t="shared" si="41"/>
        <v>100</v>
      </c>
      <c r="AA61" s="85">
        <f t="shared" si="41"/>
        <v>100</v>
      </c>
      <c r="AB61" s="85">
        <f t="shared" si="41"/>
        <v>100</v>
      </c>
      <c r="AC61" s="85">
        <f t="shared" si="41"/>
        <v>100</v>
      </c>
      <c r="AD61" s="85">
        <f t="shared" si="41"/>
        <v>100</v>
      </c>
      <c r="AE61" s="85">
        <f t="shared" si="41"/>
        <v>100</v>
      </c>
      <c r="AF61" s="85">
        <f t="shared" si="41"/>
        <v>100</v>
      </c>
      <c r="AG61" s="85">
        <f t="shared" si="41"/>
        <v>100</v>
      </c>
      <c r="AH61" s="85">
        <f t="shared" si="41"/>
        <v>100</v>
      </c>
      <c r="AI61" s="85">
        <f t="shared" si="41"/>
        <v>100</v>
      </c>
      <c r="AJ61" s="86">
        <f t="shared" si="41"/>
        <v>100</v>
      </c>
      <c r="AK61" s="91"/>
    </row>
    <row r="62" spans="1:47" ht="32.25" customHeight="1">
      <c r="A62" s="38"/>
    </row>
    <row r="63" spans="1:47" ht="32.25" customHeight="1">
      <c r="A63" s="38"/>
    </row>
    <row r="64" spans="1:47" ht="32.25" customHeight="1">
      <c r="A64" s="38"/>
    </row>
    <row r="65" spans="1:37" ht="32.25" customHeight="1">
      <c r="A65" s="2"/>
    </row>
    <row r="66" spans="1:37" ht="32.25" customHeight="1">
      <c r="A66" s="2"/>
    </row>
    <row r="67" spans="1:37" ht="32.25" customHeight="1">
      <c r="A67" s="37"/>
    </row>
    <row r="68" spans="1:37" ht="33" customHeight="1">
      <c r="A68" s="9"/>
    </row>
    <row r="69" spans="1:37" ht="33" customHeight="1">
      <c r="A69" s="9"/>
    </row>
    <row r="70" spans="1:37" ht="33" customHeight="1">
      <c r="A70" s="9"/>
    </row>
    <row r="71" spans="1:37" ht="33" customHeight="1">
      <c r="A71" s="9"/>
    </row>
    <row r="72" spans="1:37" ht="33" customHeight="1">
      <c r="A72" s="9"/>
    </row>
    <row r="74" spans="1:37" ht="16.8" thickBot="1"/>
    <row r="75" spans="1:37" ht="409.6">
      <c r="B75" s="2228" t="s">
        <v>1091</v>
      </c>
      <c r="C75" s="2454" t="s">
        <v>120</v>
      </c>
      <c r="D75" s="2448"/>
      <c r="E75" s="98"/>
      <c r="F75" s="39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7"/>
      <c r="Y75" s="17"/>
      <c r="Z75" s="17"/>
      <c r="AA75" s="16"/>
      <c r="AB75" s="18" t="s">
        <v>1092</v>
      </c>
      <c r="AC75" s="16"/>
      <c r="AD75" s="16"/>
      <c r="AE75" s="16"/>
      <c r="AF75" s="16"/>
      <c r="AG75" s="16"/>
      <c r="AH75" s="16"/>
      <c r="AI75" s="16"/>
      <c r="AJ75" s="19"/>
      <c r="AK75" s="20"/>
    </row>
    <row r="76" spans="1:37" ht="25.8">
      <c r="B76" s="2229"/>
      <c r="C76" s="2454" t="s">
        <v>621</v>
      </c>
      <c r="D76" s="2448"/>
      <c r="E76" s="99"/>
      <c r="F76" s="40"/>
      <c r="G76" s="22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4"/>
      <c r="Y76" s="24"/>
      <c r="Z76" s="24"/>
      <c r="AA76" s="23"/>
      <c r="AB76" s="25"/>
      <c r="AC76" s="23"/>
      <c r="AD76" s="23"/>
      <c r="AE76" s="23"/>
      <c r="AF76" s="23"/>
      <c r="AG76" s="23"/>
      <c r="AH76" s="23"/>
      <c r="AI76" s="23"/>
      <c r="AJ76" s="26"/>
      <c r="AK76" s="27"/>
    </row>
    <row r="77" spans="1:37" ht="25.8">
      <c r="B77" s="2229"/>
      <c r="C77" s="2455" t="s">
        <v>622</v>
      </c>
      <c r="D77" s="2456"/>
      <c r="E77" s="71"/>
      <c r="F77" s="21"/>
      <c r="G77" s="44">
        <f>G75-F77-G76</f>
        <v>0</v>
      </c>
      <c r="H77" s="44">
        <f>G77+H75-H76</f>
        <v>0</v>
      </c>
      <c r="I77" s="44">
        <f t="shared" ref="I77:W77" si="42">H77+I75-I76</f>
        <v>0</v>
      </c>
      <c r="J77" s="44">
        <f t="shared" si="42"/>
        <v>0</v>
      </c>
      <c r="K77" s="44">
        <f t="shared" si="42"/>
        <v>0</v>
      </c>
      <c r="L77" s="44">
        <f t="shared" si="42"/>
        <v>0</v>
      </c>
      <c r="M77" s="44">
        <f t="shared" si="42"/>
        <v>0</v>
      </c>
      <c r="N77" s="44">
        <f t="shared" si="42"/>
        <v>0</v>
      </c>
      <c r="O77" s="44">
        <f t="shared" si="42"/>
        <v>0</v>
      </c>
      <c r="P77" s="44">
        <f t="shared" si="42"/>
        <v>0</v>
      </c>
      <c r="Q77" s="44">
        <f t="shared" si="42"/>
        <v>0</v>
      </c>
      <c r="R77" s="44">
        <f t="shared" si="42"/>
        <v>0</v>
      </c>
      <c r="S77" s="44">
        <f t="shared" si="42"/>
        <v>0</v>
      </c>
      <c r="T77" s="44">
        <f t="shared" si="42"/>
        <v>0</v>
      </c>
      <c r="U77" s="44">
        <f t="shared" si="42"/>
        <v>0</v>
      </c>
      <c r="V77" s="44">
        <f t="shared" si="42"/>
        <v>0</v>
      </c>
      <c r="W77" s="44">
        <f t="shared" si="42"/>
        <v>0</v>
      </c>
      <c r="X77" s="44" t="e">
        <f>#REF!+X75-X76</f>
        <v>#REF!</v>
      </c>
      <c r="Y77" s="24"/>
      <c r="Z77" s="24"/>
      <c r="AA77" s="23"/>
      <c r="AB77" s="25"/>
      <c r="AC77" s="23"/>
      <c r="AD77" s="23"/>
      <c r="AE77" s="23"/>
      <c r="AF77" s="23"/>
      <c r="AG77" s="23"/>
      <c r="AH77" s="23"/>
      <c r="AI77" s="23"/>
      <c r="AJ77" s="26"/>
      <c r="AK77" s="27"/>
    </row>
    <row r="78" spans="1:37" ht="25.8">
      <c r="B78" s="2229"/>
      <c r="C78" s="2156" t="s">
        <v>1079</v>
      </c>
      <c r="D78" s="2157"/>
      <c r="E78" s="100"/>
      <c r="F78" s="36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5"/>
      <c r="AC78" s="28"/>
      <c r="AD78" s="28"/>
      <c r="AE78" s="28"/>
      <c r="AF78" s="28"/>
      <c r="AG78" s="28"/>
      <c r="AH78" s="28"/>
      <c r="AI78" s="28"/>
      <c r="AJ78" s="28"/>
      <c r="AK78" s="29"/>
    </row>
    <row r="79" spans="1:37" ht="23.4">
      <c r="B79" s="2229"/>
      <c r="C79" s="2156" t="s">
        <v>1093</v>
      </c>
      <c r="D79" s="2157"/>
      <c r="E79" s="71"/>
      <c r="F79" s="36"/>
      <c r="G79" s="44">
        <f>G75-F79-G78</f>
        <v>0</v>
      </c>
      <c r="H79" s="44">
        <f>H75+G79-H78</f>
        <v>0</v>
      </c>
      <c r="I79" s="44">
        <f t="shared" ref="I79:W79" si="43">I75+H79-I78</f>
        <v>0</v>
      </c>
      <c r="J79" s="44">
        <f t="shared" si="43"/>
        <v>0</v>
      </c>
      <c r="K79" s="44">
        <f t="shared" si="43"/>
        <v>0</v>
      </c>
      <c r="L79" s="44">
        <f t="shared" si="43"/>
        <v>0</v>
      </c>
      <c r="M79" s="44">
        <f t="shared" si="43"/>
        <v>0</v>
      </c>
      <c r="N79" s="44">
        <f t="shared" si="43"/>
        <v>0</v>
      </c>
      <c r="O79" s="44">
        <f t="shared" si="43"/>
        <v>0</v>
      </c>
      <c r="P79" s="44">
        <f t="shared" si="43"/>
        <v>0</v>
      </c>
      <c r="Q79" s="44">
        <f t="shared" si="43"/>
        <v>0</v>
      </c>
      <c r="R79" s="44">
        <f t="shared" si="43"/>
        <v>0</v>
      </c>
      <c r="S79" s="44">
        <f t="shared" si="43"/>
        <v>0</v>
      </c>
      <c r="T79" s="44">
        <f t="shared" si="43"/>
        <v>0</v>
      </c>
      <c r="U79" s="44">
        <f t="shared" si="43"/>
        <v>0</v>
      </c>
      <c r="V79" s="44">
        <f t="shared" si="43"/>
        <v>0</v>
      </c>
      <c r="W79" s="44">
        <f t="shared" si="43"/>
        <v>0</v>
      </c>
      <c r="X79" s="44" t="e">
        <f>X75+#REF!-X78</f>
        <v>#REF!</v>
      </c>
      <c r="Y79" s="28"/>
      <c r="Z79" s="28"/>
      <c r="AA79" s="28"/>
      <c r="AB79" s="25"/>
      <c r="AC79" s="28"/>
      <c r="AD79" s="28"/>
      <c r="AE79" s="28"/>
      <c r="AF79" s="28"/>
      <c r="AG79" s="28"/>
      <c r="AH79" s="28"/>
      <c r="AI79" s="28"/>
      <c r="AJ79" s="28"/>
      <c r="AK79" s="29"/>
    </row>
    <row r="80" spans="1:37" ht="23.4">
      <c r="B80" s="2229"/>
      <c r="C80" s="2454" t="s">
        <v>1081</v>
      </c>
      <c r="D80" s="2448"/>
      <c r="E80" s="71"/>
      <c r="F80" s="40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5"/>
      <c r="AC80" s="28"/>
      <c r="AD80" s="28"/>
      <c r="AE80" s="28"/>
      <c r="AF80" s="28"/>
      <c r="AG80" s="28"/>
      <c r="AH80" s="28"/>
      <c r="AI80" s="28"/>
      <c r="AJ80" s="28"/>
      <c r="AK80" s="29"/>
    </row>
    <row r="81" spans="2:37" ht="25.8">
      <c r="B81" s="2229"/>
      <c r="C81" s="2455" t="s">
        <v>1083</v>
      </c>
      <c r="D81" s="2456"/>
      <c r="E81" s="101"/>
      <c r="F81" s="40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5"/>
      <c r="AC81" s="28"/>
      <c r="AD81" s="28"/>
      <c r="AE81" s="28"/>
      <c r="AF81" s="28"/>
      <c r="AG81" s="28"/>
      <c r="AH81" s="28"/>
      <c r="AI81" s="28"/>
      <c r="AJ81" s="28"/>
      <c r="AK81" s="29"/>
    </row>
    <row r="82" spans="2:37" ht="25.8">
      <c r="B82" s="2229"/>
      <c r="C82" s="2457" t="s">
        <v>1094</v>
      </c>
      <c r="D82" s="2458"/>
      <c r="E82" s="101"/>
      <c r="F82" s="40"/>
      <c r="G82" s="44">
        <f>G75+F79-G78</f>
        <v>0</v>
      </c>
      <c r="H82" s="44">
        <f>H75-H78</f>
        <v>0</v>
      </c>
      <c r="I82" s="44">
        <f t="shared" ref="I82:X82" si="44">I75-I78</f>
        <v>0</v>
      </c>
      <c r="J82" s="44">
        <f t="shared" si="44"/>
        <v>0</v>
      </c>
      <c r="K82" s="44">
        <f t="shared" si="44"/>
        <v>0</v>
      </c>
      <c r="L82" s="44">
        <f t="shared" si="44"/>
        <v>0</v>
      </c>
      <c r="M82" s="44">
        <f t="shared" si="44"/>
        <v>0</v>
      </c>
      <c r="N82" s="44">
        <f t="shared" si="44"/>
        <v>0</v>
      </c>
      <c r="O82" s="44">
        <f t="shared" si="44"/>
        <v>0</v>
      </c>
      <c r="P82" s="44">
        <f t="shared" si="44"/>
        <v>0</v>
      </c>
      <c r="Q82" s="44">
        <f t="shared" si="44"/>
        <v>0</v>
      </c>
      <c r="R82" s="44">
        <f t="shared" si="44"/>
        <v>0</v>
      </c>
      <c r="S82" s="44">
        <f t="shared" si="44"/>
        <v>0</v>
      </c>
      <c r="T82" s="44">
        <f t="shared" si="44"/>
        <v>0</v>
      </c>
      <c r="U82" s="44">
        <f t="shared" si="44"/>
        <v>0</v>
      </c>
      <c r="V82" s="44">
        <f t="shared" si="44"/>
        <v>0</v>
      </c>
      <c r="W82" s="44">
        <f t="shared" si="44"/>
        <v>0</v>
      </c>
      <c r="X82" s="44">
        <f t="shared" si="44"/>
        <v>0</v>
      </c>
      <c r="Y82" s="28"/>
      <c r="Z82" s="28"/>
      <c r="AA82" s="28"/>
      <c r="AB82" s="25"/>
      <c r="AC82" s="28"/>
      <c r="AD82" s="28"/>
      <c r="AE82" s="28"/>
      <c r="AF82" s="28"/>
      <c r="AG82" s="28"/>
      <c r="AH82" s="28"/>
      <c r="AI82" s="28"/>
      <c r="AJ82" s="28"/>
      <c r="AK82" s="29"/>
    </row>
    <row r="83" spans="2:37" ht="25.8">
      <c r="B83" s="2229"/>
      <c r="C83" s="2454" t="s">
        <v>1085</v>
      </c>
      <c r="D83" s="2448"/>
      <c r="E83" s="101"/>
      <c r="F83" s="30"/>
      <c r="G83" s="44">
        <f>F83+G82</f>
        <v>0</v>
      </c>
      <c r="H83" s="44">
        <f>G83+H82</f>
        <v>0</v>
      </c>
      <c r="I83" s="44">
        <f t="shared" ref="I83:W83" si="45">H83+I82</f>
        <v>0</v>
      </c>
      <c r="J83" s="44">
        <f t="shared" si="45"/>
        <v>0</v>
      </c>
      <c r="K83" s="44">
        <f t="shared" si="45"/>
        <v>0</v>
      </c>
      <c r="L83" s="44">
        <f t="shared" si="45"/>
        <v>0</v>
      </c>
      <c r="M83" s="44">
        <f t="shared" si="45"/>
        <v>0</v>
      </c>
      <c r="N83" s="44">
        <f t="shared" si="45"/>
        <v>0</v>
      </c>
      <c r="O83" s="44">
        <f t="shared" si="45"/>
        <v>0</v>
      </c>
      <c r="P83" s="44">
        <f t="shared" si="45"/>
        <v>0</v>
      </c>
      <c r="Q83" s="44">
        <f t="shared" si="45"/>
        <v>0</v>
      </c>
      <c r="R83" s="44">
        <f t="shared" si="45"/>
        <v>0</v>
      </c>
      <c r="S83" s="44">
        <f t="shared" si="45"/>
        <v>0</v>
      </c>
      <c r="T83" s="44">
        <f t="shared" si="45"/>
        <v>0</v>
      </c>
      <c r="U83" s="44">
        <f t="shared" si="45"/>
        <v>0</v>
      </c>
      <c r="V83" s="44">
        <f t="shared" si="45"/>
        <v>0</v>
      </c>
      <c r="W83" s="44">
        <f t="shared" si="45"/>
        <v>0</v>
      </c>
      <c r="X83" s="44" t="e">
        <f>#REF!+X82</f>
        <v>#REF!</v>
      </c>
      <c r="Y83" s="28"/>
      <c r="Z83" s="28"/>
      <c r="AA83" s="28"/>
      <c r="AB83" s="25"/>
      <c r="AC83" s="28"/>
      <c r="AD83" s="28"/>
      <c r="AE83" s="28"/>
      <c r="AF83" s="28"/>
      <c r="AG83" s="28"/>
      <c r="AH83" s="28"/>
      <c r="AI83" s="28"/>
      <c r="AJ83" s="28"/>
      <c r="AK83" s="29"/>
    </row>
    <row r="84" spans="2:37" ht="25.8">
      <c r="B84" s="2229"/>
      <c r="C84" s="2089" t="s">
        <v>627</v>
      </c>
      <c r="D84" s="2092"/>
      <c r="E84" s="101"/>
      <c r="F84" s="40"/>
      <c r="G84" s="31"/>
      <c r="H84" s="31"/>
      <c r="I84" s="31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25"/>
      <c r="AC84" s="32"/>
      <c r="AD84" s="32"/>
      <c r="AE84" s="32"/>
      <c r="AF84" s="32"/>
      <c r="AG84" s="32"/>
      <c r="AH84" s="32"/>
      <c r="AI84" s="32"/>
      <c r="AJ84" s="32"/>
      <c r="AK84" s="29"/>
    </row>
    <row r="85" spans="2:37" ht="26.4" thickBot="1">
      <c r="B85" s="2230"/>
      <c r="C85" s="2441" t="s">
        <v>1086</v>
      </c>
      <c r="D85" s="2442"/>
      <c r="E85" s="97"/>
      <c r="F85" s="41"/>
      <c r="G85" s="45">
        <f>F85+G84-G81</f>
        <v>0</v>
      </c>
      <c r="H85" s="45">
        <f>G85+H84-H81</f>
        <v>0</v>
      </c>
      <c r="I85" s="45">
        <f t="shared" ref="I85:W85" si="46">H85+I84-I81</f>
        <v>0</v>
      </c>
      <c r="J85" s="45">
        <f t="shared" si="46"/>
        <v>0</v>
      </c>
      <c r="K85" s="45">
        <f t="shared" si="46"/>
        <v>0</v>
      </c>
      <c r="L85" s="45">
        <f t="shared" si="46"/>
        <v>0</v>
      </c>
      <c r="M85" s="45">
        <f t="shared" si="46"/>
        <v>0</v>
      </c>
      <c r="N85" s="45">
        <f t="shared" si="46"/>
        <v>0</v>
      </c>
      <c r="O85" s="45">
        <f t="shared" si="46"/>
        <v>0</v>
      </c>
      <c r="P85" s="45">
        <f t="shared" si="46"/>
        <v>0</v>
      </c>
      <c r="Q85" s="45">
        <f t="shared" si="46"/>
        <v>0</v>
      </c>
      <c r="R85" s="45">
        <f t="shared" si="46"/>
        <v>0</v>
      </c>
      <c r="S85" s="45">
        <f t="shared" si="46"/>
        <v>0</v>
      </c>
      <c r="T85" s="45">
        <f t="shared" si="46"/>
        <v>0</v>
      </c>
      <c r="U85" s="45">
        <f t="shared" si="46"/>
        <v>0</v>
      </c>
      <c r="V85" s="45">
        <f t="shared" si="46"/>
        <v>0</v>
      </c>
      <c r="W85" s="45">
        <f t="shared" si="46"/>
        <v>0</v>
      </c>
      <c r="X85" s="45" t="e">
        <f>#REF!+X84-X81</f>
        <v>#REF!</v>
      </c>
      <c r="Y85" s="42"/>
      <c r="Z85" s="42"/>
      <c r="AA85" s="42"/>
      <c r="AB85" s="35"/>
      <c r="AC85" s="42"/>
      <c r="AD85" s="42"/>
      <c r="AE85" s="42"/>
      <c r="AF85" s="42"/>
      <c r="AG85" s="42"/>
      <c r="AH85" s="42"/>
      <c r="AI85" s="42"/>
      <c r="AJ85" s="42"/>
      <c r="AK85" s="43"/>
    </row>
  </sheetData>
  <mergeCells count="181">
    <mergeCell ref="AR58:AS58"/>
    <mergeCell ref="AT58:AU58"/>
    <mergeCell ref="AM56:AN56"/>
    <mergeCell ref="AO56:AP56"/>
    <mergeCell ref="AM57:AN57"/>
    <mergeCell ref="AO57:AP57"/>
    <mergeCell ref="AR57:AS57"/>
    <mergeCell ref="AT57:AU57"/>
    <mergeCell ref="AR46:AS46"/>
    <mergeCell ref="AT46:AU46"/>
    <mergeCell ref="AM54:AN54"/>
    <mergeCell ref="AO54:AP54"/>
    <mergeCell ref="AR47:AS47"/>
    <mergeCell ref="AT47:AU47"/>
    <mergeCell ref="AM51:AN51"/>
    <mergeCell ref="AO51:AP51"/>
    <mergeCell ref="AM46:AN46"/>
    <mergeCell ref="AO46:AP46"/>
    <mergeCell ref="AM43:AN43"/>
    <mergeCell ref="AO43:AP43"/>
    <mergeCell ref="AM44:AN44"/>
    <mergeCell ref="AO44:AP44"/>
    <mergeCell ref="AM55:AN55"/>
    <mergeCell ref="AO55:AP55"/>
    <mergeCell ref="AM52:AN52"/>
    <mergeCell ref="AO52:AP52"/>
    <mergeCell ref="AM53:AN53"/>
    <mergeCell ref="AO53:AP53"/>
    <mergeCell ref="AM45:AN45"/>
    <mergeCell ref="AO45:AP45"/>
    <mergeCell ref="AT35:AU35"/>
    <mergeCell ref="AM42:AN42"/>
    <mergeCell ref="AO42:AP42"/>
    <mergeCell ref="AR36:AS36"/>
    <mergeCell ref="AT36:AU36"/>
    <mergeCell ref="AM40:AN40"/>
    <mergeCell ref="AO40:AP40"/>
    <mergeCell ref="AM35:AN35"/>
    <mergeCell ref="AO35:AP35"/>
    <mergeCell ref="AM32:AN32"/>
    <mergeCell ref="AO32:AP32"/>
    <mergeCell ref="AM33:AN33"/>
    <mergeCell ref="AO33:AP33"/>
    <mergeCell ref="AM34:AN34"/>
    <mergeCell ref="AO34:AP34"/>
    <mergeCell ref="AM31:AN31"/>
    <mergeCell ref="AO31:AP31"/>
    <mergeCell ref="AR35:AS35"/>
    <mergeCell ref="AR24:AS24"/>
    <mergeCell ref="AT24:AU24"/>
    <mergeCell ref="AR25:AS25"/>
    <mergeCell ref="AT25:AU25"/>
    <mergeCell ref="AM29:AN29"/>
    <mergeCell ref="AO29:AP29"/>
    <mergeCell ref="AM22:AN22"/>
    <mergeCell ref="AO22:AP22"/>
    <mergeCell ref="AM23:AN23"/>
    <mergeCell ref="AO23:AP23"/>
    <mergeCell ref="AT13:AU13"/>
    <mergeCell ref="AR14:AS14"/>
    <mergeCell ref="AT14:AU14"/>
    <mergeCell ref="AM12:AN12"/>
    <mergeCell ref="AO12:AP12"/>
    <mergeCell ref="AM13:AN13"/>
    <mergeCell ref="AO13:AP13"/>
    <mergeCell ref="AM10:AN10"/>
    <mergeCell ref="AO10:AP10"/>
    <mergeCell ref="AM11:AN11"/>
    <mergeCell ref="AO11:AP11"/>
    <mergeCell ref="AR13:AS13"/>
    <mergeCell ref="AM5:AN6"/>
    <mergeCell ref="AO5:AP6"/>
    <mergeCell ref="AM7:AN7"/>
    <mergeCell ref="AO7:AP7"/>
    <mergeCell ref="AM8:AN8"/>
    <mergeCell ref="AO8:AP8"/>
    <mergeCell ref="AM9:AN9"/>
    <mergeCell ref="AO9:AP9"/>
    <mergeCell ref="C47:D47"/>
    <mergeCell ref="AK5:AK6"/>
    <mergeCell ref="AM20:AN20"/>
    <mergeCell ref="AO20:AP20"/>
    <mergeCell ref="AM21:AN21"/>
    <mergeCell ref="AO21:AP21"/>
    <mergeCell ref="AM18:AN18"/>
    <mergeCell ref="AO18:AP18"/>
    <mergeCell ref="AM19:AN19"/>
    <mergeCell ref="AO19:AP19"/>
    <mergeCell ref="AM24:AN24"/>
    <mergeCell ref="AO24:AP24"/>
    <mergeCell ref="AM30:AN30"/>
    <mergeCell ref="AO30:AP30"/>
    <mergeCell ref="AM41:AN41"/>
    <mergeCell ref="AO41:AP41"/>
    <mergeCell ref="B51:B61"/>
    <mergeCell ref="C51:D51"/>
    <mergeCell ref="B75:B85"/>
    <mergeCell ref="C75:D75"/>
    <mergeCell ref="C54:D54"/>
    <mergeCell ref="C55:D55"/>
    <mergeCell ref="C80:D80"/>
    <mergeCell ref="C85:D85"/>
    <mergeCell ref="C81:D81"/>
    <mergeCell ref="C82:D82"/>
    <mergeCell ref="C76:D76"/>
    <mergeCell ref="C77:D77"/>
    <mergeCell ref="C78:D78"/>
    <mergeCell ref="C79:D79"/>
    <mergeCell ref="C58:D58"/>
    <mergeCell ref="C59:D59"/>
    <mergeCell ref="C60:D60"/>
    <mergeCell ref="C61:D61"/>
    <mergeCell ref="C52:D52"/>
    <mergeCell ref="C53:D53"/>
    <mergeCell ref="C56:D56"/>
    <mergeCell ref="C57:D57"/>
    <mergeCell ref="C83:D83"/>
    <mergeCell ref="C84:D84"/>
    <mergeCell ref="B40:B50"/>
    <mergeCell ref="C40:D40"/>
    <mergeCell ref="C41:D41"/>
    <mergeCell ref="C42:D42"/>
    <mergeCell ref="C43:D43"/>
    <mergeCell ref="C44:D44"/>
    <mergeCell ref="C45:D45"/>
    <mergeCell ref="C46:D46"/>
    <mergeCell ref="B29:B39"/>
    <mergeCell ref="C29:D29"/>
    <mergeCell ref="C30:D30"/>
    <mergeCell ref="C31:D31"/>
    <mergeCell ref="C32:D32"/>
    <mergeCell ref="C33:D33"/>
    <mergeCell ref="C38:D38"/>
    <mergeCell ref="C39:D39"/>
    <mergeCell ref="C34:D34"/>
    <mergeCell ref="C35:D35"/>
    <mergeCell ref="C36:D36"/>
    <mergeCell ref="C37:D37"/>
    <mergeCell ref="C48:D48"/>
    <mergeCell ref="C49:D49"/>
    <mergeCell ref="C50:D50"/>
    <mergeCell ref="C27:D27"/>
    <mergeCell ref="B18:B28"/>
    <mergeCell ref="C18:D18"/>
    <mergeCell ref="C19:D19"/>
    <mergeCell ref="C20:D20"/>
    <mergeCell ref="C21:D21"/>
    <mergeCell ref="C22:D22"/>
    <mergeCell ref="C25:D25"/>
    <mergeCell ref="C26:D26"/>
    <mergeCell ref="C23:D23"/>
    <mergeCell ref="C24:D24"/>
    <mergeCell ref="C28:D28"/>
    <mergeCell ref="AG2:AH2"/>
    <mergeCell ref="AI3:AK3"/>
    <mergeCell ref="C12:D12"/>
    <mergeCell ref="C13:D13"/>
    <mergeCell ref="AA4:AB4"/>
    <mergeCell ref="AC4:AD4"/>
    <mergeCell ref="AE4:AF4"/>
    <mergeCell ref="L3:M3"/>
    <mergeCell ref="AA3:AB3"/>
    <mergeCell ref="AC3:AD3"/>
    <mergeCell ref="AE3:AF3"/>
    <mergeCell ref="C7:D7"/>
    <mergeCell ref="C8:D8"/>
    <mergeCell ref="C9:D9"/>
    <mergeCell ref="C10:D10"/>
    <mergeCell ref="C11:D11"/>
    <mergeCell ref="B5:B6"/>
    <mergeCell ref="D5:D6"/>
    <mergeCell ref="E5:E6"/>
    <mergeCell ref="F5:F6"/>
    <mergeCell ref="C14:D14"/>
    <mergeCell ref="C15:D15"/>
    <mergeCell ref="AA2:AB2"/>
    <mergeCell ref="AC2:AD2"/>
    <mergeCell ref="AE2:AF2"/>
    <mergeCell ref="B7:B17"/>
    <mergeCell ref="C16:D16"/>
    <mergeCell ref="C17:D17"/>
  </mergeCells>
  <phoneticPr fontId="6"/>
  <printOptions horizontalCentered="1" verticalCentered="1"/>
  <pageMargins left="0.7" right="0.7" top="0.75" bottom="0.75" header="0.3" footer="0.3"/>
  <pageSetup paperSize="8" scale="42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">
    <pageSetUpPr fitToPage="1"/>
  </sheetPr>
  <dimension ref="A1:AU85"/>
  <sheetViews>
    <sheetView showZeros="0" topLeftCell="B3" zoomScale="45" zoomScaleNormal="45" workbookViewId="0">
      <pane xSplit="5" ySplit="4" topLeftCell="G37" activePane="bottomRight" state="frozen"/>
      <selection pane="topRight" activeCell="T18" sqref="T18"/>
      <selection pane="bottomLeft" activeCell="T18" sqref="T18"/>
      <selection pane="bottomRight" activeCell="T18" sqref="T18"/>
    </sheetView>
  </sheetViews>
  <sheetFormatPr defaultRowHeight="16.2"/>
  <cols>
    <col min="3" max="3" width="12.6640625" customWidth="1"/>
    <col min="4" max="4" width="10.6640625" customWidth="1"/>
    <col min="5" max="5" width="12.44140625" style="92" bestFit="1" customWidth="1"/>
    <col min="6" max="6" width="13.6640625" customWidth="1"/>
    <col min="7" max="36" width="12.6640625" customWidth="1"/>
    <col min="37" max="37" width="12.6640625" style="1" customWidth="1"/>
    <col min="47" max="47" width="9.6640625" customWidth="1"/>
  </cols>
  <sheetData>
    <row r="1" spans="1:47" ht="16.8" thickBot="1">
      <c r="G1">
        <v>1</v>
      </c>
      <c r="H1">
        <v>2</v>
      </c>
      <c r="I1">
        <v>3</v>
      </c>
      <c r="J1">
        <v>4</v>
      </c>
      <c r="K1">
        <v>5</v>
      </c>
      <c r="L1">
        <v>6</v>
      </c>
      <c r="M1">
        <v>7</v>
      </c>
      <c r="N1">
        <v>8</v>
      </c>
      <c r="O1">
        <v>9</v>
      </c>
      <c r="P1">
        <v>10</v>
      </c>
      <c r="Q1">
        <v>11</v>
      </c>
      <c r="R1">
        <v>12</v>
      </c>
      <c r="S1">
        <v>13</v>
      </c>
      <c r="T1">
        <v>14</v>
      </c>
      <c r="U1">
        <v>15</v>
      </c>
      <c r="V1">
        <v>16</v>
      </c>
      <c r="W1">
        <v>17</v>
      </c>
      <c r="X1">
        <v>18</v>
      </c>
      <c r="Y1">
        <v>19</v>
      </c>
      <c r="Z1">
        <v>20</v>
      </c>
      <c r="AA1">
        <v>21</v>
      </c>
      <c r="AB1">
        <v>22</v>
      </c>
    </row>
    <row r="2" spans="1:47">
      <c r="A2" s="2">
        <v>20</v>
      </c>
      <c r="B2" s="3"/>
      <c r="C2" s="3"/>
      <c r="D2" s="3"/>
      <c r="E2" s="93"/>
      <c r="F2" s="3"/>
      <c r="G2" s="4"/>
      <c r="H2" s="5"/>
      <c r="I2" s="5"/>
      <c r="J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2077" t="s">
        <v>351</v>
      </c>
      <c r="AB2" s="2078"/>
      <c r="AC2" s="2079" t="s">
        <v>614</v>
      </c>
      <c r="AD2" s="2080"/>
      <c r="AE2" s="2079" t="s">
        <v>352</v>
      </c>
      <c r="AF2" s="2078"/>
      <c r="AG2" s="2430"/>
      <c r="AH2" s="2431"/>
      <c r="AI2" s="7"/>
      <c r="AJ2" s="7"/>
      <c r="AK2" s="8"/>
    </row>
    <row r="3" spans="1:47" ht="48" customHeight="1" thickBot="1">
      <c r="A3" s="9"/>
      <c r="B3" s="107" t="s">
        <v>1074</v>
      </c>
      <c r="C3" s="103"/>
      <c r="D3" s="104"/>
      <c r="E3" s="105"/>
      <c r="F3" s="104"/>
      <c r="G3" s="56"/>
      <c r="H3" s="56"/>
      <c r="I3" s="57"/>
      <c r="J3" s="58"/>
      <c r="K3" s="58"/>
      <c r="L3" s="2440" t="s">
        <v>1075</v>
      </c>
      <c r="M3" s="2440"/>
      <c r="N3" s="60" t="s">
        <v>1076</v>
      </c>
      <c r="O3" s="58"/>
      <c r="P3" s="59"/>
      <c r="Q3" s="59"/>
      <c r="R3" s="57"/>
      <c r="S3" s="58"/>
      <c r="T3" s="58"/>
      <c r="U3" s="58"/>
      <c r="V3" s="58"/>
      <c r="W3" s="58"/>
      <c r="X3" s="61" t="s">
        <v>1077</v>
      </c>
      <c r="Y3" s="58"/>
      <c r="Z3" s="58"/>
      <c r="AA3" s="2105" t="s">
        <v>1060</v>
      </c>
      <c r="AB3" s="2106"/>
      <c r="AC3" s="2107" t="s">
        <v>1061</v>
      </c>
      <c r="AD3" s="2106"/>
      <c r="AE3" s="2107" t="s">
        <v>356</v>
      </c>
      <c r="AF3" s="2108"/>
      <c r="AG3" s="10"/>
      <c r="AH3" s="11" t="s">
        <v>617</v>
      </c>
      <c r="AI3" s="2103">
        <f ca="1">TODAY()</f>
        <v>46164</v>
      </c>
      <c r="AJ3" s="2103"/>
      <c r="AK3" s="2103"/>
      <c r="AL3" s="12"/>
      <c r="AM3" s="12"/>
      <c r="AN3" s="12"/>
      <c r="AO3" s="12"/>
      <c r="AP3" s="12"/>
    </row>
    <row r="4" spans="1:47" ht="24" thickBot="1">
      <c r="A4" s="9"/>
      <c r="B4" s="102"/>
      <c r="C4" s="103"/>
      <c r="D4" s="102"/>
      <c r="E4" s="106"/>
      <c r="F4" s="10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2109"/>
      <c r="AB4" s="2109"/>
      <c r="AC4" s="2109"/>
      <c r="AD4" s="2109"/>
      <c r="AE4" s="2109"/>
      <c r="AF4" s="2109"/>
      <c r="AG4" s="62"/>
      <c r="AH4" s="62"/>
      <c r="AI4" s="63"/>
      <c r="AJ4" s="63"/>
      <c r="AK4" s="64"/>
    </row>
    <row r="5" spans="1:47" ht="17.25" customHeight="1">
      <c r="A5" s="9"/>
      <c r="B5" s="2432" t="s">
        <v>1</v>
      </c>
      <c r="C5" s="13"/>
      <c r="D5" s="2434"/>
      <c r="E5" s="2436" t="s">
        <v>1095</v>
      </c>
      <c r="F5" s="2438" t="s">
        <v>618</v>
      </c>
      <c r="G5" s="109" t="e">
        <f>+#REF!</f>
        <v>#REF!</v>
      </c>
      <c r="H5" s="109" t="e">
        <f>+#REF!</f>
        <v>#REF!</v>
      </c>
      <c r="I5" s="109" t="e">
        <f>+#REF!</f>
        <v>#REF!</v>
      </c>
      <c r="J5" s="109" t="e">
        <f>+#REF!</f>
        <v>#REF!</v>
      </c>
      <c r="K5" s="109" t="e">
        <f>+#REF!</f>
        <v>#REF!</v>
      </c>
      <c r="L5" s="109" t="e">
        <f>+#REF!</f>
        <v>#REF!</v>
      </c>
      <c r="M5" s="109" t="e">
        <f>+#REF!</f>
        <v>#REF!</v>
      </c>
      <c r="N5" s="109" t="e">
        <f>+#REF!</f>
        <v>#REF!</v>
      </c>
      <c r="O5" s="109" t="e">
        <f>+#REF!</f>
        <v>#REF!</v>
      </c>
      <c r="P5" s="109" t="e">
        <f>+#REF!</f>
        <v>#REF!</v>
      </c>
      <c r="Q5" s="109" t="e">
        <f>+#REF!</f>
        <v>#REF!</v>
      </c>
      <c r="R5" s="109" t="e">
        <f>+#REF!</f>
        <v>#REF!</v>
      </c>
      <c r="S5" s="109" t="e">
        <f>+#REF!</f>
        <v>#REF!</v>
      </c>
      <c r="T5" s="109" t="e">
        <f>+#REF!</f>
        <v>#REF!</v>
      </c>
      <c r="U5" s="109" t="e">
        <f>+#REF!</f>
        <v>#REF!</v>
      </c>
      <c r="V5" s="109" t="e">
        <f>+#REF!</f>
        <v>#REF!</v>
      </c>
      <c r="W5" s="109" t="e">
        <f>+#REF!</f>
        <v>#REF!</v>
      </c>
      <c r="X5" s="109" t="e">
        <f>+#REF!</f>
        <v>#REF!</v>
      </c>
      <c r="Y5" s="111" t="e">
        <f>+#REF!</f>
        <v>#REF!</v>
      </c>
      <c r="Z5" s="111" t="e">
        <f>+#REF!</f>
        <v>#REF!</v>
      </c>
      <c r="AA5" s="111" t="e">
        <f>+#REF!</f>
        <v>#REF!</v>
      </c>
      <c r="AB5" s="109" t="e">
        <f>+#REF!</f>
        <v>#REF!</v>
      </c>
      <c r="AC5" s="110" t="e">
        <f>+#REF!</f>
        <v>#REF!</v>
      </c>
      <c r="AD5" s="65" t="e">
        <f>+#REF!</f>
        <v>#REF!</v>
      </c>
      <c r="AE5" s="65" t="e">
        <f>+#REF!</f>
        <v>#REF!</v>
      </c>
      <c r="AF5" s="65" t="e">
        <f>+#REF!</f>
        <v>#REF!</v>
      </c>
      <c r="AG5" s="65" t="e">
        <f>+#REF!</f>
        <v>#REF!</v>
      </c>
      <c r="AH5" s="65" t="e">
        <f>+#REF!</f>
        <v>#REF!</v>
      </c>
      <c r="AI5" s="65" t="e">
        <f>+#REF!</f>
        <v>#REF!</v>
      </c>
      <c r="AJ5" s="65" t="e">
        <f>+#REF!</f>
        <v>#REF!</v>
      </c>
      <c r="AK5" s="2445" t="s">
        <v>316</v>
      </c>
      <c r="AM5" s="2405" t="s">
        <v>1045</v>
      </c>
      <c r="AN5" s="2406"/>
      <c r="AO5" s="2403">
        <v>22</v>
      </c>
      <c r="AP5" s="2404"/>
    </row>
    <row r="6" spans="1:47" ht="19.8" thickBot="1">
      <c r="A6" s="9"/>
      <c r="B6" s="2433"/>
      <c r="C6" s="14"/>
      <c r="D6" s="2435"/>
      <c r="E6" s="2437"/>
      <c r="F6" s="2439"/>
      <c r="G6" s="112" t="e">
        <f>+#REF!</f>
        <v>#REF!</v>
      </c>
      <c r="H6" s="112" t="e">
        <f>+#REF!</f>
        <v>#REF!</v>
      </c>
      <c r="I6" s="112" t="e">
        <f>+#REF!</f>
        <v>#REF!</v>
      </c>
      <c r="J6" s="112" t="e">
        <f>+#REF!</f>
        <v>#REF!</v>
      </c>
      <c r="K6" s="112" t="e">
        <f>+#REF!</f>
        <v>#REF!</v>
      </c>
      <c r="L6" s="112" t="e">
        <f>+#REF!</f>
        <v>#REF!</v>
      </c>
      <c r="M6" s="112" t="e">
        <f>+#REF!</f>
        <v>#REF!</v>
      </c>
      <c r="N6" s="112" t="e">
        <f>+#REF!</f>
        <v>#REF!</v>
      </c>
      <c r="O6" s="112" t="e">
        <f>+#REF!</f>
        <v>#REF!</v>
      </c>
      <c r="P6" s="112" t="e">
        <f>+#REF!</f>
        <v>#REF!</v>
      </c>
      <c r="Q6" s="112" t="e">
        <f>+#REF!</f>
        <v>#REF!</v>
      </c>
      <c r="R6" s="112" t="e">
        <f>+#REF!</f>
        <v>#REF!</v>
      </c>
      <c r="S6" s="112" t="e">
        <f>+#REF!</f>
        <v>#REF!</v>
      </c>
      <c r="T6" s="112" t="e">
        <f>+#REF!</f>
        <v>#REF!</v>
      </c>
      <c r="U6" s="112" t="e">
        <f>+#REF!</f>
        <v>#REF!</v>
      </c>
      <c r="V6" s="112" t="e">
        <f>+#REF!</f>
        <v>#REF!</v>
      </c>
      <c r="W6" s="112" t="e">
        <f>+#REF!</f>
        <v>#REF!</v>
      </c>
      <c r="X6" s="112" t="e">
        <f>+#REF!</f>
        <v>#REF!</v>
      </c>
      <c r="Y6" s="112" t="e">
        <f>+#REF!</f>
        <v>#REF!</v>
      </c>
      <c r="Z6" s="112" t="e">
        <f>+#REF!</f>
        <v>#REF!</v>
      </c>
      <c r="AA6" s="112" t="e">
        <f>+#REF!</f>
        <v>#REF!</v>
      </c>
      <c r="AB6" s="66" t="e">
        <f>+#REF!</f>
        <v>#REF!</v>
      </c>
      <c r="AC6" s="66" t="e">
        <f>+#REF!</f>
        <v>#REF!</v>
      </c>
      <c r="AD6" s="66" t="e">
        <f>+#REF!</f>
        <v>#REF!</v>
      </c>
      <c r="AE6" s="66" t="e">
        <f>+#REF!</f>
        <v>#REF!</v>
      </c>
      <c r="AF6" s="66" t="e">
        <f>+#REF!</f>
        <v>#REF!</v>
      </c>
      <c r="AG6" s="66" t="e">
        <f>+#REF!</f>
        <v>#REF!</v>
      </c>
      <c r="AH6" s="66" t="e">
        <f>+#REF!</f>
        <v>#REF!</v>
      </c>
      <c r="AI6" s="66" t="e">
        <f>+#REF!</f>
        <v>#REF!</v>
      </c>
      <c r="AJ6" s="66" t="e">
        <f>+#REF!</f>
        <v>#REF!</v>
      </c>
      <c r="AK6" s="2446"/>
      <c r="AM6" s="2407"/>
      <c r="AN6" s="2408"/>
      <c r="AO6" s="2409"/>
      <c r="AP6" s="2410"/>
    </row>
    <row r="7" spans="1:47" ht="32.25" customHeight="1">
      <c r="A7" s="15"/>
      <c r="B7" s="2228" t="s">
        <v>1101</v>
      </c>
      <c r="C7" s="2454" t="s">
        <v>120</v>
      </c>
      <c r="D7" s="2448"/>
      <c r="E7" s="94">
        <f>+小物R!E7</f>
        <v>0</v>
      </c>
      <c r="F7" s="67"/>
      <c r="G7" s="68">
        <f>+GL!G7</f>
        <v>0</v>
      </c>
      <c r="H7" s="68">
        <f>+GL!H7</f>
        <v>0</v>
      </c>
      <c r="I7" s="68">
        <f>+GL!I7</f>
        <v>0</v>
      </c>
      <c r="J7" s="68">
        <f>+GL!J7</f>
        <v>0</v>
      </c>
      <c r="K7" s="68">
        <f>+GL!K7</f>
        <v>0</v>
      </c>
      <c r="L7" s="68">
        <f>+GL!L7</f>
        <v>0</v>
      </c>
      <c r="M7" s="68">
        <f>+GL!M7</f>
        <v>0</v>
      </c>
      <c r="N7" s="68">
        <f>+GL!N7</f>
        <v>0</v>
      </c>
      <c r="O7" s="68">
        <f>+GL!O7</f>
        <v>0</v>
      </c>
      <c r="P7" s="68">
        <f>+GL!P7</f>
        <v>0</v>
      </c>
      <c r="Q7" s="68">
        <f>+GL!Q7</f>
        <v>0</v>
      </c>
      <c r="R7" s="68">
        <f>+GL!R7</f>
        <v>0</v>
      </c>
      <c r="S7" s="68">
        <f>+GL!S7</f>
        <v>0</v>
      </c>
      <c r="T7" s="68">
        <f>+GL!T7</f>
        <v>0</v>
      </c>
      <c r="U7" s="68">
        <f>+GL!U7</f>
        <v>0</v>
      </c>
      <c r="V7" s="68">
        <f>+GL!V7</f>
        <v>0</v>
      </c>
      <c r="W7" s="68">
        <f>+GL!W7</f>
        <v>0</v>
      </c>
      <c r="X7" s="68">
        <f>+GL!X7</f>
        <v>0</v>
      </c>
      <c r="Y7" s="68">
        <f>+GL!Y7</f>
        <v>0</v>
      </c>
      <c r="Z7" s="68">
        <f>+GL!Z7</f>
        <v>0</v>
      </c>
      <c r="AA7" s="68">
        <f>+GL!AA7</f>
        <v>0</v>
      </c>
      <c r="AB7" s="68">
        <f>+GL!AB7</f>
        <v>0</v>
      </c>
      <c r="AC7" s="68">
        <f>+GL!AC7</f>
        <v>0</v>
      </c>
      <c r="AD7" s="68">
        <f>+GL!AD7</f>
        <v>0</v>
      </c>
      <c r="AE7" s="68">
        <f>+GL!AE7</f>
        <v>0</v>
      </c>
      <c r="AF7" s="68">
        <f>+GL!AF7</f>
        <v>0</v>
      </c>
      <c r="AG7" s="68">
        <f>+GL!AG7</f>
        <v>0</v>
      </c>
      <c r="AH7" s="68">
        <f>+GL!AH7</f>
        <v>0</v>
      </c>
      <c r="AI7" s="68">
        <f>+GL!AI7</f>
        <v>0</v>
      </c>
      <c r="AJ7" s="68">
        <f>+GL!AJ7</f>
        <v>0</v>
      </c>
      <c r="AK7" s="70">
        <f>SUM(G7:AJ7)</f>
        <v>0</v>
      </c>
      <c r="AM7" s="2399" t="s">
        <v>1047</v>
      </c>
      <c r="AN7" s="2400"/>
      <c r="AO7" s="2403">
        <v>1260</v>
      </c>
      <c r="AP7" s="2404"/>
      <c r="AQ7" s="46"/>
    </row>
    <row r="8" spans="1:47" ht="32.25" customHeight="1">
      <c r="A8" s="15"/>
      <c r="B8" s="2229"/>
      <c r="C8" s="2454" t="s">
        <v>621</v>
      </c>
      <c r="D8" s="2448"/>
      <c r="E8" s="71"/>
      <c r="F8" s="71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>
        <f>+W7</f>
        <v>0</v>
      </c>
      <c r="X8" s="72">
        <f>+X7</f>
        <v>0</v>
      </c>
      <c r="Y8" s="72">
        <f>+Y7</f>
        <v>0</v>
      </c>
      <c r="Z8" s="72">
        <f>+Z7</f>
        <v>0</v>
      </c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89">
        <f>SUM(G8:AJ8)</f>
        <v>0</v>
      </c>
      <c r="AM8" s="2399" t="s">
        <v>1048</v>
      </c>
      <c r="AN8" s="2400"/>
      <c r="AO8" s="2397">
        <v>260</v>
      </c>
      <c r="AP8" s="2398"/>
      <c r="AQ8" s="47"/>
    </row>
    <row r="9" spans="1:47" ht="32.25" customHeight="1" thickBot="1">
      <c r="A9" s="15"/>
      <c r="B9" s="2229"/>
      <c r="C9" s="2449" t="s">
        <v>622</v>
      </c>
      <c r="D9" s="2450"/>
      <c r="E9" s="95"/>
      <c r="F9" s="73"/>
      <c r="G9" s="74">
        <f t="shared" ref="G9:AJ9" si="0">F9-G7+G8</f>
        <v>0</v>
      </c>
      <c r="H9" s="74">
        <f t="shared" si="0"/>
        <v>0</v>
      </c>
      <c r="I9" s="74">
        <f t="shared" si="0"/>
        <v>0</v>
      </c>
      <c r="J9" s="74">
        <f t="shared" si="0"/>
        <v>0</v>
      </c>
      <c r="K9" s="74">
        <f t="shared" si="0"/>
        <v>0</v>
      </c>
      <c r="L9" s="74">
        <f t="shared" si="0"/>
        <v>0</v>
      </c>
      <c r="M9" s="74">
        <f t="shared" si="0"/>
        <v>0</v>
      </c>
      <c r="N9" s="74">
        <f t="shared" si="0"/>
        <v>0</v>
      </c>
      <c r="O9" s="74">
        <f t="shared" si="0"/>
        <v>0</v>
      </c>
      <c r="P9" s="74">
        <f t="shared" si="0"/>
        <v>0</v>
      </c>
      <c r="Q9" s="74">
        <f t="shared" si="0"/>
        <v>0</v>
      </c>
      <c r="R9" s="74">
        <f t="shared" si="0"/>
        <v>0</v>
      </c>
      <c r="S9" s="74">
        <f t="shared" si="0"/>
        <v>0</v>
      </c>
      <c r="T9" s="74">
        <f t="shared" si="0"/>
        <v>0</v>
      </c>
      <c r="U9" s="74">
        <f t="shared" si="0"/>
        <v>0</v>
      </c>
      <c r="V9" s="74">
        <f t="shared" si="0"/>
        <v>0</v>
      </c>
      <c r="W9" s="74">
        <f t="shared" si="0"/>
        <v>0</v>
      </c>
      <c r="X9" s="74">
        <f t="shared" si="0"/>
        <v>0</v>
      </c>
      <c r="Y9" s="74">
        <f t="shared" si="0"/>
        <v>0</v>
      </c>
      <c r="Z9" s="74">
        <f t="shared" si="0"/>
        <v>0</v>
      </c>
      <c r="AA9" s="74">
        <f t="shared" si="0"/>
        <v>0</v>
      </c>
      <c r="AB9" s="74">
        <f t="shared" si="0"/>
        <v>0</v>
      </c>
      <c r="AC9" s="74">
        <f t="shared" si="0"/>
        <v>0</v>
      </c>
      <c r="AD9" s="74">
        <f t="shared" si="0"/>
        <v>0</v>
      </c>
      <c r="AE9" s="74">
        <f t="shared" si="0"/>
        <v>0</v>
      </c>
      <c r="AF9" s="74">
        <f t="shared" si="0"/>
        <v>0</v>
      </c>
      <c r="AG9" s="74">
        <f t="shared" si="0"/>
        <v>0</v>
      </c>
      <c r="AH9" s="74">
        <f t="shared" si="0"/>
        <v>0</v>
      </c>
      <c r="AI9" s="74">
        <f t="shared" si="0"/>
        <v>0</v>
      </c>
      <c r="AJ9" s="74">
        <f t="shared" si="0"/>
        <v>0</v>
      </c>
      <c r="AK9" s="75"/>
      <c r="AM9" s="2399" t="s">
        <v>1049</v>
      </c>
      <c r="AN9" s="2400"/>
      <c r="AO9" s="2401">
        <f>AO7/AO5</f>
        <v>57.272727272727273</v>
      </c>
      <c r="AP9" s="2402"/>
    </row>
    <row r="10" spans="1:47" ht="32.25" customHeight="1" thickTop="1">
      <c r="A10" s="15"/>
      <c r="B10" s="2229"/>
      <c r="C10" s="2452" t="s">
        <v>40</v>
      </c>
      <c r="D10" s="2453"/>
      <c r="E10" s="88"/>
      <c r="F10" s="76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8">
        <f>SUM(G10:AB10)</f>
        <v>0</v>
      </c>
      <c r="AM10" s="2399" t="s">
        <v>1052</v>
      </c>
      <c r="AN10" s="2400"/>
      <c r="AO10" s="2401">
        <f>(AO8-F15)/AO5</f>
        <v>0.72727272727272729</v>
      </c>
      <c r="AP10" s="2402"/>
    </row>
    <row r="11" spans="1:47" ht="32.25" customHeight="1">
      <c r="A11" s="15"/>
      <c r="B11" s="2229"/>
      <c r="C11" s="2451" t="s">
        <v>1079</v>
      </c>
      <c r="D11" s="2157"/>
      <c r="E11" s="71"/>
      <c r="F11" s="71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90">
        <f>SUM(G11:AJ11)</f>
        <v>0</v>
      </c>
      <c r="AM11" s="2399" t="s">
        <v>1080</v>
      </c>
      <c r="AN11" s="2400"/>
      <c r="AO11" s="2401">
        <f>AO9+AO10</f>
        <v>58</v>
      </c>
      <c r="AP11" s="2402"/>
    </row>
    <row r="12" spans="1:47" ht="32.25" customHeight="1">
      <c r="A12" s="15"/>
      <c r="B12" s="2229"/>
      <c r="C12" s="2447" t="s">
        <v>1081</v>
      </c>
      <c r="D12" s="2448"/>
      <c r="E12" s="71"/>
      <c r="F12" s="71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90">
        <f>SUM(G12:AJ12)</f>
        <v>0</v>
      </c>
      <c r="AM12" s="2399" t="s">
        <v>1082</v>
      </c>
      <c r="AN12" s="2400"/>
      <c r="AO12" s="2401">
        <v>60</v>
      </c>
      <c r="AP12" s="2402"/>
    </row>
    <row r="13" spans="1:47" ht="32.25" customHeight="1">
      <c r="A13" s="15"/>
      <c r="B13" s="2229"/>
      <c r="C13" s="2455" t="s">
        <v>1083</v>
      </c>
      <c r="D13" s="2456"/>
      <c r="E13" s="96"/>
      <c r="F13" s="71"/>
      <c r="G13" s="79">
        <f>G11+G12</f>
        <v>0</v>
      </c>
      <c r="H13" s="79">
        <f t="shared" ref="H13:AJ13" si="1">H11+H12</f>
        <v>0</v>
      </c>
      <c r="I13" s="79">
        <f t="shared" si="1"/>
        <v>0</v>
      </c>
      <c r="J13" s="79">
        <f t="shared" si="1"/>
        <v>0</v>
      </c>
      <c r="K13" s="79">
        <f t="shared" si="1"/>
        <v>0</v>
      </c>
      <c r="L13" s="79">
        <f t="shared" si="1"/>
        <v>0</v>
      </c>
      <c r="M13" s="79">
        <f t="shared" si="1"/>
        <v>0</v>
      </c>
      <c r="N13" s="79">
        <f t="shared" si="1"/>
        <v>0</v>
      </c>
      <c r="O13" s="79">
        <f t="shared" si="1"/>
        <v>0</v>
      </c>
      <c r="P13" s="79">
        <f t="shared" si="1"/>
        <v>0</v>
      </c>
      <c r="Q13" s="79">
        <f t="shared" si="1"/>
        <v>0</v>
      </c>
      <c r="R13" s="79">
        <f t="shared" si="1"/>
        <v>0</v>
      </c>
      <c r="S13" s="79">
        <f t="shared" si="1"/>
        <v>0</v>
      </c>
      <c r="T13" s="79">
        <f t="shared" si="1"/>
        <v>0</v>
      </c>
      <c r="U13" s="79">
        <f t="shared" si="1"/>
        <v>0</v>
      </c>
      <c r="V13" s="79">
        <f t="shared" si="1"/>
        <v>0</v>
      </c>
      <c r="W13" s="79">
        <f t="shared" si="1"/>
        <v>0</v>
      </c>
      <c r="X13" s="79">
        <f t="shared" si="1"/>
        <v>0</v>
      </c>
      <c r="Y13" s="79">
        <f t="shared" si="1"/>
        <v>0</v>
      </c>
      <c r="Z13" s="79">
        <f t="shared" si="1"/>
        <v>0</v>
      </c>
      <c r="AA13" s="79">
        <f t="shared" si="1"/>
        <v>0</v>
      </c>
      <c r="AB13" s="79">
        <f t="shared" si="1"/>
        <v>0</v>
      </c>
      <c r="AC13" s="79">
        <f t="shared" si="1"/>
        <v>0</v>
      </c>
      <c r="AD13" s="79">
        <f t="shared" si="1"/>
        <v>0</v>
      </c>
      <c r="AE13" s="79">
        <f t="shared" si="1"/>
        <v>0</v>
      </c>
      <c r="AF13" s="79">
        <f t="shared" si="1"/>
        <v>0</v>
      </c>
      <c r="AG13" s="79">
        <f t="shared" si="1"/>
        <v>0</v>
      </c>
      <c r="AH13" s="79">
        <f t="shared" si="1"/>
        <v>0</v>
      </c>
      <c r="AI13" s="79">
        <f t="shared" si="1"/>
        <v>0</v>
      </c>
      <c r="AJ13" s="79">
        <f t="shared" si="1"/>
        <v>0</v>
      </c>
      <c r="AK13" s="90">
        <f>SUM(G13:AJ13)</f>
        <v>0</v>
      </c>
      <c r="AM13" s="2399" t="s">
        <v>1084</v>
      </c>
      <c r="AN13" s="2400"/>
      <c r="AO13" s="2397">
        <v>50</v>
      </c>
      <c r="AP13" s="2398"/>
      <c r="AR13" s="2399" t="s">
        <v>1048</v>
      </c>
      <c r="AS13" s="2400"/>
      <c r="AT13" s="2397">
        <f>E15+AO13*AO5-AK7</f>
        <v>1100</v>
      </c>
      <c r="AU13" s="2398"/>
    </row>
    <row r="14" spans="1:47" ht="32.25" customHeight="1">
      <c r="A14" s="15"/>
      <c r="B14" s="2229"/>
      <c r="C14" s="2447" t="s">
        <v>624</v>
      </c>
      <c r="D14" s="2448"/>
      <c r="E14" s="96"/>
      <c r="F14" s="80"/>
      <c r="G14" s="113">
        <f t="shared" ref="G14:V14" si="2">F14-G10+G11</f>
        <v>0</v>
      </c>
      <c r="H14" s="113">
        <f t="shared" si="2"/>
        <v>0</v>
      </c>
      <c r="I14" s="113">
        <f t="shared" si="2"/>
        <v>0</v>
      </c>
      <c r="J14" s="113">
        <f t="shared" si="2"/>
        <v>0</v>
      </c>
      <c r="K14" s="113">
        <f t="shared" si="2"/>
        <v>0</v>
      </c>
      <c r="L14" s="113">
        <f t="shared" si="2"/>
        <v>0</v>
      </c>
      <c r="M14" s="113">
        <f t="shared" si="2"/>
        <v>0</v>
      </c>
      <c r="N14" s="113">
        <f t="shared" si="2"/>
        <v>0</v>
      </c>
      <c r="O14" s="113">
        <f t="shared" si="2"/>
        <v>0</v>
      </c>
      <c r="P14" s="113">
        <f t="shared" si="2"/>
        <v>0</v>
      </c>
      <c r="Q14" s="113">
        <f t="shared" si="2"/>
        <v>0</v>
      </c>
      <c r="R14" s="113">
        <f t="shared" si="2"/>
        <v>0</v>
      </c>
      <c r="S14" s="113">
        <f t="shared" si="2"/>
        <v>0</v>
      </c>
      <c r="T14" s="113">
        <f t="shared" si="2"/>
        <v>0</v>
      </c>
      <c r="U14" s="113">
        <f t="shared" si="2"/>
        <v>0</v>
      </c>
      <c r="V14" s="113">
        <f t="shared" si="2"/>
        <v>0</v>
      </c>
      <c r="W14" s="113">
        <f>V14-W10+W11</f>
        <v>0</v>
      </c>
      <c r="X14" s="113">
        <f t="shared" ref="X14:AJ14" si="3">W14-X10+X11</f>
        <v>0</v>
      </c>
      <c r="Y14" s="113">
        <f t="shared" si="3"/>
        <v>0</v>
      </c>
      <c r="Z14" s="113">
        <f t="shared" si="3"/>
        <v>0</v>
      </c>
      <c r="AA14" s="113">
        <f t="shared" si="3"/>
        <v>0</v>
      </c>
      <c r="AB14" s="113">
        <f t="shared" si="3"/>
        <v>0</v>
      </c>
      <c r="AC14" s="113">
        <f t="shared" si="3"/>
        <v>0</v>
      </c>
      <c r="AD14" s="113">
        <f t="shared" si="3"/>
        <v>0</v>
      </c>
      <c r="AE14" s="113">
        <f t="shared" si="3"/>
        <v>0</v>
      </c>
      <c r="AF14" s="113">
        <f t="shared" si="3"/>
        <v>0</v>
      </c>
      <c r="AG14" s="113">
        <f t="shared" si="3"/>
        <v>0</v>
      </c>
      <c r="AH14" s="113">
        <f t="shared" si="3"/>
        <v>0</v>
      </c>
      <c r="AI14" s="113">
        <f t="shared" si="3"/>
        <v>0</v>
      </c>
      <c r="AJ14" s="113">
        <f t="shared" si="3"/>
        <v>0</v>
      </c>
      <c r="AK14" s="90"/>
      <c r="AR14" s="2399" t="s">
        <v>1050</v>
      </c>
      <c r="AS14" s="2400"/>
      <c r="AT14" s="2397">
        <f>F17+AO7-AO13*AO5</f>
        <v>310</v>
      </c>
      <c r="AU14" s="2398"/>
    </row>
    <row r="15" spans="1:47" ht="32.25" customHeight="1">
      <c r="A15" s="15"/>
      <c r="B15" s="2229"/>
      <c r="C15" s="2443" t="s">
        <v>1085</v>
      </c>
      <c r="D15" s="2444"/>
      <c r="E15" s="87"/>
      <c r="F15" s="87">
        <v>244</v>
      </c>
      <c r="G15" s="81">
        <f>F15+G11-G8</f>
        <v>244</v>
      </c>
      <c r="H15" s="81">
        <f t="shared" ref="H15:AJ15" si="4">G15+H11-H8</f>
        <v>244</v>
      </c>
      <c r="I15" s="81">
        <f t="shared" si="4"/>
        <v>244</v>
      </c>
      <c r="J15" s="81">
        <f t="shared" si="4"/>
        <v>244</v>
      </c>
      <c r="K15" s="81">
        <f t="shared" si="4"/>
        <v>244</v>
      </c>
      <c r="L15" s="81">
        <f t="shared" si="4"/>
        <v>244</v>
      </c>
      <c r="M15" s="81">
        <f t="shared" si="4"/>
        <v>244</v>
      </c>
      <c r="N15" s="81">
        <f t="shared" si="4"/>
        <v>244</v>
      </c>
      <c r="O15" s="81">
        <f t="shared" si="4"/>
        <v>244</v>
      </c>
      <c r="P15" s="81">
        <f t="shared" si="4"/>
        <v>244</v>
      </c>
      <c r="Q15" s="81">
        <f t="shared" si="4"/>
        <v>244</v>
      </c>
      <c r="R15" s="81">
        <f t="shared" si="4"/>
        <v>244</v>
      </c>
      <c r="S15" s="81">
        <f t="shared" si="4"/>
        <v>244</v>
      </c>
      <c r="T15" s="81">
        <f t="shared" si="4"/>
        <v>244</v>
      </c>
      <c r="U15" s="81">
        <f t="shared" si="4"/>
        <v>244</v>
      </c>
      <c r="V15" s="81">
        <f t="shared" si="4"/>
        <v>244</v>
      </c>
      <c r="W15" s="81">
        <f t="shared" si="4"/>
        <v>244</v>
      </c>
      <c r="X15" s="81">
        <f t="shared" si="4"/>
        <v>244</v>
      </c>
      <c r="Y15" s="81">
        <f t="shared" si="4"/>
        <v>244</v>
      </c>
      <c r="Z15" s="81">
        <f t="shared" si="4"/>
        <v>244</v>
      </c>
      <c r="AA15" s="81">
        <f t="shared" si="4"/>
        <v>244</v>
      </c>
      <c r="AB15" s="81">
        <f t="shared" si="4"/>
        <v>244</v>
      </c>
      <c r="AC15" s="81">
        <f t="shared" si="4"/>
        <v>244</v>
      </c>
      <c r="AD15" s="81">
        <f t="shared" si="4"/>
        <v>244</v>
      </c>
      <c r="AE15" s="81">
        <f t="shared" si="4"/>
        <v>244</v>
      </c>
      <c r="AF15" s="81">
        <f t="shared" si="4"/>
        <v>244</v>
      </c>
      <c r="AG15" s="81">
        <f t="shared" si="4"/>
        <v>244</v>
      </c>
      <c r="AH15" s="81">
        <f t="shared" si="4"/>
        <v>244</v>
      </c>
      <c r="AI15" s="81">
        <f t="shared" si="4"/>
        <v>244</v>
      </c>
      <c r="AJ15" s="81">
        <f t="shared" si="4"/>
        <v>244</v>
      </c>
      <c r="AK15" s="82"/>
    </row>
    <row r="16" spans="1:47" ht="32.25" customHeight="1">
      <c r="A16" s="15"/>
      <c r="B16" s="2229"/>
      <c r="C16" s="2089" t="s">
        <v>627</v>
      </c>
      <c r="D16" s="2092"/>
      <c r="E16" s="96"/>
      <c r="F16" s="71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90">
        <f>SUM(G16:AJ16)</f>
        <v>0</v>
      </c>
    </row>
    <row r="17" spans="1:47" ht="32.25" customHeight="1" thickBot="1">
      <c r="A17" s="15"/>
      <c r="B17" s="2230"/>
      <c r="C17" s="2441" t="s">
        <v>1086</v>
      </c>
      <c r="D17" s="2442"/>
      <c r="E17" s="97"/>
      <c r="F17" s="108">
        <v>150</v>
      </c>
      <c r="G17" s="83">
        <f>F17-G13+G16</f>
        <v>150</v>
      </c>
      <c r="H17" s="83">
        <f t="shared" ref="H17:AJ17" si="5">G17-H13+H16</f>
        <v>150</v>
      </c>
      <c r="I17" s="83">
        <f t="shared" si="5"/>
        <v>150</v>
      </c>
      <c r="J17" s="83">
        <f t="shared" si="5"/>
        <v>150</v>
      </c>
      <c r="K17" s="83">
        <f t="shared" si="5"/>
        <v>150</v>
      </c>
      <c r="L17" s="83">
        <f t="shared" si="5"/>
        <v>150</v>
      </c>
      <c r="M17" s="83">
        <f t="shared" si="5"/>
        <v>150</v>
      </c>
      <c r="N17" s="83">
        <f t="shared" si="5"/>
        <v>150</v>
      </c>
      <c r="O17" s="83">
        <f t="shared" si="5"/>
        <v>150</v>
      </c>
      <c r="P17" s="83">
        <f t="shared" si="5"/>
        <v>150</v>
      </c>
      <c r="Q17" s="83">
        <f t="shared" si="5"/>
        <v>150</v>
      </c>
      <c r="R17" s="83">
        <f t="shared" si="5"/>
        <v>150</v>
      </c>
      <c r="S17" s="83">
        <f t="shared" si="5"/>
        <v>150</v>
      </c>
      <c r="T17" s="83">
        <f t="shared" si="5"/>
        <v>150</v>
      </c>
      <c r="U17" s="83">
        <f t="shared" si="5"/>
        <v>150</v>
      </c>
      <c r="V17" s="83">
        <f t="shared" si="5"/>
        <v>150</v>
      </c>
      <c r="W17" s="83">
        <f t="shared" si="5"/>
        <v>150</v>
      </c>
      <c r="X17" s="83">
        <f t="shared" si="5"/>
        <v>150</v>
      </c>
      <c r="Y17" s="83">
        <f t="shared" si="5"/>
        <v>150</v>
      </c>
      <c r="Z17" s="83">
        <f t="shared" si="5"/>
        <v>150</v>
      </c>
      <c r="AA17" s="83">
        <f t="shared" si="5"/>
        <v>150</v>
      </c>
      <c r="AB17" s="83">
        <f t="shared" si="5"/>
        <v>150</v>
      </c>
      <c r="AC17" s="83">
        <f t="shared" si="5"/>
        <v>150</v>
      </c>
      <c r="AD17" s="83">
        <f t="shared" si="5"/>
        <v>150</v>
      </c>
      <c r="AE17" s="83">
        <f t="shared" si="5"/>
        <v>150</v>
      </c>
      <c r="AF17" s="83">
        <f t="shared" si="5"/>
        <v>150</v>
      </c>
      <c r="AG17" s="83">
        <f t="shared" si="5"/>
        <v>150</v>
      </c>
      <c r="AH17" s="83">
        <f t="shared" si="5"/>
        <v>150</v>
      </c>
      <c r="AI17" s="83">
        <f t="shared" si="5"/>
        <v>150</v>
      </c>
      <c r="AJ17" s="83">
        <f t="shared" si="5"/>
        <v>150</v>
      </c>
      <c r="AK17" s="91"/>
    </row>
    <row r="18" spans="1:47" ht="32.25" customHeight="1">
      <c r="A18" s="15"/>
      <c r="B18" s="2228" t="s">
        <v>1102</v>
      </c>
      <c r="C18" s="2454" t="s">
        <v>120</v>
      </c>
      <c r="D18" s="2448"/>
      <c r="E18" s="94">
        <f>+E$7</f>
        <v>0</v>
      </c>
      <c r="F18" s="67">
        <f>$F$7</f>
        <v>0</v>
      </c>
      <c r="G18" s="68">
        <f>+G$7</f>
        <v>0</v>
      </c>
      <c r="H18" s="68">
        <f t="shared" ref="H18:W18" si="6">+H$7</f>
        <v>0</v>
      </c>
      <c r="I18" s="68">
        <f t="shared" si="6"/>
        <v>0</v>
      </c>
      <c r="J18" s="68">
        <f t="shared" si="6"/>
        <v>0</v>
      </c>
      <c r="K18" s="68">
        <f t="shared" si="6"/>
        <v>0</v>
      </c>
      <c r="L18" s="68">
        <f t="shared" si="6"/>
        <v>0</v>
      </c>
      <c r="M18" s="68">
        <f t="shared" si="6"/>
        <v>0</v>
      </c>
      <c r="N18" s="68">
        <f t="shared" si="6"/>
        <v>0</v>
      </c>
      <c r="O18" s="68">
        <f t="shared" si="6"/>
        <v>0</v>
      </c>
      <c r="P18" s="68">
        <f t="shared" si="6"/>
        <v>0</v>
      </c>
      <c r="Q18" s="68">
        <f t="shared" si="6"/>
        <v>0</v>
      </c>
      <c r="R18" s="68">
        <f t="shared" si="6"/>
        <v>0</v>
      </c>
      <c r="S18" s="68">
        <f t="shared" si="6"/>
        <v>0</v>
      </c>
      <c r="T18" s="68">
        <f t="shared" si="6"/>
        <v>0</v>
      </c>
      <c r="U18" s="68">
        <f t="shared" si="6"/>
        <v>0</v>
      </c>
      <c r="V18" s="68">
        <f t="shared" si="6"/>
        <v>0</v>
      </c>
      <c r="W18" s="68">
        <f t="shared" si="6"/>
        <v>0</v>
      </c>
      <c r="X18" s="68">
        <f t="shared" ref="X18:AJ18" si="7">+X$7</f>
        <v>0</v>
      </c>
      <c r="Y18" s="68">
        <f t="shared" si="7"/>
        <v>0</v>
      </c>
      <c r="Z18" s="68">
        <f t="shared" si="7"/>
        <v>0</v>
      </c>
      <c r="AA18" s="68">
        <f t="shared" si="7"/>
        <v>0</v>
      </c>
      <c r="AB18" s="68">
        <f t="shared" si="7"/>
        <v>0</v>
      </c>
      <c r="AC18" s="68">
        <f t="shared" si="7"/>
        <v>0</v>
      </c>
      <c r="AD18" s="68">
        <f t="shared" si="7"/>
        <v>0</v>
      </c>
      <c r="AE18" s="68">
        <f t="shared" si="7"/>
        <v>0</v>
      </c>
      <c r="AF18" s="68">
        <f t="shared" si="7"/>
        <v>0</v>
      </c>
      <c r="AG18" s="68">
        <f t="shared" si="7"/>
        <v>0</v>
      </c>
      <c r="AH18" s="68">
        <f t="shared" si="7"/>
        <v>0</v>
      </c>
      <c r="AI18" s="68">
        <f t="shared" si="7"/>
        <v>0</v>
      </c>
      <c r="AJ18" s="69">
        <f t="shared" si="7"/>
        <v>0</v>
      </c>
      <c r="AK18" s="70">
        <f>SUM(G18:AJ18)</f>
        <v>0</v>
      </c>
      <c r="AM18" s="2399" t="s">
        <v>1047</v>
      </c>
      <c r="AN18" s="2400"/>
      <c r="AO18" s="2403">
        <v>900</v>
      </c>
      <c r="AP18" s="2404"/>
      <c r="AQ18" s="46"/>
    </row>
    <row r="19" spans="1:47" ht="32.25" customHeight="1">
      <c r="A19" s="9"/>
      <c r="B19" s="2229"/>
      <c r="C19" s="2454" t="s">
        <v>621</v>
      </c>
      <c r="D19" s="2448"/>
      <c r="E19" s="71"/>
      <c r="F19" s="71"/>
      <c r="G19" s="72">
        <f>+G$8</f>
        <v>0</v>
      </c>
      <c r="H19" s="72">
        <f t="shared" ref="H19:AJ19" si="8">+H$8</f>
        <v>0</v>
      </c>
      <c r="I19" s="72">
        <f t="shared" si="8"/>
        <v>0</v>
      </c>
      <c r="J19" s="72">
        <f t="shared" si="8"/>
        <v>0</v>
      </c>
      <c r="K19" s="72">
        <f t="shared" si="8"/>
        <v>0</v>
      </c>
      <c r="L19" s="72">
        <f t="shared" si="8"/>
        <v>0</v>
      </c>
      <c r="M19" s="72">
        <f t="shared" si="8"/>
        <v>0</v>
      </c>
      <c r="N19" s="72">
        <f t="shared" si="8"/>
        <v>0</v>
      </c>
      <c r="O19" s="72">
        <f t="shared" si="8"/>
        <v>0</v>
      </c>
      <c r="P19" s="72">
        <f t="shared" si="8"/>
        <v>0</v>
      </c>
      <c r="Q19" s="72">
        <f t="shared" si="8"/>
        <v>0</v>
      </c>
      <c r="R19" s="72">
        <f t="shared" si="8"/>
        <v>0</v>
      </c>
      <c r="S19" s="72">
        <f t="shared" si="8"/>
        <v>0</v>
      </c>
      <c r="T19" s="72">
        <f t="shared" si="8"/>
        <v>0</v>
      </c>
      <c r="U19" s="72">
        <f t="shared" si="8"/>
        <v>0</v>
      </c>
      <c r="V19" s="72">
        <f t="shared" si="8"/>
        <v>0</v>
      </c>
      <c r="W19" s="72">
        <f t="shared" si="8"/>
        <v>0</v>
      </c>
      <c r="X19" s="72">
        <f t="shared" si="8"/>
        <v>0</v>
      </c>
      <c r="Y19" s="72">
        <f t="shared" si="8"/>
        <v>0</v>
      </c>
      <c r="Z19" s="72">
        <f t="shared" si="8"/>
        <v>0</v>
      </c>
      <c r="AA19" s="72">
        <f t="shared" si="8"/>
        <v>0</v>
      </c>
      <c r="AB19" s="72">
        <f t="shared" si="8"/>
        <v>0</v>
      </c>
      <c r="AC19" s="72">
        <f t="shared" si="8"/>
        <v>0</v>
      </c>
      <c r="AD19" s="72">
        <f t="shared" si="8"/>
        <v>0</v>
      </c>
      <c r="AE19" s="72">
        <f t="shared" si="8"/>
        <v>0</v>
      </c>
      <c r="AF19" s="72">
        <f t="shared" si="8"/>
        <v>0</v>
      </c>
      <c r="AG19" s="72">
        <f t="shared" si="8"/>
        <v>0</v>
      </c>
      <c r="AH19" s="72">
        <f t="shared" si="8"/>
        <v>0</v>
      </c>
      <c r="AI19" s="72">
        <f t="shared" si="8"/>
        <v>0</v>
      </c>
      <c r="AJ19" s="72">
        <f t="shared" si="8"/>
        <v>0</v>
      </c>
      <c r="AK19" s="89">
        <f>SUM(G19:AJ19)</f>
        <v>0</v>
      </c>
      <c r="AM19" s="2399" t="s">
        <v>1048</v>
      </c>
      <c r="AN19" s="2400"/>
      <c r="AO19" s="2397">
        <v>350</v>
      </c>
      <c r="AP19" s="2398"/>
      <c r="AQ19" s="47"/>
    </row>
    <row r="20" spans="1:47" s="34" customFormat="1" ht="32.25" customHeight="1" thickBot="1">
      <c r="A20" s="33"/>
      <c r="B20" s="2229"/>
      <c r="C20" s="2449" t="s">
        <v>622</v>
      </c>
      <c r="D20" s="2450"/>
      <c r="E20" s="95"/>
      <c r="F20" s="73"/>
      <c r="G20" s="74">
        <f t="shared" ref="G20:AJ20" si="9">F20-G18+G19</f>
        <v>0</v>
      </c>
      <c r="H20" s="74">
        <f t="shared" si="9"/>
        <v>0</v>
      </c>
      <c r="I20" s="74">
        <f t="shared" si="9"/>
        <v>0</v>
      </c>
      <c r="J20" s="74">
        <f t="shared" si="9"/>
        <v>0</v>
      </c>
      <c r="K20" s="74">
        <f t="shared" si="9"/>
        <v>0</v>
      </c>
      <c r="L20" s="74">
        <f t="shared" si="9"/>
        <v>0</v>
      </c>
      <c r="M20" s="74">
        <f t="shared" si="9"/>
        <v>0</v>
      </c>
      <c r="N20" s="74">
        <f t="shared" si="9"/>
        <v>0</v>
      </c>
      <c r="O20" s="74">
        <f t="shared" si="9"/>
        <v>0</v>
      </c>
      <c r="P20" s="74">
        <f t="shared" si="9"/>
        <v>0</v>
      </c>
      <c r="Q20" s="74">
        <f t="shared" si="9"/>
        <v>0</v>
      </c>
      <c r="R20" s="74">
        <f t="shared" si="9"/>
        <v>0</v>
      </c>
      <c r="S20" s="74">
        <f t="shared" si="9"/>
        <v>0</v>
      </c>
      <c r="T20" s="74">
        <f t="shared" si="9"/>
        <v>0</v>
      </c>
      <c r="U20" s="74">
        <f t="shared" si="9"/>
        <v>0</v>
      </c>
      <c r="V20" s="74">
        <f t="shared" si="9"/>
        <v>0</v>
      </c>
      <c r="W20" s="74">
        <f t="shared" si="9"/>
        <v>0</v>
      </c>
      <c r="X20" s="74">
        <f t="shared" si="9"/>
        <v>0</v>
      </c>
      <c r="Y20" s="74">
        <f t="shared" si="9"/>
        <v>0</v>
      </c>
      <c r="Z20" s="74">
        <f t="shared" si="9"/>
        <v>0</v>
      </c>
      <c r="AA20" s="74">
        <f t="shared" si="9"/>
        <v>0</v>
      </c>
      <c r="AB20" s="74">
        <f t="shared" si="9"/>
        <v>0</v>
      </c>
      <c r="AC20" s="74">
        <f t="shared" si="9"/>
        <v>0</v>
      </c>
      <c r="AD20" s="74">
        <f t="shared" si="9"/>
        <v>0</v>
      </c>
      <c r="AE20" s="74">
        <f t="shared" si="9"/>
        <v>0</v>
      </c>
      <c r="AF20" s="74">
        <f t="shared" si="9"/>
        <v>0</v>
      </c>
      <c r="AG20" s="74">
        <f t="shared" si="9"/>
        <v>0</v>
      </c>
      <c r="AH20" s="74">
        <f t="shared" si="9"/>
        <v>0</v>
      </c>
      <c r="AI20" s="74">
        <f t="shared" si="9"/>
        <v>0</v>
      </c>
      <c r="AJ20" s="74">
        <f t="shared" si="9"/>
        <v>0</v>
      </c>
      <c r="AK20" s="75"/>
      <c r="AM20" s="2399" t="s">
        <v>1049</v>
      </c>
      <c r="AN20" s="2400"/>
      <c r="AO20" s="2401">
        <f>AO18/AO5</f>
        <v>40.909090909090907</v>
      </c>
      <c r="AP20" s="2402"/>
      <c r="AQ20"/>
      <c r="AR20"/>
      <c r="AS20"/>
      <c r="AT20"/>
      <c r="AU20"/>
    </row>
    <row r="21" spans="1:47" s="34" customFormat="1" ht="32.25" customHeight="1" thickTop="1">
      <c r="A21" s="33"/>
      <c r="B21" s="2229"/>
      <c r="C21" s="2452" t="s">
        <v>40</v>
      </c>
      <c r="D21" s="2453"/>
      <c r="E21" s="88"/>
      <c r="F21" s="76"/>
      <c r="G21" s="77"/>
      <c r="H21" s="77">
        <v>0</v>
      </c>
      <c r="I21" s="77">
        <v>0</v>
      </c>
      <c r="J21" s="77">
        <v>0</v>
      </c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8">
        <f>SUM(G21:AB21)</f>
        <v>0</v>
      </c>
      <c r="AM21" s="2399" t="s">
        <v>1052</v>
      </c>
      <c r="AN21" s="2400"/>
      <c r="AO21" s="2401">
        <f>(AO19-F26)/AO5</f>
        <v>6.3636363636363633</v>
      </c>
      <c r="AP21" s="2402"/>
      <c r="AQ21"/>
      <c r="AR21"/>
      <c r="AS21"/>
      <c r="AT21"/>
      <c r="AU21"/>
    </row>
    <row r="22" spans="1:47" s="34" customFormat="1" ht="32.25" customHeight="1">
      <c r="A22" s="33"/>
      <c r="B22" s="2229"/>
      <c r="C22" s="2451" t="s">
        <v>1079</v>
      </c>
      <c r="D22" s="2157"/>
      <c r="E22" s="71"/>
      <c r="F22" s="71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90">
        <f>SUM(G22:AJ22)</f>
        <v>0</v>
      </c>
      <c r="AM22" s="2399" t="s">
        <v>1080</v>
      </c>
      <c r="AN22" s="2400"/>
      <c r="AO22" s="2401">
        <f>AO20+AO21</f>
        <v>47.272727272727266</v>
      </c>
      <c r="AP22" s="2402"/>
      <c r="AQ22"/>
      <c r="AR22"/>
      <c r="AS22"/>
      <c r="AT22"/>
      <c r="AU22"/>
    </row>
    <row r="23" spans="1:47" s="34" customFormat="1" ht="32.25" customHeight="1">
      <c r="A23" s="33"/>
      <c r="B23" s="2229"/>
      <c r="C23" s="2447" t="s">
        <v>1081</v>
      </c>
      <c r="D23" s="2448"/>
      <c r="E23" s="71"/>
      <c r="F23" s="71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90">
        <f>SUM(G23:AJ23)</f>
        <v>0</v>
      </c>
      <c r="AM23" s="2399" t="s">
        <v>1082</v>
      </c>
      <c r="AN23" s="2400"/>
      <c r="AO23" s="2401">
        <v>60</v>
      </c>
      <c r="AP23" s="2402"/>
      <c r="AQ23"/>
      <c r="AR23"/>
      <c r="AS23"/>
      <c r="AT23"/>
      <c r="AU23"/>
    </row>
    <row r="24" spans="1:47" ht="32.25" customHeight="1">
      <c r="A24" s="9"/>
      <c r="B24" s="2229"/>
      <c r="C24" s="2455" t="s">
        <v>1083</v>
      </c>
      <c r="D24" s="2456"/>
      <c r="E24" s="96"/>
      <c r="F24" s="71"/>
      <c r="G24" s="79">
        <f>G22+G23</f>
        <v>0</v>
      </c>
      <c r="H24" s="79">
        <f t="shared" ref="H24:AJ24" si="10">H22+H23</f>
        <v>0</v>
      </c>
      <c r="I24" s="79">
        <f t="shared" si="10"/>
        <v>0</v>
      </c>
      <c r="J24" s="79">
        <f t="shared" si="10"/>
        <v>0</v>
      </c>
      <c r="K24" s="79">
        <f t="shared" si="10"/>
        <v>0</v>
      </c>
      <c r="L24" s="79">
        <f t="shared" si="10"/>
        <v>0</v>
      </c>
      <c r="M24" s="79">
        <f t="shared" si="10"/>
        <v>0</v>
      </c>
      <c r="N24" s="79">
        <f t="shared" si="10"/>
        <v>0</v>
      </c>
      <c r="O24" s="79">
        <f t="shared" si="10"/>
        <v>0</v>
      </c>
      <c r="P24" s="79">
        <f t="shared" si="10"/>
        <v>0</v>
      </c>
      <c r="Q24" s="79">
        <f t="shared" si="10"/>
        <v>0</v>
      </c>
      <c r="R24" s="79">
        <f t="shared" si="10"/>
        <v>0</v>
      </c>
      <c r="S24" s="79">
        <f t="shared" si="10"/>
        <v>0</v>
      </c>
      <c r="T24" s="79">
        <f t="shared" si="10"/>
        <v>0</v>
      </c>
      <c r="U24" s="79">
        <f t="shared" si="10"/>
        <v>0</v>
      </c>
      <c r="V24" s="79">
        <f t="shared" si="10"/>
        <v>0</v>
      </c>
      <c r="W24" s="79">
        <f t="shared" si="10"/>
        <v>0</v>
      </c>
      <c r="X24" s="79">
        <f t="shared" si="10"/>
        <v>0</v>
      </c>
      <c r="Y24" s="79">
        <f t="shared" si="10"/>
        <v>0</v>
      </c>
      <c r="Z24" s="79">
        <f t="shared" si="10"/>
        <v>0</v>
      </c>
      <c r="AA24" s="79">
        <f t="shared" si="10"/>
        <v>0</v>
      </c>
      <c r="AB24" s="79">
        <f t="shared" si="10"/>
        <v>0</v>
      </c>
      <c r="AC24" s="79">
        <f t="shared" si="10"/>
        <v>0</v>
      </c>
      <c r="AD24" s="79">
        <f t="shared" si="10"/>
        <v>0</v>
      </c>
      <c r="AE24" s="79">
        <f t="shared" si="10"/>
        <v>0</v>
      </c>
      <c r="AF24" s="79">
        <f t="shared" si="10"/>
        <v>0</v>
      </c>
      <c r="AG24" s="79">
        <f t="shared" si="10"/>
        <v>0</v>
      </c>
      <c r="AH24" s="79">
        <f t="shared" si="10"/>
        <v>0</v>
      </c>
      <c r="AI24" s="79">
        <f t="shared" si="10"/>
        <v>0</v>
      </c>
      <c r="AJ24" s="79">
        <f t="shared" si="10"/>
        <v>0</v>
      </c>
      <c r="AK24" s="90">
        <f>SUM(G24:AJ24)</f>
        <v>0</v>
      </c>
      <c r="AM24" s="2399" t="s">
        <v>1084</v>
      </c>
      <c r="AN24" s="2400"/>
      <c r="AO24" s="2397">
        <v>50</v>
      </c>
      <c r="AP24" s="2398"/>
      <c r="AR24" s="2399" t="s">
        <v>1048</v>
      </c>
      <c r="AS24" s="2400"/>
      <c r="AT24" s="2397">
        <f>F26+AO24*AO5-AK18</f>
        <v>1310</v>
      </c>
      <c r="AU24" s="2398"/>
    </row>
    <row r="25" spans="1:47" ht="32.25" customHeight="1">
      <c r="A25" s="9"/>
      <c r="B25" s="2229"/>
      <c r="C25" s="2447" t="s">
        <v>624</v>
      </c>
      <c r="D25" s="2448"/>
      <c r="E25" s="96"/>
      <c r="F25" s="80"/>
      <c r="G25" s="113">
        <f t="shared" ref="G25:V25" si="11">F25-G21+G22</f>
        <v>0</v>
      </c>
      <c r="H25" s="113">
        <f t="shared" si="11"/>
        <v>0</v>
      </c>
      <c r="I25" s="113">
        <f t="shared" si="11"/>
        <v>0</v>
      </c>
      <c r="J25" s="113">
        <f t="shared" si="11"/>
        <v>0</v>
      </c>
      <c r="K25" s="113">
        <f t="shared" si="11"/>
        <v>0</v>
      </c>
      <c r="L25" s="113">
        <f t="shared" si="11"/>
        <v>0</v>
      </c>
      <c r="M25" s="113">
        <f t="shared" si="11"/>
        <v>0</v>
      </c>
      <c r="N25" s="113">
        <f t="shared" si="11"/>
        <v>0</v>
      </c>
      <c r="O25" s="113">
        <f t="shared" si="11"/>
        <v>0</v>
      </c>
      <c r="P25" s="113">
        <f t="shared" si="11"/>
        <v>0</v>
      </c>
      <c r="Q25" s="113">
        <f t="shared" si="11"/>
        <v>0</v>
      </c>
      <c r="R25" s="113">
        <f t="shared" si="11"/>
        <v>0</v>
      </c>
      <c r="S25" s="113">
        <f t="shared" si="11"/>
        <v>0</v>
      </c>
      <c r="T25" s="113">
        <f t="shared" si="11"/>
        <v>0</v>
      </c>
      <c r="U25" s="113">
        <f t="shared" si="11"/>
        <v>0</v>
      </c>
      <c r="V25" s="113">
        <f t="shared" si="11"/>
        <v>0</v>
      </c>
      <c r="W25" s="113">
        <f>V25-W21+W22</f>
        <v>0</v>
      </c>
      <c r="X25" s="113">
        <f t="shared" ref="X25:AJ25" si="12">W25-X21+X22</f>
        <v>0</v>
      </c>
      <c r="Y25" s="113">
        <f t="shared" si="12"/>
        <v>0</v>
      </c>
      <c r="Z25" s="113">
        <f t="shared" si="12"/>
        <v>0</v>
      </c>
      <c r="AA25" s="113">
        <f t="shared" si="12"/>
        <v>0</v>
      </c>
      <c r="AB25" s="113">
        <f t="shared" si="12"/>
        <v>0</v>
      </c>
      <c r="AC25" s="113">
        <f t="shared" si="12"/>
        <v>0</v>
      </c>
      <c r="AD25" s="113">
        <f t="shared" si="12"/>
        <v>0</v>
      </c>
      <c r="AE25" s="113">
        <f t="shared" si="12"/>
        <v>0</v>
      </c>
      <c r="AF25" s="113">
        <f t="shared" si="12"/>
        <v>0</v>
      </c>
      <c r="AG25" s="113">
        <f t="shared" si="12"/>
        <v>0</v>
      </c>
      <c r="AH25" s="113">
        <f t="shared" si="12"/>
        <v>0</v>
      </c>
      <c r="AI25" s="113">
        <f t="shared" si="12"/>
        <v>0</v>
      </c>
      <c r="AJ25" s="113">
        <f t="shared" si="12"/>
        <v>0</v>
      </c>
      <c r="AK25" s="90"/>
      <c r="AR25" s="2399" t="s">
        <v>1050</v>
      </c>
      <c r="AS25" s="2400"/>
      <c r="AT25" s="2397">
        <f>F28+AO18-AO24*AO5</f>
        <v>-50</v>
      </c>
      <c r="AU25" s="2398"/>
    </row>
    <row r="26" spans="1:47" ht="32.25" customHeight="1">
      <c r="A26" s="9"/>
      <c r="B26" s="2229"/>
      <c r="C26" s="2443" t="s">
        <v>1085</v>
      </c>
      <c r="D26" s="2444"/>
      <c r="E26" s="87"/>
      <c r="F26" s="87">
        <v>210</v>
      </c>
      <c r="G26" s="81">
        <f>F26+G22-G19</f>
        <v>210</v>
      </c>
      <c r="H26" s="81">
        <f t="shared" ref="H26:AJ26" si="13">G26+H22-H19</f>
        <v>210</v>
      </c>
      <c r="I26" s="81">
        <f t="shared" si="13"/>
        <v>210</v>
      </c>
      <c r="J26" s="81">
        <f t="shared" si="13"/>
        <v>210</v>
      </c>
      <c r="K26" s="81">
        <f t="shared" si="13"/>
        <v>210</v>
      </c>
      <c r="L26" s="81">
        <f t="shared" si="13"/>
        <v>210</v>
      </c>
      <c r="M26" s="81">
        <f t="shared" si="13"/>
        <v>210</v>
      </c>
      <c r="N26" s="81">
        <f t="shared" si="13"/>
        <v>210</v>
      </c>
      <c r="O26" s="81">
        <f t="shared" si="13"/>
        <v>210</v>
      </c>
      <c r="P26" s="81">
        <f t="shared" si="13"/>
        <v>210</v>
      </c>
      <c r="Q26" s="81">
        <f t="shared" si="13"/>
        <v>210</v>
      </c>
      <c r="R26" s="81">
        <f t="shared" si="13"/>
        <v>210</v>
      </c>
      <c r="S26" s="81">
        <f t="shared" si="13"/>
        <v>210</v>
      </c>
      <c r="T26" s="81">
        <f t="shared" si="13"/>
        <v>210</v>
      </c>
      <c r="U26" s="81">
        <f t="shared" si="13"/>
        <v>210</v>
      </c>
      <c r="V26" s="81">
        <f t="shared" si="13"/>
        <v>210</v>
      </c>
      <c r="W26" s="81">
        <f t="shared" si="13"/>
        <v>210</v>
      </c>
      <c r="X26" s="81">
        <f t="shared" si="13"/>
        <v>210</v>
      </c>
      <c r="Y26" s="81">
        <f t="shared" si="13"/>
        <v>210</v>
      </c>
      <c r="Z26" s="81">
        <f t="shared" si="13"/>
        <v>210</v>
      </c>
      <c r="AA26" s="81">
        <f t="shared" si="13"/>
        <v>210</v>
      </c>
      <c r="AB26" s="81">
        <f t="shared" si="13"/>
        <v>210</v>
      </c>
      <c r="AC26" s="81">
        <f t="shared" si="13"/>
        <v>210</v>
      </c>
      <c r="AD26" s="81">
        <f t="shared" si="13"/>
        <v>210</v>
      </c>
      <c r="AE26" s="81">
        <f t="shared" si="13"/>
        <v>210</v>
      </c>
      <c r="AF26" s="81">
        <f t="shared" si="13"/>
        <v>210</v>
      </c>
      <c r="AG26" s="81">
        <f t="shared" si="13"/>
        <v>210</v>
      </c>
      <c r="AH26" s="81">
        <f t="shared" si="13"/>
        <v>210</v>
      </c>
      <c r="AI26" s="81">
        <f t="shared" si="13"/>
        <v>210</v>
      </c>
      <c r="AJ26" s="81">
        <f t="shared" si="13"/>
        <v>210</v>
      </c>
      <c r="AK26" s="82"/>
      <c r="AO26" s="48"/>
      <c r="AP26" s="48"/>
      <c r="AT26" s="48"/>
      <c r="AU26" s="48"/>
    </row>
    <row r="27" spans="1:47" ht="32.25" customHeight="1">
      <c r="A27" s="9"/>
      <c r="B27" s="2229"/>
      <c r="C27" s="2089" t="s">
        <v>627</v>
      </c>
      <c r="D27" s="2092"/>
      <c r="E27" s="96"/>
      <c r="F27" s="71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90">
        <f>SUM(G27:AJ27)</f>
        <v>0</v>
      </c>
      <c r="AT27" s="48"/>
      <c r="AU27" s="48"/>
    </row>
    <row r="28" spans="1:47" ht="32.25" customHeight="1" thickBot="1">
      <c r="A28" s="9"/>
      <c r="B28" s="2230"/>
      <c r="C28" s="2441" t="s">
        <v>1086</v>
      </c>
      <c r="D28" s="2442"/>
      <c r="E28" s="97"/>
      <c r="F28" s="108">
        <v>150</v>
      </c>
      <c r="G28" s="83">
        <f>F28-G24+G27</f>
        <v>150</v>
      </c>
      <c r="H28" s="83">
        <f t="shared" ref="H28:AJ28" si="14">G28-H24+H27</f>
        <v>150</v>
      </c>
      <c r="I28" s="83">
        <f t="shared" si="14"/>
        <v>150</v>
      </c>
      <c r="J28" s="83">
        <f t="shared" si="14"/>
        <v>150</v>
      </c>
      <c r="K28" s="83">
        <f t="shared" si="14"/>
        <v>150</v>
      </c>
      <c r="L28" s="83">
        <f t="shared" si="14"/>
        <v>150</v>
      </c>
      <c r="M28" s="83">
        <f t="shared" si="14"/>
        <v>150</v>
      </c>
      <c r="N28" s="83">
        <f t="shared" si="14"/>
        <v>150</v>
      </c>
      <c r="O28" s="83">
        <f t="shared" si="14"/>
        <v>150</v>
      </c>
      <c r="P28" s="83">
        <f t="shared" si="14"/>
        <v>150</v>
      </c>
      <c r="Q28" s="83">
        <f t="shared" si="14"/>
        <v>150</v>
      </c>
      <c r="R28" s="83">
        <f t="shared" si="14"/>
        <v>150</v>
      </c>
      <c r="S28" s="83">
        <f t="shared" si="14"/>
        <v>150</v>
      </c>
      <c r="T28" s="83">
        <f t="shared" si="14"/>
        <v>150</v>
      </c>
      <c r="U28" s="83">
        <f t="shared" si="14"/>
        <v>150</v>
      </c>
      <c r="V28" s="83">
        <f t="shared" si="14"/>
        <v>150</v>
      </c>
      <c r="W28" s="83">
        <f t="shared" si="14"/>
        <v>150</v>
      </c>
      <c r="X28" s="83">
        <f t="shared" si="14"/>
        <v>150</v>
      </c>
      <c r="Y28" s="83">
        <f t="shared" si="14"/>
        <v>150</v>
      </c>
      <c r="Z28" s="83">
        <f t="shared" si="14"/>
        <v>150</v>
      </c>
      <c r="AA28" s="83">
        <f t="shared" si="14"/>
        <v>150</v>
      </c>
      <c r="AB28" s="83">
        <f t="shared" si="14"/>
        <v>150</v>
      </c>
      <c r="AC28" s="83">
        <f t="shared" si="14"/>
        <v>150</v>
      </c>
      <c r="AD28" s="83">
        <f t="shared" si="14"/>
        <v>150</v>
      </c>
      <c r="AE28" s="83">
        <f t="shared" si="14"/>
        <v>150</v>
      </c>
      <c r="AF28" s="83">
        <f t="shared" si="14"/>
        <v>150</v>
      </c>
      <c r="AG28" s="83">
        <f t="shared" si="14"/>
        <v>150</v>
      </c>
      <c r="AH28" s="83">
        <f t="shared" si="14"/>
        <v>150</v>
      </c>
      <c r="AI28" s="83">
        <f t="shared" si="14"/>
        <v>150</v>
      </c>
      <c r="AJ28" s="83">
        <f t="shared" si="14"/>
        <v>150</v>
      </c>
      <c r="AK28" s="91"/>
    </row>
    <row r="29" spans="1:47" ht="32.25" customHeight="1">
      <c r="A29" s="9"/>
      <c r="B29" s="2228" t="s">
        <v>1103</v>
      </c>
      <c r="C29" s="2454" t="s">
        <v>120</v>
      </c>
      <c r="D29" s="2448"/>
      <c r="E29" s="94">
        <f>+E$7</f>
        <v>0</v>
      </c>
      <c r="F29" s="67">
        <f>$F$7</f>
        <v>0</v>
      </c>
      <c r="G29" s="68">
        <f>+G$7</f>
        <v>0</v>
      </c>
      <c r="H29" s="68">
        <f t="shared" ref="H29:W29" si="15">+H$7</f>
        <v>0</v>
      </c>
      <c r="I29" s="68">
        <f t="shared" si="15"/>
        <v>0</v>
      </c>
      <c r="J29" s="68">
        <f t="shared" si="15"/>
        <v>0</v>
      </c>
      <c r="K29" s="68">
        <f t="shared" si="15"/>
        <v>0</v>
      </c>
      <c r="L29" s="68">
        <f t="shared" si="15"/>
        <v>0</v>
      </c>
      <c r="M29" s="68">
        <f t="shared" si="15"/>
        <v>0</v>
      </c>
      <c r="N29" s="68">
        <f t="shared" si="15"/>
        <v>0</v>
      </c>
      <c r="O29" s="68">
        <f t="shared" si="15"/>
        <v>0</v>
      </c>
      <c r="P29" s="68">
        <f t="shared" si="15"/>
        <v>0</v>
      </c>
      <c r="Q29" s="68">
        <f t="shared" si="15"/>
        <v>0</v>
      </c>
      <c r="R29" s="68">
        <f t="shared" si="15"/>
        <v>0</v>
      </c>
      <c r="S29" s="68">
        <f t="shared" si="15"/>
        <v>0</v>
      </c>
      <c r="T29" s="68">
        <f t="shared" si="15"/>
        <v>0</v>
      </c>
      <c r="U29" s="68">
        <f t="shared" si="15"/>
        <v>0</v>
      </c>
      <c r="V29" s="68">
        <f t="shared" si="15"/>
        <v>0</v>
      </c>
      <c r="W29" s="68">
        <f t="shared" si="15"/>
        <v>0</v>
      </c>
      <c r="X29" s="68">
        <f t="shared" ref="X29:AJ29" si="16">+X$7</f>
        <v>0</v>
      </c>
      <c r="Y29" s="68">
        <f t="shared" si="16"/>
        <v>0</v>
      </c>
      <c r="Z29" s="68">
        <f t="shared" si="16"/>
        <v>0</v>
      </c>
      <c r="AA29" s="68">
        <f t="shared" si="16"/>
        <v>0</v>
      </c>
      <c r="AB29" s="68">
        <f t="shared" si="16"/>
        <v>0</v>
      </c>
      <c r="AC29" s="68">
        <f t="shared" si="16"/>
        <v>0</v>
      </c>
      <c r="AD29" s="68">
        <f t="shared" si="16"/>
        <v>0</v>
      </c>
      <c r="AE29" s="68">
        <f t="shared" si="16"/>
        <v>0</v>
      </c>
      <c r="AF29" s="68">
        <f t="shared" si="16"/>
        <v>0</v>
      </c>
      <c r="AG29" s="68">
        <f t="shared" si="16"/>
        <v>0</v>
      </c>
      <c r="AH29" s="68">
        <f t="shared" si="16"/>
        <v>0</v>
      </c>
      <c r="AI29" s="68">
        <f t="shared" si="16"/>
        <v>0</v>
      </c>
      <c r="AJ29" s="69">
        <f t="shared" si="16"/>
        <v>0</v>
      </c>
      <c r="AK29" s="70">
        <f>SUM(G29:AJ29)</f>
        <v>0</v>
      </c>
      <c r="AM29" s="2399" t="s">
        <v>1047</v>
      </c>
      <c r="AN29" s="2400"/>
      <c r="AO29" s="2403">
        <v>900</v>
      </c>
      <c r="AP29" s="2404"/>
      <c r="AQ29" s="46"/>
    </row>
    <row r="30" spans="1:47" ht="32.25" customHeight="1">
      <c r="A30" s="9"/>
      <c r="B30" s="2229"/>
      <c r="C30" s="2454" t="s">
        <v>621</v>
      </c>
      <c r="D30" s="2448"/>
      <c r="E30" s="71"/>
      <c r="F30" s="71"/>
      <c r="G30" s="72">
        <f>+G$8</f>
        <v>0</v>
      </c>
      <c r="H30" s="72">
        <f t="shared" ref="H30:AJ30" si="17">+H$8</f>
        <v>0</v>
      </c>
      <c r="I30" s="72">
        <f t="shared" si="17"/>
        <v>0</v>
      </c>
      <c r="J30" s="72">
        <f t="shared" si="17"/>
        <v>0</v>
      </c>
      <c r="K30" s="72">
        <f t="shared" si="17"/>
        <v>0</v>
      </c>
      <c r="L30" s="72">
        <f>+L29</f>
        <v>0</v>
      </c>
      <c r="M30" s="72">
        <f t="shared" ref="M30:R30" si="18">+M29</f>
        <v>0</v>
      </c>
      <c r="N30" s="72">
        <f t="shared" si="18"/>
        <v>0</v>
      </c>
      <c r="O30" s="72">
        <f t="shared" si="18"/>
        <v>0</v>
      </c>
      <c r="P30" s="72">
        <f t="shared" si="18"/>
        <v>0</v>
      </c>
      <c r="Q30" s="72">
        <f t="shared" si="18"/>
        <v>0</v>
      </c>
      <c r="R30" s="72">
        <f t="shared" si="18"/>
        <v>0</v>
      </c>
      <c r="S30" s="72">
        <f t="shared" si="17"/>
        <v>0</v>
      </c>
      <c r="T30" s="72">
        <f t="shared" si="17"/>
        <v>0</v>
      </c>
      <c r="U30" s="72">
        <f t="shared" si="17"/>
        <v>0</v>
      </c>
      <c r="V30" s="72">
        <f t="shared" si="17"/>
        <v>0</v>
      </c>
      <c r="W30" s="72">
        <f t="shared" si="17"/>
        <v>0</v>
      </c>
      <c r="X30" s="72">
        <f t="shared" si="17"/>
        <v>0</v>
      </c>
      <c r="Y30" s="72">
        <f t="shared" si="17"/>
        <v>0</v>
      </c>
      <c r="Z30" s="72">
        <f t="shared" si="17"/>
        <v>0</v>
      </c>
      <c r="AA30" s="72">
        <f t="shared" si="17"/>
        <v>0</v>
      </c>
      <c r="AB30" s="72">
        <f t="shared" si="17"/>
        <v>0</v>
      </c>
      <c r="AC30" s="72">
        <f t="shared" si="17"/>
        <v>0</v>
      </c>
      <c r="AD30" s="72">
        <f t="shared" si="17"/>
        <v>0</v>
      </c>
      <c r="AE30" s="72">
        <f t="shared" si="17"/>
        <v>0</v>
      </c>
      <c r="AF30" s="72">
        <f t="shared" si="17"/>
        <v>0</v>
      </c>
      <c r="AG30" s="72">
        <f t="shared" si="17"/>
        <v>0</v>
      </c>
      <c r="AH30" s="72">
        <f t="shared" si="17"/>
        <v>0</v>
      </c>
      <c r="AI30" s="72">
        <f t="shared" si="17"/>
        <v>0</v>
      </c>
      <c r="AJ30" s="72">
        <f t="shared" si="17"/>
        <v>0</v>
      </c>
      <c r="AK30" s="89">
        <f>SUM(G30:AJ30)</f>
        <v>0</v>
      </c>
      <c r="AM30" s="2399" t="s">
        <v>1048</v>
      </c>
      <c r="AN30" s="2400"/>
      <c r="AO30" s="2397">
        <v>400</v>
      </c>
      <c r="AP30" s="2398"/>
      <c r="AQ30" s="47"/>
    </row>
    <row r="31" spans="1:47" ht="32.25" customHeight="1" thickBot="1">
      <c r="A31" s="9"/>
      <c r="B31" s="2229"/>
      <c r="C31" s="2449" t="s">
        <v>622</v>
      </c>
      <c r="D31" s="2450"/>
      <c r="E31" s="95"/>
      <c r="F31" s="73"/>
      <c r="G31" s="74">
        <f t="shared" ref="G31:AJ31" si="19">F31-G29+G30</f>
        <v>0</v>
      </c>
      <c r="H31" s="74">
        <f t="shared" si="19"/>
        <v>0</v>
      </c>
      <c r="I31" s="74">
        <f t="shared" si="19"/>
        <v>0</v>
      </c>
      <c r="J31" s="74">
        <f t="shared" si="19"/>
        <v>0</v>
      </c>
      <c r="K31" s="74">
        <f t="shared" si="19"/>
        <v>0</v>
      </c>
      <c r="L31" s="74">
        <f t="shared" si="19"/>
        <v>0</v>
      </c>
      <c r="M31" s="74">
        <f t="shared" si="19"/>
        <v>0</v>
      </c>
      <c r="N31" s="74">
        <f t="shared" si="19"/>
        <v>0</v>
      </c>
      <c r="O31" s="74">
        <f t="shared" si="19"/>
        <v>0</v>
      </c>
      <c r="P31" s="74">
        <f t="shared" si="19"/>
        <v>0</v>
      </c>
      <c r="Q31" s="74">
        <f t="shared" si="19"/>
        <v>0</v>
      </c>
      <c r="R31" s="74">
        <f t="shared" si="19"/>
        <v>0</v>
      </c>
      <c r="S31" s="74">
        <f t="shared" si="19"/>
        <v>0</v>
      </c>
      <c r="T31" s="74">
        <f t="shared" si="19"/>
        <v>0</v>
      </c>
      <c r="U31" s="74">
        <f t="shared" si="19"/>
        <v>0</v>
      </c>
      <c r="V31" s="74">
        <f t="shared" si="19"/>
        <v>0</v>
      </c>
      <c r="W31" s="74">
        <f t="shared" si="19"/>
        <v>0</v>
      </c>
      <c r="X31" s="74">
        <f t="shared" si="19"/>
        <v>0</v>
      </c>
      <c r="Y31" s="74">
        <f t="shared" si="19"/>
        <v>0</v>
      </c>
      <c r="Z31" s="74">
        <f t="shared" si="19"/>
        <v>0</v>
      </c>
      <c r="AA31" s="74">
        <f t="shared" si="19"/>
        <v>0</v>
      </c>
      <c r="AB31" s="74">
        <f t="shared" si="19"/>
        <v>0</v>
      </c>
      <c r="AC31" s="74">
        <f t="shared" si="19"/>
        <v>0</v>
      </c>
      <c r="AD31" s="74">
        <f t="shared" si="19"/>
        <v>0</v>
      </c>
      <c r="AE31" s="74">
        <f t="shared" si="19"/>
        <v>0</v>
      </c>
      <c r="AF31" s="74">
        <f t="shared" si="19"/>
        <v>0</v>
      </c>
      <c r="AG31" s="74">
        <f t="shared" si="19"/>
        <v>0</v>
      </c>
      <c r="AH31" s="74">
        <f t="shared" si="19"/>
        <v>0</v>
      </c>
      <c r="AI31" s="74">
        <f t="shared" si="19"/>
        <v>0</v>
      </c>
      <c r="AJ31" s="74">
        <f t="shared" si="19"/>
        <v>0</v>
      </c>
      <c r="AK31" s="75"/>
      <c r="AM31" s="2399" t="s">
        <v>1049</v>
      </c>
      <c r="AN31" s="2400"/>
      <c r="AO31" s="2401">
        <f>AO29/AO5</f>
        <v>40.909090909090907</v>
      </c>
      <c r="AP31" s="2402"/>
    </row>
    <row r="32" spans="1:47" ht="32.25" customHeight="1" thickTop="1">
      <c r="A32" s="9"/>
      <c r="B32" s="2229"/>
      <c r="C32" s="2452" t="s">
        <v>40</v>
      </c>
      <c r="D32" s="2453"/>
      <c r="E32" s="88"/>
      <c r="F32" s="76"/>
      <c r="G32" s="77"/>
      <c r="H32" s="77">
        <v>0</v>
      </c>
      <c r="I32" s="77"/>
      <c r="J32" s="77">
        <v>0</v>
      </c>
      <c r="K32" s="77">
        <v>0</v>
      </c>
      <c r="L32" s="77">
        <v>0</v>
      </c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8">
        <f>SUM(G32:AB32)</f>
        <v>0</v>
      </c>
      <c r="AM32" s="2399" t="s">
        <v>1052</v>
      </c>
      <c r="AN32" s="2400"/>
      <c r="AO32" s="2401">
        <f>(AO30-F37)/AO5</f>
        <v>14.363636363636363</v>
      </c>
      <c r="AP32" s="2402"/>
    </row>
    <row r="33" spans="1:47" ht="32.25" customHeight="1">
      <c r="A33" s="9"/>
      <c r="B33" s="2229"/>
      <c r="C33" s="2451" t="s">
        <v>1079</v>
      </c>
      <c r="D33" s="2157"/>
      <c r="E33" s="71"/>
      <c r="F33" s="71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90">
        <f>SUM(G33:AJ33)</f>
        <v>0</v>
      </c>
      <c r="AM33" s="2399" t="s">
        <v>1080</v>
      </c>
      <c r="AN33" s="2400"/>
      <c r="AO33" s="2401">
        <f>AO31+AO32</f>
        <v>55.272727272727266</v>
      </c>
      <c r="AP33" s="2402"/>
    </row>
    <row r="34" spans="1:47" ht="32.25" customHeight="1">
      <c r="A34" s="9"/>
      <c r="B34" s="2229"/>
      <c r="C34" s="2447" t="s">
        <v>1081</v>
      </c>
      <c r="D34" s="2448"/>
      <c r="E34" s="71"/>
      <c r="F34" s="71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90">
        <f>SUM(G34:AJ34)</f>
        <v>0</v>
      </c>
      <c r="AM34" s="2399" t="s">
        <v>1082</v>
      </c>
      <c r="AN34" s="2400"/>
      <c r="AO34" s="2401">
        <v>60</v>
      </c>
      <c r="AP34" s="2402"/>
    </row>
    <row r="35" spans="1:47" ht="32.25" customHeight="1">
      <c r="A35" s="9"/>
      <c r="B35" s="2229"/>
      <c r="C35" s="2455" t="s">
        <v>1083</v>
      </c>
      <c r="D35" s="2456"/>
      <c r="E35" s="96"/>
      <c r="F35" s="71"/>
      <c r="G35" s="79">
        <f>G33+G34</f>
        <v>0</v>
      </c>
      <c r="H35" s="79">
        <f t="shared" ref="H35:AJ35" si="20">H33+H34</f>
        <v>0</v>
      </c>
      <c r="I35" s="79">
        <f t="shared" si="20"/>
        <v>0</v>
      </c>
      <c r="J35" s="79">
        <f t="shared" si="20"/>
        <v>0</v>
      </c>
      <c r="K35" s="79">
        <f t="shared" si="20"/>
        <v>0</v>
      </c>
      <c r="L35" s="79">
        <f t="shared" si="20"/>
        <v>0</v>
      </c>
      <c r="M35" s="79">
        <f t="shared" si="20"/>
        <v>0</v>
      </c>
      <c r="N35" s="79">
        <f t="shared" si="20"/>
        <v>0</v>
      </c>
      <c r="O35" s="79">
        <f t="shared" si="20"/>
        <v>0</v>
      </c>
      <c r="P35" s="79">
        <f t="shared" si="20"/>
        <v>0</v>
      </c>
      <c r="Q35" s="79">
        <f t="shared" si="20"/>
        <v>0</v>
      </c>
      <c r="R35" s="79">
        <f t="shared" si="20"/>
        <v>0</v>
      </c>
      <c r="S35" s="79">
        <f t="shared" si="20"/>
        <v>0</v>
      </c>
      <c r="T35" s="79">
        <f t="shared" si="20"/>
        <v>0</v>
      </c>
      <c r="U35" s="79">
        <f t="shared" si="20"/>
        <v>0</v>
      </c>
      <c r="V35" s="79">
        <f t="shared" si="20"/>
        <v>0</v>
      </c>
      <c r="W35" s="79">
        <f t="shared" si="20"/>
        <v>0</v>
      </c>
      <c r="X35" s="79">
        <f t="shared" si="20"/>
        <v>0</v>
      </c>
      <c r="Y35" s="79">
        <f t="shared" si="20"/>
        <v>0</v>
      </c>
      <c r="Z35" s="79">
        <f t="shared" si="20"/>
        <v>0</v>
      </c>
      <c r="AA35" s="79">
        <f t="shared" si="20"/>
        <v>0</v>
      </c>
      <c r="AB35" s="79">
        <f t="shared" si="20"/>
        <v>0</v>
      </c>
      <c r="AC35" s="79">
        <f t="shared" si="20"/>
        <v>0</v>
      </c>
      <c r="AD35" s="79">
        <f t="shared" si="20"/>
        <v>0</v>
      </c>
      <c r="AE35" s="79">
        <f t="shared" si="20"/>
        <v>0</v>
      </c>
      <c r="AF35" s="79">
        <f t="shared" si="20"/>
        <v>0</v>
      </c>
      <c r="AG35" s="79">
        <f t="shared" si="20"/>
        <v>0</v>
      </c>
      <c r="AH35" s="79">
        <f t="shared" si="20"/>
        <v>0</v>
      </c>
      <c r="AI35" s="79">
        <f t="shared" si="20"/>
        <v>0</v>
      </c>
      <c r="AJ35" s="79">
        <f t="shared" si="20"/>
        <v>0</v>
      </c>
      <c r="AK35" s="90">
        <f>SUM(G35:AJ35)</f>
        <v>0</v>
      </c>
      <c r="AM35" s="2399" t="s">
        <v>1084</v>
      </c>
      <c r="AN35" s="2400"/>
      <c r="AO35" s="2397">
        <v>50</v>
      </c>
      <c r="AP35" s="2398"/>
      <c r="AR35" s="2399" t="s">
        <v>1048</v>
      </c>
      <c r="AS35" s="2400"/>
      <c r="AT35" s="2397">
        <f>F37+AO35*AO5-AK29</f>
        <v>1184</v>
      </c>
      <c r="AU35" s="2398"/>
    </row>
    <row r="36" spans="1:47" ht="32.25" customHeight="1">
      <c r="A36" s="9"/>
      <c r="B36" s="2229"/>
      <c r="C36" s="2447" t="s">
        <v>624</v>
      </c>
      <c r="D36" s="2448"/>
      <c r="E36" s="96"/>
      <c r="F36" s="80"/>
      <c r="G36" s="113">
        <f t="shared" ref="G36:V36" si="21">F36-G32+G33</f>
        <v>0</v>
      </c>
      <c r="H36" s="113">
        <f t="shared" si="21"/>
        <v>0</v>
      </c>
      <c r="I36" s="113">
        <f t="shared" si="21"/>
        <v>0</v>
      </c>
      <c r="J36" s="113">
        <f t="shared" si="21"/>
        <v>0</v>
      </c>
      <c r="K36" s="113">
        <f t="shared" si="21"/>
        <v>0</v>
      </c>
      <c r="L36" s="113">
        <f t="shared" si="21"/>
        <v>0</v>
      </c>
      <c r="M36" s="113">
        <f t="shared" si="21"/>
        <v>0</v>
      </c>
      <c r="N36" s="113">
        <f t="shared" si="21"/>
        <v>0</v>
      </c>
      <c r="O36" s="113">
        <f t="shared" si="21"/>
        <v>0</v>
      </c>
      <c r="P36" s="113">
        <f t="shared" si="21"/>
        <v>0</v>
      </c>
      <c r="Q36" s="113">
        <f t="shared" si="21"/>
        <v>0</v>
      </c>
      <c r="R36" s="113">
        <f t="shared" si="21"/>
        <v>0</v>
      </c>
      <c r="S36" s="113">
        <f t="shared" si="21"/>
        <v>0</v>
      </c>
      <c r="T36" s="113">
        <f t="shared" si="21"/>
        <v>0</v>
      </c>
      <c r="U36" s="113">
        <f t="shared" si="21"/>
        <v>0</v>
      </c>
      <c r="V36" s="113">
        <f t="shared" si="21"/>
        <v>0</v>
      </c>
      <c r="W36" s="113">
        <f>V36-W32+W33</f>
        <v>0</v>
      </c>
      <c r="X36" s="113">
        <f t="shared" ref="X36:AJ36" si="22">W36-X32+X33</f>
        <v>0</v>
      </c>
      <c r="Y36" s="113">
        <f t="shared" si="22"/>
        <v>0</v>
      </c>
      <c r="Z36" s="113">
        <f t="shared" si="22"/>
        <v>0</v>
      </c>
      <c r="AA36" s="113">
        <f t="shared" si="22"/>
        <v>0</v>
      </c>
      <c r="AB36" s="113">
        <f t="shared" si="22"/>
        <v>0</v>
      </c>
      <c r="AC36" s="113">
        <f t="shared" si="22"/>
        <v>0</v>
      </c>
      <c r="AD36" s="113">
        <f t="shared" si="22"/>
        <v>0</v>
      </c>
      <c r="AE36" s="113">
        <f t="shared" si="22"/>
        <v>0</v>
      </c>
      <c r="AF36" s="113">
        <f t="shared" si="22"/>
        <v>0</v>
      </c>
      <c r="AG36" s="113">
        <f t="shared" si="22"/>
        <v>0</v>
      </c>
      <c r="AH36" s="113">
        <f t="shared" si="22"/>
        <v>0</v>
      </c>
      <c r="AI36" s="113">
        <f t="shared" si="22"/>
        <v>0</v>
      </c>
      <c r="AJ36" s="113">
        <f t="shared" si="22"/>
        <v>0</v>
      </c>
      <c r="AK36" s="90"/>
      <c r="AR36" s="2399" t="s">
        <v>1050</v>
      </c>
      <c r="AS36" s="2400"/>
      <c r="AT36" s="2397">
        <f>F39+AO29-AO35*AO5</f>
        <v>-100</v>
      </c>
      <c r="AU36" s="2398"/>
    </row>
    <row r="37" spans="1:47" ht="32.25" customHeight="1">
      <c r="A37" s="9"/>
      <c r="B37" s="2229"/>
      <c r="C37" s="2443" t="s">
        <v>1085</v>
      </c>
      <c r="D37" s="2444"/>
      <c r="E37" s="87"/>
      <c r="F37" s="87">
        <v>84</v>
      </c>
      <c r="G37" s="81">
        <f>F37+G33-G30</f>
        <v>84</v>
      </c>
      <c r="H37" s="81">
        <f t="shared" ref="H37:AJ37" si="23">G37+H33-H30</f>
        <v>84</v>
      </c>
      <c r="I37" s="81">
        <f t="shared" si="23"/>
        <v>84</v>
      </c>
      <c r="J37" s="81">
        <f t="shared" si="23"/>
        <v>84</v>
      </c>
      <c r="K37" s="81">
        <f t="shared" si="23"/>
        <v>84</v>
      </c>
      <c r="L37" s="81">
        <f t="shared" si="23"/>
        <v>84</v>
      </c>
      <c r="M37" s="81">
        <f t="shared" si="23"/>
        <v>84</v>
      </c>
      <c r="N37" s="81">
        <f t="shared" si="23"/>
        <v>84</v>
      </c>
      <c r="O37" s="81">
        <f t="shared" si="23"/>
        <v>84</v>
      </c>
      <c r="P37" s="81">
        <f t="shared" si="23"/>
        <v>84</v>
      </c>
      <c r="Q37" s="81">
        <f t="shared" si="23"/>
        <v>84</v>
      </c>
      <c r="R37" s="81">
        <f t="shared" si="23"/>
        <v>84</v>
      </c>
      <c r="S37" s="81">
        <f t="shared" si="23"/>
        <v>84</v>
      </c>
      <c r="T37" s="81">
        <f t="shared" si="23"/>
        <v>84</v>
      </c>
      <c r="U37" s="81">
        <f t="shared" si="23"/>
        <v>84</v>
      </c>
      <c r="V37" s="81">
        <f t="shared" si="23"/>
        <v>84</v>
      </c>
      <c r="W37" s="81">
        <f t="shared" si="23"/>
        <v>84</v>
      </c>
      <c r="X37" s="81">
        <f t="shared" si="23"/>
        <v>84</v>
      </c>
      <c r="Y37" s="81">
        <f t="shared" si="23"/>
        <v>84</v>
      </c>
      <c r="Z37" s="81">
        <f t="shared" si="23"/>
        <v>84</v>
      </c>
      <c r="AA37" s="81">
        <f t="shared" si="23"/>
        <v>84</v>
      </c>
      <c r="AB37" s="81">
        <f t="shared" si="23"/>
        <v>84</v>
      </c>
      <c r="AC37" s="81">
        <f t="shared" si="23"/>
        <v>84</v>
      </c>
      <c r="AD37" s="81">
        <f t="shared" si="23"/>
        <v>84</v>
      </c>
      <c r="AE37" s="81">
        <f t="shared" si="23"/>
        <v>84</v>
      </c>
      <c r="AF37" s="81">
        <f t="shared" si="23"/>
        <v>84</v>
      </c>
      <c r="AG37" s="81">
        <f t="shared" si="23"/>
        <v>84</v>
      </c>
      <c r="AH37" s="81">
        <f t="shared" si="23"/>
        <v>84</v>
      </c>
      <c r="AI37" s="81">
        <f t="shared" si="23"/>
        <v>84</v>
      </c>
      <c r="AJ37" s="81">
        <f t="shared" si="23"/>
        <v>84</v>
      </c>
      <c r="AK37" s="82"/>
    </row>
    <row r="38" spans="1:47" ht="32.25" customHeight="1">
      <c r="A38" s="9"/>
      <c r="B38" s="2229"/>
      <c r="C38" s="2089" t="s">
        <v>627</v>
      </c>
      <c r="D38" s="2092"/>
      <c r="E38" s="96"/>
      <c r="F38" s="71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90">
        <f>SUM(G38:AJ38)</f>
        <v>0</v>
      </c>
    </row>
    <row r="39" spans="1:47" ht="32.25" customHeight="1" thickBot="1">
      <c r="A39" s="9"/>
      <c r="B39" s="2230"/>
      <c r="C39" s="2441" t="s">
        <v>1086</v>
      </c>
      <c r="D39" s="2442"/>
      <c r="E39" s="97"/>
      <c r="F39" s="108">
        <v>100</v>
      </c>
      <c r="G39" s="83">
        <f>F39-G35+G38</f>
        <v>100</v>
      </c>
      <c r="H39" s="83">
        <f t="shared" ref="H39:AJ39" si="24">G39-H35+H38</f>
        <v>100</v>
      </c>
      <c r="I39" s="83">
        <f t="shared" si="24"/>
        <v>100</v>
      </c>
      <c r="J39" s="83">
        <f t="shared" si="24"/>
        <v>100</v>
      </c>
      <c r="K39" s="83">
        <f t="shared" si="24"/>
        <v>100</v>
      </c>
      <c r="L39" s="83">
        <f t="shared" si="24"/>
        <v>100</v>
      </c>
      <c r="M39" s="83">
        <f t="shared" si="24"/>
        <v>100</v>
      </c>
      <c r="N39" s="83">
        <f t="shared" si="24"/>
        <v>100</v>
      </c>
      <c r="O39" s="83">
        <f t="shared" si="24"/>
        <v>100</v>
      </c>
      <c r="P39" s="83">
        <f t="shared" si="24"/>
        <v>100</v>
      </c>
      <c r="Q39" s="83">
        <f t="shared" si="24"/>
        <v>100</v>
      </c>
      <c r="R39" s="83">
        <f t="shared" si="24"/>
        <v>100</v>
      </c>
      <c r="S39" s="83">
        <f t="shared" si="24"/>
        <v>100</v>
      </c>
      <c r="T39" s="83">
        <f t="shared" si="24"/>
        <v>100</v>
      </c>
      <c r="U39" s="83">
        <f t="shared" si="24"/>
        <v>100</v>
      </c>
      <c r="V39" s="83">
        <f t="shared" si="24"/>
        <v>100</v>
      </c>
      <c r="W39" s="83">
        <f t="shared" si="24"/>
        <v>100</v>
      </c>
      <c r="X39" s="83">
        <f t="shared" si="24"/>
        <v>100</v>
      </c>
      <c r="Y39" s="83">
        <f t="shared" si="24"/>
        <v>100</v>
      </c>
      <c r="Z39" s="83">
        <f t="shared" si="24"/>
        <v>100</v>
      </c>
      <c r="AA39" s="83">
        <f t="shared" si="24"/>
        <v>100</v>
      </c>
      <c r="AB39" s="83">
        <f t="shared" si="24"/>
        <v>100</v>
      </c>
      <c r="AC39" s="83">
        <f t="shared" si="24"/>
        <v>100</v>
      </c>
      <c r="AD39" s="83">
        <f t="shared" si="24"/>
        <v>100</v>
      </c>
      <c r="AE39" s="83">
        <f t="shared" si="24"/>
        <v>100</v>
      </c>
      <c r="AF39" s="83">
        <f t="shared" si="24"/>
        <v>100</v>
      </c>
      <c r="AG39" s="83">
        <f t="shared" si="24"/>
        <v>100</v>
      </c>
      <c r="AH39" s="83">
        <f t="shared" si="24"/>
        <v>100</v>
      </c>
      <c r="AI39" s="83">
        <f t="shared" si="24"/>
        <v>100</v>
      </c>
      <c r="AJ39" s="83">
        <f t="shared" si="24"/>
        <v>100</v>
      </c>
      <c r="AK39" s="91"/>
    </row>
    <row r="40" spans="1:47" ht="32.25" customHeight="1">
      <c r="A40" s="9"/>
      <c r="B40" s="2228" t="s">
        <v>1104</v>
      </c>
      <c r="C40" s="2454" t="s">
        <v>120</v>
      </c>
      <c r="D40" s="2448"/>
      <c r="E40" s="94">
        <f>+E$7</f>
        <v>0</v>
      </c>
      <c r="F40" s="67"/>
      <c r="G40" s="68">
        <f>+G$7</f>
        <v>0</v>
      </c>
      <c r="H40" s="68">
        <f t="shared" ref="H40:W40" si="25">+H$7</f>
        <v>0</v>
      </c>
      <c r="I40" s="68">
        <f t="shared" si="25"/>
        <v>0</v>
      </c>
      <c r="J40" s="68">
        <f t="shared" si="25"/>
        <v>0</v>
      </c>
      <c r="K40" s="68">
        <f t="shared" si="25"/>
        <v>0</v>
      </c>
      <c r="L40" s="68">
        <f t="shared" si="25"/>
        <v>0</v>
      </c>
      <c r="M40" s="68">
        <f t="shared" si="25"/>
        <v>0</v>
      </c>
      <c r="N40" s="68">
        <f t="shared" si="25"/>
        <v>0</v>
      </c>
      <c r="O40" s="68">
        <f t="shared" si="25"/>
        <v>0</v>
      </c>
      <c r="P40" s="68">
        <f t="shared" si="25"/>
        <v>0</v>
      </c>
      <c r="Q40" s="68">
        <f t="shared" si="25"/>
        <v>0</v>
      </c>
      <c r="R40" s="68">
        <f t="shared" si="25"/>
        <v>0</v>
      </c>
      <c r="S40" s="68">
        <f t="shared" si="25"/>
        <v>0</v>
      </c>
      <c r="T40" s="68">
        <f t="shared" si="25"/>
        <v>0</v>
      </c>
      <c r="U40" s="68">
        <f t="shared" si="25"/>
        <v>0</v>
      </c>
      <c r="V40" s="68">
        <f t="shared" si="25"/>
        <v>0</v>
      </c>
      <c r="W40" s="68">
        <f t="shared" si="25"/>
        <v>0</v>
      </c>
      <c r="X40" s="68">
        <f t="shared" ref="X40:AJ40" si="26">+X$7</f>
        <v>0</v>
      </c>
      <c r="Y40" s="68">
        <f t="shared" si="26"/>
        <v>0</v>
      </c>
      <c r="Z40" s="68">
        <f t="shared" si="26"/>
        <v>0</v>
      </c>
      <c r="AA40" s="68">
        <f t="shared" si="26"/>
        <v>0</v>
      </c>
      <c r="AB40" s="68">
        <f t="shared" si="26"/>
        <v>0</v>
      </c>
      <c r="AC40" s="68">
        <f t="shared" si="26"/>
        <v>0</v>
      </c>
      <c r="AD40" s="68">
        <f t="shared" si="26"/>
        <v>0</v>
      </c>
      <c r="AE40" s="68">
        <f t="shared" si="26"/>
        <v>0</v>
      </c>
      <c r="AF40" s="68">
        <f t="shared" si="26"/>
        <v>0</v>
      </c>
      <c r="AG40" s="68">
        <f t="shared" si="26"/>
        <v>0</v>
      </c>
      <c r="AH40" s="68">
        <f t="shared" si="26"/>
        <v>0</v>
      </c>
      <c r="AI40" s="68">
        <f t="shared" si="26"/>
        <v>0</v>
      </c>
      <c r="AJ40" s="69">
        <f t="shared" si="26"/>
        <v>0</v>
      </c>
      <c r="AK40" s="70">
        <f>SUM(G40:AJ40)</f>
        <v>0</v>
      </c>
      <c r="AM40" s="2399" t="s">
        <v>1047</v>
      </c>
      <c r="AN40" s="2400"/>
      <c r="AO40" s="2403">
        <v>900</v>
      </c>
      <c r="AP40" s="2404"/>
      <c r="AQ40" s="46"/>
    </row>
    <row r="41" spans="1:47" ht="32.25" customHeight="1">
      <c r="A41" s="37"/>
      <c r="B41" s="2229"/>
      <c r="C41" s="2454" t="s">
        <v>621</v>
      </c>
      <c r="D41" s="2448"/>
      <c r="E41" s="71"/>
      <c r="F41" s="71"/>
      <c r="G41" s="72">
        <f>+G$8</f>
        <v>0</v>
      </c>
      <c r="H41" s="72">
        <f t="shared" ref="H41:AJ41" si="27">+H$8</f>
        <v>0</v>
      </c>
      <c r="I41" s="72">
        <f t="shared" si="27"/>
        <v>0</v>
      </c>
      <c r="J41" s="72">
        <f t="shared" si="27"/>
        <v>0</v>
      </c>
      <c r="K41" s="72">
        <f t="shared" si="27"/>
        <v>0</v>
      </c>
      <c r="L41" s="72">
        <f t="shared" si="27"/>
        <v>0</v>
      </c>
      <c r="M41" s="72">
        <f t="shared" si="27"/>
        <v>0</v>
      </c>
      <c r="N41" s="72">
        <f t="shared" si="27"/>
        <v>0</v>
      </c>
      <c r="O41" s="72">
        <f t="shared" si="27"/>
        <v>0</v>
      </c>
      <c r="P41" s="72">
        <f t="shared" si="27"/>
        <v>0</v>
      </c>
      <c r="Q41" s="72">
        <f t="shared" si="27"/>
        <v>0</v>
      </c>
      <c r="R41" s="72">
        <f t="shared" si="27"/>
        <v>0</v>
      </c>
      <c r="S41" s="72">
        <f t="shared" si="27"/>
        <v>0</v>
      </c>
      <c r="T41" s="72">
        <f t="shared" si="27"/>
        <v>0</v>
      </c>
      <c r="U41" s="72">
        <f t="shared" si="27"/>
        <v>0</v>
      </c>
      <c r="V41" s="72">
        <f t="shared" si="27"/>
        <v>0</v>
      </c>
      <c r="W41" s="72">
        <f t="shared" si="27"/>
        <v>0</v>
      </c>
      <c r="X41" s="72">
        <f t="shared" si="27"/>
        <v>0</v>
      </c>
      <c r="Y41" s="72">
        <f t="shared" si="27"/>
        <v>0</v>
      </c>
      <c r="Z41" s="72">
        <f t="shared" si="27"/>
        <v>0</v>
      </c>
      <c r="AA41" s="72">
        <f t="shared" si="27"/>
        <v>0</v>
      </c>
      <c r="AB41" s="72">
        <f t="shared" si="27"/>
        <v>0</v>
      </c>
      <c r="AC41" s="72">
        <f t="shared" si="27"/>
        <v>0</v>
      </c>
      <c r="AD41" s="72">
        <f t="shared" si="27"/>
        <v>0</v>
      </c>
      <c r="AE41" s="72">
        <f t="shared" si="27"/>
        <v>0</v>
      </c>
      <c r="AF41" s="72">
        <f t="shared" si="27"/>
        <v>0</v>
      </c>
      <c r="AG41" s="72">
        <f t="shared" si="27"/>
        <v>0</v>
      </c>
      <c r="AH41" s="72">
        <f t="shared" si="27"/>
        <v>0</v>
      </c>
      <c r="AI41" s="72">
        <f t="shared" si="27"/>
        <v>0</v>
      </c>
      <c r="AJ41" s="72">
        <f t="shared" si="27"/>
        <v>0</v>
      </c>
      <c r="AK41" s="89">
        <f>SUM(G41:AJ41)</f>
        <v>0</v>
      </c>
      <c r="AM41" s="2399" t="s">
        <v>1048</v>
      </c>
      <c r="AN41" s="2400"/>
      <c r="AO41" s="2397">
        <v>300</v>
      </c>
      <c r="AP41" s="2398"/>
      <c r="AQ41" s="47"/>
    </row>
    <row r="42" spans="1:47" ht="32.25" customHeight="1" thickBot="1">
      <c r="A42" s="37"/>
      <c r="B42" s="2229"/>
      <c r="C42" s="2449" t="s">
        <v>622</v>
      </c>
      <c r="D42" s="2450"/>
      <c r="E42" s="95"/>
      <c r="F42" s="73"/>
      <c r="G42" s="74">
        <f t="shared" ref="G42:AJ42" si="28">F42-G40+G41</f>
        <v>0</v>
      </c>
      <c r="H42" s="74">
        <f t="shared" si="28"/>
        <v>0</v>
      </c>
      <c r="I42" s="74">
        <f t="shared" si="28"/>
        <v>0</v>
      </c>
      <c r="J42" s="74">
        <f t="shared" si="28"/>
        <v>0</v>
      </c>
      <c r="K42" s="74">
        <f t="shared" si="28"/>
        <v>0</v>
      </c>
      <c r="L42" s="74">
        <f t="shared" si="28"/>
        <v>0</v>
      </c>
      <c r="M42" s="74">
        <f t="shared" si="28"/>
        <v>0</v>
      </c>
      <c r="N42" s="74">
        <f t="shared" si="28"/>
        <v>0</v>
      </c>
      <c r="O42" s="74">
        <f t="shared" si="28"/>
        <v>0</v>
      </c>
      <c r="P42" s="74">
        <f t="shared" si="28"/>
        <v>0</v>
      </c>
      <c r="Q42" s="74">
        <f t="shared" si="28"/>
        <v>0</v>
      </c>
      <c r="R42" s="74">
        <f t="shared" si="28"/>
        <v>0</v>
      </c>
      <c r="S42" s="74">
        <f t="shared" si="28"/>
        <v>0</v>
      </c>
      <c r="T42" s="74">
        <f t="shared" si="28"/>
        <v>0</v>
      </c>
      <c r="U42" s="74">
        <f t="shared" si="28"/>
        <v>0</v>
      </c>
      <c r="V42" s="74">
        <f t="shared" si="28"/>
        <v>0</v>
      </c>
      <c r="W42" s="74">
        <f t="shared" si="28"/>
        <v>0</v>
      </c>
      <c r="X42" s="74">
        <f t="shared" si="28"/>
        <v>0</v>
      </c>
      <c r="Y42" s="74">
        <f t="shared" si="28"/>
        <v>0</v>
      </c>
      <c r="Z42" s="74">
        <f t="shared" si="28"/>
        <v>0</v>
      </c>
      <c r="AA42" s="74">
        <f t="shared" si="28"/>
        <v>0</v>
      </c>
      <c r="AB42" s="74">
        <f t="shared" si="28"/>
        <v>0</v>
      </c>
      <c r="AC42" s="74">
        <f t="shared" si="28"/>
        <v>0</v>
      </c>
      <c r="AD42" s="74">
        <f t="shared" si="28"/>
        <v>0</v>
      </c>
      <c r="AE42" s="74">
        <f t="shared" si="28"/>
        <v>0</v>
      </c>
      <c r="AF42" s="74">
        <f t="shared" si="28"/>
        <v>0</v>
      </c>
      <c r="AG42" s="74">
        <f t="shared" si="28"/>
        <v>0</v>
      </c>
      <c r="AH42" s="74">
        <f t="shared" si="28"/>
        <v>0</v>
      </c>
      <c r="AI42" s="74">
        <f t="shared" si="28"/>
        <v>0</v>
      </c>
      <c r="AJ42" s="74">
        <f t="shared" si="28"/>
        <v>0</v>
      </c>
      <c r="AK42" s="75"/>
      <c r="AM42" s="2399" t="s">
        <v>1049</v>
      </c>
      <c r="AN42" s="2400"/>
      <c r="AO42" s="2401">
        <f>AO40/AO5</f>
        <v>40.909090909090907</v>
      </c>
      <c r="AP42" s="2402"/>
    </row>
    <row r="43" spans="1:47" ht="32.25" customHeight="1" thickTop="1">
      <c r="A43" s="37"/>
      <c r="B43" s="2229"/>
      <c r="C43" s="2452" t="s">
        <v>40</v>
      </c>
      <c r="D43" s="2453"/>
      <c r="E43" s="88"/>
      <c r="F43" s="76"/>
      <c r="G43" s="77"/>
      <c r="H43" s="77"/>
      <c r="I43" s="77"/>
      <c r="J43" s="77"/>
      <c r="K43" s="77"/>
      <c r="L43" s="77">
        <v>0</v>
      </c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8">
        <f>SUM(G43:AB43)</f>
        <v>0</v>
      </c>
      <c r="AM43" s="2399" t="s">
        <v>1052</v>
      </c>
      <c r="AN43" s="2400"/>
      <c r="AO43" s="2401">
        <f>(AO41-F48)/AO5</f>
        <v>5.0454545454545459</v>
      </c>
      <c r="AP43" s="2402"/>
    </row>
    <row r="44" spans="1:47" ht="32.25" customHeight="1">
      <c r="A44" s="37"/>
      <c r="B44" s="2229"/>
      <c r="C44" s="2451" t="s">
        <v>1079</v>
      </c>
      <c r="D44" s="2157"/>
      <c r="E44" s="71"/>
      <c r="F44" s="71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90">
        <f>SUM(G44:AJ44)</f>
        <v>0</v>
      </c>
      <c r="AM44" s="2399" t="s">
        <v>1080</v>
      </c>
      <c r="AN44" s="2400"/>
      <c r="AO44" s="2401">
        <f>AO42+AO43</f>
        <v>45.954545454545453</v>
      </c>
      <c r="AP44" s="2402"/>
    </row>
    <row r="45" spans="1:47" ht="32.25" customHeight="1">
      <c r="A45" s="37"/>
      <c r="B45" s="2229"/>
      <c r="C45" s="2447" t="s">
        <v>1081</v>
      </c>
      <c r="D45" s="2448"/>
      <c r="E45" s="71"/>
      <c r="F45" s="71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90">
        <f>SUM(G45:AJ45)</f>
        <v>0</v>
      </c>
      <c r="AM45" s="2399" t="s">
        <v>1082</v>
      </c>
      <c r="AN45" s="2400"/>
      <c r="AO45" s="2401">
        <v>60</v>
      </c>
      <c r="AP45" s="2402"/>
    </row>
    <row r="46" spans="1:47" ht="32.25" customHeight="1">
      <c r="A46" s="37"/>
      <c r="B46" s="2229"/>
      <c r="C46" s="2455" t="s">
        <v>1083</v>
      </c>
      <c r="D46" s="2456"/>
      <c r="E46" s="96"/>
      <c r="F46" s="71"/>
      <c r="G46" s="79">
        <f>G44+G45</f>
        <v>0</v>
      </c>
      <c r="H46" s="79">
        <f t="shared" ref="H46:AJ46" si="29">H44+H45</f>
        <v>0</v>
      </c>
      <c r="I46" s="79">
        <f t="shared" si="29"/>
        <v>0</v>
      </c>
      <c r="J46" s="79">
        <f t="shared" si="29"/>
        <v>0</v>
      </c>
      <c r="K46" s="79">
        <f t="shared" si="29"/>
        <v>0</v>
      </c>
      <c r="L46" s="79">
        <f t="shared" si="29"/>
        <v>0</v>
      </c>
      <c r="M46" s="79">
        <f t="shared" si="29"/>
        <v>0</v>
      </c>
      <c r="N46" s="79">
        <f t="shared" si="29"/>
        <v>0</v>
      </c>
      <c r="O46" s="79">
        <f t="shared" si="29"/>
        <v>0</v>
      </c>
      <c r="P46" s="79"/>
      <c r="Q46" s="79">
        <f t="shared" si="29"/>
        <v>0</v>
      </c>
      <c r="R46" s="79">
        <f t="shared" si="29"/>
        <v>0</v>
      </c>
      <c r="S46" s="79">
        <f t="shared" si="29"/>
        <v>0</v>
      </c>
      <c r="T46" s="79">
        <f t="shared" si="29"/>
        <v>0</v>
      </c>
      <c r="U46" s="79">
        <f t="shared" si="29"/>
        <v>0</v>
      </c>
      <c r="V46" s="79">
        <f t="shared" si="29"/>
        <v>0</v>
      </c>
      <c r="W46" s="79">
        <f t="shared" si="29"/>
        <v>0</v>
      </c>
      <c r="X46" s="79">
        <f t="shared" si="29"/>
        <v>0</v>
      </c>
      <c r="Y46" s="79">
        <f t="shared" si="29"/>
        <v>0</v>
      </c>
      <c r="Z46" s="79">
        <f t="shared" si="29"/>
        <v>0</v>
      </c>
      <c r="AA46" s="79">
        <f t="shared" si="29"/>
        <v>0</v>
      </c>
      <c r="AB46" s="79">
        <f t="shared" si="29"/>
        <v>0</v>
      </c>
      <c r="AC46" s="79">
        <f t="shared" si="29"/>
        <v>0</v>
      </c>
      <c r="AD46" s="79">
        <f t="shared" si="29"/>
        <v>0</v>
      </c>
      <c r="AE46" s="79">
        <f t="shared" si="29"/>
        <v>0</v>
      </c>
      <c r="AF46" s="79">
        <f t="shared" si="29"/>
        <v>0</v>
      </c>
      <c r="AG46" s="79">
        <f t="shared" si="29"/>
        <v>0</v>
      </c>
      <c r="AH46" s="79">
        <f t="shared" si="29"/>
        <v>0</v>
      </c>
      <c r="AI46" s="79">
        <f t="shared" si="29"/>
        <v>0</v>
      </c>
      <c r="AJ46" s="79">
        <f t="shared" si="29"/>
        <v>0</v>
      </c>
      <c r="AK46" s="90">
        <f>SUM(G46:AJ46)</f>
        <v>0</v>
      </c>
      <c r="AM46" s="2399" t="s">
        <v>1084</v>
      </c>
      <c r="AN46" s="2400"/>
      <c r="AO46" s="2397">
        <v>50</v>
      </c>
      <c r="AP46" s="2398"/>
      <c r="AR46" s="2399" t="s">
        <v>1048</v>
      </c>
      <c r="AS46" s="2400"/>
      <c r="AT46" s="2397">
        <f>F48+AO46*AO5-AK40</f>
        <v>1289</v>
      </c>
      <c r="AU46" s="2398"/>
    </row>
    <row r="47" spans="1:47" ht="32.25" customHeight="1">
      <c r="A47" s="37"/>
      <c r="B47" s="2229"/>
      <c r="C47" s="2447" t="s">
        <v>624</v>
      </c>
      <c r="D47" s="2448"/>
      <c r="E47" s="96"/>
      <c r="F47" s="80"/>
      <c r="G47" s="113">
        <f t="shared" ref="G47:V47" si="30">F47-G43+G44</f>
        <v>0</v>
      </c>
      <c r="H47" s="113">
        <f t="shared" si="30"/>
        <v>0</v>
      </c>
      <c r="I47" s="113">
        <f t="shared" si="30"/>
        <v>0</v>
      </c>
      <c r="J47" s="113">
        <f t="shared" si="30"/>
        <v>0</v>
      </c>
      <c r="K47" s="113">
        <f t="shared" si="30"/>
        <v>0</v>
      </c>
      <c r="L47" s="113">
        <f t="shared" si="30"/>
        <v>0</v>
      </c>
      <c r="M47" s="113">
        <f t="shared" si="30"/>
        <v>0</v>
      </c>
      <c r="N47" s="113">
        <f t="shared" si="30"/>
        <v>0</v>
      </c>
      <c r="O47" s="113">
        <f t="shared" si="30"/>
        <v>0</v>
      </c>
      <c r="P47" s="113">
        <f t="shared" si="30"/>
        <v>0</v>
      </c>
      <c r="Q47" s="113">
        <f t="shared" si="30"/>
        <v>0</v>
      </c>
      <c r="R47" s="113">
        <f t="shared" si="30"/>
        <v>0</v>
      </c>
      <c r="S47" s="113">
        <f t="shared" si="30"/>
        <v>0</v>
      </c>
      <c r="T47" s="113">
        <f t="shared" si="30"/>
        <v>0</v>
      </c>
      <c r="U47" s="113">
        <f t="shared" si="30"/>
        <v>0</v>
      </c>
      <c r="V47" s="113">
        <f t="shared" si="30"/>
        <v>0</v>
      </c>
      <c r="W47" s="113">
        <f>V47-W43+W44</f>
        <v>0</v>
      </c>
      <c r="X47" s="113">
        <f t="shared" ref="X47:AJ47" si="31">W47-X43+X44</f>
        <v>0</v>
      </c>
      <c r="Y47" s="113">
        <f t="shared" si="31"/>
        <v>0</v>
      </c>
      <c r="Z47" s="113">
        <f t="shared" si="31"/>
        <v>0</v>
      </c>
      <c r="AA47" s="113">
        <f t="shared" si="31"/>
        <v>0</v>
      </c>
      <c r="AB47" s="113">
        <f t="shared" si="31"/>
        <v>0</v>
      </c>
      <c r="AC47" s="113">
        <f t="shared" si="31"/>
        <v>0</v>
      </c>
      <c r="AD47" s="113">
        <f t="shared" si="31"/>
        <v>0</v>
      </c>
      <c r="AE47" s="113">
        <f t="shared" si="31"/>
        <v>0</v>
      </c>
      <c r="AF47" s="113">
        <f t="shared" si="31"/>
        <v>0</v>
      </c>
      <c r="AG47" s="113">
        <f t="shared" si="31"/>
        <v>0</v>
      </c>
      <c r="AH47" s="113">
        <f t="shared" si="31"/>
        <v>0</v>
      </c>
      <c r="AI47" s="113">
        <f t="shared" si="31"/>
        <v>0</v>
      </c>
      <c r="AJ47" s="113">
        <f t="shared" si="31"/>
        <v>0</v>
      </c>
      <c r="AK47" s="90"/>
      <c r="AR47" s="2399" t="s">
        <v>1050</v>
      </c>
      <c r="AS47" s="2400"/>
      <c r="AT47" s="2397">
        <f>F50+AO40-AO46*AO5</f>
        <v>-200</v>
      </c>
      <c r="AU47" s="2398"/>
    </row>
    <row r="48" spans="1:47" ht="32.25" customHeight="1">
      <c r="A48" s="37"/>
      <c r="B48" s="2229"/>
      <c r="C48" s="2443" t="s">
        <v>1085</v>
      </c>
      <c r="D48" s="2444"/>
      <c r="E48" s="87"/>
      <c r="F48" s="87">
        <v>189</v>
      </c>
      <c r="G48" s="81">
        <f>F48+G44-G41</f>
        <v>189</v>
      </c>
      <c r="H48" s="81">
        <f t="shared" ref="H48:AJ48" si="32">G48+H44-H41</f>
        <v>189</v>
      </c>
      <c r="I48" s="81">
        <f t="shared" si="32"/>
        <v>189</v>
      </c>
      <c r="J48" s="81">
        <f t="shared" si="32"/>
        <v>189</v>
      </c>
      <c r="K48" s="81">
        <f t="shared" si="32"/>
        <v>189</v>
      </c>
      <c r="L48" s="81">
        <f t="shared" si="32"/>
        <v>189</v>
      </c>
      <c r="M48" s="81">
        <f t="shared" si="32"/>
        <v>189</v>
      </c>
      <c r="N48" s="81">
        <f t="shared" si="32"/>
        <v>189</v>
      </c>
      <c r="O48" s="81">
        <f t="shared" si="32"/>
        <v>189</v>
      </c>
      <c r="P48" s="81">
        <f t="shared" si="32"/>
        <v>189</v>
      </c>
      <c r="Q48" s="81">
        <f t="shared" si="32"/>
        <v>189</v>
      </c>
      <c r="R48" s="81">
        <f t="shared" si="32"/>
        <v>189</v>
      </c>
      <c r="S48" s="81">
        <f t="shared" si="32"/>
        <v>189</v>
      </c>
      <c r="T48" s="81">
        <f t="shared" si="32"/>
        <v>189</v>
      </c>
      <c r="U48" s="81">
        <f t="shared" si="32"/>
        <v>189</v>
      </c>
      <c r="V48" s="81">
        <f t="shared" si="32"/>
        <v>189</v>
      </c>
      <c r="W48" s="81">
        <f t="shared" si="32"/>
        <v>189</v>
      </c>
      <c r="X48" s="81">
        <f t="shared" si="32"/>
        <v>189</v>
      </c>
      <c r="Y48" s="81">
        <f t="shared" si="32"/>
        <v>189</v>
      </c>
      <c r="Z48" s="81">
        <f t="shared" si="32"/>
        <v>189</v>
      </c>
      <c r="AA48" s="81">
        <f t="shared" si="32"/>
        <v>189</v>
      </c>
      <c r="AB48" s="81">
        <f t="shared" si="32"/>
        <v>189</v>
      </c>
      <c r="AC48" s="81">
        <f t="shared" si="32"/>
        <v>189</v>
      </c>
      <c r="AD48" s="81">
        <f t="shared" si="32"/>
        <v>189</v>
      </c>
      <c r="AE48" s="81">
        <f t="shared" si="32"/>
        <v>189</v>
      </c>
      <c r="AF48" s="81">
        <f t="shared" si="32"/>
        <v>189</v>
      </c>
      <c r="AG48" s="81">
        <f t="shared" si="32"/>
        <v>189</v>
      </c>
      <c r="AH48" s="81">
        <f t="shared" si="32"/>
        <v>189</v>
      </c>
      <c r="AI48" s="81">
        <f t="shared" si="32"/>
        <v>189</v>
      </c>
      <c r="AJ48" s="81">
        <f t="shared" si="32"/>
        <v>189</v>
      </c>
      <c r="AK48" s="82"/>
    </row>
    <row r="49" spans="1:47" ht="32.25" customHeight="1">
      <c r="A49" s="37"/>
      <c r="B49" s="2229"/>
      <c r="C49" s="2089" t="s">
        <v>627</v>
      </c>
      <c r="D49" s="2092"/>
      <c r="E49" s="96"/>
      <c r="F49" s="71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90">
        <f>SUM(G49:AJ49)</f>
        <v>0</v>
      </c>
    </row>
    <row r="50" spans="1:47" ht="32.25" customHeight="1" thickBot="1">
      <c r="A50" s="38"/>
      <c r="B50" s="2230"/>
      <c r="C50" s="2441" t="s">
        <v>1086</v>
      </c>
      <c r="D50" s="2442"/>
      <c r="E50" s="97"/>
      <c r="F50" s="108"/>
      <c r="G50" s="83">
        <f>F50-G46+G49</f>
        <v>0</v>
      </c>
      <c r="H50" s="83">
        <f t="shared" ref="H50:AJ50" si="33">G50-H46+H49</f>
        <v>0</v>
      </c>
      <c r="I50" s="83">
        <f t="shared" si="33"/>
        <v>0</v>
      </c>
      <c r="J50" s="83">
        <f t="shared" si="33"/>
        <v>0</v>
      </c>
      <c r="K50" s="83">
        <f t="shared" si="33"/>
        <v>0</v>
      </c>
      <c r="L50" s="83">
        <f t="shared" si="33"/>
        <v>0</v>
      </c>
      <c r="M50" s="83">
        <f t="shared" si="33"/>
        <v>0</v>
      </c>
      <c r="N50" s="83">
        <f t="shared" si="33"/>
        <v>0</v>
      </c>
      <c r="O50" s="83">
        <f t="shared" si="33"/>
        <v>0</v>
      </c>
      <c r="P50" s="83">
        <f t="shared" si="33"/>
        <v>0</v>
      </c>
      <c r="Q50" s="83">
        <f t="shared" si="33"/>
        <v>0</v>
      </c>
      <c r="R50" s="83">
        <f t="shared" si="33"/>
        <v>0</v>
      </c>
      <c r="S50" s="83">
        <f t="shared" si="33"/>
        <v>0</v>
      </c>
      <c r="T50" s="83">
        <f t="shared" si="33"/>
        <v>0</v>
      </c>
      <c r="U50" s="83">
        <f t="shared" si="33"/>
        <v>0</v>
      </c>
      <c r="V50" s="83">
        <f t="shared" si="33"/>
        <v>0</v>
      </c>
      <c r="W50" s="83">
        <f t="shared" si="33"/>
        <v>0</v>
      </c>
      <c r="X50" s="83">
        <f t="shared" si="33"/>
        <v>0</v>
      </c>
      <c r="Y50" s="83">
        <f t="shared" si="33"/>
        <v>0</v>
      </c>
      <c r="Z50" s="83">
        <f t="shared" si="33"/>
        <v>0</v>
      </c>
      <c r="AA50" s="83">
        <f t="shared" si="33"/>
        <v>0</v>
      </c>
      <c r="AB50" s="83">
        <f t="shared" si="33"/>
        <v>0</v>
      </c>
      <c r="AC50" s="83">
        <f t="shared" si="33"/>
        <v>0</v>
      </c>
      <c r="AD50" s="83">
        <f t="shared" si="33"/>
        <v>0</v>
      </c>
      <c r="AE50" s="83">
        <f t="shared" si="33"/>
        <v>0</v>
      </c>
      <c r="AF50" s="83">
        <f t="shared" si="33"/>
        <v>0</v>
      </c>
      <c r="AG50" s="83">
        <f t="shared" si="33"/>
        <v>0</v>
      </c>
      <c r="AH50" s="83">
        <f t="shared" si="33"/>
        <v>0</v>
      </c>
      <c r="AI50" s="83">
        <f t="shared" si="33"/>
        <v>0</v>
      </c>
      <c r="AJ50" s="83">
        <f t="shared" si="33"/>
        <v>0</v>
      </c>
      <c r="AK50" s="91"/>
    </row>
    <row r="51" spans="1:47" ht="32.25" customHeight="1">
      <c r="A51" s="38"/>
      <c r="B51" s="2228" t="s">
        <v>1105</v>
      </c>
      <c r="C51" s="2454" t="s">
        <v>120</v>
      </c>
      <c r="D51" s="2448"/>
      <c r="E51" s="94">
        <f>+E$7</f>
        <v>0</v>
      </c>
      <c r="F51" s="67"/>
      <c r="G51" s="68">
        <f>+G$7</f>
        <v>0</v>
      </c>
      <c r="H51" s="68">
        <f t="shared" ref="H51:W51" si="34">+H$7</f>
        <v>0</v>
      </c>
      <c r="I51" s="68">
        <f t="shared" si="34"/>
        <v>0</v>
      </c>
      <c r="J51" s="68">
        <f t="shared" si="34"/>
        <v>0</v>
      </c>
      <c r="K51" s="68">
        <f t="shared" si="34"/>
        <v>0</v>
      </c>
      <c r="L51" s="68">
        <f t="shared" si="34"/>
        <v>0</v>
      </c>
      <c r="M51" s="68">
        <f t="shared" si="34"/>
        <v>0</v>
      </c>
      <c r="N51" s="68">
        <f t="shared" si="34"/>
        <v>0</v>
      </c>
      <c r="O51" s="68">
        <f t="shared" si="34"/>
        <v>0</v>
      </c>
      <c r="P51" s="68">
        <f t="shared" si="34"/>
        <v>0</v>
      </c>
      <c r="Q51" s="68">
        <f t="shared" si="34"/>
        <v>0</v>
      </c>
      <c r="R51" s="68">
        <f t="shared" si="34"/>
        <v>0</v>
      </c>
      <c r="S51" s="68">
        <f t="shared" si="34"/>
        <v>0</v>
      </c>
      <c r="T51" s="68">
        <f t="shared" si="34"/>
        <v>0</v>
      </c>
      <c r="U51" s="68">
        <f t="shared" si="34"/>
        <v>0</v>
      </c>
      <c r="V51" s="68">
        <f t="shared" si="34"/>
        <v>0</v>
      </c>
      <c r="W51" s="68">
        <f t="shared" si="34"/>
        <v>0</v>
      </c>
      <c r="X51" s="68">
        <f t="shared" ref="X51:AJ51" si="35">+X$7</f>
        <v>0</v>
      </c>
      <c r="Y51" s="68">
        <f t="shared" si="35"/>
        <v>0</v>
      </c>
      <c r="Z51" s="68">
        <f t="shared" si="35"/>
        <v>0</v>
      </c>
      <c r="AA51" s="68">
        <f t="shared" si="35"/>
        <v>0</v>
      </c>
      <c r="AB51" s="68">
        <f t="shared" si="35"/>
        <v>0</v>
      </c>
      <c r="AC51" s="68">
        <f t="shared" si="35"/>
        <v>0</v>
      </c>
      <c r="AD51" s="68">
        <f t="shared" si="35"/>
        <v>0</v>
      </c>
      <c r="AE51" s="68">
        <f t="shared" si="35"/>
        <v>0</v>
      </c>
      <c r="AF51" s="68">
        <f t="shared" si="35"/>
        <v>0</v>
      </c>
      <c r="AG51" s="68">
        <f t="shared" si="35"/>
        <v>0</v>
      </c>
      <c r="AH51" s="68">
        <f t="shared" si="35"/>
        <v>0</v>
      </c>
      <c r="AI51" s="68">
        <f t="shared" si="35"/>
        <v>0</v>
      </c>
      <c r="AJ51" s="69">
        <f t="shared" si="35"/>
        <v>0</v>
      </c>
      <c r="AK51" s="70">
        <f>SUM(G51:AJ51)</f>
        <v>0</v>
      </c>
      <c r="AM51" s="2399" t="s">
        <v>1047</v>
      </c>
      <c r="AN51" s="2400"/>
      <c r="AO51" s="2403">
        <v>900</v>
      </c>
      <c r="AP51" s="2404"/>
      <c r="AQ51" s="46"/>
    </row>
    <row r="52" spans="1:47" ht="32.25" customHeight="1">
      <c r="A52" s="38"/>
      <c r="B52" s="2229"/>
      <c r="C52" s="2454" t="s">
        <v>621</v>
      </c>
      <c r="D52" s="2448"/>
      <c r="E52" s="71"/>
      <c r="F52" s="71"/>
      <c r="G52" s="72">
        <f>+G$8</f>
        <v>0</v>
      </c>
      <c r="H52" s="72">
        <f t="shared" ref="H52:AJ52" si="36">+H$8</f>
        <v>0</v>
      </c>
      <c r="I52" s="72">
        <f t="shared" si="36"/>
        <v>0</v>
      </c>
      <c r="J52" s="72">
        <f t="shared" si="36"/>
        <v>0</v>
      </c>
      <c r="K52" s="72">
        <f t="shared" si="36"/>
        <v>0</v>
      </c>
      <c r="L52" s="72">
        <f t="shared" si="36"/>
        <v>0</v>
      </c>
      <c r="M52" s="72">
        <f t="shared" si="36"/>
        <v>0</v>
      </c>
      <c r="N52" s="72">
        <f t="shared" si="36"/>
        <v>0</v>
      </c>
      <c r="O52" s="72">
        <f t="shared" si="36"/>
        <v>0</v>
      </c>
      <c r="P52" s="72">
        <f t="shared" si="36"/>
        <v>0</v>
      </c>
      <c r="Q52" s="72">
        <f t="shared" si="36"/>
        <v>0</v>
      </c>
      <c r="R52" s="72">
        <f t="shared" si="36"/>
        <v>0</v>
      </c>
      <c r="S52" s="72">
        <f t="shared" si="36"/>
        <v>0</v>
      </c>
      <c r="T52" s="72">
        <f t="shared" si="36"/>
        <v>0</v>
      </c>
      <c r="U52" s="72">
        <f t="shared" si="36"/>
        <v>0</v>
      </c>
      <c r="V52" s="72">
        <f t="shared" si="36"/>
        <v>0</v>
      </c>
      <c r="W52" s="72">
        <f t="shared" si="36"/>
        <v>0</v>
      </c>
      <c r="X52" s="72">
        <f t="shared" si="36"/>
        <v>0</v>
      </c>
      <c r="Y52" s="72">
        <f t="shared" si="36"/>
        <v>0</v>
      </c>
      <c r="Z52" s="72">
        <f t="shared" si="36"/>
        <v>0</v>
      </c>
      <c r="AA52" s="72">
        <f t="shared" si="36"/>
        <v>0</v>
      </c>
      <c r="AB52" s="72">
        <f t="shared" si="36"/>
        <v>0</v>
      </c>
      <c r="AC52" s="72">
        <f t="shared" si="36"/>
        <v>0</v>
      </c>
      <c r="AD52" s="72">
        <f t="shared" si="36"/>
        <v>0</v>
      </c>
      <c r="AE52" s="72">
        <f t="shared" si="36"/>
        <v>0</v>
      </c>
      <c r="AF52" s="72">
        <f t="shared" si="36"/>
        <v>0</v>
      </c>
      <c r="AG52" s="72">
        <f t="shared" si="36"/>
        <v>0</v>
      </c>
      <c r="AH52" s="72">
        <f t="shared" si="36"/>
        <v>0</v>
      </c>
      <c r="AI52" s="72">
        <f t="shared" si="36"/>
        <v>0</v>
      </c>
      <c r="AJ52" s="72">
        <f t="shared" si="36"/>
        <v>0</v>
      </c>
      <c r="AK52" s="89">
        <f>SUM(G52:AJ52)</f>
        <v>0</v>
      </c>
      <c r="AM52" s="2399" t="s">
        <v>1048</v>
      </c>
      <c r="AN52" s="2400"/>
      <c r="AO52" s="2397">
        <v>300</v>
      </c>
      <c r="AP52" s="2398"/>
      <c r="AQ52" s="47"/>
    </row>
    <row r="53" spans="1:47" ht="32.25" customHeight="1" thickBot="1">
      <c r="A53" s="38"/>
      <c r="B53" s="2229"/>
      <c r="C53" s="2449" t="s">
        <v>622</v>
      </c>
      <c r="D53" s="2450"/>
      <c r="E53" s="95"/>
      <c r="F53" s="73"/>
      <c r="G53" s="74">
        <f t="shared" ref="G53:AJ53" si="37">F53-G51+G52</f>
        <v>0</v>
      </c>
      <c r="H53" s="74">
        <f t="shared" si="37"/>
        <v>0</v>
      </c>
      <c r="I53" s="74">
        <f t="shared" si="37"/>
        <v>0</v>
      </c>
      <c r="J53" s="74">
        <f t="shared" si="37"/>
        <v>0</v>
      </c>
      <c r="K53" s="74">
        <f t="shared" si="37"/>
        <v>0</v>
      </c>
      <c r="L53" s="74">
        <f t="shared" si="37"/>
        <v>0</v>
      </c>
      <c r="M53" s="74">
        <f t="shared" si="37"/>
        <v>0</v>
      </c>
      <c r="N53" s="74">
        <f t="shared" si="37"/>
        <v>0</v>
      </c>
      <c r="O53" s="74">
        <f t="shared" si="37"/>
        <v>0</v>
      </c>
      <c r="P53" s="74">
        <f t="shared" si="37"/>
        <v>0</v>
      </c>
      <c r="Q53" s="74">
        <f t="shared" si="37"/>
        <v>0</v>
      </c>
      <c r="R53" s="74">
        <f t="shared" si="37"/>
        <v>0</v>
      </c>
      <c r="S53" s="74">
        <f t="shared" si="37"/>
        <v>0</v>
      </c>
      <c r="T53" s="74">
        <f t="shared" si="37"/>
        <v>0</v>
      </c>
      <c r="U53" s="74">
        <f t="shared" si="37"/>
        <v>0</v>
      </c>
      <c r="V53" s="74">
        <f t="shared" si="37"/>
        <v>0</v>
      </c>
      <c r="W53" s="74">
        <f t="shared" si="37"/>
        <v>0</v>
      </c>
      <c r="X53" s="74">
        <f t="shared" si="37"/>
        <v>0</v>
      </c>
      <c r="Y53" s="74">
        <f t="shared" si="37"/>
        <v>0</v>
      </c>
      <c r="Z53" s="74">
        <f t="shared" si="37"/>
        <v>0</v>
      </c>
      <c r="AA53" s="74">
        <f t="shared" si="37"/>
        <v>0</v>
      </c>
      <c r="AB53" s="74">
        <f t="shared" si="37"/>
        <v>0</v>
      </c>
      <c r="AC53" s="74">
        <f t="shared" si="37"/>
        <v>0</v>
      </c>
      <c r="AD53" s="74">
        <f t="shared" si="37"/>
        <v>0</v>
      </c>
      <c r="AE53" s="74">
        <f t="shared" si="37"/>
        <v>0</v>
      </c>
      <c r="AF53" s="74">
        <f t="shared" si="37"/>
        <v>0</v>
      </c>
      <c r="AG53" s="74">
        <f t="shared" si="37"/>
        <v>0</v>
      </c>
      <c r="AH53" s="74">
        <f t="shared" si="37"/>
        <v>0</v>
      </c>
      <c r="AI53" s="74">
        <f t="shared" si="37"/>
        <v>0</v>
      </c>
      <c r="AJ53" s="74">
        <f t="shared" si="37"/>
        <v>0</v>
      </c>
      <c r="AK53" s="75"/>
      <c r="AM53" s="2399" t="s">
        <v>1049</v>
      </c>
      <c r="AN53" s="2400"/>
      <c r="AO53" s="2401">
        <f>AO51/AO5</f>
        <v>40.909090909090907</v>
      </c>
      <c r="AP53" s="2402"/>
    </row>
    <row r="54" spans="1:47" ht="32.25" customHeight="1" thickTop="1">
      <c r="A54" s="38"/>
      <c r="B54" s="2229"/>
      <c r="C54" s="2452" t="s">
        <v>40</v>
      </c>
      <c r="D54" s="2453"/>
      <c r="E54" s="88"/>
      <c r="F54" s="76"/>
      <c r="G54" s="77"/>
      <c r="H54" s="77">
        <v>0</v>
      </c>
      <c r="I54" s="77"/>
      <c r="J54" s="77">
        <v>0</v>
      </c>
      <c r="K54" s="77">
        <v>0</v>
      </c>
      <c r="L54" s="77">
        <v>0</v>
      </c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8">
        <f>SUM(G54:AB54)</f>
        <v>0</v>
      </c>
      <c r="AM54" s="2399" t="s">
        <v>1052</v>
      </c>
      <c r="AN54" s="2400"/>
      <c r="AO54" s="2401">
        <f>(AO52-F59)/AO5</f>
        <v>7.9090909090909092</v>
      </c>
      <c r="AP54" s="2402"/>
    </row>
    <row r="55" spans="1:47" ht="32.25" customHeight="1">
      <c r="A55" s="38"/>
      <c r="B55" s="2229"/>
      <c r="C55" s="2451" t="s">
        <v>1079</v>
      </c>
      <c r="D55" s="2157"/>
      <c r="E55" s="71"/>
      <c r="F55" s="71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90">
        <f>SUM(G55:AJ55)</f>
        <v>0</v>
      </c>
      <c r="AM55" s="2399" t="s">
        <v>1080</v>
      </c>
      <c r="AN55" s="2400"/>
      <c r="AO55" s="2401">
        <f>AO53+AO54</f>
        <v>48.818181818181813</v>
      </c>
      <c r="AP55" s="2402"/>
    </row>
    <row r="56" spans="1:47" ht="32.25" customHeight="1">
      <c r="A56" s="2"/>
      <c r="B56" s="2229"/>
      <c r="C56" s="2447" t="s">
        <v>1081</v>
      </c>
      <c r="D56" s="2448"/>
      <c r="E56" s="71"/>
      <c r="F56" s="71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90">
        <f>SUM(G56:AJ56)</f>
        <v>0</v>
      </c>
      <c r="AM56" s="2399" t="s">
        <v>1082</v>
      </c>
      <c r="AN56" s="2400"/>
      <c r="AO56" s="2401">
        <v>60</v>
      </c>
      <c r="AP56" s="2402"/>
    </row>
    <row r="57" spans="1:47" ht="32.25" customHeight="1">
      <c r="A57" s="2"/>
      <c r="B57" s="2229"/>
      <c r="C57" s="2455" t="s">
        <v>1083</v>
      </c>
      <c r="D57" s="2456"/>
      <c r="E57" s="96"/>
      <c r="F57" s="71"/>
      <c r="G57" s="79">
        <f>G55+G56</f>
        <v>0</v>
      </c>
      <c r="H57" s="79">
        <f t="shared" ref="H57:AJ57" si="38">H55+H56</f>
        <v>0</v>
      </c>
      <c r="I57" s="79">
        <f t="shared" si="38"/>
        <v>0</v>
      </c>
      <c r="J57" s="79">
        <f t="shared" si="38"/>
        <v>0</v>
      </c>
      <c r="K57" s="79">
        <f t="shared" si="38"/>
        <v>0</v>
      </c>
      <c r="L57" s="79">
        <f t="shared" si="38"/>
        <v>0</v>
      </c>
      <c r="M57" s="79">
        <f t="shared" si="38"/>
        <v>0</v>
      </c>
      <c r="N57" s="79">
        <f t="shared" si="38"/>
        <v>0</v>
      </c>
      <c r="O57" s="79">
        <f t="shared" si="38"/>
        <v>0</v>
      </c>
      <c r="P57" s="79">
        <f t="shared" si="38"/>
        <v>0</v>
      </c>
      <c r="Q57" s="79">
        <f t="shared" si="38"/>
        <v>0</v>
      </c>
      <c r="R57" s="79">
        <f t="shared" si="38"/>
        <v>0</v>
      </c>
      <c r="S57" s="79">
        <f t="shared" si="38"/>
        <v>0</v>
      </c>
      <c r="T57" s="79">
        <f t="shared" si="38"/>
        <v>0</v>
      </c>
      <c r="U57" s="79">
        <f t="shared" si="38"/>
        <v>0</v>
      </c>
      <c r="V57" s="79">
        <f t="shared" si="38"/>
        <v>0</v>
      </c>
      <c r="W57" s="79">
        <f t="shared" si="38"/>
        <v>0</v>
      </c>
      <c r="X57" s="79">
        <f t="shared" si="38"/>
        <v>0</v>
      </c>
      <c r="Y57" s="79">
        <f t="shared" si="38"/>
        <v>0</v>
      </c>
      <c r="Z57" s="79">
        <f t="shared" si="38"/>
        <v>0</v>
      </c>
      <c r="AA57" s="79">
        <f t="shared" si="38"/>
        <v>0</v>
      </c>
      <c r="AB57" s="79">
        <f t="shared" si="38"/>
        <v>0</v>
      </c>
      <c r="AC57" s="79">
        <f t="shared" si="38"/>
        <v>0</v>
      </c>
      <c r="AD57" s="79">
        <f t="shared" si="38"/>
        <v>0</v>
      </c>
      <c r="AE57" s="79">
        <f t="shared" si="38"/>
        <v>0</v>
      </c>
      <c r="AF57" s="79">
        <f t="shared" si="38"/>
        <v>0</v>
      </c>
      <c r="AG57" s="79">
        <f t="shared" si="38"/>
        <v>0</v>
      </c>
      <c r="AH57" s="79">
        <f t="shared" si="38"/>
        <v>0</v>
      </c>
      <c r="AI57" s="79">
        <f t="shared" si="38"/>
        <v>0</v>
      </c>
      <c r="AJ57" s="79">
        <f t="shared" si="38"/>
        <v>0</v>
      </c>
      <c r="AK57" s="90">
        <f>SUM(G57:AJ57)</f>
        <v>0</v>
      </c>
      <c r="AM57" s="2399" t="s">
        <v>1084</v>
      </c>
      <c r="AN57" s="2400"/>
      <c r="AO57" s="2397">
        <v>50</v>
      </c>
      <c r="AP57" s="2398"/>
      <c r="AR57" s="2399" t="s">
        <v>1048</v>
      </c>
      <c r="AS57" s="2400"/>
      <c r="AT57" s="2397">
        <f>F59+AO57*AO5-AK51</f>
        <v>1226</v>
      </c>
      <c r="AU57" s="2398"/>
    </row>
    <row r="58" spans="1:47" ht="32.25" customHeight="1">
      <c r="A58" s="37"/>
      <c r="B58" s="2229"/>
      <c r="C58" s="2447" t="s">
        <v>624</v>
      </c>
      <c r="D58" s="2448"/>
      <c r="E58" s="96"/>
      <c r="F58" s="80"/>
      <c r="G58" s="113">
        <f t="shared" ref="G58:V58" si="39">F58-G54+G55</f>
        <v>0</v>
      </c>
      <c r="H58" s="113">
        <f t="shared" si="39"/>
        <v>0</v>
      </c>
      <c r="I58" s="113">
        <f t="shared" si="39"/>
        <v>0</v>
      </c>
      <c r="J58" s="113">
        <f t="shared" si="39"/>
        <v>0</v>
      </c>
      <c r="K58" s="113">
        <f t="shared" si="39"/>
        <v>0</v>
      </c>
      <c r="L58" s="113">
        <f t="shared" si="39"/>
        <v>0</v>
      </c>
      <c r="M58" s="113">
        <f t="shared" si="39"/>
        <v>0</v>
      </c>
      <c r="N58" s="113">
        <f t="shared" si="39"/>
        <v>0</v>
      </c>
      <c r="O58" s="113">
        <f t="shared" si="39"/>
        <v>0</v>
      </c>
      <c r="P58" s="113">
        <f t="shared" si="39"/>
        <v>0</v>
      </c>
      <c r="Q58" s="113">
        <f t="shared" si="39"/>
        <v>0</v>
      </c>
      <c r="R58" s="113">
        <f t="shared" si="39"/>
        <v>0</v>
      </c>
      <c r="S58" s="113">
        <f t="shared" si="39"/>
        <v>0</v>
      </c>
      <c r="T58" s="113">
        <f t="shared" si="39"/>
        <v>0</v>
      </c>
      <c r="U58" s="113">
        <f t="shared" si="39"/>
        <v>0</v>
      </c>
      <c r="V58" s="113">
        <f t="shared" si="39"/>
        <v>0</v>
      </c>
      <c r="W58" s="113">
        <f>V58-W54+W55</f>
        <v>0</v>
      </c>
      <c r="X58" s="113">
        <f t="shared" ref="X58:AJ58" si="40">W58-X54+X55</f>
        <v>0</v>
      </c>
      <c r="Y58" s="113">
        <f t="shared" si="40"/>
        <v>0</v>
      </c>
      <c r="Z58" s="113">
        <f t="shared" si="40"/>
        <v>0</v>
      </c>
      <c r="AA58" s="113">
        <f t="shared" si="40"/>
        <v>0</v>
      </c>
      <c r="AB58" s="113">
        <f t="shared" si="40"/>
        <v>0</v>
      </c>
      <c r="AC58" s="113">
        <f t="shared" si="40"/>
        <v>0</v>
      </c>
      <c r="AD58" s="113">
        <f t="shared" si="40"/>
        <v>0</v>
      </c>
      <c r="AE58" s="113">
        <f t="shared" si="40"/>
        <v>0</v>
      </c>
      <c r="AF58" s="113">
        <f t="shared" si="40"/>
        <v>0</v>
      </c>
      <c r="AG58" s="113">
        <f t="shared" si="40"/>
        <v>0</v>
      </c>
      <c r="AH58" s="113">
        <f t="shared" si="40"/>
        <v>0</v>
      </c>
      <c r="AI58" s="113">
        <f t="shared" si="40"/>
        <v>0</v>
      </c>
      <c r="AJ58" s="113">
        <f t="shared" si="40"/>
        <v>0</v>
      </c>
      <c r="AK58" s="90"/>
      <c r="AR58" s="2399" t="s">
        <v>1050</v>
      </c>
      <c r="AS58" s="2400"/>
      <c r="AT58" s="2397">
        <f>F61+AO51-AO57*AO5</f>
        <v>-100</v>
      </c>
      <c r="AU58" s="2398"/>
    </row>
    <row r="59" spans="1:47" ht="32.25" customHeight="1">
      <c r="A59" s="38"/>
      <c r="B59" s="2229"/>
      <c r="C59" s="2443" t="s">
        <v>1085</v>
      </c>
      <c r="D59" s="2444"/>
      <c r="E59" s="87"/>
      <c r="F59" s="87">
        <v>126</v>
      </c>
      <c r="G59" s="81">
        <f>F59+G55-G52</f>
        <v>126</v>
      </c>
      <c r="H59" s="81">
        <f t="shared" ref="H59:AJ59" si="41">G59+H55-H52</f>
        <v>126</v>
      </c>
      <c r="I59" s="81">
        <f t="shared" si="41"/>
        <v>126</v>
      </c>
      <c r="J59" s="81">
        <f t="shared" si="41"/>
        <v>126</v>
      </c>
      <c r="K59" s="81">
        <f t="shared" si="41"/>
        <v>126</v>
      </c>
      <c r="L59" s="81">
        <f t="shared" si="41"/>
        <v>126</v>
      </c>
      <c r="M59" s="81">
        <f t="shared" si="41"/>
        <v>126</v>
      </c>
      <c r="N59" s="81">
        <f t="shared" si="41"/>
        <v>126</v>
      </c>
      <c r="O59" s="81">
        <f t="shared" si="41"/>
        <v>126</v>
      </c>
      <c r="P59" s="81">
        <f t="shared" si="41"/>
        <v>126</v>
      </c>
      <c r="Q59" s="81">
        <f t="shared" si="41"/>
        <v>126</v>
      </c>
      <c r="R59" s="81">
        <f t="shared" si="41"/>
        <v>126</v>
      </c>
      <c r="S59" s="81">
        <f t="shared" si="41"/>
        <v>126</v>
      </c>
      <c r="T59" s="81">
        <f t="shared" si="41"/>
        <v>126</v>
      </c>
      <c r="U59" s="81">
        <f t="shared" si="41"/>
        <v>126</v>
      </c>
      <c r="V59" s="81">
        <f t="shared" si="41"/>
        <v>126</v>
      </c>
      <c r="W59" s="81">
        <f t="shared" si="41"/>
        <v>126</v>
      </c>
      <c r="X59" s="81">
        <f t="shared" si="41"/>
        <v>126</v>
      </c>
      <c r="Y59" s="81">
        <f t="shared" si="41"/>
        <v>126</v>
      </c>
      <c r="Z59" s="81">
        <f t="shared" si="41"/>
        <v>126</v>
      </c>
      <c r="AA59" s="81">
        <f t="shared" si="41"/>
        <v>126</v>
      </c>
      <c r="AB59" s="81">
        <f t="shared" si="41"/>
        <v>126</v>
      </c>
      <c r="AC59" s="81">
        <f t="shared" si="41"/>
        <v>126</v>
      </c>
      <c r="AD59" s="81">
        <f t="shared" si="41"/>
        <v>126</v>
      </c>
      <c r="AE59" s="81">
        <f t="shared" si="41"/>
        <v>126</v>
      </c>
      <c r="AF59" s="81">
        <f t="shared" si="41"/>
        <v>126</v>
      </c>
      <c r="AG59" s="81">
        <f t="shared" si="41"/>
        <v>126</v>
      </c>
      <c r="AH59" s="81">
        <f t="shared" si="41"/>
        <v>126</v>
      </c>
      <c r="AI59" s="81">
        <f t="shared" si="41"/>
        <v>126</v>
      </c>
      <c r="AJ59" s="81">
        <f t="shared" si="41"/>
        <v>126</v>
      </c>
      <c r="AK59" s="82"/>
    </row>
    <row r="60" spans="1:47" ht="32.25" customHeight="1">
      <c r="A60" s="38"/>
      <c r="B60" s="2229"/>
      <c r="C60" s="2089" t="s">
        <v>627</v>
      </c>
      <c r="D60" s="2092"/>
      <c r="E60" s="96"/>
      <c r="F60" s="71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84"/>
      <c r="AK60" s="90">
        <f>SUM(G60:AJ60)</f>
        <v>0</v>
      </c>
    </row>
    <row r="61" spans="1:47" ht="32.25" customHeight="1" thickBot="1">
      <c r="A61" s="38"/>
      <c r="B61" s="2230"/>
      <c r="C61" s="2441" t="s">
        <v>1086</v>
      </c>
      <c r="D61" s="2442"/>
      <c r="E61" s="97"/>
      <c r="F61" s="108">
        <v>100</v>
      </c>
      <c r="G61" s="85">
        <f>F61-G57+G60</f>
        <v>100</v>
      </c>
      <c r="H61" s="85">
        <f t="shared" ref="H61:AJ61" si="42">G61-H57+H60</f>
        <v>100</v>
      </c>
      <c r="I61" s="85">
        <f t="shared" si="42"/>
        <v>100</v>
      </c>
      <c r="J61" s="85">
        <f t="shared" si="42"/>
        <v>100</v>
      </c>
      <c r="K61" s="85">
        <f t="shared" si="42"/>
        <v>100</v>
      </c>
      <c r="L61" s="85">
        <f t="shared" si="42"/>
        <v>100</v>
      </c>
      <c r="M61" s="85">
        <f t="shared" si="42"/>
        <v>100</v>
      </c>
      <c r="N61" s="85">
        <f t="shared" si="42"/>
        <v>100</v>
      </c>
      <c r="O61" s="85">
        <f t="shared" si="42"/>
        <v>100</v>
      </c>
      <c r="P61" s="85">
        <f t="shared" si="42"/>
        <v>100</v>
      </c>
      <c r="Q61" s="85">
        <f t="shared" si="42"/>
        <v>100</v>
      </c>
      <c r="R61" s="85">
        <f t="shared" si="42"/>
        <v>100</v>
      </c>
      <c r="S61" s="85">
        <f t="shared" si="42"/>
        <v>100</v>
      </c>
      <c r="T61" s="85">
        <f t="shared" si="42"/>
        <v>100</v>
      </c>
      <c r="U61" s="85">
        <f t="shared" si="42"/>
        <v>100</v>
      </c>
      <c r="V61" s="85">
        <f t="shared" si="42"/>
        <v>100</v>
      </c>
      <c r="W61" s="85">
        <f t="shared" si="42"/>
        <v>100</v>
      </c>
      <c r="X61" s="85">
        <f t="shared" si="42"/>
        <v>100</v>
      </c>
      <c r="Y61" s="85">
        <f t="shared" si="42"/>
        <v>100</v>
      </c>
      <c r="Z61" s="85">
        <f t="shared" si="42"/>
        <v>100</v>
      </c>
      <c r="AA61" s="85">
        <f t="shared" si="42"/>
        <v>100</v>
      </c>
      <c r="AB61" s="85">
        <f t="shared" si="42"/>
        <v>100</v>
      </c>
      <c r="AC61" s="85">
        <f t="shared" si="42"/>
        <v>100</v>
      </c>
      <c r="AD61" s="85">
        <f t="shared" si="42"/>
        <v>100</v>
      </c>
      <c r="AE61" s="85">
        <f t="shared" si="42"/>
        <v>100</v>
      </c>
      <c r="AF61" s="85">
        <f t="shared" si="42"/>
        <v>100</v>
      </c>
      <c r="AG61" s="85">
        <f t="shared" si="42"/>
        <v>100</v>
      </c>
      <c r="AH61" s="85">
        <f t="shared" si="42"/>
        <v>100</v>
      </c>
      <c r="AI61" s="85">
        <f t="shared" si="42"/>
        <v>100</v>
      </c>
      <c r="AJ61" s="86">
        <f t="shared" si="42"/>
        <v>100</v>
      </c>
      <c r="AK61" s="91"/>
    </row>
    <row r="62" spans="1:47" ht="32.25" customHeight="1">
      <c r="A62" s="38"/>
    </row>
    <row r="63" spans="1:47" ht="32.25" customHeight="1">
      <c r="A63" s="38"/>
    </row>
    <row r="64" spans="1:47" ht="32.25" customHeight="1">
      <c r="A64" s="38"/>
    </row>
    <row r="65" spans="1:37" ht="32.25" customHeight="1">
      <c r="A65" s="2"/>
    </row>
    <row r="66" spans="1:37" ht="32.25" customHeight="1">
      <c r="A66" s="2"/>
    </row>
    <row r="67" spans="1:37" ht="32.25" customHeight="1">
      <c r="A67" s="37"/>
    </row>
    <row r="68" spans="1:37" ht="33" customHeight="1">
      <c r="A68" s="9"/>
    </row>
    <row r="69" spans="1:37" ht="33" customHeight="1">
      <c r="A69" s="9"/>
    </row>
    <row r="70" spans="1:37" ht="33" customHeight="1">
      <c r="A70" s="9"/>
    </row>
    <row r="71" spans="1:37" ht="33" customHeight="1">
      <c r="A71" s="9"/>
    </row>
    <row r="72" spans="1:37" ht="33" customHeight="1">
      <c r="A72" s="9"/>
    </row>
    <row r="74" spans="1:37" ht="16.8" thickBot="1"/>
    <row r="75" spans="1:37" ht="409.6">
      <c r="B75" s="2228" t="s">
        <v>1091</v>
      </c>
      <c r="C75" s="2454" t="s">
        <v>120</v>
      </c>
      <c r="D75" s="2448"/>
      <c r="E75" s="98"/>
      <c r="F75" s="39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7"/>
      <c r="Y75" s="17"/>
      <c r="Z75" s="17"/>
      <c r="AA75" s="16"/>
      <c r="AB75" s="18" t="s">
        <v>1092</v>
      </c>
      <c r="AC75" s="16"/>
      <c r="AD75" s="16"/>
      <c r="AE75" s="16"/>
      <c r="AF75" s="16"/>
      <c r="AG75" s="16"/>
      <c r="AH75" s="16"/>
      <c r="AI75" s="16"/>
      <c r="AJ75" s="19"/>
      <c r="AK75" s="20"/>
    </row>
    <row r="76" spans="1:37" ht="25.8">
      <c r="B76" s="2229"/>
      <c r="C76" s="2454" t="s">
        <v>621</v>
      </c>
      <c r="D76" s="2448"/>
      <c r="E76" s="99"/>
      <c r="F76" s="40"/>
      <c r="G76" s="22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4"/>
      <c r="Y76" s="24"/>
      <c r="Z76" s="24"/>
      <c r="AA76" s="23"/>
      <c r="AB76" s="25"/>
      <c r="AC76" s="23"/>
      <c r="AD76" s="23"/>
      <c r="AE76" s="23"/>
      <c r="AF76" s="23"/>
      <c r="AG76" s="23"/>
      <c r="AH76" s="23"/>
      <c r="AI76" s="23"/>
      <c r="AJ76" s="26"/>
      <c r="AK76" s="27"/>
    </row>
    <row r="77" spans="1:37" ht="25.8">
      <c r="B77" s="2229"/>
      <c r="C77" s="2455" t="s">
        <v>622</v>
      </c>
      <c r="D77" s="2456"/>
      <c r="E77" s="71"/>
      <c r="F77" s="21"/>
      <c r="G77" s="44">
        <f>G75-F77-G76</f>
        <v>0</v>
      </c>
      <c r="H77" s="44">
        <f t="shared" ref="H77:W77" si="43">G77+H75-H76</f>
        <v>0</v>
      </c>
      <c r="I77" s="44">
        <f t="shared" si="43"/>
        <v>0</v>
      </c>
      <c r="J77" s="44">
        <f t="shared" si="43"/>
        <v>0</v>
      </c>
      <c r="K77" s="44">
        <f t="shared" si="43"/>
        <v>0</v>
      </c>
      <c r="L77" s="44">
        <f t="shared" si="43"/>
        <v>0</v>
      </c>
      <c r="M77" s="44">
        <f t="shared" si="43"/>
        <v>0</v>
      </c>
      <c r="N77" s="44">
        <f t="shared" si="43"/>
        <v>0</v>
      </c>
      <c r="O77" s="44">
        <f t="shared" si="43"/>
        <v>0</v>
      </c>
      <c r="P77" s="44">
        <f t="shared" si="43"/>
        <v>0</v>
      </c>
      <c r="Q77" s="44">
        <f t="shared" si="43"/>
        <v>0</v>
      </c>
      <c r="R77" s="44">
        <f t="shared" si="43"/>
        <v>0</v>
      </c>
      <c r="S77" s="44">
        <f t="shared" si="43"/>
        <v>0</v>
      </c>
      <c r="T77" s="44">
        <f t="shared" si="43"/>
        <v>0</v>
      </c>
      <c r="U77" s="44">
        <f t="shared" si="43"/>
        <v>0</v>
      </c>
      <c r="V77" s="44">
        <f t="shared" si="43"/>
        <v>0</v>
      </c>
      <c r="W77" s="44">
        <f t="shared" si="43"/>
        <v>0</v>
      </c>
      <c r="X77" s="44" t="e">
        <f>#REF!+X75-X76</f>
        <v>#REF!</v>
      </c>
      <c r="Y77" s="24"/>
      <c r="Z77" s="24"/>
      <c r="AA77" s="23"/>
      <c r="AB77" s="25"/>
      <c r="AC77" s="23"/>
      <c r="AD77" s="23"/>
      <c r="AE77" s="23"/>
      <c r="AF77" s="23"/>
      <c r="AG77" s="23"/>
      <c r="AH77" s="23"/>
      <c r="AI77" s="23"/>
      <c r="AJ77" s="26"/>
      <c r="AK77" s="27"/>
    </row>
    <row r="78" spans="1:37" ht="25.8">
      <c r="B78" s="2229"/>
      <c r="C78" s="2156" t="s">
        <v>1079</v>
      </c>
      <c r="D78" s="2157"/>
      <c r="E78" s="100"/>
      <c r="F78" s="36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5"/>
      <c r="AC78" s="28"/>
      <c r="AD78" s="28"/>
      <c r="AE78" s="28"/>
      <c r="AF78" s="28"/>
      <c r="AG78" s="28"/>
      <c r="AH78" s="28"/>
      <c r="AI78" s="28"/>
      <c r="AJ78" s="28"/>
      <c r="AK78" s="29"/>
    </row>
    <row r="79" spans="1:37" ht="23.4">
      <c r="B79" s="2229"/>
      <c r="C79" s="2156" t="s">
        <v>1093</v>
      </c>
      <c r="D79" s="2157"/>
      <c r="E79" s="71"/>
      <c r="F79" s="36"/>
      <c r="G79" s="44">
        <f>G75-F79-G78</f>
        <v>0</v>
      </c>
      <c r="H79" s="44">
        <f t="shared" ref="H79:W79" si="44">H75+G79-H78</f>
        <v>0</v>
      </c>
      <c r="I79" s="44">
        <f t="shared" si="44"/>
        <v>0</v>
      </c>
      <c r="J79" s="44">
        <f t="shared" si="44"/>
        <v>0</v>
      </c>
      <c r="K79" s="44">
        <f t="shared" si="44"/>
        <v>0</v>
      </c>
      <c r="L79" s="44">
        <f t="shared" si="44"/>
        <v>0</v>
      </c>
      <c r="M79" s="44">
        <f t="shared" si="44"/>
        <v>0</v>
      </c>
      <c r="N79" s="44">
        <f t="shared" si="44"/>
        <v>0</v>
      </c>
      <c r="O79" s="44">
        <f t="shared" si="44"/>
        <v>0</v>
      </c>
      <c r="P79" s="44">
        <f t="shared" si="44"/>
        <v>0</v>
      </c>
      <c r="Q79" s="44">
        <f t="shared" si="44"/>
        <v>0</v>
      </c>
      <c r="R79" s="44">
        <f t="shared" si="44"/>
        <v>0</v>
      </c>
      <c r="S79" s="44">
        <f t="shared" si="44"/>
        <v>0</v>
      </c>
      <c r="T79" s="44">
        <f t="shared" si="44"/>
        <v>0</v>
      </c>
      <c r="U79" s="44">
        <f t="shared" si="44"/>
        <v>0</v>
      </c>
      <c r="V79" s="44">
        <f t="shared" si="44"/>
        <v>0</v>
      </c>
      <c r="W79" s="44">
        <f t="shared" si="44"/>
        <v>0</v>
      </c>
      <c r="X79" s="44" t="e">
        <f>X75+#REF!-X78</f>
        <v>#REF!</v>
      </c>
      <c r="Y79" s="28"/>
      <c r="Z79" s="28"/>
      <c r="AA79" s="28"/>
      <c r="AB79" s="25"/>
      <c r="AC79" s="28"/>
      <c r="AD79" s="28"/>
      <c r="AE79" s="28"/>
      <c r="AF79" s="28"/>
      <c r="AG79" s="28"/>
      <c r="AH79" s="28"/>
      <c r="AI79" s="28"/>
      <c r="AJ79" s="28"/>
      <c r="AK79" s="29"/>
    </row>
    <row r="80" spans="1:37" ht="23.4">
      <c r="B80" s="2229"/>
      <c r="C80" s="2454" t="s">
        <v>1081</v>
      </c>
      <c r="D80" s="2448"/>
      <c r="E80" s="71"/>
      <c r="F80" s="40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5"/>
      <c r="AC80" s="28"/>
      <c r="AD80" s="28"/>
      <c r="AE80" s="28"/>
      <c r="AF80" s="28"/>
      <c r="AG80" s="28"/>
      <c r="AH80" s="28"/>
      <c r="AI80" s="28"/>
      <c r="AJ80" s="28"/>
      <c r="AK80" s="29"/>
    </row>
    <row r="81" spans="2:37" ht="25.8">
      <c r="B81" s="2229"/>
      <c r="C81" s="2455" t="s">
        <v>1083</v>
      </c>
      <c r="D81" s="2456"/>
      <c r="E81" s="101"/>
      <c r="F81" s="40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5"/>
      <c r="AC81" s="28"/>
      <c r="AD81" s="28"/>
      <c r="AE81" s="28"/>
      <c r="AF81" s="28"/>
      <c r="AG81" s="28"/>
      <c r="AH81" s="28"/>
      <c r="AI81" s="28"/>
      <c r="AJ81" s="28"/>
      <c r="AK81" s="29"/>
    </row>
    <row r="82" spans="2:37" ht="25.8">
      <c r="B82" s="2229"/>
      <c r="C82" s="2457" t="s">
        <v>1094</v>
      </c>
      <c r="D82" s="2458"/>
      <c r="E82" s="101"/>
      <c r="F82" s="40"/>
      <c r="G82" s="44">
        <f>G75+F79-G78</f>
        <v>0</v>
      </c>
      <c r="H82" s="44">
        <f>H75-H78</f>
        <v>0</v>
      </c>
      <c r="I82" s="44">
        <f t="shared" ref="I82:X82" si="45">I75-I78</f>
        <v>0</v>
      </c>
      <c r="J82" s="44">
        <f t="shared" si="45"/>
        <v>0</v>
      </c>
      <c r="K82" s="44">
        <f t="shared" si="45"/>
        <v>0</v>
      </c>
      <c r="L82" s="44">
        <f t="shared" si="45"/>
        <v>0</v>
      </c>
      <c r="M82" s="44">
        <f t="shared" si="45"/>
        <v>0</v>
      </c>
      <c r="N82" s="44">
        <f t="shared" si="45"/>
        <v>0</v>
      </c>
      <c r="O82" s="44">
        <f t="shared" si="45"/>
        <v>0</v>
      </c>
      <c r="P82" s="44">
        <f t="shared" si="45"/>
        <v>0</v>
      </c>
      <c r="Q82" s="44">
        <f t="shared" si="45"/>
        <v>0</v>
      </c>
      <c r="R82" s="44">
        <f t="shared" si="45"/>
        <v>0</v>
      </c>
      <c r="S82" s="44">
        <f t="shared" si="45"/>
        <v>0</v>
      </c>
      <c r="T82" s="44">
        <f t="shared" si="45"/>
        <v>0</v>
      </c>
      <c r="U82" s="44">
        <f t="shared" si="45"/>
        <v>0</v>
      </c>
      <c r="V82" s="44">
        <f t="shared" si="45"/>
        <v>0</v>
      </c>
      <c r="W82" s="44">
        <f t="shared" si="45"/>
        <v>0</v>
      </c>
      <c r="X82" s="44">
        <f t="shared" si="45"/>
        <v>0</v>
      </c>
      <c r="Y82" s="28"/>
      <c r="Z82" s="28"/>
      <c r="AA82" s="28"/>
      <c r="AB82" s="25"/>
      <c r="AC82" s="28"/>
      <c r="AD82" s="28"/>
      <c r="AE82" s="28"/>
      <c r="AF82" s="28"/>
      <c r="AG82" s="28"/>
      <c r="AH82" s="28"/>
      <c r="AI82" s="28"/>
      <c r="AJ82" s="28"/>
      <c r="AK82" s="29"/>
    </row>
    <row r="83" spans="2:37" ht="25.8">
      <c r="B83" s="2229"/>
      <c r="C83" s="2454" t="s">
        <v>1085</v>
      </c>
      <c r="D83" s="2448"/>
      <c r="E83" s="101"/>
      <c r="F83" s="30"/>
      <c r="G83" s="44">
        <f t="shared" ref="G83:W83" si="46">F83+G82</f>
        <v>0</v>
      </c>
      <c r="H83" s="44">
        <f t="shared" si="46"/>
        <v>0</v>
      </c>
      <c r="I83" s="44">
        <f t="shared" si="46"/>
        <v>0</v>
      </c>
      <c r="J83" s="44">
        <f t="shared" si="46"/>
        <v>0</v>
      </c>
      <c r="K83" s="44">
        <f t="shared" si="46"/>
        <v>0</v>
      </c>
      <c r="L83" s="44">
        <f t="shared" si="46"/>
        <v>0</v>
      </c>
      <c r="M83" s="44">
        <f t="shared" si="46"/>
        <v>0</v>
      </c>
      <c r="N83" s="44">
        <f t="shared" si="46"/>
        <v>0</v>
      </c>
      <c r="O83" s="44">
        <f t="shared" si="46"/>
        <v>0</v>
      </c>
      <c r="P83" s="44">
        <f t="shared" si="46"/>
        <v>0</v>
      </c>
      <c r="Q83" s="44">
        <f t="shared" si="46"/>
        <v>0</v>
      </c>
      <c r="R83" s="44">
        <f t="shared" si="46"/>
        <v>0</v>
      </c>
      <c r="S83" s="44">
        <f t="shared" si="46"/>
        <v>0</v>
      </c>
      <c r="T83" s="44">
        <f t="shared" si="46"/>
        <v>0</v>
      </c>
      <c r="U83" s="44">
        <f t="shared" si="46"/>
        <v>0</v>
      </c>
      <c r="V83" s="44">
        <f t="shared" si="46"/>
        <v>0</v>
      </c>
      <c r="W83" s="44">
        <f t="shared" si="46"/>
        <v>0</v>
      </c>
      <c r="X83" s="44" t="e">
        <f>#REF!+X82</f>
        <v>#REF!</v>
      </c>
      <c r="Y83" s="28"/>
      <c r="Z83" s="28"/>
      <c r="AA83" s="28"/>
      <c r="AB83" s="25"/>
      <c r="AC83" s="28"/>
      <c r="AD83" s="28"/>
      <c r="AE83" s="28"/>
      <c r="AF83" s="28"/>
      <c r="AG83" s="28"/>
      <c r="AH83" s="28"/>
      <c r="AI83" s="28"/>
      <c r="AJ83" s="28"/>
      <c r="AK83" s="29"/>
    </row>
    <row r="84" spans="2:37" ht="25.8">
      <c r="B84" s="2229"/>
      <c r="C84" s="2089" t="s">
        <v>627</v>
      </c>
      <c r="D84" s="2092"/>
      <c r="E84" s="101"/>
      <c r="F84" s="40"/>
      <c r="G84" s="31"/>
      <c r="H84" s="31"/>
      <c r="I84" s="31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25"/>
      <c r="AC84" s="32"/>
      <c r="AD84" s="32"/>
      <c r="AE84" s="32"/>
      <c r="AF84" s="32"/>
      <c r="AG84" s="32"/>
      <c r="AH84" s="32"/>
      <c r="AI84" s="32"/>
      <c r="AJ84" s="32"/>
      <c r="AK84" s="29"/>
    </row>
    <row r="85" spans="2:37" ht="26.4" thickBot="1">
      <c r="B85" s="2230"/>
      <c r="C85" s="2441" t="s">
        <v>1086</v>
      </c>
      <c r="D85" s="2442"/>
      <c r="E85" s="97"/>
      <c r="F85" s="41"/>
      <c r="G85" s="45">
        <f t="shared" ref="G85:W85" si="47">F85+G84-G81</f>
        <v>0</v>
      </c>
      <c r="H85" s="45">
        <f t="shared" si="47"/>
        <v>0</v>
      </c>
      <c r="I85" s="45">
        <f t="shared" si="47"/>
        <v>0</v>
      </c>
      <c r="J85" s="45">
        <f t="shared" si="47"/>
        <v>0</v>
      </c>
      <c r="K85" s="45">
        <f t="shared" si="47"/>
        <v>0</v>
      </c>
      <c r="L85" s="45">
        <f t="shared" si="47"/>
        <v>0</v>
      </c>
      <c r="M85" s="45">
        <f t="shared" si="47"/>
        <v>0</v>
      </c>
      <c r="N85" s="45">
        <f t="shared" si="47"/>
        <v>0</v>
      </c>
      <c r="O85" s="45">
        <f t="shared" si="47"/>
        <v>0</v>
      </c>
      <c r="P85" s="45">
        <f t="shared" si="47"/>
        <v>0</v>
      </c>
      <c r="Q85" s="45">
        <f t="shared" si="47"/>
        <v>0</v>
      </c>
      <c r="R85" s="45">
        <f t="shared" si="47"/>
        <v>0</v>
      </c>
      <c r="S85" s="45">
        <f t="shared" si="47"/>
        <v>0</v>
      </c>
      <c r="T85" s="45">
        <f t="shared" si="47"/>
        <v>0</v>
      </c>
      <c r="U85" s="45">
        <f t="shared" si="47"/>
        <v>0</v>
      </c>
      <c r="V85" s="45">
        <f t="shared" si="47"/>
        <v>0</v>
      </c>
      <c r="W85" s="45">
        <f t="shared" si="47"/>
        <v>0</v>
      </c>
      <c r="X85" s="45" t="e">
        <f>#REF!+X84-X81</f>
        <v>#REF!</v>
      </c>
      <c r="Y85" s="42"/>
      <c r="Z85" s="42"/>
      <c r="AA85" s="42"/>
      <c r="AB85" s="35"/>
      <c r="AC85" s="42"/>
      <c r="AD85" s="42"/>
      <c r="AE85" s="42"/>
      <c r="AF85" s="42"/>
      <c r="AG85" s="42"/>
      <c r="AH85" s="42"/>
      <c r="AI85" s="42"/>
      <c r="AJ85" s="42"/>
      <c r="AK85" s="43"/>
    </row>
  </sheetData>
  <mergeCells count="181">
    <mergeCell ref="AO51:AP51"/>
    <mergeCell ref="AM54:AN54"/>
    <mergeCell ref="AO54:AP54"/>
    <mergeCell ref="AM53:AN53"/>
    <mergeCell ref="AO53:AP53"/>
    <mergeCell ref="AM52:AN52"/>
    <mergeCell ref="AO52:AP52"/>
    <mergeCell ref="AR58:AS58"/>
    <mergeCell ref="AT58:AU58"/>
    <mergeCell ref="AM57:AN57"/>
    <mergeCell ref="AO57:AP57"/>
    <mergeCell ref="AR57:AS57"/>
    <mergeCell ref="AT57:AU57"/>
    <mergeCell ref="AM56:AN56"/>
    <mergeCell ref="AO56:AP56"/>
    <mergeCell ref="AM55:AN55"/>
    <mergeCell ref="AO55:AP55"/>
    <mergeCell ref="AR46:AS46"/>
    <mergeCell ref="AT46:AU46"/>
    <mergeCell ref="AR47:AS47"/>
    <mergeCell ref="AT47:AU47"/>
    <mergeCell ref="AM32:AN32"/>
    <mergeCell ref="AM31:AN31"/>
    <mergeCell ref="AR35:AS35"/>
    <mergeCell ref="AT35:AU35"/>
    <mergeCell ref="AR36:AS36"/>
    <mergeCell ref="AT36:AU36"/>
    <mergeCell ref="AO32:AP32"/>
    <mergeCell ref="AM40:AN40"/>
    <mergeCell ref="AO40:AP40"/>
    <mergeCell ref="AM33:AN33"/>
    <mergeCell ref="AO33:AP33"/>
    <mergeCell ref="AM34:AN34"/>
    <mergeCell ref="AO34:AP34"/>
    <mergeCell ref="AM35:AN35"/>
    <mergeCell ref="AO35:AP35"/>
    <mergeCell ref="AO41:AP41"/>
    <mergeCell ref="AM42:AN42"/>
    <mergeCell ref="AO42:AP42"/>
    <mergeCell ref="AO31:AP31"/>
    <mergeCell ref="AM43:AN43"/>
    <mergeCell ref="AR24:AS24"/>
    <mergeCell ref="AT24:AU24"/>
    <mergeCell ref="AR25:AS25"/>
    <mergeCell ref="AT25:AU25"/>
    <mergeCell ref="AO29:AP29"/>
    <mergeCell ref="AM30:AN30"/>
    <mergeCell ref="AO23:AP23"/>
    <mergeCell ref="AM24:AN24"/>
    <mergeCell ref="AO24:AP24"/>
    <mergeCell ref="AM23:AN23"/>
    <mergeCell ref="AM29:AN29"/>
    <mergeCell ref="AO30:AP30"/>
    <mergeCell ref="AT13:AU13"/>
    <mergeCell ref="AM11:AN11"/>
    <mergeCell ref="AO11:AP11"/>
    <mergeCell ref="AM12:AN12"/>
    <mergeCell ref="AO12:AP12"/>
    <mergeCell ref="AM13:AN13"/>
    <mergeCell ref="AO13:AP13"/>
    <mergeCell ref="AR13:AS13"/>
    <mergeCell ref="AO22:AP22"/>
    <mergeCell ref="AM22:AN22"/>
    <mergeCell ref="AT14:AU14"/>
    <mergeCell ref="AM20:AN20"/>
    <mergeCell ref="AO20:AP20"/>
    <mergeCell ref="AM18:AN18"/>
    <mergeCell ref="AO18:AP18"/>
    <mergeCell ref="AM19:AN19"/>
    <mergeCell ref="AO19:AP19"/>
    <mergeCell ref="AR14:AS14"/>
    <mergeCell ref="AO7:AP7"/>
    <mergeCell ref="AO5:AP6"/>
    <mergeCell ref="AM5:AN6"/>
    <mergeCell ref="AM7:AN7"/>
    <mergeCell ref="AM10:AN10"/>
    <mergeCell ref="B40:B50"/>
    <mergeCell ref="B51:B61"/>
    <mergeCell ref="C25:D25"/>
    <mergeCell ref="C26:D26"/>
    <mergeCell ref="C29:D29"/>
    <mergeCell ref="C30:D30"/>
    <mergeCell ref="AM44:AN44"/>
    <mergeCell ref="AO44:AP44"/>
    <mergeCell ref="AM41:AN41"/>
    <mergeCell ref="C31:D31"/>
    <mergeCell ref="C32:D32"/>
    <mergeCell ref="C47:D47"/>
    <mergeCell ref="C48:D48"/>
    <mergeCell ref="AO43:AP43"/>
    <mergeCell ref="AM45:AN45"/>
    <mergeCell ref="AO45:AP45"/>
    <mergeCell ref="AM46:AN46"/>
    <mergeCell ref="AO46:AP46"/>
    <mergeCell ref="AM51:AN51"/>
    <mergeCell ref="AM9:AN9"/>
    <mergeCell ref="C18:D18"/>
    <mergeCell ref="C19:D19"/>
    <mergeCell ref="C10:D10"/>
    <mergeCell ref="C12:D12"/>
    <mergeCell ref="AM8:AN8"/>
    <mergeCell ref="AO8:AP8"/>
    <mergeCell ref="AM21:AN21"/>
    <mergeCell ref="AO21:AP21"/>
    <mergeCell ref="AO9:AP9"/>
    <mergeCell ref="AO10:AP10"/>
    <mergeCell ref="B75:B85"/>
    <mergeCell ref="C21:D21"/>
    <mergeCell ref="C22:D22"/>
    <mergeCell ref="C23:D23"/>
    <mergeCell ref="B18:B28"/>
    <mergeCell ref="B29:B39"/>
    <mergeCell ref="C84:D84"/>
    <mergeCell ref="C85:D85"/>
    <mergeCell ref="C39:D39"/>
    <mergeCell ref="C40:D40"/>
    <mergeCell ref="C41:D41"/>
    <mergeCell ref="C42:D42"/>
    <mergeCell ref="C35:D35"/>
    <mergeCell ref="C36:D36"/>
    <mergeCell ref="C37:D37"/>
    <mergeCell ref="C38:D38"/>
    <mergeCell ref="C33:D33"/>
    <mergeCell ref="C34:D34"/>
    <mergeCell ref="C55:D55"/>
    <mergeCell ref="C56:D56"/>
    <mergeCell ref="C43:D43"/>
    <mergeCell ref="C44:D44"/>
    <mergeCell ref="C45:D45"/>
    <mergeCell ref="C46:D46"/>
    <mergeCell ref="AG2:AH2"/>
    <mergeCell ref="AI3:AK3"/>
    <mergeCell ref="C27:D27"/>
    <mergeCell ref="C28:D28"/>
    <mergeCell ref="L3:M3"/>
    <mergeCell ref="AA3:AB3"/>
    <mergeCell ref="AA4:AB4"/>
    <mergeCell ref="AA2:AB2"/>
    <mergeCell ref="C15:D15"/>
    <mergeCell ref="C16:D16"/>
    <mergeCell ref="AC4:AD4"/>
    <mergeCell ref="AE4:AF4"/>
    <mergeCell ref="AC2:AD2"/>
    <mergeCell ref="AE2:AF2"/>
    <mergeCell ref="AC3:AD3"/>
    <mergeCell ref="AE3:AF3"/>
    <mergeCell ref="F5:F6"/>
    <mergeCell ref="C20:D20"/>
    <mergeCell ref="AK5:AK6"/>
    <mergeCell ref="E5:E6"/>
    <mergeCell ref="C24:D24"/>
    <mergeCell ref="C11:D11"/>
    <mergeCell ref="B5:B6"/>
    <mergeCell ref="D5:D6"/>
    <mergeCell ref="B7:B17"/>
    <mergeCell ref="C13:D13"/>
    <mergeCell ref="C14:D14"/>
    <mergeCell ref="C17:D17"/>
    <mergeCell ref="C8:D8"/>
    <mergeCell ref="C9:D9"/>
    <mergeCell ref="C7:D7"/>
    <mergeCell ref="C83:D83"/>
    <mergeCell ref="C78:D78"/>
    <mergeCell ref="C79:D79"/>
    <mergeCell ref="C59:D59"/>
    <mergeCell ref="C60:D60"/>
    <mergeCell ref="C61:D61"/>
    <mergeCell ref="C75:D75"/>
    <mergeCell ref="C82:D82"/>
    <mergeCell ref="C49:D49"/>
    <mergeCell ref="C50:D50"/>
    <mergeCell ref="C80:D80"/>
    <mergeCell ref="C58:D58"/>
    <mergeCell ref="C51:D51"/>
    <mergeCell ref="C52:D52"/>
    <mergeCell ref="C53:D53"/>
    <mergeCell ref="C54:D54"/>
    <mergeCell ref="C81:D81"/>
    <mergeCell ref="C77:D77"/>
    <mergeCell ref="C57:D57"/>
    <mergeCell ref="C76:D76"/>
  </mergeCells>
  <phoneticPr fontId="6"/>
  <printOptions horizontalCentered="1" verticalCentered="1"/>
  <pageMargins left="0.7" right="0.7" top="0.75" bottom="0.75" header="0.3" footer="0.3"/>
  <pageSetup paperSize="8" scale="4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BBD72-23A3-4E9D-8092-A0AE052C0D27}">
  <sheetPr>
    <tabColor theme="4" tint="-0.249977111117893"/>
  </sheetPr>
  <dimension ref="B2:BS179"/>
  <sheetViews>
    <sheetView zoomScale="40" zoomScaleNormal="40" workbookViewId="0">
      <pane xSplit="3" ySplit="6" topLeftCell="S87" activePane="bottomRight" state="frozen"/>
      <selection pane="topRight" activeCell="D1" sqref="D1"/>
      <selection pane="bottomLeft" activeCell="A7" sqref="A7"/>
      <selection pane="bottomRight" activeCell="AM116" sqref="AM116:BS135"/>
    </sheetView>
  </sheetViews>
  <sheetFormatPr defaultRowHeight="15"/>
  <cols>
    <col min="1" max="1" width="20" customWidth="1"/>
    <col min="3" max="3" width="13.6640625" customWidth="1"/>
    <col min="4" max="9" width="12.6640625" customWidth="1"/>
    <col min="10" max="10" width="15.6640625" customWidth="1"/>
    <col min="11" max="15" width="15.5546875" style="957" customWidth="1"/>
    <col min="16" max="16" width="14.6640625" style="957" customWidth="1"/>
    <col min="17" max="17" width="18.5546875" style="957" customWidth="1"/>
    <col min="18" max="18" width="16.6640625" style="957" customWidth="1"/>
    <col min="19" max="19" width="17.44140625" style="957" customWidth="1"/>
    <col min="20" max="20" width="12.5546875" customWidth="1"/>
    <col min="21" max="21" width="15.33203125" customWidth="1"/>
    <col min="22" max="23" width="13.6640625" customWidth="1"/>
    <col min="24" max="26" width="20.33203125" customWidth="1"/>
    <col min="27" max="27" width="11.33203125" customWidth="1"/>
    <col min="34" max="34" width="29.6640625" customWidth="1"/>
  </cols>
  <sheetData>
    <row r="2" spans="2:71">
      <c r="K2" s="957">
        <v>20.5</v>
      </c>
    </row>
    <row r="3" spans="2:71">
      <c r="K3" s="957" t="s">
        <v>44</v>
      </c>
    </row>
    <row r="4" spans="2:71" ht="15.6" thickBot="1">
      <c r="K4" s="1423">
        <v>13</v>
      </c>
      <c r="L4" s="1423">
        <v>4</v>
      </c>
      <c r="M4" s="1423"/>
      <c r="N4" s="1424">
        <f ca="1">N25/K25</f>
        <v>1.5787125557680051</v>
      </c>
      <c r="O4" s="1424">
        <f ca="1">O25/L25</f>
        <v>0.34674922600619196</v>
      </c>
      <c r="P4" s="1424">
        <f ca="1">P25/M25</f>
        <v>1.288044801558315</v>
      </c>
      <c r="U4" s="1424">
        <f ca="1">U25/$K$25</f>
        <v>0.8338113448056087</v>
      </c>
      <c r="V4" s="1424">
        <f ca="1">V25/$L$25</f>
        <v>0.38183694530443757</v>
      </c>
      <c r="W4" s="1424">
        <f ca="1">W25/$M$25</f>
        <v>0.72717311906501092</v>
      </c>
    </row>
    <row r="5" spans="2:71" s="1425" customFormat="1" ht="16.8" thickBot="1">
      <c r="B5" s="1425" t="s">
        <v>45</v>
      </c>
      <c r="C5" s="1425">
        <v>14</v>
      </c>
      <c r="D5" s="1425" t="s">
        <v>46</v>
      </c>
      <c r="K5" s="1426" t="s">
        <v>47</v>
      </c>
      <c r="L5" s="1426"/>
      <c r="M5" s="1427"/>
      <c r="N5" s="1428" t="s">
        <v>14</v>
      </c>
      <c r="O5" s="1429"/>
      <c r="P5" s="1430"/>
      <c r="Q5" s="1431" t="s">
        <v>8</v>
      </c>
      <c r="R5" s="1431"/>
      <c r="S5" s="1432"/>
      <c r="U5" s="1428" t="s">
        <v>48</v>
      </c>
      <c r="V5" s="1429"/>
      <c r="W5" s="1430"/>
      <c r="X5" s="1431" t="s">
        <v>49</v>
      </c>
      <c r="Y5" s="1431"/>
      <c r="Z5" s="1432"/>
      <c r="AH5" s="1385" t="s">
        <v>50</v>
      </c>
      <c r="AI5" s="1452"/>
      <c r="AJ5" s="1452"/>
      <c r="AK5" s="1452"/>
      <c r="AL5" s="1452"/>
      <c r="AM5" s="1452"/>
      <c r="AN5" s="1452"/>
      <c r="AO5" s="1452"/>
      <c r="AP5" s="1452"/>
      <c r="AQ5" s="1452"/>
      <c r="AR5" s="1452"/>
      <c r="AS5" s="1452"/>
      <c r="AT5" s="1452"/>
      <c r="AU5" s="1452"/>
      <c r="AV5" s="1452"/>
      <c r="AW5" s="1452"/>
      <c r="AX5" s="1452"/>
      <c r="AY5" s="1452"/>
      <c r="AZ5" s="1452"/>
      <c r="BA5" s="1452"/>
      <c r="BB5" s="1452"/>
      <c r="BC5" s="1452"/>
      <c r="BD5" s="1452"/>
      <c r="BE5" s="1452"/>
      <c r="BF5" s="1452"/>
      <c r="BG5" s="1452"/>
      <c r="BH5" s="1452"/>
      <c r="BI5" s="1452"/>
      <c r="BJ5" s="1452"/>
      <c r="BK5" s="1452"/>
      <c r="BL5" s="1452"/>
      <c r="BM5" s="1452"/>
      <c r="BN5" s="1452"/>
      <c r="BO5" s="1452"/>
      <c r="BP5" s="1452"/>
      <c r="BQ5" s="1452"/>
      <c r="BR5" s="1452"/>
      <c r="BS5" s="1453"/>
    </row>
    <row r="6" spans="2:71" s="1425" customFormat="1">
      <c r="B6" s="1433" t="str">
        <f t="shared" ref="B6:C24" si="0">AK6</f>
        <v>No.</v>
      </c>
      <c r="C6" s="1434" t="str">
        <f t="shared" si="0"/>
        <v>機種名</v>
      </c>
      <c r="D6" s="1435" t="s">
        <v>51</v>
      </c>
      <c r="E6" s="1436" t="s">
        <v>52</v>
      </c>
      <c r="F6" s="1435" t="s">
        <v>53</v>
      </c>
      <c r="G6" s="1437" t="s">
        <v>54</v>
      </c>
      <c r="H6" s="1437" t="s">
        <v>55</v>
      </c>
      <c r="I6" s="1437" t="s">
        <v>56</v>
      </c>
      <c r="J6" s="1438" t="s">
        <v>57</v>
      </c>
      <c r="K6" s="1439" t="s">
        <v>58</v>
      </c>
      <c r="L6" s="1439" t="s">
        <v>59</v>
      </c>
      <c r="M6" s="1439" t="s">
        <v>60</v>
      </c>
      <c r="N6" s="1440" t="s">
        <v>61</v>
      </c>
      <c r="O6" s="1441" t="s">
        <v>62</v>
      </c>
      <c r="P6" s="1441" t="s">
        <v>60</v>
      </c>
      <c r="Q6" s="1442" t="s">
        <v>63</v>
      </c>
      <c r="R6" s="1442" t="s">
        <v>64</v>
      </c>
      <c r="S6" s="1442" t="s">
        <v>60</v>
      </c>
      <c r="U6" s="1440" t="s">
        <v>61</v>
      </c>
      <c r="V6" s="1441" t="s">
        <v>62</v>
      </c>
      <c r="W6" s="1441" t="s">
        <v>60</v>
      </c>
      <c r="X6" s="1442" t="s">
        <v>63</v>
      </c>
      <c r="Y6" s="1442" t="s">
        <v>64</v>
      </c>
      <c r="Z6" s="1442" t="s">
        <v>60</v>
      </c>
      <c r="AH6" s="1389" t="str">
        <f>集計!M$5</f>
        <v>検索</v>
      </c>
      <c r="AI6" s="1389" t="str">
        <f>集計!N$5</f>
        <v>機種・部品</v>
      </c>
      <c r="AJ6" s="1389" t="str">
        <f>集計!O$5</f>
        <v>参照セル</v>
      </c>
      <c r="AK6" s="1389" t="str">
        <f>集計!P$5</f>
        <v>No.</v>
      </c>
      <c r="AL6" s="1389" t="str">
        <f>集計!Q$5</f>
        <v>機種名</v>
      </c>
      <c r="AM6" s="1389" t="str">
        <f>集計!R$5</f>
        <v>項目</v>
      </c>
      <c r="AN6" s="1389" t="str">
        <f>集計!S$5</f>
        <v>合計</v>
      </c>
      <c r="AO6" s="1389">
        <f>集計!T$5</f>
        <v>1</v>
      </c>
      <c r="AP6" s="1389">
        <f>集計!U$5</f>
        <v>2</v>
      </c>
      <c r="AQ6" s="1389">
        <f>集計!V$5</f>
        <v>3</v>
      </c>
      <c r="AR6" s="1389">
        <f>集計!W$5</f>
        <v>4</v>
      </c>
      <c r="AS6" s="1389">
        <f>集計!X$5</f>
        <v>5</v>
      </c>
      <c r="AT6" s="1389">
        <f>集計!Y$5</f>
        <v>6</v>
      </c>
      <c r="AU6" s="1389">
        <f>集計!Z$5</f>
        <v>7</v>
      </c>
      <c r="AV6" s="1389">
        <f>集計!AA$5</f>
        <v>8</v>
      </c>
      <c r="AW6" s="1389">
        <f>集計!AB$5</f>
        <v>9</v>
      </c>
      <c r="AX6" s="1389">
        <f>集計!AC$5</f>
        <v>10</v>
      </c>
      <c r="AY6" s="1389">
        <f>集計!AD$5</f>
        <v>11</v>
      </c>
      <c r="AZ6" s="1389">
        <f>集計!AE$5</f>
        <v>12</v>
      </c>
      <c r="BA6" s="1389">
        <f>集計!AF$5</f>
        <v>13</v>
      </c>
      <c r="BB6" s="1389">
        <f>集計!AG$5</f>
        <v>14</v>
      </c>
      <c r="BC6" s="1389">
        <f>集計!AH$5</f>
        <v>15</v>
      </c>
      <c r="BD6" s="1389">
        <f>集計!AI$5</f>
        <v>16</v>
      </c>
      <c r="BE6" s="1389">
        <f>集計!AJ$5</f>
        <v>17</v>
      </c>
      <c r="BF6" s="1389">
        <f>集計!AK$5</f>
        <v>18</v>
      </c>
      <c r="BG6" s="1389">
        <f>集計!AL$5</f>
        <v>19</v>
      </c>
      <c r="BH6" s="1389">
        <f>集計!AM$5</f>
        <v>20</v>
      </c>
      <c r="BI6" s="1389">
        <f>集計!AN$5</f>
        <v>21</v>
      </c>
      <c r="BJ6" s="1389">
        <f>集計!AO$5</f>
        <v>22</v>
      </c>
      <c r="BK6" s="1389">
        <f>集計!AP$5</f>
        <v>23</v>
      </c>
      <c r="BL6" s="1389">
        <f>集計!AQ$5</f>
        <v>24</v>
      </c>
      <c r="BM6" s="1389">
        <f>集計!AR$5</f>
        <v>25</v>
      </c>
      <c r="BN6" s="1389">
        <f>集計!AS$5</f>
        <v>26</v>
      </c>
      <c r="BO6" s="1389">
        <f>集計!AT$5</f>
        <v>27</v>
      </c>
      <c r="BP6" s="1389">
        <f>集計!AU$5</f>
        <v>28</v>
      </c>
      <c r="BQ6" s="1389">
        <f>集計!AV$5</f>
        <v>29</v>
      </c>
      <c r="BR6" s="1389">
        <f>集計!AW$5</f>
        <v>30</v>
      </c>
      <c r="BS6" s="1389">
        <f>集計!AX$5</f>
        <v>31</v>
      </c>
    </row>
    <row r="7" spans="2:71">
      <c r="B7" s="1443">
        <f t="shared" ca="1" si="0"/>
        <v>1</v>
      </c>
      <c r="C7" s="1109" t="str">
        <f t="shared" ca="1" si="0"/>
        <v>MKC_PB</v>
      </c>
      <c r="D7" s="1444">
        <f t="shared" ref="D7:D21" ca="1" si="1">VLOOKUP($C7,$AL$95:$BS$112,$C$5+3,FALSE)</f>
        <v>0</v>
      </c>
      <c r="E7" s="1388">
        <f ca="1">VLOOKUP($C7,$AL$73:$BS$90,$C$5+3,FALSE)</f>
        <v>84</v>
      </c>
      <c r="F7" s="1388">
        <f ca="1">VLOOKUP($C7,$AL$51:$BS$68,$C$5+3,FALSE)</f>
        <v>31</v>
      </c>
      <c r="G7" s="1388">
        <f t="shared" ref="G7:G22" ca="1" si="2">VLOOKUP($C7,$AL$29:$BS$46,$C$5+3,FALSE)</f>
        <v>12</v>
      </c>
      <c r="H7" s="1388"/>
      <c r="I7" s="1496">
        <f t="shared" ref="I7:I22" ca="1" si="3">SUM(D7:H7)</f>
        <v>127</v>
      </c>
      <c r="J7" s="1445">
        <f t="shared" ref="J7:J22" ca="1" si="4">AN7</f>
        <v>372</v>
      </c>
      <c r="K7" s="1446">
        <f t="shared" ref="K7:L24" ca="1" si="5">IFERROR(ROUNDUP($J7/$K$2*(K$4),0),"")</f>
        <v>236</v>
      </c>
      <c r="L7" s="1446">
        <f t="shared" ca="1" si="5"/>
        <v>73</v>
      </c>
      <c r="M7" s="1446">
        <f t="shared" ref="M7:M24" ca="1" si="6">SUM(K7:L7)</f>
        <v>309</v>
      </c>
      <c r="N7" s="1447">
        <f t="shared" ref="N7:N24" ca="1" si="7">SUM(D7:F7,H7)</f>
        <v>115</v>
      </c>
      <c r="O7" s="1446">
        <f t="shared" ref="O7:O24" ca="1" si="8">IFERROR(G7,"")</f>
        <v>12</v>
      </c>
      <c r="P7" s="1446">
        <f t="shared" ref="P7:P24" ca="1" si="9">SUM(N7:O7)</f>
        <v>127</v>
      </c>
      <c r="Q7" s="1447">
        <f t="shared" ref="Q7:S24" ca="1" si="10">N7-K7</f>
        <v>-121</v>
      </c>
      <c r="R7" s="1447">
        <f t="shared" ca="1" si="10"/>
        <v>-61</v>
      </c>
      <c r="S7" s="1447">
        <f t="shared" ca="1" si="10"/>
        <v>-182</v>
      </c>
      <c r="T7" s="1448" t="str">
        <f t="shared" ref="T7:T24" ca="1" si="11">C7</f>
        <v>MKC_PB</v>
      </c>
      <c r="U7" s="1449">
        <v>308</v>
      </c>
      <c r="V7" s="1449">
        <v>12</v>
      </c>
      <c r="W7" s="1449">
        <f t="shared" ref="W7:W24" si="12">SUM(U7:V7)</f>
        <v>320</v>
      </c>
      <c r="X7" s="1447">
        <f t="shared" ref="X7:Z24" ca="1" si="13">N7-U7</f>
        <v>-193</v>
      </c>
      <c r="Y7" s="1447">
        <f t="shared" ca="1" si="13"/>
        <v>0</v>
      </c>
      <c r="Z7" s="1447">
        <f t="shared" ca="1" si="13"/>
        <v>-193</v>
      </c>
      <c r="AA7" s="1448" t="str">
        <f t="shared" ref="AA7:AA24" ca="1" si="14">T7</f>
        <v>MKC_PB</v>
      </c>
      <c r="AH7" s="1390" t="str" cm="1">
        <f t="array" aca="1" ref="AH7:BS22" ca="1">_xlfn._xlws.FILTER(テーブル3[[#Data],[#Totals]],テーブル3[[#Data],[#Totals],[列4]]=$AH$5,"")</f>
        <v>MKC_PB払出計画</v>
      </c>
      <c r="AI7" s="1391" t="str">
        <f ca="1"/>
        <v>MKC①</v>
      </c>
      <c r="AJ7" s="1391" t="str">
        <f ca="1"/>
        <v>$F$162:$AL$191</v>
      </c>
      <c r="AK7" s="1391">
        <f ca="1"/>
        <v>1</v>
      </c>
      <c r="AL7" s="1391" t="str">
        <f ca="1"/>
        <v>MKC_PB</v>
      </c>
      <c r="AM7" s="1391" t="str">
        <f ca="1"/>
        <v>払出計画</v>
      </c>
      <c r="AN7" s="1391">
        <f ca="1"/>
        <v>372</v>
      </c>
      <c r="AO7" s="1391">
        <f ca="1"/>
        <v>0</v>
      </c>
      <c r="AP7" s="1391">
        <f ca="1"/>
        <v>0</v>
      </c>
      <c r="AQ7" s="1391">
        <f ca="1"/>
        <v>0</v>
      </c>
      <c r="AR7" s="1391">
        <f ca="1"/>
        <v>0</v>
      </c>
      <c r="AS7" s="1391">
        <f ca="1"/>
        <v>0</v>
      </c>
      <c r="AT7" s="1391">
        <f ca="1"/>
        <v>0</v>
      </c>
      <c r="AU7" s="1391">
        <f ca="1"/>
        <v>0</v>
      </c>
      <c r="AV7" s="1391">
        <f ca="1"/>
        <v>24</v>
      </c>
      <c r="AW7" s="1391">
        <f ca="1"/>
        <v>0</v>
      </c>
      <c r="AX7" s="1391">
        <f ca="1"/>
        <v>0</v>
      </c>
      <c r="AY7" s="1391">
        <f ca="1"/>
        <v>48</v>
      </c>
      <c r="AZ7" s="1391">
        <f ca="1"/>
        <v>72</v>
      </c>
      <c r="BA7" s="1391">
        <f ca="1"/>
        <v>60</v>
      </c>
      <c r="BB7" s="1391">
        <f ca="1"/>
        <v>72</v>
      </c>
      <c r="BC7" s="1391">
        <f ca="1"/>
        <v>72</v>
      </c>
      <c r="BD7" s="1391">
        <f ca="1"/>
        <v>0</v>
      </c>
      <c r="BE7" s="1391">
        <f ca="1"/>
        <v>0</v>
      </c>
      <c r="BF7" s="1391">
        <f ca="1"/>
        <v>24</v>
      </c>
      <c r="BG7" s="1391">
        <f ca="1"/>
        <v>0</v>
      </c>
      <c r="BH7" s="1391">
        <f ca="1"/>
        <v>0</v>
      </c>
      <c r="BI7" s="1391">
        <f ca="1"/>
        <v>0</v>
      </c>
      <c r="BJ7" s="1391">
        <f ca="1"/>
        <v>0</v>
      </c>
      <c r="BK7" s="1391">
        <f ca="1"/>
        <v>0</v>
      </c>
      <c r="BL7" s="1391">
        <f ca="1"/>
        <v>0</v>
      </c>
      <c r="BM7" s="1391">
        <f ca="1"/>
        <v>0</v>
      </c>
      <c r="BN7" s="1391">
        <f ca="1"/>
        <v>0</v>
      </c>
      <c r="BO7" s="1391">
        <f ca="1"/>
        <v>0</v>
      </c>
      <c r="BP7" s="1391">
        <f ca="1"/>
        <v>0</v>
      </c>
      <c r="BQ7" s="1391">
        <f ca="1"/>
        <v>0</v>
      </c>
      <c r="BR7" s="1391">
        <f ca="1"/>
        <v>0</v>
      </c>
      <c r="BS7" s="1392">
        <f ca="1"/>
        <v>0</v>
      </c>
    </row>
    <row r="8" spans="2:71">
      <c r="B8" s="1443">
        <f t="shared" ca="1" si="0"/>
        <v>2</v>
      </c>
      <c r="C8" s="1109" t="str">
        <f t="shared" ca="1" si="0"/>
        <v>MKC_FF</v>
      </c>
      <c r="D8" s="1444">
        <f t="shared" ca="1" si="1"/>
        <v>63</v>
      </c>
      <c r="E8" s="1388">
        <f t="shared" ref="E8:E21" ca="1" si="15">VLOOKUP($C8,$AL$73:$BS$90,$C$5+3,FALSE)</f>
        <v>166</v>
      </c>
      <c r="F8" s="1388">
        <f t="shared" ref="F8:F22" ca="1" si="16">VLOOKUP($C8,$AL$51:$BS$68,$C$5+3,FALSE)</f>
        <v>124</v>
      </c>
      <c r="G8" s="1388">
        <f t="shared" ca="1" si="2"/>
        <v>0</v>
      </c>
      <c r="H8" s="1388"/>
      <c r="I8" s="1496">
        <f t="shared" ca="1" si="3"/>
        <v>353</v>
      </c>
      <c r="J8" s="1445">
        <f t="shared" ca="1" si="4"/>
        <v>1344</v>
      </c>
      <c r="K8" s="1446">
        <f t="shared" ca="1" si="5"/>
        <v>853</v>
      </c>
      <c r="L8" s="1446">
        <f t="shared" ca="1" si="5"/>
        <v>263</v>
      </c>
      <c r="M8" s="1446">
        <f t="shared" ca="1" si="6"/>
        <v>1116</v>
      </c>
      <c r="N8" s="1447">
        <f t="shared" ca="1" si="7"/>
        <v>353</v>
      </c>
      <c r="O8" s="1446">
        <f t="shared" ca="1" si="8"/>
        <v>0</v>
      </c>
      <c r="P8" s="1446">
        <f t="shared" ca="1" si="9"/>
        <v>353</v>
      </c>
      <c r="Q8" s="1447">
        <f t="shared" ca="1" si="10"/>
        <v>-500</v>
      </c>
      <c r="R8" s="1447">
        <f t="shared" ca="1" si="10"/>
        <v>-263</v>
      </c>
      <c r="S8" s="1447">
        <f t="shared" ca="1" si="10"/>
        <v>-763</v>
      </c>
      <c r="T8" s="1448" t="str">
        <f t="shared" ca="1" si="11"/>
        <v>MKC_FF</v>
      </c>
      <c r="U8" s="1449">
        <v>246</v>
      </c>
      <c r="V8" s="1449">
        <v>0</v>
      </c>
      <c r="W8" s="1449">
        <f t="shared" si="12"/>
        <v>246</v>
      </c>
      <c r="X8" s="1447">
        <f t="shared" ca="1" si="13"/>
        <v>107</v>
      </c>
      <c r="Y8" s="1447">
        <f t="shared" ca="1" si="13"/>
        <v>0</v>
      </c>
      <c r="Z8" s="1447">
        <f t="shared" ca="1" si="13"/>
        <v>107</v>
      </c>
      <c r="AA8" s="1448" t="str">
        <f t="shared" ca="1" si="14"/>
        <v>MKC_FF</v>
      </c>
      <c r="AH8" s="1390" t="str">
        <f ca="1"/>
        <v>MKC_FF払出計画</v>
      </c>
      <c r="AI8" s="1391" t="str">
        <f ca="1"/>
        <v>MKC①</v>
      </c>
      <c r="AJ8" s="1391" t="str">
        <f ca="1"/>
        <v>$F$162:$AL$191</v>
      </c>
      <c r="AK8" s="1391">
        <f ca="1"/>
        <v>2</v>
      </c>
      <c r="AL8" s="1391" t="str">
        <f ca="1"/>
        <v>MKC_FF</v>
      </c>
      <c r="AM8" s="1391" t="str">
        <f ca="1"/>
        <v>払出計画</v>
      </c>
      <c r="AN8" s="1391">
        <f ca="1"/>
        <v>1344</v>
      </c>
      <c r="AO8" s="1391">
        <f ca="1"/>
        <v>0</v>
      </c>
      <c r="AP8" s="1391">
        <f ca="1"/>
        <v>0</v>
      </c>
      <c r="AQ8" s="1391">
        <f ca="1"/>
        <v>0</v>
      </c>
      <c r="AR8" s="1391">
        <f ca="1"/>
        <v>0</v>
      </c>
      <c r="AS8" s="1391">
        <f ca="1"/>
        <v>0</v>
      </c>
      <c r="AT8" s="1391">
        <f ca="1"/>
        <v>64</v>
      </c>
      <c r="AU8" s="1391">
        <f ca="1"/>
        <v>96</v>
      </c>
      <c r="AV8" s="1391">
        <f ca="1"/>
        <v>96</v>
      </c>
      <c r="AW8" s="1391">
        <f ca="1"/>
        <v>0</v>
      </c>
      <c r="AX8" s="1391">
        <f ca="1"/>
        <v>0</v>
      </c>
      <c r="AY8" s="1391">
        <f ca="1"/>
        <v>96</v>
      </c>
      <c r="AZ8" s="1391">
        <f ca="1"/>
        <v>96</v>
      </c>
      <c r="BA8" s="1391">
        <f ca="1"/>
        <v>96</v>
      </c>
      <c r="BB8" s="1391">
        <f ca="1"/>
        <v>64</v>
      </c>
      <c r="BC8" s="1391">
        <f ca="1"/>
        <v>96</v>
      </c>
      <c r="BD8" s="1391">
        <f ca="1"/>
        <v>0</v>
      </c>
      <c r="BE8" s="1391">
        <f ca="1"/>
        <v>0</v>
      </c>
      <c r="BF8" s="1391">
        <f ca="1"/>
        <v>64</v>
      </c>
      <c r="BG8" s="1391">
        <f ca="1"/>
        <v>64</v>
      </c>
      <c r="BH8" s="1391">
        <f ca="1"/>
        <v>64</v>
      </c>
      <c r="BI8" s="1391">
        <f ca="1"/>
        <v>96</v>
      </c>
      <c r="BJ8" s="1391">
        <f ca="1"/>
        <v>64</v>
      </c>
      <c r="BK8" s="1391">
        <f ca="1"/>
        <v>0</v>
      </c>
      <c r="BL8" s="1391">
        <f ca="1"/>
        <v>0</v>
      </c>
      <c r="BM8" s="1391">
        <f ca="1"/>
        <v>96</v>
      </c>
      <c r="BN8" s="1391">
        <f ca="1"/>
        <v>64</v>
      </c>
      <c r="BO8" s="1391">
        <f ca="1"/>
        <v>64</v>
      </c>
      <c r="BP8" s="1391">
        <f ca="1"/>
        <v>64</v>
      </c>
      <c r="BQ8" s="1391">
        <f ca="1"/>
        <v>0</v>
      </c>
      <c r="BR8" s="1391">
        <f ca="1"/>
        <v>0</v>
      </c>
      <c r="BS8" s="1392">
        <f ca="1"/>
        <v>0</v>
      </c>
    </row>
    <row r="9" spans="2:71">
      <c r="B9" s="1443">
        <f t="shared" ca="1" si="0"/>
        <v>3</v>
      </c>
      <c r="C9" s="1109" t="str">
        <f t="shared" ca="1" si="0"/>
        <v>MKC_FL</v>
      </c>
      <c r="D9" s="1444">
        <f t="shared" ca="1" si="1"/>
        <v>245</v>
      </c>
      <c r="E9" s="1388">
        <f t="shared" ca="1" si="15"/>
        <v>0</v>
      </c>
      <c r="F9" s="1388">
        <f t="shared" ca="1" si="16"/>
        <v>153</v>
      </c>
      <c r="G9" s="1388">
        <f t="shared" ca="1" si="2"/>
        <v>0</v>
      </c>
      <c r="H9" s="1388"/>
      <c r="I9" s="1496">
        <f t="shared" ca="1" si="3"/>
        <v>398</v>
      </c>
      <c r="J9" s="1445">
        <f t="shared" ca="1" si="4"/>
        <v>396</v>
      </c>
      <c r="K9" s="1446">
        <f t="shared" ca="1" si="5"/>
        <v>252</v>
      </c>
      <c r="L9" s="1446">
        <f t="shared" ca="1" si="5"/>
        <v>78</v>
      </c>
      <c r="M9" s="1446">
        <f t="shared" ca="1" si="6"/>
        <v>330</v>
      </c>
      <c r="N9" s="1447">
        <f t="shared" ca="1" si="7"/>
        <v>398</v>
      </c>
      <c r="O9" s="1446">
        <f t="shared" ca="1" si="8"/>
        <v>0</v>
      </c>
      <c r="P9" s="1446">
        <f t="shared" ca="1" si="9"/>
        <v>398</v>
      </c>
      <c r="Q9" s="1447">
        <f t="shared" ca="1" si="10"/>
        <v>146</v>
      </c>
      <c r="R9" s="1447">
        <f t="shared" ca="1" si="10"/>
        <v>-78</v>
      </c>
      <c r="S9" s="1447">
        <f t="shared" ca="1" si="10"/>
        <v>68</v>
      </c>
      <c r="T9" s="1448" t="str">
        <f t="shared" ca="1" si="11"/>
        <v>MKC_FL</v>
      </c>
      <c r="U9" s="1449">
        <v>532</v>
      </c>
      <c r="V9" s="1449">
        <v>0</v>
      </c>
      <c r="W9" s="1449">
        <f t="shared" si="12"/>
        <v>532</v>
      </c>
      <c r="X9" s="1447">
        <f t="shared" ca="1" si="13"/>
        <v>-134</v>
      </c>
      <c r="Y9" s="1447">
        <f t="shared" ca="1" si="13"/>
        <v>0</v>
      </c>
      <c r="Z9" s="1447">
        <f t="shared" ca="1" si="13"/>
        <v>-134</v>
      </c>
      <c r="AA9" s="1448" t="str">
        <f t="shared" ca="1" si="14"/>
        <v>MKC_FL</v>
      </c>
      <c r="AH9" s="1390" t="str">
        <f ca="1"/>
        <v>MKC_FL払出計画</v>
      </c>
      <c r="AI9" s="1391" t="str">
        <f ca="1"/>
        <v>MKC①</v>
      </c>
      <c r="AJ9" s="1391" t="str">
        <f ca="1"/>
        <v>$F$162:$AL$191</v>
      </c>
      <c r="AK9" s="1391">
        <f ca="1"/>
        <v>3</v>
      </c>
      <c r="AL9" s="1391" t="str">
        <f ca="1"/>
        <v>MKC_FL</v>
      </c>
      <c r="AM9" s="1391" t="str">
        <f ca="1"/>
        <v>払出計画</v>
      </c>
      <c r="AN9" s="1391">
        <f ca="1"/>
        <v>396</v>
      </c>
      <c r="AO9" s="1391">
        <f ca="1"/>
        <v>0</v>
      </c>
      <c r="AP9" s="1391">
        <f ca="1"/>
        <v>0</v>
      </c>
      <c r="AQ9" s="1391">
        <f ca="1"/>
        <v>0</v>
      </c>
      <c r="AR9" s="1391">
        <f ca="1"/>
        <v>0</v>
      </c>
      <c r="AS9" s="1391">
        <f ca="1"/>
        <v>0</v>
      </c>
      <c r="AT9" s="1391">
        <f ca="1"/>
        <v>36</v>
      </c>
      <c r="AU9" s="1391">
        <f ca="1"/>
        <v>18</v>
      </c>
      <c r="AV9" s="1391">
        <f ca="1"/>
        <v>18</v>
      </c>
      <c r="AW9" s="1391">
        <f ca="1"/>
        <v>0</v>
      </c>
      <c r="AX9" s="1391">
        <f ca="1"/>
        <v>0</v>
      </c>
      <c r="AY9" s="1391">
        <f ca="1"/>
        <v>36</v>
      </c>
      <c r="AZ9" s="1391">
        <f ca="1"/>
        <v>18</v>
      </c>
      <c r="BA9" s="1391">
        <f ca="1"/>
        <v>18</v>
      </c>
      <c r="BB9" s="1391">
        <f ca="1"/>
        <v>18</v>
      </c>
      <c r="BC9" s="1391">
        <f ca="1"/>
        <v>18</v>
      </c>
      <c r="BD9" s="1391">
        <f ca="1"/>
        <v>0</v>
      </c>
      <c r="BE9" s="1391">
        <f ca="1"/>
        <v>0</v>
      </c>
      <c r="BF9" s="1391">
        <f ca="1"/>
        <v>18</v>
      </c>
      <c r="BG9" s="1391">
        <f ca="1"/>
        <v>36</v>
      </c>
      <c r="BH9" s="1391">
        <f ca="1"/>
        <v>18</v>
      </c>
      <c r="BI9" s="1391">
        <f ca="1"/>
        <v>18</v>
      </c>
      <c r="BJ9" s="1391">
        <f ca="1"/>
        <v>18</v>
      </c>
      <c r="BK9" s="1391">
        <f ca="1"/>
        <v>0</v>
      </c>
      <c r="BL9" s="1391">
        <f ca="1"/>
        <v>0</v>
      </c>
      <c r="BM9" s="1391">
        <f ca="1"/>
        <v>18</v>
      </c>
      <c r="BN9" s="1391">
        <f ca="1"/>
        <v>36</v>
      </c>
      <c r="BO9" s="1391">
        <f ca="1"/>
        <v>18</v>
      </c>
      <c r="BP9" s="1391">
        <f ca="1"/>
        <v>18</v>
      </c>
      <c r="BQ9" s="1391">
        <f ca="1"/>
        <v>18</v>
      </c>
      <c r="BR9" s="1391">
        <f ca="1"/>
        <v>0</v>
      </c>
      <c r="BS9" s="1392">
        <f ca="1"/>
        <v>0</v>
      </c>
    </row>
    <row r="10" spans="2:71">
      <c r="B10" s="1443">
        <f t="shared" ca="1" si="0"/>
        <v>4</v>
      </c>
      <c r="C10" s="1109" t="str">
        <f t="shared" ca="1" si="0"/>
        <v>MKC_MPR</v>
      </c>
      <c r="D10" s="1444">
        <f ca="1">VLOOKUP($C10,$AL$95:$BS$112,$C$5+3,FALSE)</f>
        <v>645</v>
      </c>
      <c r="E10" s="1388">
        <f t="shared" ca="1" si="15"/>
        <v>432</v>
      </c>
      <c r="F10" s="1388">
        <f t="shared" ca="1" si="16"/>
        <v>101</v>
      </c>
      <c r="G10" s="1388">
        <f t="shared" ca="1" si="2"/>
        <v>216</v>
      </c>
      <c r="H10" s="1388"/>
      <c r="I10" s="1496">
        <f t="shared" ca="1" si="3"/>
        <v>1394</v>
      </c>
      <c r="J10" s="1445">
        <f t="shared" ca="1" si="4"/>
        <v>432</v>
      </c>
      <c r="K10" s="1446">
        <f t="shared" ca="1" si="5"/>
        <v>274</v>
      </c>
      <c r="L10" s="1446">
        <f t="shared" ca="1" si="5"/>
        <v>85</v>
      </c>
      <c r="M10" s="1446">
        <f t="shared" ca="1" si="6"/>
        <v>359</v>
      </c>
      <c r="N10" s="1447">
        <f t="shared" ca="1" si="7"/>
        <v>1178</v>
      </c>
      <c r="O10" s="1446">
        <f t="shared" ca="1" si="8"/>
        <v>216</v>
      </c>
      <c r="P10" s="1446">
        <f t="shared" ca="1" si="9"/>
        <v>1394</v>
      </c>
      <c r="Q10" s="1447">
        <f t="shared" ca="1" si="10"/>
        <v>904</v>
      </c>
      <c r="R10" s="1447">
        <f t="shared" ca="1" si="10"/>
        <v>131</v>
      </c>
      <c r="S10" s="1447">
        <f t="shared" ca="1" si="10"/>
        <v>1035</v>
      </c>
      <c r="T10" s="1448" t="str">
        <f t="shared" ca="1" si="11"/>
        <v>MKC_MPR</v>
      </c>
      <c r="U10" s="1449">
        <v>770</v>
      </c>
      <c r="V10" s="1449">
        <v>324</v>
      </c>
      <c r="W10" s="1449">
        <f t="shared" si="12"/>
        <v>1094</v>
      </c>
      <c r="X10" s="1447">
        <f t="shared" ca="1" si="13"/>
        <v>408</v>
      </c>
      <c r="Y10" s="1447">
        <f t="shared" ca="1" si="13"/>
        <v>-108</v>
      </c>
      <c r="Z10" s="1447">
        <f t="shared" ca="1" si="13"/>
        <v>300</v>
      </c>
      <c r="AA10" s="1448" t="str">
        <f t="shared" ca="1" si="14"/>
        <v>MKC_MPR</v>
      </c>
      <c r="AH10" s="1390" t="str">
        <f ca="1"/>
        <v>MKC_MPR払出計画</v>
      </c>
      <c r="AI10" s="1391" t="str">
        <f ca="1"/>
        <v>MKC②</v>
      </c>
      <c r="AJ10" s="1391" t="str">
        <f ca="1"/>
        <v>$F$160:$AL$189</v>
      </c>
      <c r="AK10" s="1391">
        <f ca="1"/>
        <v>4</v>
      </c>
      <c r="AL10" s="1391" t="str">
        <f ca="1"/>
        <v>MKC_MPR</v>
      </c>
      <c r="AM10" s="1391" t="str">
        <f ca="1"/>
        <v>払出計画</v>
      </c>
      <c r="AN10" s="1391">
        <f ca="1"/>
        <v>432</v>
      </c>
      <c r="AO10" s="1391">
        <f ca="1"/>
        <v>0</v>
      </c>
      <c r="AP10" s="1391">
        <f ca="1"/>
        <v>0</v>
      </c>
      <c r="AQ10" s="1391">
        <f ca="1"/>
        <v>0</v>
      </c>
      <c r="AR10" s="1391">
        <f ca="1"/>
        <v>0</v>
      </c>
      <c r="AS10" s="1391">
        <f ca="1"/>
        <v>0</v>
      </c>
      <c r="AT10" s="1391">
        <f ca="1"/>
        <v>108</v>
      </c>
      <c r="AU10" s="1391">
        <f ca="1"/>
        <v>0</v>
      </c>
      <c r="AV10" s="1391">
        <f ca="1"/>
        <v>0</v>
      </c>
      <c r="AW10" s="1391">
        <f ca="1"/>
        <v>0</v>
      </c>
      <c r="AX10" s="1391">
        <f ca="1"/>
        <v>0</v>
      </c>
      <c r="AY10" s="1391">
        <f ca="1"/>
        <v>0</v>
      </c>
      <c r="AZ10" s="1391">
        <f ca="1"/>
        <v>108</v>
      </c>
      <c r="BA10" s="1391">
        <f ca="1"/>
        <v>0</v>
      </c>
      <c r="BB10" s="1391">
        <f ca="1"/>
        <v>0</v>
      </c>
      <c r="BC10" s="1391">
        <f ca="1"/>
        <v>0</v>
      </c>
      <c r="BD10" s="1391">
        <f ca="1"/>
        <v>0</v>
      </c>
      <c r="BE10" s="1391">
        <f ca="1"/>
        <v>0</v>
      </c>
      <c r="BF10" s="1391">
        <f ca="1"/>
        <v>0</v>
      </c>
      <c r="BG10" s="1391">
        <f ca="1"/>
        <v>108</v>
      </c>
      <c r="BH10" s="1391">
        <f ca="1"/>
        <v>0</v>
      </c>
      <c r="BI10" s="1391">
        <f ca="1"/>
        <v>0</v>
      </c>
      <c r="BJ10" s="1391">
        <f ca="1"/>
        <v>0</v>
      </c>
      <c r="BK10" s="1391">
        <f ca="1"/>
        <v>0</v>
      </c>
      <c r="BL10" s="1391">
        <f ca="1"/>
        <v>0</v>
      </c>
      <c r="BM10" s="1391">
        <f ca="1"/>
        <v>0</v>
      </c>
      <c r="BN10" s="1391">
        <f ca="1"/>
        <v>0</v>
      </c>
      <c r="BO10" s="1391">
        <f ca="1"/>
        <v>108</v>
      </c>
      <c r="BP10" s="1391">
        <f ca="1"/>
        <v>0</v>
      </c>
      <c r="BQ10" s="1391">
        <f ca="1"/>
        <v>0</v>
      </c>
      <c r="BR10" s="1391">
        <f ca="1"/>
        <v>0</v>
      </c>
      <c r="BS10" s="1392">
        <f ca="1"/>
        <v>0</v>
      </c>
    </row>
    <row r="11" spans="2:71">
      <c r="B11" s="1443">
        <f t="shared" ca="1" si="0"/>
        <v>5</v>
      </c>
      <c r="C11" s="1109" t="str">
        <f t="shared" ca="1" si="0"/>
        <v>MKC_MPL</v>
      </c>
      <c r="D11" s="1444">
        <f ca="1">VLOOKUP($C11,$AL$95:$BS$112,$C$5+3,FALSE)</f>
        <v>538</v>
      </c>
      <c r="E11" s="1388">
        <f t="shared" ca="1" si="15"/>
        <v>431</v>
      </c>
      <c r="F11" s="1388">
        <f t="shared" ca="1" si="16"/>
        <v>196</v>
      </c>
      <c r="G11" s="1388">
        <f t="shared" ca="1" si="2"/>
        <v>108</v>
      </c>
      <c r="H11" s="1388"/>
      <c r="I11" s="1496">
        <f t="shared" ca="1" si="3"/>
        <v>1273</v>
      </c>
      <c r="J11" s="1445">
        <f t="shared" ca="1" si="4"/>
        <v>432</v>
      </c>
      <c r="K11" s="1446">
        <f t="shared" ca="1" si="5"/>
        <v>274</v>
      </c>
      <c r="L11" s="1446">
        <f t="shared" ca="1" si="5"/>
        <v>85</v>
      </c>
      <c r="M11" s="1446">
        <f t="shared" ca="1" si="6"/>
        <v>359</v>
      </c>
      <c r="N11" s="1447">
        <f t="shared" ca="1" si="7"/>
        <v>1165</v>
      </c>
      <c r="O11" s="1446">
        <f t="shared" ca="1" si="8"/>
        <v>108</v>
      </c>
      <c r="P11" s="1446">
        <f t="shared" ca="1" si="9"/>
        <v>1273</v>
      </c>
      <c r="Q11" s="1447">
        <f t="shared" ca="1" si="10"/>
        <v>891</v>
      </c>
      <c r="R11" s="1447">
        <f t="shared" ca="1" si="10"/>
        <v>23</v>
      </c>
      <c r="S11" s="1447">
        <f t="shared" ca="1" si="10"/>
        <v>914</v>
      </c>
      <c r="T11" s="1448" t="str">
        <f t="shared" ca="1" si="11"/>
        <v>MKC_MPL</v>
      </c>
      <c r="U11" s="1449">
        <v>532</v>
      </c>
      <c r="V11" s="1449">
        <v>324</v>
      </c>
      <c r="W11" s="1449">
        <f t="shared" si="12"/>
        <v>856</v>
      </c>
      <c r="X11" s="1447">
        <f t="shared" ca="1" si="13"/>
        <v>633</v>
      </c>
      <c r="Y11" s="1447">
        <f t="shared" ca="1" si="13"/>
        <v>-216</v>
      </c>
      <c r="Z11" s="1447">
        <f t="shared" ca="1" si="13"/>
        <v>417</v>
      </c>
      <c r="AA11" s="1448" t="str">
        <f t="shared" ca="1" si="14"/>
        <v>MKC_MPL</v>
      </c>
      <c r="AH11" s="1390" t="str">
        <f ca="1"/>
        <v>MKC_MPL払出計画</v>
      </c>
      <c r="AI11" s="1391" t="str">
        <f ca="1"/>
        <v>MKC②</v>
      </c>
      <c r="AJ11" s="1391" t="str">
        <f ca="1"/>
        <v>$F$160:$AL$189</v>
      </c>
      <c r="AK11" s="1391">
        <f ca="1"/>
        <v>5</v>
      </c>
      <c r="AL11" s="1391" t="str">
        <f ca="1"/>
        <v>MKC_MPL</v>
      </c>
      <c r="AM11" s="1391" t="str">
        <f ca="1"/>
        <v>払出計画</v>
      </c>
      <c r="AN11" s="1391">
        <f ca="1"/>
        <v>432</v>
      </c>
      <c r="AO11" s="1391">
        <f ca="1"/>
        <v>0</v>
      </c>
      <c r="AP11" s="1391">
        <f ca="1"/>
        <v>0</v>
      </c>
      <c r="AQ11" s="1391">
        <f ca="1"/>
        <v>0</v>
      </c>
      <c r="AR11" s="1391">
        <f ca="1"/>
        <v>0</v>
      </c>
      <c r="AS11" s="1391">
        <f ca="1"/>
        <v>0</v>
      </c>
      <c r="AT11" s="1391">
        <f ca="1"/>
        <v>108</v>
      </c>
      <c r="AU11" s="1391">
        <f ca="1"/>
        <v>0</v>
      </c>
      <c r="AV11" s="1391">
        <f ca="1"/>
        <v>0</v>
      </c>
      <c r="AW11" s="1391">
        <f ca="1"/>
        <v>0</v>
      </c>
      <c r="AX11" s="1391">
        <f ca="1"/>
        <v>0</v>
      </c>
      <c r="AY11" s="1391">
        <f ca="1"/>
        <v>0</v>
      </c>
      <c r="AZ11" s="1391">
        <f ca="1"/>
        <v>108</v>
      </c>
      <c r="BA11" s="1391">
        <f ca="1"/>
        <v>0</v>
      </c>
      <c r="BB11" s="1391">
        <f ca="1"/>
        <v>0</v>
      </c>
      <c r="BC11" s="1391">
        <f ca="1"/>
        <v>0</v>
      </c>
      <c r="BD11" s="1391">
        <f ca="1"/>
        <v>0</v>
      </c>
      <c r="BE11" s="1391">
        <f ca="1"/>
        <v>0</v>
      </c>
      <c r="BF11" s="1391">
        <f ca="1"/>
        <v>0</v>
      </c>
      <c r="BG11" s="1391">
        <f ca="1"/>
        <v>108</v>
      </c>
      <c r="BH11" s="1391">
        <f ca="1"/>
        <v>0</v>
      </c>
      <c r="BI11" s="1391">
        <f ca="1"/>
        <v>0</v>
      </c>
      <c r="BJ11" s="1391">
        <f ca="1"/>
        <v>0</v>
      </c>
      <c r="BK11" s="1391">
        <f ca="1"/>
        <v>0</v>
      </c>
      <c r="BL11" s="1391">
        <f ca="1"/>
        <v>0</v>
      </c>
      <c r="BM11" s="1391">
        <f ca="1"/>
        <v>0</v>
      </c>
      <c r="BN11" s="1391">
        <f ca="1"/>
        <v>0</v>
      </c>
      <c r="BO11" s="1391">
        <f ca="1"/>
        <v>108</v>
      </c>
      <c r="BP11" s="1391">
        <f ca="1"/>
        <v>0</v>
      </c>
      <c r="BQ11" s="1391">
        <f ca="1"/>
        <v>0</v>
      </c>
      <c r="BR11" s="1391">
        <f ca="1"/>
        <v>0</v>
      </c>
      <c r="BS11" s="1392">
        <f ca="1"/>
        <v>0</v>
      </c>
    </row>
    <row r="12" spans="2:71">
      <c r="B12" s="1443">
        <f t="shared" ca="1" si="0"/>
        <v>6</v>
      </c>
      <c r="C12" s="1109" t="str">
        <f t="shared" ca="1" si="0"/>
        <v>MKC_SWA</v>
      </c>
      <c r="D12" s="1444">
        <f t="shared" ca="1" si="1"/>
        <v>4</v>
      </c>
      <c r="E12" s="1388">
        <f t="shared" ca="1" si="15"/>
        <v>191</v>
      </c>
      <c r="F12" s="1388">
        <f t="shared" ca="1" si="16"/>
        <v>131</v>
      </c>
      <c r="G12" s="1388">
        <f t="shared" ca="1" si="2"/>
        <v>336</v>
      </c>
      <c r="H12" s="1388"/>
      <c r="I12" s="1496">
        <f ca="1">SUM(D12:H12)</f>
        <v>662</v>
      </c>
      <c r="J12" s="1445">
        <f t="shared" ca="1" si="4"/>
        <v>408</v>
      </c>
      <c r="K12" s="1446">
        <f t="shared" ca="1" si="5"/>
        <v>259</v>
      </c>
      <c r="L12" s="1446">
        <f t="shared" ca="1" si="5"/>
        <v>80</v>
      </c>
      <c r="M12" s="1446">
        <f t="shared" ca="1" si="6"/>
        <v>339</v>
      </c>
      <c r="N12" s="1447">
        <f t="shared" ca="1" si="7"/>
        <v>326</v>
      </c>
      <c r="O12" s="1446">
        <f t="shared" ca="1" si="8"/>
        <v>336</v>
      </c>
      <c r="P12" s="1446">
        <f t="shared" ca="1" si="9"/>
        <v>662</v>
      </c>
      <c r="Q12" s="1447">
        <f t="shared" ca="1" si="10"/>
        <v>67</v>
      </c>
      <c r="R12" s="1447">
        <f t="shared" ca="1" si="10"/>
        <v>256</v>
      </c>
      <c r="S12" s="1447">
        <f t="shared" ca="1" si="10"/>
        <v>323</v>
      </c>
      <c r="T12" s="1448" t="str">
        <f t="shared" ca="1" si="11"/>
        <v>MKC_SWA</v>
      </c>
      <c r="U12" s="1449">
        <v>291</v>
      </c>
      <c r="V12" s="1449">
        <v>48</v>
      </c>
      <c r="W12" s="1449">
        <f t="shared" si="12"/>
        <v>339</v>
      </c>
      <c r="X12" s="1447">
        <f t="shared" ca="1" si="13"/>
        <v>35</v>
      </c>
      <c r="Y12" s="1447">
        <f t="shared" ca="1" si="13"/>
        <v>288</v>
      </c>
      <c r="Z12" s="1447">
        <f t="shared" ca="1" si="13"/>
        <v>323</v>
      </c>
      <c r="AA12" s="1448" t="str">
        <f t="shared" ca="1" si="14"/>
        <v>MKC_SWA</v>
      </c>
      <c r="AH12" s="1390" t="str">
        <f ca="1"/>
        <v>MKC_SWA払出計画</v>
      </c>
      <c r="AI12" s="1391" t="str">
        <f ca="1"/>
        <v>MKC②</v>
      </c>
      <c r="AJ12" s="1391" t="str">
        <f ca="1"/>
        <v>$F$160:$AL$189</v>
      </c>
      <c r="AK12" s="1391">
        <f ca="1"/>
        <v>6</v>
      </c>
      <c r="AL12" s="1391" t="str">
        <f ca="1"/>
        <v>MKC_SWA</v>
      </c>
      <c r="AM12" s="1391" t="str">
        <f ca="1"/>
        <v>払出計画</v>
      </c>
      <c r="AN12" s="1391">
        <f ca="1"/>
        <v>408</v>
      </c>
      <c r="AO12" s="1391">
        <f ca="1"/>
        <v>0</v>
      </c>
      <c r="AP12" s="1391">
        <f ca="1"/>
        <v>0</v>
      </c>
      <c r="AQ12" s="1391">
        <f ca="1"/>
        <v>0</v>
      </c>
      <c r="AR12" s="1391">
        <f ca="1"/>
        <v>0</v>
      </c>
      <c r="AS12" s="1391">
        <f ca="1"/>
        <v>0</v>
      </c>
      <c r="AT12" s="1391">
        <f ca="1"/>
        <v>24</v>
      </c>
      <c r="AU12" s="1391">
        <f ca="1"/>
        <v>24</v>
      </c>
      <c r="AV12" s="1391">
        <f ca="1"/>
        <v>24</v>
      </c>
      <c r="AW12" s="1391">
        <f ca="1"/>
        <v>0</v>
      </c>
      <c r="AX12" s="1391">
        <f ca="1"/>
        <v>0</v>
      </c>
      <c r="AY12" s="1391">
        <f ca="1"/>
        <v>24</v>
      </c>
      <c r="AZ12" s="1391">
        <f ca="1"/>
        <v>24</v>
      </c>
      <c r="BA12" s="1391">
        <f ca="1"/>
        <v>24</v>
      </c>
      <c r="BB12" s="1391">
        <f ca="1"/>
        <v>24</v>
      </c>
      <c r="BC12" s="1391">
        <f ca="1"/>
        <v>24</v>
      </c>
      <c r="BD12" s="1391">
        <f ca="1"/>
        <v>0</v>
      </c>
      <c r="BE12" s="1391">
        <f ca="1"/>
        <v>0</v>
      </c>
      <c r="BF12" s="1391">
        <f ca="1"/>
        <v>24</v>
      </c>
      <c r="BG12" s="1391">
        <f ca="1"/>
        <v>24</v>
      </c>
      <c r="BH12" s="1391">
        <f ca="1"/>
        <v>24</v>
      </c>
      <c r="BI12" s="1391">
        <f ca="1"/>
        <v>24</v>
      </c>
      <c r="BJ12" s="1391">
        <f ca="1"/>
        <v>24</v>
      </c>
      <c r="BK12" s="1391">
        <f ca="1"/>
        <v>0</v>
      </c>
      <c r="BL12" s="1391">
        <f ca="1"/>
        <v>0</v>
      </c>
      <c r="BM12" s="1391">
        <f ca="1"/>
        <v>24</v>
      </c>
      <c r="BN12" s="1391">
        <f ca="1"/>
        <v>24</v>
      </c>
      <c r="BO12" s="1391">
        <f ca="1"/>
        <v>24</v>
      </c>
      <c r="BP12" s="1391">
        <f ca="1"/>
        <v>24</v>
      </c>
      <c r="BQ12" s="1391">
        <f ca="1"/>
        <v>0</v>
      </c>
      <c r="BR12" s="1391">
        <f ca="1"/>
        <v>0</v>
      </c>
      <c r="BS12" s="1392">
        <f ca="1"/>
        <v>0</v>
      </c>
    </row>
    <row r="13" spans="2:71">
      <c r="B13" s="1443">
        <f t="shared" ca="1" si="0"/>
        <v>7</v>
      </c>
      <c r="C13" s="50" t="str">
        <f t="shared" ca="1" si="0"/>
        <v>MKR_HP</v>
      </c>
      <c r="D13" s="1444">
        <f t="shared" ca="1" si="1"/>
        <v>0</v>
      </c>
      <c r="E13" s="1388">
        <f t="shared" ca="1" si="15"/>
        <v>0</v>
      </c>
      <c r="F13" s="1388">
        <f t="shared" ca="1" si="16"/>
        <v>361</v>
      </c>
      <c r="G13" s="1388">
        <f t="shared" ca="1" si="2"/>
        <v>0</v>
      </c>
      <c r="H13" s="1388"/>
      <c r="I13" s="1496">
        <f t="shared" ca="1" si="3"/>
        <v>361</v>
      </c>
      <c r="J13" s="1445">
        <f t="shared" ca="1" si="4"/>
        <v>300</v>
      </c>
      <c r="K13" s="1446">
        <f t="shared" ca="1" si="5"/>
        <v>191</v>
      </c>
      <c r="L13" s="1446">
        <f t="shared" ca="1" si="5"/>
        <v>59</v>
      </c>
      <c r="M13" s="1446">
        <f t="shared" ca="1" si="6"/>
        <v>250</v>
      </c>
      <c r="N13" s="1447">
        <f t="shared" ca="1" si="7"/>
        <v>361</v>
      </c>
      <c r="O13" s="1446">
        <f t="shared" ca="1" si="8"/>
        <v>0</v>
      </c>
      <c r="P13" s="1446">
        <f t="shared" ca="1" si="9"/>
        <v>361</v>
      </c>
      <c r="Q13" s="1447">
        <f t="shared" ca="1" si="10"/>
        <v>170</v>
      </c>
      <c r="R13" s="1447">
        <f t="shared" ca="1" si="10"/>
        <v>-59</v>
      </c>
      <c r="S13" s="1447">
        <f t="shared" ca="1" si="10"/>
        <v>111</v>
      </c>
      <c r="T13" t="str">
        <f t="shared" ca="1" si="11"/>
        <v>MKR_HP</v>
      </c>
      <c r="U13" s="1449">
        <v>0</v>
      </c>
      <c r="V13" s="1449">
        <v>0</v>
      </c>
      <c r="W13" s="1449">
        <f t="shared" si="12"/>
        <v>0</v>
      </c>
      <c r="X13" s="1447">
        <f t="shared" ca="1" si="13"/>
        <v>361</v>
      </c>
      <c r="Y13" s="1447">
        <f t="shared" ca="1" si="13"/>
        <v>0</v>
      </c>
      <c r="Z13" s="1447">
        <f t="shared" ca="1" si="13"/>
        <v>361</v>
      </c>
      <c r="AA13" t="str">
        <f t="shared" ca="1" si="14"/>
        <v>MKR_HP</v>
      </c>
      <c r="AH13" s="1390" t="str">
        <f ca="1"/>
        <v>MKR_HP払出計画</v>
      </c>
      <c r="AI13" s="1391" t="str">
        <f ca="1"/>
        <v>MKR</v>
      </c>
      <c r="AJ13" s="1391" t="str">
        <f ca="1"/>
        <v>$F$153:$AL$182</v>
      </c>
      <c r="AK13" s="1391">
        <f ca="1"/>
        <v>7</v>
      </c>
      <c r="AL13" s="1391" t="str">
        <f ca="1"/>
        <v>MKR_HP</v>
      </c>
      <c r="AM13" s="1391" t="str">
        <f ca="1"/>
        <v>払出計画</v>
      </c>
      <c r="AN13" s="1391">
        <f ca="1"/>
        <v>300</v>
      </c>
      <c r="AO13" s="1391">
        <f ca="1"/>
        <v>0</v>
      </c>
      <c r="AP13" s="1391">
        <f ca="1"/>
        <v>0</v>
      </c>
      <c r="AQ13" s="1391">
        <f ca="1"/>
        <v>0</v>
      </c>
      <c r="AR13" s="1391">
        <f ca="1"/>
        <v>0</v>
      </c>
      <c r="AS13" s="1391">
        <f ca="1"/>
        <v>0</v>
      </c>
      <c r="AT13" s="1391">
        <f ca="1"/>
        <v>0</v>
      </c>
      <c r="AU13" s="1391">
        <f ca="1"/>
        <v>0</v>
      </c>
      <c r="AV13" s="1391">
        <f ca="1"/>
        <v>0</v>
      </c>
      <c r="AW13" s="1391">
        <f ca="1"/>
        <v>0</v>
      </c>
      <c r="AX13" s="1391">
        <f ca="1"/>
        <v>0</v>
      </c>
      <c r="AY13" s="1391">
        <f ca="1"/>
        <v>0</v>
      </c>
      <c r="AZ13" s="1391">
        <f ca="1"/>
        <v>0</v>
      </c>
      <c r="BA13" s="1391">
        <f ca="1"/>
        <v>0</v>
      </c>
      <c r="BB13" s="1391">
        <f ca="1"/>
        <v>0</v>
      </c>
      <c r="BC13" s="1391">
        <f ca="1"/>
        <v>60</v>
      </c>
      <c r="BD13" s="1391">
        <f ca="1"/>
        <v>0</v>
      </c>
      <c r="BE13" s="1391">
        <f ca="1"/>
        <v>0</v>
      </c>
      <c r="BF13" s="1391">
        <f ca="1"/>
        <v>60</v>
      </c>
      <c r="BG13" s="1391">
        <f ca="1"/>
        <v>60</v>
      </c>
      <c r="BH13" s="1391">
        <f ca="1"/>
        <v>60</v>
      </c>
      <c r="BI13" s="1391">
        <f ca="1"/>
        <v>60</v>
      </c>
      <c r="BJ13" s="1391">
        <f ca="1"/>
        <v>0</v>
      </c>
      <c r="BK13" s="1391">
        <f ca="1"/>
        <v>0</v>
      </c>
      <c r="BL13" s="1391">
        <f ca="1"/>
        <v>0</v>
      </c>
      <c r="BM13" s="1391">
        <f ca="1"/>
        <v>0</v>
      </c>
      <c r="BN13" s="1391">
        <f ca="1"/>
        <v>0</v>
      </c>
      <c r="BO13" s="1391">
        <f ca="1"/>
        <v>0</v>
      </c>
      <c r="BP13" s="1391">
        <f ca="1"/>
        <v>0</v>
      </c>
      <c r="BQ13" s="1391">
        <f ca="1"/>
        <v>0</v>
      </c>
      <c r="BR13" s="1391">
        <f ca="1"/>
        <v>0</v>
      </c>
      <c r="BS13" s="1392">
        <f ca="1"/>
        <v>0</v>
      </c>
    </row>
    <row r="14" spans="2:71">
      <c r="B14" s="1443">
        <f t="shared" ca="1" si="0"/>
        <v>8</v>
      </c>
      <c r="C14" s="50" t="str">
        <f t="shared" ca="1" si="0"/>
        <v>MKR_PB</v>
      </c>
      <c r="D14" s="1444">
        <f t="shared" ca="1" si="1"/>
        <v>182</v>
      </c>
      <c r="E14" s="1388">
        <f t="shared" ca="1" si="15"/>
        <v>120</v>
      </c>
      <c r="F14" s="1388">
        <f t="shared" ca="1" si="16"/>
        <v>136</v>
      </c>
      <c r="G14" s="1388">
        <f t="shared" ca="1" si="2"/>
        <v>0</v>
      </c>
      <c r="H14" s="1388"/>
      <c r="I14" s="1496">
        <f t="shared" ca="1" si="3"/>
        <v>438</v>
      </c>
      <c r="J14" s="1445">
        <f t="shared" ca="1" si="4"/>
        <v>288</v>
      </c>
      <c r="K14" s="1446">
        <f t="shared" ca="1" si="5"/>
        <v>183</v>
      </c>
      <c r="L14" s="1446">
        <f t="shared" ca="1" si="5"/>
        <v>57</v>
      </c>
      <c r="M14" s="1446">
        <f t="shared" ca="1" si="6"/>
        <v>240</v>
      </c>
      <c r="N14" s="1447">
        <f t="shared" ca="1" si="7"/>
        <v>438</v>
      </c>
      <c r="O14" s="1446">
        <f t="shared" ca="1" si="8"/>
        <v>0</v>
      </c>
      <c r="P14" s="1446">
        <f t="shared" ca="1" si="9"/>
        <v>438</v>
      </c>
      <c r="Q14" s="1447">
        <f t="shared" ca="1" si="10"/>
        <v>255</v>
      </c>
      <c r="R14" s="1447">
        <f t="shared" ca="1" si="10"/>
        <v>-57</v>
      </c>
      <c r="S14" s="1447">
        <f t="shared" ca="1" si="10"/>
        <v>198</v>
      </c>
      <c r="T14" t="str">
        <f t="shared" ca="1" si="11"/>
        <v>MKR_PB</v>
      </c>
      <c r="U14" s="1449">
        <v>0</v>
      </c>
      <c r="V14" s="1449">
        <v>0</v>
      </c>
      <c r="W14" s="1449">
        <f t="shared" si="12"/>
        <v>0</v>
      </c>
      <c r="X14" s="1447">
        <f t="shared" ca="1" si="13"/>
        <v>438</v>
      </c>
      <c r="Y14" s="1447">
        <f t="shared" ca="1" si="13"/>
        <v>0</v>
      </c>
      <c r="Z14" s="1447">
        <f t="shared" ca="1" si="13"/>
        <v>438</v>
      </c>
      <c r="AA14" t="str">
        <f t="shared" ca="1" si="14"/>
        <v>MKR_PB</v>
      </c>
      <c r="AH14" s="1390" t="str">
        <f ca="1"/>
        <v>MKR_PB払出計画</v>
      </c>
      <c r="AI14" s="1391" t="str">
        <f ca="1"/>
        <v>MKR</v>
      </c>
      <c r="AJ14" s="1391" t="str">
        <f ca="1"/>
        <v>$F$153:$AL$182</v>
      </c>
      <c r="AK14" s="1391">
        <f ca="1"/>
        <v>8</v>
      </c>
      <c r="AL14" s="1391" t="str">
        <f ca="1"/>
        <v>MKR_PB</v>
      </c>
      <c r="AM14" s="1391" t="str">
        <f ca="1"/>
        <v>払出計画</v>
      </c>
      <c r="AN14" s="1391">
        <f ca="1"/>
        <v>288</v>
      </c>
      <c r="AO14" s="1391">
        <f ca="1"/>
        <v>0</v>
      </c>
      <c r="AP14" s="1391">
        <f ca="1"/>
        <v>0</v>
      </c>
      <c r="AQ14" s="1391">
        <f ca="1"/>
        <v>0</v>
      </c>
      <c r="AR14" s="1391">
        <f ca="1"/>
        <v>0</v>
      </c>
      <c r="AS14" s="1391">
        <f ca="1"/>
        <v>0</v>
      </c>
      <c r="AT14" s="1391">
        <f ca="1"/>
        <v>0</v>
      </c>
      <c r="AU14" s="1391">
        <f ca="1"/>
        <v>0</v>
      </c>
      <c r="AV14" s="1391">
        <f ca="1"/>
        <v>0</v>
      </c>
      <c r="AW14" s="1391">
        <f ca="1"/>
        <v>0</v>
      </c>
      <c r="AX14" s="1391">
        <f ca="1"/>
        <v>0</v>
      </c>
      <c r="AY14" s="1391">
        <f ca="1"/>
        <v>0</v>
      </c>
      <c r="AZ14" s="1391">
        <f ca="1"/>
        <v>0</v>
      </c>
      <c r="BA14" s="1391">
        <f ca="1"/>
        <v>0</v>
      </c>
      <c r="BB14" s="1391">
        <f ca="1"/>
        <v>0</v>
      </c>
      <c r="BC14" s="1391">
        <f ca="1"/>
        <v>0</v>
      </c>
      <c r="BD14" s="1391">
        <f ca="1"/>
        <v>0</v>
      </c>
      <c r="BE14" s="1391">
        <f ca="1"/>
        <v>0</v>
      </c>
      <c r="BF14" s="1391">
        <f ca="1"/>
        <v>72</v>
      </c>
      <c r="BG14" s="1391">
        <f ca="1"/>
        <v>72</v>
      </c>
      <c r="BH14" s="1391">
        <f ca="1"/>
        <v>72</v>
      </c>
      <c r="BI14" s="1391">
        <f ca="1"/>
        <v>72</v>
      </c>
      <c r="BJ14" s="1391">
        <f ca="1"/>
        <v>0</v>
      </c>
      <c r="BK14" s="1391">
        <f ca="1"/>
        <v>0</v>
      </c>
      <c r="BL14" s="1391">
        <f ca="1"/>
        <v>0</v>
      </c>
      <c r="BM14" s="1391">
        <f ca="1"/>
        <v>0</v>
      </c>
      <c r="BN14" s="1391">
        <f ca="1"/>
        <v>0</v>
      </c>
      <c r="BO14" s="1391">
        <f ca="1"/>
        <v>0</v>
      </c>
      <c r="BP14" s="1391">
        <f ca="1"/>
        <v>0</v>
      </c>
      <c r="BQ14" s="1391">
        <f ca="1"/>
        <v>0</v>
      </c>
      <c r="BR14" s="1391">
        <f ca="1"/>
        <v>0</v>
      </c>
      <c r="BS14" s="1392">
        <f ca="1"/>
        <v>0</v>
      </c>
    </row>
    <row r="15" spans="2:71">
      <c r="B15" s="1443">
        <f t="shared" ca="1" si="0"/>
        <v>9</v>
      </c>
      <c r="C15" s="1109" t="str">
        <f t="shared" ca="1" si="0"/>
        <v>MLC_RC</v>
      </c>
      <c r="D15" s="1444">
        <f t="shared" ca="1" si="1"/>
        <v>473</v>
      </c>
      <c r="E15" s="1388">
        <f t="shared" ca="1" si="15"/>
        <v>672</v>
      </c>
      <c r="F15" s="1388">
        <f t="shared" ca="1" si="16"/>
        <v>483</v>
      </c>
      <c r="G15" s="1388">
        <f t="shared" ca="1" si="2"/>
        <v>0</v>
      </c>
      <c r="H15" s="1388"/>
      <c r="I15" s="1496">
        <f t="shared" ca="1" si="3"/>
        <v>1628</v>
      </c>
      <c r="J15" s="1445">
        <f t="shared" ca="1" si="4"/>
        <v>2944</v>
      </c>
      <c r="K15" s="1446">
        <f t="shared" ca="1" si="5"/>
        <v>1867</v>
      </c>
      <c r="L15" s="1446">
        <f t="shared" ca="1" si="5"/>
        <v>575</v>
      </c>
      <c r="M15" s="1446">
        <f t="shared" ca="1" si="6"/>
        <v>2442</v>
      </c>
      <c r="N15" s="1447">
        <f t="shared" ca="1" si="7"/>
        <v>1628</v>
      </c>
      <c r="O15" s="1446">
        <f t="shared" ca="1" si="8"/>
        <v>0</v>
      </c>
      <c r="P15" s="1446">
        <f t="shared" ca="1" si="9"/>
        <v>1628</v>
      </c>
      <c r="Q15" s="1447">
        <f t="shared" ca="1" si="10"/>
        <v>-239</v>
      </c>
      <c r="R15" s="1447">
        <f t="shared" ca="1" si="10"/>
        <v>-575</v>
      </c>
      <c r="S15" s="1447">
        <f t="shared" ca="1" si="10"/>
        <v>-814</v>
      </c>
      <c r="T15" s="1448" t="str">
        <f t="shared" ca="1" si="11"/>
        <v>MLC_RC</v>
      </c>
      <c r="U15" s="1449">
        <v>972</v>
      </c>
      <c r="V15" s="1449">
        <v>32</v>
      </c>
      <c r="W15" s="1449">
        <f t="shared" si="12"/>
        <v>1004</v>
      </c>
      <c r="X15" s="1447">
        <f t="shared" ca="1" si="13"/>
        <v>656</v>
      </c>
      <c r="Y15" s="1447">
        <f t="shared" ca="1" si="13"/>
        <v>-32</v>
      </c>
      <c r="Z15" s="1447">
        <f t="shared" ca="1" si="13"/>
        <v>624</v>
      </c>
      <c r="AA15" s="1448" t="str">
        <f t="shared" ca="1" si="14"/>
        <v>MLC_RC</v>
      </c>
      <c r="AH15" s="1390" t="str">
        <f ca="1"/>
        <v>MLC_RC払出計画</v>
      </c>
      <c r="AI15" s="1391" t="str">
        <f ca="1"/>
        <v>MKJ・MLC・MLL</v>
      </c>
      <c r="AJ15" s="1391" t="str">
        <f ca="1"/>
        <v>$F$253:$AL$282</v>
      </c>
      <c r="AK15" s="1391">
        <f ca="1"/>
        <v>9</v>
      </c>
      <c r="AL15" s="1391" t="str">
        <f ca="1"/>
        <v>MLC_RC</v>
      </c>
      <c r="AM15" s="1391" t="str">
        <f ca="1"/>
        <v>払出計画</v>
      </c>
      <c r="AN15" s="1391">
        <f ca="1"/>
        <v>2944</v>
      </c>
      <c r="AO15" s="1391">
        <f ca="1"/>
        <v>0</v>
      </c>
      <c r="AP15" s="1391">
        <f ca="1"/>
        <v>0</v>
      </c>
      <c r="AQ15" s="1391">
        <f ca="1"/>
        <v>0</v>
      </c>
      <c r="AR15" s="1391">
        <f ca="1"/>
        <v>0</v>
      </c>
      <c r="AS15" s="1391">
        <f ca="1"/>
        <v>0</v>
      </c>
      <c r="AT15" s="1391">
        <f ca="1"/>
        <v>160</v>
      </c>
      <c r="AU15" s="1391">
        <f ca="1"/>
        <v>160</v>
      </c>
      <c r="AV15" s="1391">
        <f ca="1"/>
        <v>160</v>
      </c>
      <c r="AW15" s="1391">
        <f ca="1"/>
        <v>0</v>
      </c>
      <c r="AX15" s="1391">
        <f ca="1"/>
        <v>0</v>
      </c>
      <c r="AY15" s="1391">
        <f ca="1"/>
        <v>160</v>
      </c>
      <c r="AZ15" s="1391">
        <f ca="1"/>
        <v>160</v>
      </c>
      <c r="BA15" s="1391">
        <f ca="1"/>
        <v>160</v>
      </c>
      <c r="BB15" s="1391">
        <f ca="1"/>
        <v>160</v>
      </c>
      <c r="BC15" s="1391">
        <f ca="1"/>
        <v>160</v>
      </c>
      <c r="BD15" s="1391">
        <f ca="1"/>
        <v>0</v>
      </c>
      <c r="BE15" s="1391">
        <f ca="1"/>
        <v>0</v>
      </c>
      <c r="BF15" s="1391">
        <f ca="1"/>
        <v>160</v>
      </c>
      <c r="BG15" s="1391">
        <f ca="1"/>
        <v>160</v>
      </c>
      <c r="BH15" s="1391">
        <f ca="1"/>
        <v>160</v>
      </c>
      <c r="BI15" s="1391">
        <f ca="1"/>
        <v>160</v>
      </c>
      <c r="BJ15" s="1391">
        <f ca="1"/>
        <v>160</v>
      </c>
      <c r="BK15" s="1391">
        <f ca="1"/>
        <v>0</v>
      </c>
      <c r="BL15" s="1391">
        <f ca="1"/>
        <v>0</v>
      </c>
      <c r="BM15" s="1391">
        <f ca="1"/>
        <v>160</v>
      </c>
      <c r="BN15" s="1391">
        <f ca="1"/>
        <v>160</v>
      </c>
      <c r="BO15" s="1391">
        <f ca="1"/>
        <v>224</v>
      </c>
      <c r="BP15" s="1391">
        <f ca="1"/>
        <v>160</v>
      </c>
      <c r="BQ15" s="1391">
        <f ca="1"/>
        <v>160</v>
      </c>
      <c r="BR15" s="1391">
        <f ca="1"/>
        <v>0</v>
      </c>
      <c r="BS15" s="1392">
        <f ca="1"/>
        <v>0</v>
      </c>
    </row>
    <row r="16" spans="2:71">
      <c r="B16" s="1443">
        <f t="shared" ca="1" si="0"/>
        <v>10</v>
      </c>
      <c r="C16" s="50" t="str">
        <f t="shared" ca="1" si="0"/>
        <v>MLT_SWA</v>
      </c>
      <c r="D16" s="1444">
        <f ca="1">VLOOKUP($C16,$AL$95:$BS$112,$C$5+3,FALSE)</f>
        <v>520</v>
      </c>
      <c r="E16" s="1388">
        <f t="shared" ca="1" si="15"/>
        <v>173</v>
      </c>
      <c r="F16" s="1388">
        <f t="shared" ca="1" si="16"/>
        <v>231</v>
      </c>
      <c r="G16" s="1388">
        <f t="shared" ca="1" si="2"/>
        <v>0</v>
      </c>
      <c r="H16" s="1388"/>
      <c r="I16" s="1496">
        <f t="shared" ca="1" si="3"/>
        <v>924</v>
      </c>
      <c r="J16" s="1445">
        <f t="shared" ca="1" si="4"/>
        <v>990</v>
      </c>
      <c r="K16" s="1446">
        <f t="shared" ca="1" si="5"/>
        <v>628</v>
      </c>
      <c r="L16" s="1446">
        <f t="shared" ca="1" si="5"/>
        <v>194</v>
      </c>
      <c r="M16" s="1446">
        <f t="shared" ca="1" si="6"/>
        <v>822</v>
      </c>
      <c r="N16" s="1447">
        <f t="shared" ca="1" si="7"/>
        <v>924</v>
      </c>
      <c r="O16" s="1446">
        <f t="shared" ca="1" si="8"/>
        <v>0</v>
      </c>
      <c r="P16" s="1446">
        <f t="shared" ca="1" si="9"/>
        <v>924</v>
      </c>
      <c r="Q16" s="1447">
        <f t="shared" ca="1" si="10"/>
        <v>296</v>
      </c>
      <c r="R16" s="1447">
        <f t="shared" ca="1" si="10"/>
        <v>-194</v>
      </c>
      <c r="S16" s="1447">
        <f t="shared" ca="1" si="10"/>
        <v>102</v>
      </c>
      <c r="T16" t="str">
        <f t="shared" ca="1" si="11"/>
        <v>MLT_SWA</v>
      </c>
      <c r="U16" s="1449">
        <v>761</v>
      </c>
      <c r="V16" s="1449">
        <v>0</v>
      </c>
      <c r="W16" s="1449">
        <f t="shared" si="12"/>
        <v>761</v>
      </c>
      <c r="X16" s="1447">
        <f t="shared" ca="1" si="13"/>
        <v>163</v>
      </c>
      <c r="Y16" s="1447">
        <f t="shared" ca="1" si="13"/>
        <v>0</v>
      </c>
      <c r="Z16" s="1447">
        <f t="shared" ca="1" si="13"/>
        <v>163</v>
      </c>
      <c r="AA16" t="str">
        <f t="shared" ca="1" si="14"/>
        <v>MLT_SWA</v>
      </c>
      <c r="AH16" s="1390" t="str">
        <f ca="1"/>
        <v>MLT_SWA払出計画</v>
      </c>
      <c r="AI16" s="1391" t="str">
        <f ca="1"/>
        <v>MKJ・MLC・MLL</v>
      </c>
      <c r="AJ16" s="1391" t="str">
        <f ca="1"/>
        <v>$F$253:$AL$282</v>
      </c>
      <c r="AK16" s="1391">
        <f ca="1"/>
        <v>10</v>
      </c>
      <c r="AL16" s="1391" t="str">
        <f ca="1"/>
        <v>MLT_SWA</v>
      </c>
      <c r="AM16" s="1391" t="str">
        <f ca="1"/>
        <v>払出計画</v>
      </c>
      <c r="AN16" s="1391">
        <f ca="1"/>
        <v>990</v>
      </c>
      <c r="AO16" s="1391">
        <f ca="1"/>
        <v>0</v>
      </c>
      <c r="AP16" s="1391">
        <f ca="1"/>
        <v>0</v>
      </c>
      <c r="AQ16" s="1391">
        <f ca="1"/>
        <v>0</v>
      </c>
      <c r="AR16" s="1391">
        <f ca="1"/>
        <v>0</v>
      </c>
      <c r="AS16" s="1391">
        <f ca="1"/>
        <v>0</v>
      </c>
      <c r="AT16" s="1391">
        <f ca="1"/>
        <v>0</v>
      </c>
      <c r="AU16" s="1391">
        <f ca="1"/>
        <v>54</v>
      </c>
      <c r="AV16" s="1391">
        <f ca="1"/>
        <v>54</v>
      </c>
      <c r="AW16" s="1391">
        <f ca="1"/>
        <v>0</v>
      </c>
      <c r="AX16" s="1391">
        <f ca="1"/>
        <v>0</v>
      </c>
      <c r="AY16" s="1391">
        <f ca="1"/>
        <v>54</v>
      </c>
      <c r="AZ16" s="1391">
        <f ca="1"/>
        <v>54</v>
      </c>
      <c r="BA16" s="1391">
        <f ca="1"/>
        <v>54</v>
      </c>
      <c r="BB16" s="1391">
        <f ca="1"/>
        <v>54</v>
      </c>
      <c r="BC16" s="1391">
        <f ca="1"/>
        <v>54</v>
      </c>
      <c r="BD16" s="1391">
        <f ca="1"/>
        <v>0</v>
      </c>
      <c r="BE16" s="1391">
        <f ca="1"/>
        <v>0</v>
      </c>
      <c r="BF16" s="1391">
        <f ca="1"/>
        <v>54</v>
      </c>
      <c r="BG16" s="1391">
        <f ca="1"/>
        <v>72</v>
      </c>
      <c r="BH16" s="1391">
        <f ca="1"/>
        <v>72</v>
      </c>
      <c r="BI16" s="1391">
        <f ca="1"/>
        <v>54</v>
      </c>
      <c r="BJ16" s="1391">
        <f ca="1"/>
        <v>72</v>
      </c>
      <c r="BK16" s="1391">
        <f ca="1"/>
        <v>0</v>
      </c>
      <c r="BL16" s="1391">
        <f ca="1"/>
        <v>0</v>
      </c>
      <c r="BM16" s="1391">
        <f ca="1"/>
        <v>72</v>
      </c>
      <c r="BN16" s="1391">
        <f ca="1"/>
        <v>72</v>
      </c>
      <c r="BO16" s="1391">
        <f ca="1"/>
        <v>54</v>
      </c>
      <c r="BP16" s="1391">
        <f ca="1"/>
        <v>54</v>
      </c>
      <c r="BQ16" s="1391">
        <f ca="1"/>
        <v>36</v>
      </c>
      <c r="BR16" s="1391">
        <f ca="1"/>
        <v>0</v>
      </c>
      <c r="BS16" s="1392">
        <f ca="1"/>
        <v>0</v>
      </c>
    </row>
    <row r="17" spans="2:71">
      <c r="B17" s="1443">
        <f t="shared" ca="1" si="0"/>
        <v>11</v>
      </c>
      <c r="C17" s="1109" t="str">
        <f t="shared" ca="1" si="0"/>
        <v>MLF</v>
      </c>
      <c r="D17" s="1444">
        <f t="shared" ca="1" si="1"/>
        <v>103</v>
      </c>
      <c r="E17" s="1388">
        <f t="shared" ca="1" si="15"/>
        <v>0</v>
      </c>
      <c r="F17" s="1388">
        <f t="shared" ca="1" si="16"/>
        <v>230</v>
      </c>
      <c r="G17" s="1388">
        <f t="shared" ca="1" si="2"/>
        <v>0</v>
      </c>
      <c r="H17" s="1388">
        <f ca="1">VLOOKUP($C17,$AL$160:$BS$177,$C$5+3,FALSE)</f>
        <v>0</v>
      </c>
      <c r="I17" s="1496">
        <f t="shared" ca="1" si="3"/>
        <v>333</v>
      </c>
      <c r="J17" s="1445">
        <f t="shared" ca="1" si="4"/>
        <v>280</v>
      </c>
      <c r="K17" s="1446">
        <f t="shared" ca="1" si="5"/>
        <v>178</v>
      </c>
      <c r="L17" s="1446">
        <f t="shared" ca="1" si="5"/>
        <v>55</v>
      </c>
      <c r="M17" s="1446">
        <f t="shared" ca="1" si="6"/>
        <v>233</v>
      </c>
      <c r="N17" s="1447">
        <f t="shared" ca="1" si="7"/>
        <v>333</v>
      </c>
      <c r="O17" s="1446">
        <f t="shared" ca="1" si="8"/>
        <v>0</v>
      </c>
      <c r="P17" s="1446">
        <f t="shared" ca="1" si="9"/>
        <v>333</v>
      </c>
      <c r="Q17" s="1447">
        <f t="shared" ca="1" si="10"/>
        <v>155</v>
      </c>
      <c r="R17" s="1447">
        <f t="shared" ca="1" si="10"/>
        <v>-55</v>
      </c>
      <c r="S17" s="1447">
        <f t="shared" ca="1" si="10"/>
        <v>100</v>
      </c>
      <c r="T17" s="1448" t="str">
        <f t="shared" ca="1" si="11"/>
        <v>MLF</v>
      </c>
      <c r="U17" s="1449">
        <v>1</v>
      </c>
      <c r="V17" s="1449">
        <v>0</v>
      </c>
      <c r="W17" s="1449">
        <f t="shared" si="12"/>
        <v>1</v>
      </c>
      <c r="X17" s="1447">
        <f t="shared" ca="1" si="13"/>
        <v>332</v>
      </c>
      <c r="Y17" s="1447">
        <f t="shared" ca="1" si="13"/>
        <v>0</v>
      </c>
      <c r="Z17" s="1447">
        <f t="shared" ca="1" si="13"/>
        <v>332</v>
      </c>
      <c r="AA17" s="1448" t="str">
        <f t="shared" ca="1" si="14"/>
        <v>MLF</v>
      </c>
      <c r="AH17" s="1390" t="str">
        <f ca="1"/>
        <v>MLF払出計画</v>
      </c>
      <c r="AI17" s="1391" t="str">
        <f ca="1"/>
        <v>MLF・ピポット</v>
      </c>
      <c r="AJ17" s="1391" t="str">
        <f ca="1"/>
        <v>$F$140:$AL$189</v>
      </c>
      <c r="AK17" s="1391">
        <f ca="1"/>
        <v>11</v>
      </c>
      <c r="AL17" s="1391" t="str">
        <f ca="1"/>
        <v>MLF</v>
      </c>
      <c r="AM17" s="1391" t="str">
        <f ca="1"/>
        <v>払出計画</v>
      </c>
      <c r="AN17" s="1391">
        <f ca="1"/>
        <v>280</v>
      </c>
      <c r="AO17" s="1391">
        <f ca="1"/>
        <v>0</v>
      </c>
      <c r="AP17" s="1391">
        <f ca="1"/>
        <v>0</v>
      </c>
      <c r="AQ17" s="1391">
        <f ca="1"/>
        <v>0</v>
      </c>
      <c r="AR17" s="1391">
        <f ca="1"/>
        <v>0</v>
      </c>
      <c r="AS17" s="1391">
        <f ca="1"/>
        <v>0</v>
      </c>
      <c r="AT17" s="1391">
        <f ca="1"/>
        <v>40</v>
      </c>
      <c r="AU17" s="1391">
        <f ca="1"/>
        <v>40</v>
      </c>
      <c r="AV17" s="1391">
        <f ca="1"/>
        <v>40</v>
      </c>
      <c r="AW17" s="1391">
        <f ca="1"/>
        <v>0</v>
      </c>
      <c r="AX17" s="1391">
        <f ca="1"/>
        <v>0</v>
      </c>
      <c r="AY17" s="1391">
        <f ca="1"/>
        <v>40</v>
      </c>
      <c r="AZ17" s="1391">
        <f ca="1"/>
        <v>0</v>
      </c>
      <c r="BA17" s="1391">
        <f ca="1"/>
        <v>0</v>
      </c>
      <c r="BB17" s="1391">
        <f ca="1"/>
        <v>0</v>
      </c>
      <c r="BC17" s="1391">
        <f ca="1"/>
        <v>0</v>
      </c>
      <c r="BD17" s="1391">
        <f ca="1"/>
        <v>0</v>
      </c>
      <c r="BE17" s="1391">
        <f ca="1"/>
        <v>0</v>
      </c>
      <c r="BF17" s="1391">
        <f ca="1"/>
        <v>0</v>
      </c>
      <c r="BG17" s="1391">
        <f ca="1"/>
        <v>0</v>
      </c>
      <c r="BH17" s="1391">
        <f ca="1"/>
        <v>0</v>
      </c>
      <c r="BI17" s="1391">
        <f ca="1"/>
        <v>0</v>
      </c>
      <c r="BJ17" s="1391">
        <f ca="1"/>
        <v>0</v>
      </c>
      <c r="BK17" s="1391">
        <f ca="1"/>
        <v>0</v>
      </c>
      <c r="BL17" s="1391">
        <f ca="1"/>
        <v>0</v>
      </c>
      <c r="BM17" s="1391">
        <f ca="1"/>
        <v>0</v>
      </c>
      <c r="BN17" s="1391">
        <f ca="1"/>
        <v>0</v>
      </c>
      <c r="BO17" s="1391">
        <f ca="1"/>
        <v>40</v>
      </c>
      <c r="BP17" s="1391">
        <f ca="1"/>
        <v>40</v>
      </c>
      <c r="BQ17" s="1391">
        <f ca="1"/>
        <v>40</v>
      </c>
      <c r="BR17" s="1391">
        <f ca="1"/>
        <v>0</v>
      </c>
      <c r="BS17" s="1392">
        <f ca="1"/>
        <v>0</v>
      </c>
    </row>
    <row r="18" spans="2:71">
      <c r="B18" s="1443">
        <f t="shared" ca="1" si="0"/>
        <v>12</v>
      </c>
      <c r="C18" s="50" t="str">
        <f t="shared" ca="1" si="0"/>
        <v>MFJ_PB</v>
      </c>
      <c r="D18" s="1444">
        <f t="shared" ca="1" si="1"/>
        <v>202</v>
      </c>
      <c r="E18" s="1388">
        <f t="shared" ca="1" si="15"/>
        <v>99</v>
      </c>
      <c r="F18" s="1388">
        <f t="shared" ca="1" si="16"/>
        <v>94</v>
      </c>
      <c r="G18" s="1388">
        <f t="shared" ca="1" si="2"/>
        <v>0</v>
      </c>
      <c r="H18" s="1388"/>
      <c r="I18" s="1496">
        <f t="shared" ca="1" si="3"/>
        <v>395</v>
      </c>
      <c r="J18" s="1445">
        <f t="shared" ca="1" si="4"/>
        <v>456</v>
      </c>
      <c r="K18" s="1446">
        <f t="shared" ca="1" si="5"/>
        <v>290</v>
      </c>
      <c r="L18" s="1446">
        <f t="shared" ca="1" si="5"/>
        <v>89</v>
      </c>
      <c r="M18" s="1446">
        <f t="shared" ca="1" si="6"/>
        <v>379</v>
      </c>
      <c r="N18" s="1447">
        <f t="shared" ca="1" si="7"/>
        <v>395</v>
      </c>
      <c r="O18" s="1446">
        <f t="shared" ca="1" si="8"/>
        <v>0</v>
      </c>
      <c r="P18" s="1446">
        <f t="shared" ca="1" si="9"/>
        <v>395</v>
      </c>
      <c r="Q18" s="1447">
        <f t="shared" ca="1" si="10"/>
        <v>105</v>
      </c>
      <c r="R18" s="1447">
        <f t="shared" ca="1" si="10"/>
        <v>-89</v>
      </c>
      <c r="S18" s="1447">
        <f t="shared" ca="1" si="10"/>
        <v>16</v>
      </c>
      <c r="T18" t="str">
        <f t="shared" ca="1" si="11"/>
        <v>MFJ_PB</v>
      </c>
      <c r="U18" s="1449">
        <v>375</v>
      </c>
      <c r="V18" s="1449">
        <v>0</v>
      </c>
      <c r="W18" s="1449">
        <f t="shared" si="12"/>
        <v>375</v>
      </c>
      <c r="X18" s="1447">
        <f t="shared" ca="1" si="13"/>
        <v>20</v>
      </c>
      <c r="Y18" s="1447">
        <f t="shared" ca="1" si="13"/>
        <v>0</v>
      </c>
      <c r="Z18" s="1447">
        <f t="shared" ca="1" si="13"/>
        <v>20</v>
      </c>
      <c r="AA18" t="str">
        <f t="shared" ca="1" si="14"/>
        <v>MFJ_PB</v>
      </c>
      <c r="AH18" s="1390" t="str">
        <f ca="1"/>
        <v>MFJ_PB払出計画</v>
      </c>
      <c r="AI18" s="1391" t="str">
        <f ca="1"/>
        <v>MLF・ピポット</v>
      </c>
      <c r="AJ18" s="1391" t="str">
        <f ca="1"/>
        <v>$F$140:$AL$189</v>
      </c>
      <c r="AK18" s="1391">
        <f ca="1"/>
        <v>12</v>
      </c>
      <c r="AL18" s="1391" t="str">
        <f ca="1"/>
        <v>MFJ_PB</v>
      </c>
      <c r="AM18" s="1391" t="str">
        <f ca="1"/>
        <v>払出計画</v>
      </c>
      <c r="AN18" s="1391">
        <f ca="1"/>
        <v>456</v>
      </c>
      <c r="AO18" s="1391">
        <f ca="1"/>
        <v>0</v>
      </c>
      <c r="AP18" s="1391">
        <f ca="1"/>
        <v>0</v>
      </c>
      <c r="AQ18" s="1391">
        <f ca="1"/>
        <v>0</v>
      </c>
      <c r="AR18" s="1391">
        <f ca="1"/>
        <v>0</v>
      </c>
      <c r="AS18" s="1391">
        <f ca="1"/>
        <v>0</v>
      </c>
      <c r="AT18" s="1391">
        <f ca="1"/>
        <v>72</v>
      </c>
      <c r="AU18" s="1391">
        <f ca="1"/>
        <v>72</v>
      </c>
      <c r="AV18" s="1391">
        <f ca="1"/>
        <v>96</v>
      </c>
      <c r="AW18" s="1391">
        <f ca="1"/>
        <v>0</v>
      </c>
      <c r="AX18" s="1391">
        <f ca="1"/>
        <v>0</v>
      </c>
      <c r="AY18" s="1391">
        <f ca="1"/>
        <v>72</v>
      </c>
      <c r="AZ18" s="1391">
        <f ca="1"/>
        <v>72</v>
      </c>
      <c r="BA18" s="1391">
        <f ca="1"/>
        <v>72</v>
      </c>
      <c r="BB18" s="1391">
        <f ca="1"/>
        <v>0</v>
      </c>
      <c r="BC18" s="1391">
        <f ca="1"/>
        <v>0</v>
      </c>
      <c r="BD18" s="1391">
        <f ca="1"/>
        <v>0</v>
      </c>
      <c r="BE18" s="1391">
        <f ca="1"/>
        <v>0</v>
      </c>
      <c r="BF18" s="1391">
        <f ca="1"/>
        <v>0</v>
      </c>
      <c r="BG18" s="1391">
        <f ca="1"/>
        <v>0</v>
      </c>
      <c r="BH18" s="1391">
        <f ca="1"/>
        <v>0</v>
      </c>
      <c r="BI18" s="1391">
        <f ca="1"/>
        <v>0</v>
      </c>
      <c r="BJ18" s="1391">
        <f ca="1"/>
        <v>0</v>
      </c>
      <c r="BK18" s="1391">
        <f ca="1"/>
        <v>0</v>
      </c>
      <c r="BL18" s="1391">
        <f ca="1"/>
        <v>0</v>
      </c>
      <c r="BM18" s="1391">
        <f ca="1"/>
        <v>0</v>
      </c>
      <c r="BN18" s="1391">
        <f ca="1"/>
        <v>0</v>
      </c>
      <c r="BO18" s="1391">
        <f ca="1"/>
        <v>0</v>
      </c>
      <c r="BP18" s="1391">
        <f ca="1"/>
        <v>0</v>
      </c>
      <c r="BQ18" s="1391">
        <f ca="1"/>
        <v>0</v>
      </c>
      <c r="BR18" s="1391">
        <f ca="1"/>
        <v>0</v>
      </c>
      <c r="BS18" s="1392">
        <f ca="1"/>
        <v>0</v>
      </c>
    </row>
    <row r="19" spans="2:71">
      <c r="B19" s="1443">
        <f t="shared" ca="1" si="0"/>
        <v>13</v>
      </c>
      <c r="C19" s="1109" t="str">
        <f t="shared" ca="1" si="0"/>
        <v>MFL</v>
      </c>
      <c r="D19" s="1444">
        <f t="shared" ca="1" si="1"/>
        <v>0</v>
      </c>
      <c r="E19" s="1388">
        <f t="shared" ca="1" si="15"/>
        <v>505</v>
      </c>
      <c r="F19" s="1388">
        <f t="shared" ca="1" si="16"/>
        <v>423</v>
      </c>
      <c r="G19" s="1388">
        <f t="shared" ca="1" si="2"/>
        <v>0</v>
      </c>
      <c r="H19" s="1388"/>
      <c r="I19" s="1496">
        <f t="shared" ca="1" si="3"/>
        <v>928</v>
      </c>
      <c r="J19" s="1445">
        <f t="shared" ca="1" si="4"/>
        <v>920</v>
      </c>
      <c r="K19" s="1446">
        <f t="shared" ca="1" si="5"/>
        <v>584</v>
      </c>
      <c r="L19" s="1446">
        <f t="shared" ca="1" si="5"/>
        <v>180</v>
      </c>
      <c r="M19" s="1446">
        <f t="shared" ca="1" si="6"/>
        <v>764</v>
      </c>
      <c r="N19" s="1447">
        <f t="shared" ca="1" si="7"/>
        <v>928</v>
      </c>
      <c r="O19" s="1446">
        <f t="shared" ca="1" si="8"/>
        <v>0</v>
      </c>
      <c r="P19" s="1446">
        <f t="shared" ca="1" si="9"/>
        <v>928</v>
      </c>
      <c r="Q19" s="1447">
        <f t="shared" ca="1" si="10"/>
        <v>344</v>
      </c>
      <c r="R19" s="1447">
        <f t="shared" ca="1" si="10"/>
        <v>-180</v>
      </c>
      <c r="S19" s="1447">
        <f t="shared" ca="1" si="10"/>
        <v>164</v>
      </c>
      <c r="T19" s="1448" t="str">
        <f t="shared" ca="1" si="11"/>
        <v>MFL</v>
      </c>
      <c r="U19" s="1449">
        <v>100</v>
      </c>
      <c r="V19" s="1449">
        <v>0</v>
      </c>
      <c r="W19" s="1449">
        <f t="shared" si="12"/>
        <v>100</v>
      </c>
      <c r="X19" s="1447">
        <f t="shared" ca="1" si="13"/>
        <v>828</v>
      </c>
      <c r="Y19" s="1447">
        <f t="shared" ca="1" si="13"/>
        <v>0</v>
      </c>
      <c r="Z19" s="1447">
        <f t="shared" ca="1" si="13"/>
        <v>828</v>
      </c>
      <c r="AA19" s="1448" t="str">
        <f t="shared" ca="1" si="14"/>
        <v>MFL</v>
      </c>
      <c r="AH19" s="1390" t="str">
        <f ca="1"/>
        <v>MFL払出計画</v>
      </c>
      <c r="AI19" s="1391" t="str">
        <f ca="1"/>
        <v>MLF・ピポット</v>
      </c>
      <c r="AJ19" s="1391" t="str">
        <f ca="1"/>
        <v>$F$140:$AL$189</v>
      </c>
      <c r="AK19" s="1391">
        <f ca="1"/>
        <v>13</v>
      </c>
      <c r="AL19" s="1391" t="str">
        <f ca="1"/>
        <v>MFL</v>
      </c>
      <c r="AM19" s="1391" t="str">
        <f ca="1"/>
        <v>払出計画</v>
      </c>
      <c r="AN19" s="1391">
        <f ca="1"/>
        <v>920</v>
      </c>
      <c r="AO19" s="1391">
        <f ca="1"/>
        <v>0</v>
      </c>
      <c r="AP19" s="1391">
        <f ca="1"/>
        <v>0</v>
      </c>
      <c r="AQ19" s="1391">
        <f ca="1"/>
        <v>0</v>
      </c>
      <c r="AR19" s="1391">
        <f ca="1"/>
        <v>0</v>
      </c>
      <c r="AS19" s="1391">
        <f ca="1"/>
        <v>0</v>
      </c>
      <c r="AT19" s="1391">
        <f ca="1"/>
        <v>0</v>
      </c>
      <c r="AU19" s="1391">
        <f ca="1"/>
        <v>0</v>
      </c>
      <c r="AV19" s="1391">
        <f ca="1"/>
        <v>0</v>
      </c>
      <c r="AW19" s="1391">
        <f ca="1"/>
        <v>0</v>
      </c>
      <c r="AX19" s="1391">
        <f ca="1"/>
        <v>0</v>
      </c>
      <c r="AY19" s="1391">
        <f ca="1"/>
        <v>0</v>
      </c>
      <c r="AZ19" s="1391">
        <f ca="1"/>
        <v>0</v>
      </c>
      <c r="BA19" s="1391">
        <f ca="1"/>
        <v>40</v>
      </c>
      <c r="BB19" s="1391">
        <f ca="1"/>
        <v>80</v>
      </c>
      <c r="BC19" s="1391">
        <f ca="1"/>
        <v>80</v>
      </c>
      <c r="BD19" s="1391">
        <f ca="1"/>
        <v>0</v>
      </c>
      <c r="BE19" s="1391">
        <f ca="1"/>
        <v>0</v>
      </c>
      <c r="BF19" s="1391">
        <f ca="1"/>
        <v>80</v>
      </c>
      <c r="BG19" s="1391">
        <f ca="1"/>
        <v>80</v>
      </c>
      <c r="BH19" s="1391">
        <f ca="1"/>
        <v>80</v>
      </c>
      <c r="BI19" s="1391">
        <f ca="1"/>
        <v>80</v>
      </c>
      <c r="BJ19" s="1391">
        <f ca="1"/>
        <v>80</v>
      </c>
      <c r="BK19" s="1391">
        <f ca="1"/>
        <v>0</v>
      </c>
      <c r="BL19" s="1391">
        <f ca="1"/>
        <v>0</v>
      </c>
      <c r="BM19" s="1391">
        <f ca="1"/>
        <v>80</v>
      </c>
      <c r="BN19" s="1391">
        <f ca="1"/>
        <v>80</v>
      </c>
      <c r="BO19" s="1391">
        <f ca="1"/>
        <v>80</v>
      </c>
      <c r="BP19" s="1391">
        <f ca="1"/>
        <v>80</v>
      </c>
      <c r="BQ19" s="1391">
        <f ca="1"/>
        <v>0</v>
      </c>
      <c r="BR19" s="1391">
        <f ca="1"/>
        <v>0</v>
      </c>
      <c r="BS19" s="1392">
        <f ca="1"/>
        <v>0</v>
      </c>
    </row>
    <row r="20" spans="2:71">
      <c r="B20" s="1443">
        <f t="shared" ca="1" si="0"/>
        <v>14</v>
      </c>
      <c r="C20" s="50" t="str">
        <f t="shared" ca="1" si="0"/>
        <v>MLM_HP</v>
      </c>
      <c r="D20" s="1444">
        <f t="shared" ca="1" si="1"/>
        <v>8</v>
      </c>
      <c r="E20" s="1388">
        <f t="shared" ca="1" si="15"/>
        <v>0</v>
      </c>
      <c r="F20" s="1388">
        <f t="shared" ca="1" si="16"/>
        <v>403</v>
      </c>
      <c r="G20" s="1388">
        <f t="shared" ca="1" si="2"/>
        <v>0</v>
      </c>
      <c r="H20" s="1388"/>
      <c r="I20" s="1496">
        <f t="shared" ca="1" si="3"/>
        <v>411</v>
      </c>
      <c r="J20" s="1445">
        <f t="shared" ca="1" si="4"/>
        <v>216</v>
      </c>
      <c r="K20" s="1446">
        <f t="shared" ca="1" si="5"/>
        <v>137</v>
      </c>
      <c r="L20" s="1446">
        <f t="shared" ca="1" si="5"/>
        <v>43</v>
      </c>
      <c r="M20" s="1446">
        <f t="shared" ca="1" si="6"/>
        <v>180</v>
      </c>
      <c r="N20" s="1447">
        <f t="shared" ca="1" si="7"/>
        <v>411</v>
      </c>
      <c r="O20" s="1446">
        <f t="shared" ca="1" si="8"/>
        <v>0</v>
      </c>
      <c r="P20" s="1446">
        <f t="shared" ca="1" si="9"/>
        <v>411</v>
      </c>
      <c r="Q20" s="1447">
        <f t="shared" ca="1" si="10"/>
        <v>274</v>
      </c>
      <c r="R20" s="1447">
        <f t="shared" ca="1" si="10"/>
        <v>-43</v>
      </c>
      <c r="S20" s="1447">
        <f t="shared" ca="1" si="10"/>
        <v>231</v>
      </c>
      <c r="T20" t="str">
        <f t="shared" ca="1" si="11"/>
        <v>MLM_HP</v>
      </c>
      <c r="U20" s="1449">
        <v>0</v>
      </c>
      <c r="V20" s="1449">
        <v>0</v>
      </c>
      <c r="W20" s="1449">
        <f t="shared" si="12"/>
        <v>0</v>
      </c>
      <c r="X20" s="1447">
        <f t="shared" ca="1" si="13"/>
        <v>411</v>
      </c>
      <c r="Y20" s="1447">
        <f t="shared" ca="1" si="13"/>
        <v>0</v>
      </c>
      <c r="Z20" s="1447">
        <f t="shared" ca="1" si="13"/>
        <v>411</v>
      </c>
      <c r="AA20" t="str">
        <f t="shared" ca="1" si="14"/>
        <v>MLM_HP</v>
      </c>
      <c r="AH20" s="1390" t="str">
        <f ca="1"/>
        <v>MLM_HP払出計画</v>
      </c>
      <c r="AI20" s="1391" t="str">
        <f ca="1"/>
        <v>MLM_HP・SWA</v>
      </c>
      <c r="AJ20" s="1391" t="str">
        <f ca="1"/>
        <v>$F$140:$AL$188</v>
      </c>
      <c r="AK20" s="1391">
        <f ca="1"/>
        <v>14</v>
      </c>
      <c r="AL20" s="1391" t="str">
        <f ca="1"/>
        <v>MLM_HP</v>
      </c>
      <c r="AM20" s="1391" t="str">
        <f ca="1"/>
        <v>払出計画</v>
      </c>
      <c r="AN20" s="1391">
        <f ca="1"/>
        <v>216</v>
      </c>
      <c r="AO20" s="1391">
        <f ca="1"/>
        <v>0</v>
      </c>
      <c r="AP20" s="1391">
        <f ca="1"/>
        <v>0</v>
      </c>
      <c r="AQ20" s="1391">
        <f ca="1"/>
        <v>0</v>
      </c>
      <c r="AR20" s="1391">
        <f ca="1"/>
        <v>0</v>
      </c>
      <c r="AS20" s="1391">
        <f ca="1"/>
        <v>0</v>
      </c>
      <c r="AT20" s="1391">
        <f ca="1"/>
        <v>108</v>
      </c>
      <c r="AU20" s="1391">
        <f ca="1"/>
        <v>72</v>
      </c>
      <c r="AV20" s="1391">
        <f ca="1"/>
        <v>36</v>
      </c>
      <c r="AW20" s="1391">
        <f ca="1"/>
        <v>0</v>
      </c>
      <c r="AX20" s="1391">
        <f ca="1"/>
        <v>0</v>
      </c>
      <c r="AY20" s="1391">
        <f ca="1"/>
        <v>0</v>
      </c>
      <c r="AZ20" s="1391">
        <f ca="1"/>
        <v>0</v>
      </c>
      <c r="BA20" s="1391">
        <f ca="1"/>
        <v>0</v>
      </c>
      <c r="BB20" s="1391">
        <f ca="1"/>
        <v>0</v>
      </c>
      <c r="BC20" s="1391">
        <f ca="1"/>
        <v>0</v>
      </c>
      <c r="BD20" s="1391">
        <f ca="1"/>
        <v>0</v>
      </c>
      <c r="BE20" s="1391">
        <f ca="1"/>
        <v>0</v>
      </c>
      <c r="BF20" s="1391">
        <f ca="1"/>
        <v>0</v>
      </c>
      <c r="BG20" s="1391">
        <f ca="1"/>
        <v>0</v>
      </c>
      <c r="BH20" s="1391">
        <f ca="1"/>
        <v>0</v>
      </c>
      <c r="BI20" s="1391">
        <f ca="1"/>
        <v>0</v>
      </c>
      <c r="BJ20" s="1391">
        <f ca="1"/>
        <v>0</v>
      </c>
      <c r="BK20" s="1391">
        <f ca="1"/>
        <v>0</v>
      </c>
      <c r="BL20" s="1391">
        <f ca="1"/>
        <v>0</v>
      </c>
      <c r="BM20" s="1391">
        <f ca="1"/>
        <v>0</v>
      </c>
      <c r="BN20" s="1391">
        <f ca="1"/>
        <v>0</v>
      </c>
      <c r="BO20" s="1391">
        <f ca="1"/>
        <v>0</v>
      </c>
      <c r="BP20" s="1391">
        <f ca="1"/>
        <v>0</v>
      </c>
      <c r="BQ20" s="1391">
        <f ca="1"/>
        <v>0</v>
      </c>
      <c r="BR20" s="1391">
        <f ca="1"/>
        <v>0</v>
      </c>
      <c r="BS20" s="1392">
        <f ca="1"/>
        <v>0</v>
      </c>
    </row>
    <row r="21" spans="2:71">
      <c r="B21" s="1443">
        <f t="shared" ca="1" si="0"/>
        <v>15</v>
      </c>
      <c r="C21" s="50" t="str">
        <f t="shared" ca="1" si="0"/>
        <v>MLM_SWA</v>
      </c>
      <c r="D21" s="1444">
        <f t="shared" ca="1" si="1"/>
        <v>137</v>
      </c>
      <c r="E21" s="1388">
        <f t="shared" ca="1" si="15"/>
        <v>402</v>
      </c>
      <c r="F21" s="1388">
        <f t="shared" ca="1" si="16"/>
        <v>276</v>
      </c>
      <c r="G21" s="1388">
        <f t="shared" ca="1" si="2"/>
        <v>0</v>
      </c>
      <c r="H21" s="1388"/>
      <c r="I21" s="1496">
        <f t="shared" ca="1" si="3"/>
        <v>815</v>
      </c>
      <c r="J21" s="1445">
        <f t="shared" ca="1" si="4"/>
        <v>110</v>
      </c>
      <c r="K21" s="1446">
        <f t="shared" ca="1" si="5"/>
        <v>70</v>
      </c>
      <c r="L21" s="1446">
        <f t="shared" ca="1" si="5"/>
        <v>22</v>
      </c>
      <c r="M21" s="1446">
        <f t="shared" ca="1" si="6"/>
        <v>92</v>
      </c>
      <c r="N21" s="1447">
        <f t="shared" ca="1" si="7"/>
        <v>815</v>
      </c>
      <c r="O21" s="1446">
        <f t="shared" ca="1" si="8"/>
        <v>0</v>
      </c>
      <c r="P21" s="1446">
        <f t="shared" ca="1" si="9"/>
        <v>815</v>
      </c>
      <c r="Q21" s="1447">
        <f t="shared" ca="1" si="10"/>
        <v>745</v>
      </c>
      <c r="R21" s="1447">
        <f t="shared" ca="1" si="10"/>
        <v>-22</v>
      </c>
      <c r="S21" s="1447">
        <f t="shared" ca="1" si="10"/>
        <v>723</v>
      </c>
      <c r="T21" t="str">
        <f t="shared" ca="1" si="11"/>
        <v>MLM_SWA</v>
      </c>
      <c r="U21" s="1449">
        <v>205</v>
      </c>
      <c r="V21" s="1449">
        <v>0</v>
      </c>
      <c r="W21" s="1449">
        <f t="shared" si="12"/>
        <v>205</v>
      </c>
      <c r="X21" s="1447">
        <f t="shared" ca="1" si="13"/>
        <v>610</v>
      </c>
      <c r="Y21" s="1447">
        <f t="shared" ca="1" si="13"/>
        <v>0</v>
      </c>
      <c r="Z21" s="1447">
        <f t="shared" ca="1" si="13"/>
        <v>610</v>
      </c>
      <c r="AA21" t="str">
        <f t="shared" ca="1" si="14"/>
        <v>MLM_SWA</v>
      </c>
      <c r="AH21" s="1390" t="str">
        <f ca="1"/>
        <v>MLM_SWA払出計画</v>
      </c>
      <c r="AI21" s="1391" t="str">
        <f ca="1"/>
        <v>MLM_HP・SWA</v>
      </c>
      <c r="AJ21" s="1391" t="str">
        <f ca="1"/>
        <v>$F$140:$AL$188</v>
      </c>
      <c r="AK21" s="1391">
        <f ca="1"/>
        <v>15</v>
      </c>
      <c r="AL21" s="1391" t="str">
        <f ca="1"/>
        <v>MLM_SWA</v>
      </c>
      <c r="AM21" s="1391" t="str">
        <f ca="1"/>
        <v>払出計画</v>
      </c>
      <c r="AN21" s="1391">
        <f ca="1"/>
        <v>110</v>
      </c>
      <c r="AO21" s="1391">
        <f ca="1"/>
        <v>0</v>
      </c>
      <c r="AP21" s="1391">
        <f ca="1"/>
        <v>0</v>
      </c>
      <c r="AQ21" s="1391">
        <f ca="1"/>
        <v>0</v>
      </c>
      <c r="AR21" s="1391">
        <f ca="1"/>
        <v>0</v>
      </c>
      <c r="AS21" s="1391">
        <f ca="1"/>
        <v>0</v>
      </c>
      <c r="AT21" s="1391">
        <f ca="1"/>
        <v>66</v>
      </c>
      <c r="AU21" s="1391">
        <f ca="1"/>
        <v>44</v>
      </c>
      <c r="AV21" s="1391">
        <f ca="1"/>
        <v>0</v>
      </c>
      <c r="AW21" s="1391">
        <f ca="1"/>
        <v>0</v>
      </c>
      <c r="AX21" s="1391">
        <f ca="1"/>
        <v>0</v>
      </c>
      <c r="AY21" s="1391">
        <f ca="1"/>
        <v>0</v>
      </c>
      <c r="AZ21" s="1391">
        <f ca="1"/>
        <v>0</v>
      </c>
      <c r="BA21" s="1391">
        <f ca="1"/>
        <v>0</v>
      </c>
      <c r="BB21" s="1391">
        <f ca="1"/>
        <v>0</v>
      </c>
      <c r="BC21" s="1391">
        <f ca="1"/>
        <v>0</v>
      </c>
      <c r="BD21" s="1391">
        <f ca="1"/>
        <v>0</v>
      </c>
      <c r="BE21" s="1391">
        <f ca="1"/>
        <v>0</v>
      </c>
      <c r="BF21" s="1391">
        <f ca="1"/>
        <v>0</v>
      </c>
      <c r="BG21" s="1391">
        <f ca="1"/>
        <v>0</v>
      </c>
      <c r="BH21" s="1391">
        <f ca="1"/>
        <v>0</v>
      </c>
      <c r="BI21" s="1391">
        <f ca="1"/>
        <v>0</v>
      </c>
      <c r="BJ21" s="1391">
        <f ca="1"/>
        <v>0</v>
      </c>
      <c r="BK21" s="1391">
        <f ca="1"/>
        <v>0</v>
      </c>
      <c r="BL21" s="1391">
        <f ca="1"/>
        <v>0</v>
      </c>
      <c r="BM21" s="1391">
        <f ca="1"/>
        <v>0</v>
      </c>
      <c r="BN21" s="1391">
        <f ca="1"/>
        <v>0</v>
      </c>
      <c r="BO21" s="1391">
        <f ca="1"/>
        <v>0</v>
      </c>
      <c r="BP21" s="1391">
        <f ca="1"/>
        <v>0</v>
      </c>
      <c r="BQ21" s="1391">
        <f ca="1"/>
        <v>0</v>
      </c>
      <c r="BR21" s="1391">
        <f ca="1"/>
        <v>0</v>
      </c>
      <c r="BS21" s="1392">
        <f ca="1"/>
        <v>0</v>
      </c>
    </row>
    <row r="22" spans="2:71">
      <c r="B22" s="1443">
        <f t="shared" ca="1" si="0"/>
        <v>16</v>
      </c>
      <c r="C22" s="1109" t="str">
        <f t="shared" ca="1" si="0"/>
        <v>MKJ_SWA</v>
      </c>
      <c r="D22" s="1444">
        <f ca="1">VLOOKUP($C22,$AL$73:$BS$90,$C$5+3,FALSE)</f>
        <v>0</v>
      </c>
      <c r="E22" s="1388">
        <f t="shared" ref="E22" ca="1" si="17">VLOOKUP($C22,$AL$73:$BS$90,$C$5+3,FALSE)</f>
        <v>0</v>
      </c>
      <c r="F22" s="1388">
        <f t="shared" ca="1" si="16"/>
        <v>140</v>
      </c>
      <c r="G22" s="1388">
        <f t="shared" ca="1" si="2"/>
        <v>0</v>
      </c>
      <c r="H22" s="1388"/>
      <c r="I22" s="1496">
        <f t="shared" ca="1" si="3"/>
        <v>140</v>
      </c>
      <c r="J22" s="1445">
        <f t="shared" ca="1" si="4"/>
        <v>0</v>
      </c>
      <c r="K22" s="1446">
        <f t="shared" ca="1" si="5"/>
        <v>0</v>
      </c>
      <c r="L22" s="1446">
        <f t="shared" ca="1" si="5"/>
        <v>0</v>
      </c>
      <c r="M22" s="1446">
        <f t="shared" ca="1" si="6"/>
        <v>0</v>
      </c>
      <c r="N22" s="1447">
        <f t="shared" ca="1" si="7"/>
        <v>140</v>
      </c>
      <c r="O22" s="1446">
        <f t="shared" ca="1" si="8"/>
        <v>0</v>
      </c>
      <c r="P22" s="1446">
        <f t="shared" ca="1" si="9"/>
        <v>140</v>
      </c>
      <c r="Q22" s="1447">
        <f t="shared" ca="1" si="10"/>
        <v>140</v>
      </c>
      <c r="R22" s="1447">
        <f t="shared" ca="1" si="10"/>
        <v>0</v>
      </c>
      <c r="S22" s="1447">
        <f t="shared" ca="1" si="10"/>
        <v>140</v>
      </c>
      <c r="T22" s="1448" t="str">
        <f t="shared" ca="1" si="11"/>
        <v>MKJ_SWA</v>
      </c>
      <c r="U22" s="1449">
        <v>140</v>
      </c>
      <c r="V22" s="1449">
        <v>0</v>
      </c>
      <c r="W22" s="1449">
        <f t="shared" si="12"/>
        <v>140</v>
      </c>
      <c r="X22" s="1447">
        <f t="shared" ca="1" si="13"/>
        <v>0</v>
      </c>
      <c r="Y22" s="1447">
        <f t="shared" ca="1" si="13"/>
        <v>0</v>
      </c>
      <c r="Z22" s="1447">
        <f t="shared" ca="1" si="13"/>
        <v>0</v>
      </c>
      <c r="AA22" s="1448" t="str">
        <f t="shared" ca="1" si="14"/>
        <v>MKJ_SWA</v>
      </c>
      <c r="AH22" s="1390" t="str">
        <f ca="1"/>
        <v>MKJ_SWA払出計画</v>
      </c>
      <c r="AI22" s="1391" t="str">
        <f ca="1"/>
        <v>MKJ・MLC・MLL</v>
      </c>
      <c r="AJ22" s="1391" t="str">
        <f ca="1"/>
        <v>$F$253:$AL$282</v>
      </c>
      <c r="AK22" s="1391">
        <f ca="1"/>
        <v>16</v>
      </c>
      <c r="AL22" s="1391" t="str">
        <f ca="1"/>
        <v>MKJ_SWA</v>
      </c>
      <c r="AM22" s="1391" t="str">
        <f ca="1"/>
        <v>払出計画</v>
      </c>
      <c r="AN22" s="1391">
        <f ca="1"/>
        <v>0</v>
      </c>
      <c r="AO22" s="1391">
        <f ca="1"/>
        <v>0</v>
      </c>
      <c r="AP22" s="1391">
        <f ca="1"/>
        <v>0</v>
      </c>
      <c r="AQ22" s="1391">
        <f ca="1"/>
        <v>0</v>
      </c>
      <c r="AR22" s="1391">
        <f ca="1"/>
        <v>0</v>
      </c>
      <c r="AS22" s="1391">
        <f ca="1"/>
        <v>0</v>
      </c>
      <c r="AT22" s="1391">
        <f ca="1"/>
        <v>0</v>
      </c>
      <c r="AU22" s="1391">
        <f ca="1"/>
        <v>0</v>
      </c>
      <c r="AV22" s="1391">
        <f ca="1"/>
        <v>0</v>
      </c>
      <c r="AW22" s="1391">
        <f ca="1"/>
        <v>0</v>
      </c>
      <c r="AX22" s="1391">
        <f ca="1"/>
        <v>0</v>
      </c>
      <c r="AY22" s="1391">
        <f ca="1"/>
        <v>0</v>
      </c>
      <c r="AZ22" s="1391">
        <f ca="1"/>
        <v>0</v>
      </c>
      <c r="BA22" s="1391">
        <f ca="1"/>
        <v>0</v>
      </c>
      <c r="BB22" s="1391">
        <f ca="1"/>
        <v>0</v>
      </c>
      <c r="BC22" s="1391">
        <f ca="1"/>
        <v>0</v>
      </c>
      <c r="BD22" s="1391">
        <f ca="1"/>
        <v>0</v>
      </c>
      <c r="BE22" s="1391">
        <f ca="1"/>
        <v>0</v>
      </c>
      <c r="BF22" s="1391">
        <f ca="1"/>
        <v>0</v>
      </c>
      <c r="BG22" s="1391">
        <f ca="1"/>
        <v>0</v>
      </c>
      <c r="BH22" s="1391">
        <f ca="1"/>
        <v>0</v>
      </c>
      <c r="BI22" s="1391">
        <f ca="1"/>
        <v>0</v>
      </c>
      <c r="BJ22" s="1391">
        <f ca="1"/>
        <v>0</v>
      </c>
      <c r="BK22" s="1391">
        <f ca="1"/>
        <v>0</v>
      </c>
      <c r="BL22" s="1391">
        <f ca="1"/>
        <v>0</v>
      </c>
      <c r="BM22" s="1391">
        <f ca="1"/>
        <v>0</v>
      </c>
      <c r="BN22" s="1391">
        <f ca="1"/>
        <v>0</v>
      </c>
      <c r="BO22" s="1391">
        <f ca="1"/>
        <v>0</v>
      </c>
      <c r="BP22" s="1391">
        <f ca="1"/>
        <v>0</v>
      </c>
      <c r="BQ22" s="1391">
        <f ca="1"/>
        <v>0</v>
      </c>
      <c r="BR22" s="1391">
        <f ca="1"/>
        <v>0</v>
      </c>
      <c r="BS22" s="1392">
        <f ca="1"/>
        <v>0</v>
      </c>
    </row>
    <row r="23" spans="2:71">
      <c r="B23" s="1443">
        <f t="shared" si="0"/>
        <v>0</v>
      </c>
      <c r="C23" s="50"/>
      <c r="D23" s="1444"/>
      <c r="E23" s="1388"/>
      <c r="F23" s="1388"/>
      <c r="G23" s="1388"/>
      <c r="H23" s="1388"/>
      <c r="I23" s="1433"/>
      <c r="J23" s="1443"/>
      <c r="K23" s="1446">
        <f t="shared" si="5"/>
        <v>0</v>
      </c>
      <c r="L23" s="1446">
        <f t="shared" si="5"/>
        <v>0</v>
      </c>
      <c r="M23" s="1446">
        <f t="shared" si="6"/>
        <v>0</v>
      </c>
      <c r="N23" s="1447">
        <f t="shared" si="7"/>
        <v>0</v>
      </c>
      <c r="O23" s="1446">
        <f t="shared" si="8"/>
        <v>0</v>
      </c>
      <c r="P23" s="1446">
        <f t="shared" si="9"/>
        <v>0</v>
      </c>
      <c r="Q23" s="1447">
        <f t="shared" si="10"/>
        <v>0</v>
      </c>
      <c r="R23" s="1447">
        <f t="shared" si="10"/>
        <v>0</v>
      </c>
      <c r="S23" s="1447">
        <f t="shared" si="10"/>
        <v>0</v>
      </c>
      <c r="T23">
        <f t="shared" si="11"/>
        <v>0</v>
      </c>
      <c r="U23" s="1449">
        <v>0</v>
      </c>
      <c r="V23" s="1449">
        <v>0</v>
      </c>
      <c r="W23" s="1449">
        <f t="shared" si="12"/>
        <v>0</v>
      </c>
      <c r="X23" s="1447">
        <f t="shared" si="13"/>
        <v>0</v>
      </c>
      <c r="Y23" s="1447">
        <f t="shared" si="13"/>
        <v>0</v>
      </c>
      <c r="Z23" s="1447">
        <f t="shared" si="13"/>
        <v>0</v>
      </c>
      <c r="AA23">
        <f t="shared" si="14"/>
        <v>0</v>
      </c>
      <c r="AH23" s="1390"/>
      <c r="AI23" s="1391"/>
      <c r="AJ23" s="1391"/>
      <c r="AK23" s="1391"/>
      <c r="AL23" s="1391"/>
      <c r="AM23" s="1391"/>
      <c r="AN23" s="1391"/>
      <c r="AO23" s="1391"/>
      <c r="AP23" s="1391"/>
      <c r="AQ23" s="1391"/>
      <c r="AR23" s="1391"/>
      <c r="AS23" s="1391"/>
      <c r="AT23" s="1391"/>
      <c r="AU23" s="1391"/>
      <c r="AV23" s="1391"/>
      <c r="AW23" s="1391"/>
      <c r="AX23" s="1391"/>
      <c r="AY23" s="1391"/>
      <c r="AZ23" s="1391"/>
      <c r="BA23" s="1391"/>
      <c r="BB23" s="1391"/>
      <c r="BC23" s="1391"/>
      <c r="BD23" s="1391"/>
      <c r="BE23" s="1391"/>
      <c r="BF23" s="1391"/>
      <c r="BG23" s="1391"/>
      <c r="BH23" s="1391"/>
      <c r="BI23" s="1391"/>
      <c r="BJ23" s="1391"/>
      <c r="BK23" s="1391"/>
      <c r="BL23" s="1391"/>
      <c r="BM23" s="1391"/>
      <c r="BN23" s="1391"/>
      <c r="BO23" s="1391"/>
      <c r="BP23" s="1391"/>
      <c r="BQ23" s="1391"/>
      <c r="BR23" s="1391"/>
      <c r="BS23" s="1392"/>
    </row>
    <row r="24" spans="2:71" ht="15.6" thickBot="1">
      <c r="B24" s="1443">
        <f t="shared" si="0"/>
        <v>0</v>
      </c>
      <c r="C24" s="50"/>
      <c r="D24" s="1444"/>
      <c r="E24" s="1388"/>
      <c r="F24" s="1388"/>
      <c r="G24" s="1388"/>
      <c r="H24" s="1388"/>
      <c r="I24" s="1433"/>
      <c r="J24" s="1443"/>
      <c r="K24" s="1446">
        <f t="shared" si="5"/>
        <v>0</v>
      </c>
      <c r="L24" s="1446">
        <f t="shared" si="5"/>
        <v>0</v>
      </c>
      <c r="M24" s="1446">
        <f t="shared" si="6"/>
        <v>0</v>
      </c>
      <c r="N24" s="1447">
        <f t="shared" si="7"/>
        <v>0</v>
      </c>
      <c r="O24" s="1446">
        <f t="shared" si="8"/>
        <v>0</v>
      </c>
      <c r="P24" s="1446">
        <f t="shared" si="9"/>
        <v>0</v>
      </c>
      <c r="Q24" s="1447">
        <f t="shared" si="10"/>
        <v>0</v>
      </c>
      <c r="R24" s="1447">
        <f t="shared" si="10"/>
        <v>0</v>
      </c>
      <c r="S24" s="1447">
        <f t="shared" si="10"/>
        <v>0</v>
      </c>
      <c r="T24">
        <f t="shared" si="11"/>
        <v>0</v>
      </c>
      <c r="U24" s="1449">
        <v>0</v>
      </c>
      <c r="V24" s="1449">
        <v>0</v>
      </c>
      <c r="W24" s="1449">
        <f t="shared" si="12"/>
        <v>0</v>
      </c>
      <c r="X24" s="1447">
        <f t="shared" si="13"/>
        <v>0</v>
      </c>
      <c r="Y24" s="1447">
        <f t="shared" si="13"/>
        <v>0</v>
      </c>
      <c r="Z24" s="1447">
        <f t="shared" si="13"/>
        <v>0</v>
      </c>
      <c r="AA24">
        <f t="shared" si="14"/>
        <v>0</v>
      </c>
      <c r="AH24" s="1393"/>
      <c r="AI24" s="1394"/>
      <c r="AJ24" s="1394"/>
      <c r="AK24" s="1394"/>
      <c r="AL24" s="1394"/>
      <c r="AM24" s="1394"/>
      <c r="AN24" s="1394"/>
      <c r="AO24" s="1394"/>
      <c r="AP24" s="1394"/>
      <c r="AQ24" s="1394"/>
      <c r="AR24" s="1394"/>
      <c r="AS24" s="1394"/>
      <c r="AT24" s="1394"/>
      <c r="AU24" s="1394"/>
      <c r="AV24" s="1394"/>
      <c r="AW24" s="1394"/>
      <c r="AX24" s="1394"/>
      <c r="AY24" s="1394"/>
      <c r="AZ24" s="1394"/>
      <c r="BA24" s="1394"/>
      <c r="BB24" s="1394"/>
      <c r="BC24" s="1394"/>
      <c r="BD24" s="1394"/>
      <c r="BE24" s="1394"/>
      <c r="BF24" s="1394"/>
      <c r="BG24" s="1394"/>
      <c r="BH24" s="1394"/>
      <c r="BI24" s="1394"/>
      <c r="BJ24" s="1394"/>
      <c r="BK24" s="1394"/>
      <c r="BL24" s="1394"/>
      <c r="BM24" s="1394"/>
      <c r="BN24" s="1394"/>
      <c r="BO24" s="1394"/>
      <c r="BP24" s="1394"/>
      <c r="BQ24" s="1394"/>
      <c r="BR24" s="1394"/>
      <c r="BS24" s="1395"/>
    </row>
    <row r="25" spans="2:71" ht="15.6" thickBot="1">
      <c r="D25" s="92">
        <f ca="1">SUM(D7:D24)</f>
        <v>3120</v>
      </c>
      <c r="E25" s="92">
        <f ca="1">SUM(E7:E24)</f>
        <v>3275</v>
      </c>
      <c r="F25" s="92">
        <f ca="1">SUM(F7:F24)</f>
        <v>3513</v>
      </c>
      <c r="G25" s="92">
        <f ca="1">SUM(G7:G24)</f>
        <v>672</v>
      </c>
      <c r="H25" s="92"/>
      <c r="I25" s="1450">
        <f t="shared" ref="I25:R25" ca="1" si="18">SUM(I7:I24)</f>
        <v>10580</v>
      </c>
      <c r="J25" s="1451">
        <f t="shared" ca="1" si="18"/>
        <v>9888</v>
      </c>
      <c r="K25" s="1451">
        <f t="shared" ca="1" si="18"/>
        <v>6276</v>
      </c>
      <c r="L25" s="1451">
        <f t="shared" ca="1" si="18"/>
        <v>1938</v>
      </c>
      <c r="M25" s="1451">
        <f ca="1">SUM(M7:M24)</f>
        <v>8214</v>
      </c>
      <c r="N25" s="1451">
        <f t="shared" ca="1" si="18"/>
        <v>9908</v>
      </c>
      <c r="O25" s="1451">
        <f t="shared" ca="1" si="18"/>
        <v>672</v>
      </c>
      <c r="P25" s="1451">
        <f ca="1">SUM(P7:P24)</f>
        <v>10580</v>
      </c>
      <c r="Q25" s="1451">
        <f t="shared" ca="1" si="18"/>
        <v>3632</v>
      </c>
      <c r="R25" s="1451">
        <f t="shared" ca="1" si="18"/>
        <v>-1266</v>
      </c>
      <c r="S25" s="1451">
        <f ca="1">SUM(S7:S24)</f>
        <v>2366</v>
      </c>
      <c r="U25" s="1451">
        <f t="shared" ref="U25:Z25" si="19">SUM(U7:U24)</f>
        <v>5233</v>
      </c>
      <c r="V25" s="1451">
        <f t="shared" si="19"/>
        <v>740</v>
      </c>
      <c r="W25" s="1451">
        <f t="shared" si="19"/>
        <v>5973</v>
      </c>
      <c r="X25" s="1451">
        <f t="shared" ca="1" si="19"/>
        <v>4675</v>
      </c>
      <c r="Y25" s="1451">
        <f t="shared" ca="1" si="19"/>
        <v>-68</v>
      </c>
      <c r="Z25" s="1451">
        <f t="shared" ca="1" si="19"/>
        <v>4607</v>
      </c>
      <c r="AH25" s="1393"/>
      <c r="AI25" s="1394"/>
      <c r="AJ25" s="1394"/>
      <c r="AK25" s="1394"/>
      <c r="AL25" s="1394"/>
      <c r="AM25" s="1394"/>
      <c r="AN25" s="1394"/>
      <c r="AO25" s="1394">
        <f t="shared" ref="AO25:BS25" ca="1" si="20">SUM(AO7:AO24)</f>
        <v>0</v>
      </c>
      <c r="AP25" s="1394">
        <f t="shared" ca="1" si="20"/>
        <v>0</v>
      </c>
      <c r="AQ25" s="1394">
        <f t="shared" ca="1" si="20"/>
        <v>0</v>
      </c>
      <c r="AR25" s="1394">
        <f t="shared" ca="1" si="20"/>
        <v>0</v>
      </c>
      <c r="AS25" s="1394">
        <f t="shared" ca="1" si="20"/>
        <v>0</v>
      </c>
      <c r="AT25" s="1394">
        <f t="shared" ca="1" si="20"/>
        <v>786</v>
      </c>
      <c r="AU25" s="1394">
        <f t="shared" ca="1" si="20"/>
        <v>580</v>
      </c>
      <c r="AV25" s="1394">
        <f t="shared" ca="1" si="20"/>
        <v>548</v>
      </c>
      <c r="AW25" s="1394">
        <f t="shared" ca="1" si="20"/>
        <v>0</v>
      </c>
      <c r="AX25" s="1394">
        <f t="shared" ca="1" si="20"/>
        <v>0</v>
      </c>
      <c r="AY25" s="1394">
        <f t="shared" ca="1" si="20"/>
        <v>530</v>
      </c>
      <c r="AZ25" s="1394">
        <f t="shared" ca="1" si="20"/>
        <v>712</v>
      </c>
      <c r="BA25" s="1394">
        <f t="shared" ca="1" si="20"/>
        <v>524</v>
      </c>
      <c r="BB25" s="1394">
        <f t="shared" ca="1" si="20"/>
        <v>472</v>
      </c>
      <c r="BC25" s="1394">
        <f t="shared" ca="1" si="20"/>
        <v>564</v>
      </c>
      <c r="BD25" s="1394">
        <f t="shared" ca="1" si="20"/>
        <v>0</v>
      </c>
      <c r="BE25" s="1394">
        <f t="shared" ca="1" si="20"/>
        <v>0</v>
      </c>
      <c r="BF25" s="1394">
        <f t="shared" ca="1" si="20"/>
        <v>556</v>
      </c>
      <c r="BG25" s="1394">
        <f t="shared" ca="1" si="20"/>
        <v>784</v>
      </c>
      <c r="BH25" s="1394">
        <f t="shared" ca="1" si="20"/>
        <v>550</v>
      </c>
      <c r="BI25" s="1394">
        <f t="shared" ca="1" si="20"/>
        <v>564</v>
      </c>
      <c r="BJ25" s="1394">
        <f t="shared" ca="1" si="20"/>
        <v>418</v>
      </c>
      <c r="BK25" s="1394">
        <f t="shared" ca="1" si="20"/>
        <v>0</v>
      </c>
      <c r="BL25" s="1394">
        <f t="shared" ca="1" si="20"/>
        <v>0</v>
      </c>
      <c r="BM25" s="1394">
        <f t="shared" ca="1" si="20"/>
        <v>450</v>
      </c>
      <c r="BN25" s="1394">
        <f t="shared" ca="1" si="20"/>
        <v>436</v>
      </c>
      <c r="BO25" s="1394">
        <f t="shared" ca="1" si="20"/>
        <v>720</v>
      </c>
      <c r="BP25" s="1394">
        <f t="shared" ca="1" si="20"/>
        <v>440</v>
      </c>
      <c r="BQ25" s="1394">
        <f t="shared" ca="1" si="20"/>
        <v>254</v>
      </c>
      <c r="BR25" s="1394">
        <f t="shared" ca="1" si="20"/>
        <v>0</v>
      </c>
      <c r="BS25" s="1395">
        <f t="shared" ca="1" si="20"/>
        <v>0</v>
      </c>
    </row>
    <row r="26" spans="2:71" ht="15.6" thickBot="1">
      <c r="I26" s="92"/>
      <c r="AO26">
        <f ca="1">SUM($AO$25:AO25)</f>
        <v>0</v>
      </c>
      <c r="AP26">
        <f ca="1">SUM($AO$25:AP25)</f>
        <v>0</v>
      </c>
      <c r="AQ26">
        <f ca="1">SUM($AO$25:AQ25)</f>
        <v>0</v>
      </c>
      <c r="AR26">
        <f ca="1">SUM($AO$25:AR25)</f>
        <v>0</v>
      </c>
      <c r="AS26">
        <f ca="1">SUM($AO$25:AS25)</f>
        <v>0</v>
      </c>
      <c r="AT26">
        <f ca="1">SUM($AO$25:AT25)</f>
        <v>786</v>
      </c>
      <c r="AU26">
        <f ca="1">SUM($AO$25:AU25)</f>
        <v>1366</v>
      </c>
      <c r="AV26">
        <f ca="1">SUM($AO$25:AV25)</f>
        <v>1914</v>
      </c>
      <c r="AW26">
        <f ca="1">SUM($AO$25:AW25)</f>
        <v>1914</v>
      </c>
      <c r="AX26">
        <f ca="1">SUM($AO$25:AX25)</f>
        <v>1914</v>
      </c>
      <c r="AY26">
        <f ca="1">SUM($AO$25:AY25)</f>
        <v>2444</v>
      </c>
      <c r="AZ26">
        <f ca="1">SUM($AO$25:AZ25)</f>
        <v>3156</v>
      </c>
      <c r="BA26">
        <f ca="1">SUM($AO$25:BA25)</f>
        <v>3680</v>
      </c>
      <c r="BB26">
        <f ca="1">SUM($AO$25:BB25)</f>
        <v>4152</v>
      </c>
      <c r="BC26">
        <f ca="1">SUM($AO$25:BC25)</f>
        <v>4716</v>
      </c>
      <c r="BD26">
        <f ca="1">SUM($AO$25:BD25)</f>
        <v>4716</v>
      </c>
      <c r="BE26">
        <f ca="1">SUM($AO$25:BE25)</f>
        <v>4716</v>
      </c>
      <c r="BF26">
        <f ca="1">SUM($AO$25:BF25)</f>
        <v>5272</v>
      </c>
      <c r="BG26">
        <f ca="1">SUM($AO$25:BG25)</f>
        <v>6056</v>
      </c>
      <c r="BH26">
        <f ca="1">SUM($AO$25:BH25)</f>
        <v>6606</v>
      </c>
      <c r="BI26">
        <f ca="1">SUM($AO$25:BI25)</f>
        <v>7170</v>
      </c>
      <c r="BJ26">
        <f ca="1">SUM($AO$25:BJ25)</f>
        <v>7588</v>
      </c>
      <c r="BK26">
        <f ca="1">SUM($AO$25:BK25)</f>
        <v>7588</v>
      </c>
      <c r="BL26">
        <f ca="1">SUM($AO$25:BL25)</f>
        <v>7588</v>
      </c>
      <c r="BM26">
        <f ca="1">SUM($AO$25:BM25)</f>
        <v>8038</v>
      </c>
      <c r="BN26">
        <f ca="1">SUM($AO$25:BN25)</f>
        <v>8474</v>
      </c>
      <c r="BO26">
        <f ca="1">SUM($AO$25:BO25)</f>
        <v>9194</v>
      </c>
      <c r="BP26">
        <f ca="1">SUM($AO$25:BP25)</f>
        <v>9634</v>
      </c>
      <c r="BQ26">
        <f ca="1">SUM($AO$25:BQ25)</f>
        <v>9888</v>
      </c>
      <c r="BR26">
        <f ca="1">SUM($AO$25:BR25)</f>
        <v>9888</v>
      </c>
      <c r="BS26">
        <f ca="1">SUM($AO$25:BS25)</f>
        <v>9888</v>
      </c>
    </row>
    <row r="27" spans="2:71" ht="16.8" thickBot="1">
      <c r="I27" s="192">
        <f ca="1">I25-I26</f>
        <v>10580</v>
      </c>
      <c r="AH27" s="1385" t="str">
        <f>G6</f>
        <v>完成品在庫</v>
      </c>
      <c r="AI27" s="1386"/>
      <c r="AJ27" s="1386"/>
      <c r="AK27" s="1386"/>
      <c r="AL27" s="1386"/>
      <c r="AM27" s="1386"/>
      <c r="AN27" s="1386"/>
      <c r="AO27" s="1386"/>
      <c r="AP27" s="1386"/>
      <c r="AQ27" s="1386"/>
      <c r="AR27" s="1386"/>
      <c r="AS27" s="1386"/>
      <c r="AT27" s="1386"/>
      <c r="AU27" s="1386"/>
      <c r="AV27" s="1386"/>
      <c r="AW27" s="1386"/>
      <c r="AX27" s="1386"/>
      <c r="AY27" s="1386"/>
      <c r="AZ27" s="1386"/>
      <c r="BA27" s="1386"/>
      <c r="BB27" s="1386"/>
      <c r="BC27" s="1386"/>
      <c r="BD27" s="1386"/>
      <c r="BE27" s="1386"/>
      <c r="BF27" s="1386"/>
      <c r="BG27" s="1386"/>
      <c r="BH27" s="1386"/>
      <c r="BI27" s="1386"/>
      <c r="BJ27" s="1386"/>
      <c r="BK27" s="1386"/>
      <c r="BL27" s="1386"/>
      <c r="BM27" s="1386"/>
      <c r="BN27" s="1386"/>
      <c r="BO27" s="1386"/>
      <c r="BP27" s="1386"/>
      <c r="BQ27" s="1386"/>
      <c r="BR27" s="1386"/>
      <c r="BS27" s="1387"/>
    </row>
    <row r="28" spans="2:71">
      <c r="AH28" s="1389" t="str">
        <f>集計!M$5</f>
        <v>検索</v>
      </c>
      <c r="AI28" s="1389" t="str">
        <f>集計!N$5</f>
        <v>機種・部品</v>
      </c>
      <c r="AJ28" s="1389" t="str">
        <f>集計!O$5</f>
        <v>参照セル</v>
      </c>
      <c r="AK28" s="1389" t="str">
        <f>集計!P$5</f>
        <v>No.</v>
      </c>
      <c r="AL28" s="1389" t="str">
        <f>集計!Q$5</f>
        <v>機種名</v>
      </c>
      <c r="AM28" s="1389" t="str">
        <f>集計!R$5</f>
        <v>項目</v>
      </c>
      <c r="AN28" s="1389" t="str">
        <f>集計!S$5</f>
        <v>合計</v>
      </c>
      <c r="AO28" s="1389">
        <f>集計!T$5</f>
        <v>1</v>
      </c>
      <c r="AP28" s="1389">
        <f>集計!U$5</f>
        <v>2</v>
      </c>
      <c r="AQ28" s="1389">
        <f>集計!V$5</f>
        <v>3</v>
      </c>
      <c r="AR28" s="1389">
        <f>集計!W$5</f>
        <v>4</v>
      </c>
      <c r="AS28" s="1389">
        <f>集計!X$5</f>
        <v>5</v>
      </c>
      <c r="AT28" s="1389">
        <f>集計!Y$5</f>
        <v>6</v>
      </c>
      <c r="AU28" s="1389">
        <f>集計!Z$5</f>
        <v>7</v>
      </c>
      <c r="AV28" s="1389">
        <f>集計!AA$5</f>
        <v>8</v>
      </c>
      <c r="AW28" s="1389">
        <f>集計!AB$5</f>
        <v>9</v>
      </c>
      <c r="AX28" s="1389">
        <f>集計!AC$5</f>
        <v>10</v>
      </c>
      <c r="AY28" s="1389">
        <f>集計!AD$5</f>
        <v>11</v>
      </c>
      <c r="AZ28" s="1389">
        <f>集計!AE$5</f>
        <v>12</v>
      </c>
      <c r="BA28" s="1389">
        <f>集計!AF$5</f>
        <v>13</v>
      </c>
      <c r="BB28" s="1389">
        <f>集計!AG$5</f>
        <v>14</v>
      </c>
      <c r="BC28" s="1389">
        <f>集計!AH$5</f>
        <v>15</v>
      </c>
      <c r="BD28" s="1389">
        <f>集計!AI$5</f>
        <v>16</v>
      </c>
      <c r="BE28" s="1389">
        <f>集計!AJ$5</f>
        <v>17</v>
      </c>
      <c r="BF28" s="1389">
        <f>集計!AK$5</f>
        <v>18</v>
      </c>
      <c r="BG28" s="1389">
        <f>集計!AL$5</f>
        <v>19</v>
      </c>
      <c r="BH28" s="1389">
        <f>集計!AM$5</f>
        <v>20</v>
      </c>
      <c r="BI28" s="1389">
        <f>集計!AN$5</f>
        <v>21</v>
      </c>
      <c r="BJ28" s="1389">
        <f>集計!AO$5</f>
        <v>22</v>
      </c>
      <c r="BK28" s="1389">
        <f>集計!AP$5</f>
        <v>23</v>
      </c>
      <c r="BL28" s="1389">
        <f>集計!AQ$5</f>
        <v>24</v>
      </c>
      <c r="BM28" s="1389">
        <f>集計!AR$5</f>
        <v>25</v>
      </c>
      <c r="BN28" s="1389">
        <f>集計!AS$5</f>
        <v>26</v>
      </c>
      <c r="BO28" s="1389">
        <f>集計!AT$5</f>
        <v>27</v>
      </c>
      <c r="BP28" s="1389">
        <f>集計!AU$5</f>
        <v>28</v>
      </c>
      <c r="BQ28" s="1389">
        <f>集計!AV$5</f>
        <v>29</v>
      </c>
      <c r="BR28" s="1389">
        <f>集計!AW$5</f>
        <v>30</v>
      </c>
      <c r="BS28" s="1389">
        <f>集計!AX$5</f>
        <v>31</v>
      </c>
    </row>
    <row r="29" spans="2:71">
      <c r="AH29" s="1390" t="str" cm="1">
        <f t="array" aca="1" ref="AH29:BS44" ca="1">_xlfn._xlws.FILTER(テーブル3[[#Data],[#Totals]],テーブル3[[#Data],[#Totals],[列4]]=$AH$27,"")</f>
        <v>MKC_PB完成品在庫</v>
      </c>
      <c r="AI29" s="1391" t="str">
        <f ca="1"/>
        <v>MKC①</v>
      </c>
      <c r="AJ29" s="1391" t="str">
        <f ca="1"/>
        <v>$F$162:$AL$191</v>
      </c>
      <c r="AK29" s="1391">
        <f ca="1"/>
        <v>1</v>
      </c>
      <c r="AL29" s="1391" t="str">
        <f ca="1"/>
        <v>MKC_PB</v>
      </c>
      <c r="AM29" s="1391" t="str">
        <f ca="1"/>
        <v>完成品在庫</v>
      </c>
      <c r="AN29" s="1391">
        <f ca="1"/>
        <v>1176</v>
      </c>
      <c r="AO29" s="1391">
        <f ca="1"/>
        <v>12</v>
      </c>
      <c r="AP29" s="1391">
        <f ca="1"/>
        <v>12</v>
      </c>
      <c r="AQ29" s="1391">
        <f ca="1"/>
        <v>12</v>
      </c>
      <c r="AR29" s="1391">
        <f ca="1"/>
        <v>12</v>
      </c>
      <c r="AS29" s="1391">
        <f ca="1"/>
        <v>12</v>
      </c>
      <c r="AT29" s="1391">
        <f ca="1"/>
        <v>12</v>
      </c>
      <c r="AU29" s="1391">
        <f ca="1"/>
        <v>12</v>
      </c>
      <c r="AV29" s="1391">
        <f ca="1"/>
        <v>12</v>
      </c>
      <c r="AW29" s="1391">
        <f ca="1"/>
        <v>12</v>
      </c>
      <c r="AX29" s="1391">
        <f ca="1"/>
        <v>12</v>
      </c>
      <c r="AY29" s="1391">
        <f ca="1"/>
        <v>24</v>
      </c>
      <c r="AZ29" s="1391">
        <f ca="1"/>
        <v>12</v>
      </c>
      <c r="BA29" s="1391">
        <f ca="1"/>
        <v>0</v>
      </c>
      <c r="BB29" s="1391">
        <f ca="1"/>
        <v>12</v>
      </c>
      <c r="BC29" s="1391">
        <f ca="1"/>
        <v>0</v>
      </c>
      <c r="BD29" s="1391">
        <f ca="1"/>
        <v>0</v>
      </c>
      <c r="BE29" s="1391">
        <f ca="1"/>
        <v>0</v>
      </c>
      <c r="BF29" s="1391">
        <f ca="1"/>
        <v>0</v>
      </c>
      <c r="BG29" s="1391">
        <f ca="1"/>
        <v>0</v>
      </c>
      <c r="BH29" s="1391">
        <f ca="1"/>
        <v>0</v>
      </c>
      <c r="BI29" s="1391">
        <f ca="1"/>
        <v>0</v>
      </c>
      <c r="BJ29" s="1391">
        <f ca="1"/>
        <v>0</v>
      </c>
      <c r="BK29" s="1391">
        <f ca="1"/>
        <v>0</v>
      </c>
      <c r="BL29" s="1391">
        <f ca="1"/>
        <v>0</v>
      </c>
      <c r="BM29" s="1391">
        <f ca="1"/>
        <v>48</v>
      </c>
      <c r="BN29" s="1391">
        <f ca="1"/>
        <v>96</v>
      </c>
      <c r="BO29" s="1391">
        <f ca="1"/>
        <v>144</v>
      </c>
      <c r="BP29" s="1391">
        <f ca="1"/>
        <v>180</v>
      </c>
      <c r="BQ29" s="1391">
        <f ca="1"/>
        <v>180</v>
      </c>
      <c r="BR29" s="1391">
        <f ca="1"/>
        <v>180</v>
      </c>
      <c r="BS29" s="1392">
        <f ca="1"/>
        <v>180</v>
      </c>
    </row>
    <row r="30" spans="2:71">
      <c r="AH30" s="1390" t="str">
        <f ca="1"/>
        <v>MKC_FF完成品在庫</v>
      </c>
      <c r="AI30" s="1391" t="str">
        <f ca="1"/>
        <v>MKC①</v>
      </c>
      <c r="AJ30" s="1391" t="str">
        <f ca="1"/>
        <v>$F$162:$AL$191</v>
      </c>
      <c r="AK30" s="1391">
        <f ca="1"/>
        <v>2</v>
      </c>
      <c r="AL30" s="1391" t="str">
        <f ca="1"/>
        <v>MKC_FF</v>
      </c>
      <c r="AM30" s="1391" t="str">
        <f ca="1"/>
        <v>完成品在庫</v>
      </c>
      <c r="AN30" s="1391">
        <f ca="1"/>
        <v>32</v>
      </c>
      <c r="AO30" s="1391">
        <f ca="1"/>
        <v>0</v>
      </c>
      <c r="AP30" s="1391">
        <f ca="1"/>
        <v>0</v>
      </c>
      <c r="AQ30" s="1391">
        <f ca="1"/>
        <v>0</v>
      </c>
      <c r="AR30" s="1391">
        <f ca="1"/>
        <v>0</v>
      </c>
      <c r="AS30" s="1391">
        <f ca="1"/>
        <v>0</v>
      </c>
      <c r="AT30" s="1391">
        <f ca="1"/>
        <v>32</v>
      </c>
      <c r="AU30" s="1391">
        <f ca="1"/>
        <v>0</v>
      </c>
      <c r="AV30" s="1391">
        <f ca="1"/>
        <v>0</v>
      </c>
      <c r="AW30" s="1391">
        <f ca="1"/>
        <v>0</v>
      </c>
      <c r="AX30" s="1391">
        <f ca="1"/>
        <v>0</v>
      </c>
      <c r="AY30" s="1391">
        <f ca="1"/>
        <v>0</v>
      </c>
      <c r="AZ30" s="1391">
        <f ca="1"/>
        <v>0</v>
      </c>
      <c r="BA30" s="1391">
        <f ca="1"/>
        <v>0</v>
      </c>
      <c r="BB30" s="1391">
        <f ca="1"/>
        <v>0</v>
      </c>
      <c r="BC30" s="1391">
        <f ca="1"/>
        <v>0</v>
      </c>
      <c r="BD30" s="1391">
        <f ca="1"/>
        <v>0</v>
      </c>
      <c r="BE30" s="1391">
        <f ca="1"/>
        <v>0</v>
      </c>
      <c r="BF30" s="1391">
        <f ca="1"/>
        <v>0</v>
      </c>
      <c r="BG30" s="1391">
        <f ca="1"/>
        <v>0</v>
      </c>
      <c r="BH30" s="1391">
        <f ca="1"/>
        <v>0</v>
      </c>
      <c r="BI30" s="1391">
        <f ca="1"/>
        <v>0</v>
      </c>
      <c r="BJ30" s="1391">
        <f ca="1"/>
        <v>0</v>
      </c>
      <c r="BK30" s="1391">
        <f ca="1"/>
        <v>0</v>
      </c>
      <c r="BL30" s="1391">
        <f ca="1"/>
        <v>0</v>
      </c>
      <c r="BM30" s="1391">
        <f ca="1"/>
        <v>0</v>
      </c>
      <c r="BN30" s="1391">
        <f ca="1"/>
        <v>0</v>
      </c>
      <c r="BO30" s="1391">
        <f ca="1"/>
        <v>0</v>
      </c>
      <c r="BP30" s="1391">
        <f ca="1"/>
        <v>0</v>
      </c>
      <c r="BQ30" s="1391">
        <f ca="1"/>
        <v>0</v>
      </c>
      <c r="BR30" s="1391">
        <f ca="1"/>
        <v>0</v>
      </c>
      <c r="BS30" s="1392">
        <f ca="1"/>
        <v>0</v>
      </c>
    </row>
    <row r="31" spans="2:71">
      <c r="AH31" s="1390" t="str">
        <f ca="1"/>
        <v>MKC_FL完成品在庫</v>
      </c>
      <c r="AI31" s="1391" t="str">
        <f ca="1"/>
        <v>MKC①</v>
      </c>
      <c r="AJ31" s="1391" t="str">
        <f ca="1"/>
        <v>$F$162:$AL$191</v>
      </c>
      <c r="AK31" s="1391">
        <f ca="1"/>
        <v>3</v>
      </c>
      <c r="AL31" s="1391" t="str">
        <f ca="1"/>
        <v>MKC_FL</v>
      </c>
      <c r="AM31" s="1391" t="str">
        <f ca="1"/>
        <v>完成品在庫</v>
      </c>
      <c r="AN31" s="1391">
        <f ca="1"/>
        <v>54</v>
      </c>
      <c r="AO31" s="1391">
        <f ca="1"/>
        <v>0</v>
      </c>
      <c r="AP31" s="1391">
        <f ca="1"/>
        <v>0</v>
      </c>
      <c r="AQ31" s="1391">
        <f ca="1"/>
        <v>0</v>
      </c>
      <c r="AR31" s="1391">
        <f ca="1"/>
        <v>0</v>
      </c>
      <c r="AS31" s="1391">
        <f ca="1"/>
        <v>0</v>
      </c>
      <c r="AT31" s="1391">
        <f ca="1"/>
        <v>0</v>
      </c>
      <c r="AU31" s="1391">
        <f ca="1"/>
        <v>0</v>
      </c>
      <c r="AV31" s="1391">
        <f ca="1"/>
        <v>0</v>
      </c>
      <c r="AW31" s="1391">
        <f ca="1"/>
        <v>0</v>
      </c>
      <c r="AX31" s="1391">
        <f ca="1"/>
        <v>0</v>
      </c>
      <c r="AY31" s="1391">
        <f ca="1"/>
        <v>0</v>
      </c>
      <c r="AZ31" s="1391">
        <f ca="1"/>
        <v>0</v>
      </c>
      <c r="BA31" s="1391">
        <f ca="1"/>
        <v>0</v>
      </c>
      <c r="BB31" s="1391">
        <f ca="1"/>
        <v>0</v>
      </c>
      <c r="BC31" s="1391">
        <f ca="1"/>
        <v>0</v>
      </c>
      <c r="BD31" s="1391">
        <f ca="1"/>
        <v>0</v>
      </c>
      <c r="BE31" s="1391">
        <f ca="1"/>
        <v>0</v>
      </c>
      <c r="BF31" s="1391">
        <f ca="1"/>
        <v>0</v>
      </c>
      <c r="BG31" s="1391">
        <f ca="1"/>
        <v>0</v>
      </c>
      <c r="BH31" s="1391">
        <f ca="1"/>
        <v>0</v>
      </c>
      <c r="BI31" s="1391">
        <f ca="1"/>
        <v>0</v>
      </c>
      <c r="BJ31" s="1391">
        <f ca="1"/>
        <v>0</v>
      </c>
      <c r="BK31" s="1391">
        <f ca="1"/>
        <v>18</v>
      </c>
      <c r="BL31" s="1391">
        <f ca="1"/>
        <v>18</v>
      </c>
      <c r="BM31" s="1391">
        <f ca="1"/>
        <v>18</v>
      </c>
      <c r="BN31" s="1391">
        <f ca="1"/>
        <v>0</v>
      </c>
      <c r="BO31" s="1391">
        <f ca="1"/>
        <v>0</v>
      </c>
      <c r="BP31" s="1391">
        <f ca="1"/>
        <v>0</v>
      </c>
      <c r="BQ31" s="1391">
        <f ca="1"/>
        <v>0</v>
      </c>
      <c r="BR31" s="1391">
        <f ca="1"/>
        <v>0</v>
      </c>
      <c r="BS31" s="1392">
        <f ca="1"/>
        <v>0</v>
      </c>
    </row>
    <row r="32" spans="2:71">
      <c r="AH32" s="1390" t="str">
        <f ca="1"/>
        <v>MKC_MPR完成品在庫</v>
      </c>
      <c r="AI32" s="1391" t="str">
        <f ca="1"/>
        <v>MKC②</v>
      </c>
      <c r="AJ32" s="1391" t="str">
        <f ca="1"/>
        <v>$F$160:$AL$189</v>
      </c>
      <c r="AK32" s="1391">
        <f ca="1"/>
        <v>4</v>
      </c>
      <c r="AL32" s="1391" t="str">
        <f ca="1"/>
        <v>MKC_MPR</v>
      </c>
      <c r="AM32" s="1391" t="str">
        <f ca="1"/>
        <v>完成品在庫</v>
      </c>
      <c r="AN32" s="1391">
        <f ca="1"/>
        <v>5724</v>
      </c>
      <c r="AO32" s="1391">
        <f ca="1"/>
        <v>216</v>
      </c>
      <c r="AP32" s="1391">
        <f ca="1"/>
        <v>216</v>
      </c>
      <c r="AQ32" s="1391">
        <f ca="1"/>
        <v>216</v>
      </c>
      <c r="AR32" s="1391">
        <f ca="1"/>
        <v>216</v>
      </c>
      <c r="AS32" s="1391">
        <f ca="1"/>
        <v>216</v>
      </c>
      <c r="AT32" s="1391">
        <f ca="1"/>
        <v>108</v>
      </c>
      <c r="AU32" s="1391">
        <f ca="1"/>
        <v>108</v>
      </c>
      <c r="AV32" s="1391">
        <f ca="1"/>
        <v>108</v>
      </c>
      <c r="AW32" s="1391">
        <f ca="1"/>
        <v>108</v>
      </c>
      <c r="AX32" s="1391">
        <f ca="1"/>
        <v>108</v>
      </c>
      <c r="AY32" s="1391">
        <f ca="1"/>
        <v>216</v>
      </c>
      <c r="AZ32" s="1391">
        <f ca="1"/>
        <v>108</v>
      </c>
      <c r="BA32" s="1391">
        <f ca="1"/>
        <v>108</v>
      </c>
      <c r="BB32" s="1391">
        <f ca="1"/>
        <v>216</v>
      </c>
      <c r="BC32" s="1391">
        <f ca="1"/>
        <v>216</v>
      </c>
      <c r="BD32" s="1391">
        <f ca="1"/>
        <v>216</v>
      </c>
      <c r="BE32" s="1391">
        <f ca="1"/>
        <v>216</v>
      </c>
      <c r="BF32" s="1391">
        <f ca="1"/>
        <v>216</v>
      </c>
      <c r="BG32" s="1391">
        <f ca="1"/>
        <v>108</v>
      </c>
      <c r="BH32" s="1391">
        <f ca="1"/>
        <v>108</v>
      </c>
      <c r="BI32" s="1391">
        <f ca="1"/>
        <v>108</v>
      </c>
      <c r="BJ32" s="1391">
        <f ca="1"/>
        <v>216</v>
      </c>
      <c r="BK32" s="1391">
        <f ca="1"/>
        <v>216</v>
      </c>
      <c r="BL32" s="1391">
        <f ca="1"/>
        <v>216</v>
      </c>
      <c r="BM32" s="1391">
        <f ca="1"/>
        <v>216</v>
      </c>
      <c r="BN32" s="1391">
        <f ca="1"/>
        <v>324</v>
      </c>
      <c r="BO32" s="1391">
        <f ca="1"/>
        <v>216</v>
      </c>
      <c r="BP32" s="1391">
        <f ca="1"/>
        <v>216</v>
      </c>
      <c r="BQ32" s="1391">
        <f ca="1"/>
        <v>216</v>
      </c>
      <c r="BR32" s="1391">
        <f ca="1"/>
        <v>216</v>
      </c>
      <c r="BS32" s="1392">
        <f ca="1"/>
        <v>216</v>
      </c>
    </row>
    <row r="33" spans="34:71">
      <c r="AH33" s="1390" t="str">
        <f ca="1"/>
        <v>MKC_MPL完成品在庫</v>
      </c>
      <c r="AI33" s="1391" t="str">
        <f ca="1"/>
        <v>MKC②</v>
      </c>
      <c r="AJ33" s="1391" t="str">
        <f ca="1"/>
        <v>$F$160:$AL$189</v>
      </c>
      <c r="AK33" s="1391">
        <f ca="1"/>
        <v>5</v>
      </c>
      <c r="AL33" s="1391" t="str">
        <f ca="1"/>
        <v>MKC_MPL</v>
      </c>
      <c r="AM33" s="1391" t="str">
        <f ca="1"/>
        <v>完成品在庫</v>
      </c>
      <c r="AN33" s="1391">
        <f ca="1"/>
        <v>4860</v>
      </c>
      <c r="AO33" s="1391">
        <f ca="1"/>
        <v>108</v>
      </c>
      <c r="AP33" s="1391">
        <f ca="1"/>
        <v>108</v>
      </c>
      <c r="AQ33" s="1391">
        <f ca="1"/>
        <v>108</v>
      </c>
      <c r="AR33" s="1391">
        <f ca="1"/>
        <v>108</v>
      </c>
      <c r="AS33" s="1391">
        <f ca="1"/>
        <v>108</v>
      </c>
      <c r="AT33" s="1391">
        <f ca="1"/>
        <v>0</v>
      </c>
      <c r="AU33" s="1391">
        <f ca="1"/>
        <v>108</v>
      </c>
      <c r="AV33" s="1391">
        <f ca="1"/>
        <v>108</v>
      </c>
      <c r="AW33" s="1391">
        <f ca="1"/>
        <v>108</v>
      </c>
      <c r="AX33" s="1391">
        <f ca="1"/>
        <v>108</v>
      </c>
      <c r="AY33" s="1391">
        <f ca="1"/>
        <v>108</v>
      </c>
      <c r="AZ33" s="1391">
        <f ca="1"/>
        <v>108</v>
      </c>
      <c r="BA33" s="1391">
        <f ca="1"/>
        <v>108</v>
      </c>
      <c r="BB33" s="1391">
        <f ca="1"/>
        <v>108</v>
      </c>
      <c r="BC33" s="1391">
        <f ca="1"/>
        <v>108</v>
      </c>
      <c r="BD33" s="1391">
        <f ca="1"/>
        <v>108</v>
      </c>
      <c r="BE33" s="1391">
        <f ca="1"/>
        <v>108</v>
      </c>
      <c r="BF33" s="1391">
        <f ca="1"/>
        <v>216</v>
      </c>
      <c r="BG33" s="1391">
        <f ca="1"/>
        <v>108</v>
      </c>
      <c r="BH33" s="1391">
        <f ca="1"/>
        <v>216</v>
      </c>
      <c r="BI33" s="1391">
        <f ca="1"/>
        <v>216</v>
      </c>
      <c r="BJ33" s="1391">
        <f ca="1"/>
        <v>216</v>
      </c>
      <c r="BK33" s="1391">
        <f ca="1"/>
        <v>216</v>
      </c>
      <c r="BL33" s="1391">
        <f ca="1"/>
        <v>216</v>
      </c>
      <c r="BM33" s="1391">
        <f ca="1"/>
        <v>324</v>
      </c>
      <c r="BN33" s="1391">
        <f ca="1"/>
        <v>324</v>
      </c>
      <c r="BO33" s="1391">
        <f ca="1"/>
        <v>216</v>
      </c>
      <c r="BP33" s="1391">
        <f ca="1"/>
        <v>216</v>
      </c>
      <c r="BQ33" s="1391">
        <f ca="1"/>
        <v>216</v>
      </c>
      <c r="BR33" s="1391">
        <f ca="1"/>
        <v>216</v>
      </c>
      <c r="BS33" s="1392">
        <f ca="1"/>
        <v>216</v>
      </c>
    </row>
    <row r="34" spans="34:71">
      <c r="AH34" s="1390" t="str">
        <f ca="1"/>
        <v>MKC_SWA完成品在庫</v>
      </c>
      <c r="AI34" s="1391" t="str">
        <f ca="1"/>
        <v>MKC②</v>
      </c>
      <c r="AJ34" s="1391" t="str">
        <f ca="1"/>
        <v>$F$160:$AL$189</v>
      </c>
      <c r="AK34" s="1391">
        <f ca="1"/>
        <v>6</v>
      </c>
      <c r="AL34" s="1391" t="str">
        <f ca="1"/>
        <v>MKC_SWA</v>
      </c>
      <c r="AM34" s="1391" t="str">
        <f ca="1"/>
        <v>完成品在庫</v>
      </c>
      <c r="AN34" s="1391">
        <f ca="1"/>
        <v>8784</v>
      </c>
      <c r="AO34" s="1391">
        <f ca="1"/>
        <v>312</v>
      </c>
      <c r="AP34" s="1391">
        <f ca="1"/>
        <v>312</v>
      </c>
      <c r="AQ34" s="1391">
        <f ca="1"/>
        <v>312</v>
      </c>
      <c r="AR34" s="1391">
        <f ca="1"/>
        <v>312</v>
      </c>
      <c r="AS34" s="1391">
        <f ca="1"/>
        <v>312</v>
      </c>
      <c r="AT34" s="1391">
        <f ca="1"/>
        <v>288</v>
      </c>
      <c r="AU34" s="1391">
        <f ca="1"/>
        <v>384</v>
      </c>
      <c r="AV34" s="1391">
        <f ca="1"/>
        <v>360</v>
      </c>
      <c r="AW34" s="1391">
        <f ca="1"/>
        <v>360</v>
      </c>
      <c r="AX34" s="1391">
        <f ca="1"/>
        <v>360</v>
      </c>
      <c r="AY34" s="1391">
        <f ca="1"/>
        <v>336</v>
      </c>
      <c r="AZ34" s="1391">
        <f ca="1"/>
        <v>312</v>
      </c>
      <c r="BA34" s="1391">
        <f ca="1"/>
        <v>360</v>
      </c>
      <c r="BB34" s="1391">
        <f ca="1"/>
        <v>336</v>
      </c>
      <c r="BC34" s="1391">
        <f ca="1"/>
        <v>312</v>
      </c>
      <c r="BD34" s="1391">
        <f ca="1"/>
        <v>312</v>
      </c>
      <c r="BE34" s="1391">
        <f ca="1"/>
        <v>312</v>
      </c>
      <c r="BF34" s="1391">
        <f ca="1"/>
        <v>288</v>
      </c>
      <c r="BG34" s="1391">
        <f ca="1"/>
        <v>264</v>
      </c>
      <c r="BH34" s="1391">
        <f ca="1"/>
        <v>240</v>
      </c>
      <c r="BI34" s="1391">
        <f ca="1"/>
        <v>240</v>
      </c>
      <c r="BJ34" s="1391">
        <f ca="1"/>
        <v>216</v>
      </c>
      <c r="BK34" s="1391">
        <f ca="1"/>
        <v>216</v>
      </c>
      <c r="BL34" s="1391">
        <f ca="1"/>
        <v>216</v>
      </c>
      <c r="BM34" s="1391">
        <f ca="1"/>
        <v>192</v>
      </c>
      <c r="BN34" s="1391">
        <f ca="1"/>
        <v>216</v>
      </c>
      <c r="BO34" s="1391">
        <f ca="1"/>
        <v>240</v>
      </c>
      <c r="BP34" s="1391">
        <f ca="1"/>
        <v>216</v>
      </c>
      <c r="BQ34" s="1391">
        <f ca="1"/>
        <v>216</v>
      </c>
      <c r="BR34" s="1391">
        <f ca="1"/>
        <v>216</v>
      </c>
      <c r="BS34" s="1392">
        <f ca="1"/>
        <v>216</v>
      </c>
    </row>
    <row r="35" spans="34:71">
      <c r="AH35" s="1390" t="str">
        <f ca="1"/>
        <v>MKR_HP完成品在庫</v>
      </c>
      <c r="AI35" s="1391" t="str">
        <f ca="1"/>
        <v>MKR</v>
      </c>
      <c r="AJ35" s="1391" t="str">
        <f ca="1"/>
        <v>$F$153:$AL$182</v>
      </c>
      <c r="AK35" s="1391">
        <f ca="1"/>
        <v>7</v>
      </c>
      <c r="AL35" s="1391" t="str">
        <f ca="1"/>
        <v>MKR_HP</v>
      </c>
      <c r="AM35" s="1391" t="str">
        <f ca="1"/>
        <v>完成品在庫</v>
      </c>
      <c r="AN35" s="1391">
        <f ca="1"/>
        <v>60</v>
      </c>
      <c r="AO35" s="1391">
        <f ca="1"/>
        <v>0</v>
      </c>
      <c r="AP35" s="1391">
        <f ca="1"/>
        <v>0</v>
      </c>
      <c r="AQ35" s="1391">
        <f ca="1"/>
        <v>0</v>
      </c>
      <c r="AR35" s="1391">
        <f ca="1"/>
        <v>0</v>
      </c>
      <c r="AS35" s="1391">
        <f ca="1"/>
        <v>0</v>
      </c>
      <c r="AT35" s="1391">
        <f ca="1"/>
        <v>0</v>
      </c>
      <c r="AU35" s="1391">
        <f ca="1"/>
        <v>0</v>
      </c>
      <c r="AV35" s="1391">
        <f ca="1"/>
        <v>0</v>
      </c>
      <c r="AW35" s="1391">
        <f ca="1"/>
        <v>0</v>
      </c>
      <c r="AX35" s="1391">
        <f ca="1"/>
        <v>0</v>
      </c>
      <c r="AY35" s="1391">
        <f ca="1"/>
        <v>0</v>
      </c>
      <c r="AZ35" s="1391">
        <f ca="1"/>
        <v>0</v>
      </c>
      <c r="BA35" s="1391">
        <f ca="1"/>
        <v>0</v>
      </c>
      <c r="BB35" s="1391">
        <f ca="1"/>
        <v>0</v>
      </c>
      <c r="BC35" s="1391">
        <f ca="1"/>
        <v>0</v>
      </c>
      <c r="BD35" s="1391">
        <f ca="1"/>
        <v>0</v>
      </c>
      <c r="BE35" s="1391">
        <f ca="1"/>
        <v>0</v>
      </c>
      <c r="BF35" s="1391">
        <f ca="1"/>
        <v>0</v>
      </c>
      <c r="BG35" s="1391">
        <f ca="1"/>
        <v>60</v>
      </c>
      <c r="BH35" s="1391">
        <f ca="1"/>
        <v>0</v>
      </c>
      <c r="BI35" s="1391">
        <f ca="1"/>
        <v>0</v>
      </c>
      <c r="BJ35" s="1391">
        <f ca="1"/>
        <v>0</v>
      </c>
      <c r="BK35" s="1391">
        <f ca="1"/>
        <v>0</v>
      </c>
      <c r="BL35" s="1391">
        <f ca="1"/>
        <v>0</v>
      </c>
      <c r="BM35" s="1391">
        <f ca="1"/>
        <v>0</v>
      </c>
      <c r="BN35" s="1391">
        <f ca="1"/>
        <v>0</v>
      </c>
      <c r="BO35" s="1391">
        <f ca="1"/>
        <v>0</v>
      </c>
      <c r="BP35" s="1391">
        <f ca="1"/>
        <v>0</v>
      </c>
      <c r="BQ35" s="1391">
        <f ca="1"/>
        <v>0</v>
      </c>
      <c r="BR35" s="1391">
        <f ca="1"/>
        <v>0</v>
      </c>
      <c r="BS35" s="1392">
        <f ca="1"/>
        <v>0</v>
      </c>
    </row>
    <row r="36" spans="34:71">
      <c r="AH36" s="1390" t="str">
        <f ca="1"/>
        <v>MKR_PB完成品在庫</v>
      </c>
      <c r="AI36" s="1391" t="str">
        <f ca="1"/>
        <v>MKR</v>
      </c>
      <c r="AJ36" s="1391" t="str">
        <f ca="1"/>
        <v>$F$153:$AL$182</v>
      </c>
      <c r="AK36" s="1391">
        <f ca="1"/>
        <v>8</v>
      </c>
      <c r="AL36" s="1391" t="str">
        <f ca="1"/>
        <v>MKR_PB</v>
      </c>
      <c r="AM36" s="1391" t="str">
        <f ca="1"/>
        <v>完成品在庫</v>
      </c>
      <c r="AN36" s="1391">
        <f ca="1"/>
        <v>72</v>
      </c>
      <c r="AO36" s="1391">
        <f ca="1"/>
        <v>0</v>
      </c>
      <c r="AP36" s="1391">
        <f ca="1"/>
        <v>0</v>
      </c>
      <c r="AQ36" s="1391">
        <f ca="1"/>
        <v>0</v>
      </c>
      <c r="AR36" s="1391">
        <f ca="1"/>
        <v>0</v>
      </c>
      <c r="AS36" s="1391">
        <f ca="1"/>
        <v>0</v>
      </c>
      <c r="AT36" s="1391">
        <f ca="1"/>
        <v>0</v>
      </c>
      <c r="AU36" s="1391">
        <f ca="1"/>
        <v>0</v>
      </c>
      <c r="AV36" s="1391">
        <f ca="1"/>
        <v>0</v>
      </c>
      <c r="AW36" s="1391">
        <f ca="1"/>
        <v>0</v>
      </c>
      <c r="AX36" s="1391">
        <f ca="1"/>
        <v>0</v>
      </c>
      <c r="AY36" s="1391">
        <f ca="1"/>
        <v>0</v>
      </c>
      <c r="AZ36" s="1391">
        <f ca="1"/>
        <v>0</v>
      </c>
      <c r="BA36" s="1391">
        <f ca="1"/>
        <v>0</v>
      </c>
      <c r="BB36" s="1391">
        <f ca="1"/>
        <v>0</v>
      </c>
      <c r="BC36" s="1391">
        <f ca="1"/>
        <v>0</v>
      </c>
      <c r="BD36" s="1391">
        <f ca="1"/>
        <v>0</v>
      </c>
      <c r="BE36" s="1391">
        <f ca="1"/>
        <v>0</v>
      </c>
      <c r="BF36" s="1391">
        <f ca="1"/>
        <v>0</v>
      </c>
      <c r="BG36" s="1391">
        <f ca="1"/>
        <v>0</v>
      </c>
      <c r="BH36" s="1391">
        <f ca="1"/>
        <v>0</v>
      </c>
      <c r="BI36" s="1391">
        <f ca="1"/>
        <v>0</v>
      </c>
      <c r="BJ36" s="1391">
        <f ca="1"/>
        <v>0</v>
      </c>
      <c r="BK36" s="1391">
        <f ca="1"/>
        <v>24</v>
      </c>
      <c r="BL36" s="1391">
        <f ca="1"/>
        <v>48</v>
      </c>
      <c r="BM36" s="1391">
        <f ca="1"/>
        <v>0</v>
      </c>
      <c r="BN36" s="1391">
        <f ca="1"/>
        <v>0</v>
      </c>
      <c r="BO36" s="1391">
        <f ca="1"/>
        <v>0</v>
      </c>
      <c r="BP36" s="1391">
        <f ca="1"/>
        <v>0</v>
      </c>
      <c r="BQ36" s="1391">
        <f ca="1"/>
        <v>0</v>
      </c>
      <c r="BR36" s="1391">
        <f ca="1"/>
        <v>0</v>
      </c>
      <c r="BS36" s="1392">
        <f ca="1"/>
        <v>0</v>
      </c>
    </row>
    <row r="37" spans="34:71">
      <c r="AH37" s="1390" t="str">
        <f ca="1"/>
        <v>MLC_RC完成品在庫</v>
      </c>
      <c r="AI37" s="1391" t="str">
        <f ca="1"/>
        <v>MKJ・MLC・MLL</v>
      </c>
      <c r="AJ37" s="1391" t="str">
        <f ca="1"/>
        <v>$F$253:$AL$282</v>
      </c>
      <c r="AK37" s="1391">
        <f ca="1"/>
        <v>9</v>
      </c>
      <c r="AL37" s="1391" t="str">
        <f ca="1"/>
        <v>MLC_RC</v>
      </c>
      <c r="AM37" s="1391" t="str">
        <f ca="1"/>
        <v>完成品在庫</v>
      </c>
      <c r="AN37" s="1391">
        <f ca="1"/>
        <v>3232</v>
      </c>
      <c r="AO37" s="1391">
        <f ca="1"/>
        <v>0</v>
      </c>
      <c r="AP37" s="1391">
        <f ca="1"/>
        <v>0</v>
      </c>
      <c r="AQ37" s="1391">
        <f ca="1"/>
        <v>0</v>
      </c>
      <c r="AR37" s="1391">
        <f ca="1"/>
        <v>0</v>
      </c>
      <c r="AS37" s="1391">
        <f ca="1"/>
        <v>0</v>
      </c>
      <c r="AT37" s="1391">
        <f ca="1"/>
        <v>0</v>
      </c>
      <c r="AU37" s="1391">
        <f ca="1"/>
        <v>0</v>
      </c>
      <c r="AV37" s="1391">
        <f ca="1"/>
        <v>0</v>
      </c>
      <c r="AW37" s="1391">
        <f ca="1"/>
        <v>128</v>
      </c>
      <c r="AX37" s="1391">
        <f ca="1"/>
        <v>192</v>
      </c>
      <c r="AY37" s="1391">
        <f ca="1"/>
        <v>0</v>
      </c>
      <c r="AZ37" s="1391">
        <f ca="1"/>
        <v>32</v>
      </c>
      <c r="BA37" s="1391">
        <f ca="1"/>
        <v>0</v>
      </c>
      <c r="BB37" s="1391">
        <f ca="1"/>
        <v>0</v>
      </c>
      <c r="BC37" s="1391">
        <f ca="1"/>
        <v>0</v>
      </c>
      <c r="BD37" s="1391">
        <f ca="1"/>
        <v>64</v>
      </c>
      <c r="BE37" s="1391">
        <f ca="1"/>
        <v>96</v>
      </c>
      <c r="BF37" s="1391">
        <f ca="1"/>
        <v>32</v>
      </c>
      <c r="BG37" s="1391">
        <f ca="1"/>
        <v>32</v>
      </c>
      <c r="BH37" s="1391">
        <f ca="1"/>
        <v>64</v>
      </c>
      <c r="BI37" s="1391">
        <f ca="1"/>
        <v>160</v>
      </c>
      <c r="BJ37" s="1391">
        <f ca="1"/>
        <v>160</v>
      </c>
      <c r="BK37" s="1391">
        <f ca="1"/>
        <v>288</v>
      </c>
      <c r="BL37" s="1391">
        <f ca="1"/>
        <v>352</v>
      </c>
      <c r="BM37" s="1391">
        <f ca="1"/>
        <v>352</v>
      </c>
      <c r="BN37" s="1391">
        <f ca="1"/>
        <v>320</v>
      </c>
      <c r="BO37" s="1391">
        <f ca="1"/>
        <v>224</v>
      </c>
      <c r="BP37" s="1391">
        <f ca="1"/>
        <v>192</v>
      </c>
      <c r="BQ37" s="1391">
        <f ca="1"/>
        <v>160</v>
      </c>
      <c r="BR37" s="1391">
        <f ca="1"/>
        <v>192</v>
      </c>
      <c r="BS37" s="1392">
        <f ca="1"/>
        <v>192</v>
      </c>
    </row>
    <row r="38" spans="34:71">
      <c r="AH38" s="1390" t="str">
        <f ca="1"/>
        <v>MLT_SWA完成品在庫</v>
      </c>
      <c r="AI38" s="1391" t="str">
        <f ca="1"/>
        <v>MKJ・MLC・MLL</v>
      </c>
      <c r="AJ38" s="1391" t="str">
        <f ca="1"/>
        <v>$F$253:$AL$282</v>
      </c>
      <c r="AK38" s="1391">
        <f ca="1"/>
        <v>10</v>
      </c>
      <c r="AL38" s="1391" t="str">
        <f ca="1"/>
        <v>MLT_SWA</v>
      </c>
      <c r="AM38" s="1391" t="str">
        <f ca="1"/>
        <v>完成品在庫</v>
      </c>
      <c r="AN38" s="1391">
        <f ca="1"/>
        <v>828</v>
      </c>
      <c r="AO38" s="1391">
        <f ca="1"/>
        <v>0</v>
      </c>
      <c r="AP38" s="1391">
        <f ca="1"/>
        <v>0</v>
      </c>
      <c r="AQ38" s="1391">
        <f ca="1"/>
        <v>0</v>
      </c>
      <c r="AR38" s="1391">
        <f ca="1"/>
        <v>0</v>
      </c>
      <c r="AS38" s="1391">
        <f ca="1"/>
        <v>0</v>
      </c>
      <c r="AT38" s="1391">
        <f ca="1"/>
        <v>0</v>
      </c>
      <c r="AU38" s="1391">
        <f ca="1"/>
        <v>0</v>
      </c>
      <c r="AV38" s="1391">
        <f ca="1"/>
        <v>0</v>
      </c>
      <c r="AW38" s="1391">
        <f ca="1"/>
        <v>72</v>
      </c>
      <c r="AX38" s="1391">
        <f ca="1"/>
        <v>72</v>
      </c>
      <c r="AY38" s="1391">
        <f ca="1"/>
        <v>18</v>
      </c>
      <c r="AZ38" s="1391">
        <f ca="1"/>
        <v>0</v>
      </c>
      <c r="BA38" s="1391">
        <f ca="1"/>
        <v>0</v>
      </c>
      <c r="BB38" s="1391">
        <f ca="1"/>
        <v>0</v>
      </c>
      <c r="BC38" s="1391">
        <f ca="1"/>
        <v>0</v>
      </c>
      <c r="BD38" s="1391">
        <f ca="1"/>
        <v>0</v>
      </c>
      <c r="BE38" s="1391">
        <f ca="1"/>
        <v>0</v>
      </c>
      <c r="BF38" s="1391">
        <f ca="1"/>
        <v>0</v>
      </c>
      <c r="BG38" s="1391">
        <f ca="1"/>
        <v>0</v>
      </c>
      <c r="BH38" s="1391">
        <f ca="1"/>
        <v>0</v>
      </c>
      <c r="BI38" s="1391">
        <f ca="1"/>
        <v>0</v>
      </c>
      <c r="BJ38" s="1391">
        <f ca="1"/>
        <v>0</v>
      </c>
      <c r="BK38" s="1391">
        <f ca="1"/>
        <v>0</v>
      </c>
      <c r="BL38" s="1391">
        <f ca="1"/>
        <v>54</v>
      </c>
      <c r="BM38" s="1391">
        <f ca="1"/>
        <v>72</v>
      </c>
      <c r="BN38" s="1391">
        <f ca="1"/>
        <v>72</v>
      </c>
      <c r="BO38" s="1391">
        <f ca="1"/>
        <v>72</v>
      </c>
      <c r="BP38" s="1391">
        <f ca="1"/>
        <v>72</v>
      </c>
      <c r="BQ38" s="1391">
        <f ca="1"/>
        <v>54</v>
      </c>
      <c r="BR38" s="1391">
        <f ca="1"/>
        <v>108</v>
      </c>
      <c r="BS38" s="1392">
        <f ca="1"/>
        <v>162</v>
      </c>
    </row>
    <row r="39" spans="34:71">
      <c r="AH39" s="1390" t="str">
        <f ca="1"/>
        <v>MLF完成品在庫</v>
      </c>
      <c r="AI39" s="1391" t="str">
        <f ca="1"/>
        <v>MLF・ピポット</v>
      </c>
      <c r="AJ39" s="1391" t="str">
        <f ca="1"/>
        <v>$F$140:$AL$189</v>
      </c>
      <c r="AK39" s="1391">
        <f ca="1"/>
        <v>11</v>
      </c>
      <c r="AL39" s="1391" t="str">
        <f ca="1"/>
        <v>MLF</v>
      </c>
      <c r="AM39" s="1391" t="str">
        <f ca="1"/>
        <v>完成品在庫</v>
      </c>
      <c r="AN39" s="1391">
        <f ca="1"/>
        <v>280</v>
      </c>
      <c r="AO39" s="1391">
        <f ca="1"/>
        <v>0</v>
      </c>
      <c r="AP39" s="1391">
        <f ca="1"/>
        <v>0</v>
      </c>
      <c r="AQ39" s="1391">
        <f ca="1"/>
        <v>0</v>
      </c>
      <c r="AR39" s="1391">
        <f ca="1"/>
        <v>0</v>
      </c>
      <c r="AS39" s="1391">
        <f ca="1"/>
        <v>0</v>
      </c>
      <c r="AT39" s="1391">
        <f ca="1"/>
        <v>0</v>
      </c>
      <c r="AU39" s="1391">
        <f ca="1"/>
        <v>0</v>
      </c>
      <c r="AV39" s="1391">
        <f ca="1"/>
        <v>0</v>
      </c>
      <c r="AW39" s="1391">
        <f ca="1"/>
        <v>20</v>
      </c>
      <c r="AX39" s="1391">
        <f ca="1"/>
        <v>20</v>
      </c>
      <c r="AY39" s="1391">
        <f ca="1"/>
        <v>0</v>
      </c>
      <c r="AZ39" s="1391">
        <f ca="1"/>
        <v>0</v>
      </c>
      <c r="BA39" s="1391">
        <f ca="1"/>
        <v>0</v>
      </c>
      <c r="BB39" s="1391">
        <f ca="1"/>
        <v>0</v>
      </c>
      <c r="BC39" s="1391">
        <f ca="1"/>
        <v>0</v>
      </c>
      <c r="BD39" s="1391">
        <f ca="1"/>
        <v>0</v>
      </c>
      <c r="BE39" s="1391">
        <f ca="1"/>
        <v>0</v>
      </c>
      <c r="BF39" s="1391">
        <f ca="1"/>
        <v>0</v>
      </c>
      <c r="BG39" s="1391">
        <f ca="1"/>
        <v>0</v>
      </c>
      <c r="BH39" s="1391">
        <f ca="1"/>
        <v>0</v>
      </c>
      <c r="BI39" s="1391">
        <f ca="1"/>
        <v>0</v>
      </c>
      <c r="BJ39" s="1391">
        <f ca="1"/>
        <v>0</v>
      </c>
      <c r="BK39" s="1391">
        <f ca="1"/>
        <v>0</v>
      </c>
      <c r="BL39" s="1391">
        <f ca="1"/>
        <v>0</v>
      </c>
      <c r="BM39" s="1391">
        <f ca="1"/>
        <v>40</v>
      </c>
      <c r="BN39" s="1391">
        <f ca="1"/>
        <v>80</v>
      </c>
      <c r="BO39" s="1391">
        <f ca="1"/>
        <v>80</v>
      </c>
      <c r="BP39" s="1391">
        <f ca="1"/>
        <v>40</v>
      </c>
      <c r="BQ39" s="1391">
        <f ca="1"/>
        <v>0</v>
      </c>
      <c r="BR39" s="1391">
        <f ca="1"/>
        <v>0</v>
      </c>
      <c r="BS39" s="1392">
        <f ca="1"/>
        <v>0</v>
      </c>
    </row>
    <row r="40" spans="34:71">
      <c r="AH40" s="1390" t="str">
        <f ca="1"/>
        <v>MFJ_PB完成品在庫</v>
      </c>
      <c r="AI40" s="1391" t="str">
        <f ca="1"/>
        <v>MLF・ピポット</v>
      </c>
      <c r="AJ40" s="1391" t="str">
        <f ca="1"/>
        <v>$F$140:$AL$189</v>
      </c>
      <c r="AK40" s="1391">
        <f ca="1"/>
        <v>12</v>
      </c>
      <c r="AL40" s="1391" t="str">
        <f ca="1"/>
        <v>MFJ_PB</v>
      </c>
      <c r="AM40" s="1391" t="str">
        <f ca="1"/>
        <v>完成品在庫</v>
      </c>
      <c r="AN40" s="1391">
        <f ca="1"/>
        <v>192</v>
      </c>
      <c r="AO40" s="1391">
        <f ca="1"/>
        <v>0</v>
      </c>
      <c r="AP40" s="1391">
        <f ca="1"/>
        <v>0</v>
      </c>
      <c r="AQ40" s="1391">
        <f ca="1"/>
        <v>0</v>
      </c>
      <c r="AR40" s="1391">
        <f ca="1"/>
        <v>0</v>
      </c>
      <c r="AS40" s="1391">
        <f ca="1"/>
        <v>0</v>
      </c>
      <c r="AT40" s="1391">
        <f ca="1"/>
        <v>24</v>
      </c>
      <c r="AU40" s="1391">
        <f ca="1"/>
        <v>24</v>
      </c>
      <c r="AV40" s="1391">
        <f ca="1"/>
        <v>24</v>
      </c>
      <c r="AW40" s="1391">
        <f ca="1"/>
        <v>24</v>
      </c>
      <c r="AX40" s="1391">
        <f ca="1"/>
        <v>48</v>
      </c>
      <c r="AY40" s="1391">
        <f ca="1"/>
        <v>24</v>
      </c>
      <c r="AZ40" s="1391">
        <f ca="1"/>
        <v>24</v>
      </c>
      <c r="BA40" s="1391">
        <f ca="1"/>
        <v>0</v>
      </c>
      <c r="BB40" s="1391">
        <f ca="1"/>
        <v>0</v>
      </c>
      <c r="BC40" s="1391">
        <f ca="1"/>
        <v>0</v>
      </c>
      <c r="BD40" s="1391">
        <f ca="1"/>
        <v>0</v>
      </c>
      <c r="BE40" s="1391">
        <f ca="1"/>
        <v>0</v>
      </c>
      <c r="BF40" s="1391">
        <f ca="1"/>
        <v>0</v>
      </c>
      <c r="BG40" s="1391">
        <f ca="1"/>
        <v>0</v>
      </c>
      <c r="BH40" s="1391">
        <f ca="1"/>
        <v>0</v>
      </c>
      <c r="BI40" s="1391">
        <f ca="1"/>
        <v>0</v>
      </c>
      <c r="BJ40" s="1391">
        <f ca="1"/>
        <v>0</v>
      </c>
      <c r="BK40" s="1391">
        <f ca="1"/>
        <v>0</v>
      </c>
      <c r="BL40" s="1391">
        <f ca="1"/>
        <v>0</v>
      </c>
      <c r="BM40" s="1391">
        <f ca="1"/>
        <v>0</v>
      </c>
      <c r="BN40" s="1391">
        <f ca="1"/>
        <v>0</v>
      </c>
      <c r="BO40" s="1391">
        <f ca="1"/>
        <v>0</v>
      </c>
      <c r="BP40" s="1391">
        <f ca="1"/>
        <v>0</v>
      </c>
      <c r="BQ40" s="1391">
        <f ca="1"/>
        <v>0</v>
      </c>
      <c r="BR40" s="1391">
        <f ca="1"/>
        <v>0</v>
      </c>
      <c r="BS40" s="1392">
        <f ca="1"/>
        <v>0</v>
      </c>
    </row>
    <row r="41" spans="34:71">
      <c r="AH41" s="1390" t="str">
        <f ca="1"/>
        <v>MFL完成品在庫</v>
      </c>
      <c r="AI41" s="1391" t="str">
        <f ca="1"/>
        <v>MLF・ピポット</v>
      </c>
      <c r="AJ41" s="1391" t="str">
        <f ca="1"/>
        <v>$F$140:$AL$189</v>
      </c>
      <c r="AK41" s="1391">
        <f ca="1"/>
        <v>13</v>
      </c>
      <c r="AL41" s="1391" t="str">
        <f ca="1"/>
        <v>MFL</v>
      </c>
      <c r="AM41" s="1391" t="str">
        <f ca="1"/>
        <v>完成品在庫</v>
      </c>
      <c r="AN41" s="1391">
        <f ca="1"/>
        <v>20</v>
      </c>
      <c r="AO41" s="1391">
        <f ca="1"/>
        <v>0</v>
      </c>
      <c r="AP41" s="1391">
        <f ca="1"/>
        <v>0</v>
      </c>
      <c r="AQ41" s="1391">
        <f ca="1"/>
        <v>0</v>
      </c>
      <c r="AR41" s="1391">
        <f ca="1"/>
        <v>0</v>
      </c>
      <c r="AS41" s="1391">
        <f ca="1"/>
        <v>0</v>
      </c>
      <c r="AT41" s="1391">
        <f ca="1"/>
        <v>0</v>
      </c>
      <c r="AU41" s="1391">
        <f ca="1"/>
        <v>0</v>
      </c>
      <c r="AV41" s="1391">
        <f ca="1"/>
        <v>0</v>
      </c>
      <c r="AW41" s="1391">
        <f ca="1"/>
        <v>0</v>
      </c>
      <c r="AX41" s="1391">
        <f ca="1"/>
        <v>0</v>
      </c>
      <c r="AY41" s="1391">
        <f ca="1"/>
        <v>0</v>
      </c>
      <c r="AZ41" s="1391">
        <f ca="1"/>
        <v>0</v>
      </c>
      <c r="BA41" s="1391">
        <f ca="1"/>
        <v>20</v>
      </c>
      <c r="BB41" s="1391">
        <f ca="1"/>
        <v>0</v>
      </c>
      <c r="BC41" s="1391">
        <f ca="1"/>
        <v>0</v>
      </c>
      <c r="BD41" s="1391">
        <f ca="1"/>
        <v>0</v>
      </c>
      <c r="BE41" s="1391">
        <f ca="1"/>
        <v>0</v>
      </c>
      <c r="BF41" s="1391">
        <f ca="1"/>
        <v>0</v>
      </c>
      <c r="BG41" s="1391">
        <f ca="1"/>
        <v>0</v>
      </c>
      <c r="BH41" s="1391">
        <f ca="1"/>
        <v>0</v>
      </c>
      <c r="BI41" s="1391">
        <f ca="1"/>
        <v>0</v>
      </c>
      <c r="BJ41" s="1391">
        <f ca="1"/>
        <v>0</v>
      </c>
      <c r="BK41" s="1391">
        <f ca="1"/>
        <v>0</v>
      </c>
      <c r="BL41" s="1391">
        <f ca="1"/>
        <v>0</v>
      </c>
      <c r="BM41" s="1391">
        <f ca="1"/>
        <v>0</v>
      </c>
      <c r="BN41" s="1391">
        <f ca="1"/>
        <v>0</v>
      </c>
      <c r="BO41" s="1391">
        <f ca="1"/>
        <v>0</v>
      </c>
      <c r="BP41" s="1391">
        <f ca="1"/>
        <v>0</v>
      </c>
      <c r="BQ41" s="1391">
        <f ca="1"/>
        <v>0</v>
      </c>
      <c r="BR41" s="1391">
        <f ca="1"/>
        <v>0</v>
      </c>
      <c r="BS41" s="1392">
        <f ca="1"/>
        <v>0</v>
      </c>
    </row>
    <row r="42" spans="34:71">
      <c r="AH42" s="1390" t="str">
        <f ca="1"/>
        <v>MLM_HP完成品在庫</v>
      </c>
      <c r="AI42" s="1391" t="str">
        <f ca="1"/>
        <v>MLM_HP・SWA</v>
      </c>
      <c r="AJ42" s="1391" t="str">
        <f ca="1"/>
        <v>$F$140:$AL$188</v>
      </c>
      <c r="AK42" s="1391">
        <f ca="1"/>
        <v>14</v>
      </c>
      <c r="AL42" s="1391" t="str">
        <f ca="1"/>
        <v>MLM_HP</v>
      </c>
      <c r="AM42" s="1391" t="str">
        <f ca="1"/>
        <v>完成品在庫</v>
      </c>
      <c r="AN42" s="1391">
        <f ca="1"/>
        <v>36</v>
      </c>
      <c r="AO42" s="1391">
        <f ca="1"/>
        <v>0</v>
      </c>
      <c r="AP42" s="1391">
        <f ca="1"/>
        <v>0</v>
      </c>
      <c r="AQ42" s="1391">
        <f ca="1"/>
        <v>0</v>
      </c>
      <c r="AR42" s="1391">
        <f ca="1"/>
        <v>0</v>
      </c>
      <c r="AS42" s="1391">
        <f ca="1"/>
        <v>0</v>
      </c>
      <c r="AT42" s="1391">
        <f ca="1"/>
        <v>36</v>
      </c>
      <c r="AU42" s="1391">
        <f ca="1"/>
        <v>0</v>
      </c>
      <c r="AV42" s="1391">
        <f ca="1"/>
        <v>0</v>
      </c>
      <c r="AW42" s="1391">
        <f ca="1"/>
        <v>0</v>
      </c>
      <c r="AX42" s="1391">
        <f ca="1"/>
        <v>0</v>
      </c>
      <c r="AY42" s="1391">
        <f ca="1"/>
        <v>0</v>
      </c>
      <c r="AZ42" s="1391">
        <f ca="1"/>
        <v>0</v>
      </c>
      <c r="BA42" s="1391">
        <f ca="1"/>
        <v>0</v>
      </c>
      <c r="BB42" s="1391">
        <f ca="1"/>
        <v>0</v>
      </c>
      <c r="BC42" s="1391">
        <f ca="1"/>
        <v>0</v>
      </c>
      <c r="BD42" s="1391">
        <f ca="1"/>
        <v>0</v>
      </c>
      <c r="BE42" s="1391">
        <f ca="1"/>
        <v>0</v>
      </c>
      <c r="BF42" s="1391">
        <f ca="1"/>
        <v>0</v>
      </c>
      <c r="BG42" s="1391">
        <f ca="1"/>
        <v>0</v>
      </c>
      <c r="BH42" s="1391">
        <f ca="1"/>
        <v>0</v>
      </c>
      <c r="BI42" s="1391">
        <f ca="1"/>
        <v>0</v>
      </c>
      <c r="BJ42" s="1391">
        <f ca="1"/>
        <v>0</v>
      </c>
      <c r="BK42" s="1391">
        <f ca="1"/>
        <v>0</v>
      </c>
      <c r="BL42" s="1391">
        <f ca="1"/>
        <v>0</v>
      </c>
      <c r="BM42" s="1391">
        <f ca="1"/>
        <v>0</v>
      </c>
      <c r="BN42" s="1391">
        <f ca="1"/>
        <v>0</v>
      </c>
      <c r="BO42" s="1391">
        <f ca="1"/>
        <v>0</v>
      </c>
      <c r="BP42" s="1391">
        <f ca="1"/>
        <v>0</v>
      </c>
      <c r="BQ42" s="1391">
        <f ca="1"/>
        <v>0</v>
      </c>
      <c r="BR42" s="1391">
        <f ca="1"/>
        <v>0</v>
      </c>
      <c r="BS42" s="1392">
        <f ca="1"/>
        <v>0</v>
      </c>
    </row>
    <row r="43" spans="34:71">
      <c r="AH43" s="1390" t="str">
        <f ca="1"/>
        <v>MLM_SWA完成品在庫</v>
      </c>
      <c r="AI43" s="1391" t="str">
        <f ca="1"/>
        <v>MLM_HP・SWA</v>
      </c>
      <c r="AJ43" s="1391" t="str">
        <f ca="1"/>
        <v>$F$140:$AL$188</v>
      </c>
      <c r="AK43" s="1391">
        <f ca="1"/>
        <v>15</v>
      </c>
      <c r="AL43" s="1391" t="str">
        <f ca="1"/>
        <v>MLM_SWA</v>
      </c>
      <c r="AM43" s="1391" t="str">
        <f ca="1"/>
        <v>完成品在庫</v>
      </c>
      <c r="AN43" s="1391">
        <f ca="1"/>
        <v>22</v>
      </c>
      <c r="AO43" s="1391">
        <f ca="1"/>
        <v>0</v>
      </c>
      <c r="AP43" s="1391">
        <f ca="1"/>
        <v>0</v>
      </c>
      <c r="AQ43" s="1391">
        <f ca="1"/>
        <v>0</v>
      </c>
      <c r="AR43" s="1391">
        <f ca="1"/>
        <v>0</v>
      </c>
      <c r="AS43" s="1391">
        <f ca="1"/>
        <v>0</v>
      </c>
      <c r="AT43" s="1391">
        <f ca="1"/>
        <v>22</v>
      </c>
      <c r="AU43" s="1391">
        <f ca="1"/>
        <v>0</v>
      </c>
      <c r="AV43" s="1391">
        <f ca="1"/>
        <v>0</v>
      </c>
      <c r="AW43" s="1391">
        <f ca="1"/>
        <v>0</v>
      </c>
      <c r="AX43" s="1391">
        <f ca="1"/>
        <v>0</v>
      </c>
      <c r="AY43" s="1391">
        <f ca="1"/>
        <v>0</v>
      </c>
      <c r="AZ43" s="1391">
        <f ca="1"/>
        <v>0</v>
      </c>
      <c r="BA43" s="1391">
        <f ca="1"/>
        <v>0</v>
      </c>
      <c r="BB43" s="1391">
        <f ca="1"/>
        <v>0</v>
      </c>
      <c r="BC43" s="1391">
        <f ca="1"/>
        <v>0</v>
      </c>
      <c r="BD43" s="1391">
        <f ca="1"/>
        <v>0</v>
      </c>
      <c r="BE43" s="1391">
        <f ca="1"/>
        <v>0</v>
      </c>
      <c r="BF43" s="1391">
        <f ca="1"/>
        <v>0</v>
      </c>
      <c r="BG43" s="1391">
        <f ca="1"/>
        <v>0</v>
      </c>
      <c r="BH43" s="1391">
        <f ca="1"/>
        <v>0</v>
      </c>
      <c r="BI43" s="1391">
        <f ca="1"/>
        <v>0</v>
      </c>
      <c r="BJ43" s="1391">
        <f ca="1"/>
        <v>0</v>
      </c>
      <c r="BK43" s="1391">
        <f ca="1"/>
        <v>0</v>
      </c>
      <c r="BL43" s="1391">
        <f ca="1"/>
        <v>0</v>
      </c>
      <c r="BM43" s="1391">
        <f ca="1"/>
        <v>0</v>
      </c>
      <c r="BN43" s="1391">
        <f ca="1"/>
        <v>0</v>
      </c>
      <c r="BO43" s="1391">
        <f ca="1"/>
        <v>0</v>
      </c>
      <c r="BP43" s="1391">
        <f ca="1"/>
        <v>0</v>
      </c>
      <c r="BQ43" s="1391">
        <f ca="1"/>
        <v>0</v>
      </c>
      <c r="BR43" s="1391">
        <f ca="1"/>
        <v>0</v>
      </c>
      <c r="BS43" s="1392">
        <f ca="1"/>
        <v>0</v>
      </c>
    </row>
    <row r="44" spans="34:71">
      <c r="AH44" s="1390" t="str">
        <f ca="1"/>
        <v>MKJ_SWA完成品在庫</v>
      </c>
      <c r="AI44" s="1391" t="str">
        <f ca="1"/>
        <v>MKJ・MLC・MLL</v>
      </c>
      <c r="AJ44" s="1391" t="str">
        <f ca="1"/>
        <v>$F$253:$AL$282</v>
      </c>
      <c r="AK44" s="1391">
        <f ca="1"/>
        <v>16</v>
      </c>
      <c r="AL44" s="1391" t="str">
        <f ca="1"/>
        <v>MKJ_SWA</v>
      </c>
      <c r="AM44" s="1391" t="str">
        <f ca="1"/>
        <v>完成品在庫</v>
      </c>
      <c r="AN44" s="1391">
        <f ca="1"/>
        <v>0</v>
      </c>
      <c r="AO44" s="1391">
        <f ca="1"/>
        <v>0</v>
      </c>
      <c r="AP44" s="1391">
        <f ca="1"/>
        <v>0</v>
      </c>
      <c r="AQ44" s="1391">
        <f ca="1"/>
        <v>0</v>
      </c>
      <c r="AR44" s="1391">
        <f ca="1"/>
        <v>0</v>
      </c>
      <c r="AS44" s="1391">
        <f ca="1"/>
        <v>0</v>
      </c>
      <c r="AT44" s="1391">
        <f ca="1"/>
        <v>0</v>
      </c>
      <c r="AU44" s="1391">
        <f ca="1"/>
        <v>0</v>
      </c>
      <c r="AV44" s="1391">
        <f ca="1"/>
        <v>0</v>
      </c>
      <c r="AW44" s="1391">
        <f ca="1"/>
        <v>0</v>
      </c>
      <c r="AX44" s="1391">
        <f ca="1"/>
        <v>0</v>
      </c>
      <c r="AY44" s="1391">
        <f ca="1"/>
        <v>0</v>
      </c>
      <c r="AZ44" s="1391">
        <f ca="1"/>
        <v>0</v>
      </c>
      <c r="BA44" s="1391">
        <f ca="1"/>
        <v>0</v>
      </c>
      <c r="BB44" s="1391">
        <f ca="1"/>
        <v>0</v>
      </c>
      <c r="BC44" s="1391">
        <f ca="1"/>
        <v>0</v>
      </c>
      <c r="BD44" s="1391">
        <f ca="1"/>
        <v>0</v>
      </c>
      <c r="BE44" s="1391">
        <f ca="1"/>
        <v>0</v>
      </c>
      <c r="BF44" s="1391">
        <f ca="1"/>
        <v>0</v>
      </c>
      <c r="BG44" s="1391">
        <f ca="1"/>
        <v>0</v>
      </c>
      <c r="BH44" s="1391">
        <f ca="1"/>
        <v>0</v>
      </c>
      <c r="BI44" s="1391">
        <f ca="1"/>
        <v>0</v>
      </c>
      <c r="BJ44" s="1391">
        <f ca="1"/>
        <v>0</v>
      </c>
      <c r="BK44" s="1391">
        <f ca="1"/>
        <v>0</v>
      </c>
      <c r="BL44" s="1391">
        <f ca="1"/>
        <v>0</v>
      </c>
      <c r="BM44" s="1391">
        <f ca="1"/>
        <v>0</v>
      </c>
      <c r="BN44" s="1391">
        <f ca="1"/>
        <v>0</v>
      </c>
      <c r="BO44" s="1391">
        <f ca="1"/>
        <v>0</v>
      </c>
      <c r="BP44" s="1391">
        <f ca="1"/>
        <v>0</v>
      </c>
      <c r="BQ44" s="1391">
        <f ca="1"/>
        <v>0</v>
      </c>
      <c r="BR44" s="1391">
        <f ca="1"/>
        <v>0</v>
      </c>
      <c r="BS44" s="1392">
        <f ca="1"/>
        <v>0</v>
      </c>
    </row>
    <row r="45" spans="34:71">
      <c r="AH45" s="1390"/>
      <c r="AI45" s="1391"/>
      <c r="AJ45" s="1391"/>
      <c r="AK45" s="1391"/>
      <c r="AL45" s="1391"/>
      <c r="AM45" s="1391"/>
      <c r="AN45" s="1391"/>
      <c r="AO45" s="1391"/>
      <c r="AP45" s="1391"/>
      <c r="AQ45" s="1391"/>
      <c r="AR45" s="1391"/>
      <c r="AS45" s="1391"/>
      <c r="AT45" s="1391"/>
      <c r="AU45" s="1391"/>
      <c r="AV45" s="1391"/>
      <c r="AW45" s="1391"/>
      <c r="AX45" s="1391"/>
      <c r="AY45" s="1391"/>
      <c r="AZ45" s="1391"/>
      <c r="BA45" s="1391"/>
      <c r="BB45" s="1391"/>
      <c r="BC45" s="1391"/>
      <c r="BD45" s="1391"/>
      <c r="BE45" s="1391"/>
      <c r="BF45" s="1391"/>
      <c r="BG45" s="1391"/>
      <c r="BH45" s="1391"/>
      <c r="BI45" s="1391"/>
      <c r="BJ45" s="1391"/>
      <c r="BK45" s="1391"/>
      <c r="BL45" s="1391"/>
      <c r="BM45" s="1391"/>
      <c r="BN45" s="1391"/>
      <c r="BO45" s="1391"/>
      <c r="BP45" s="1391"/>
      <c r="BQ45" s="1391"/>
      <c r="BR45" s="1391"/>
      <c r="BS45" s="1392"/>
    </row>
    <row r="46" spans="34:71" ht="15.6" thickBot="1">
      <c r="AH46" s="1393"/>
      <c r="AI46" s="1394"/>
      <c r="AJ46" s="1394"/>
      <c r="AK46" s="1394"/>
      <c r="AL46" s="1394"/>
      <c r="AM46" s="1394"/>
      <c r="AN46" s="1394"/>
      <c r="AO46" s="1394"/>
      <c r="AP46" s="1394"/>
      <c r="AQ46" s="1394"/>
      <c r="AR46" s="1394"/>
      <c r="AS46" s="1394"/>
      <c r="AT46" s="1394"/>
      <c r="AU46" s="1394"/>
      <c r="AV46" s="1394"/>
      <c r="AW46" s="1394"/>
      <c r="AX46" s="1394"/>
      <c r="AY46" s="1394"/>
      <c r="AZ46" s="1394"/>
      <c r="BA46" s="1394"/>
      <c r="BB46" s="1394"/>
      <c r="BC46" s="1394"/>
      <c r="BD46" s="1394"/>
      <c r="BE46" s="1394"/>
      <c r="BF46" s="1394"/>
      <c r="BG46" s="1394"/>
      <c r="BH46" s="1394"/>
      <c r="BI46" s="1394"/>
      <c r="BJ46" s="1394"/>
      <c r="BK46" s="1394"/>
      <c r="BL46" s="1394"/>
      <c r="BM46" s="1394"/>
      <c r="BN46" s="1394"/>
      <c r="BO46" s="1394"/>
      <c r="BP46" s="1394"/>
      <c r="BQ46" s="1394"/>
      <c r="BR46" s="1394"/>
      <c r="BS46" s="1395"/>
    </row>
    <row r="47" spans="34:71" ht="15.6" thickBot="1">
      <c r="AH47" s="1393"/>
      <c r="AI47" s="1394"/>
      <c r="AJ47" s="1394"/>
      <c r="AK47" s="1394"/>
      <c r="AL47" s="1394"/>
      <c r="AM47" s="1394"/>
      <c r="AN47" s="1394"/>
      <c r="AO47" s="1394">
        <f t="shared" ref="AO47:BS47" ca="1" si="21">SUM(AO29:AO46)</f>
        <v>648</v>
      </c>
      <c r="AP47" s="1394">
        <f t="shared" ca="1" si="21"/>
        <v>648</v>
      </c>
      <c r="AQ47" s="1394">
        <f t="shared" ca="1" si="21"/>
        <v>648</v>
      </c>
      <c r="AR47" s="1394">
        <f t="shared" ca="1" si="21"/>
        <v>648</v>
      </c>
      <c r="AS47" s="1394">
        <f t="shared" ca="1" si="21"/>
        <v>648</v>
      </c>
      <c r="AT47" s="1394">
        <f t="shared" ca="1" si="21"/>
        <v>522</v>
      </c>
      <c r="AU47" s="1394">
        <f t="shared" ca="1" si="21"/>
        <v>636</v>
      </c>
      <c r="AV47" s="1394">
        <f t="shared" ca="1" si="21"/>
        <v>612</v>
      </c>
      <c r="AW47" s="1394">
        <f t="shared" ca="1" si="21"/>
        <v>832</v>
      </c>
      <c r="AX47" s="1394">
        <f t="shared" ca="1" si="21"/>
        <v>920</v>
      </c>
      <c r="AY47" s="1394">
        <f t="shared" ca="1" si="21"/>
        <v>726</v>
      </c>
      <c r="AZ47" s="1394">
        <f t="shared" ca="1" si="21"/>
        <v>596</v>
      </c>
      <c r="BA47" s="1394">
        <f t="shared" ca="1" si="21"/>
        <v>596</v>
      </c>
      <c r="BB47" s="1394">
        <f t="shared" ca="1" si="21"/>
        <v>672</v>
      </c>
      <c r="BC47" s="1394">
        <f t="shared" ca="1" si="21"/>
        <v>636</v>
      </c>
      <c r="BD47" s="1394">
        <f t="shared" ca="1" si="21"/>
        <v>700</v>
      </c>
      <c r="BE47" s="1394">
        <f t="shared" ca="1" si="21"/>
        <v>732</v>
      </c>
      <c r="BF47" s="1394">
        <f t="shared" ca="1" si="21"/>
        <v>752</v>
      </c>
      <c r="BG47" s="1394">
        <f t="shared" ca="1" si="21"/>
        <v>572</v>
      </c>
      <c r="BH47" s="1394">
        <f t="shared" ca="1" si="21"/>
        <v>628</v>
      </c>
      <c r="BI47" s="1394">
        <f t="shared" ca="1" si="21"/>
        <v>724</v>
      </c>
      <c r="BJ47" s="1394">
        <f t="shared" ca="1" si="21"/>
        <v>808</v>
      </c>
      <c r="BK47" s="1394">
        <f t="shared" ca="1" si="21"/>
        <v>978</v>
      </c>
      <c r="BL47" s="1394">
        <f t="shared" ca="1" si="21"/>
        <v>1120</v>
      </c>
      <c r="BM47" s="1394">
        <f t="shared" ca="1" si="21"/>
        <v>1262</v>
      </c>
      <c r="BN47" s="1394">
        <f t="shared" ca="1" si="21"/>
        <v>1432</v>
      </c>
      <c r="BO47" s="1394">
        <f t="shared" ca="1" si="21"/>
        <v>1192</v>
      </c>
      <c r="BP47" s="1394">
        <f t="shared" ca="1" si="21"/>
        <v>1132</v>
      </c>
      <c r="BQ47" s="1394">
        <f t="shared" ca="1" si="21"/>
        <v>1042</v>
      </c>
      <c r="BR47" s="1394">
        <f t="shared" ca="1" si="21"/>
        <v>1128</v>
      </c>
      <c r="BS47" s="1395">
        <f t="shared" ca="1" si="21"/>
        <v>1182</v>
      </c>
    </row>
    <row r="48" spans="34:71" ht="15.6" thickBot="1"/>
    <row r="49" spans="34:71" ht="16.8" thickBot="1">
      <c r="AH49" s="1385" t="str">
        <f>F6</f>
        <v>ＧＤＣ仕掛在庫</v>
      </c>
      <c r="AI49" s="1386"/>
      <c r="AJ49" s="1386"/>
      <c r="AK49" s="1386"/>
      <c r="AL49" s="1386"/>
      <c r="AM49" s="1386"/>
      <c r="AN49" s="1386"/>
      <c r="AO49" s="1386"/>
      <c r="AP49" s="1386"/>
      <c r="AQ49" s="1386"/>
      <c r="AR49" s="1386"/>
      <c r="AS49" s="1386"/>
      <c r="AT49" s="1386"/>
      <c r="AU49" s="1386"/>
      <c r="AV49" s="1386"/>
      <c r="AW49" s="1386"/>
      <c r="AX49" s="1386"/>
      <c r="AY49" s="1386"/>
      <c r="AZ49" s="1386"/>
      <c r="BA49" s="1386"/>
      <c r="BB49" s="1386"/>
      <c r="BC49" s="1386"/>
      <c r="BD49" s="1386"/>
      <c r="BE49" s="1386"/>
      <c r="BF49" s="1386"/>
      <c r="BG49" s="1386"/>
      <c r="BH49" s="1386"/>
      <c r="BI49" s="1386"/>
      <c r="BJ49" s="1386"/>
      <c r="BK49" s="1386"/>
      <c r="BL49" s="1386"/>
      <c r="BM49" s="1386"/>
      <c r="BN49" s="1386"/>
      <c r="BO49" s="1386"/>
      <c r="BP49" s="1386"/>
      <c r="BQ49" s="1386"/>
      <c r="BR49" s="1386"/>
      <c r="BS49" s="1387"/>
    </row>
    <row r="50" spans="34:71">
      <c r="AH50" s="1389" t="str">
        <f>集計!M$5</f>
        <v>検索</v>
      </c>
      <c r="AI50" s="1389" t="str">
        <f>集計!N$5</f>
        <v>機種・部品</v>
      </c>
      <c r="AJ50" s="1389" t="str">
        <f>集計!O$5</f>
        <v>参照セル</v>
      </c>
      <c r="AK50" s="1389" t="str">
        <f>集計!P$5</f>
        <v>No.</v>
      </c>
      <c r="AL50" s="1389" t="str">
        <f>集計!Q$5</f>
        <v>機種名</v>
      </c>
      <c r="AM50" s="1389" t="str">
        <f>集計!R$5</f>
        <v>項目</v>
      </c>
      <c r="AN50" s="1389" t="str">
        <f>集計!S$5</f>
        <v>合計</v>
      </c>
      <c r="AO50" s="1389">
        <f>集計!T$5</f>
        <v>1</v>
      </c>
      <c r="AP50" s="1389">
        <f>集計!U$5</f>
        <v>2</v>
      </c>
      <c r="AQ50" s="1389">
        <f>集計!V$5</f>
        <v>3</v>
      </c>
      <c r="AR50" s="1389">
        <f>集計!W$5</f>
        <v>4</v>
      </c>
      <c r="AS50" s="1389">
        <f>集計!X$5</f>
        <v>5</v>
      </c>
      <c r="AT50" s="1389">
        <f>集計!Y$5</f>
        <v>6</v>
      </c>
      <c r="AU50" s="1389">
        <f>集計!Z$5</f>
        <v>7</v>
      </c>
      <c r="AV50" s="1389">
        <f>集計!AA$5</f>
        <v>8</v>
      </c>
      <c r="AW50" s="1389">
        <f>集計!AB$5</f>
        <v>9</v>
      </c>
      <c r="AX50" s="1389">
        <f>集計!AC$5</f>
        <v>10</v>
      </c>
      <c r="AY50" s="1389">
        <f>集計!AD$5</f>
        <v>11</v>
      </c>
      <c r="AZ50" s="1389">
        <f>集計!AE$5</f>
        <v>12</v>
      </c>
      <c r="BA50" s="1389">
        <f>集計!AF$5</f>
        <v>13</v>
      </c>
      <c r="BB50" s="1389">
        <f>集計!AG$5</f>
        <v>14</v>
      </c>
      <c r="BC50" s="1389">
        <f>集計!AH$5</f>
        <v>15</v>
      </c>
      <c r="BD50" s="1389">
        <f>集計!AI$5</f>
        <v>16</v>
      </c>
      <c r="BE50" s="1389">
        <f>集計!AJ$5</f>
        <v>17</v>
      </c>
      <c r="BF50" s="1389">
        <f>集計!AK$5</f>
        <v>18</v>
      </c>
      <c r="BG50" s="1389">
        <f>集計!AL$5</f>
        <v>19</v>
      </c>
      <c r="BH50" s="1389">
        <f>集計!AM$5</f>
        <v>20</v>
      </c>
      <c r="BI50" s="1389">
        <f>集計!AN$5</f>
        <v>21</v>
      </c>
      <c r="BJ50" s="1389">
        <f>集計!AO$5</f>
        <v>22</v>
      </c>
      <c r="BK50" s="1389">
        <f>集計!AP$5</f>
        <v>23</v>
      </c>
      <c r="BL50" s="1389">
        <f>集計!AQ$5</f>
        <v>24</v>
      </c>
      <c r="BM50" s="1389">
        <f>集計!AR$5</f>
        <v>25</v>
      </c>
      <c r="BN50" s="1389">
        <f>集計!AS$5</f>
        <v>26</v>
      </c>
      <c r="BO50" s="1389">
        <f>集計!AT$5</f>
        <v>27</v>
      </c>
      <c r="BP50" s="1389">
        <f>集計!AU$5</f>
        <v>28</v>
      </c>
      <c r="BQ50" s="1389">
        <f>集計!AV$5</f>
        <v>29</v>
      </c>
      <c r="BR50" s="1389">
        <f>集計!AW$5</f>
        <v>30</v>
      </c>
      <c r="BS50" s="1389">
        <f>集計!AX$5</f>
        <v>31</v>
      </c>
    </row>
    <row r="51" spans="34:71">
      <c r="AH51" s="1390" t="str" cm="1">
        <f t="array" aca="1" ref="AH51:BS66" ca="1">_xlfn._xlws.FILTER(テーブル3[[#Data],[#Totals]],テーブル3[[#Data],[#Totals],[列4]]=$AH$49,"")</f>
        <v>MKC_PBＧＤＣ仕掛在庫</v>
      </c>
      <c r="AI51" s="1391" t="str">
        <f ca="1"/>
        <v>MKC①</v>
      </c>
      <c r="AJ51" s="1391" t="str">
        <f ca="1"/>
        <v>$F$162:$AL$191</v>
      </c>
      <c r="AK51" s="1391">
        <f ca="1"/>
        <v>1</v>
      </c>
      <c r="AL51" s="1391" t="str">
        <f ca="1"/>
        <v>MKC_PB</v>
      </c>
      <c r="AM51" s="1391" t="str">
        <f ca="1"/>
        <v>ＧＤＣ仕掛在庫</v>
      </c>
      <c r="AN51" s="1391">
        <f ca="1"/>
        <v>2101</v>
      </c>
      <c r="AO51" s="1391">
        <f ca="1"/>
        <v>67</v>
      </c>
      <c r="AP51" s="1391">
        <f ca="1"/>
        <v>67</v>
      </c>
      <c r="AQ51" s="1391">
        <f ca="1"/>
        <v>67</v>
      </c>
      <c r="AR51" s="1391">
        <f ca="1"/>
        <v>67</v>
      </c>
      <c r="AS51" s="1391">
        <f ca="1"/>
        <v>67</v>
      </c>
      <c r="AT51" s="1391">
        <f ca="1"/>
        <v>115</v>
      </c>
      <c r="AU51" s="1391">
        <f ca="1"/>
        <v>115</v>
      </c>
      <c r="AV51" s="1391">
        <f ca="1"/>
        <v>91</v>
      </c>
      <c r="AW51" s="1391">
        <f ca="1"/>
        <v>91</v>
      </c>
      <c r="AX51" s="1391">
        <f ca="1"/>
        <v>91</v>
      </c>
      <c r="AY51" s="1391">
        <f ca="1"/>
        <v>79</v>
      </c>
      <c r="AZ51" s="1391">
        <f ca="1"/>
        <v>67</v>
      </c>
      <c r="BA51" s="1391">
        <f ca="1"/>
        <v>91</v>
      </c>
      <c r="BB51" s="1391">
        <f ca="1"/>
        <v>31</v>
      </c>
      <c r="BC51" s="1391">
        <f ca="1"/>
        <v>55</v>
      </c>
      <c r="BD51" s="1391">
        <f ca="1"/>
        <v>55</v>
      </c>
      <c r="BE51" s="1391">
        <f ca="1"/>
        <v>55</v>
      </c>
      <c r="BF51" s="1391">
        <f ca="1"/>
        <v>55</v>
      </c>
      <c r="BG51" s="1391">
        <f ca="1"/>
        <v>31</v>
      </c>
      <c r="BH51" s="1391">
        <f ca="1"/>
        <v>31</v>
      </c>
      <c r="BI51" s="1391">
        <f ca="1"/>
        <v>31</v>
      </c>
      <c r="BJ51" s="1391">
        <f ca="1"/>
        <v>91</v>
      </c>
      <c r="BK51" s="1391">
        <f ca="1"/>
        <v>91</v>
      </c>
      <c r="BL51" s="1391">
        <f ca="1"/>
        <v>91</v>
      </c>
      <c r="BM51" s="1391">
        <f ca="1"/>
        <v>103</v>
      </c>
      <c r="BN51" s="1391">
        <f ca="1"/>
        <v>115</v>
      </c>
      <c r="BO51" s="1391">
        <f ca="1"/>
        <v>67</v>
      </c>
      <c r="BP51" s="1391">
        <f ca="1"/>
        <v>31</v>
      </c>
      <c r="BQ51" s="1391">
        <f ca="1"/>
        <v>31</v>
      </c>
      <c r="BR51" s="1391">
        <f ca="1"/>
        <v>31</v>
      </c>
      <c r="BS51" s="1392">
        <f ca="1"/>
        <v>31</v>
      </c>
    </row>
    <row r="52" spans="34:71">
      <c r="AH52" s="1390" t="str">
        <f ca="1"/>
        <v>MKC_FFＧＤＣ仕掛在庫</v>
      </c>
      <c r="AI52" s="1391" t="str">
        <f ca="1"/>
        <v>MKC①</v>
      </c>
      <c r="AJ52" s="1391" t="str">
        <f ca="1"/>
        <v>$F$162:$AL$191</v>
      </c>
      <c r="AK52" s="1391">
        <f ca="1"/>
        <v>2</v>
      </c>
      <c r="AL52" s="1391" t="str">
        <f ca="1"/>
        <v>MKC_FF</v>
      </c>
      <c r="AM52" s="1391" t="str">
        <f ca="1"/>
        <v>ＧＤＣ仕掛在庫</v>
      </c>
      <c r="AN52" s="1391">
        <f ca="1"/>
        <v>4367</v>
      </c>
      <c r="AO52" s="1391">
        <f ca="1"/>
        <v>146</v>
      </c>
      <c r="AP52" s="1391">
        <f ca="1"/>
        <v>146</v>
      </c>
      <c r="AQ52" s="1391">
        <f ca="1"/>
        <v>146</v>
      </c>
      <c r="AR52" s="1391">
        <f ca="1"/>
        <v>146</v>
      </c>
      <c r="AS52" s="1391">
        <f ca="1"/>
        <v>252</v>
      </c>
      <c r="AT52" s="1391">
        <f ca="1"/>
        <v>188</v>
      </c>
      <c r="AU52" s="1391">
        <f ca="1"/>
        <v>188</v>
      </c>
      <c r="AV52" s="1391">
        <f ca="1"/>
        <v>156</v>
      </c>
      <c r="AW52" s="1391">
        <f ca="1"/>
        <v>156</v>
      </c>
      <c r="AX52" s="1391">
        <f ca="1"/>
        <v>156</v>
      </c>
      <c r="AY52" s="1391">
        <f ca="1"/>
        <v>156</v>
      </c>
      <c r="AZ52" s="1391">
        <f ca="1"/>
        <v>156</v>
      </c>
      <c r="BA52" s="1391">
        <f ca="1"/>
        <v>156</v>
      </c>
      <c r="BB52" s="1391">
        <f ca="1"/>
        <v>124</v>
      </c>
      <c r="BC52" s="1391">
        <f ca="1"/>
        <v>156</v>
      </c>
      <c r="BD52" s="1391">
        <f ca="1"/>
        <v>156</v>
      </c>
      <c r="BE52" s="1391">
        <f ca="1"/>
        <v>156</v>
      </c>
      <c r="BF52" s="1391">
        <f ca="1"/>
        <v>156</v>
      </c>
      <c r="BG52" s="1391">
        <f ca="1"/>
        <v>91</v>
      </c>
      <c r="BH52" s="1391">
        <f ca="1"/>
        <v>59</v>
      </c>
      <c r="BI52" s="1391">
        <f ca="1"/>
        <v>91</v>
      </c>
      <c r="BJ52" s="1391">
        <f ca="1"/>
        <v>123</v>
      </c>
      <c r="BK52" s="1391">
        <f ca="1"/>
        <v>123</v>
      </c>
      <c r="BL52" s="1391">
        <f ca="1"/>
        <v>123</v>
      </c>
      <c r="BM52" s="1391">
        <f ca="1"/>
        <v>123</v>
      </c>
      <c r="BN52" s="1391">
        <f ca="1"/>
        <v>123</v>
      </c>
      <c r="BO52" s="1391">
        <f ca="1"/>
        <v>123</v>
      </c>
      <c r="BP52" s="1391">
        <f ca="1"/>
        <v>123</v>
      </c>
      <c r="BQ52" s="1391">
        <f ca="1"/>
        <v>123</v>
      </c>
      <c r="BR52" s="1391">
        <f ca="1"/>
        <v>123</v>
      </c>
      <c r="BS52" s="1392">
        <f ca="1"/>
        <v>123</v>
      </c>
    </row>
    <row r="53" spans="34:71">
      <c r="AH53" s="1390" t="str">
        <f ca="1"/>
        <v>MKC_FLＧＤＣ仕掛在庫</v>
      </c>
      <c r="AI53" s="1391" t="str">
        <f ca="1"/>
        <v>MKC①</v>
      </c>
      <c r="AJ53" s="1391" t="str">
        <f ca="1"/>
        <v>$F$162:$AL$191</v>
      </c>
      <c r="AK53" s="1391">
        <f ca="1"/>
        <v>3</v>
      </c>
      <c r="AL53" s="1391" t="str">
        <f ca="1"/>
        <v>MKC_FL</v>
      </c>
      <c r="AM53" s="1391" t="str">
        <f ca="1"/>
        <v>ＧＤＣ仕掛在庫</v>
      </c>
      <c r="AN53" s="1391">
        <f ca="1"/>
        <v>6433</v>
      </c>
      <c r="AO53" s="1391">
        <f ca="1"/>
        <v>115</v>
      </c>
      <c r="AP53" s="1391">
        <f ca="1"/>
        <v>115</v>
      </c>
      <c r="AQ53" s="1391">
        <f ca="1"/>
        <v>115</v>
      </c>
      <c r="AR53" s="1391">
        <f ca="1"/>
        <v>115</v>
      </c>
      <c r="AS53" s="1391">
        <f ca="1"/>
        <v>115</v>
      </c>
      <c r="AT53" s="1391">
        <f ca="1"/>
        <v>133</v>
      </c>
      <c r="AU53" s="1391">
        <f ca="1"/>
        <v>169</v>
      </c>
      <c r="AV53" s="1391">
        <f ca="1"/>
        <v>205</v>
      </c>
      <c r="AW53" s="1391">
        <f ca="1"/>
        <v>205</v>
      </c>
      <c r="AX53" s="1391">
        <f ca="1"/>
        <v>205</v>
      </c>
      <c r="AY53" s="1391">
        <f ca="1"/>
        <v>207</v>
      </c>
      <c r="AZ53" s="1391">
        <f ca="1"/>
        <v>189</v>
      </c>
      <c r="BA53" s="1391">
        <f ca="1"/>
        <v>171</v>
      </c>
      <c r="BB53" s="1391">
        <f ca="1"/>
        <v>153</v>
      </c>
      <c r="BC53" s="1391">
        <f ca="1"/>
        <v>135</v>
      </c>
      <c r="BD53" s="1391">
        <f ca="1"/>
        <v>135</v>
      </c>
      <c r="BE53" s="1391">
        <f ca="1"/>
        <v>135</v>
      </c>
      <c r="BF53" s="1391">
        <f ca="1"/>
        <v>117</v>
      </c>
      <c r="BG53" s="1391">
        <f ca="1"/>
        <v>134</v>
      </c>
      <c r="BH53" s="1391">
        <f ca="1"/>
        <v>187</v>
      </c>
      <c r="BI53" s="1391">
        <f ca="1"/>
        <v>222</v>
      </c>
      <c r="BJ53" s="1391">
        <f ca="1"/>
        <v>258</v>
      </c>
      <c r="BK53" s="1391">
        <f ca="1"/>
        <v>240</v>
      </c>
      <c r="BL53" s="1391">
        <f ca="1"/>
        <v>240</v>
      </c>
      <c r="BM53" s="1391">
        <f ca="1"/>
        <v>294</v>
      </c>
      <c r="BN53" s="1391">
        <f ca="1"/>
        <v>330</v>
      </c>
      <c r="BO53" s="1391">
        <f ca="1"/>
        <v>384</v>
      </c>
      <c r="BP53" s="1391">
        <f ca="1"/>
        <v>366</v>
      </c>
      <c r="BQ53" s="1391">
        <f ca="1"/>
        <v>348</v>
      </c>
      <c r="BR53" s="1391">
        <f ca="1"/>
        <v>348</v>
      </c>
      <c r="BS53" s="1392">
        <f ca="1"/>
        <v>348</v>
      </c>
    </row>
    <row r="54" spans="34:71">
      <c r="AH54" s="1390" t="str">
        <f ca="1"/>
        <v>MKC_MPRＧＤＣ仕掛在庫</v>
      </c>
      <c r="AI54" s="1391" t="str">
        <f ca="1"/>
        <v>MKC②</v>
      </c>
      <c r="AJ54" s="1391" t="str">
        <f ca="1"/>
        <v>$F$160:$AL$189</v>
      </c>
      <c r="AK54" s="1391">
        <f ca="1"/>
        <v>4</v>
      </c>
      <c r="AL54" s="1391" t="str">
        <f ca="1"/>
        <v>MKC_MPR</v>
      </c>
      <c r="AM54" s="1391" t="str">
        <f ca="1"/>
        <v>ＧＤＣ仕掛在庫</v>
      </c>
      <c r="AN54" s="1391">
        <f ca="1"/>
        <v>6695</v>
      </c>
      <c r="AO54" s="1391">
        <f ca="1"/>
        <v>101</v>
      </c>
      <c r="AP54" s="1391">
        <f ca="1"/>
        <v>101</v>
      </c>
      <c r="AQ54" s="1391">
        <f ca="1"/>
        <v>101</v>
      </c>
      <c r="AR54" s="1391">
        <f ca="1"/>
        <v>101</v>
      </c>
      <c r="AS54" s="1391">
        <f ca="1"/>
        <v>101</v>
      </c>
      <c r="AT54" s="1391">
        <f ca="1"/>
        <v>101</v>
      </c>
      <c r="AU54" s="1391">
        <f ca="1"/>
        <v>101</v>
      </c>
      <c r="AV54" s="1391">
        <f ca="1"/>
        <v>101</v>
      </c>
      <c r="AW54" s="1391">
        <f ca="1"/>
        <v>101</v>
      </c>
      <c r="AX54" s="1391">
        <f ca="1"/>
        <v>101</v>
      </c>
      <c r="AY54" s="1391">
        <f ca="1"/>
        <v>101</v>
      </c>
      <c r="AZ54" s="1391">
        <f ca="1"/>
        <v>101</v>
      </c>
      <c r="BA54" s="1391">
        <f ca="1"/>
        <v>209</v>
      </c>
      <c r="BB54" s="1391">
        <f ca="1"/>
        <v>101</v>
      </c>
      <c r="BC54" s="1391">
        <f ca="1"/>
        <v>209</v>
      </c>
      <c r="BD54" s="1391">
        <f ca="1"/>
        <v>209</v>
      </c>
      <c r="BE54" s="1391">
        <f ca="1"/>
        <v>209</v>
      </c>
      <c r="BF54" s="1391">
        <f ca="1"/>
        <v>209</v>
      </c>
      <c r="BG54" s="1391">
        <f ca="1"/>
        <v>317</v>
      </c>
      <c r="BH54" s="1391">
        <f ca="1"/>
        <v>317</v>
      </c>
      <c r="BI54" s="1391">
        <f ca="1"/>
        <v>425</v>
      </c>
      <c r="BJ54" s="1391">
        <f ca="1"/>
        <v>317</v>
      </c>
      <c r="BK54" s="1391">
        <f ca="1"/>
        <v>317</v>
      </c>
      <c r="BL54" s="1391">
        <f ca="1"/>
        <v>317</v>
      </c>
      <c r="BM54" s="1391">
        <f ca="1"/>
        <v>425</v>
      </c>
      <c r="BN54" s="1391">
        <f ca="1"/>
        <v>317</v>
      </c>
      <c r="BO54" s="1391">
        <f ca="1"/>
        <v>317</v>
      </c>
      <c r="BP54" s="1391">
        <f ca="1"/>
        <v>317</v>
      </c>
      <c r="BQ54" s="1391">
        <f ca="1"/>
        <v>317</v>
      </c>
      <c r="BR54" s="1391">
        <f ca="1"/>
        <v>317</v>
      </c>
      <c r="BS54" s="1392">
        <f ca="1"/>
        <v>317</v>
      </c>
    </row>
    <row r="55" spans="34:71">
      <c r="AH55" s="1390" t="str">
        <f ca="1"/>
        <v>MKC_MPLＧＤＣ仕掛在庫</v>
      </c>
      <c r="AI55" s="1391" t="str">
        <f ca="1"/>
        <v>MKC②</v>
      </c>
      <c r="AJ55" s="1391" t="str">
        <f ca="1"/>
        <v>$F$160:$AL$189</v>
      </c>
      <c r="AK55" s="1391">
        <f ca="1"/>
        <v>5</v>
      </c>
      <c r="AL55" s="1391" t="str">
        <f ca="1"/>
        <v>MKC_MPL</v>
      </c>
      <c r="AM55" s="1391" t="str">
        <f ca="1"/>
        <v>ＧＤＣ仕掛在庫</v>
      </c>
      <c r="AN55" s="1391">
        <f ca="1"/>
        <v>7022</v>
      </c>
      <c r="AO55" s="1391">
        <f ca="1"/>
        <v>203</v>
      </c>
      <c r="AP55" s="1391">
        <f ca="1"/>
        <v>203</v>
      </c>
      <c r="AQ55" s="1391">
        <f ca="1"/>
        <v>203</v>
      </c>
      <c r="AR55" s="1391">
        <f ca="1"/>
        <v>203</v>
      </c>
      <c r="AS55" s="1391">
        <f ca="1"/>
        <v>203</v>
      </c>
      <c r="AT55" s="1391">
        <f ca="1"/>
        <v>201</v>
      </c>
      <c r="AU55" s="1391">
        <f ca="1"/>
        <v>93</v>
      </c>
      <c r="AV55" s="1391">
        <f ca="1"/>
        <v>93</v>
      </c>
      <c r="AW55" s="1391">
        <f ca="1"/>
        <v>93</v>
      </c>
      <c r="AX55" s="1391">
        <f ca="1"/>
        <v>93</v>
      </c>
      <c r="AY55" s="1391">
        <f ca="1"/>
        <v>202</v>
      </c>
      <c r="AZ55" s="1391">
        <f ca="1"/>
        <v>94</v>
      </c>
      <c r="BA55" s="1391">
        <f ca="1"/>
        <v>196</v>
      </c>
      <c r="BB55" s="1391">
        <f ca="1"/>
        <v>196</v>
      </c>
      <c r="BC55" s="1391">
        <f ca="1"/>
        <v>304</v>
      </c>
      <c r="BD55" s="1391">
        <f ca="1"/>
        <v>292</v>
      </c>
      <c r="BE55" s="1391">
        <f ca="1"/>
        <v>292</v>
      </c>
      <c r="BF55" s="1391">
        <f ca="1"/>
        <v>183</v>
      </c>
      <c r="BG55" s="1391">
        <f ca="1"/>
        <v>291</v>
      </c>
      <c r="BH55" s="1391">
        <f ca="1"/>
        <v>183</v>
      </c>
      <c r="BI55" s="1391">
        <f ca="1"/>
        <v>291</v>
      </c>
      <c r="BJ55" s="1391">
        <f ca="1"/>
        <v>291</v>
      </c>
      <c r="BK55" s="1391">
        <f ca="1"/>
        <v>291</v>
      </c>
      <c r="BL55" s="1391">
        <f ca="1"/>
        <v>291</v>
      </c>
      <c r="BM55" s="1391">
        <f ca="1"/>
        <v>291</v>
      </c>
      <c r="BN55" s="1391">
        <f ca="1"/>
        <v>291</v>
      </c>
      <c r="BO55" s="1391">
        <f ca="1"/>
        <v>291</v>
      </c>
      <c r="BP55" s="1391">
        <f ca="1"/>
        <v>291</v>
      </c>
      <c r="BQ55" s="1391">
        <f ca="1"/>
        <v>291</v>
      </c>
      <c r="BR55" s="1391">
        <f ca="1"/>
        <v>291</v>
      </c>
      <c r="BS55" s="1392">
        <f ca="1"/>
        <v>291</v>
      </c>
    </row>
    <row r="56" spans="34:71">
      <c r="AH56" s="1390" t="str">
        <f ca="1"/>
        <v>MKC_SWAＧＤＣ仕掛在庫</v>
      </c>
      <c r="AI56" s="1391" t="str">
        <f ca="1"/>
        <v>MKC②</v>
      </c>
      <c r="AJ56" s="1391" t="str">
        <f ca="1"/>
        <v>$F$160:$AL$189</v>
      </c>
      <c r="AK56" s="1391">
        <f ca="1"/>
        <v>6</v>
      </c>
      <c r="AL56" s="1391" t="str">
        <f ca="1"/>
        <v>MKC_SWA</v>
      </c>
      <c r="AM56" s="1391" t="str">
        <f ca="1"/>
        <v>ＧＤＣ仕掛在庫</v>
      </c>
      <c r="AN56" s="1391">
        <f ca="1"/>
        <v>6089</v>
      </c>
      <c r="AO56" s="1391">
        <f ca="1"/>
        <v>131</v>
      </c>
      <c r="AP56" s="1391">
        <f ca="1"/>
        <v>131</v>
      </c>
      <c r="AQ56" s="1391">
        <f ca="1"/>
        <v>131</v>
      </c>
      <c r="AR56" s="1391">
        <f ca="1"/>
        <v>131</v>
      </c>
      <c r="AS56" s="1391">
        <f ca="1"/>
        <v>131</v>
      </c>
      <c r="AT56" s="1391">
        <f ca="1"/>
        <v>179</v>
      </c>
      <c r="AU56" s="1391">
        <f ca="1"/>
        <v>107</v>
      </c>
      <c r="AV56" s="1391">
        <f ca="1"/>
        <v>107</v>
      </c>
      <c r="AW56" s="1391">
        <f ca="1"/>
        <v>107</v>
      </c>
      <c r="AX56" s="1391">
        <f ca="1"/>
        <v>107</v>
      </c>
      <c r="AY56" s="1391">
        <f ca="1"/>
        <v>107</v>
      </c>
      <c r="AZ56" s="1391">
        <f ca="1"/>
        <v>107</v>
      </c>
      <c r="BA56" s="1391">
        <f ca="1"/>
        <v>35</v>
      </c>
      <c r="BB56" s="1391">
        <f ca="1"/>
        <v>131</v>
      </c>
      <c r="BC56" s="1391">
        <f ca="1"/>
        <v>131</v>
      </c>
      <c r="BD56" s="1391">
        <f ca="1"/>
        <v>131</v>
      </c>
      <c r="BE56" s="1391">
        <f ca="1"/>
        <v>131</v>
      </c>
      <c r="BF56" s="1391">
        <f ca="1"/>
        <v>227</v>
      </c>
      <c r="BG56" s="1391">
        <f ca="1"/>
        <v>227</v>
      </c>
      <c r="BH56" s="1391">
        <f ca="1"/>
        <v>322</v>
      </c>
      <c r="BI56" s="1391">
        <f ca="1"/>
        <v>298</v>
      </c>
      <c r="BJ56" s="1391">
        <f ca="1"/>
        <v>298</v>
      </c>
      <c r="BK56" s="1391">
        <f ca="1"/>
        <v>298</v>
      </c>
      <c r="BL56" s="1391">
        <f ca="1"/>
        <v>298</v>
      </c>
      <c r="BM56" s="1391">
        <f ca="1"/>
        <v>298</v>
      </c>
      <c r="BN56" s="1391">
        <f ca="1"/>
        <v>298</v>
      </c>
      <c r="BO56" s="1391">
        <f ca="1"/>
        <v>298</v>
      </c>
      <c r="BP56" s="1391">
        <f ca="1"/>
        <v>298</v>
      </c>
      <c r="BQ56" s="1391">
        <f ca="1"/>
        <v>298</v>
      </c>
      <c r="BR56" s="1391">
        <f ca="1"/>
        <v>298</v>
      </c>
      <c r="BS56" s="1392">
        <f ca="1"/>
        <v>298</v>
      </c>
    </row>
    <row r="57" spans="34:71">
      <c r="AH57" s="1390" t="str">
        <f ca="1"/>
        <v>MKR_HPＧＤＣ仕掛在庫</v>
      </c>
      <c r="AI57" s="1391" t="str">
        <f ca="1"/>
        <v>MKR</v>
      </c>
      <c r="AJ57" s="1391" t="str">
        <f ca="1"/>
        <v>$F$153:$AL$182</v>
      </c>
      <c r="AK57" s="1391">
        <f ca="1"/>
        <v>7</v>
      </c>
      <c r="AL57" s="1391" t="str">
        <f ca="1"/>
        <v>MKR_HP</v>
      </c>
      <c r="AM57" s="1391" t="str">
        <f ca="1"/>
        <v>ＧＤＣ仕掛在庫</v>
      </c>
      <c r="AN57" s="1391">
        <f ca="1"/>
        <v>6885</v>
      </c>
      <c r="AO57" s="1391">
        <f ca="1"/>
        <v>284</v>
      </c>
      <c r="AP57" s="1391">
        <f ca="1"/>
        <v>284</v>
      </c>
      <c r="AQ57" s="1391">
        <f ca="1"/>
        <v>284</v>
      </c>
      <c r="AR57" s="1391">
        <f ca="1"/>
        <v>284</v>
      </c>
      <c r="AS57" s="1391">
        <f ca="1"/>
        <v>284</v>
      </c>
      <c r="AT57" s="1391">
        <f ca="1"/>
        <v>284</v>
      </c>
      <c r="AU57" s="1391">
        <f ca="1"/>
        <v>284</v>
      </c>
      <c r="AV57" s="1391">
        <f ca="1"/>
        <v>361</v>
      </c>
      <c r="AW57" s="1391">
        <f ca="1"/>
        <v>361</v>
      </c>
      <c r="AX57" s="1391">
        <f ca="1"/>
        <v>361</v>
      </c>
      <c r="AY57" s="1391">
        <f ca="1"/>
        <v>361</v>
      </c>
      <c r="AZ57" s="1391">
        <f ca="1"/>
        <v>361</v>
      </c>
      <c r="BA57" s="1391">
        <f ca="1"/>
        <v>361</v>
      </c>
      <c r="BB57" s="1391">
        <f ca="1"/>
        <v>361</v>
      </c>
      <c r="BC57" s="1391">
        <f ca="1"/>
        <v>359</v>
      </c>
      <c r="BD57" s="1391">
        <f ca="1"/>
        <v>358</v>
      </c>
      <c r="BE57" s="1391">
        <f ca="1"/>
        <v>358</v>
      </c>
      <c r="BF57" s="1391">
        <f ca="1"/>
        <v>239</v>
      </c>
      <c r="BG57" s="1391">
        <f ca="1"/>
        <v>179</v>
      </c>
      <c r="BH57" s="1391">
        <f ca="1"/>
        <v>179</v>
      </c>
      <c r="BI57" s="1391">
        <f ca="1"/>
        <v>118</v>
      </c>
      <c r="BJ57" s="1391">
        <f ca="1"/>
        <v>58</v>
      </c>
      <c r="BK57" s="1391">
        <f ca="1"/>
        <v>58</v>
      </c>
      <c r="BL57" s="1391">
        <f ca="1"/>
        <v>58</v>
      </c>
      <c r="BM57" s="1391">
        <f ca="1"/>
        <v>58</v>
      </c>
      <c r="BN57" s="1391">
        <f ca="1"/>
        <v>58</v>
      </c>
      <c r="BO57" s="1391">
        <f ca="1"/>
        <v>58</v>
      </c>
      <c r="BP57" s="1391">
        <f ca="1"/>
        <v>58</v>
      </c>
      <c r="BQ57" s="1391">
        <f ca="1"/>
        <v>58</v>
      </c>
      <c r="BR57" s="1391">
        <f ca="1"/>
        <v>58</v>
      </c>
      <c r="BS57" s="1392">
        <f ca="1"/>
        <v>58</v>
      </c>
    </row>
    <row r="58" spans="34:71">
      <c r="AH58" s="1390" t="str">
        <f ca="1"/>
        <v>MKR_PBＧＤＣ仕掛在庫</v>
      </c>
      <c r="AI58" s="1391" t="str">
        <f ca="1"/>
        <v>MKR</v>
      </c>
      <c r="AJ58" s="1391" t="str">
        <f ca="1"/>
        <v>$F$153:$AL$182</v>
      </c>
      <c r="AK58" s="1391">
        <f ca="1"/>
        <v>8</v>
      </c>
      <c r="AL58" s="1391" t="str">
        <f ca="1"/>
        <v>MKR_PB</v>
      </c>
      <c r="AM58" s="1391" t="str">
        <f ca="1"/>
        <v>ＧＤＣ仕掛在庫</v>
      </c>
      <c r="AN58" s="1391">
        <f ca="1"/>
        <v>4343</v>
      </c>
      <c r="AO58" s="1391">
        <f ca="1"/>
        <v>98</v>
      </c>
      <c r="AP58" s="1391">
        <f ca="1"/>
        <v>98</v>
      </c>
      <c r="AQ58" s="1391">
        <f ca="1"/>
        <v>98</v>
      </c>
      <c r="AR58" s="1391">
        <f ca="1"/>
        <v>98</v>
      </c>
      <c r="AS58" s="1391">
        <f ca="1"/>
        <v>98</v>
      </c>
      <c r="AT58" s="1391">
        <f ca="1"/>
        <v>136</v>
      </c>
      <c r="AU58" s="1391">
        <f ca="1"/>
        <v>136</v>
      </c>
      <c r="AV58" s="1391">
        <f ca="1"/>
        <v>136</v>
      </c>
      <c r="AW58" s="1391">
        <f ca="1"/>
        <v>136</v>
      </c>
      <c r="AX58" s="1391">
        <f ca="1"/>
        <v>136</v>
      </c>
      <c r="AY58" s="1391">
        <f ca="1"/>
        <v>136</v>
      </c>
      <c r="AZ58" s="1391">
        <f ca="1"/>
        <v>136</v>
      </c>
      <c r="BA58" s="1391">
        <f ca="1"/>
        <v>136</v>
      </c>
      <c r="BB58" s="1391">
        <f ca="1"/>
        <v>136</v>
      </c>
      <c r="BC58" s="1391">
        <f ca="1"/>
        <v>184</v>
      </c>
      <c r="BD58" s="1391">
        <f ca="1"/>
        <v>184</v>
      </c>
      <c r="BE58" s="1391">
        <f ca="1"/>
        <v>184</v>
      </c>
      <c r="BF58" s="1391">
        <f ca="1"/>
        <v>158</v>
      </c>
      <c r="BG58" s="1391">
        <f ca="1"/>
        <v>206</v>
      </c>
      <c r="BH58" s="1391">
        <f ca="1"/>
        <v>254</v>
      </c>
      <c r="BI58" s="1391">
        <f ca="1"/>
        <v>305</v>
      </c>
      <c r="BJ58" s="1391">
        <f ca="1"/>
        <v>233</v>
      </c>
      <c r="BK58" s="1391">
        <f ca="1"/>
        <v>209</v>
      </c>
      <c r="BL58" s="1391">
        <f ca="1"/>
        <v>185</v>
      </c>
      <c r="BM58" s="1391">
        <f ca="1"/>
        <v>137</v>
      </c>
      <c r="BN58" s="1391">
        <f ca="1"/>
        <v>65</v>
      </c>
      <c r="BO58" s="1391">
        <f ca="1"/>
        <v>65</v>
      </c>
      <c r="BP58" s="1391">
        <f ca="1"/>
        <v>65</v>
      </c>
      <c r="BQ58" s="1391">
        <f ca="1"/>
        <v>65</v>
      </c>
      <c r="BR58" s="1391">
        <f ca="1"/>
        <v>65</v>
      </c>
      <c r="BS58" s="1392">
        <f ca="1"/>
        <v>65</v>
      </c>
    </row>
    <row r="59" spans="34:71">
      <c r="AH59" s="1390" t="str">
        <f ca="1"/>
        <v>MLC_RCＧＤＣ仕掛在庫</v>
      </c>
      <c r="AI59" s="1391" t="str">
        <f ca="1"/>
        <v>MKJ・MLC・MLL</v>
      </c>
      <c r="AJ59" s="1391" t="str">
        <f ca="1"/>
        <v>$F$253:$AL$282</v>
      </c>
      <c r="AK59" s="1391">
        <f ca="1"/>
        <v>9</v>
      </c>
      <c r="AL59" s="1391" t="str">
        <f ca="1"/>
        <v>MLC_RC</v>
      </c>
      <c r="AM59" s="1391" t="str">
        <f ca="1"/>
        <v>ＧＤＣ仕掛在庫</v>
      </c>
      <c r="AN59" s="1391">
        <f ca="1"/>
        <v>12029</v>
      </c>
      <c r="AO59" s="1391">
        <f ca="1"/>
        <v>599</v>
      </c>
      <c r="AP59" s="1391">
        <f ca="1"/>
        <v>599</v>
      </c>
      <c r="AQ59" s="1391">
        <f ca="1"/>
        <v>599</v>
      </c>
      <c r="AR59" s="1391">
        <f ca="1"/>
        <v>599</v>
      </c>
      <c r="AS59" s="1391">
        <f ca="1"/>
        <v>518</v>
      </c>
      <c r="AT59" s="1391">
        <f ca="1"/>
        <v>517</v>
      </c>
      <c r="AU59" s="1391">
        <f ca="1"/>
        <v>442</v>
      </c>
      <c r="AV59" s="1391">
        <f ca="1"/>
        <v>570</v>
      </c>
      <c r="AW59" s="1391">
        <f ca="1"/>
        <v>437</v>
      </c>
      <c r="AX59" s="1391">
        <f ca="1"/>
        <v>372</v>
      </c>
      <c r="AY59" s="1391">
        <f ca="1"/>
        <v>530</v>
      </c>
      <c r="AZ59" s="1391">
        <f ca="1"/>
        <v>348</v>
      </c>
      <c r="BA59" s="1391">
        <f ca="1"/>
        <v>355</v>
      </c>
      <c r="BB59" s="1391">
        <f ca="1"/>
        <v>483</v>
      </c>
      <c r="BC59" s="1391">
        <f ca="1"/>
        <v>450</v>
      </c>
      <c r="BD59" s="1391">
        <f ca="1"/>
        <v>317</v>
      </c>
      <c r="BE59" s="1391">
        <f ca="1"/>
        <v>285</v>
      </c>
      <c r="BF59" s="1391">
        <f ca="1"/>
        <v>316</v>
      </c>
      <c r="BG59" s="1391">
        <f ca="1"/>
        <v>440</v>
      </c>
      <c r="BH59" s="1391">
        <f ca="1"/>
        <v>472</v>
      </c>
      <c r="BI59" s="1391">
        <f ca="1"/>
        <v>439</v>
      </c>
      <c r="BJ59" s="1391">
        <f ca="1"/>
        <v>439</v>
      </c>
      <c r="BK59" s="1391">
        <f ca="1"/>
        <v>311</v>
      </c>
      <c r="BL59" s="1391">
        <f ca="1"/>
        <v>247</v>
      </c>
      <c r="BM59" s="1391">
        <f ca="1"/>
        <v>215</v>
      </c>
      <c r="BN59" s="1391">
        <f ca="1"/>
        <v>215</v>
      </c>
      <c r="BO59" s="1391">
        <f ca="1"/>
        <v>215</v>
      </c>
      <c r="BP59" s="1391">
        <f ca="1"/>
        <v>215</v>
      </c>
      <c r="BQ59" s="1391">
        <f ca="1"/>
        <v>183</v>
      </c>
      <c r="BR59" s="1391">
        <f ca="1"/>
        <v>151</v>
      </c>
      <c r="BS59" s="1392">
        <f ca="1"/>
        <v>151</v>
      </c>
    </row>
    <row r="60" spans="34:71">
      <c r="AH60" s="1390" t="str">
        <f ca="1"/>
        <v>MLT_SWAＧＤＣ仕掛在庫</v>
      </c>
      <c r="AI60" s="1391" t="str">
        <f ca="1"/>
        <v>MKJ・MLC・MLL</v>
      </c>
      <c r="AJ60" s="1391" t="str">
        <f ca="1"/>
        <v>$F$253:$AL$282</v>
      </c>
      <c r="AK60" s="1391">
        <f ca="1"/>
        <v>10</v>
      </c>
      <c r="AL60" s="1391" t="str">
        <f ca="1"/>
        <v>MLT_SWA</v>
      </c>
      <c r="AM60" s="1391" t="str">
        <f ca="1"/>
        <v>ＧＤＣ仕掛在庫</v>
      </c>
      <c r="AN60" s="1391">
        <f ca="1"/>
        <v>10517</v>
      </c>
      <c r="AO60" s="1391">
        <f ca="1"/>
        <v>166</v>
      </c>
      <c r="AP60" s="1391">
        <f ca="1"/>
        <v>166</v>
      </c>
      <c r="AQ60" s="1391">
        <f ca="1"/>
        <v>166</v>
      </c>
      <c r="AR60" s="1391">
        <f ca="1"/>
        <v>166</v>
      </c>
      <c r="AS60" s="1391">
        <f ca="1"/>
        <v>166</v>
      </c>
      <c r="AT60" s="1391">
        <f ca="1"/>
        <v>166</v>
      </c>
      <c r="AU60" s="1391">
        <f ca="1"/>
        <v>148</v>
      </c>
      <c r="AV60" s="1391">
        <f ca="1"/>
        <v>230</v>
      </c>
      <c r="AW60" s="1391">
        <f ca="1"/>
        <v>158</v>
      </c>
      <c r="AX60" s="1391">
        <f ca="1"/>
        <v>158</v>
      </c>
      <c r="AY60" s="1391">
        <f ca="1"/>
        <v>198</v>
      </c>
      <c r="AZ60" s="1391">
        <f ca="1"/>
        <v>103</v>
      </c>
      <c r="BA60" s="1391">
        <f ca="1"/>
        <v>149</v>
      </c>
      <c r="BB60" s="1391">
        <f ca="1"/>
        <v>231</v>
      </c>
      <c r="BC60" s="1391">
        <f ca="1"/>
        <v>331</v>
      </c>
      <c r="BD60" s="1391">
        <f ca="1"/>
        <v>331</v>
      </c>
      <c r="BE60" s="1391">
        <f ca="1"/>
        <v>331</v>
      </c>
      <c r="BF60" s="1391">
        <f ca="1"/>
        <v>390</v>
      </c>
      <c r="BG60" s="1391">
        <f ca="1"/>
        <v>417</v>
      </c>
      <c r="BH60" s="1391">
        <f ca="1"/>
        <v>482</v>
      </c>
      <c r="BI60" s="1391">
        <f ca="1"/>
        <v>494</v>
      </c>
      <c r="BJ60" s="1391">
        <f ca="1"/>
        <v>582</v>
      </c>
      <c r="BK60" s="1391">
        <f ca="1"/>
        <v>528</v>
      </c>
      <c r="BL60" s="1391">
        <f ca="1"/>
        <v>474</v>
      </c>
      <c r="BM60" s="1391">
        <f ca="1"/>
        <v>544</v>
      </c>
      <c r="BN60" s="1391">
        <f ca="1"/>
        <v>614</v>
      </c>
      <c r="BO60" s="1391">
        <f ca="1"/>
        <v>684</v>
      </c>
      <c r="BP60" s="1391">
        <f ca="1"/>
        <v>594</v>
      </c>
      <c r="BQ60" s="1391">
        <f ca="1"/>
        <v>504</v>
      </c>
      <c r="BR60" s="1391">
        <f ca="1"/>
        <v>450</v>
      </c>
      <c r="BS60" s="1392">
        <f ca="1"/>
        <v>396</v>
      </c>
    </row>
    <row r="61" spans="34:71">
      <c r="AH61" s="1390" t="str">
        <f ca="1"/>
        <v>MLFＧＤＣ仕掛在庫</v>
      </c>
      <c r="AI61" s="1391" t="str">
        <f ca="1"/>
        <v>MLF・ピポット</v>
      </c>
      <c r="AJ61" s="1391" t="str">
        <f ca="1"/>
        <v>$F$140:$AL$189</v>
      </c>
      <c r="AK61" s="1391">
        <f ca="1"/>
        <v>11</v>
      </c>
      <c r="AL61" s="1391" t="str">
        <f ca="1"/>
        <v>MLF</v>
      </c>
      <c r="AM61" s="1391" t="str">
        <f ca="1"/>
        <v>ＧＤＣ仕掛在庫</v>
      </c>
      <c r="AN61" s="1391">
        <f ca="1"/>
        <v>5630</v>
      </c>
      <c r="AO61" s="1391">
        <f ca="1"/>
        <v>90</v>
      </c>
      <c r="AP61" s="1391">
        <f ca="1"/>
        <v>90</v>
      </c>
      <c r="AQ61" s="1391">
        <f ca="1"/>
        <v>90</v>
      </c>
      <c r="AR61" s="1391">
        <f ca="1"/>
        <v>90</v>
      </c>
      <c r="AS61" s="1391">
        <f ca="1"/>
        <v>90</v>
      </c>
      <c r="AT61" s="1391">
        <f ca="1"/>
        <v>130</v>
      </c>
      <c r="AU61" s="1391">
        <f ca="1"/>
        <v>190</v>
      </c>
      <c r="AV61" s="1391">
        <f ca="1"/>
        <v>250</v>
      </c>
      <c r="AW61" s="1391">
        <f ca="1"/>
        <v>250</v>
      </c>
      <c r="AX61" s="1391">
        <f ca="1"/>
        <v>250</v>
      </c>
      <c r="AY61" s="1391">
        <f ca="1"/>
        <v>230</v>
      </c>
      <c r="AZ61" s="1391">
        <f ca="1"/>
        <v>230</v>
      </c>
      <c r="BA61" s="1391">
        <f ca="1"/>
        <v>230</v>
      </c>
      <c r="BB61" s="1391">
        <f ca="1"/>
        <v>230</v>
      </c>
      <c r="BC61" s="1391">
        <f ca="1"/>
        <v>230</v>
      </c>
      <c r="BD61" s="1391">
        <f ca="1"/>
        <v>230</v>
      </c>
      <c r="BE61" s="1391">
        <f ca="1"/>
        <v>230</v>
      </c>
      <c r="BF61" s="1391">
        <f ca="1"/>
        <v>230</v>
      </c>
      <c r="BG61" s="1391">
        <f ca="1"/>
        <v>230</v>
      </c>
      <c r="BH61" s="1391">
        <f ca="1"/>
        <v>230</v>
      </c>
      <c r="BI61" s="1391">
        <f ca="1"/>
        <v>230</v>
      </c>
      <c r="BJ61" s="1391">
        <f ca="1"/>
        <v>230</v>
      </c>
      <c r="BK61" s="1391">
        <f ca="1"/>
        <v>230</v>
      </c>
      <c r="BL61" s="1391">
        <f ca="1"/>
        <v>230</v>
      </c>
      <c r="BM61" s="1391">
        <f ca="1"/>
        <v>190</v>
      </c>
      <c r="BN61" s="1391">
        <f ca="1"/>
        <v>150</v>
      </c>
      <c r="BO61" s="1391">
        <f ca="1"/>
        <v>110</v>
      </c>
      <c r="BP61" s="1391">
        <f ca="1"/>
        <v>110</v>
      </c>
      <c r="BQ61" s="1391">
        <f ca="1"/>
        <v>110</v>
      </c>
      <c r="BR61" s="1391">
        <f ca="1"/>
        <v>110</v>
      </c>
      <c r="BS61" s="1392">
        <f ca="1"/>
        <v>110</v>
      </c>
    </row>
    <row r="62" spans="34:71">
      <c r="AH62" s="1390" t="str">
        <f ca="1"/>
        <v>MFJ_PBＧＤＣ仕掛在庫</v>
      </c>
      <c r="AI62" s="1391" t="str">
        <f ca="1"/>
        <v>MLF・ピポット</v>
      </c>
      <c r="AJ62" s="1391" t="str">
        <f ca="1"/>
        <v>$F$140:$AL$189</v>
      </c>
      <c r="AK62" s="1391">
        <f ca="1"/>
        <v>12</v>
      </c>
      <c r="AL62" s="1391" t="str">
        <f ca="1"/>
        <v>MFJ_PB</v>
      </c>
      <c r="AM62" s="1391" t="str">
        <f ca="1"/>
        <v>ＧＤＣ仕掛在庫</v>
      </c>
      <c r="AN62" s="1391">
        <f ca="1"/>
        <v>6527</v>
      </c>
      <c r="AO62" s="1391">
        <f ca="1"/>
        <v>172</v>
      </c>
      <c r="AP62" s="1391">
        <f ca="1"/>
        <v>172</v>
      </c>
      <c r="AQ62" s="1391">
        <f ca="1"/>
        <v>172</v>
      </c>
      <c r="AR62" s="1391">
        <f ca="1"/>
        <v>172</v>
      </c>
      <c r="AS62" s="1391">
        <f ca="1"/>
        <v>172</v>
      </c>
      <c r="AT62" s="1391">
        <f ca="1"/>
        <v>196</v>
      </c>
      <c r="AU62" s="1391">
        <f ca="1"/>
        <v>196</v>
      </c>
      <c r="AV62" s="1391">
        <f ca="1"/>
        <v>196</v>
      </c>
      <c r="AW62" s="1391">
        <f ca="1"/>
        <v>196</v>
      </c>
      <c r="AX62" s="1391">
        <f ca="1"/>
        <v>166</v>
      </c>
      <c r="AY62" s="1391">
        <f ca="1"/>
        <v>142</v>
      </c>
      <c r="AZ62" s="1391">
        <f ca="1"/>
        <v>118</v>
      </c>
      <c r="BA62" s="1391">
        <f ca="1"/>
        <v>70</v>
      </c>
      <c r="BB62" s="1391">
        <f ca="1"/>
        <v>94</v>
      </c>
      <c r="BC62" s="1391">
        <f ca="1"/>
        <v>118</v>
      </c>
      <c r="BD62" s="1391">
        <f ca="1"/>
        <v>118</v>
      </c>
      <c r="BE62" s="1391">
        <f ca="1"/>
        <v>118</v>
      </c>
      <c r="BF62" s="1391">
        <f ca="1"/>
        <v>145</v>
      </c>
      <c r="BG62" s="1391">
        <f ca="1"/>
        <v>145</v>
      </c>
      <c r="BH62" s="1391">
        <f ca="1"/>
        <v>193</v>
      </c>
      <c r="BI62" s="1391">
        <f ca="1"/>
        <v>192</v>
      </c>
      <c r="BJ62" s="1391">
        <f ca="1"/>
        <v>240</v>
      </c>
      <c r="BK62" s="1391">
        <f ca="1"/>
        <v>240</v>
      </c>
      <c r="BL62" s="1391">
        <f ca="1"/>
        <v>240</v>
      </c>
      <c r="BM62" s="1391">
        <f ca="1"/>
        <v>288</v>
      </c>
      <c r="BN62" s="1391">
        <f ca="1"/>
        <v>336</v>
      </c>
      <c r="BO62" s="1391">
        <f ca="1"/>
        <v>384</v>
      </c>
      <c r="BP62" s="1391">
        <f ca="1"/>
        <v>384</v>
      </c>
      <c r="BQ62" s="1391">
        <f ca="1"/>
        <v>384</v>
      </c>
      <c r="BR62" s="1391">
        <f ca="1"/>
        <v>384</v>
      </c>
      <c r="BS62" s="1392">
        <f ca="1"/>
        <v>384</v>
      </c>
    </row>
    <row r="63" spans="34:71">
      <c r="AH63" s="1390" t="str">
        <f ca="1"/>
        <v>MFLＧＤＣ仕掛在庫</v>
      </c>
      <c r="AI63" s="1391" t="str">
        <f ca="1"/>
        <v>MLF・ピポット</v>
      </c>
      <c r="AJ63" s="1391" t="str">
        <f ca="1"/>
        <v>$F$140:$AL$189</v>
      </c>
      <c r="AK63" s="1391">
        <f ca="1"/>
        <v>13</v>
      </c>
      <c r="AL63" s="1391" t="str">
        <f ca="1"/>
        <v>MFL</v>
      </c>
      <c r="AM63" s="1391" t="str">
        <f ca="1"/>
        <v>ＧＤＣ仕掛在庫</v>
      </c>
      <c r="AN63" s="1391">
        <f ca="1"/>
        <v>7576</v>
      </c>
      <c r="AO63" s="1391">
        <f ca="1"/>
        <v>63</v>
      </c>
      <c r="AP63" s="1391">
        <f ca="1"/>
        <v>63</v>
      </c>
      <c r="AQ63" s="1391">
        <f ca="1"/>
        <v>63</v>
      </c>
      <c r="AR63" s="1391">
        <f ca="1"/>
        <v>63</v>
      </c>
      <c r="AS63" s="1391">
        <f ca="1"/>
        <v>63</v>
      </c>
      <c r="AT63" s="1391">
        <f ca="1"/>
        <v>143</v>
      </c>
      <c r="AU63" s="1391">
        <f ca="1"/>
        <v>223</v>
      </c>
      <c r="AV63" s="1391">
        <f ca="1"/>
        <v>263</v>
      </c>
      <c r="AW63" s="1391">
        <f ca="1"/>
        <v>263</v>
      </c>
      <c r="AX63" s="1391">
        <f ca="1"/>
        <v>263</v>
      </c>
      <c r="AY63" s="1391">
        <f ca="1"/>
        <v>283</v>
      </c>
      <c r="AZ63" s="1391">
        <f ca="1"/>
        <v>363</v>
      </c>
      <c r="BA63" s="1391">
        <f ca="1"/>
        <v>383</v>
      </c>
      <c r="BB63" s="1391">
        <f ca="1"/>
        <v>423</v>
      </c>
      <c r="BC63" s="1391">
        <f ca="1"/>
        <v>442</v>
      </c>
      <c r="BD63" s="1391">
        <f ca="1"/>
        <v>442</v>
      </c>
      <c r="BE63" s="1391">
        <f ca="1"/>
        <v>442</v>
      </c>
      <c r="BF63" s="1391">
        <f ca="1"/>
        <v>402</v>
      </c>
      <c r="BG63" s="1391">
        <f ca="1"/>
        <v>422</v>
      </c>
      <c r="BH63" s="1391">
        <f ca="1"/>
        <v>382</v>
      </c>
      <c r="BI63" s="1391">
        <f ca="1"/>
        <v>382</v>
      </c>
      <c r="BJ63" s="1391">
        <f ca="1"/>
        <v>322</v>
      </c>
      <c r="BK63" s="1391">
        <f ca="1"/>
        <v>322</v>
      </c>
      <c r="BL63" s="1391">
        <f ca="1"/>
        <v>322</v>
      </c>
      <c r="BM63" s="1391">
        <f ca="1"/>
        <v>242</v>
      </c>
      <c r="BN63" s="1391">
        <f ca="1"/>
        <v>182</v>
      </c>
      <c r="BO63" s="1391">
        <f ca="1"/>
        <v>162</v>
      </c>
      <c r="BP63" s="1391">
        <f ca="1"/>
        <v>122</v>
      </c>
      <c r="BQ63" s="1391">
        <f ca="1"/>
        <v>22</v>
      </c>
      <c r="BR63" s="1391">
        <f ca="1"/>
        <v>22</v>
      </c>
      <c r="BS63" s="1392">
        <f ca="1"/>
        <v>22</v>
      </c>
    </row>
    <row r="64" spans="34:71">
      <c r="AH64" s="1390" t="str">
        <f ca="1"/>
        <v>MLM_HPＧＤＣ仕掛在庫</v>
      </c>
      <c r="AI64" s="1391" t="str">
        <f ca="1"/>
        <v>MLM_HP・SWA</v>
      </c>
      <c r="AJ64" s="1391" t="str">
        <f ca="1"/>
        <v>$F$140:$AL$188</v>
      </c>
      <c r="AK64" s="1391">
        <f ca="1"/>
        <v>14</v>
      </c>
      <c r="AL64" s="1391" t="str">
        <f ca="1"/>
        <v>MLM_HP</v>
      </c>
      <c r="AM64" s="1391" t="str">
        <f ca="1"/>
        <v>ＧＤＣ仕掛在庫</v>
      </c>
      <c r="AN64" s="1391">
        <f ca="1"/>
        <v>13789</v>
      </c>
      <c r="AO64" s="1391">
        <f ca="1"/>
        <v>619</v>
      </c>
      <c r="AP64" s="1391">
        <f ca="1"/>
        <v>619</v>
      </c>
      <c r="AQ64" s="1391">
        <f ca="1"/>
        <v>619</v>
      </c>
      <c r="AR64" s="1391">
        <f ca="1"/>
        <v>619</v>
      </c>
      <c r="AS64" s="1391">
        <f ca="1"/>
        <v>619</v>
      </c>
      <c r="AT64" s="1391">
        <f ca="1"/>
        <v>547</v>
      </c>
      <c r="AU64" s="1391">
        <f ca="1"/>
        <v>475</v>
      </c>
      <c r="AV64" s="1391">
        <f ca="1"/>
        <v>403</v>
      </c>
      <c r="AW64" s="1391">
        <f ca="1"/>
        <v>403</v>
      </c>
      <c r="AX64" s="1391">
        <f ca="1"/>
        <v>403</v>
      </c>
      <c r="AY64" s="1391">
        <f ca="1"/>
        <v>403</v>
      </c>
      <c r="AZ64" s="1391">
        <f ca="1"/>
        <v>403</v>
      </c>
      <c r="BA64" s="1391">
        <f ca="1"/>
        <v>403</v>
      </c>
      <c r="BB64" s="1391">
        <f ca="1"/>
        <v>403</v>
      </c>
      <c r="BC64" s="1391">
        <f ca="1"/>
        <v>403</v>
      </c>
      <c r="BD64" s="1391">
        <f ca="1"/>
        <v>403</v>
      </c>
      <c r="BE64" s="1391">
        <f ca="1"/>
        <v>403</v>
      </c>
      <c r="BF64" s="1391">
        <f ca="1"/>
        <v>403</v>
      </c>
      <c r="BG64" s="1391">
        <f ca="1"/>
        <v>403</v>
      </c>
      <c r="BH64" s="1391">
        <f ca="1"/>
        <v>403</v>
      </c>
      <c r="BI64" s="1391">
        <f ca="1"/>
        <v>403</v>
      </c>
      <c r="BJ64" s="1391">
        <f ca="1"/>
        <v>403</v>
      </c>
      <c r="BK64" s="1391">
        <f ca="1"/>
        <v>403</v>
      </c>
      <c r="BL64" s="1391">
        <f ca="1"/>
        <v>403</v>
      </c>
      <c r="BM64" s="1391">
        <f ca="1"/>
        <v>403</v>
      </c>
      <c r="BN64" s="1391">
        <f ca="1"/>
        <v>403</v>
      </c>
      <c r="BO64" s="1391">
        <f ca="1"/>
        <v>403</v>
      </c>
      <c r="BP64" s="1391">
        <f ca="1"/>
        <v>403</v>
      </c>
      <c r="BQ64" s="1391">
        <f ca="1"/>
        <v>403</v>
      </c>
      <c r="BR64" s="1391">
        <f ca="1"/>
        <v>403</v>
      </c>
      <c r="BS64" s="1392">
        <f ca="1"/>
        <v>403</v>
      </c>
    </row>
    <row r="65" spans="34:71">
      <c r="AH65" s="1390" t="str">
        <f ca="1"/>
        <v>MLM_SWAＧＤＣ仕掛在庫</v>
      </c>
      <c r="AI65" s="1391" t="str">
        <f ca="1"/>
        <v>MLM_HP・SWA</v>
      </c>
      <c r="AJ65" s="1391" t="str">
        <f ca="1"/>
        <v>$F$140:$AL$188</v>
      </c>
      <c r="AK65" s="1391">
        <f ca="1"/>
        <v>15</v>
      </c>
      <c r="AL65" s="1391" t="str">
        <f ca="1"/>
        <v>MLM_SWA</v>
      </c>
      <c r="AM65" s="1391" t="str">
        <f ca="1"/>
        <v>ＧＤＣ仕掛在庫</v>
      </c>
      <c r="AN65" s="1391">
        <f ca="1"/>
        <v>11554</v>
      </c>
      <c r="AO65" s="1391">
        <f ca="1"/>
        <v>277</v>
      </c>
      <c r="AP65" s="1391">
        <f ca="1"/>
        <v>277</v>
      </c>
      <c r="AQ65" s="1391">
        <f ca="1"/>
        <v>277</v>
      </c>
      <c r="AR65" s="1391">
        <f ca="1"/>
        <v>277</v>
      </c>
      <c r="AS65" s="1391">
        <f ca="1"/>
        <v>277</v>
      </c>
      <c r="AT65" s="1391">
        <f ca="1"/>
        <v>233</v>
      </c>
      <c r="AU65" s="1391">
        <f ca="1"/>
        <v>232</v>
      </c>
      <c r="AV65" s="1391">
        <f ca="1"/>
        <v>276</v>
      </c>
      <c r="AW65" s="1391">
        <f ca="1"/>
        <v>276</v>
      </c>
      <c r="AX65" s="1391">
        <f ca="1"/>
        <v>276</v>
      </c>
      <c r="AY65" s="1391">
        <f ca="1"/>
        <v>276</v>
      </c>
      <c r="AZ65" s="1391">
        <f ca="1"/>
        <v>276</v>
      </c>
      <c r="BA65" s="1391">
        <f ca="1"/>
        <v>276</v>
      </c>
      <c r="BB65" s="1391">
        <f ca="1"/>
        <v>276</v>
      </c>
      <c r="BC65" s="1391">
        <f ca="1"/>
        <v>276</v>
      </c>
      <c r="BD65" s="1391">
        <f ca="1"/>
        <v>276</v>
      </c>
      <c r="BE65" s="1391">
        <f ca="1"/>
        <v>276</v>
      </c>
      <c r="BF65" s="1391">
        <f ca="1"/>
        <v>496</v>
      </c>
      <c r="BG65" s="1391">
        <f ca="1"/>
        <v>496</v>
      </c>
      <c r="BH65" s="1391">
        <f ca="1"/>
        <v>496</v>
      </c>
      <c r="BI65" s="1391">
        <f ca="1"/>
        <v>496</v>
      </c>
      <c r="BJ65" s="1391">
        <f ca="1"/>
        <v>496</v>
      </c>
      <c r="BK65" s="1391">
        <f ca="1"/>
        <v>496</v>
      </c>
      <c r="BL65" s="1391">
        <f ca="1"/>
        <v>496</v>
      </c>
      <c r="BM65" s="1391">
        <f ca="1"/>
        <v>496</v>
      </c>
      <c r="BN65" s="1391">
        <f ca="1"/>
        <v>496</v>
      </c>
      <c r="BO65" s="1391">
        <f ca="1"/>
        <v>496</v>
      </c>
      <c r="BP65" s="1391">
        <f ca="1"/>
        <v>496</v>
      </c>
      <c r="BQ65" s="1391">
        <f ca="1"/>
        <v>496</v>
      </c>
      <c r="BR65" s="1391">
        <f ca="1"/>
        <v>496</v>
      </c>
      <c r="BS65" s="1392">
        <f ca="1"/>
        <v>496</v>
      </c>
    </row>
    <row r="66" spans="34:71">
      <c r="AH66" s="1390" t="str">
        <f ca="1"/>
        <v>MKJ_SWAＧＤＣ仕掛在庫</v>
      </c>
      <c r="AI66" s="1391" t="str">
        <f ca="1"/>
        <v>MKJ・MLC・MLL</v>
      </c>
      <c r="AJ66" s="1391" t="str">
        <f ca="1"/>
        <v>$F$253:$AL$282</v>
      </c>
      <c r="AK66" s="1391">
        <f ca="1"/>
        <v>16</v>
      </c>
      <c r="AL66" s="1391" t="str">
        <f ca="1"/>
        <v>MKJ_SWA</v>
      </c>
      <c r="AM66" s="1391" t="str">
        <f ca="1"/>
        <v>ＧＤＣ仕掛在庫</v>
      </c>
      <c r="AN66" s="1391">
        <f ca="1"/>
        <v>4340</v>
      </c>
      <c r="AO66" s="1391">
        <f ca="1"/>
        <v>140</v>
      </c>
      <c r="AP66" s="1391">
        <f ca="1"/>
        <v>140</v>
      </c>
      <c r="AQ66" s="1391">
        <f ca="1"/>
        <v>140</v>
      </c>
      <c r="AR66" s="1391">
        <f ca="1"/>
        <v>140</v>
      </c>
      <c r="AS66" s="1391">
        <f ca="1"/>
        <v>140</v>
      </c>
      <c r="AT66" s="1391">
        <f ca="1"/>
        <v>140</v>
      </c>
      <c r="AU66" s="1391">
        <f ca="1"/>
        <v>140</v>
      </c>
      <c r="AV66" s="1391">
        <f ca="1"/>
        <v>140</v>
      </c>
      <c r="AW66" s="1391">
        <f ca="1"/>
        <v>140</v>
      </c>
      <c r="AX66" s="1391">
        <f ca="1"/>
        <v>140</v>
      </c>
      <c r="AY66" s="1391">
        <f ca="1"/>
        <v>140</v>
      </c>
      <c r="AZ66" s="1391">
        <f ca="1"/>
        <v>140</v>
      </c>
      <c r="BA66" s="1391">
        <f ca="1"/>
        <v>140</v>
      </c>
      <c r="BB66" s="1391">
        <f ca="1"/>
        <v>140</v>
      </c>
      <c r="BC66" s="1391">
        <f ca="1"/>
        <v>140</v>
      </c>
      <c r="BD66" s="1391">
        <f ca="1"/>
        <v>140</v>
      </c>
      <c r="BE66" s="1391">
        <f ca="1"/>
        <v>140</v>
      </c>
      <c r="BF66" s="1391">
        <f ca="1"/>
        <v>140</v>
      </c>
      <c r="BG66" s="1391">
        <f ca="1"/>
        <v>140</v>
      </c>
      <c r="BH66" s="1391">
        <f ca="1"/>
        <v>140</v>
      </c>
      <c r="BI66" s="1391">
        <f ca="1"/>
        <v>140</v>
      </c>
      <c r="BJ66" s="1391">
        <f ca="1"/>
        <v>140</v>
      </c>
      <c r="BK66" s="1391">
        <f ca="1"/>
        <v>140</v>
      </c>
      <c r="BL66" s="1391">
        <f ca="1"/>
        <v>140</v>
      </c>
      <c r="BM66" s="1391">
        <f ca="1"/>
        <v>140</v>
      </c>
      <c r="BN66" s="1391">
        <f ca="1"/>
        <v>140</v>
      </c>
      <c r="BO66" s="1391">
        <f ca="1"/>
        <v>140</v>
      </c>
      <c r="BP66" s="1391">
        <f ca="1"/>
        <v>140</v>
      </c>
      <c r="BQ66" s="1391">
        <f ca="1"/>
        <v>140</v>
      </c>
      <c r="BR66" s="1391">
        <f ca="1"/>
        <v>140</v>
      </c>
      <c r="BS66" s="1392">
        <f ca="1"/>
        <v>140</v>
      </c>
    </row>
    <row r="67" spans="34:71">
      <c r="AH67" s="1390"/>
      <c r="AI67" s="1391"/>
      <c r="AJ67" s="1391"/>
      <c r="AK67" s="1391"/>
      <c r="AL67" s="1391"/>
      <c r="AM67" s="1391"/>
      <c r="AN67" s="1391"/>
      <c r="AO67" s="1391"/>
      <c r="AP67" s="1391"/>
      <c r="AQ67" s="1391"/>
      <c r="AR67" s="1391"/>
      <c r="AS67" s="1391"/>
      <c r="AT67" s="1391"/>
      <c r="AU67" s="1391"/>
      <c r="AV67" s="1391"/>
      <c r="AW67" s="1391"/>
      <c r="AX67" s="1391"/>
      <c r="AY67" s="1391"/>
      <c r="AZ67" s="1391"/>
      <c r="BA67" s="1391"/>
      <c r="BB67" s="1391"/>
      <c r="BC67" s="1391"/>
      <c r="BD67" s="1391"/>
      <c r="BE67" s="1391"/>
      <c r="BF67" s="1391"/>
      <c r="BG67" s="1391"/>
      <c r="BH67" s="1391"/>
      <c r="BI67" s="1391"/>
      <c r="BJ67" s="1391"/>
      <c r="BK67" s="1391"/>
      <c r="BL67" s="1391"/>
      <c r="BM67" s="1391"/>
      <c r="BN67" s="1391"/>
      <c r="BO67" s="1391"/>
      <c r="BP67" s="1391"/>
      <c r="BQ67" s="1391"/>
      <c r="BR67" s="1391"/>
      <c r="BS67" s="1392"/>
    </row>
    <row r="68" spans="34:71" ht="15.6" thickBot="1">
      <c r="AH68" s="1393"/>
      <c r="AI68" s="1394"/>
      <c r="AJ68" s="1394"/>
      <c r="AK68" s="1394"/>
      <c r="AL68" s="1394"/>
      <c r="AM68" s="1394"/>
      <c r="AN68" s="1394"/>
      <c r="AO68" s="1394"/>
      <c r="AP68" s="1394"/>
      <c r="AQ68" s="1394"/>
      <c r="AR68" s="1394"/>
      <c r="AS68" s="1394"/>
      <c r="AT68" s="1394"/>
      <c r="AU68" s="1394"/>
      <c r="AV68" s="1394"/>
      <c r="AW68" s="1394"/>
      <c r="AX68" s="1394"/>
      <c r="AY68" s="1394"/>
      <c r="AZ68" s="1394"/>
      <c r="BA68" s="1394"/>
      <c r="BB68" s="1394"/>
      <c r="BC68" s="1394"/>
      <c r="BD68" s="1394"/>
      <c r="BE68" s="1394"/>
      <c r="BF68" s="1394"/>
      <c r="BG68" s="1394"/>
      <c r="BH68" s="1394"/>
      <c r="BI68" s="1394"/>
      <c r="BJ68" s="1394"/>
      <c r="BK68" s="1394"/>
      <c r="BL68" s="1394"/>
      <c r="BM68" s="1394"/>
      <c r="BN68" s="1394"/>
      <c r="BO68" s="1394"/>
      <c r="BP68" s="1394"/>
      <c r="BQ68" s="1394"/>
      <c r="BR68" s="1394"/>
      <c r="BS68" s="1395"/>
    </row>
    <row r="69" spans="34:71" ht="15.6" thickBot="1">
      <c r="AH69" s="1393"/>
      <c r="AI69" s="1394"/>
      <c r="AJ69" s="1394"/>
      <c r="AK69" s="1394"/>
      <c r="AL69" s="1394"/>
      <c r="AM69" s="1394"/>
      <c r="AN69" s="1394"/>
      <c r="AO69" s="1394">
        <f t="shared" ref="AO69:BS69" ca="1" si="22">SUM(AO51:AO68)</f>
        <v>3271</v>
      </c>
      <c r="AP69" s="1394">
        <f t="shared" ca="1" si="22"/>
        <v>3271</v>
      </c>
      <c r="AQ69" s="1394">
        <f t="shared" ca="1" si="22"/>
        <v>3271</v>
      </c>
      <c r="AR69" s="1394">
        <f t="shared" ca="1" si="22"/>
        <v>3271</v>
      </c>
      <c r="AS69" s="1394">
        <f t="shared" ca="1" si="22"/>
        <v>3296</v>
      </c>
      <c r="AT69" s="1394">
        <f t="shared" ca="1" si="22"/>
        <v>3409</v>
      </c>
      <c r="AU69" s="1394">
        <f t="shared" ca="1" si="22"/>
        <v>3239</v>
      </c>
      <c r="AV69" s="1394">
        <f t="shared" ca="1" si="22"/>
        <v>3578</v>
      </c>
      <c r="AW69" s="1394">
        <f t="shared" ca="1" si="22"/>
        <v>3373</v>
      </c>
      <c r="AX69" s="1394">
        <f t="shared" ca="1" si="22"/>
        <v>3278</v>
      </c>
      <c r="AY69" s="1394">
        <f t="shared" ca="1" si="22"/>
        <v>3551</v>
      </c>
      <c r="AZ69" s="1394">
        <f t="shared" ca="1" si="22"/>
        <v>3192</v>
      </c>
      <c r="BA69" s="1394">
        <f t="shared" ca="1" si="22"/>
        <v>3361</v>
      </c>
      <c r="BB69" s="1394">
        <f t="shared" ca="1" si="22"/>
        <v>3513</v>
      </c>
      <c r="BC69" s="1394">
        <f t="shared" ca="1" si="22"/>
        <v>3923</v>
      </c>
      <c r="BD69" s="1394">
        <f t="shared" ca="1" si="22"/>
        <v>3777</v>
      </c>
      <c r="BE69" s="1394">
        <f t="shared" ca="1" si="22"/>
        <v>3745</v>
      </c>
      <c r="BF69" s="1394">
        <f t="shared" ca="1" si="22"/>
        <v>3866</v>
      </c>
      <c r="BG69" s="1394">
        <f t="shared" ca="1" si="22"/>
        <v>4169</v>
      </c>
      <c r="BH69" s="1394">
        <f t="shared" ca="1" si="22"/>
        <v>4330</v>
      </c>
      <c r="BI69" s="1394">
        <f t="shared" ca="1" si="22"/>
        <v>4557</v>
      </c>
      <c r="BJ69" s="1394">
        <f t="shared" ca="1" si="22"/>
        <v>4521</v>
      </c>
      <c r="BK69" s="1394">
        <f t="shared" ca="1" si="22"/>
        <v>4297</v>
      </c>
      <c r="BL69" s="1394">
        <f t="shared" ca="1" si="22"/>
        <v>4155</v>
      </c>
      <c r="BM69" s="1394">
        <f t="shared" ca="1" si="22"/>
        <v>4247</v>
      </c>
      <c r="BN69" s="1394">
        <f t="shared" ca="1" si="22"/>
        <v>4133</v>
      </c>
      <c r="BO69" s="1394">
        <f t="shared" ca="1" si="22"/>
        <v>4197</v>
      </c>
      <c r="BP69" s="1394">
        <f t="shared" ca="1" si="22"/>
        <v>4013</v>
      </c>
      <c r="BQ69" s="1394">
        <f t="shared" ca="1" si="22"/>
        <v>3773</v>
      </c>
      <c r="BR69" s="1394">
        <f t="shared" ca="1" si="22"/>
        <v>3687</v>
      </c>
      <c r="BS69" s="1395">
        <f t="shared" ca="1" si="22"/>
        <v>3633</v>
      </c>
    </row>
    <row r="70" spans="34:71" ht="15.6" thickBot="1"/>
    <row r="71" spans="34:71" ht="16.8" thickBot="1">
      <c r="AH71" s="1385" t="str">
        <f>E6</f>
        <v>メーカー在庫</v>
      </c>
      <c r="AI71" s="1386"/>
      <c r="AJ71" s="1386"/>
      <c r="AK71" s="1386"/>
      <c r="AL71" s="1386"/>
      <c r="AM71" s="1386"/>
      <c r="AN71" s="1386"/>
      <c r="AO71" s="1386"/>
      <c r="AP71" s="1386"/>
      <c r="AQ71" s="1386"/>
      <c r="AR71" s="1386"/>
      <c r="AS71" s="1386"/>
      <c r="AT71" s="1386"/>
      <c r="AU71" s="1386"/>
      <c r="AV71" s="1386"/>
      <c r="AW71" s="1386"/>
      <c r="AX71" s="1386"/>
      <c r="AY71" s="1386"/>
      <c r="AZ71" s="1386"/>
      <c r="BA71" s="1386"/>
      <c r="BB71" s="1386"/>
      <c r="BC71" s="1386"/>
      <c r="BD71" s="1386"/>
      <c r="BE71" s="1386"/>
      <c r="BF71" s="1386"/>
      <c r="BG71" s="1386"/>
      <c r="BH71" s="1386"/>
      <c r="BI71" s="1386"/>
      <c r="BJ71" s="1386"/>
      <c r="BK71" s="1386"/>
      <c r="BL71" s="1386"/>
      <c r="BM71" s="1386"/>
      <c r="BN71" s="1386"/>
      <c r="BO71" s="1386"/>
      <c r="BP71" s="1386"/>
      <c r="BQ71" s="1386"/>
      <c r="BR71" s="1386"/>
      <c r="BS71" s="1387"/>
    </row>
    <row r="72" spans="34:71">
      <c r="AH72" s="1389" t="str">
        <f>集計!M$5</f>
        <v>検索</v>
      </c>
      <c r="AI72" s="1389" t="str">
        <f>集計!N$5</f>
        <v>機種・部品</v>
      </c>
      <c r="AJ72" s="1389" t="str">
        <f>集計!O$5</f>
        <v>参照セル</v>
      </c>
      <c r="AK72" s="1389" t="str">
        <f>集計!P$5</f>
        <v>No.</v>
      </c>
      <c r="AL72" s="1389" t="str">
        <f>集計!Q$5</f>
        <v>機種名</v>
      </c>
      <c r="AM72" s="1389" t="str">
        <f>集計!R$5</f>
        <v>項目</v>
      </c>
      <c r="AN72" s="1389" t="str">
        <f>集計!S$5</f>
        <v>合計</v>
      </c>
      <c r="AO72" s="1389">
        <f>集計!T$5</f>
        <v>1</v>
      </c>
      <c r="AP72" s="1389">
        <f>集計!U$5</f>
        <v>2</v>
      </c>
      <c r="AQ72" s="1389">
        <f>集計!V$5</f>
        <v>3</v>
      </c>
      <c r="AR72" s="1389">
        <f>集計!W$5</f>
        <v>4</v>
      </c>
      <c r="AS72" s="1389">
        <f>集計!X$5</f>
        <v>5</v>
      </c>
      <c r="AT72" s="1389">
        <f>集計!Y$5</f>
        <v>6</v>
      </c>
      <c r="AU72" s="1389">
        <f>集計!Z$5</f>
        <v>7</v>
      </c>
      <c r="AV72" s="1389">
        <f>集計!AA$5</f>
        <v>8</v>
      </c>
      <c r="AW72" s="1389">
        <f>集計!AB$5</f>
        <v>9</v>
      </c>
      <c r="AX72" s="1389">
        <f>集計!AC$5</f>
        <v>10</v>
      </c>
      <c r="AY72" s="1389">
        <f>集計!AD$5</f>
        <v>11</v>
      </c>
      <c r="AZ72" s="1389">
        <f>集計!AE$5</f>
        <v>12</v>
      </c>
      <c r="BA72" s="1389">
        <f>集計!AF$5</f>
        <v>13</v>
      </c>
      <c r="BB72" s="1389">
        <f>集計!AG$5</f>
        <v>14</v>
      </c>
      <c r="BC72" s="1389">
        <f>集計!AH$5</f>
        <v>15</v>
      </c>
      <c r="BD72" s="1389">
        <f>集計!AI$5</f>
        <v>16</v>
      </c>
      <c r="BE72" s="1389">
        <f>集計!AJ$5</f>
        <v>17</v>
      </c>
      <c r="BF72" s="1389">
        <f>集計!AK$5</f>
        <v>18</v>
      </c>
      <c r="BG72" s="1389">
        <f>集計!AL$5</f>
        <v>19</v>
      </c>
      <c r="BH72" s="1389">
        <f>集計!AM$5</f>
        <v>20</v>
      </c>
      <c r="BI72" s="1389">
        <f>集計!AN$5</f>
        <v>21</v>
      </c>
      <c r="BJ72" s="1389">
        <f>集計!AO$5</f>
        <v>22</v>
      </c>
      <c r="BK72" s="1389">
        <f>集計!AP$5</f>
        <v>23</v>
      </c>
      <c r="BL72" s="1389">
        <f>集計!AQ$5</f>
        <v>24</v>
      </c>
      <c r="BM72" s="1389">
        <f>集計!AR$5</f>
        <v>25</v>
      </c>
      <c r="BN72" s="1389">
        <f>集計!AS$5</f>
        <v>26</v>
      </c>
      <c r="BO72" s="1389">
        <f>集計!AT$5</f>
        <v>27</v>
      </c>
      <c r="BP72" s="1389">
        <f>集計!AU$5</f>
        <v>28</v>
      </c>
      <c r="BQ72" s="1389">
        <f>集計!AV$5</f>
        <v>29</v>
      </c>
      <c r="BR72" s="1389">
        <f>集計!AW$5</f>
        <v>30</v>
      </c>
      <c r="BS72" s="1389">
        <f>集計!AX$5</f>
        <v>31</v>
      </c>
    </row>
    <row r="73" spans="34:71">
      <c r="AH73" s="1390" t="str" cm="1">
        <f t="array" aca="1" ref="AH73:BS88" ca="1">_xlfn._xlws.FILTER(テーブル3[[#Data],[#Totals]],テーブル3[[#Data],[#Totals],[列4]]=$AH$71,"")</f>
        <v>MKC_PBメーカー在庫</v>
      </c>
      <c r="AI73" s="1391" t="str">
        <f ca="1"/>
        <v>MKC①</v>
      </c>
      <c r="AJ73" s="1391" t="str">
        <f ca="1"/>
        <v>$F$162:$AL$191</v>
      </c>
      <c r="AK73" s="1391">
        <f ca="1"/>
        <v>1</v>
      </c>
      <c r="AL73" s="1391" t="str">
        <f ca="1"/>
        <v>MKC_PB</v>
      </c>
      <c r="AM73" s="1391" t="str">
        <f ca="1"/>
        <v>メーカー在庫</v>
      </c>
      <c r="AN73" s="1391">
        <f ca="1"/>
        <v>7908</v>
      </c>
      <c r="AO73" s="1391">
        <f ca="1"/>
        <v>324</v>
      </c>
      <c r="AP73" s="1391">
        <f ca="1"/>
        <v>324</v>
      </c>
      <c r="AQ73" s="1391">
        <f ca="1"/>
        <v>324</v>
      </c>
      <c r="AR73" s="1391">
        <f ca="1"/>
        <v>324</v>
      </c>
      <c r="AS73" s="1391">
        <f ca="1"/>
        <v>324</v>
      </c>
      <c r="AT73" s="1391">
        <f ca="1"/>
        <v>276</v>
      </c>
      <c r="AU73" s="1391">
        <f ca="1"/>
        <v>276</v>
      </c>
      <c r="AV73" s="1391">
        <f ca="1"/>
        <v>276</v>
      </c>
      <c r="AW73" s="1391">
        <f ca="1"/>
        <v>276</v>
      </c>
      <c r="AX73" s="1391">
        <f ca="1"/>
        <v>276</v>
      </c>
      <c r="AY73" s="1391">
        <f ca="1"/>
        <v>228</v>
      </c>
      <c r="AZ73" s="1391">
        <f ca="1"/>
        <v>180</v>
      </c>
      <c r="BA73" s="1391">
        <f ca="1"/>
        <v>132</v>
      </c>
      <c r="BB73" s="1391">
        <f ca="1"/>
        <v>84</v>
      </c>
      <c r="BC73" s="1391">
        <f ca="1"/>
        <v>36</v>
      </c>
      <c r="BD73" s="1391">
        <f ca="1"/>
        <v>36</v>
      </c>
      <c r="BE73" s="1391">
        <f ca="1"/>
        <v>36</v>
      </c>
      <c r="BF73" s="1391">
        <f ca="1"/>
        <v>48</v>
      </c>
      <c r="BG73" s="1391">
        <f ca="1"/>
        <v>228</v>
      </c>
      <c r="BH73" s="1391">
        <f ca="1"/>
        <v>324</v>
      </c>
      <c r="BI73" s="1391">
        <f ca="1"/>
        <v>396</v>
      </c>
      <c r="BJ73" s="1391">
        <f ca="1"/>
        <v>396</v>
      </c>
      <c r="BK73" s="1391">
        <f ca="1"/>
        <v>396</v>
      </c>
      <c r="BL73" s="1391">
        <f ca="1"/>
        <v>396</v>
      </c>
      <c r="BM73" s="1391">
        <f ca="1"/>
        <v>336</v>
      </c>
      <c r="BN73" s="1391">
        <f ca="1"/>
        <v>276</v>
      </c>
      <c r="BO73" s="1391">
        <f ca="1"/>
        <v>276</v>
      </c>
      <c r="BP73" s="1391">
        <f ca="1"/>
        <v>276</v>
      </c>
      <c r="BQ73" s="1391">
        <f ca="1"/>
        <v>276</v>
      </c>
      <c r="BR73" s="1391">
        <f ca="1"/>
        <v>276</v>
      </c>
      <c r="BS73" s="1392">
        <f ca="1"/>
        <v>276</v>
      </c>
    </row>
    <row r="74" spans="34:71">
      <c r="AH74" s="1390" t="str">
        <f ca="1"/>
        <v>MKC_FFメーカー在庫</v>
      </c>
      <c r="AI74" s="1391" t="str">
        <f ca="1"/>
        <v>MKC①</v>
      </c>
      <c r="AJ74" s="1391" t="str">
        <f ca="1"/>
        <v>$F$162:$AL$191</v>
      </c>
      <c r="AK74" s="1391">
        <f ca="1"/>
        <v>2</v>
      </c>
      <c r="AL74" s="1391" t="str">
        <f ca="1"/>
        <v>MKC_FF</v>
      </c>
      <c r="AM74" s="1391" t="str">
        <f ca="1"/>
        <v>メーカー在庫</v>
      </c>
      <c r="AN74" s="1391">
        <f ca="1"/>
        <v>10166</v>
      </c>
      <c r="AO74" s="1391">
        <f ca="1"/>
        <v>320</v>
      </c>
      <c r="AP74" s="1391">
        <f ca="1"/>
        <v>320</v>
      </c>
      <c r="AQ74" s="1391">
        <f ca="1"/>
        <v>320</v>
      </c>
      <c r="AR74" s="1391">
        <f ca="1"/>
        <v>320</v>
      </c>
      <c r="AS74" s="1391">
        <f ca="1"/>
        <v>320</v>
      </c>
      <c r="AT74" s="1391">
        <f ca="1"/>
        <v>320</v>
      </c>
      <c r="AU74" s="1391">
        <f ca="1"/>
        <v>486</v>
      </c>
      <c r="AV74" s="1391">
        <f ca="1"/>
        <v>422</v>
      </c>
      <c r="AW74" s="1391">
        <f ca="1"/>
        <v>422</v>
      </c>
      <c r="AX74" s="1391">
        <f ca="1"/>
        <v>422</v>
      </c>
      <c r="AY74" s="1391">
        <f ca="1"/>
        <v>358</v>
      </c>
      <c r="AZ74" s="1391">
        <f ca="1"/>
        <v>294</v>
      </c>
      <c r="BA74" s="1391">
        <f ca="1"/>
        <v>230</v>
      </c>
      <c r="BB74" s="1391">
        <f ca="1"/>
        <v>166</v>
      </c>
      <c r="BC74" s="1391">
        <f ca="1"/>
        <v>102</v>
      </c>
      <c r="BD74" s="1391">
        <f ca="1"/>
        <v>102</v>
      </c>
      <c r="BE74" s="1391">
        <f ca="1"/>
        <v>102</v>
      </c>
      <c r="BF74" s="1391">
        <f ca="1"/>
        <v>390</v>
      </c>
      <c r="BG74" s="1391">
        <f ca="1"/>
        <v>646</v>
      </c>
      <c r="BH74" s="1391">
        <f ca="1"/>
        <v>582</v>
      </c>
      <c r="BI74" s="1391">
        <f ca="1"/>
        <v>486</v>
      </c>
      <c r="BJ74" s="1391">
        <f ca="1"/>
        <v>390</v>
      </c>
      <c r="BK74" s="1391">
        <f ca="1"/>
        <v>390</v>
      </c>
      <c r="BL74" s="1391">
        <f ca="1"/>
        <v>390</v>
      </c>
      <c r="BM74" s="1391">
        <f ca="1"/>
        <v>294</v>
      </c>
      <c r="BN74" s="1391">
        <f ca="1"/>
        <v>262</v>
      </c>
      <c r="BO74" s="1391">
        <f ca="1"/>
        <v>294</v>
      </c>
      <c r="BP74" s="1391">
        <f ca="1"/>
        <v>326</v>
      </c>
      <c r="BQ74" s="1391">
        <f ca="1"/>
        <v>230</v>
      </c>
      <c r="BR74" s="1391">
        <f ca="1"/>
        <v>230</v>
      </c>
      <c r="BS74" s="1392">
        <f ca="1"/>
        <v>230</v>
      </c>
    </row>
    <row r="75" spans="34:71">
      <c r="AH75" s="1390" t="str">
        <f ca="1"/>
        <v>MKC_FLメーカー在庫</v>
      </c>
      <c r="AI75" s="1391" t="str">
        <f ca="1"/>
        <v>MKC①</v>
      </c>
      <c r="AJ75" s="1391" t="str">
        <f ca="1"/>
        <v>$F$162:$AL$191</v>
      </c>
      <c r="AK75" s="1391">
        <f ca="1"/>
        <v>3</v>
      </c>
      <c r="AL75" s="1391" t="str">
        <f ca="1"/>
        <v>MKC_FL</v>
      </c>
      <c r="AM75" s="1391" t="str">
        <f ca="1"/>
        <v>メーカー在庫</v>
      </c>
      <c r="AN75" s="1391">
        <f ca="1"/>
        <v>6653</v>
      </c>
      <c r="AO75" s="1391">
        <f ca="1"/>
        <v>201</v>
      </c>
      <c r="AP75" s="1391">
        <f ca="1"/>
        <v>201</v>
      </c>
      <c r="AQ75" s="1391">
        <f ca="1"/>
        <v>201</v>
      </c>
      <c r="AR75" s="1391">
        <f ca="1"/>
        <v>201</v>
      </c>
      <c r="AS75" s="1391">
        <f ca="1"/>
        <v>201</v>
      </c>
      <c r="AT75" s="1391">
        <f ca="1"/>
        <v>147</v>
      </c>
      <c r="AU75" s="1391">
        <f ca="1"/>
        <v>93</v>
      </c>
      <c r="AV75" s="1391">
        <f ca="1"/>
        <v>39</v>
      </c>
      <c r="AW75" s="1391">
        <f ca="1"/>
        <v>39</v>
      </c>
      <c r="AX75" s="1391">
        <f ca="1"/>
        <v>39</v>
      </c>
      <c r="AY75" s="1391">
        <f ca="1"/>
        <v>0</v>
      </c>
      <c r="AZ75" s="1391">
        <f ca="1"/>
        <v>0</v>
      </c>
      <c r="BA75" s="1391">
        <f ca="1"/>
        <v>0</v>
      </c>
      <c r="BB75" s="1391">
        <f ca="1"/>
        <v>0</v>
      </c>
      <c r="BC75" s="1391">
        <f ca="1"/>
        <v>144</v>
      </c>
      <c r="BD75" s="1391">
        <f ca="1"/>
        <v>144</v>
      </c>
      <c r="BE75" s="1391">
        <f ca="1"/>
        <v>144</v>
      </c>
      <c r="BF75" s="1391">
        <f ca="1"/>
        <v>432</v>
      </c>
      <c r="BG75" s="1391">
        <f ca="1"/>
        <v>378</v>
      </c>
      <c r="BH75" s="1391">
        <f ca="1"/>
        <v>320</v>
      </c>
      <c r="BI75" s="1391">
        <f ca="1"/>
        <v>267</v>
      </c>
      <c r="BJ75" s="1391">
        <f ca="1"/>
        <v>303</v>
      </c>
      <c r="BK75" s="1391">
        <f ca="1"/>
        <v>303</v>
      </c>
      <c r="BL75" s="1391">
        <f ca="1"/>
        <v>303</v>
      </c>
      <c r="BM75" s="1391">
        <f ca="1"/>
        <v>321</v>
      </c>
      <c r="BN75" s="1391">
        <f ca="1"/>
        <v>357</v>
      </c>
      <c r="BO75" s="1391">
        <f ca="1"/>
        <v>375</v>
      </c>
      <c r="BP75" s="1391">
        <f ca="1"/>
        <v>375</v>
      </c>
      <c r="BQ75" s="1391">
        <f ca="1"/>
        <v>375</v>
      </c>
      <c r="BR75" s="1391">
        <f ca="1"/>
        <v>375</v>
      </c>
      <c r="BS75" s="1392">
        <f ca="1"/>
        <v>375</v>
      </c>
    </row>
    <row r="76" spans="34:71">
      <c r="AH76" s="1390" t="str">
        <f ca="1"/>
        <v>MKC_MPRメーカー在庫</v>
      </c>
      <c r="AI76" s="1391" t="str">
        <f ca="1"/>
        <v>MKC②</v>
      </c>
      <c r="AJ76" s="1391" t="str">
        <f ca="1"/>
        <v>$F$160:$AL$189</v>
      </c>
      <c r="AK76" s="1391">
        <f ca="1"/>
        <v>4</v>
      </c>
      <c r="AL76" s="1391" t="str">
        <f ca="1"/>
        <v>MKC_MPR</v>
      </c>
      <c r="AM76" s="1391" t="str">
        <f ca="1"/>
        <v>メーカー在庫</v>
      </c>
      <c r="AN76" s="1391">
        <f ca="1"/>
        <v>7236</v>
      </c>
      <c r="AO76" s="1391">
        <f ca="1"/>
        <v>108</v>
      </c>
      <c r="AP76" s="1391">
        <f ca="1"/>
        <v>108</v>
      </c>
      <c r="AQ76" s="1391">
        <f ca="1"/>
        <v>108</v>
      </c>
      <c r="AR76" s="1391">
        <f ca="1"/>
        <v>108</v>
      </c>
      <c r="AS76" s="1391">
        <f ca="1"/>
        <v>108</v>
      </c>
      <c r="AT76" s="1391">
        <f ca="1"/>
        <v>216</v>
      </c>
      <c r="AU76" s="1391">
        <f ca="1"/>
        <v>324</v>
      </c>
      <c r="AV76" s="1391">
        <f ca="1"/>
        <v>324</v>
      </c>
      <c r="AW76" s="1391">
        <f ca="1"/>
        <v>324</v>
      </c>
      <c r="AX76" s="1391">
        <f ca="1"/>
        <v>324</v>
      </c>
      <c r="AY76" s="1391">
        <f ca="1"/>
        <v>216</v>
      </c>
      <c r="AZ76" s="1391">
        <f ca="1"/>
        <v>324</v>
      </c>
      <c r="BA76" s="1391">
        <f ca="1"/>
        <v>324</v>
      </c>
      <c r="BB76" s="1391">
        <f ca="1"/>
        <v>432</v>
      </c>
      <c r="BC76" s="1391">
        <f ca="1"/>
        <v>324</v>
      </c>
      <c r="BD76" s="1391">
        <f ca="1"/>
        <v>324</v>
      </c>
      <c r="BE76" s="1391">
        <f ca="1"/>
        <v>324</v>
      </c>
      <c r="BF76" s="1391">
        <f ca="1"/>
        <v>324</v>
      </c>
      <c r="BG76" s="1391">
        <f ca="1"/>
        <v>216</v>
      </c>
      <c r="BH76" s="1391">
        <f ca="1"/>
        <v>216</v>
      </c>
      <c r="BI76" s="1391">
        <f ca="1"/>
        <v>108</v>
      </c>
      <c r="BJ76" s="1391">
        <f ca="1"/>
        <v>216</v>
      </c>
      <c r="BK76" s="1391">
        <f ca="1"/>
        <v>216</v>
      </c>
      <c r="BL76" s="1391">
        <f ca="1"/>
        <v>216</v>
      </c>
      <c r="BM76" s="1391">
        <f ca="1"/>
        <v>108</v>
      </c>
      <c r="BN76" s="1391">
        <f ca="1"/>
        <v>216</v>
      </c>
      <c r="BO76" s="1391">
        <f ca="1"/>
        <v>216</v>
      </c>
      <c r="BP76" s="1391">
        <f ca="1"/>
        <v>216</v>
      </c>
      <c r="BQ76" s="1391">
        <f ca="1"/>
        <v>216</v>
      </c>
      <c r="BR76" s="1391">
        <f ca="1"/>
        <v>216</v>
      </c>
      <c r="BS76" s="1392">
        <f ca="1"/>
        <v>216</v>
      </c>
    </row>
    <row r="77" spans="34:71">
      <c r="AH77" s="1390" t="str">
        <f ca="1"/>
        <v>MKC_MPLメーカー在庫</v>
      </c>
      <c r="AI77" s="1391" t="str">
        <f ca="1"/>
        <v>MKC②</v>
      </c>
      <c r="AJ77" s="1391" t="str">
        <f ca="1"/>
        <v>$F$160:$AL$189</v>
      </c>
      <c r="AK77" s="1391">
        <f ca="1"/>
        <v>5</v>
      </c>
      <c r="AL77" s="1391" t="str">
        <f ca="1"/>
        <v>MKC_MPL</v>
      </c>
      <c r="AM77" s="1391" t="str">
        <f ca="1"/>
        <v>メーカー在庫</v>
      </c>
      <c r="AN77" s="1391">
        <f ca="1"/>
        <v>7215</v>
      </c>
      <c r="AO77" s="1391">
        <f ca="1"/>
        <v>108</v>
      </c>
      <c r="AP77" s="1391">
        <f ca="1"/>
        <v>108</v>
      </c>
      <c r="AQ77" s="1391">
        <f ca="1"/>
        <v>108</v>
      </c>
      <c r="AR77" s="1391">
        <f ca="1"/>
        <v>108</v>
      </c>
      <c r="AS77" s="1391">
        <f ca="1"/>
        <v>108</v>
      </c>
      <c r="AT77" s="1391">
        <f ca="1"/>
        <v>216</v>
      </c>
      <c r="AU77" s="1391">
        <f ca="1"/>
        <v>324</v>
      </c>
      <c r="AV77" s="1391">
        <f ca="1"/>
        <v>324</v>
      </c>
      <c r="AW77" s="1391">
        <f ca="1"/>
        <v>324</v>
      </c>
      <c r="AX77" s="1391">
        <f ca="1"/>
        <v>324</v>
      </c>
      <c r="AY77" s="1391">
        <f ca="1"/>
        <v>215</v>
      </c>
      <c r="AZ77" s="1391">
        <f ca="1"/>
        <v>323</v>
      </c>
      <c r="BA77" s="1391">
        <f ca="1"/>
        <v>323</v>
      </c>
      <c r="BB77" s="1391">
        <f ca="1"/>
        <v>431</v>
      </c>
      <c r="BC77" s="1391">
        <f ca="1"/>
        <v>323</v>
      </c>
      <c r="BD77" s="1391">
        <f ca="1"/>
        <v>323</v>
      </c>
      <c r="BE77" s="1391">
        <f ca="1"/>
        <v>323</v>
      </c>
      <c r="BF77" s="1391">
        <f ca="1"/>
        <v>323</v>
      </c>
      <c r="BG77" s="1391">
        <f ca="1"/>
        <v>215</v>
      </c>
      <c r="BH77" s="1391">
        <f ca="1"/>
        <v>215</v>
      </c>
      <c r="BI77" s="1391">
        <f ca="1"/>
        <v>107</v>
      </c>
      <c r="BJ77" s="1391">
        <f ca="1"/>
        <v>215</v>
      </c>
      <c r="BK77" s="1391">
        <f ca="1"/>
        <v>215</v>
      </c>
      <c r="BL77" s="1391">
        <f ca="1"/>
        <v>215</v>
      </c>
      <c r="BM77" s="1391">
        <f ca="1"/>
        <v>107</v>
      </c>
      <c r="BN77" s="1391">
        <f ca="1"/>
        <v>215</v>
      </c>
      <c r="BO77" s="1391">
        <f ca="1"/>
        <v>215</v>
      </c>
      <c r="BP77" s="1391">
        <f ca="1"/>
        <v>215</v>
      </c>
      <c r="BQ77" s="1391">
        <f ca="1"/>
        <v>215</v>
      </c>
      <c r="BR77" s="1391">
        <f ca="1"/>
        <v>215</v>
      </c>
      <c r="BS77" s="1392">
        <f ca="1"/>
        <v>215</v>
      </c>
    </row>
    <row r="78" spans="34:71">
      <c r="AH78" s="1390" t="str">
        <f ca="1"/>
        <v>MKC_SWAメーカー在庫</v>
      </c>
      <c r="AI78" s="1391" t="str">
        <f ca="1"/>
        <v>MKC②</v>
      </c>
      <c r="AJ78" s="1391" t="str">
        <f ca="1"/>
        <v>$F$160:$AL$189</v>
      </c>
      <c r="AK78" s="1391">
        <f ca="1"/>
        <v>6</v>
      </c>
      <c r="AL78" s="1391" t="str">
        <f ca="1"/>
        <v>MKC_SWA</v>
      </c>
      <c r="AM78" s="1391" t="str">
        <f ca="1"/>
        <v>メーカー在庫</v>
      </c>
      <c r="AN78" s="1391">
        <f ca="1"/>
        <v>2272</v>
      </c>
      <c r="AO78" s="1391">
        <f ca="1"/>
        <v>96</v>
      </c>
      <c r="AP78" s="1391">
        <f ca="1"/>
        <v>96</v>
      </c>
      <c r="AQ78" s="1391">
        <f ca="1"/>
        <v>96</v>
      </c>
      <c r="AR78" s="1391">
        <f ca="1"/>
        <v>96</v>
      </c>
      <c r="AS78" s="1391">
        <f ca="1"/>
        <v>96</v>
      </c>
      <c r="AT78" s="1391">
        <f ca="1"/>
        <v>48</v>
      </c>
      <c r="AU78" s="1391">
        <f ca="1"/>
        <v>0</v>
      </c>
      <c r="AV78" s="1391">
        <f ca="1"/>
        <v>0</v>
      </c>
      <c r="AW78" s="1391">
        <f ca="1"/>
        <v>0</v>
      </c>
      <c r="AX78" s="1391">
        <f ca="1"/>
        <v>0</v>
      </c>
      <c r="AY78" s="1391">
        <f ca="1"/>
        <v>96</v>
      </c>
      <c r="AZ78" s="1391">
        <f ca="1"/>
        <v>287</v>
      </c>
      <c r="BA78" s="1391">
        <f ca="1"/>
        <v>287</v>
      </c>
      <c r="BB78" s="1391">
        <f ca="1"/>
        <v>191</v>
      </c>
      <c r="BC78" s="1391">
        <f ca="1"/>
        <v>191</v>
      </c>
      <c r="BD78" s="1391">
        <f ca="1"/>
        <v>191</v>
      </c>
      <c r="BE78" s="1391">
        <f ca="1"/>
        <v>191</v>
      </c>
      <c r="BF78" s="1391">
        <f ca="1"/>
        <v>95</v>
      </c>
      <c r="BG78" s="1391">
        <f ca="1"/>
        <v>95</v>
      </c>
      <c r="BH78" s="1391">
        <f ca="1"/>
        <v>0</v>
      </c>
      <c r="BI78" s="1391">
        <f ca="1"/>
        <v>0</v>
      </c>
      <c r="BJ78" s="1391">
        <f ca="1"/>
        <v>0</v>
      </c>
      <c r="BK78" s="1391">
        <f ca="1"/>
        <v>0</v>
      </c>
      <c r="BL78" s="1391">
        <f ca="1"/>
        <v>0</v>
      </c>
      <c r="BM78" s="1391">
        <f ca="1"/>
        <v>0</v>
      </c>
      <c r="BN78" s="1391">
        <f ca="1"/>
        <v>-48</v>
      </c>
      <c r="BO78" s="1391">
        <f ca="1"/>
        <v>-24</v>
      </c>
      <c r="BP78" s="1391">
        <f ca="1"/>
        <v>48</v>
      </c>
      <c r="BQ78" s="1391">
        <f ca="1"/>
        <v>48</v>
      </c>
      <c r="BR78" s="1391">
        <f ca="1"/>
        <v>48</v>
      </c>
      <c r="BS78" s="1392">
        <f ca="1"/>
        <v>48</v>
      </c>
    </row>
    <row r="79" spans="34:71">
      <c r="AH79" s="1390" t="str">
        <f ca="1"/>
        <v>MKR_HPメーカー在庫</v>
      </c>
      <c r="AI79" s="1391" t="str">
        <f ca="1"/>
        <v>MKR</v>
      </c>
      <c r="AJ79" s="1391" t="str">
        <f ca="1"/>
        <v>$F$153:$AL$182</v>
      </c>
      <c r="AK79" s="1391">
        <f ca="1"/>
        <v>7</v>
      </c>
      <c r="AL79" s="1391" t="str">
        <f ca="1"/>
        <v>MKR_HP</v>
      </c>
      <c r="AM79" s="1391" t="str">
        <f ca="1"/>
        <v>メーカー在庫</v>
      </c>
      <c r="AN79" s="1391">
        <f ca="1"/>
        <v>539</v>
      </c>
      <c r="AO79" s="1391">
        <f ca="1"/>
        <v>77</v>
      </c>
      <c r="AP79" s="1391">
        <f ca="1"/>
        <v>77</v>
      </c>
      <c r="AQ79" s="1391">
        <f ca="1"/>
        <v>77</v>
      </c>
      <c r="AR79" s="1391">
        <f ca="1"/>
        <v>77</v>
      </c>
      <c r="AS79" s="1391">
        <f ca="1"/>
        <v>77</v>
      </c>
      <c r="AT79" s="1391">
        <f ca="1"/>
        <v>77</v>
      </c>
      <c r="AU79" s="1391">
        <f ca="1"/>
        <v>77</v>
      </c>
      <c r="AV79" s="1391">
        <f ca="1"/>
        <v>0</v>
      </c>
      <c r="AW79" s="1391">
        <f ca="1"/>
        <v>0</v>
      </c>
      <c r="AX79" s="1391">
        <f ca="1"/>
        <v>0</v>
      </c>
      <c r="AY79" s="1391">
        <f ca="1"/>
        <v>0</v>
      </c>
      <c r="AZ79" s="1391">
        <f ca="1"/>
        <v>0</v>
      </c>
      <c r="BA79" s="1391">
        <f ca="1"/>
        <v>0</v>
      </c>
      <c r="BB79" s="1391">
        <f ca="1"/>
        <v>0</v>
      </c>
      <c r="BC79" s="1391">
        <f ca="1"/>
        <v>0</v>
      </c>
      <c r="BD79" s="1391">
        <f ca="1"/>
        <v>0</v>
      </c>
      <c r="BE79" s="1391">
        <f ca="1"/>
        <v>0</v>
      </c>
      <c r="BF79" s="1391">
        <f ca="1"/>
        <v>0</v>
      </c>
      <c r="BG79" s="1391">
        <f ca="1"/>
        <v>0</v>
      </c>
      <c r="BH79" s="1391">
        <f ca="1"/>
        <v>0</v>
      </c>
      <c r="BI79" s="1391">
        <f ca="1"/>
        <v>0</v>
      </c>
      <c r="BJ79" s="1391">
        <f ca="1"/>
        <v>0</v>
      </c>
      <c r="BK79" s="1391">
        <f ca="1"/>
        <v>0</v>
      </c>
      <c r="BL79" s="1391">
        <f ca="1"/>
        <v>0</v>
      </c>
      <c r="BM79" s="1391">
        <f ca="1"/>
        <v>0</v>
      </c>
      <c r="BN79" s="1391">
        <f ca="1"/>
        <v>0</v>
      </c>
      <c r="BO79" s="1391">
        <f ca="1"/>
        <v>0</v>
      </c>
      <c r="BP79" s="1391">
        <f ca="1"/>
        <v>0</v>
      </c>
      <c r="BQ79" s="1391">
        <f ca="1"/>
        <v>0</v>
      </c>
      <c r="BR79" s="1391">
        <f ca="1"/>
        <v>0</v>
      </c>
      <c r="BS79" s="1392">
        <f ca="1"/>
        <v>0</v>
      </c>
    </row>
    <row r="80" spans="34:71">
      <c r="AH80" s="1390" t="str">
        <f ca="1"/>
        <v>MKR_PBメーカー在庫</v>
      </c>
      <c r="AI80" s="1391" t="str">
        <f ca="1"/>
        <v>MKR</v>
      </c>
      <c r="AJ80" s="1391" t="str">
        <f ca="1"/>
        <v>$F$153:$AL$182</v>
      </c>
      <c r="AK80" s="1391">
        <f ca="1"/>
        <v>8</v>
      </c>
      <c r="AL80" s="1391" t="str">
        <f ca="1"/>
        <v>MKR_PB</v>
      </c>
      <c r="AM80" s="1391" t="str">
        <f ca="1"/>
        <v>メーカー在庫</v>
      </c>
      <c r="AN80" s="1391">
        <f ca="1"/>
        <v>4144</v>
      </c>
      <c r="AO80" s="1391">
        <f ca="1"/>
        <v>158</v>
      </c>
      <c r="AP80" s="1391">
        <f ca="1"/>
        <v>158</v>
      </c>
      <c r="AQ80" s="1391">
        <f ca="1"/>
        <v>158</v>
      </c>
      <c r="AR80" s="1391">
        <f ca="1"/>
        <v>158</v>
      </c>
      <c r="AS80" s="1391">
        <f ca="1"/>
        <v>158</v>
      </c>
      <c r="AT80" s="1391">
        <f ca="1"/>
        <v>120</v>
      </c>
      <c r="AU80" s="1391">
        <f ca="1"/>
        <v>120</v>
      </c>
      <c r="AV80" s="1391">
        <f ca="1"/>
        <v>120</v>
      </c>
      <c r="AW80" s="1391">
        <f ca="1"/>
        <v>120</v>
      </c>
      <c r="AX80" s="1391">
        <f ca="1"/>
        <v>120</v>
      </c>
      <c r="AY80" s="1391">
        <f ca="1"/>
        <v>120</v>
      </c>
      <c r="AZ80" s="1391">
        <f ca="1"/>
        <v>120</v>
      </c>
      <c r="BA80" s="1391">
        <f ca="1"/>
        <v>120</v>
      </c>
      <c r="BB80" s="1391">
        <f ca="1"/>
        <v>120</v>
      </c>
      <c r="BC80" s="1391">
        <f ca="1"/>
        <v>243</v>
      </c>
      <c r="BD80" s="1391">
        <f ca="1"/>
        <v>243</v>
      </c>
      <c r="BE80" s="1391">
        <f ca="1"/>
        <v>243</v>
      </c>
      <c r="BF80" s="1391">
        <f ca="1"/>
        <v>219</v>
      </c>
      <c r="BG80" s="1391">
        <f ca="1"/>
        <v>171</v>
      </c>
      <c r="BH80" s="1391">
        <f ca="1"/>
        <v>123</v>
      </c>
      <c r="BI80" s="1391">
        <f ca="1"/>
        <v>72</v>
      </c>
      <c r="BJ80" s="1391">
        <f ca="1"/>
        <v>72</v>
      </c>
      <c r="BK80" s="1391">
        <f ca="1"/>
        <v>72</v>
      </c>
      <c r="BL80" s="1391">
        <f ca="1"/>
        <v>72</v>
      </c>
      <c r="BM80" s="1391">
        <f ca="1"/>
        <v>72</v>
      </c>
      <c r="BN80" s="1391">
        <f ca="1"/>
        <v>72</v>
      </c>
      <c r="BO80" s="1391">
        <f ca="1"/>
        <v>120</v>
      </c>
      <c r="BP80" s="1391">
        <f ca="1"/>
        <v>120</v>
      </c>
      <c r="BQ80" s="1391">
        <f ca="1"/>
        <v>120</v>
      </c>
      <c r="BR80" s="1391">
        <f ca="1"/>
        <v>120</v>
      </c>
      <c r="BS80" s="1392">
        <f ca="1"/>
        <v>120</v>
      </c>
    </row>
    <row r="81" spans="34:71">
      <c r="AH81" s="1390" t="str">
        <f ca="1"/>
        <v>MLC_RCメーカー在庫</v>
      </c>
      <c r="AI81" s="1391" t="str">
        <f ca="1"/>
        <v>MKJ・MLC・MLL</v>
      </c>
      <c r="AJ81" s="1391" t="str">
        <f ca="1"/>
        <v>$F$253:$AL$282</v>
      </c>
      <c r="AK81" s="1391">
        <f ca="1"/>
        <v>9</v>
      </c>
      <c r="AL81" s="1391" t="str">
        <f ca="1"/>
        <v>MLC_RC</v>
      </c>
      <c r="AM81" s="1391" t="str">
        <f ca="1"/>
        <v>メーカー在庫</v>
      </c>
      <c r="AN81" s="1391">
        <f ca="1"/>
        <v>11910</v>
      </c>
      <c r="AO81" s="1391">
        <f ca="1"/>
        <v>278</v>
      </c>
      <c r="AP81" s="1391">
        <f ca="1"/>
        <v>278</v>
      </c>
      <c r="AQ81" s="1391">
        <f ca="1"/>
        <v>278</v>
      </c>
      <c r="AR81" s="1391">
        <f ca="1"/>
        <v>278</v>
      </c>
      <c r="AS81" s="1391">
        <f ca="1"/>
        <v>278</v>
      </c>
      <c r="AT81" s="1391">
        <f ca="1"/>
        <v>246</v>
      </c>
      <c r="AU81" s="1391">
        <f ca="1"/>
        <v>288</v>
      </c>
      <c r="AV81" s="1391">
        <f ca="1"/>
        <v>288</v>
      </c>
      <c r="AW81" s="1391">
        <f ca="1"/>
        <v>288</v>
      </c>
      <c r="AX81" s="1391">
        <f ca="1"/>
        <v>288</v>
      </c>
      <c r="AY81" s="1391">
        <f ca="1"/>
        <v>448</v>
      </c>
      <c r="AZ81" s="1391">
        <f ca="1"/>
        <v>598</v>
      </c>
      <c r="BA81" s="1391">
        <f ca="1"/>
        <v>640</v>
      </c>
      <c r="BB81" s="1391">
        <f ca="1"/>
        <v>672</v>
      </c>
      <c r="BC81" s="1391">
        <f ca="1"/>
        <v>704</v>
      </c>
      <c r="BD81" s="1391">
        <f ca="1"/>
        <v>704</v>
      </c>
      <c r="BE81" s="1391">
        <f ca="1"/>
        <v>704</v>
      </c>
      <c r="BF81" s="1391">
        <f ca="1"/>
        <v>864</v>
      </c>
      <c r="BG81" s="1391">
        <f ca="1"/>
        <v>608</v>
      </c>
      <c r="BH81" s="1391">
        <f ca="1"/>
        <v>441</v>
      </c>
      <c r="BI81" s="1391">
        <f ca="1"/>
        <v>377</v>
      </c>
      <c r="BJ81" s="1391">
        <f ca="1"/>
        <v>377</v>
      </c>
      <c r="BK81" s="1391">
        <f ca="1"/>
        <v>377</v>
      </c>
      <c r="BL81" s="1391">
        <f ca="1"/>
        <v>377</v>
      </c>
      <c r="BM81" s="1391">
        <f ca="1"/>
        <v>409</v>
      </c>
      <c r="BN81" s="1391">
        <f ca="1"/>
        <v>441</v>
      </c>
      <c r="BO81" s="1391">
        <f ca="1"/>
        <v>281</v>
      </c>
      <c r="BP81" s="1391">
        <f ca="1"/>
        <v>121</v>
      </c>
      <c r="BQ81" s="1391">
        <f ca="1"/>
        <v>-7</v>
      </c>
      <c r="BR81" s="1391">
        <f ca="1"/>
        <v>-7</v>
      </c>
      <c r="BS81" s="1392">
        <f ca="1"/>
        <v>-7</v>
      </c>
    </row>
    <row r="82" spans="34:71">
      <c r="AH82" s="1390" t="str">
        <f ca="1"/>
        <v>MLT_SWAメーカー在庫</v>
      </c>
      <c r="AI82" s="1391" t="str">
        <f ca="1"/>
        <v>MKJ・MLC・MLL</v>
      </c>
      <c r="AJ82" s="1391" t="str">
        <f ca="1"/>
        <v>$F$253:$AL$282</v>
      </c>
      <c r="AK82" s="1391">
        <f ca="1"/>
        <v>10</v>
      </c>
      <c r="AL82" s="1391" t="str">
        <f ca="1"/>
        <v>MLT_SWA</v>
      </c>
      <c r="AM82" s="1391" t="str">
        <f ca="1"/>
        <v>メーカー在庫</v>
      </c>
      <c r="AN82" s="1391">
        <f ca="1"/>
        <v>5458</v>
      </c>
      <c r="AO82" s="1391">
        <f ca="1"/>
        <v>0</v>
      </c>
      <c r="AP82" s="1391">
        <f ca="1"/>
        <v>0</v>
      </c>
      <c r="AQ82" s="1391">
        <f ca="1"/>
        <v>0</v>
      </c>
      <c r="AR82" s="1391">
        <f ca="1"/>
        <v>0</v>
      </c>
      <c r="AS82" s="1391">
        <f ca="1"/>
        <v>0</v>
      </c>
      <c r="AT82" s="1391">
        <f ca="1"/>
        <v>0</v>
      </c>
      <c r="AU82" s="1391">
        <f ca="1"/>
        <v>100</v>
      </c>
      <c r="AV82" s="1391">
        <f ca="1"/>
        <v>0</v>
      </c>
      <c r="AW82" s="1391">
        <f ca="1"/>
        <v>0</v>
      </c>
      <c r="AX82" s="1391">
        <f ca="1"/>
        <v>0</v>
      </c>
      <c r="AY82" s="1391">
        <f ca="1"/>
        <v>100</v>
      </c>
      <c r="AZ82" s="1391">
        <f ca="1"/>
        <v>233</v>
      </c>
      <c r="BA82" s="1391">
        <f ca="1"/>
        <v>153</v>
      </c>
      <c r="BB82" s="1391">
        <f ca="1"/>
        <v>173</v>
      </c>
      <c r="BC82" s="1391">
        <f ca="1"/>
        <v>173</v>
      </c>
      <c r="BD82" s="1391">
        <f ca="1"/>
        <v>173</v>
      </c>
      <c r="BE82" s="1391">
        <f ca="1"/>
        <v>173</v>
      </c>
      <c r="BF82" s="1391">
        <f ca="1"/>
        <v>160</v>
      </c>
      <c r="BG82" s="1391">
        <f ca="1"/>
        <v>260</v>
      </c>
      <c r="BH82" s="1391">
        <f ca="1"/>
        <v>260</v>
      </c>
      <c r="BI82" s="1391">
        <f ca="1"/>
        <v>260</v>
      </c>
      <c r="BJ82" s="1391">
        <f ca="1"/>
        <v>260</v>
      </c>
      <c r="BK82" s="1391">
        <f ca="1"/>
        <v>260</v>
      </c>
      <c r="BL82" s="1391">
        <f ca="1"/>
        <v>260</v>
      </c>
      <c r="BM82" s="1391">
        <f ca="1"/>
        <v>260</v>
      </c>
      <c r="BN82" s="1391">
        <f ca="1"/>
        <v>260</v>
      </c>
      <c r="BO82" s="1391">
        <f ca="1"/>
        <v>260</v>
      </c>
      <c r="BP82" s="1391">
        <f ca="1"/>
        <v>420</v>
      </c>
      <c r="BQ82" s="1391">
        <f ca="1"/>
        <v>420</v>
      </c>
      <c r="BR82" s="1391">
        <f ca="1"/>
        <v>420</v>
      </c>
      <c r="BS82" s="1392">
        <f ca="1"/>
        <v>420</v>
      </c>
    </row>
    <row r="83" spans="34:71">
      <c r="AH83" s="1390" t="str">
        <f ca="1"/>
        <v>MLFメーカー在庫</v>
      </c>
      <c r="AI83" s="1391" t="str">
        <f ca="1"/>
        <v>MLF・ピポット</v>
      </c>
      <c r="AJ83" s="1391" t="str">
        <f ca="1"/>
        <v>$F$140:$AL$189</v>
      </c>
      <c r="AK83" s="1391">
        <f ca="1"/>
        <v>11</v>
      </c>
      <c r="AL83" s="1391" t="str">
        <f ca="1"/>
        <v>MLF</v>
      </c>
      <c r="AM83" s="1391" t="str">
        <f ca="1"/>
        <v>メーカー在庫</v>
      </c>
      <c r="AN83" s="1391">
        <f ca="1"/>
        <v>4160</v>
      </c>
      <c r="AO83" s="1391">
        <f ca="1"/>
        <v>320</v>
      </c>
      <c r="AP83" s="1391">
        <f ca="1"/>
        <v>320</v>
      </c>
      <c r="AQ83" s="1391">
        <f ca="1"/>
        <v>320</v>
      </c>
      <c r="AR83" s="1391">
        <f ca="1"/>
        <v>320</v>
      </c>
      <c r="AS83" s="1391">
        <f ca="1"/>
        <v>320</v>
      </c>
      <c r="AT83" s="1391">
        <f ca="1"/>
        <v>220</v>
      </c>
      <c r="AU83" s="1391">
        <f ca="1"/>
        <v>140</v>
      </c>
      <c r="AV83" s="1391">
        <f ca="1"/>
        <v>40</v>
      </c>
      <c r="AW83" s="1391">
        <f ca="1"/>
        <v>40</v>
      </c>
      <c r="AX83" s="1391">
        <f ca="1"/>
        <v>40</v>
      </c>
      <c r="AY83" s="1391">
        <f ca="1"/>
        <v>0</v>
      </c>
      <c r="AZ83" s="1391">
        <f ca="1"/>
        <v>0</v>
      </c>
      <c r="BA83" s="1391">
        <f ca="1"/>
        <v>0</v>
      </c>
      <c r="BB83" s="1391">
        <f ca="1"/>
        <v>0</v>
      </c>
      <c r="BC83" s="1391">
        <f ca="1"/>
        <v>0</v>
      </c>
      <c r="BD83" s="1391">
        <f ca="1"/>
        <v>0</v>
      </c>
      <c r="BE83" s="1391">
        <f ca="1"/>
        <v>0</v>
      </c>
      <c r="BF83" s="1391">
        <f ca="1"/>
        <v>0</v>
      </c>
      <c r="BG83" s="1391">
        <f ca="1"/>
        <v>0</v>
      </c>
      <c r="BH83" s="1391">
        <f ca="1"/>
        <v>0</v>
      </c>
      <c r="BI83" s="1391">
        <f ca="1"/>
        <v>80</v>
      </c>
      <c r="BJ83" s="1391">
        <f ca="1"/>
        <v>80</v>
      </c>
      <c r="BK83" s="1391">
        <f ca="1"/>
        <v>80</v>
      </c>
      <c r="BL83" s="1391">
        <f ca="1"/>
        <v>80</v>
      </c>
      <c r="BM83" s="1391">
        <f ca="1"/>
        <v>80</v>
      </c>
      <c r="BN83" s="1391">
        <f ca="1"/>
        <v>160</v>
      </c>
      <c r="BO83" s="1391">
        <f ca="1"/>
        <v>240</v>
      </c>
      <c r="BP83" s="1391">
        <f ca="1"/>
        <v>320</v>
      </c>
      <c r="BQ83" s="1391">
        <f ca="1"/>
        <v>320</v>
      </c>
      <c r="BR83" s="1391">
        <f ca="1"/>
        <v>320</v>
      </c>
      <c r="BS83" s="1392">
        <f ca="1"/>
        <v>320</v>
      </c>
    </row>
    <row r="84" spans="34:71">
      <c r="AH84" s="1390" t="str">
        <f ca="1"/>
        <v>MFJ_PBメーカー在庫</v>
      </c>
      <c r="AI84" s="1391" t="str">
        <f ca="1"/>
        <v>MLF・ピポット</v>
      </c>
      <c r="AJ84" s="1391" t="str">
        <f ca="1"/>
        <v>$F$140:$AL$189</v>
      </c>
      <c r="AK84" s="1391">
        <f ca="1"/>
        <v>12</v>
      </c>
      <c r="AL84" s="1391" t="str">
        <f ca="1"/>
        <v>MFJ_PB</v>
      </c>
      <c r="AM84" s="1391" t="str">
        <f ca="1"/>
        <v>メーカー在庫</v>
      </c>
      <c r="AN84" s="1391">
        <f ca="1"/>
        <v>4338</v>
      </c>
      <c r="AO84" s="1391">
        <f ca="1"/>
        <v>144</v>
      </c>
      <c r="AP84" s="1391">
        <f ca="1"/>
        <v>144</v>
      </c>
      <c r="AQ84" s="1391">
        <f ca="1"/>
        <v>144</v>
      </c>
      <c r="AR84" s="1391">
        <f ca="1"/>
        <v>144</v>
      </c>
      <c r="AS84" s="1391">
        <f ca="1"/>
        <v>144</v>
      </c>
      <c r="AT84" s="1391">
        <f ca="1"/>
        <v>96</v>
      </c>
      <c r="AU84" s="1391">
        <f ca="1"/>
        <v>168</v>
      </c>
      <c r="AV84" s="1391">
        <f ca="1"/>
        <v>120</v>
      </c>
      <c r="AW84" s="1391">
        <f ca="1"/>
        <v>120</v>
      </c>
      <c r="AX84" s="1391">
        <f ca="1"/>
        <v>120</v>
      </c>
      <c r="AY84" s="1391">
        <f ca="1"/>
        <v>72</v>
      </c>
      <c r="AZ84" s="1391">
        <f ca="1"/>
        <v>195</v>
      </c>
      <c r="BA84" s="1391">
        <f ca="1"/>
        <v>147</v>
      </c>
      <c r="BB84" s="1391">
        <f ca="1"/>
        <v>99</v>
      </c>
      <c r="BC84" s="1391">
        <f ca="1"/>
        <v>51</v>
      </c>
      <c r="BD84" s="1391">
        <f ca="1"/>
        <v>51</v>
      </c>
      <c r="BE84" s="1391">
        <f ca="1"/>
        <v>51</v>
      </c>
      <c r="BF84" s="1391">
        <f ca="1"/>
        <v>96</v>
      </c>
      <c r="BG84" s="1391">
        <f ca="1"/>
        <v>168</v>
      </c>
      <c r="BH84" s="1391">
        <f ca="1"/>
        <v>216</v>
      </c>
      <c r="BI84" s="1391">
        <f ca="1"/>
        <v>216</v>
      </c>
      <c r="BJ84" s="1391">
        <f ca="1"/>
        <v>216</v>
      </c>
      <c r="BK84" s="1391">
        <f ca="1"/>
        <v>216</v>
      </c>
      <c r="BL84" s="1391">
        <f ca="1"/>
        <v>216</v>
      </c>
      <c r="BM84" s="1391">
        <f ca="1"/>
        <v>216</v>
      </c>
      <c r="BN84" s="1391">
        <f ca="1"/>
        <v>168</v>
      </c>
      <c r="BO84" s="1391">
        <f ca="1"/>
        <v>120</v>
      </c>
      <c r="BP84" s="1391">
        <f ca="1"/>
        <v>120</v>
      </c>
      <c r="BQ84" s="1391">
        <f ca="1"/>
        <v>120</v>
      </c>
      <c r="BR84" s="1391">
        <f ca="1"/>
        <v>120</v>
      </c>
      <c r="BS84" s="1392">
        <f ca="1"/>
        <v>120</v>
      </c>
    </row>
    <row r="85" spans="34:71">
      <c r="AH85" s="1390" t="str">
        <f ca="1"/>
        <v>MFLメーカー在庫</v>
      </c>
      <c r="AI85" s="1391" t="str">
        <f ca="1"/>
        <v>MLF・ピポット</v>
      </c>
      <c r="AJ85" s="1391" t="str">
        <f ca="1"/>
        <v>$F$140:$AL$189</v>
      </c>
      <c r="AK85" s="1391">
        <f ca="1"/>
        <v>13</v>
      </c>
      <c r="AL85" s="1391" t="str">
        <f ca="1"/>
        <v>MFL</v>
      </c>
      <c r="AM85" s="1391" t="str">
        <f ca="1"/>
        <v>メーカー在庫</v>
      </c>
      <c r="AN85" s="1391">
        <f ca="1"/>
        <v>7905</v>
      </c>
      <c r="AO85" s="1391">
        <f ca="1"/>
        <v>200</v>
      </c>
      <c r="AP85" s="1391">
        <f ca="1"/>
        <v>200</v>
      </c>
      <c r="AQ85" s="1391">
        <f ca="1"/>
        <v>200</v>
      </c>
      <c r="AR85" s="1391">
        <f ca="1"/>
        <v>200</v>
      </c>
      <c r="AS85" s="1391">
        <f ca="1"/>
        <v>200</v>
      </c>
      <c r="AT85" s="1391">
        <f ca="1"/>
        <v>120</v>
      </c>
      <c r="AU85" s="1391">
        <f ca="1"/>
        <v>40</v>
      </c>
      <c r="AV85" s="1391">
        <f ca="1"/>
        <v>120</v>
      </c>
      <c r="AW85" s="1391">
        <f ca="1"/>
        <v>120</v>
      </c>
      <c r="AX85" s="1391">
        <f ca="1"/>
        <v>120</v>
      </c>
      <c r="AY85" s="1391">
        <f ca="1"/>
        <v>665</v>
      </c>
      <c r="AZ85" s="1391">
        <f ca="1"/>
        <v>585</v>
      </c>
      <c r="BA85" s="1391">
        <f ca="1"/>
        <v>545</v>
      </c>
      <c r="BB85" s="1391">
        <f ca="1"/>
        <v>505</v>
      </c>
      <c r="BC85" s="1391">
        <f ca="1"/>
        <v>465</v>
      </c>
      <c r="BD85" s="1391">
        <f ca="1"/>
        <v>465</v>
      </c>
      <c r="BE85" s="1391">
        <f ca="1"/>
        <v>465</v>
      </c>
      <c r="BF85" s="1391">
        <f ca="1"/>
        <v>425</v>
      </c>
      <c r="BG85" s="1391">
        <f ca="1"/>
        <v>385</v>
      </c>
      <c r="BH85" s="1391">
        <f ca="1"/>
        <v>345</v>
      </c>
      <c r="BI85" s="1391">
        <f ca="1"/>
        <v>305</v>
      </c>
      <c r="BJ85" s="1391">
        <f ca="1"/>
        <v>265</v>
      </c>
      <c r="BK85" s="1391">
        <f ca="1"/>
        <v>265</v>
      </c>
      <c r="BL85" s="1391">
        <f ca="1"/>
        <v>265</v>
      </c>
      <c r="BM85" s="1391">
        <f ca="1"/>
        <v>205</v>
      </c>
      <c r="BN85" s="1391">
        <f ca="1"/>
        <v>145</v>
      </c>
      <c r="BO85" s="1391">
        <f ca="1"/>
        <v>65</v>
      </c>
      <c r="BP85" s="1391">
        <f ca="1"/>
        <v>5</v>
      </c>
      <c r="BQ85" s="1391">
        <f ca="1"/>
        <v>5</v>
      </c>
      <c r="BR85" s="1391">
        <f ca="1"/>
        <v>5</v>
      </c>
      <c r="BS85" s="1392">
        <f ca="1"/>
        <v>5</v>
      </c>
    </row>
    <row r="86" spans="34:71">
      <c r="AH86" s="1390" t="str">
        <f ca="1"/>
        <v>MLM_HPメーカー在庫</v>
      </c>
      <c r="AI86" s="1391" t="str">
        <f ca="1"/>
        <v>MLM_HP・SWA</v>
      </c>
      <c r="AJ86" s="1391" t="str">
        <f ca="1"/>
        <v>$F$140:$AL$188</v>
      </c>
      <c r="AK86" s="1391">
        <f ca="1"/>
        <v>14</v>
      </c>
      <c r="AL86" s="1391" t="str">
        <f ca="1"/>
        <v>MLM_HP</v>
      </c>
      <c r="AM86" s="1391" t="str">
        <f ca="1"/>
        <v>メーカー在庫</v>
      </c>
      <c r="AN86" s="1391">
        <f ca="1"/>
        <v>0</v>
      </c>
      <c r="AO86" s="1391">
        <f ca="1"/>
        <v>0</v>
      </c>
      <c r="AP86" s="1391">
        <f ca="1"/>
        <v>0</v>
      </c>
      <c r="AQ86" s="1391">
        <f ca="1"/>
        <v>0</v>
      </c>
      <c r="AR86" s="1391">
        <f ca="1"/>
        <v>0</v>
      </c>
      <c r="AS86" s="1391">
        <f ca="1"/>
        <v>0</v>
      </c>
      <c r="AT86" s="1391">
        <f ca="1"/>
        <v>0</v>
      </c>
      <c r="AU86" s="1391">
        <f ca="1"/>
        <v>0</v>
      </c>
      <c r="AV86" s="1391">
        <f ca="1"/>
        <v>0</v>
      </c>
      <c r="AW86" s="1391">
        <f ca="1"/>
        <v>0</v>
      </c>
      <c r="AX86" s="1391">
        <f ca="1"/>
        <v>0</v>
      </c>
      <c r="AY86" s="1391">
        <f ca="1"/>
        <v>0</v>
      </c>
      <c r="AZ86" s="1391">
        <f ca="1"/>
        <v>0</v>
      </c>
      <c r="BA86" s="1391">
        <f ca="1"/>
        <v>0</v>
      </c>
      <c r="BB86" s="1391">
        <f ca="1"/>
        <v>0</v>
      </c>
      <c r="BC86" s="1391">
        <f ca="1"/>
        <v>0</v>
      </c>
      <c r="BD86" s="1391">
        <f ca="1"/>
        <v>0</v>
      </c>
      <c r="BE86" s="1391">
        <f ca="1"/>
        <v>0</v>
      </c>
      <c r="BF86" s="1391">
        <f ca="1"/>
        <v>0</v>
      </c>
      <c r="BG86" s="1391">
        <f ca="1"/>
        <v>0</v>
      </c>
      <c r="BH86" s="1391">
        <f ca="1"/>
        <v>0</v>
      </c>
      <c r="BI86" s="1391">
        <f ca="1"/>
        <v>0</v>
      </c>
      <c r="BJ86" s="1391">
        <f ca="1"/>
        <v>0</v>
      </c>
      <c r="BK86" s="1391">
        <f ca="1"/>
        <v>0</v>
      </c>
      <c r="BL86" s="1391">
        <f ca="1"/>
        <v>0</v>
      </c>
      <c r="BM86" s="1391">
        <f ca="1"/>
        <v>0</v>
      </c>
      <c r="BN86" s="1391">
        <f ca="1"/>
        <v>0</v>
      </c>
      <c r="BO86" s="1391">
        <f ca="1"/>
        <v>0</v>
      </c>
      <c r="BP86" s="1391">
        <f ca="1"/>
        <v>0</v>
      </c>
      <c r="BQ86" s="1391">
        <f ca="1"/>
        <v>0</v>
      </c>
      <c r="BR86" s="1391">
        <f ca="1"/>
        <v>0</v>
      </c>
      <c r="BS86" s="1392">
        <f ca="1"/>
        <v>0</v>
      </c>
    </row>
    <row r="87" spans="34:71">
      <c r="AH87" s="1390" t="str">
        <f ca="1"/>
        <v>MLM_SWAメーカー在庫</v>
      </c>
      <c r="AI87" s="1391" t="str">
        <f ca="1"/>
        <v>MLM_HP・SWA</v>
      </c>
      <c r="AJ87" s="1391" t="str">
        <f ca="1"/>
        <v>$F$140:$AL$188</v>
      </c>
      <c r="AK87" s="1391">
        <f ca="1"/>
        <v>15</v>
      </c>
      <c r="AL87" s="1391" t="str">
        <f ca="1"/>
        <v>MLM_SWA</v>
      </c>
      <c r="AM87" s="1391" t="str">
        <f ca="1"/>
        <v>メーカー在庫</v>
      </c>
      <c r="AN87" s="1391">
        <f ca="1"/>
        <v>6104</v>
      </c>
      <c r="AO87" s="1391">
        <f ca="1"/>
        <v>160</v>
      </c>
      <c r="AP87" s="1391">
        <f ca="1"/>
        <v>160</v>
      </c>
      <c r="AQ87" s="1391">
        <f ca="1"/>
        <v>160</v>
      </c>
      <c r="AR87" s="1391">
        <f ca="1"/>
        <v>160</v>
      </c>
      <c r="AS87" s="1391">
        <f ca="1"/>
        <v>160</v>
      </c>
      <c r="AT87" s="1391">
        <f ca="1"/>
        <v>138</v>
      </c>
      <c r="AU87" s="1391">
        <f ca="1"/>
        <v>94</v>
      </c>
      <c r="AV87" s="1391">
        <f ca="1"/>
        <v>50</v>
      </c>
      <c r="AW87" s="1391">
        <f ca="1"/>
        <v>50</v>
      </c>
      <c r="AX87" s="1391">
        <f ca="1"/>
        <v>50</v>
      </c>
      <c r="AY87" s="1391">
        <f ca="1"/>
        <v>50</v>
      </c>
      <c r="AZ87" s="1391">
        <f ca="1"/>
        <v>314</v>
      </c>
      <c r="BA87" s="1391">
        <f ca="1"/>
        <v>402</v>
      </c>
      <c r="BB87" s="1391">
        <f ca="1"/>
        <v>402</v>
      </c>
      <c r="BC87" s="1391">
        <f ca="1"/>
        <v>402</v>
      </c>
      <c r="BD87" s="1391">
        <f ca="1"/>
        <v>402</v>
      </c>
      <c r="BE87" s="1391">
        <f ca="1"/>
        <v>402</v>
      </c>
      <c r="BF87" s="1391">
        <f ca="1"/>
        <v>182</v>
      </c>
      <c r="BG87" s="1391">
        <f ca="1"/>
        <v>182</v>
      </c>
      <c r="BH87" s="1391">
        <f ca="1"/>
        <v>182</v>
      </c>
      <c r="BI87" s="1391">
        <f ca="1"/>
        <v>182</v>
      </c>
      <c r="BJ87" s="1391">
        <f ca="1"/>
        <v>182</v>
      </c>
      <c r="BK87" s="1391">
        <f ca="1"/>
        <v>182</v>
      </c>
      <c r="BL87" s="1391">
        <f ca="1"/>
        <v>182</v>
      </c>
      <c r="BM87" s="1391">
        <f ca="1"/>
        <v>182</v>
      </c>
      <c r="BN87" s="1391">
        <f ca="1"/>
        <v>182</v>
      </c>
      <c r="BO87" s="1391">
        <f ca="1"/>
        <v>182</v>
      </c>
      <c r="BP87" s="1391">
        <f ca="1"/>
        <v>182</v>
      </c>
      <c r="BQ87" s="1391">
        <f ca="1"/>
        <v>182</v>
      </c>
      <c r="BR87" s="1391">
        <f ca="1"/>
        <v>182</v>
      </c>
      <c r="BS87" s="1392">
        <f ca="1"/>
        <v>182</v>
      </c>
    </row>
    <row r="88" spans="34:71">
      <c r="AH88" s="1390" t="str">
        <f ca="1"/>
        <v>MKJ_SWAメーカー在庫</v>
      </c>
      <c r="AI88" s="1391" t="str">
        <f ca="1"/>
        <v>MKJ・MLC・MLL</v>
      </c>
      <c r="AJ88" s="1391" t="str">
        <f ca="1"/>
        <v>$F$253:$AL$282</v>
      </c>
      <c r="AK88" s="1391">
        <f ca="1"/>
        <v>16</v>
      </c>
      <c r="AL88" s="1391" t="str">
        <f ca="1"/>
        <v>MKJ_SWA</v>
      </c>
      <c r="AM88" s="1391" t="str">
        <f ca="1"/>
        <v>メーカー在庫</v>
      </c>
      <c r="AN88" s="1391">
        <f ca="1"/>
        <v>0</v>
      </c>
      <c r="AO88" s="1391">
        <f ca="1"/>
        <v>0</v>
      </c>
      <c r="AP88" s="1391">
        <f ca="1"/>
        <v>0</v>
      </c>
      <c r="AQ88" s="1391">
        <f ca="1"/>
        <v>0</v>
      </c>
      <c r="AR88" s="1391">
        <f ca="1"/>
        <v>0</v>
      </c>
      <c r="AS88" s="1391">
        <f ca="1"/>
        <v>0</v>
      </c>
      <c r="AT88" s="1391">
        <f ca="1"/>
        <v>0</v>
      </c>
      <c r="AU88" s="1391">
        <f ca="1"/>
        <v>0</v>
      </c>
      <c r="AV88" s="1391">
        <f ca="1"/>
        <v>0</v>
      </c>
      <c r="AW88" s="1391">
        <f ca="1"/>
        <v>0</v>
      </c>
      <c r="AX88" s="1391">
        <f ca="1"/>
        <v>0</v>
      </c>
      <c r="AY88" s="1391">
        <f ca="1"/>
        <v>0</v>
      </c>
      <c r="AZ88" s="1391">
        <f ca="1"/>
        <v>0</v>
      </c>
      <c r="BA88" s="1391">
        <f ca="1"/>
        <v>0</v>
      </c>
      <c r="BB88" s="1391">
        <f ca="1"/>
        <v>0</v>
      </c>
      <c r="BC88" s="1391">
        <f ca="1"/>
        <v>0</v>
      </c>
      <c r="BD88" s="1391">
        <f ca="1"/>
        <v>0</v>
      </c>
      <c r="BE88" s="1391">
        <f ca="1"/>
        <v>0</v>
      </c>
      <c r="BF88" s="1391">
        <f ca="1"/>
        <v>0</v>
      </c>
      <c r="BG88" s="1391">
        <f ca="1"/>
        <v>0</v>
      </c>
      <c r="BH88" s="1391">
        <f ca="1"/>
        <v>0</v>
      </c>
      <c r="BI88" s="1391">
        <f ca="1"/>
        <v>0</v>
      </c>
      <c r="BJ88" s="1391">
        <f ca="1"/>
        <v>0</v>
      </c>
      <c r="BK88" s="1391">
        <f ca="1"/>
        <v>0</v>
      </c>
      <c r="BL88" s="1391">
        <f ca="1"/>
        <v>0</v>
      </c>
      <c r="BM88" s="1391">
        <f ca="1"/>
        <v>0</v>
      </c>
      <c r="BN88" s="1391">
        <f ca="1"/>
        <v>0</v>
      </c>
      <c r="BO88" s="1391">
        <f ca="1"/>
        <v>0</v>
      </c>
      <c r="BP88" s="1391">
        <f ca="1"/>
        <v>0</v>
      </c>
      <c r="BQ88" s="1391">
        <f ca="1"/>
        <v>0</v>
      </c>
      <c r="BR88" s="1391">
        <f ca="1"/>
        <v>0</v>
      </c>
      <c r="BS88" s="1392">
        <f ca="1"/>
        <v>0</v>
      </c>
    </row>
    <row r="89" spans="34:71">
      <c r="AH89" s="1390"/>
      <c r="AI89" s="1391"/>
      <c r="AJ89" s="1391"/>
      <c r="AK89" s="1391"/>
      <c r="AL89" s="1391"/>
      <c r="AM89" s="1391"/>
      <c r="AN89" s="1391"/>
      <c r="AO89" s="1391"/>
      <c r="AP89" s="1391"/>
      <c r="AQ89" s="1391"/>
      <c r="AR89" s="1391"/>
      <c r="AS89" s="1391"/>
      <c r="AT89" s="1391"/>
      <c r="AU89" s="1391"/>
      <c r="AV89" s="1391"/>
      <c r="AW89" s="1391"/>
      <c r="AX89" s="1391"/>
      <c r="AY89" s="1391"/>
      <c r="AZ89" s="1391"/>
      <c r="BA89" s="1391"/>
      <c r="BB89" s="1391"/>
      <c r="BC89" s="1391"/>
      <c r="BD89" s="1391"/>
      <c r="BE89" s="1391"/>
      <c r="BF89" s="1391"/>
      <c r="BG89" s="1391"/>
      <c r="BH89" s="1391"/>
      <c r="BI89" s="1391"/>
      <c r="BJ89" s="1391"/>
      <c r="BK89" s="1391"/>
      <c r="BL89" s="1391"/>
      <c r="BM89" s="1391"/>
      <c r="BN89" s="1391"/>
      <c r="BO89" s="1391"/>
      <c r="BP89" s="1391"/>
      <c r="BQ89" s="1391"/>
      <c r="BR89" s="1391"/>
      <c r="BS89" s="1392"/>
    </row>
    <row r="90" spans="34:71" ht="15.6" thickBot="1">
      <c r="AH90" s="1393"/>
      <c r="AI90" s="1394"/>
      <c r="AJ90" s="1394"/>
      <c r="AK90" s="1394"/>
      <c r="AL90" s="1394"/>
      <c r="AM90" s="1394"/>
      <c r="AN90" s="1394"/>
      <c r="AO90" s="1394"/>
      <c r="AP90" s="1394"/>
      <c r="AQ90" s="1394"/>
      <c r="AR90" s="1394"/>
      <c r="AS90" s="1394"/>
      <c r="AT90" s="1394"/>
      <c r="AU90" s="1394"/>
      <c r="AV90" s="1394"/>
      <c r="AW90" s="1394"/>
      <c r="AX90" s="1394"/>
      <c r="AY90" s="1394"/>
      <c r="AZ90" s="1394"/>
      <c r="BA90" s="1394"/>
      <c r="BB90" s="1394"/>
      <c r="BC90" s="1394"/>
      <c r="BD90" s="1394"/>
      <c r="BE90" s="1394"/>
      <c r="BF90" s="1394"/>
      <c r="BG90" s="1394"/>
      <c r="BH90" s="1394"/>
      <c r="BI90" s="1394"/>
      <c r="BJ90" s="1394"/>
      <c r="BK90" s="1394"/>
      <c r="BL90" s="1394"/>
      <c r="BM90" s="1394"/>
      <c r="BN90" s="1394"/>
      <c r="BO90" s="1394"/>
      <c r="BP90" s="1394"/>
      <c r="BQ90" s="1394"/>
      <c r="BR90" s="1394"/>
      <c r="BS90" s="1395"/>
    </row>
    <row r="91" spans="34:71" ht="15.6" thickBot="1">
      <c r="AH91" s="1393"/>
      <c r="AI91" s="1394"/>
      <c r="AJ91" s="1394"/>
      <c r="AK91" s="1394"/>
      <c r="AL91" s="1394"/>
      <c r="AM91" s="1394"/>
      <c r="AN91" s="1394"/>
      <c r="AO91" s="1394">
        <f t="shared" ref="AO91:BS91" ca="1" si="23">SUM(AO73:AO90)</f>
        <v>2494</v>
      </c>
      <c r="AP91" s="1394">
        <f t="shared" ca="1" si="23"/>
        <v>2494</v>
      </c>
      <c r="AQ91" s="1394">
        <f t="shared" ca="1" si="23"/>
        <v>2494</v>
      </c>
      <c r="AR91" s="1394">
        <f t="shared" ca="1" si="23"/>
        <v>2494</v>
      </c>
      <c r="AS91" s="1394">
        <f t="shared" ca="1" si="23"/>
        <v>2494</v>
      </c>
      <c r="AT91" s="1394">
        <f t="shared" ca="1" si="23"/>
        <v>2240</v>
      </c>
      <c r="AU91" s="1394">
        <f t="shared" ca="1" si="23"/>
        <v>2530</v>
      </c>
      <c r="AV91" s="1394">
        <f t="shared" ca="1" si="23"/>
        <v>2123</v>
      </c>
      <c r="AW91" s="1394">
        <f t="shared" ca="1" si="23"/>
        <v>2123</v>
      </c>
      <c r="AX91" s="1394">
        <f t="shared" ca="1" si="23"/>
        <v>2123</v>
      </c>
      <c r="AY91" s="1394">
        <f t="shared" ca="1" si="23"/>
        <v>2568</v>
      </c>
      <c r="AZ91" s="1394">
        <f t="shared" ca="1" si="23"/>
        <v>3453</v>
      </c>
      <c r="BA91" s="1394">
        <f t="shared" ca="1" si="23"/>
        <v>3303</v>
      </c>
      <c r="BB91" s="1394">
        <f t="shared" ca="1" si="23"/>
        <v>3275</v>
      </c>
      <c r="BC91" s="1394">
        <f t="shared" ca="1" si="23"/>
        <v>3158</v>
      </c>
      <c r="BD91" s="1394">
        <f t="shared" ca="1" si="23"/>
        <v>3158</v>
      </c>
      <c r="BE91" s="1394">
        <f t="shared" ca="1" si="23"/>
        <v>3158</v>
      </c>
      <c r="BF91" s="1394">
        <f t="shared" ca="1" si="23"/>
        <v>3558</v>
      </c>
      <c r="BG91" s="1394">
        <f t="shared" ca="1" si="23"/>
        <v>3552</v>
      </c>
      <c r="BH91" s="1394">
        <f t="shared" ca="1" si="23"/>
        <v>3224</v>
      </c>
      <c r="BI91" s="1394">
        <f t="shared" ca="1" si="23"/>
        <v>2856</v>
      </c>
      <c r="BJ91" s="1394">
        <f t="shared" ca="1" si="23"/>
        <v>2972</v>
      </c>
      <c r="BK91" s="1394">
        <f t="shared" ca="1" si="23"/>
        <v>2972</v>
      </c>
      <c r="BL91" s="1394">
        <f t="shared" ca="1" si="23"/>
        <v>2972</v>
      </c>
      <c r="BM91" s="1394">
        <f t="shared" ca="1" si="23"/>
        <v>2590</v>
      </c>
      <c r="BN91" s="1394">
        <f t="shared" ca="1" si="23"/>
        <v>2706</v>
      </c>
      <c r="BO91" s="1394">
        <f t="shared" ca="1" si="23"/>
        <v>2620</v>
      </c>
      <c r="BP91" s="1394">
        <f t="shared" ca="1" si="23"/>
        <v>2744</v>
      </c>
      <c r="BQ91" s="1394">
        <f t="shared" ca="1" si="23"/>
        <v>2520</v>
      </c>
      <c r="BR91" s="1394">
        <f t="shared" ca="1" si="23"/>
        <v>2520</v>
      </c>
      <c r="BS91" s="1395">
        <f t="shared" ca="1" si="23"/>
        <v>2520</v>
      </c>
    </row>
    <row r="92" spans="34:71" ht="15.6" thickBot="1"/>
    <row r="93" spans="34:71" ht="16.8" thickBot="1">
      <c r="AH93" s="1385" t="str">
        <f>D6</f>
        <v>鋳造領域在庫</v>
      </c>
      <c r="AI93" s="1386"/>
      <c r="AJ93" s="1386"/>
      <c r="AK93" s="1386"/>
      <c r="AL93" s="1386"/>
      <c r="AM93" s="1386"/>
      <c r="AN93" s="1386"/>
      <c r="AO93" s="1386"/>
      <c r="AP93" s="1386"/>
      <c r="AQ93" s="1386"/>
      <c r="AR93" s="1386"/>
      <c r="AS93" s="1386"/>
      <c r="AT93" s="1386"/>
      <c r="AU93" s="1386"/>
      <c r="AV93" s="1386"/>
      <c r="AW93" s="1386"/>
      <c r="AX93" s="1386"/>
      <c r="AY93" s="1386"/>
      <c r="AZ93" s="1386"/>
      <c r="BA93" s="1386"/>
      <c r="BB93" s="1386"/>
      <c r="BC93" s="1386"/>
      <c r="BD93" s="1386"/>
      <c r="BE93" s="1386"/>
      <c r="BF93" s="1386"/>
      <c r="BG93" s="1386"/>
      <c r="BH93" s="1386"/>
      <c r="BI93" s="1386"/>
      <c r="BJ93" s="1386"/>
      <c r="BK93" s="1386"/>
      <c r="BL93" s="1386"/>
      <c r="BM93" s="1386"/>
      <c r="BN93" s="1386"/>
      <c r="BO93" s="1386"/>
      <c r="BP93" s="1386"/>
      <c r="BQ93" s="1386"/>
      <c r="BR93" s="1386"/>
      <c r="BS93" s="1387"/>
    </row>
    <row r="94" spans="34:71">
      <c r="AH94" s="1389" t="str">
        <f>集計!M$5</f>
        <v>検索</v>
      </c>
      <c r="AI94" s="1389" t="str">
        <f>集計!N$5</f>
        <v>機種・部品</v>
      </c>
      <c r="AJ94" s="1389" t="str">
        <f>集計!O$5</f>
        <v>参照セル</v>
      </c>
      <c r="AK94" s="1389" t="str">
        <f>集計!P$5</f>
        <v>No.</v>
      </c>
      <c r="AL94" s="1389" t="str">
        <f>集計!Q$5</f>
        <v>機種名</v>
      </c>
      <c r="AM94" s="1389" t="str">
        <f>集計!R$5</f>
        <v>項目</v>
      </c>
      <c r="AN94" s="1389" t="str">
        <f>集計!S$5</f>
        <v>合計</v>
      </c>
      <c r="AO94" s="1389">
        <f>集計!T$5</f>
        <v>1</v>
      </c>
      <c r="AP94" s="1389">
        <f>集計!U$5</f>
        <v>2</v>
      </c>
      <c r="AQ94" s="1389">
        <f>集計!V$5</f>
        <v>3</v>
      </c>
      <c r="AR94" s="1389">
        <f>集計!W$5</f>
        <v>4</v>
      </c>
      <c r="AS94" s="1389">
        <f>集計!X$5</f>
        <v>5</v>
      </c>
      <c r="AT94" s="1389">
        <f>集計!Y$5</f>
        <v>6</v>
      </c>
      <c r="AU94" s="1389">
        <f>集計!Z$5</f>
        <v>7</v>
      </c>
      <c r="AV94" s="1389">
        <f>集計!AA$5</f>
        <v>8</v>
      </c>
      <c r="AW94" s="1389">
        <f>集計!AB$5</f>
        <v>9</v>
      </c>
      <c r="AX94" s="1389">
        <f>集計!AC$5</f>
        <v>10</v>
      </c>
      <c r="AY94" s="1389">
        <f>集計!AD$5</f>
        <v>11</v>
      </c>
      <c r="AZ94" s="1389">
        <f>集計!AE$5</f>
        <v>12</v>
      </c>
      <c r="BA94" s="1389">
        <f>集計!AF$5</f>
        <v>13</v>
      </c>
      <c r="BB94" s="1389">
        <f>集計!AG$5</f>
        <v>14</v>
      </c>
      <c r="BC94" s="1389">
        <f>集計!AH$5</f>
        <v>15</v>
      </c>
      <c r="BD94" s="1389">
        <f>集計!AI$5</f>
        <v>16</v>
      </c>
      <c r="BE94" s="1389">
        <f>集計!AJ$5</f>
        <v>17</v>
      </c>
      <c r="BF94" s="1389">
        <f>集計!AK$5</f>
        <v>18</v>
      </c>
      <c r="BG94" s="1389">
        <f>集計!AL$5</f>
        <v>19</v>
      </c>
      <c r="BH94" s="1389">
        <f>集計!AM$5</f>
        <v>20</v>
      </c>
      <c r="BI94" s="1389">
        <f>集計!AN$5</f>
        <v>21</v>
      </c>
      <c r="BJ94" s="1389">
        <f>集計!AO$5</f>
        <v>22</v>
      </c>
      <c r="BK94" s="1389">
        <f>集計!AP$5</f>
        <v>23</v>
      </c>
      <c r="BL94" s="1389">
        <f>集計!AQ$5</f>
        <v>24</v>
      </c>
      <c r="BM94" s="1389">
        <f>集計!AR$5</f>
        <v>25</v>
      </c>
      <c r="BN94" s="1389">
        <f>集計!AS$5</f>
        <v>26</v>
      </c>
      <c r="BO94" s="1389">
        <f>集計!AT$5</f>
        <v>27</v>
      </c>
      <c r="BP94" s="1389">
        <f>集計!AU$5</f>
        <v>28</v>
      </c>
      <c r="BQ94" s="1389">
        <f>集計!AV$5</f>
        <v>29</v>
      </c>
      <c r="BR94" s="1389">
        <f>集計!AW$5</f>
        <v>30</v>
      </c>
      <c r="BS94" s="1389">
        <f>集計!AX$5</f>
        <v>31</v>
      </c>
    </row>
    <row r="95" spans="34:71">
      <c r="AH95" s="1390" t="str" cm="1">
        <f t="array" aca="1" ref="AH95:BS110" ca="1">_xlfn._xlws.FILTER(テーブル3[[#Data],[#Totals]],テーブル3[[#Data],[#Totals],[列4]]=$AH$93,"")</f>
        <v>MKC_PB鋳造領域在庫</v>
      </c>
      <c r="AI95" s="1391" t="str">
        <f ca="1"/>
        <v>MKC①</v>
      </c>
      <c r="AJ95" s="1391" t="str">
        <f ca="1"/>
        <v>$F$162:$AL$191</v>
      </c>
      <c r="AK95" s="1391">
        <f ca="1"/>
        <v>1</v>
      </c>
      <c r="AL95" s="1391" t="str">
        <f ca="1"/>
        <v>MKC_PB</v>
      </c>
      <c r="AM95" s="1391" t="str">
        <f ca="1"/>
        <v>鋳造領域在庫</v>
      </c>
      <c r="AN95" s="1391">
        <f ca="1"/>
        <v>1562</v>
      </c>
      <c r="AO95" s="1391">
        <f ca="1"/>
        <v>0</v>
      </c>
      <c r="AP95" s="1391">
        <f ca="1"/>
        <v>0</v>
      </c>
      <c r="AQ95" s="1391">
        <f ca="1"/>
        <v>0</v>
      </c>
      <c r="AR95" s="1391">
        <f ca="1"/>
        <v>0</v>
      </c>
      <c r="AS95" s="1391">
        <f ca="1"/>
        <v>0</v>
      </c>
      <c r="AT95" s="1391">
        <f ca="1"/>
        <v>0</v>
      </c>
      <c r="AU95" s="1391">
        <f ca="1"/>
        <v>0</v>
      </c>
      <c r="AV95" s="1391">
        <f ca="1"/>
        <v>0</v>
      </c>
      <c r="AW95" s="1391">
        <f ca="1"/>
        <v>0</v>
      </c>
      <c r="AX95" s="1391">
        <f ca="1"/>
        <v>0</v>
      </c>
      <c r="AY95" s="1391">
        <f ca="1"/>
        <v>0</v>
      </c>
      <c r="AZ95" s="1391">
        <f ca="1"/>
        <v>0</v>
      </c>
      <c r="BA95" s="1391">
        <f ca="1"/>
        <v>0</v>
      </c>
      <c r="BB95" s="1391">
        <f ca="1"/>
        <v>0</v>
      </c>
      <c r="BC95" s="1391">
        <f ca="1"/>
        <v>0</v>
      </c>
      <c r="BD95" s="1391">
        <f ca="1"/>
        <v>32</v>
      </c>
      <c r="BE95" s="1391">
        <f ca="1"/>
        <v>208</v>
      </c>
      <c r="BF95" s="1391">
        <f ca="1"/>
        <v>330</v>
      </c>
      <c r="BG95" s="1391">
        <f ca="1"/>
        <v>217</v>
      </c>
      <c r="BH95" s="1391">
        <f ca="1"/>
        <v>120</v>
      </c>
      <c r="BI95" s="1391">
        <f ca="1"/>
        <v>25</v>
      </c>
      <c r="BJ95" s="1391">
        <f ca="1"/>
        <v>-35</v>
      </c>
      <c r="BK95" s="1391">
        <f ca="1"/>
        <v>-35</v>
      </c>
      <c r="BL95" s="1391">
        <f ca="1"/>
        <v>-35</v>
      </c>
      <c r="BM95" s="1391">
        <f ca="1"/>
        <v>-35</v>
      </c>
      <c r="BN95" s="1391">
        <f ca="1"/>
        <v>-35</v>
      </c>
      <c r="BO95" s="1391">
        <f ca="1"/>
        <v>-35</v>
      </c>
      <c r="BP95" s="1391">
        <f ca="1"/>
        <v>-5</v>
      </c>
      <c r="BQ95" s="1391">
        <f ca="1"/>
        <v>175</v>
      </c>
      <c r="BR95" s="1391">
        <f ca="1"/>
        <v>335</v>
      </c>
      <c r="BS95" s="1392">
        <f ca="1"/>
        <v>335</v>
      </c>
    </row>
    <row r="96" spans="34:71">
      <c r="AH96" s="1390" t="str">
        <f ca="1"/>
        <v>MKC_FF鋳造領域在庫</v>
      </c>
      <c r="AI96" s="1391" t="str">
        <f ca="1"/>
        <v>MKC①</v>
      </c>
      <c r="AJ96" s="1391" t="str">
        <f ca="1"/>
        <v>$F$162:$AL$191</v>
      </c>
      <c r="AK96" s="1391">
        <f ca="1"/>
        <v>2</v>
      </c>
      <c r="AL96" s="1391" t="str">
        <f ca="1"/>
        <v>MKC_FF</v>
      </c>
      <c r="AM96" s="1391" t="str">
        <f ca="1"/>
        <v>鋳造領域在庫</v>
      </c>
      <c r="AN96" s="1391">
        <f ca="1"/>
        <v>4209</v>
      </c>
      <c r="AO96" s="1391">
        <f ca="1"/>
        <v>293</v>
      </c>
      <c r="AP96" s="1391">
        <f ca="1"/>
        <v>293</v>
      </c>
      <c r="AQ96" s="1391">
        <f ca="1"/>
        <v>293</v>
      </c>
      <c r="AR96" s="1391">
        <f ca="1"/>
        <v>293</v>
      </c>
      <c r="AS96" s="1391">
        <f ca="1"/>
        <v>293</v>
      </c>
      <c r="AT96" s="1391">
        <f ca="1"/>
        <v>293</v>
      </c>
      <c r="AU96" s="1391">
        <f ca="1"/>
        <v>63</v>
      </c>
      <c r="AV96" s="1391">
        <f ca="1"/>
        <v>63</v>
      </c>
      <c r="AW96" s="1391">
        <f ca="1"/>
        <v>63</v>
      </c>
      <c r="AX96" s="1391">
        <f ca="1"/>
        <v>63</v>
      </c>
      <c r="AY96" s="1391">
        <f ca="1"/>
        <v>63</v>
      </c>
      <c r="AZ96" s="1391">
        <f ca="1"/>
        <v>63</v>
      </c>
      <c r="BA96" s="1391">
        <f ca="1"/>
        <v>63</v>
      </c>
      <c r="BB96" s="1391">
        <f ca="1"/>
        <v>63</v>
      </c>
      <c r="BC96" s="1391">
        <f ca="1"/>
        <v>63</v>
      </c>
      <c r="BD96" s="1391">
        <f ca="1"/>
        <v>255</v>
      </c>
      <c r="BE96" s="1391">
        <f ca="1"/>
        <v>459</v>
      </c>
      <c r="BF96" s="1391">
        <f ca="1"/>
        <v>256</v>
      </c>
      <c r="BG96" s="1391">
        <f ca="1"/>
        <v>0</v>
      </c>
      <c r="BH96" s="1391">
        <f ca="1"/>
        <v>0</v>
      </c>
      <c r="BI96" s="1391">
        <f ca="1"/>
        <v>0</v>
      </c>
      <c r="BJ96" s="1391">
        <f ca="1"/>
        <v>0</v>
      </c>
      <c r="BK96" s="1391">
        <f ca="1"/>
        <v>0</v>
      </c>
      <c r="BL96" s="1391">
        <f ca="1"/>
        <v>210</v>
      </c>
      <c r="BM96" s="1391">
        <f ca="1"/>
        <v>320</v>
      </c>
      <c r="BN96" s="1391">
        <f ca="1"/>
        <v>256</v>
      </c>
      <c r="BO96" s="1391">
        <f ca="1"/>
        <v>128</v>
      </c>
      <c r="BP96" s="1391">
        <f ca="1"/>
        <v>0</v>
      </c>
      <c r="BQ96" s="1391">
        <f ca="1"/>
        <v>0</v>
      </c>
      <c r="BR96" s="1391">
        <f ca="1"/>
        <v>0</v>
      </c>
      <c r="BS96" s="1392">
        <f ca="1"/>
        <v>0</v>
      </c>
    </row>
    <row r="97" spans="34:71">
      <c r="AH97" s="1390" t="str">
        <f ca="1"/>
        <v>MKC_FL鋳造領域在庫</v>
      </c>
      <c r="AI97" s="1391" t="str">
        <f ca="1"/>
        <v>MKC①</v>
      </c>
      <c r="AJ97" s="1391" t="str">
        <f ca="1"/>
        <v>$F$162:$AL$191</v>
      </c>
      <c r="AK97" s="1391">
        <f ca="1"/>
        <v>3</v>
      </c>
      <c r="AL97" s="1391" t="str">
        <f ca="1"/>
        <v>MKC_FL</v>
      </c>
      <c r="AM97" s="1391" t="str">
        <f ca="1"/>
        <v>鋳造領域在庫</v>
      </c>
      <c r="AN97" s="1391">
        <f ca="1"/>
        <v>6926</v>
      </c>
      <c r="AO97" s="1391">
        <f ca="1"/>
        <v>34</v>
      </c>
      <c r="AP97" s="1391">
        <f ca="1"/>
        <v>34</v>
      </c>
      <c r="AQ97" s="1391">
        <f ca="1"/>
        <v>34</v>
      </c>
      <c r="AR97" s="1391">
        <f ca="1"/>
        <v>34</v>
      </c>
      <c r="AS97" s="1391">
        <f ca="1"/>
        <v>34</v>
      </c>
      <c r="AT97" s="1391">
        <f ca="1"/>
        <v>34</v>
      </c>
      <c r="AU97" s="1391">
        <f ca="1"/>
        <v>34</v>
      </c>
      <c r="AV97" s="1391">
        <f ca="1"/>
        <v>34</v>
      </c>
      <c r="AW97" s="1391">
        <f ca="1"/>
        <v>34</v>
      </c>
      <c r="AX97" s="1391">
        <f ca="1"/>
        <v>34</v>
      </c>
      <c r="AY97" s="1391">
        <f ca="1"/>
        <v>34</v>
      </c>
      <c r="AZ97" s="1391">
        <f ca="1"/>
        <v>34</v>
      </c>
      <c r="BA97" s="1391">
        <f ca="1"/>
        <v>69</v>
      </c>
      <c r="BB97" s="1391">
        <f ca="1"/>
        <v>245</v>
      </c>
      <c r="BC97" s="1391">
        <f ca="1"/>
        <v>242</v>
      </c>
      <c r="BD97" s="1391">
        <f ca="1"/>
        <v>341</v>
      </c>
      <c r="BE97" s="1391">
        <f ca="1"/>
        <v>340</v>
      </c>
      <c r="BF97" s="1391">
        <f ca="1"/>
        <v>52</v>
      </c>
      <c r="BG97" s="1391">
        <f ca="1"/>
        <v>52</v>
      </c>
      <c r="BH97" s="1391">
        <f ca="1"/>
        <v>203</v>
      </c>
      <c r="BI97" s="1391">
        <f ca="1"/>
        <v>394</v>
      </c>
      <c r="BJ97" s="1391">
        <f ca="1"/>
        <v>464</v>
      </c>
      <c r="BK97" s="1391">
        <f ca="1"/>
        <v>464</v>
      </c>
      <c r="BL97" s="1391">
        <f ca="1"/>
        <v>464</v>
      </c>
      <c r="BM97" s="1391">
        <f ca="1"/>
        <v>374</v>
      </c>
      <c r="BN97" s="1391">
        <f ca="1"/>
        <v>284</v>
      </c>
      <c r="BO97" s="1391">
        <f ca="1"/>
        <v>344</v>
      </c>
      <c r="BP97" s="1391">
        <f ca="1"/>
        <v>524</v>
      </c>
      <c r="BQ97" s="1391">
        <f ca="1"/>
        <v>554</v>
      </c>
      <c r="BR97" s="1391">
        <f ca="1"/>
        <v>554</v>
      </c>
      <c r="BS97" s="1392">
        <f ca="1"/>
        <v>554</v>
      </c>
    </row>
    <row r="98" spans="34:71">
      <c r="AH98" s="1390" t="str">
        <f ca="1"/>
        <v>MKC_MPR鋳造領域在庫</v>
      </c>
      <c r="AI98" s="1391" t="str">
        <f ca="1"/>
        <v>MKC②</v>
      </c>
      <c r="AJ98" s="1391" t="str">
        <f ca="1"/>
        <v>$F$160:$AL$189</v>
      </c>
      <c r="AK98" s="1391">
        <f ca="1"/>
        <v>4</v>
      </c>
      <c r="AL98" s="1391" t="str">
        <f ca="1"/>
        <v>MKC_MPR</v>
      </c>
      <c r="AM98" s="1391" t="str">
        <f ca="1"/>
        <v>鋳造領域在庫</v>
      </c>
      <c r="AN98" s="1391">
        <f ca="1"/>
        <v>23477</v>
      </c>
      <c r="AO98" s="1391">
        <f ca="1"/>
        <v>1203</v>
      </c>
      <c r="AP98" s="1391">
        <f ca="1"/>
        <v>1203</v>
      </c>
      <c r="AQ98" s="1391">
        <f ca="1"/>
        <v>1203</v>
      </c>
      <c r="AR98" s="1391">
        <f ca="1"/>
        <v>1203</v>
      </c>
      <c r="AS98" s="1391">
        <f ca="1"/>
        <v>1203</v>
      </c>
      <c r="AT98" s="1391">
        <f ca="1"/>
        <v>1095</v>
      </c>
      <c r="AU98" s="1391">
        <f ca="1"/>
        <v>977</v>
      </c>
      <c r="AV98" s="1391">
        <f ca="1"/>
        <v>973</v>
      </c>
      <c r="AW98" s="1391">
        <f ca="1"/>
        <v>973</v>
      </c>
      <c r="AX98" s="1391">
        <f ca="1"/>
        <v>973</v>
      </c>
      <c r="AY98" s="1391">
        <f ca="1"/>
        <v>972</v>
      </c>
      <c r="AZ98" s="1391">
        <f ca="1"/>
        <v>864</v>
      </c>
      <c r="BA98" s="1391">
        <f ca="1"/>
        <v>753</v>
      </c>
      <c r="BB98" s="1391">
        <f ca="1"/>
        <v>645</v>
      </c>
      <c r="BC98" s="1391">
        <f ca="1"/>
        <v>645</v>
      </c>
      <c r="BD98" s="1391">
        <f ca="1"/>
        <v>645</v>
      </c>
      <c r="BE98" s="1391">
        <f ca="1"/>
        <v>645</v>
      </c>
      <c r="BF98" s="1391">
        <f ca="1"/>
        <v>645</v>
      </c>
      <c r="BG98" s="1391">
        <f ca="1"/>
        <v>645</v>
      </c>
      <c r="BH98" s="1391">
        <f ca="1"/>
        <v>645</v>
      </c>
      <c r="BI98" s="1391">
        <f ca="1"/>
        <v>645</v>
      </c>
      <c r="BJ98" s="1391">
        <f ca="1"/>
        <v>537</v>
      </c>
      <c r="BK98" s="1391">
        <f ca="1"/>
        <v>537</v>
      </c>
      <c r="BL98" s="1391">
        <f ca="1"/>
        <v>537</v>
      </c>
      <c r="BM98" s="1391">
        <f ca="1"/>
        <v>537</v>
      </c>
      <c r="BN98" s="1391">
        <f ca="1"/>
        <v>429</v>
      </c>
      <c r="BO98" s="1391">
        <f ca="1"/>
        <v>429</v>
      </c>
      <c r="BP98" s="1391">
        <f ca="1"/>
        <v>429</v>
      </c>
      <c r="BQ98" s="1391">
        <f ca="1"/>
        <v>429</v>
      </c>
      <c r="BR98" s="1391">
        <f ca="1"/>
        <v>429</v>
      </c>
      <c r="BS98" s="1392">
        <f ca="1"/>
        <v>429</v>
      </c>
    </row>
    <row r="99" spans="34:71">
      <c r="AH99" s="1390" t="str">
        <f ca="1"/>
        <v>MKC_MPL鋳造領域在庫</v>
      </c>
      <c r="AI99" s="1391" t="str">
        <f ca="1"/>
        <v>MKC②</v>
      </c>
      <c r="AJ99" s="1391" t="str">
        <f ca="1"/>
        <v>$F$160:$AL$189</v>
      </c>
      <c r="AK99" s="1391">
        <f ca="1"/>
        <v>5</v>
      </c>
      <c r="AL99" s="1391" t="str">
        <f ca="1"/>
        <v>MKC_MPL</v>
      </c>
      <c r="AM99" s="1391" t="str">
        <f ca="1"/>
        <v>鋳造領域在庫</v>
      </c>
      <c r="AN99" s="1391">
        <f ca="1"/>
        <v>20080</v>
      </c>
      <c r="AO99" s="1391">
        <f ca="1"/>
        <v>1087</v>
      </c>
      <c r="AP99" s="1391">
        <f ca="1"/>
        <v>1087</v>
      </c>
      <c r="AQ99" s="1391">
        <f ca="1"/>
        <v>1087</v>
      </c>
      <c r="AR99" s="1391">
        <f ca="1"/>
        <v>1087</v>
      </c>
      <c r="AS99" s="1391">
        <f ca="1"/>
        <v>1087</v>
      </c>
      <c r="AT99" s="1391">
        <f ca="1"/>
        <v>979</v>
      </c>
      <c r="AU99" s="1391">
        <f ca="1"/>
        <v>862</v>
      </c>
      <c r="AV99" s="1391">
        <f ca="1"/>
        <v>862</v>
      </c>
      <c r="AW99" s="1391">
        <f ca="1"/>
        <v>862</v>
      </c>
      <c r="AX99" s="1391">
        <f ca="1"/>
        <v>862</v>
      </c>
      <c r="AY99" s="1391">
        <f ca="1"/>
        <v>862</v>
      </c>
      <c r="AZ99" s="1391">
        <f ca="1"/>
        <v>754</v>
      </c>
      <c r="BA99" s="1391">
        <f ca="1"/>
        <v>646</v>
      </c>
      <c r="BB99" s="1391">
        <f ca="1"/>
        <v>538</v>
      </c>
      <c r="BC99" s="1391">
        <f ca="1"/>
        <v>538</v>
      </c>
      <c r="BD99" s="1391">
        <f ca="1"/>
        <v>538</v>
      </c>
      <c r="BE99" s="1391">
        <f ca="1"/>
        <v>538</v>
      </c>
      <c r="BF99" s="1391">
        <f ca="1"/>
        <v>538</v>
      </c>
      <c r="BG99" s="1391">
        <f ca="1"/>
        <v>538</v>
      </c>
      <c r="BH99" s="1391">
        <f ca="1"/>
        <v>538</v>
      </c>
      <c r="BI99" s="1391">
        <f ca="1"/>
        <v>538</v>
      </c>
      <c r="BJ99" s="1391">
        <f ca="1"/>
        <v>430</v>
      </c>
      <c r="BK99" s="1391">
        <f ca="1"/>
        <v>430</v>
      </c>
      <c r="BL99" s="1391">
        <f ca="1"/>
        <v>430</v>
      </c>
      <c r="BM99" s="1391">
        <f ca="1"/>
        <v>430</v>
      </c>
      <c r="BN99" s="1391">
        <f ca="1"/>
        <v>322</v>
      </c>
      <c r="BO99" s="1391">
        <f ca="1"/>
        <v>322</v>
      </c>
      <c r="BP99" s="1391">
        <f ca="1"/>
        <v>322</v>
      </c>
      <c r="BQ99" s="1391">
        <f ca="1"/>
        <v>322</v>
      </c>
      <c r="BR99" s="1391">
        <f ca="1"/>
        <v>322</v>
      </c>
      <c r="BS99" s="1392">
        <f ca="1"/>
        <v>322</v>
      </c>
    </row>
    <row r="100" spans="34:71">
      <c r="AH100" s="1390" t="str">
        <f ca="1"/>
        <v>MKC_SWA鋳造領域在庫</v>
      </c>
      <c r="AI100" s="1391" t="str">
        <f ca="1"/>
        <v>MKC②</v>
      </c>
      <c r="AJ100" s="1391" t="str">
        <f ca="1"/>
        <v>$F$160:$AL$189</v>
      </c>
      <c r="AK100" s="1391">
        <f ca="1"/>
        <v>6</v>
      </c>
      <c r="AL100" s="1391" t="str">
        <f ca="1"/>
        <v>MKC_SWA</v>
      </c>
      <c r="AM100" s="1391" t="str">
        <f ca="1"/>
        <v>鋳造領域在庫</v>
      </c>
      <c r="AN100" s="1391">
        <f ca="1"/>
        <v>2171</v>
      </c>
      <c r="AO100" s="1391">
        <f ca="1"/>
        <v>0</v>
      </c>
      <c r="AP100" s="1391">
        <f ca="1"/>
        <v>0</v>
      </c>
      <c r="AQ100" s="1391">
        <f ca="1"/>
        <v>0</v>
      </c>
      <c r="AR100" s="1391">
        <f ca="1"/>
        <v>0</v>
      </c>
      <c r="AS100" s="1391">
        <f ca="1"/>
        <v>0</v>
      </c>
      <c r="AT100" s="1391">
        <f ca="1"/>
        <v>0</v>
      </c>
      <c r="AU100" s="1391">
        <f ca="1"/>
        <v>0</v>
      </c>
      <c r="AV100" s="1391">
        <f ca="1"/>
        <v>0</v>
      </c>
      <c r="AW100" s="1391">
        <f ca="1"/>
        <v>114</v>
      </c>
      <c r="AX100" s="1391">
        <f ca="1"/>
        <v>240</v>
      </c>
      <c r="AY100" s="1391">
        <f ca="1"/>
        <v>195</v>
      </c>
      <c r="AZ100" s="1391">
        <f ca="1"/>
        <v>4</v>
      </c>
      <c r="BA100" s="1391">
        <f ca="1"/>
        <v>4</v>
      </c>
      <c r="BB100" s="1391">
        <f ca="1"/>
        <v>4</v>
      </c>
      <c r="BC100" s="1391">
        <f ca="1"/>
        <v>4</v>
      </c>
      <c r="BD100" s="1391">
        <f ca="1"/>
        <v>4</v>
      </c>
      <c r="BE100" s="1391">
        <f ca="1"/>
        <v>4</v>
      </c>
      <c r="BF100" s="1391">
        <f ca="1"/>
        <v>4</v>
      </c>
      <c r="BG100" s="1391">
        <f ca="1"/>
        <v>4</v>
      </c>
      <c r="BH100" s="1391">
        <f ca="1"/>
        <v>4</v>
      </c>
      <c r="BI100" s="1391">
        <f ca="1"/>
        <v>4</v>
      </c>
      <c r="BJ100" s="1391">
        <f ca="1"/>
        <v>4</v>
      </c>
      <c r="BK100" s="1391">
        <f ca="1"/>
        <v>4</v>
      </c>
      <c r="BL100" s="1391">
        <f ca="1"/>
        <v>4</v>
      </c>
      <c r="BM100" s="1391">
        <f ca="1"/>
        <v>44</v>
      </c>
      <c r="BN100" s="1391">
        <f ca="1"/>
        <v>144</v>
      </c>
      <c r="BO100" s="1391">
        <f ca="1"/>
        <v>242</v>
      </c>
      <c r="BP100" s="1391">
        <f ca="1"/>
        <v>260</v>
      </c>
      <c r="BQ100" s="1391">
        <f ca="1"/>
        <v>260</v>
      </c>
      <c r="BR100" s="1391">
        <f ca="1"/>
        <v>260</v>
      </c>
      <c r="BS100" s="1392">
        <f ca="1"/>
        <v>360</v>
      </c>
    </row>
    <row r="101" spans="34:71">
      <c r="AH101" s="1390" t="str">
        <f ca="1"/>
        <v>MKR_HP鋳造領域在庫</v>
      </c>
      <c r="AI101" s="1391" t="str">
        <f ca="1"/>
        <v>MKR</v>
      </c>
      <c r="AJ101" s="1391" t="str">
        <f ca="1"/>
        <v>$F$153:$AL$182</v>
      </c>
      <c r="AK101" s="1391">
        <f ca="1"/>
        <v>7</v>
      </c>
      <c r="AL101" s="1391" t="str">
        <f ca="1"/>
        <v>MKR_HP</v>
      </c>
      <c r="AM101" s="1391" t="str">
        <f ca="1"/>
        <v>鋳造領域在庫</v>
      </c>
      <c r="AN101" s="1391">
        <f ca="1"/>
        <v>0</v>
      </c>
      <c r="AO101" s="1391">
        <f ca="1"/>
        <v>0</v>
      </c>
      <c r="AP101" s="1391">
        <f ca="1"/>
        <v>0</v>
      </c>
      <c r="AQ101" s="1391">
        <f ca="1"/>
        <v>0</v>
      </c>
      <c r="AR101" s="1391">
        <f ca="1"/>
        <v>0</v>
      </c>
      <c r="AS101" s="1391">
        <f ca="1"/>
        <v>0</v>
      </c>
      <c r="AT101" s="1391">
        <f ca="1"/>
        <v>0</v>
      </c>
      <c r="AU101" s="1391">
        <f ca="1"/>
        <v>0</v>
      </c>
      <c r="AV101" s="1391">
        <f ca="1"/>
        <v>0</v>
      </c>
      <c r="AW101" s="1391">
        <f ca="1"/>
        <v>0</v>
      </c>
      <c r="AX101" s="1391">
        <f ca="1"/>
        <v>0</v>
      </c>
      <c r="AY101" s="1391">
        <f ca="1"/>
        <v>0</v>
      </c>
      <c r="AZ101" s="1391">
        <f ca="1"/>
        <v>0</v>
      </c>
      <c r="BA101" s="1391">
        <f ca="1"/>
        <v>0</v>
      </c>
      <c r="BB101" s="1391">
        <f ca="1"/>
        <v>0</v>
      </c>
      <c r="BC101" s="1391">
        <f ca="1"/>
        <v>0</v>
      </c>
      <c r="BD101" s="1391">
        <f ca="1"/>
        <v>0</v>
      </c>
      <c r="BE101" s="1391">
        <f ca="1"/>
        <v>0</v>
      </c>
      <c r="BF101" s="1391">
        <f ca="1"/>
        <v>0</v>
      </c>
      <c r="BG101" s="1391">
        <f ca="1"/>
        <v>0</v>
      </c>
      <c r="BH101" s="1391">
        <f ca="1"/>
        <v>0</v>
      </c>
      <c r="BI101" s="1391">
        <f ca="1"/>
        <v>0</v>
      </c>
      <c r="BJ101" s="1391">
        <f ca="1"/>
        <v>0</v>
      </c>
      <c r="BK101" s="1391">
        <f ca="1"/>
        <v>0</v>
      </c>
      <c r="BL101" s="1391">
        <f ca="1"/>
        <v>0</v>
      </c>
      <c r="BM101" s="1391">
        <f ca="1"/>
        <v>0</v>
      </c>
      <c r="BN101" s="1391">
        <f ca="1"/>
        <v>0</v>
      </c>
      <c r="BO101" s="1391">
        <f ca="1"/>
        <v>0</v>
      </c>
      <c r="BP101" s="1391">
        <f ca="1"/>
        <v>0</v>
      </c>
      <c r="BQ101" s="1391">
        <f ca="1"/>
        <v>0</v>
      </c>
      <c r="BR101" s="1391">
        <f ca="1"/>
        <v>0</v>
      </c>
      <c r="BS101" s="1392">
        <f ca="1"/>
        <v>0</v>
      </c>
    </row>
    <row r="102" spans="34:71">
      <c r="AH102" s="1390" t="str">
        <f ca="1"/>
        <v>MKR_PB鋳造領域在庫</v>
      </c>
      <c r="AI102" s="1391" t="str">
        <f ca="1"/>
        <v>MKR</v>
      </c>
      <c r="AJ102" s="1391" t="str">
        <f ca="1"/>
        <v>$F$153:$AL$182</v>
      </c>
      <c r="AK102" s="1391">
        <f ca="1"/>
        <v>8</v>
      </c>
      <c r="AL102" s="1391" t="str">
        <f ca="1"/>
        <v>MKR_PB</v>
      </c>
      <c r="AM102" s="1391" t="str">
        <f ca="1"/>
        <v>鋳造領域在庫</v>
      </c>
      <c r="AN102" s="1391">
        <f ca="1"/>
        <v>2271</v>
      </c>
      <c r="AO102" s="1391">
        <f ca="1"/>
        <v>9</v>
      </c>
      <c r="AP102" s="1391">
        <f ca="1"/>
        <v>9</v>
      </c>
      <c r="AQ102" s="1391">
        <f ca="1"/>
        <v>9</v>
      </c>
      <c r="AR102" s="1391">
        <f ca="1"/>
        <v>9</v>
      </c>
      <c r="AS102" s="1391">
        <f ca="1"/>
        <v>9</v>
      </c>
      <c r="AT102" s="1391">
        <f ca="1"/>
        <v>9</v>
      </c>
      <c r="AU102" s="1391">
        <f ca="1"/>
        <v>9</v>
      </c>
      <c r="AV102" s="1391">
        <f ca="1"/>
        <v>9</v>
      </c>
      <c r="AW102" s="1391">
        <f ca="1"/>
        <v>9</v>
      </c>
      <c r="AX102" s="1391">
        <f ca="1"/>
        <v>9</v>
      </c>
      <c r="AY102" s="1391">
        <f ca="1"/>
        <v>48</v>
      </c>
      <c r="AZ102" s="1391">
        <f ca="1"/>
        <v>104</v>
      </c>
      <c r="BA102" s="1391">
        <f ca="1"/>
        <v>190</v>
      </c>
      <c r="BB102" s="1391">
        <f ca="1"/>
        <v>182</v>
      </c>
      <c r="BC102" s="1391">
        <f ca="1"/>
        <v>11</v>
      </c>
      <c r="BD102" s="1391">
        <f ca="1"/>
        <v>11</v>
      </c>
      <c r="BE102" s="1391">
        <f ca="1"/>
        <v>11</v>
      </c>
      <c r="BF102" s="1391">
        <f ca="1"/>
        <v>11</v>
      </c>
      <c r="BG102" s="1391">
        <f ca="1"/>
        <v>11</v>
      </c>
      <c r="BH102" s="1391">
        <f ca="1"/>
        <v>11</v>
      </c>
      <c r="BI102" s="1391">
        <f ca="1"/>
        <v>11</v>
      </c>
      <c r="BJ102" s="1391">
        <f ca="1"/>
        <v>11</v>
      </c>
      <c r="BK102" s="1391">
        <f ca="1"/>
        <v>11</v>
      </c>
      <c r="BL102" s="1391">
        <f ca="1"/>
        <v>11</v>
      </c>
      <c r="BM102" s="1391">
        <f ca="1"/>
        <v>11</v>
      </c>
      <c r="BN102" s="1391">
        <f ca="1"/>
        <v>81</v>
      </c>
      <c r="BO102" s="1391">
        <f ca="1"/>
        <v>203</v>
      </c>
      <c r="BP102" s="1391">
        <f ca="1"/>
        <v>313</v>
      </c>
      <c r="BQ102" s="1391">
        <f ca="1"/>
        <v>313</v>
      </c>
      <c r="BR102" s="1391">
        <f ca="1"/>
        <v>313</v>
      </c>
      <c r="BS102" s="1392">
        <f ca="1"/>
        <v>313</v>
      </c>
    </row>
    <row r="103" spans="34:71">
      <c r="AH103" s="1390" t="str">
        <f ca="1"/>
        <v>MLC_RC鋳造領域在庫</v>
      </c>
      <c r="AI103" s="1391" t="str">
        <f ca="1"/>
        <v>MKJ・MLC・MLL</v>
      </c>
      <c r="AJ103" s="1391" t="str">
        <f ca="1"/>
        <v>$F$253:$AL$282</v>
      </c>
      <c r="AK103" s="1391">
        <f ca="1"/>
        <v>9</v>
      </c>
      <c r="AL103" s="1391" t="str">
        <f ca="1"/>
        <v>MLC_RC</v>
      </c>
      <c r="AM103" s="1391" t="str">
        <f ca="1"/>
        <v>鋳造領域在庫</v>
      </c>
      <c r="AN103" s="1391">
        <f ca="1"/>
        <v>14508</v>
      </c>
      <c r="AO103" s="1391">
        <f ca="1"/>
        <v>31</v>
      </c>
      <c r="AP103" s="1391">
        <f ca="1"/>
        <v>31</v>
      </c>
      <c r="AQ103" s="1391">
        <f ca="1"/>
        <v>31</v>
      </c>
      <c r="AR103" s="1391">
        <f ca="1"/>
        <v>31</v>
      </c>
      <c r="AS103" s="1391">
        <f ca="1"/>
        <v>31</v>
      </c>
      <c r="AT103" s="1391">
        <f ca="1"/>
        <v>247</v>
      </c>
      <c r="AU103" s="1391">
        <f ca="1"/>
        <v>444</v>
      </c>
      <c r="AV103" s="1391">
        <f ca="1"/>
        <v>492</v>
      </c>
      <c r="AW103" s="1391">
        <f ca="1"/>
        <v>567</v>
      </c>
      <c r="AX103" s="1391">
        <f ca="1"/>
        <v>557</v>
      </c>
      <c r="AY103" s="1391">
        <f ca="1"/>
        <v>173</v>
      </c>
      <c r="AZ103" s="1391">
        <f ca="1"/>
        <v>345</v>
      </c>
      <c r="BA103" s="1391">
        <f ca="1"/>
        <v>415</v>
      </c>
      <c r="BB103" s="1391">
        <f ca="1"/>
        <v>473</v>
      </c>
      <c r="BC103" s="1391">
        <f ca="1"/>
        <v>377</v>
      </c>
      <c r="BD103" s="1391">
        <f ca="1"/>
        <v>360</v>
      </c>
      <c r="BE103" s="1391">
        <f ca="1"/>
        <v>321</v>
      </c>
      <c r="BF103" s="1391">
        <f ca="1"/>
        <v>97</v>
      </c>
      <c r="BG103" s="1391">
        <f ca="1"/>
        <v>97</v>
      </c>
      <c r="BH103" s="1391">
        <f ca="1"/>
        <v>311</v>
      </c>
      <c r="BI103" s="1391">
        <f ca="1"/>
        <v>603</v>
      </c>
      <c r="BJ103" s="1391">
        <f ca="1"/>
        <v>713</v>
      </c>
      <c r="BK103" s="1391">
        <f ca="1"/>
        <v>943</v>
      </c>
      <c r="BL103" s="1391">
        <f ca="1"/>
        <v>943</v>
      </c>
      <c r="BM103" s="1391">
        <f ca="1"/>
        <v>751</v>
      </c>
      <c r="BN103" s="1391">
        <f ca="1"/>
        <v>559</v>
      </c>
      <c r="BO103" s="1391">
        <f ca="1"/>
        <v>559</v>
      </c>
      <c r="BP103" s="1391">
        <f ca="1"/>
        <v>639</v>
      </c>
      <c r="BQ103" s="1391">
        <f ca="1"/>
        <v>909</v>
      </c>
      <c r="BR103" s="1391">
        <f ca="1"/>
        <v>1169</v>
      </c>
      <c r="BS103" s="1392">
        <f ca="1"/>
        <v>1289</v>
      </c>
    </row>
    <row r="104" spans="34:71">
      <c r="AH104" s="1390" t="str">
        <f ca="1"/>
        <v>MLT_SWA鋳造領域在庫</v>
      </c>
      <c r="AI104" s="1391" t="str">
        <f ca="1"/>
        <v>MKJ・MLC・MLL</v>
      </c>
      <c r="AJ104" s="1391" t="str">
        <f ca="1"/>
        <v>$F$253:$AL$282</v>
      </c>
      <c r="AK104" s="1391">
        <f ca="1"/>
        <v>10</v>
      </c>
      <c r="AL104" s="1391" t="str">
        <f ca="1"/>
        <v>MLT_SWA</v>
      </c>
      <c r="AM104" s="1391" t="str">
        <f ca="1"/>
        <v>鋳造領域在庫</v>
      </c>
      <c r="AN104" s="1391">
        <f ca="1"/>
        <v>15719</v>
      </c>
      <c r="AO104" s="1391">
        <f ca="1"/>
        <v>495</v>
      </c>
      <c r="AP104" s="1391">
        <f ca="1"/>
        <v>495</v>
      </c>
      <c r="AQ104" s="1391">
        <f ca="1"/>
        <v>495</v>
      </c>
      <c r="AR104" s="1391">
        <f ca="1"/>
        <v>495</v>
      </c>
      <c r="AS104" s="1391">
        <f ca="1"/>
        <v>495</v>
      </c>
      <c r="AT104" s="1391">
        <f ca="1"/>
        <v>677</v>
      </c>
      <c r="AU104" s="1391">
        <f ca="1"/>
        <v>631</v>
      </c>
      <c r="AV104" s="1391">
        <f ca="1"/>
        <v>631</v>
      </c>
      <c r="AW104" s="1391">
        <f ca="1"/>
        <v>630</v>
      </c>
      <c r="AX104" s="1391">
        <f ca="1"/>
        <v>760</v>
      </c>
      <c r="AY104" s="1391">
        <f ca="1"/>
        <v>744</v>
      </c>
      <c r="AZ104" s="1391">
        <f ca="1"/>
        <v>543</v>
      </c>
      <c r="BA104" s="1391">
        <f ca="1"/>
        <v>664</v>
      </c>
      <c r="BB104" s="1391">
        <f ca="1"/>
        <v>520</v>
      </c>
      <c r="BC104" s="1391">
        <f ca="1"/>
        <v>367</v>
      </c>
      <c r="BD104" s="1391">
        <f ca="1"/>
        <v>367</v>
      </c>
      <c r="BE104" s="1391">
        <f ca="1"/>
        <v>494</v>
      </c>
      <c r="BF104" s="1391">
        <f ca="1"/>
        <v>582</v>
      </c>
      <c r="BG104" s="1391">
        <f ca="1"/>
        <v>454</v>
      </c>
      <c r="BH104" s="1391">
        <f ca="1"/>
        <v>534</v>
      </c>
      <c r="BI104" s="1391">
        <f ca="1"/>
        <v>386</v>
      </c>
      <c r="BJ104" s="1391">
        <f ca="1"/>
        <v>226</v>
      </c>
      <c r="BK104" s="1391">
        <f ca="1"/>
        <v>316</v>
      </c>
      <c r="BL104" s="1391">
        <f ca="1"/>
        <v>526</v>
      </c>
      <c r="BM104" s="1391">
        <f ca="1"/>
        <v>566</v>
      </c>
      <c r="BN104" s="1391">
        <f ca="1"/>
        <v>526</v>
      </c>
      <c r="BO104" s="1391">
        <f ca="1"/>
        <v>366</v>
      </c>
      <c r="BP104" s="1391">
        <f ca="1"/>
        <v>206</v>
      </c>
      <c r="BQ104" s="1391">
        <f ca="1"/>
        <v>336</v>
      </c>
      <c r="BR104" s="1391">
        <f ca="1"/>
        <v>536</v>
      </c>
      <c r="BS104" s="1392">
        <f ca="1"/>
        <v>656</v>
      </c>
    </row>
    <row r="105" spans="34:71">
      <c r="AH105" s="1390" t="str">
        <f ca="1"/>
        <v>MLF鋳造領域在庫</v>
      </c>
      <c r="AI105" s="1391" t="str">
        <f ca="1"/>
        <v>MLF・ピポット</v>
      </c>
      <c r="AJ105" s="1391" t="str">
        <f ca="1"/>
        <v>$F$140:$AL$189</v>
      </c>
      <c r="AK105" s="1391">
        <f ca="1"/>
        <v>11</v>
      </c>
      <c r="AL105" s="1391" t="str">
        <f ca="1"/>
        <v>MLF</v>
      </c>
      <c r="AM105" s="1391" t="str">
        <f ca="1"/>
        <v>鋳造領域在庫</v>
      </c>
      <c r="AN105" s="1391">
        <f ca="1"/>
        <v>5973</v>
      </c>
      <c r="AO105" s="1391">
        <f ca="1"/>
        <v>124</v>
      </c>
      <c r="AP105" s="1391">
        <f ca="1"/>
        <v>124</v>
      </c>
      <c r="AQ105" s="1391">
        <f ca="1"/>
        <v>124</v>
      </c>
      <c r="AR105" s="1391">
        <f ca="1"/>
        <v>124</v>
      </c>
      <c r="AS105" s="1391">
        <f ca="1"/>
        <v>124</v>
      </c>
      <c r="AT105" s="1391">
        <f ca="1"/>
        <v>124</v>
      </c>
      <c r="AU105" s="1391">
        <f ca="1"/>
        <v>104</v>
      </c>
      <c r="AV105" s="1391">
        <f ca="1"/>
        <v>104</v>
      </c>
      <c r="AW105" s="1391">
        <f ca="1"/>
        <v>104</v>
      </c>
      <c r="AX105" s="1391">
        <f ca="1"/>
        <v>104</v>
      </c>
      <c r="AY105" s="1391">
        <f ca="1"/>
        <v>103</v>
      </c>
      <c r="AZ105" s="1391">
        <f ca="1"/>
        <v>103</v>
      </c>
      <c r="BA105" s="1391">
        <f ca="1"/>
        <v>103</v>
      </c>
      <c r="BB105" s="1391">
        <f ca="1"/>
        <v>103</v>
      </c>
      <c r="BC105" s="1391">
        <f ca="1"/>
        <v>103</v>
      </c>
      <c r="BD105" s="1391">
        <f ca="1"/>
        <v>103</v>
      </c>
      <c r="BE105" s="1391">
        <f ca="1"/>
        <v>103</v>
      </c>
      <c r="BF105" s="1391">
        <f ca="1"/>
        <v>103</v>
      </c>
      <c r="BG105" s="1391">
        <f ca="1"/>
        <v>103</v>
      </c>
      <c r="BH105" s="1391">
        <f ca="1"/>
        <v>103</v>
      </c>
      <c r="BI105" s="1391">
        <f ca="1"/>
        <v>23</v>
      </c>
      <c r="BJ105" s="1391">
        <f ca="1"/>
        <v>23</v>
      </c>
      <c r="BK105" s="1391">
        <f ca="1"/>
        <v>223</v>
      </c>
      <c r="BL105" s="1391">
        <f ca="1"/>
        <v>423</v>
      </c>
      <c r="BM105" s="1391">
        <f ca="1"/>
        <v>613</v>
      </c>
      <c r="BN105" s="1391">
        <f ca="1"/>
        <v>533</v>
      </c>
      <c r="BO105" s="1391">
        <f ca="1"/>
        <v>453</v>
      </c>
      <c r="BP105" s="1391">
        <f ca="1"/>
        <v>373</v>
      </c>
      <c r="BQ105" s="1391">
        <f ca="1"/>
        <v>373</v>
      </c>
      <c r="BR105" s="1391">
        <f ca="1"/>
        <v>373</v>
      </c>
      <c r="BS105" s="1392">
        <f ca="1"/>
        <v>373</v>
      </c>
    </row>
    <row r="106" spans="34:71">
      <c r="AH106" s="1390" t="str">
        <f ca="1"/>
        <v>MFJ_PB鋳造領域在庫</v>
      </c>
      <c r="AI106" s="1391" t="str">
        <f ca="1"/>
        <v>MLF・ピポット</v>
      </c>
      <c r="AJ106" s="1391" t="str">
        <f ca="1"/>
        <v>$F$140:$AL$189</v>
      </c>
      <c r="AK106" s="1391">
        <f ca="1"/>
        <v>12</v>
      </c>
      <c r="AL106" s="1391" t="str">
        <f ca="1"/>
        <v>MFJ_PB</v>
      </c>
      <c r="AM106" s="1391" t="str">
        <f ca="1"/>
        <v>鋳造領域在庫</v>
      </c>
      <c r="AN106" s="1391">
        <f ca="1"/>
        <v>6990</v>
      </c>
      <c r="AO106" s="1391">
        <f ca="1"/>
        <v>159</v>
      </c>
      <c r="AP106" s="1391">
        <f ca="1"/>
        <v>159</v>
      </c>
      <c r="AQ106" s="1391">
        <f ca="1"/>
        <v>159</v>
      </c>
      <c r="AR106" s="1391">
        <f ca="1"/>
        <v>159</v>
      </c>
      <c r="AS106" s="1391">
        <f ca="1"/>
        <v>159</v>
      </c>
      <c r="AT106" s="1391">
        <f ca="1"/>
        <v>159</v>
      </c>
      <c r="AU106" s="1391">
        <f ca="1"/>
        <v>143</v>
      </c>
      <c r="AV106" s="1391">
        <f ca="1"/>
        <v>208</v>
      </c>
      <c r="AW106" s="1391">
        <f ca="1"/>
        <v>342</v>
      </c>
      <c r="AX106" s="1391">
        <f ca="1"/>
        <v>339</v>
      </c>
      <c r="AY106" s="1391">
        <f ca="1"/>
        <v>232</v>
      </c>
      <c r="AZ106" s="1391">
        <f ca="1"/>
        <v>61</v>
      </c>
      <c r="BA106" s="1391">
        <f ca="1"/>
        <v>61</v>
      </c>
      <c r="BB106" s="1391">
        <f ca="1"/>
        <v>202</v>
      </c>
      <c r="BC106" s="1391">
        <f ca="1"/>
        <v>339</v>
      </c>
      <c r="BD106" s="1391">
        <f ca="1"/>
        <v>460</v>
      </c>
      <c r="BE106" s="1391">
        <f ca="1"/>
        <v>455</v>
      </c>
      <c r="BF106" s="1391">
        <f ca="1"/>
        <v>237</v>
      </c>
      <c r="BG106" s="1391">
        <f ca="1"/>
        <v>165</v>
      </c>
      <c r="BH106" s="1391">
        <f ca="1"/>
        <v>69</v>
      </c>
      <c r="BI106" s="1391">
        <f ca="1"/>
        <v>109</v>
      </c>
      <c r="BJ106" s="1391">
        <f ca="1"/>
        <v>241</v>
      </c>
      <c r="BK106" s="1391">
        <f ca="1"/>
        <v>301</v>
      </c>
      <c r="BL106" s="1391">
        <f ca="1"/>
        <v>301</v>
      </c>
      <c r="BM106" s="1391">
        <f ca="1"/>
        <v>253</v>
      </c>
      <c r="BN106" s="1391">
        <f ca="1"/>
        <v>253</v>
      </c>
      <c r="BO106" s="1391">
        <f ca="1"/>
        <v>253</v>
      </c>
      <c r="BP106" s="1391">
        <f ca="1"/>
        <v>253</v>
      </c>
      <c r="BQ106" s="1391">
        <f ca="1"/>
        <v>253</v>
      </c>
      <c r="BR106" s="1391">
        <f ca="1"/>
        <v>253</v>
      </c>
      <c r="BS106" s="1392">
        <f ca="1"/>
        <v>253</v>
      </c>
    </row>
    <row r="107" spans="34:71">
      <c r="AH107" s="1390" t="str">
        <f ca="1"/>
        <v>MFL鋳造領域在庫</v>
      </c>
      <c r="AI107" s="1391" t="str">
        <f ca="1"/>
        <v>MLF・ピポット</v>
      </c>
      <c r="AJ107" s="1391" t="str">
        <f ca="1"/>
        <v>$F$140:$AL$189</v>
      </c>
      <c r="AK107" s="1391">
        <f ca="1"/>
        <v>13</v>
      </c>
      <c r="AL107" s="1391" t="str">
        <f ca="1"/>
        <v>MFL</v>
      </c>
      <c r="AM107" s="1391" t="str">
        <f ca="1"/>
        <v>鋳造領域在庫</v>
      </c>
      <c r="AN107" s="1391">
        <f ca="1"/>
        <v>2930</v>
      </c>
      <c r="AO107" s="1391">
        <f ca="1"/>
        <v>116</v>
      </c>
      <c r="AP107" s="1391">
        <f ca="1"/>
        <v>116</v>
      </c>
      <c r="AQ107" s="1391">
        <f ca="1"/>
        <v>116</v>
      </c>
      <c r="AR107" s="1391">
        <f ca="1"/>
        <v>116</v>
      </c>
      <c r="AS107" s="1391">
        <f ca="1"/>
        <v>116</v>
      </c>
      <c r="AT107" s="1391">
        <f ca="1"/>
        <v>286</v>
      </c>
      <c r="AU107" s="1391">
        <f ca="1"/>
        <v>496</v>
      </c>
      <c r="AV107" s="1391">
        <f ca="1"/>
        <v>535</v>
      </c>
      <c r="AW107" s="1391">
        <f ca="1"/>
        <v>521</v>
      </c>
      <c r="AX107" s="1391">
        <f ca="1"/>
        <v>512</v>
      </c>
      <c r="AY107" s="1391">
        <f ca="1"/>
        <v>0</v>
      </c>
      <c r="AZ107" s="1391">
        <f ca="1"/>
        <v>0</v>
      </c>
      <c r="BA107" s="1391">
        <f ca="1"/>
        <v>0</v>
      </c>
      <c r="BB107" s="1391">
        <f ca="1"/>
        <v>0</v>
      </c>
      <c r="BC107" s="1391">
        <f ca="1"/>
        <v>0</v>
      </c>
      <c r="BD107" s="1391">
        <f ca="1"/>
        <v>0</v>
      </c>
      <c r="BE107" s="1391">
        <f ca="1"/>
        <v>0</v>
      </c>
      <c r="BF107" s="1391">
        <f ca="1"/>
        <v>0</v>
      </c>
      <c r="BG107" s="1391">
        <f ca="1"/>
        <v>0</v>
      </c>
      <c r="BH107" s="1391">
        <f ca="1"/>
        <v>0</v>
      </c>
      <c r="BI107" s="1391">
        <f ca="1"/>
        <v>0</v>
      </c>
      <c r="BJ107" s="1391">
        <f ca="1"/>
        <v>0</v>
      </c>
      <c r="BK107" s="1391">
        <f ca="1"/>
        <v>0</v>
      </c>
      <c r="BL107" s="1391">
        <f ca="1"/>
        <v>0</v>
      </c>
      <c r="BM107" s="1391">
        <f ca="1"/>
        <v>0</v>
      </c>
      <c r="BN107" s="1391">
        <f ca="1"/>
        <v>0</v>
      </c>
      <c r="BO107" s="1391">
        <f ca="1"/>
        <v>0</v>
      </c>
      <c r="BP107" s="1391">
        <f ca="1"/>
        <v>0</v>
      </c>
      <c r="BQ107" s="1391">
        <f ca="1"/>
        <v>0</v>
      </c>
      <c r="BR107" s="1391">
        <f ca="1"/>
        <v>0</v>
      </c>
      <c r="BS107" s="1392">
        <f ca="1"/>
        <v>0</v>
      </c>
    </row>
    <row r="108" spans="34:71">
      <c r="AH108" s="1390" t="str">
        <f ca="1"/>
        <v>MLM_HP鋳造領域在庫</v>
      </c>
      <c r="AI108" s="1391" t="str">
        <f ca="1"/>
        <v>MLM_HP・SWA</v>
      </c>
      <c r="AJ108" s="1391" t="str">
        <f ca="1"/>
        <v>$F$140:$AL$188</v>
      </c>
      <c r="AK108" s="1391">
        <f ca="1"/>
        <v>14</v>
      </c>
      <c r="AL108" s="1391" t="str">
        <f ca="1"/>
        <v>MLM_HP</v>
      </c>
      <c r="AM108" s="1391" t="str">
        <f ca="1"/>
        <v>鋳造領域在庫</v>
      </c>
      <c r="AN108" s="1391">
        <f ca="1"/>
        <v>2358</v>
      </c>
      <c r="AO108" s="1391">
        <f ca="1"/>
        <v>8</v>
      </c>
      <c r="AP108" s="1391">
        <f ca="1"/>
        <v>8</v>
      </c>
      <c r="AQ108" s="1391">
        <f ca="1"/>
        <v>8</v>
      </c>
      <c r="AR108" s="1391">
        <f ca="1"/>
        <v>8</v>
      </c>
      <c r="AS108" s="1391">
        <f ca="1"/>
        <v>8</v>
      </c>
      <c r="AT108" s="1391">
        <f ca="1"/>
        <v>8</v>
      </c>
      <c r="AU108" s="1391">
        <f ca="1"/>
        <v>8</v>
      </c>
      <c r="AV108" s="1391">
        <f ca="1"/>
        <v>8</v>
      </c>
      <c r="AW108" s="1391">
        <f ca="1"/>
        <v>8</v>
      </c>
      <c r="AX108" s="1391">
        <f ca="1"/>
        <v>8</v>
      </c>
      <c r="AY108" s="1391">
        <f ca="1"/>
        <v>8</v>
      </c>
      <c r="AZ108" s="1391">
        <f ca="1"/>
        <v>8</v>
      </c>
      <c r="BA108" s="1391">
        <f ca="1"/>
        <v>8</v>
      </c>
      <c r="BB108" s="1391">
        <f ca="1"/>
        <v>8</v>
      </c>
      <c r="BC108" s="1391">
        <f ca="1"/>
        <v>8</v>
      </c>
      <c r="BD108" s="1391">
        <f ca="1"/>
        <v>8</v>
      </c>
      <c r="BE108" s="1391">
        <f ca="1"/>
        <v>8</v>
      </c>
      <c r="BF108" s="1391">
        <f ca="1"/>
        <v>49</v>
      </c>
      <c r="BG108" s="1391">
        <f ca="1"/>
        <v>169</v>
      </c>
      <c r="BH108" s="1391">
        <f ca="1"/>
        <v>167</v>
      </c>
      <c r="BI108" s="1391">
        <f ca="1"/>
        <v>167</v>
      </c>
      <c r="BJ108" s="1391">
        <f ca="1"/>
        <v>167</v>
      </c>
      <c r="BK108" s="1391">
        <f ca="1"/>
        <v>167</v>
      </c>
      <c r="BL108" s="1391">
        <f ca="1"/>
        <v>167</v>
      </c>
      <c r="BM108" s="1391">
        <f ca="1"/>
        <v>167</v>
      </c>
      <c r="BN108" s="1391">
        <f ca="1"/>
        <v>167</v>
      </c>
      <c r="BO108" s="1391">
        <f ca="1"/>
        <v>167</v>
      </c>
      <c r="BP108" s="1391">
        <f ca="1"/>
        <v>167</v>
      </c>
      <c r="BQ108" s="1391">
        <f ca="1"/>
        <v>167</v>
      </c>
      <c r="BR108" s="1391">
        <f ca="1"/>
        <v>167</v>
      </c>
      <c r="BS108" s="1392">
        <f ca="1"/>
        <v>167</v>
      </c>
    </row>
    <row r="109" spans="34:71">
      <c r="AH109" s="1390" t="str">
        <f ca="1"/>
        <v>MLM_SWA鋳造領域在庫</v>
      </c>
      <c r="AI109" s="1391" t="str">
        <f ca="1"/>
        <v>MLM_HP・SWA</v>
      </c>
      <c r="AJ109" s="1391" t="str">
        <f ca="1"/>
        <v>$F$140:$AL$188</v>
      </c>
      <c r="AK109" s="1391">
        <f ca="1"/>
        <v>15</v>
      </c>
      <c r="AL109" s="1391" t="str">
        <f ca="1"/>
        <v>MLM_SWA</v>
      </c>
      <c r="AM109" s="1391" t="str">
        <f ca="1"/>
        <v>鋳造領域在庫</v>
      </c>
      <c r="AN109" s="1391">
        <f ca="1"/>
        <v>4867</v>
      </c>
      <c r="AO109" s="1391">
        <f ca="1"/>
        <v>118</v>
      </c>
      <c r="AP109" s="1391">
        <f ca="1"/>
        <v>118</v>
      </c>
      <c r="AQ109" s="1391">
        <f ca="1"/>
        <v>118</v>
      </c>
      <c r="AR109" s="1391">
        <f ca="1"/>
        <v>118</v>
      </c>
      <c r="AS109" s="1391">
        <f ca="1"/>
        <v>118</v>
      </c>
      <c r="AT109" s="1391">
        <f ca="1"/>
        <v>118</v>
      </c>
      <c r="AU109" s="1391">
        <f ca="1"/>
        <v>118</v>
      </c>
      <c r="AV109" s="1391">
        <f ca="1"/>
        <v>118</v>
      </c>
      <c r="AW109" s="1391">
        <f ca="1"/>
        <v>203</v>
      </c>
      <c r="AX109" s="1391">
        <f ca="1"/>
        <v>387</v>
      </c>
      <c r="AY109" s="1391">
        <f ca="1"/>
        <v>505</v>
      </c>
      <c r="AZ109" s="1391">
        <f ca="1"/>
        <v>225</v>
      </c>
      <c r="BA109" s="1391">
        <f ca="1"/>
        <v>137</v>
      </c>
      <c r="BB109" s="1391">
        <f ca="1"/>
        <v>137</v>
      </c>
      <c r="BC109" s="1391">
        <f ca="1"/>
        <v>137</v>
      </c>
      <c r="BD109" s="1391">
        <f ca="1"/>
        <v>137</v>
      </c>
      <c r="BE109" s="1391">
        <f ca="1"/>
        <v>137</v>
      </c>
      <c r="BF109" s="1391">
        <f ca="1"/>
        <v>137</v>
      </c>
      <c r="BG109" s="1391">
        <f ca="1"/>
        <v>137</v>
      </c>
      <c r="BH109" s="1391">
        <f ca="1"/>
        <v>137</v>
      </c>
      <c r="BI109" s="1391">
        <f ca="1"/>
        <v>137</v>
      </c>
      <c r="BJ109" s="1391">
        <f ca="1"/>
        <v>137</v>
      </c>
      <c r="BK109" s="1391">
        <f ca="1"/>
        <v>137</v>
      </c>
      <c r="BL109" s="1391">
        <f ca="1"/>
        <v>137</v>
      </c>
      <c r="BM109" s="1391">
        <f ca="1"/>
        <v>137</v>
      </c>
      <c r="BN109" s="1391">
        <f ca="1"/>
        <v>137</v>
      </c>
      <c r="BO109" s="1391">
        <f ca="1"/>
        <v>137</v>
      </c>
      <c r="BP109" s="1391">
        <f ca="1"/>
        <v>137</v>
      </c>
      <c r="BQ109" s="1391">
        <f ca="1"/>
        <v>137</v>
      </c>
      <c r="BR109" s="1391">
        <f ca="1"/>
        <v>137</v>
      </c>
      <c r="BS109" s="1392">
        <f ca="1"/>
        <v>137</v>
      </c>
    </row>
    <row r="110" spans="34:71">
      <c r="AH110" s="1390" t="str">
        <f ca="1"/>
        <v>MKJ_SWA鋳造領域在庫</v>
      </c>
      <c r="AI110" s="1391" t="str">
        <f ca="1"/>
        <v>MKJ・MLC・MLL</v>
      </c>
      <c r="AJ110" s="1391" t="str">
        <f ca="1"/>
        <v>$F$253:$AL$282</v>
      </c>
      <c r="AK110" s="1391">
        <f ca="1"/>
        <v>16</v>
      </c>
      <c r="AL110" s="1391" t="str">
        <f ca="1"/>
        <v>MKJ_SWA</v>
      </c>
      <c r="AM110" s="1391" t="str">
        <f ca="1"/>
        <v>鋳造領域在庫</v>
      </c>
      <c r="AN110" s="1391">
        <f ca="1"/>
        <v>0</v>
      </c>
      <c r="AO110" s="1391">
        <f ca="1"/>
        <v>0</v>
      </c>
      <c r="AP110" s="1391">
        <f ca="1"/>
        <v>0</v>
      </c>
      <c r="AQ110" s="1391">
        <f ca="1"/>
        <v>0</v>
      </c>
      <c r="AR110" s="1391">
        <f ca="1"/>
        <v>0</v>
      </c>
      <c r="AS110" s="1391">
        <f ca="1"/>
        <v>0</v>
      </c>
      <c r="AT110" s="1391">
        <f ca="1"/>
        <v>0</v>
      </c>
      <c r="AU110" s="1391">
        <f ca="1"/>
        <v>0</v>
      </c>
      <c r="AV110" s="1391">
        <f ca="1"/>
        <v>0</v>
      </c>
      <c r="AW110" s="1391">
        <f ca="1"/>
        <v>0</v>
      </c>
      <c r="AX110" s="1391">
        <f ca="1"/>
        <v>0</v>
      </c>
      <c r="AY110" s="1391">
        <f ca="1"/>
        <v>0</v>
      </c>
      <c r="AZ110" s="1391">
        <f ca="1"/>
        <v>0</v>
      </c>
      <c r="BA110" s="1391">
        <f ca="1"/>
        <v>0</v>
      </c>
      <c r="BB110" s="1391">
        <f ca="1"/>
        <v>0</v>
      </c>
      <c r="BC110" s="1391">
        <f ca="1"/>
        <v>0</v>
      </c>
      <c r="BD110" s="1391">
        <f ca="1"/>
        <v>0</v>
      </c>
      <c r="BE110" s="1391">
        <f ca="1"/>
        <v>0</v>
      </c>
      <c r="BF110" s="1391">
        <f ca="1"/>
        <v>0</v>
      </c>
      <c r="BG110" s="1391">
        <f ca="1"/>
        <v>0</v>
      </c>
      <c r="BH110" s="1391">
        <f ca="1"/>
        <v>0</v>
      </c>
      <c r="BI110" s="1391">
        <f ca="1"/>
        <v>0</v>
      </c>
      <c r="BJ110" s="1391">
        <f ca="1"/>
        <v>0</v>
      </c>
      <c r="BK110" s="1391">
        <f ca="1"/>
        <v>0</v>
      </c>
      <c r="BL110" s="1391">
        <f ca="1"/>
        <v>0</v>
      </c>
      <c r="BM110" s="1391">
        <f ca="1"/>
        <v>0</v>
      </c>
      <c r="BN110" s="1391">
        <f ca="1"/>
        <v>0</v>
      </c>
      <c r="BO110" s="1391">
        <f ca="1"/>
        <v>0</v>
      </c>
      <c r="BP110" s="1391">
        <f ca="1"/>
        <v>0</v>
      </c>
      <c r="BQ110" s="1391">
        <f ca="1"/>
        <v>0</v>
      </c>
      <c r="BR110" s="1391">
        <f ca="1"/>
        <v>0</v>
      </c>
      <c r="BS110" s="1392">
        <f ca="1"/>
        <v>0</v>
      </c>
    </row>
    <row r="111" spans="34:71">
      <c r="AH111" s="1390"/>
      <c r="AI111" s="1391"/>
      <c r="AJ111" s="1391"/>
      <c r="AK111" s="1391"/>
      <c r="AL111" s="1391"/>
      <c r="AM111" s="1391"/>
      <c r="AN111" s="1391"/>
      <c r="AO111" s="1391"/>
      <c r="AP111" s="1391"/>
      <c r="AQ111" s="1391"/>
      <c r="AR111" s="1391"/>
      <c r="AS111" s="1391"/>
      <c r="AT111" s="1391"/>
      <c r="AU111" s="1391"/>
      <c r="AV111" s="1391"/>
      <c r="AW111" s="1391"/>
      <c r="AX111" s="1391"/>
      <c r="AY111" s="1391"/>
      <c r="AZ111" s="1391"/>
      <c r="BA111" s="1391"/>
      <c r="BB111" s="1391"/>
      <c r="BC111" s="1391"/>
      <c r="BD111" s="1391"/>
      <c r="BE111" s="1391"/>
      <c r="BF111" s="1391"/>
      <c r="BG111" s="1391"/>
      <c r="BH111" s="1391"/>
      <c r="BI111" s="1391"/>
      <c r="BJ111" s="1391"/>
      <c r="BK111" s="1391"/>
      <c r="BL111" s="1391"/>
      <c r="BM111" s="1391"/>
      <c r="BN111" s="1391"/>
      <c r="BO111" s="1391"/>
      <c r="BP111" s="1391"/>
      <c r="BQ111" s="1391"/>
      <c r="BR111" s="1391"/>
      <c r="BS111" s="1392"/>
    </row>
    <row r="112" spans="34:71" ht="15.6" thickBot="1">
      <c r="AH112" s="1393"/>
      <c r="AI112" s="1394"/>
      <c r="AJ112" s="1394"/>
      <c r="AK112" s="1394"/>
      <c r="AL112" s="1394"/>
      <c r="AM112" s="1394"/>
      <c r="AN112" s="1394"/>
      <c r="AO112" s="1394"/>
      <c r="AP112" s="1394"/>
      <c r="AQ112" s="1394"/>
      <c r="AR112" s="1394"/>
      <c r="AS112" s="1394"/>
      <c r="AT112" s="1394"/>
      <c r="AU112" s="1394"/>
      <c r="AV112" s="1394"/>
      <c r="AW112" s="1394"/>
      <c r="AX112" s="1394"/>
      <c r="AY112" s="1394"/>
      <c r="AZ112" s="1394"/>
      <c r="BA112" s="1394"/>
      <c r="BB112" s="1394"/>
      <c r="BC112" s="1394"/>
      <c r="BD112" s="1394"/>
      <c r="BE112" s="1394"/>
      <c r="BF112" s="1394"/>
      <c r="BG112" s="1394"/>
      <c r="BH112" s="1394"/>
      <c r="BI112" s="1394"/>
      <c r="BJ112" s="1394"/>
      <c r="BK112" s="1394"/>
      <c r="BL112" s="1394"/>
      <c r="BM112" s="1394"/>
      <c r="BN112" s="1394"/>
      <c r="BO112" s="1394"/>
      <c r="BP112" s="1394"/>
      <c r="BQ112" s="1394"/>
      <c r="BR112" s="1394"/>
      <c r="BS112" s="1395"/>
    </row>
    <row r="113" spans="34:71" ht="15.6" thickBot="1">
      <c r="AH113" s="1393"/>
      <c r="AI113" s="1394"/>
      <c r="AJ113" s="1394"/>
      <c r="AK113" s="1394"/>
      <c r="AL113" s="1394"/>
      <c r="AM113" s="1394"/>
      <c r="AN113" s="1394"/>
      <c r="AO113" s="1394">
        <f t="shared" ref="AO113:BS113" ca="1" si="24">SUM(AO95:AO112)</f>
        <v>3677</v>
      </c>
      <c r="AP113" s="1394">
        <f t="shared" ca="1" si="24"/>
        <v>3677</v>
      </c>
      <c r="AQ113" s="1394">
        <f t="shared" ca="1" si="24"/>
        <v>3677</v>
      </c>
      <c r="AR113" s="1394">
        <f t="shared" ca="1" si="24"/>
        <v>3677</v>
      </c>
      <c r="AS113" s="1394">
        <f t="shared" ca="1" si="24"/>
        <v>3677</v>
      </c>
      <c r="AT113" s="1394">
        <f t="shared" ca="1" si="24"/>
        <v>4029</v>
      </c>
      <c r="AU113" s="1394">
        <f t="shared" ca="1" si="24"/>
        <v>3889</v>
      </c>
      <c r="AV113" s="1394">
        <f t="shared" ca="1" si="24"/>
        <v>4037</v>
      </c>
      <c r="AW113" s="1394">
        <f t="shared" ca="1" si="24"/>
        <v>4430</v>
      </c>
      <c r="AX113" s="1394">
        <f t="shared" ca="1" si="24"/>
        <v>4848</v>
      </c>
      <c r="AY113" s="1394">
        <f t="shared" ca="1" si="24"/>
        <v>3939</v>
      </c>
      <c r="AZ113" s="1394">
        <f t="shared" ca="1" si="24"/>
        <v>3108</v>
      </c>
      <c r="BA113" s="1394">
        <f t="shared" ca="1" si="24"/>
        <v>3113</v>
      </c>
      <c r="BB113" s="1394">
        <f t="shared" ca="1" si="24"/>
        <v>3120</v>
      </c>
      <c r="BC113" s="1394">
        <f t="shared" ca="1" si="24"/>
        <v>2834</v>
      </c>
      <c r="BD113" s="1394">
        <f t="shared" ca="1" si="24"/>
        <v>3261</v>
      </c>
      <c r="BE113" s="1394">
        <f t="shared" ca="1" si="24"/>
        <v>3723</v>
      </c>
      <c r="BF113" s="1394">
        <f t="shared" ca="1" si="24"/>
        <v>3041</v>
      </c>
      <c r="BG113" s="1394">
        <f t="shared" ca="1" si="24"/>
        <v>2592</v>
      </c>
      <c r="BH113" s="1394">
        <f t="shared" ca="1" si="24"/>
        <v>2842</v>
      </c>
      <c r="BI113" s="1394">
        <f t="shared" ca="1" si="24"/>
        <v>3042</v>
      </c>
      <c r="BJ113" s="1394">
        <f t="shared" ca="1" si="24"/>
        <v>2918</v>
      </c>
      <c r="BK113" s="1394">
        <f t="shared" ca="1" si="24"/>
        <v>3498</v>
      </c>
      <c r="BL113" s="1394">
        <f t="shared" ca="1" si="24"/>
        <v>4118</v>
      </c>
      <c r="BM113" s="1394">
        <f t="shared" ca="1" si="24"/>
        <v>4168</v>
      </c>
      <c r="BN113" s="1394">
        <f t="shared" ca="1" si="24"/>
        <v>3656</v>
      </c>
      <c r="BO113" s="1394">
        <f t="shared" ca="1" si="24"/>
        <v>3568</v>
      </c>
      <c r="BP113" s="1394">
        <f t="shared" ca="1" si="24"/>
        <v>3618</v>
      </c>
      <c r="BQ113" s="1394">
        <f t="shared" ca="1" si="24"/>
        <v>4228</v>
      </c>
      <c r="BR113" s="1394">
        <f t="shared" ca="1" si="24"/>
        <v>4848</v>
      </c>
      <c r="BS113" s="1395">
        <f t="shared" ca="1" si="24"/>
        <v>5188</v>
      </c>
    </row>
    <row r="114" spans="34:71" ht="15.6" thickBot="1"/>
    <row r="115" spans="34:71" ht="16.8" thickBot="1">
      <c r="AH115" s="1385" t="s">
        <v>65</v>
      </c>
      <c r="AI115" s="1386"/>
      <c r="AJ115" s="1386"/>
      <c r="AK115" s="1386"/>
      <c r="AL115" s="1386">
        <v>0.75</v>
      </c>
      <c r="AM115" s="1386"/>
      <c r="AN115" s="1386"/>
      <c r="AO115" s="1386"/>
      <c r="AP115" s="1386"/>
      <c r="AQ115" s="1386"/>
      <c r="AR115" s="1386"/>
      <c r="AS115" s="1386"/>
      <c r="AT115" s="1386"/>
      <c r="AU115" s="1386"/>
      <c r="AV115" s="1386"/>
      <c r="AW115" s="1386"/>
      <c r="AX115" s="1386"/>
      <c r="AY115" s="1386"/>
      <c r="AZ115" s="1386"/>
      <c r="BA115" s="1386"/>
      <c r="BB115" s="1386"/>
      <c r="BC115" s="1386"/>
      <c r="BD115" s="1386"/>
      <c r="BE115" s="1386"/>
      <c r="BF115" s="1386"/>
      <c r="BG115" s="1386"/>
      <c r="BH115" s="1386"/>
      <c r="BI115" s="1386"/>
      <c r="BJ115" s="1386"/>
      <c r="BK115" s="1386"/>
      <c r="BL115" s="1386"/>
      <c r="BM115" s="1386"/>
      <c r="BN115" s="1386"/>
      <c r="BO115" s="1386"/>
      <c r="BP115" s="1386"/>
      <c r="BQ115" s="1386"/>
      <c r="BR115" s="1386"/>
      <c r="BS115" s="1387"/>
    </row>
    <row r="116" spans="34:71">
      <c r="AH116" s="1389" t="str">
        <f>集計!M$5</f>
        <v>検索</v>
      </c>
      <c r="AI116" s="1389" t="str">
        <f>集計!N$5</f>
        <v>機種・部品</v>
      </c>
      <c r="AJ116" s="1389" t="str">
        <f>集計!O$5</f>
        <v>参照セル</v>
      </c>
      <c r="AK116" s="1389" t="str">
        <f>集計!P$5</f>
        <v>No.</v>
      </c>
      <c r="AL116" s="1389" t="str">
        <f>集計!Q$5</f>
        <v>機種名</v>
      </c>
      <c r="AM116" s="1389" t="str">
        <f>集計!R$5</f>
        <v>項目</v>
      </c>
      <c r="AN116" s="1389" t="str">
        <f>集計!S$5</f>
        <v>合計</v>
      </c>
      <c r="AO116" s="1389">
        <f>集計!T$5</f>
        <v>1</v>
      </c>
      <c r="AP116" s="1389">
        <f>集計!U$5</f>
        <v>2</v>
      </c>
      <c r="AQ116" s="1389">
        <f>集計!V$5</f>
        <v>3</v>
      </c>
      <c r="AR116" s="1389">
        <f>集計!W$5</f>
        <v>4</v>
      </c>
      <c r="AS116" s="1389">
        <f>集計!X$5</f>
        <v>5</v>
      </c>
      <c r="AT116" s="1389">
        <f>集計!Y$5</f>
        <v>6</v>
      </c>
      <c r="AU116" s="1389">
        <f>集計!Z$5</f>
        <v>7</v>
      </c>
      <c r="AV116" s="1389">
        <f>集計!AA$5</f>
        <v>8</v>
      </c>
      <c r="AW116" s="1389">
        <f>集計!AB$5</f>
        <v>9</v>
      </c>
      <c r="AX116" s="1389">
        <f>集計!AC$5</f>
        <v>10</v>
      </c>
      <c r="AY116" s="1389">
        <f>集計!AD$5</f>
        <v>11</v>
      </c>
      <c r="AZ116" s="1389">
        <f>集計!AE$5</f>
        <v>12</v>
      </c>
      <c r="BA116" s="1389">
        <f>集計!AF$5</f>
        <v>13</v>
      </c>
      <c r="BB116" s="1389">
        <f>集計!AG$5</f>
        <v>14</v>
      </c>
      <c r="BC116" s="1389">
        <f>集計!AH$5</f>
        <v>15</v>
      </c>
      <c r="BD116" s="1389">
        <f>集計!AI$5</f>
        <v>16</v>
      </c>
      <c r="BE116" s="1389">
        <f>集計!AJ$5</f>
        <v>17</v>
      </c>
      <c r="BF116" s="1389">
        <f>集計!AK$5</f>
        <v>18</v>
      </c>
      <c r="BG116" s="1389">
        <f>集計!AL$5</f>
        <v>19</v>
      </c>
      <c r="BH116" s="1389">
        <f>集計!AM$5</f>
        <v>20</v>
      </c>
      <c r="BI116" s="1389">
        <f>集計!AN$5</f>
        <v>21</v>
      </c>
      <c r="BJ116" s="1389">
        <f>集計!AO$5</f>
        <v>22</v>
      </c>
      <c r="BK116" s="1389">
        <f>集計!AP$5</f>
        <v>23</v>
      </c>
      <c r="BL116" s="1389">
        <f>集計!AQ$5</f>
        <v>24</v>
      </c>
      <c r="BM116" s="1389">
        <f>集計!AR$5</f>
        <v>25</v>
      </c>
      <c r="BN116" s="1389">
        <f>集計!AS$5</f>
        <v>26</v>
      </c>
      <c r="BO116" s="1389">
        <f>集計!AT$5</f>
        <v>27</v>
      </c>
      <c r="BP116" s="1389">
        <f>集計!AU$5</f>
        <v>28</v>
      </c>
      <c r="BQ116" s="1389">
        <f>集計!AV$5</f>
        <v>29</v>
      </c>
      <c r="BR116" s="1389">
        <f>集計!AW$5</f>
        <v>30</v>
      </c>
      <c r="BS116" s="1389">
        <f>集計!AX$5</f>
        <v>31</v>
      </c>
    </row>
    <row r="117" spans="34:71">
      <c r="AH117" s="1390"/>
      <c r="AI117" s="1391"/>
      <c r="AJ117" s="1391"/>
      <c r="AK117" s="1391"/>
      <c r="AL117" s="1391"/>
      <c r="AM117" s="1391" t="str">
        <f>AH27</f>
        <v>完成品在庫</v>
      </c>
      <c r="AN117" s="1391"/>
      <c r="AO117" s="1391">
        <f ca="1">AO47*$AL$115</f>
        <v>486</v>
      </c>
      <c r="AP117" s="1391">
        <f t="shared" ref="AP117:BS117" ca="1" si="25">AP47*$AL$115</f>
        <v>486</v>
      </c>
      <c r="AQ117" s="1391">
        <f t="shared" ca="1" si="25"/>
        <v>486</v>
      </c>
      <c r="AR117" s="1391">
        <f t="shared" ca="1" si="25"/>
        <v>486</v>
      </c>
      <c r="AS117" s="1391">
        <f t="shared" ca="1" si="25"/>
        <v>486</v>
      </c>
      <c r="AT117" s="1391">
        <f t="shared" ca="1" si="25"/>
        <v>391.5</v>
      </c>
      <c r="AU117" s="1391">
        <f t="shared" ca="1" si="25"/>
        <v>477</v>
      </c>
      <c r="AV117" s="1391">
        <f t="shared" ca="1" si="25"/>
        <v>459</v>
      </c>
      <c r="AW117" s="1391">
        <f t="shared" ca="1" si="25"/>
        <v>624</v>
      </c>
      <c r="AX117" s="1391">
        <f t="shared" ca="1" si="25"/>
        <v>690</v>
      </c>
      <c r="AY117" s="1391">
        <f t="shared" ca="1" si="25"/>
        <v>544.5</v>
      </c>
      <c r="AZ117" s="1391">
        <f t="shared" ca="1" si="25"/>
        <v>447</v>
      </c>
      <c r="BA117" s="1391">
        <f t="shared" ca="1" si="25"/>
        <v>447</v>
      </c>
      <c r="BB117" s="1391">
        <f t="shared" ca="1" si="25"/>
        <v>504</v>
      </c>
      <c r="BC117" s="1391">
        <f t="shared" ca="1" si="25"/>
        <v>477</v>
      </c>
      <c r="BD117" s="1391">
        <f t="shared" ca="1" si="25"/>
        <v>525</v>
      </c>
      <c r="BE117" s="1391">
        <f t="shared" ca="1" si="25"/>
        <v>549</v>
      </c>
      <c r="BF117" s="1391">
        <f t="shared" ca="1" si="25"/>
        <v>564</v>
      </c>
      <c r="BG117" s="1391">
        <f t="shared" ca="1" si="25"/>
        <v>429</v>
      </c>
      <c r="BH117" s="1391">
        <f t="shared" ca="1" si="25"/>
        <v>471</v>
      </c>
      <c r="BI117" s="1391">
        <f t="shared" ca="1" si="25"/>
        <v>543</v>
      </c>
      <c r="BJ117" s="1391">
        <f t="shared" ca="1" si="25"/>
        <v>606</v>
      </c>
      <c r="BK117" s="1391">
        <f t="shared" ca="1" si="25"/>
        <v>733.5</v>
      </c>
      <c r="BL117" s="1391">
        <f t="shared" ca="1" si="25"/>
        <v>840</v>
      </c>
      <c r="BM117" s="1391">
        <f t="shared" ca="1" si="25"/>
        <v>946.5</v>
      </c>
      <c r="BN117" s="1391">
        <f t="shared" ca="1" si="25"/>
        <v>1074</v>
      </c>
      <c r="BO117" s="1391">
        <f t="shared" ca="1" si="25"/>
        <v>894</v>
      </c>
      <c r="BP117" s="1391">
        <f t="shared" ca="1" si="25"/>
        <v>849</v>
      </c>
      <c r="BQ117" s="1391">
        <f t="shared" ca="1" si="25"/>
        <v>781.5</v>
      </c>
      <c r="BR117" s="1391">
        <f t="shared" ca="1" si="25"/>
        <v>846</v>
      </c>
      <c r="BS117" s="1391">
        <f t="shared" ca="1" si="25"/>
        <v>886.5</v>
      </c>
    </row>
    <row r="118" spans="34:71">
      <c r="AH118" s="1390"/>
      <c r="AI118" s="1391"/>
      <c r="AJ118" s="1391"/>
      <c r="AK118" s="1391"/>
      <c r="AL118" s="1391"/>
      <c r="AM118" s="1391" t="str">
        <f>AH49</f>
        <v>ＧＤＣ仕掛在庫</v>
      </c>
      <c r="AN118" s="1391"/>
      <c r="AO118" s="1391">
        <f ca="1">AO69*$AL$115</f>
        <v>2453.25</v>
      </c>
      <c r="AP118" s="1391">
        <f t="shared" ref="AP118:BS118" ca="1" si="26">AP69*$AL$115</f>
        <v>2453.25</v>
      </c>
      <c r="AQ118" s="1391">
        <f t="shared" ca="1" si="26"/>
        <v>2453.25</v>
      </c>
      <c r="AR118" s="1391">
        <f t="shared" ca="1" si="26"/>
        <v>2453.25</v>
      </c>
      <c r="AS118" s="1391">
        <f t="shared" ca="1" si="26"/>
        <v>2472</v>
      </c>
      <c r="AT118" s="1391">
        <f t="shared" ca="1" si="26"/>
        <v>2556.75</v>
      </c>
      <c r="AU118" s="1391">
        <f t="shared" ca="1" si="26"/>
        <v>2429.25</v>
      </c>
      <c r="AV118" s="1391">
        <f t="shared" ca="1" si="26"/>
        <v>2683.5</v>
      </c>
      <c r="AW118" s="1391">
        <f t="shared" ca="1" si="26"/>
        <v>2529.75</v>
      </c>
      <c r="AX118" s="1391">
        <f t="shared" ca="1" si="26"/>
        <v>2458.5</v>
      </c>
      <c r="AY118" s="1391">
        <f t="shared" ca="1" si="26"/>
        <v>2663.25</v>
      </c>
      <c r="AZ118" s="1391">
        <f t="shared" ca="1" si="26"/>
        <v>2394</v>
      </c>
      <c r="BA118" s="1391">
        <f t="shared" ca="1" si="26"/>
        <v>2520.75</v>
      </c>
      <c r="BB118" s="1391">
        <f t="shared" ca="1" si="26"/>
        <v>2634.75</v>
      </c>
      <c r="BC118" s="1391">
        <f t="shared" ca="1" si="26"/>
        <v>2942.25</v>
      </c>
      <c r="BD118" s="1391">
        <f t="shared" ca="1" si="26"/>
        <v>2832.75</v>
      </c>
      <c r="BE118" s="1391">
        <f t="shared" ca="1" si="26"/>
        <v>2808.75</v>
      </c>
      <c r="BF118" s="1391">
        <f t="shared" ca="1" si="26"/>
        <v>2899.5</v>
      </c>
      <c r="BG118" s="1391">
        <f t="shared" ca="1" si="26"/>
        <v>3126.75</v>
      </c>
      <c r="BH118" s="1391">
        <f t="shared" ca="1" si="26"/>
        <v>3247.5</v>
      </c>
      <c r="BI118" s="1391">
        <f t="shared" ca="1" si="26"/>
        <v>3417.75</v>
      </c>
      <c r="BJ118" s="1391">
        <f t="shared" ca="1" si="26"/>
        <v>3390.75</v>
      </c>
      <c r="BK118" s="1391">
        <f t="shared" ca="1" si="26"/>
        <v>3222.75</v>
      </c>
      <c r="BL118" s="1391">
        <f t="shared" ca="1" si="26"/>
        <v>3116.25</v>
      </c>
      <c r="BM118" s="1391">
        <f t="shared" ca="1" si="26"/>
        <v>3185.25</v>
      </c>
      <c r="BN118" s="1391">
        <f t="shared" ca="1" si="26"/>
        <v>3099.75</v>
      </c>
      <c r="BO118" s="1391">
        <f t="shared" ca="1" si="26"/>
        <v>3147.75</v>
      </c>
      <c r="BP118" s="1391">
        <f t="shared" ca="1" si="26"/>
        <v>3009.75</v>
      </c>
      <c r="BQ118" s="1391">
        <f t="shared" ca="1" si="26"/>
        <v>2829.75</v>
      </c>
      <c r="BR118" s="1391">
        <f t="shared" ca="1" si="26"/>
        <v>2765.25</v>
      </c>
      <c r="BS118" s="1391">
        <f t="shared" ca="1" si="26"/>
        <v>2724.75</v>
      </c>
    </row>
    <row r="119" spans="34:71">
      <c r="AH119" s="1390"/>
      <c r="AI119" s="1391"/>
      <c r="AJ119" s="1391"/>
      <c r="AK119" s="1391"/>
      <c r="AL119" s="1391"/>
      <c r="AM119" s="1391" t="str">
        <f>AH71</f>
        <v>メーカー在庫</v>
      </c>
      <c r="AN119" s="1391"/>
      <c r="AO119" s="1391">
        <f ca="1">AO91*$AL$115</f>
        <v>1870.5</v>
      </c>
      <c r="AP119" s="1391">
        <f t="shared" ref="AP119:BS119" ca="1" si="27">AP91*$AL$115</f>
        <v>1870.5</v>
      </c>
      <c r="AQ119" s="1391">
        <f t="shared" ca="1" si="27"/>
        <v>1870.5</v>
      </c>
      <c r="AR119" s="1391">
        <f t="shared" ca="1" si="27"/>
        <v>1870.5</v>
      </c>
      <c r="AS119" s="1391">
        <f t="shared" ca="1" si="27"/>
        <v>1870.5</v>
      </c>
      <c r="AT119" s="1391">
        <f t="shared" ca="1" si="27"/>
        <v>1680</v>
      </c>
      <c r="AU119" s="1391">
        <f t="shared" ca="1" si="27"/>
        <v>1897.5</v>
      </c>
      <c r="AV119" s="1391">
        <f t="shared" ca="1" si="27"/>
        <v>1592.25</v>
      </c>
      <c r="AW119" s="1391">
        <f t="shared" ca="1" si="27"/>
        <v>1592.25</v>
      </c>
      <c r="AX119" s="1391">
        <f t="shared" ca="1" si="27"/>
        <v>1592.25</v>
      </c>
      <c r="AY119" s="1391">
        <f t="shared" ca="1" si="27"/>
        <v>1926</v>
      </c>
      <c r="AZ119" s="1391">
        <f t="shared" ca="1" si="27"/>
        <v>2589.75</v>
      </c>
      <c r="BA119" s="1391">
        <f t="shared" ca="1" si="27"/>
        <v>2477.25</v>
      </c>
      <c r="BB119" s="1391">
        <f t="shared" ca="1" si="27"/>
        <v>2456.25</v>
      </c>
      <c r="BC119" s="1391">
        <f t="shared" ca="1" si="27"/>
        <v>2368.5</v>
      </c>
      <c r="BD119" s="1391">
        <f t="shared" ca="1" si="27"/>
        <v>2368.5</v>
      </c>
      <c r="BE119" s="1391">
        <f t="shared" ca="1" si="27"/>
        <v>2368.5</v>
      </c>
      <c r="BF119" s="1391">
        <f t="shared" ca="1" si="27"/>
        <v>2668.5</v>
      </c>
      <c r="BG119" s="1391">
        <f t="shared" ca="1" si="27"/>
        <v>2664</v>
      </c>
      <c r="BH119" s="1391">
        <f t="shared" ca="1" si="27"/>
        <v>2418</v>
      </c>
      <c r="BI119" s="1391">
        <f t="shared" ca="1" si="27"/>
        <v>2142</v>
      </c>
      <c r="BJ119" s="1391">
        <f t="shared" ca="1" si="27"/>
        <v>2229</v>
      </c>
      <c r="BK119" s="1391">
        <f t="shared" ca="1" si="27"/>
        <v>2229</v>
      </c>
      <c r="BL119" s="1391">
        <f t="shared" ca="1" si="27"/>
        <v>2229</v>
      </c>
      <c r="BM119" s="1391">
        <f t="shared" ca="1" si="27"/>
        <v>1942.5</v>
      </c>
      <c r="BN119" s="1391">
        <f t="shared" ca="1" si="27"/>
        <v>2029.5</v>
      </c>
      <c r="BO119" s="1391">
        <f t="shared" ca="1" si="27"/>
        <v>1965</v>
      </c>
      <c r="BP119" s="1391">
        <f t="shared" ca="1" si="27"/>
        <v>2058</v>
      </c>
      <c r="BQ119" s="1391">
        <f t="shared" ca="1" si="27"/>
        <v>1890</v>
      </c>
      <c r="BR119" s="1391">
        <f t="shared" ca="1" si="27"/>
        <v>1890</v>
      </c>
      <c r="BS119" s="1391">
        <f t="shared" ca="1" si="27"/>
        <v>1890</v>
      </c>
    </row>
    <row r="120" spans="34:71">
      <c r="AH120" s="1390"/>
      <c r="AI120" s="1391"/>
      <c r="AJ120" s="1391"/>
      <c r="AK120" s="1391"/>
      <c r="AL120" s="1391"/>
      <c r="AM120" s="1391" t="str">
        <f>AH93</f>
        <v>鋳造領域在庫</v>
      </c>
      <c r="AN120" s="1391"/>
      <c r="AO120" s="1391">
        <f ca="1">AO113*$AL$115</f>
        <v>2757.75</v>
      </c>
      <c r="AP120" s="1391">
        <f t="shared" ref="AP120:BS120" ca="1" si="28">AP113*$AL$115</f>
        <v>2757.75</v>
      </c>
      <c r="AQ120" s="1391">
        <f t="shared" ca="1" si="28"/>
        <v>2757.75</v>
      </c>
      <c r="AR120" s="1391">
        <f t="shared" ca="1" si="28"/>
        <v>2757.75</v>
      </c>
      <c r="AS120" s="1391">
        <f t="shared" ca="1" si="28"/>
        <v>2757.75</v>
      </c>
      <c r="AT120" s="1391">
        <f t="shared" ca="1" si="28"/>
        <v>3021.75</v>
      </c>
      <c r="AU120" s="1391">
        <f t="shared" ca="1" si="28"/>
        <v>2916.75</v>
      </c>
      <c r="AV120" s="1391">
        <f t="shared" ca="1" si="28"/>
        <v>3027.75</v>
      </c>
      <c r="AW120" s="1391">
        <f t="shared" ca="1" si="28"/>
        <v>3322.5</v>
      </c>
      <c r="AX120" s="1391">
        <f t="shared" ca="1" si="28"/>
        <v>3636</v>
      </c>
      <c r="AY120" s="1391">
        <f t="shared" ca="1" si="28"/>
        <v>2954.25</v>
      </c>
      <c r="AZ120" s="1391">
        <f t="shared" ca="1" si="28"/>
        <v>2331</v>
      </c>
      <c r="BA120" s="1391">
        <f t="shared" ca="1" si="28"/>
        <v>2334.75</v>
      </c>
      <c r="BB120" s="1391">
        <f t="shared" ca="1" si="28"/>
        <v>2340</v>
      </c>
      <c r="BC120" s="1391">
        <f t="shared" ca="1" si="28"/>
        <v>2125.5</v>
      </c>
      <c r="BD120" s="1391">
        <f t="shared" ca="1" si="28"/>
        <v>2445.75</v>
      </c>
      <c r="BE120" s="1391">
        <f t="shared" ca="1" si="28"/>
        <v>2792.25</v>
      </c>
      <c r="BF120" s="1391">
        <f t="shared" ca="1" si="28"/>
        <v>2280.75</v>
      </c>
      <c r="BG120" s="1391">
        <f t="shared" ca="1" si="28"/>
        <v>1944</v>
      </c>
      <c r="BH120" s="1391">
        <f t="shared" ca="1" si="28"/>
        <v>2131.5</v>
      </c>
      <c r="BI120" s="1391">
        <f t="shared" ca="1" si="28"/>
        <v>2281.5</v>
      </c>
      <c r="BJ120" s="1391">
        <f t="shared" ca="1" si="28"/>
        <v>2188.5</v>
      </c>
      <c r="BK120" s="1391">
        <f t="shared" ca="1" si="28"/>
        <v>2623.5</v>
      </c>
      <c r="BL120" s="1391">
        <f t="shared" ca="1" si="28"/>
        <v>3088.5</v>
      </c>
      <c r="BM120" s="1391">
        <f t="shared" ca="1" si="28"/>
        <v>3126</v>
      </c>
      <c r="BN120" s="1391">
        <f t="shared" ca="1" si="28"/>
        <v>2742</v>
      </c>
      <c r="BO120" s="1391">
        <f t="shared" ca="1" si="28"/>
        <v>2676</v>
      </c>
      <c r="BP120" s="1391">
        <f t="shared" ca="1" si="28"/>
        <v>2713.5</v>
      </c>
      <c r="BQ120" s="1391">
        <f t="shared" ca="1" si="28"/>
        <v>3171</v>
      </c>
      <c r="BR120" s="1391">
        <f t="shared" ca="1" si="28"/>
        <v>3636</v>
      </c>
      <c r="BS120" s="1391">
        <f t="shared" ca="1" si="28"/>
        <v>3891</v>
      </c>
    </row>
    <row r="121" spans="34:71">
      <c r="AH121" s="1390"/>
      <c r="AI121" s="1391"/>
      <c r="AJ121" s="1391"/>
      <c r="AK121" s="1391"/>
      <c r="AL121" s="1391"/>
      <c r="AM121" s="1454"/>
      <c r="AN121" s="1391"/>
      <c r="AO121" s="1455"/>
      <c r="AP121" s="1455"/>
      <c r="AQ121" s="1455"/>
      <c r="AR121" s="1455"/>
      <c r="AS121" s="1455"/>
      <c r="AT121" s="1455"/>
      <c r="AU121" s="1455"/>
      <c r="AV121" s="1455"/>
      <c r="AW121" s="1455"/>
      <c r="AX121" s="1455"/>
      <c r="AY121" s="1455"/>
      <c r="AZ121" s="1455"/>
      <c r="BA121" s="1455"/>
      <c r="BB121" s="1455"/>
      <c r="BC121" s="1455"/>
      <c r="BD121" s="1455"/>
      <c r="BE121" s="1455"/>
      <c r="BF121" s="1455"/>
      <c r="BG121" s="1455"/>
      <c r="BH121" s="1455"/>
      <c r="BI121" s="1455"/>
      <c r="BJ121" s="1455"/>
      <c r="BK121" s="1455"/>
      <c r="BL121" s="1455"/>
      <c r="BM121" s="1455"/>
      <c r="BN121" s="1455"/>
      <c r="BO121" s="1455"/>
      <c r="BP121" s="1455"/>
      <c r="BQ121" s="1455"/>
      <c r="BR121" s="1455"/>
      <c r="BS121" s="1456"/>
    </row>
    <row r="122" spans="34:71">
      <c r="AH122" s="1390"/>
      <c r="AI122" s="1391"/>
      <c r="AJ122" s="1391"/>
      <c r="AK122" s="1391"/>
      <c r="AL122" s="1391"/>
      <c r="AM122" s="1454"/>
      <c r="AN122" s="1391"/>
      <c r="AO122" s="1455"/>
      <c r="AP122" s="1455"/>
      <c r="AQ122" s="1455"/>
      <c r="AR122" s="1455"/>
      <c r="AS122" s="1455"/>
      <c r="AT122" s="1455"/>
      <c r="AU122" s="1455"/>
      <c r="AV122" s="1455"/>
      <c r="AW122" s="1455"/>
      <c r="AX122" s="1455"/>
      <c r="AY122" s="1455"/>
      <c r="AZ122" s="1455"/>
      <c r="BA122" s="1455"/>
      <c r="BB122" s="1455"/>
      <c r="BC122" s="1455"/>
      <c r="BD122" s="1455"/>
      <c r="BE122" s="1455"/>
      <c r="BF122" s="1455"/>
      <c r="BG122" s="1455"/>
      <c r="BH122" s="1455"/>
      <c r="BI122" s="1455"/>
      <c r="BJ122" s="1455"/>
      <c r="BK122" s="1455"/>
      <c r="BL122" s="1455"/>
      <c r="BM122" s="1455"/>
      <c r="BN122" s="1455"/>
      <c r="BO122" s="1455"/>
      <c r="BP122" s="1455"/>
      <c r="BQ122" s="1455"/>
      <c r="BR122" s="1455"/>
      <c r="BS122" s="1456"/>
    </row>
    <row r="123" spans="34:71">
      <c r="AH123" s="1390"/>
      <c r="AI123" s="1391"/>
      <c r="AJ123" s="1391"/>
      <c r="AK123" s="1391"/>
      <c r="AL123" s="1391"/>
      <c r="AM123" s="1454"/>
      <c r="AN123" s="1391"/>
      <c r="AO123" s="1455"/>
      <c r="AP123" s="1455"/>
      <c r="AQ123" s="1455"/>
      <c r="AR123" s="1455"/>
      <c r="AS123" s="1455"/>
      <c r="AT123" s="1455"/>
      <c r="AU123" s="1455"/>
      <c r="AV123" s="1455"/>
      <c r="AW123" s="1455"/>
      <c r="AX123" s="1455"/>
      <c r="AY123" s="1455"/>
      <c r="AZ123" s="1455"/>
      <c r="BA123" s="1455"/>
      <c r="BB123" s="1455"/>
      <c r="BC123" s="1455"/>
      <c r="BD123" s="1455"/>
      <c r="BE123" s="1455"/>
      <c r="BF123" s="1455"/>
      <c r="BG123" s="1455"/>
      <c r="BH123" s="1455"/>
      <c r="BI123" s="1455"/>
      <c r="BJ123" s="1455"/>
      <c r="BK123" s="1455"/>
      <c r="BL123" s="1455"/>
      <c r="BM123" s="1455"/>
      <c r="BN123" s="1455"/>
      <c r="BO123" s="1455"/>
      <c r="BP123" s="1455"/>
      <c r="BQ123" s="1455"/>
      <c r="BR123" s="1455"/>
      <c r="BS123" s="1456"/>
    </row>
    <row r="124" spans="34:71">
      <c r="AH124" s="1390"/>
      <c r="AI124" s="1391"/>
      <c r="AJ124" s="1391"/>
      <c r="AK124" s="1391"/>
      <c r="AL124" s="1391"/>
      <c r="AM124" s="1454"/>
      <c r="AN124" s="1391"/>
      <c r="AO124" s="1455"/>
      <c r="AP124" s="1455"/>
      <c r="AQ124" s="1455"/>
      <c r="AR124" s="1455"/>
      <c r="AS124" s="1455"/>
      <c r="AT124" s="1455"/>
      <c r="AU124" s="1455"/>
      <c r="AV124" s="1455"/>
      <c r="AW124" s="1455"/>
      <c r="AX124" s="1455"/>
      <c r="AY124" s="1455"/>
      <c r="AZ124" s="1455"/>
      <c r="BA124" s="1455"/>
      <c r="BB124" s="1455"/>
      <c r="BC124" s="1455"/>
      <c r="BD124" s="1455"/>
      <c r="BE124" s="1455"/>
      <c r="BF124" s="1455"/>
      <c r="BG124" s="1455"/>
      <c r="BH124" s="1455"/>
      <c r="BI124" s="1455"/>
      <c r="BJ124" s="1455"/>
      <c r="BK124" s="1455"/>
      <c r="BL124" s="1455"/>
      <c r="BM124" s="1455"/>
      <c r="BN124" s="1455"/>
      <c r="BO124" s="1455"/>
      <c r="BP124" s="1455"/>
      <c r="BQ124" s="1455"/>
      <c r="BR124" s="1455"/>
      <c r="BS124" s="1456"/>
    </row>
    <row r="125" spans="34:71">
      <c r="AH125" s="1390"/>
      <c r="AI125" s="1391"/>
      <c r="AJ125" s="1391"/>
      <c r="AK125" s="1391"/>
      <c r="AL125" s="1391"/>
      <c r="AM125" s="1391"/>
      <c r="AN125" s="1391"/>
      <c r="AO125" s="1391"/>
      <c r="AP125" s="1391"/>
      <c r="AQ125" s="1391"/>
      <c r="AR125" s="1391"/>
      <c r="AS125" s="1391"/>
      <c r="AT125" s="1391"/>
      <c r="AU125" s="1391"/>
      <c r="AV125" s="1391"/>
      <c r="AW125" s="1391"/>
      <c r="AX125" s="1391"/>
      <c r="AY125" s="1391"/>
      <c r="AZ125" s="1391"/>
      <c r="BA125" s="1391"/>
      <c r="BB125" s="1391"/>
      <c r="BC125" s="1391"/>
      <c r="BD125" s="1391"/>
      <c r="BE125" s="1391"/>
      <c r="BF125" s="1391"/>
      <c r="BG125" s="1391"/>
      <c r="BH125" s="1391"/>
      <c r="BI125" s="1391"/>
      <c r="BJ125" s="1391"/>
      <c r="BK125" s="1391"/>
      <c r="BL125" s="1391"/>
      <c r="BM125" s="1391"/>
      <c r="BN125" s="1391"/>
      <c r="BO125" s="1391"/>
      <c r="BP125" s="1391"/>
      <c r="BQ125" s="1391"/>
      <c r="BR125" s="1391"/>
      <c r="BS125" s="1392"/>
    </row>
    <row r="126" spans="34:71">
      <c r="AH126" s="1390"/>
      <c r="AI126" s="1391"/>
      <c r="AJ126" s="1391"/>
      <c r="AK126" s="1391"/>
      <c r="AL126" s="1391"/>
      <c r="AM126" s="1391"/>
      <c r="AN126" s="1391"/>
      <c r="AO126" s="1391"/>
      <c r="AP126" s="1391"/>
      <c r="AQ126" s="1391"/>
      <c r="AR126" s="1391"/>
      <c r="AS126" s="1391"/>
      <c r="AT126" s="1391"/>
      <c r="AU126" s="1391"/>
      <c r="AV126" s="1391"/>
      <c r="AW126" s="1391"/>
      <c r="AX126" s="1391"/>
      <c r="AY126" s="1391"/>
      <c r="AZ126" s="1391"/>
      <c r="BA126" s="1391"/>
      <c r="BB126" s="1391"/>
      <c r="BC126" s="1391"/>
      <c r="BD126" s="1391"/>
      <c r="BE126" s="1391"/>
      <c r="BF126" s="1391"/>
      <c r="BG126" s="1391"/>
      <c r="BH126" s="1391"/>
      <c r="BI126" s="1391"/>
      <c r="BJ126" s="1391"/>
      <c r="BK126" s="1391"/>
      <c r="BL126" s="1391"/>
      <c r="BM126" s="1391"/>
      <c r="BN126" s="1391"/>
      <c r="BO126" s="1391"/>
      <c r="BP126" s="1391"/>
      <c r="BQ126" s="1391"/>
      <c r="BR126" s="1391"/>
      <c r="BS126" s="1392"/>
    </row>
    <row r="127" spans="34:71">
      <c r="AH127" s="1390"/>
      <c r="AI127" s="1391"/>
      <c r="AJ127" s="1391"/>
      <c r="AK127" s="1391"/>
      <c r="AL127" s="1391"/>
      <c r="AM127" s="1391"/>
      <c r="AN127" s="1391"/>
      <c r="AO127" s="1391"/>
      <c r="AP127" s="1391"/>
      <c r="AQ127" s="1391"/>
      <c r="AR127" s="1391"/>
      <c r="AS127" s="1391"/>
      <c r="AT127" s="1391"/>
      <c r="AU127" s="1391"/>
      <c r="AV127" s="1391"/>
      <c r="AW127" s="1391"/>
      <c r="AX127" s="1391"/>
      <c r="AY127" s="1391"/>
      <c r="AZ127" s="1391"/>
      <c r="BA127" s="1391"/>
      <c r="BB127" s="1391"/>
      <c r="BC127" s="1391"/>
      <c r="BD127" s="1391"/>
      <c r="BE127" s="1391"/>
      <c r="BF127" s="1391"/>
      <c r="BG127" s="1391"/>
      <c r="BH127" s="1391"/>
      <c r="BI127" s="1391"/>
      <c r="BJ127" s="1391"/>
      <c r="BK127" s="1391"/>
      <c r="BL127" s="1391"/>
      <c r="BM127" s="1391"/>
      <c r="BN127" s="1391"/>
      <c r="BO127" s="1391"/>
      <c r="BP127" s="1391"/>
      <c r="BQ127" s="1391"/>
      <c r="BR127" s="1391"/>
      <c r="BS127" s="1392"/>
    </row>
    <row r="128" spans="34:71">
      <c r="AH128" s="1390"/>
      <c r="AI128" s="1391"/>
      <c r="AJ128" s="1391"/>
      <c r="AK128" s="1391"/>
      <c r="AL128" s="1391"/>
      <c r="AM128" s="1391"/>
      <c r="AN128" s="1391"/>
      <c r="AO128" s="1391"/>
      <c r="AP128" s="1391"/>
      <c r="AQ128" s="1391"/>
      <c r="AR128" s="1391"/>
      <c r="AS128" s="1391"/>
      <c r="AT128" s="1391"/>
      <c r="AU128" s="1391"/>
      <c r="AV128" s="1391"/>
      <c r="AW128" s="1391"/>
      <c r="AX128" s="1391"/>
      <c r="AY128" s="1391"/>
      <c r="AZ128" s="1391"/>
      <c r="BA128" s="1391"/>
      <c r="BB128" s="1391"/>
      <c r="BC128" s="1391"/>
      <c r="BD128" s="1391"/>
      <c r="BE128" s="1391"/>
      <c r="BF128" s="1391"/>
      <c r="BG128" s="1391"/>
      <c r="BH128" s="1391"/>
      <c r="BI128" s="1391"/>
      <c r="BJ128" s="1391"/>
      <c r="BK128" s="1391"/>
      <c r="BL128" s="1391"/>
      <c r="BM128" s="1391"/>
      <c r="BN128" s="1391"/>
      <c r="BO128" s="1391"/>
      <c r="BP128" s="1391"/>
      <c r="BQ128" s="1391"/>
      <c r="BR128" s="1391"/>
      <c r="BS128" s="1392"/>
    </row>
    <row r="129" spans="34:71">
      <c r="AH129" s="1390"/>
      <c r="AI129" s="1391"/>
      <c r="AJ129" s="1391"/>
      <c r="AK129" s="1391"/>
      <c r="AL129" s="1391"/>
      <c r="AM129" s="1391"/>
      <c r="AN129" s="1391"/>
      <c r="AO129" s="1391"/>
      <c r="AP129" s="1391"/>
      <c r="AQ129" s="1391"/>
      <c r="AR129" s="1391"/>
      <c r="AS129" s="1391"/>
      <c r="AT129" s="1391"/>
      <c r="AU129" s="1391"/>
      <c r="AV129" s="1391"/>
      <c r="AW129" s="1391"/>
      <c r="AX129" s="1391"/>
      <c r="AY129" s="1391"/>
      <c r="AZ129" s="1391"/>
      <c r="BA129" s="1391"/>
      <c r="BB129" s="1391"/>
      <c r="BC129" s="1391"/>
      <c r="BD129" s="1391"/>
      <c r="BE129" s="1391"/>
      <c r="BF129" s="1391"/>
      <c r="BG129" s="1391"/>
      <c r="BH129" s="1391"/>
      <c r="BI129" s="1391"/>
      <c r="BJ129" s="1391"/>
      <c r="BK129" s="1391"/>
      <c r="BL129" s="1391"/>
      <c r="BM129" s="1391"/>
      <c r="BN129" s="1391"/>
      <c r="BO129" s="1391"/>
      <c r="BP129" s="1391"/>
      <c r="BQ129" s="1391"/>
      <c r="BR129" s="1391"/>
      <c r="BS129" s="1392"/>
    </row>
    <row r="130" spans="34:71">
      <c r="AH130" s="1390"/>
      <c r="AI130" s="1391"/>
      <c r="AJ130" s="1391"/>
      <c r="AK130" s="1391"/>
      <c r="AL130" s="1391"/>
      <c r="AM130" s="1391"/>
      <c r="AN130" s="1391"/>
      <c r="AO130" s="1391"/>
      <c r="AP130" s="1391"/>
      <c r="AQ130" s="1391"/>
      <c r="AR130" s="1391"/>
      <c r="AS130" s="1391"/>
      <c r="AT130" s="1391"/>
      <c r="AU130" s="1391"/>
      <c r="AV130" s="1391"/>
      <c r="AW130" s="1391"/>
      <c r="AX130" s="1391"/>
      <c r="AY130" s="1391"/>
      <c r="AZ130" s="1391"/>
      <c r="BA130" s="1391"/>
      <c r="BB130" s="1391"/>
      <c r="BC130" s="1391"/>
      <c r="BD130" s="1391"/>
      <c r="BE130" s="1391"/>
      <c r="BF130" s="1391"/>
      <c r="BG130" s="1391"/>
      <c r="BH130" s="1391"/>
      <c r="BI130" s="1391"/>
      <c r="BJ130" s="1391"/>
      <c r="BK130" s="1391"/>
      <c r="BL130" s="1391"/>
      <c r="BM130" s="1391"/>
      <c r="BN130" s="1391"/>
      <c r="BO130" s="1391"/>
      <c r="BP130" s="1391"/>
      <c r="BQ130" s="1391"/>
      <c r="BR130" s="1391"/>
      <c r="BS130" s="1392"/>
    </row>
    <row r="131" spans="34:71">
      <c r="AH131" s="1390"/>
      <c r="AI131" s="1391"/>
      <c r="AJ131" s="1391"/>
      <c r="AK131" s="1391"/>
      <c r="AL131" s="1391"/>
      <c r="AM131" s="1391"/>
      <c r="AN131" s="1391"/>
      <c r="AO131" s="1391"/>
      <c r="AP131" s="1391"/>
      <c r="AQ131" s="1391"/>
      <c r="AR131" s="1391"/>
      <c r="AS131" s="1391"/>
      <c r="AT131" s="1391"/>
      <c r="AU131" s="1391"/>
      <c r="AV131" s="1391"/>
      <c r="AW131" s="1391"/>
      <c r="AX131" s="1391"/>
      <c r="AY131" s="1391"/>
      <c r="AZ131" s="1391"/>
      <c r="BA131" s="1391"/>
      <c r="BB131" s="1391"/>
      <c r="BC131" s="1391"/>
      <c r="BD131" s="1391"/>
      <c r="BE131" s="1391"/>
      <c r="BF131" s="1391"/>
      <c r="BG131" s="1391"/>
      <c r="BH131" s="1391"/>
      <c r="BI131" s="1391"/>
      <c r="BJ131" s="1391"/>
      <c r="BK131" s="1391"/>
      <c r="BL131" s="1391"/>
      <c r="BM131" s="1391"/>
      <c r="BN131" s="1391"/>
      <c r="BO131" s="1391"/>
      <c r="BP131" s="1391"/>
      <c r="BQ131" s="1391"/>
      <c r="BR131" s="1391"/>
      <c r="BS131" s="1392"/>
    </row>
    <row r="132" spans="34:71">
      <c r="AH132" s="1390"/>
      <c r="AI132" s="1391"/>
      <c r="AJ132" s="1391"/>
      <c r="AK132" s="1391"/>
      <c r="AL132" s="1391"/>
      <c r="AM132" s="1391"/>
      <c r="AN132" s="1391"/>
      <c r="AO132" s="1391"/>
      <c r="AP132" s="1391"/>
      <c r="AQ132" s="1391"/>
      <c r="AR132" s="1391"/>
      <c r="AS132" s="1391"/>
      <c r="AT132" s="1391"/>
      <c r="AU132" s="1391"/>
      <c r="AV132" s="1391"/>
      <c r="AW132" s="1391"/>
      <c r="AX132" s="1391"/>
      <c r="AY132" s="1391"/>
      <c r="AZ132" s="1391"/>
      <c r="BA132" s="1391"/>
      <c r="BB132" s="1391"/>
      <c r="BC132" s="1391"/>
      <c r="BD132" s="1391"/>
      <c r="BE132" s="1391"/>
      <c r="BF132" s="1391"/>
      <c r="BG132" s="1391"/>
      <c r="BH132" s="1391"/>
      <c r="BI132" s="1391"/>
      <c r="BJ132" s="1391"/>
      <c r="BK132" s="1391"/>
      <c r="BL132" s="1391"/>
      <c r="BM132" s="1391"/>
      <c r="BN132" s="1391"/>
      <c r="BO132" s="1391"/>
      <c r="BP132" s="1391"/>
      <c r="BQ132" s="1391"/>
      <c r="BR132" s="1391"/>
      <c r="BS132" s="1392"/>
    </row>
    <row r="133" spans="34:71">
      <c r="AH133" s="1390"/>
      <c r="AI133" s="1391"/>
      <c r="AJ133" s="1391"/>
      <c r="AK133" s="1391"/>
      <c r="AL133" s="1391"/>
      <c r="AM133" s="1391"/>
      <c r="AN133" s="1391"/>
      <c r="AO133" s="1391"/>
      <c r="AP133" s="1391"/>
      <c r="AQ133" s="1391"/>
      <c r="AR133" s="1391"/>
      <c r="AS133" s="1391"/>
      <c r="AT133" s="1391"/>
      <c r="AU133" s="1391"/>
      <c r="AV133" s="1391"/>
      <c r="AW133" s="1391"/>
      <c r="AX133" s="1391"/>
      <c r="AY133" s="1391"/>
      <c r="AZ133" s="1391"/>
      <c r="BA133" s="1391"/>
      <c r="BB133" s="1391"/>
      <c r="BC133" s="1391"/>
      <c r="BD133" s="1391"/>
      <c r="BE133" s="1391"/>
      <c r="BF133" s="1391"/>
      <c r="BG133" s="1391"/>
      <c r="BH133" s="1391"/>
      <c r="BI133" s="1391"/>
      <c r="BJ133" s="1391"/>
      <c r="BK133" s="1391"/>
      <c r="BL133" s="1391"/>
      <c r="BM133" s="1391"/>
      <c r="BN133" s="1391"/>
      <c r="BO133" s="1391"/>
      <c r="BP133" s="1391"/>
      <c r="BQ133" s="1391"/>
      <c r="BR133" s="1391"/>
      <c r="BS133" s="1392"/>
    </row>
    <row r="134" spans="34:71" ht="15.6" thickBot="1">
      <c r="AH134" s="1393"/>
      <c r="AI134" s="1394"/>
      <c r="AJ134" s="1394"/>
      <c r="AK134" s="1394"/>
      <c r="AL134" s="1394"/>
      <c r="AM134" s="1394"/>
      <c r="AN134" s="1394"/>
      <c r="AO134" s="1394"/>
      <c r="AP134" s="1394"/>
      <c r="AQ134" s="1394"/>
      <c r="AR134" s="1394"/>
      <c r="AS134" s="1394"/>
      <c r="AT134" s="1394"/>
      <c r="AU134" s="1394"/>
      <c r="AV134" s="1394"/>
      <c r="AW134" s="1394"/>
      <c r="AX134" s="1394"/>
      <c r="AY134" s="1394"/>
      <c r="AZ134" s="1394"/>
      <c r="BA134" s="1394"/>
      <c r="BB134" s="1394"/>
      <c r="BC134" s="1394"/>
      <c r="BD134" s="1394"/>
      <c r="BE134" s="1394"/>
      <c r="BF134" s="1394"/>
      <c r="BG134" s="1394"/>
      <c r="BH134" s="1394"/>
      <c r="BI134" s="1394"/>
      <c r="BJ134" s="1394"/>
      <c r="BK134" s="1394"/>
      <c r="BL134" s="1394"/>
      <c r="BM134" s="1394"/>
      <c r="BN134" s="1394"/>
      <c r="BO134" s="1394"/>
      <c r="BP134" s="1394"/>
      <c r="BQ134" s="1394"/>
      <c r="BR134" s="1394"/>
      <c r="BS134" s="1395"/>
    </row>
    <row r="135" spans="34:71" ht="15.6" thickBot="1">
      <c r="AH135" s="1393"/>
      <c r="AI135" s="1394"/>
      <c r="AJ135" s="1394"/>
      <c r="AK135" s="1394"/>
      <c r="AL135" s="1394"/>
      <c r="AM135" s="1394" t="s">
        <v>66</v>
      </c>
      <c r="AN135" s="1394"/>
      <c r="AO135" s="1394">
        <f t="shared" ref="AO135:BS135" ca="1" si="29">SUM(AO117:AO134)</f>
        <v>7567.5</v>
      </c>
      <c r="AP135" s="1394">
        <f t="shared" ca="1" si="29"/>
        <v>7567.5</v>
      </c>
      <c r="AQ135" s="1394">
        <f t="shared" ca="1" si="29"/>
        <v>7567.5</v>
      </c>
      <c r="AR135" s="1394">
        <f t="shared" ca="1" si="29"/>
        <v>7567.5</v>
      </c>
      <c r="AS135" s="1394">
        <f t="shared" ca="1" si="29"/>
        <v>7586.25</v>
      </c>
      <c r="AT135" s="1394">
        <f t="shared" ca="1" si="29"/>
        <v>7650</v>
      </c>
      <c r="AU135" s="1394">
        <f t="shared" ca="1" si="29"/>
        <v>7720.5</v>
      </c>
      <c r="AV135" s="1394">
        <f t="shared" ca="1" si="29"/>
        <v>7762.5</v>
      </c>
      <c r="AW135" s="1394">
        <f t="shared" ca="1" si="29"/>
        <v>8068.5</v>
      </c>
      <c r="AX135" s="1394">
        <f t="shared" ca="1" si="29"/>
        <v>8376.75</v>
      </c>
      <c r="AY135" s="1394">
        <f t="shared" ca="1" si="29"/>
        <v>8088</v>
      </c>
      <c r="AZ135" s="1394">
        <f t="shared" ca="1" si="29"/>
        <v>7761.75</v>
      </c>
      <c r="BA135" s="1394">
        <f t="shared" ca="1" si="29"/>
        <v>7779.75</v>
      </c>
      <c r="BB135" s="1394">
        <f t="shared" ca="1" si="29"/>
        <v>7935</v>
      </c>
      <c r="BC135" s="1394">
        <f t="shared" ca="1" si="29"/>
        <v>7913.25</v>
      </c>
      <c r="BD135" s="1394">
        <f t="shared" ca="1" si="29"/>
        <v>8172</v>
      </c>
      <c r="BE135" s="1394">
        <f t="shared" ca="1" si="29"/>
        <v>8518.5</v>
      </c>
      <c r="BF135" s="1394">
        <f t="shared" ca="1" si="29"/>
        <v>8412.75</v>
      </c>
      <c r="BG135" s="1394">
        <f t="shared" ca="1" si="29"/>
        <v>8163.75</v>
      </c>
      <c r="BH135" s="1394">
        <f t="shared" ca="1" si="29"/>
        <v>8268</v>
      </c>
      <c r="BI135" s="1394">
        <f t="shared" ca="1" si="29"/>
        <v>8384.25</v>
      </c>
      <c r="BJ135" s="1394">
        <f t="shared" ca="1" si="29"/>
        <v>8414.25</v>
      </c>
      <c r="BK135" s="1394">
        <f t="shared" ca="1" si="29"/>
        <v>8808.75</v>
      </c>
      <c r="BL135" s="1394">
        <f t="shared" ca="1" si="29"/>
        <v>9273.75</v>
      </c>
      <c r="BM135" s="1394">
        <f t="shared" ca="1" si="29"/>
        <v>9200.25</v>
      </c>
      <c r="BN135" s="1394">
        <f t="shared" ca="1" si="29"/>
        <v>8945.25</v>
      </c>
      <c r="BO135" s="1394">
        <f t="shared" ca="1" si="29"/>
        <v>8682.75</v>
      </c>
      <c r="BP135" s="1394">
        <f t="shared" ca="1" si="29"/>
        <v>8630.25</v>
      </c>
      <c r="BQ135" s="1394">
        <f t="shared" ca="1" si="29"/>
        <v>8672.25</v>
      </c>
      <c r="BR135" s="1394">
        <f t="shared" ca="1" si="29"/>
        <v>9137.25</v>
      </c>
      <c r="BS135" s="1395">
        <f t="shared" ca="1" si="29"/>
        <v>9392.25</v>
      </c>
    </row>
    <row r="136" spans="34:71" ht="15.6" thickBot="1"/>
    <row r="137" spans="34:71" ht="16.8" thickBot="1">
      <c r="AH137" s="1385" t="s">
        <v>67</v>
      </c>
      <c r="AI137" s="1386"/>
      <c r="AJ137" s="1386"/>
      <c r="AK137" s="1386"/>
      <c r="AL137" s="1386"/>
      <c r="AM137" s="1386"/>
      <c r="AN137" s="1386"/>
      <c r="AO137" s="1386"/>
      <c r="AP137" s="1386"/>
      <c r="AQ137" s="1386"/>
      <c r="AR137" s="1386"/>
      <c r="AS137" s="1386"/>
      <c r="AT137" s="1386"/>
      <c r="AU137" s="1386"/>
      <c r="AV137" s="1386"/>
      <c r="AW137" s="1386"/>
      <c r="AX137" s="1386"/>
      <c r="AY137" s="1386"/>
      <c r="AZ137" s="1386"/>
      <c r="BA137" s="1386"/>
      <c r="BB137" s="1386"/>
      <c r="BC137" s="1386"/>
      <c r="BD137" s="1386"/>
      <c r="BE137" s="1386"/>
      <c r="BF137" s="1386"/>
      <c r="BG137" s="1386"/>
      <c r="BH137" s="1386"/>
      <c r="BI137" s="1386"/>
      <c r="BJ137" s="1386"/>
      <c r="BK137" s="1386"/>
      <c r="BL137" s="1386"/>
      <c r="BM137" s="1386"/>
      <c r="BN137" s="1386"/>
      <c r="BO137" s="1386"/>
      <c r="BP137" s="1386"/>
      <c r="BQ137" s="1386"/>
      <c r="BR137" s="1386"/>
      <c r="BS137" s="1387"/>
    </row>
    <row r="138" spans="34:71">
      <c r="AH138" s="1389" t="str">
        <f>集計!M$5</f>
        <v>検索</v>
      </c>
      <c r="AI138" s="1389" t="str">
        <f>集計!N$5</f>
        <v>機種・部品</v>
      </c>
      <c r="AJ138" s="1389" t="str">
        <f>集計!O$5</f>
        <v>参照セル</v>
      </c>
      <c r="AK138" s="1389" t="str">
        <f>集計!P$5</f>
        <v>No.</v>
      </c>
      <c r="AL138" s="1389" t="str">
        <f>集計!Q$5</f>
        <v>機種名</v>
      </c>
      <c r="AM138" s="1389" t="str">
        <f>集計!R$5</f>
        <v>項目</v>
      </c>
      <c r="AN138" s="1389" t="str">
        <f>集計!S$5</f>
        <v>合計</v>
      </c>
      <c r="AO138" s="1389">
        <f>集計!T$5</f>
        <v>1</v>
      </c>
      <c r="AP138" s="1389">
        <f>集計!U$5</f>
        <v>2</v>
      </c>
      <c r="AQ138" s="1389">
        <f>集計!V$5</f>
        <v>3</v>
      </c>
      <c r="AR138" s="1389">
        <f>集計!W$5</f>
        <v>4</v>
      </c>
      <c r="AS138" s="1389">
        <f>集計!X$5</f>
        <v>5</v>
      </c>
      <c r="AT138" s="1389">
        <f>集計!Y$5</f>
        <v>6</v>
      </c>
      <c r="AU138" s="1389">
        <f>集計!Z$5</f>
        <v>7</v>
      </c>
      <c r="AV138" s="1389">
        <f>集計!AA$5</f>
        <v>8</v>
      </c>
      <c r="AW138" s="1389">
        <f>集計!AB$5</f>
        <v>9</v>
      </c>
      <c r="AX138" s="1389">
        <f>集計!AC$5</f>
        <v>10</v>
      </c>
      <c r="AY138" s="1389">
        <f>集計!AD$5</f>
        <v>11</v>
      </c>
      <c r="AZ138" s="1389">
        <f>集計!AE$5</f>
        <v>12</v>
      </c>
      <c r="BA138" s="1389">
        <f>集計!AF$5</f>
        <v>13</v>
      </c>
      <c r="BB138" s="1389">
        <f>集計!AG$5</f>
        <v>14</v>
      </c>
      <c r="BC138" s="1389">
        <f>集計!AH$5</f>
        <v>15</v>
      </c>
      <c r="BD138" s="1389">
        <f>集計!AI$5</f>
        <v>16</v>
      </c>
      <c r="BE138" s="1389">
        <f>集計!AJ$5</f>
        <v>17</v>
      </c>
      <c r="BF138" s="1389">
        <f>集計!AK$5</f>
        <v>18</v>
      </c>
      <c r="BG138" s="1389">
        <f>集計!AL$5</f>
        <v>19</v>
      </c>
      <c r="BH138" s="1389">
        <f>集計!AM$5</f>
        <v>20</v>
      </c>
      <c r="BI138" s="1389">
        <f>集計!AN$5</f>
        <v>21</v>
      </c>
      <c r="BJ138" s="1389">
        <f>集計!AO$5</f>
        <v>22</v>
      </c>
      <c r="BK138" s="1389">
        <f>集計!AP$5</f>
        <v>23</v>
      </c>
      <c r="BL138" s="1389">
        <f>集計!AQ$5</f>
        <v>24</v>
      </c>
      <c r="BM138" s="1389">
        <f>集計!AR$5</f>
        <v>25</v>
      </c>
      <c r="BN138" s="1389">
        <f>集計!AS$5</f>
        <v>26</v>
      </c>
      <c r="BO138" s="1389">
        <f>集計!AT$5</f>
        <v>27</v>
      </c>
      <c r="BP138" s="1389">
        <f>集計!AU$5</f>
        <v>28</v>
      </c>
      <c r="BQ138" s="1389">
        <f>集計!AV$5</f>
        <v>29</v>
      </c>
      <c r="BR138" s="1389">
        <f>集計!AW$5</f>
        <v>30</v>
      </c>
      <c r="BS138" s="1389">
        <f>集計!AX$5</f>
        <v>31</v>
      </c>
    </row>
    <row r="139" spans="34:71">
      <c r="AH139" s="1390"/>
      <c r="AI139" s="1391"/>
      <c r="AJ139" s="1391"/>
      <c r="AK139" s="1391"/>
      <c r="AL139" s="1391"/>
      <c r="AM139" s="1454" t="str">
        <f>AM117&amp;"変化vs1日"</f>
        <v>完成品在庫変化vs1日</v>
      </c>
      <c r="AN139" s="1391"/>
      <c r="AO139" s="1455">
        <f ca="1">AO117-$AO117</f>
        <v>0</v>
      </c>
      <c r="AP139" s="1455">
        <f t="shared" ref="AP139:BS139" ca="1" si="30">AP117-$AO117</f>
        <v>0</v>
      </c>
      <c r="AQ139" s="1455">
        <f t="shared" ca="1" si="30"/>
        <v>0</v>
      </c>
      <c r="AR139" s="1455">
        <f t="shared" ca="1" si="30"/>
        <v>0</v>
      </c>
      <c r="AS139" s="1455">
        <f t="shared" ca="1" si="30"/>
        <v>0</v>
      </c>
      <c r="AT139" s="1455">
        <f t="shared" ca="1" si="30"/>
        <v>-94.5</v>
      </c>
      <c r="AU139" s="1455">
        <f t="shared" ca="1" si="30"/>
        <v>-9</v>
      </c>
      <c r="AV139" s="1455">
        <f t="shared" ca="1" si="30"/>
        <v>-27</v>
      </c>
      <c r="AW139" s="1455">
        <f t="shared" ca="1" si="30"/>
        <v>138</v>
      </c>
      <c r="AX139" s="1455">
        <f t="shared" ca="1" si="30"/>
        <v>204</v>
      </c>
      <c r="AY139" s="1455">
        <f t="shared" ca="1" si="30"/>
        <v>58.5</v>
      </c>
      <c r="AZ139" s="1455">
        <f t="shared" ca="1" si="30"/>
        <v>-39</v>
      </c>
      <c r="BA139" s="1455">
        <f t="shared" ca="1" si="30"/>
        <v>-39</v>
      </c>
      <c r="BB139" s="1455">
        <f t="shared" ca="1" si="30"/>
        <v>18</v>
      </c>
      <c r="BC139" s="1455">
        <f t="shared" ca="1" si="30"/>
        <v>-9</v>
      </c>
      <c r="BD139" s="1455">
        <f t="shared" ca="1" si="30"/>
        <v>39</v>
      </c>
      <c r="BE139" s="1455">
        <f t="shared" ca="1" si="30"/>
        <v>63</v>
      </c>
      <c r="BF139" s="1455">
        <f t="shared" ca="1" si="30"/>
        <v>78</v>
      </c>
      <c r="BG139" s="1455">
        <f t="shared" ca="1" si="30"/>
        <v>-57</v>
      </c>
      <c r="BH139" s="1455">
        <f t="shared" ca="1" si="30"/>
        <v>-15</v>
      </c>
      <c r="BI139" s="1455">
        <f t="shared" ca="1" si="30"/>
        <v>57</v>
      </c>
      <c r="BJ139" s="1455">
        <f t="shared" ca="1" si="30"/>
        <v>120</v>
      </c>
      <c r="BK139" s="1455">
        <f t="shared" ca="1" si="30"/>
        <v>247.5</v>
      </c>
      <c r="BL139" s="1455">
        <f t="shared" ca="1" si="30"/>
        <v>354</v>
      </c>
      <c r="BM139" s="1455">
        <f t="shared" ca="1" si="30"/>
        <v>460.5</v>
      </c>
      <c r="BN139" s="1455">
        <f t="shared" ca="1" si="30"/>
        <v>588</v>
      </c>
      <c r="BO139" s="1455">
        <f t="shared" ca="1" si="30"/>
        <v>408</v>
      </c>
      <c r="BP139" s="1455">
        <f t="shared" ca="1" si="30"/>
        <v>363</v>
      </c>
      <c r="BQ139" s="1455">
        <f t="shared" ca="1" si="30"/>
        <v>295.5</v>
      </c>
      <c r="BR139" s="1455">
        <f t="shared" ca="1" si="30"/>
        <v>360</v>
      </c>
      <c r="BS139" s="1456">
        <f t="shared" ca="1" si="30"/>
        <v>400.5</v>
      </c>
    </row>
    <row r="140" spans="34:71">
      <c r="AH140" s="1390"/>
      <c r="AI140" s="1391"/>
      <c r="AJ140" s="1391"/>
      <c r="AK140" s="1391"/>
      <c r="AL140" s="1391"/>
      <c r="AM140" s="1454" t="str">
        <f t="shared" ref="AM140:AM142" si="31">AM118&amp;"変化vs1日"</f>
        <v>ＧＤＣ仕掛在庫変化vs1日</v>
      </c>
      <c r="AN140" s="1391"/>
      <c r="AO140" s="1455">
        <f t="shared" ref="AO140:BS142" ca="1" si="32">AO118-$AO118</f>
        <v>0</v>
      </c>
      <c r="AP140" s="1455">
        <f t="shared" ca="1" si="32"/>
        <v>0</v>
      </c>
      <c r="AQ140" s="1455">
        <f t="shared" ca="1" si="32"/>
        <v>0</v>
      </c>
      <c r="AR140" s="1455">
        <f t="shared" ca="1" si="32"/>
        <v>0</v>
      </c>
      <c r="AS140" s="1455">
        <f t="shared" ca="1" si="32"/>
        <v>18.75</v>
      </c>
      <c r="AT140" s="1455">
        <f t="shared" ca="1" si="32"/>
        <v>103.5</v>
      </c>
      <c r="AU140" s="1455">
        <f t="shared" ca="1" si="32"/>
        <v>-24</v>
      </c>
      <c r="AV140" s="1455">
        <f t="shared" ca="1" si="32"/>
        <v>230.25</v>
      </c>
      <c r="AW140" s="1455">
        <f t="shared" ca="1" si="32"/>
        <v>76.5</v>
      </c>
      <c r="AX140" s="1455">
        <f t="shared" ca="1" si="32"/>
        <v>5.25</v>
      </c>
      <c r="AY140" s="1455">
        <f t="shared" ca="1" si="32"/>
        <v>210</v>
      </c>
      <c r="AZ140" s="1455">
        <f t="shared" ca="1" si="32"/>
        <v>-59.25</v>
      </c>
      <c r="BA140" s="1455">
        <f t="shared" ca="1" si="32"/>
        <v>67.5</v>
      </c>
      <c r="BB140" s="1455">
        <f t="shared" ca="1" si="32"/>
        <v>181.5</v>
      </c>
      <c r="BC140" s="1455">
        <f t="shared" ca="1" si="32"/>
        <v>489</v>
      </c>
      <c r="BD140" s="1455">
        <f t="shared" ca="1" si="32"/>
        <v>379.5</v>
      </c>
      <c r="BE140" s="1455">
        <f t="shared" ca="1" si="32"/>
        <v>355.5</v>
      </c>
      <c r="BF140" s="1455">
        <f t="shared" ca="1" si="32"/>
        <v>446.25</v>
      </c>
      <c r="BG140" s="1455">
        <f t="shared" ca="1" si="32"/>
        <v>673.5</v>
      </c>
      <c r="BH140" s="1455">
        <f t="shared" ca="1" si="32"/>
        <v>794.25</v>
      </c>
      <c r="BI140" s="1455">
        <f t="shared" ca="1" si="32"/>
        <v>964.5</v>
      </c>
      <c r="BJ140" s="1455">
        <f t="shared" ca="1" si="32"/>
        <v>937.5</v>
      </c>
      <c r="BK140" s="1455">
        <f t="shared" ca="1" si="32"/>
        <v>769.5</v>
      </c>
      <c r="BL140" s="1455">
        <f t="shared" ca="1" si="32"/>
        <v>663</v>
      </c>
      <c r="BM140" s="1455">
        <f t="shared" ca="1" si="32"/>
        <v>732</v>
      </c>
      <c r="BN140" s="1455">
        <f t="shared" ca="1" si="32"/>
        <v>646.5</v>
      </c>
      <c r="BO140" s="1455">
        <f t="shared" ca="1" si="32"/>
        <v>694.5</v>
      </c>
      <c r="BP140" s="1455">
        <f t="shared" ca="1" si="32"/>
        <v>556.5</v>
      </c>
      <c r="BQ140" s="1455">
        <f t="shared" ca="1" si="32"/>
        <v>376.5</v>
      </c>
      <c r="BR140" s="1455">
        <f t="shared" ca="1" si="32"/>
        <v>312</v>
      </c>
      <c r="BS140" s="1456">
        <f t="shared" ca="1" si="32"/>
        <v>271.5</v>
      </c>
    </row>
    <row r="141" spans="34:71">
      <c r="AH141" s="1390"/>
      <c r="AI141" s="1391"/>
      <c r="AJ141" s="1391"/>
      <c r="AK141" s="1391"/>
      <c r="AL141" s="1391"/>
      <c r="AM141" s="1454" t="str">
        <f t="shared" si="31"/>
        <v>メーカー在庫変化vs1日</v>
      </c>
      <c r="AN141" s="1391"/>
      <c r="AO141" s="1455">
        <f t="shared" ca="1" si="32"/>
        <v>0</v>
      </c>
      <c r="AP141" s="1455">
        <f t="shared" ca="1" si="32"/>
        <v>0</v>
      </c>
      <c r="AQ141" s="1455">
        <f t="shared" ca="1" si="32"/>
        <v>0</v>
      </c>
      <c r="AR141" s="1455">
        <f t="shared" ca="1" si="32"/>
        <v>0</v>
      </c>
      <c r="AS141" s="1455">
        <f t="shared" ca="1" si="32"/>
        <v>0</v>
      </c>
      <c r="AT141" s="1455">
        <f t="shared" ca="1" si="32"/>
        <v>-190.5</v>
      </c>
      <c r="AU141" s="1455">
        <f t="shared" ca="1" si="32"/>
        <v>27</v>
      </c>
      <c r="AV141" s="1455">
        <f t="shared" ca="1" si="32"/>
        <v>-278.25</v>
      </c>
      <c r="AW141" s="1455">
        <f t="shared" ca="1" si="32"/>
        <v>-278.25</v>
      </c>
      <c r="AX141" s="1455">
        <f t="shared" ca="1" si="32"/>
        <v>-278.25</v>
      </c>
      <c r="AY141" s="1455">
        <f t="shared" ca="1" si="32"/>
        <v>55.5</v>
      </c>
      <c r="AZ141" s="1455">
        <f t="shared" ca="1" si="32"/>
        <v>719.25</v>
      </c>
      <c r="BA141" s="1455">
        <f t="shared" ca="1" si="32"/>
        <v>606.75</v>
      </c>
      <c r="BB141" s="1455">
        <f t="shared" ca="1" si="32"/>
        <v>585.75</v>
      </c>
      <c r="BC141" s="1455">
        <f t="shared" ca="1" si="32"/>
        <v>498</v>
      </c>
      <c r="BD141" s="1455">
        <f t="shared" ca="1" si="32"/>
        <v>498</v>
      </c>
      <c r="BE141" s="1455">
        <f t="shared" ca="1" si="32"/>
        <v>498</v>
      </c>
      <c r="BF141" s="1455">
        <f t="shared" ca="1" si="32"/>
        <v>798</v>
      </c>
      <c r="BG141" s="1455">
        <f t="shared" ca="1" si="32"/>
        <v>793.5</v>
      </c>
      <c r="BH141" s="1455">
        <f t="shared" ca="1" si="32"/>
        <v>547.5</v>
      </c>
      <c r="BI141" s="1455">
        <f t="shared" ca="1" si="32"/>
        <v>271.5</v>
      </c>
      <c r="BJ141" s="1455">
        <f t="shared" ca="1" si="32"/>
        <v>358.5</v>
      </c>
      <c r="BK141" s="1455">
        <f t="shared" ca="1" si="32"/>
        <v>358.5</v>
      </c>
      <c r="BL141" s="1455">
        <f t="shared" ca="1" si="32"/>
        <v>358.5</v>
      </c>
      <c r="BM141" s="1455">
        <f t="shared" ca="1" si="32"/>
        <v>72</v>
      </c>
      <c r="BN141" s="1455">
        <f t="shared" ca="1" si="32"/>
        <v>159</v>
      </c>
      <c r="BO141" s="1455">
        <f t="shared" ca="1" si="32"/>
        <v>94.5</v>
      </c>
      <c r="BP141" s="1455">
        <f t="shared" ca="1" si="32"/>
        <v>187.5</v>
      </c>
      <c r="BQ141" s="1455">
        <f t="shared" ca="1" si="32"/>
        <v>19.5</v>
      </c>
      <c r="BR141" s="1455">
        <f t="shared" ca="1" si="32"/>
        <v>19.5</v>
      </c>
      <c r="BS141" s="1456">
        <f t="shared" ca="1" si="32"/>
        <v>19.5</v>
      </c>
    </row>
    <row r="142" spans="34:71">
      <c r="AH142" s="1390"/>
      <c r="AI142" s="1391"/>
      <c r="AJ142" s="1391"/>
      <c r="AK142" s="1391"/>
      <c r="AL142" s="1391"/>
      <c r="AM142" s="1454" t="str">
        <f t="shared" si="31"/>
        <v>鋳造領域在庫変化vs1日</v>
      </c>
      <c r="AN142" s="1391"/>
      <c r="AO142" s="1455">
        <f t="shared" ca="1" si="32"/>
        <v>0</v>
      </c>
      <c r="AP142" s="1455">
        <f t="shared" ca="1" si="32"/>
        <v>0</v>
      </c>
      <c r="AQ142" s="1455">
        <f t="shared" ca="1" si="32"/>
        <v>0</v>
      </c>
      <c r="AR142" s="1455">
        <f t="shared" ca="1" si="32"/>
        <v>0</v>
      </c>
      <c r="AS142" s="1455">
        <f t="shared" ca="1" si="32"/>
        <v>0</v>
      </c>
      <c r="AT142" s="1455">
        <f t="shared" ca="1" si="32"/>
        <v>264</v>
      </c>
      <c r="AU142" s="1455">
        <f t="shared" ca="1" si="32"/>
        <v>159</v>
      </c>
      <c r="AV142" s="1455">
        <f t="shared" ca="1" si="32"/>
        <v>270</v>
      </c>
      <c r="AW142" s="1455">
        <f t="shared" ca="1" si="32"/>
        <v>564.75</v>
      </c>
      <c r="AX142" s="1455">
        <f t="shared" ca="1" si="32"/>
        <v>878.25</v>
      </c>
      <c r="AY142" s="1455">
        <f t="shared" ca="1" si="32"/>
        <v>196.5</v>
      </c>
      <c r="AZ142" s="1455">
        <f t="shared" ca="1" si="32"/>
        <v>-426.75</v>
      </c>
      <c r="BA142" s="1455">
        <f t="shared" ca="1" si="32"/>
        <v>-423</v>
      </c>
      <c r="BB142" s="1455">
        <f t="shared" ca="1" si="32"/>
        <v>-417.75</v>
      </c>
      <c r="BC142" s="1455">
        <f t="shared" ca="1" si="32"/>
        <v>-632.25</v>
      </c>
      <c r="BD142" s="1455">
        <f t="shared" ca="1" si="32"/>
        <v>-312</v>
      </c>
      <c r="BE142" s="1455">
        <f t="shared" ca="1" si="32"/>
        <v>34.5</v>
      </c>
      <c r="BF142" s="1455">
        <f t="shared" ca="1" si="32"/>
        <v>-477</v>
      </c>
      <c r="BG142" s="1455">
        <f t="shared" ca="1" si="32"/>
        <v>-813.75</v>
      </c>
      <c r="BH142" s="1455">
        <f t="shared" ca="1" si="32"/>
        <v>-626.25</v>
      </c>
      <c r="BI142" s="1455">
        <f t="shared" ca="1" si="32"/>
        <v>-476.25</v>
      </c>
      <c r="BJ142" s="1455">
        <f t="shared" ca="1" si="32"/>
        <v>-569.25</v>
      </c>
      <c r="BK142" s="1455">
        <f t="shared" ca="1" si="32"/>
        <v>-134.25</v>
      </c>
      <c r="BL142" s="1455">
        <f t="shared" ca="1" si="32"/>
        <v>330.75</v>
      </c>
      <c r="BM142" s="1455">
        <f t="shared" ca="1" si="32"/>
        <v>368.25</v>
      </c>
      <c r="BN142" s="1455">
        <f t="shared" ca="1" si="32"/>
        <v>-15.75</v>
      </c>
      <c r="BO142" s="1455">
        <f t="shared" ca="1" si="32"/>
        <v>-81.75</v>
      </c>
      <c r="BP142" s="1455">
        <f t="shared" ca="1" si="32"/>
        <v>-44.25</v>
      </c>
      <c r="BQ142" s="1455">
        <f t="shared" ca="1" si="32"/>
        <v>413.25</v>
      </c>
      <c r="BR142" s="1455">
        <f t="shared" ca="1" si="32"/>
        <v>878.25</v>
      </c>
      <c r="BS142" s="1456">
        <f t="shared" ca="1" si="32"/>
        <v>1133.25</v>
      </c>
    </row>
    <row r="143" spans="34:71">
      <c r="AH143" s="1390"/>
      <c r="AI143" s="1391"/>
      <c r="AJ143" s="1391"/>
      <c r="AK143" s="1391"/>
      <c r="AL143" s="1391"/>
      <c r="AM143" s="1454"/>
      <c r="AN143" s="1391"/>
      <c r="AO143" s="1455"/>
      <c r="AP143" s="1455"/>
      <c r="AQ143" s="1455"/>
      <c r="AR143" s="1455"/>
      <c r="AS143" s="1455"/>
      <c r="AT143" s="1455"/>
      <c r="AU143" s="1455"/>
      <c r="AV143" s="1455"/>
      <c r="AW143" s="1455"/>
      <c r="AX143" s="1455"/>
      <c r="AY143" s="1455"/>
      <c r="AZ143" s="1455"/>
      <c r="BA143" s="1455"/>
      <c r="BB143" s="1455"/>
      <c r="BC143" s="1455"/>
      <c r="BD143" s="1455"/>
      <c r="BE143" s="1455"/>
      <c r="BF143" s="1455"/>
      <c r="BG143" s="1455"/>
      <c r="BH143" s="1455"/>
      <c r="BI143" s="1455"/>
      <c r="BJ143" s="1455"/>
      <c r="BK143" s="1455"/>
      <c r="BL143" s="1455"/>
      <c r="BM143" s="1455"/>
      <c r="BN143" s="1455"/>
      <c r="BO143" s="1455"/>
      <c r="BP143" s="1455"/>
      <c r="BQ143" s="1455"/>
      <c r="BR143" s="1455"/>
      <c r="BS143" s="1456"/>
    </row>
    <row r="144" spans="34:71">
      <c r="AH144" s="1390"/>
      <c r="AI144" s="1391"/>
      <c r="AJ144" s="1391"/>
      <c r="AK144" s="1391"/>
      <c r="AL144" s="1391"/>
      <c r="AM144" s="1454"/>
      <c r="AN144" s="1391"/>
      <c r="AO144" s="1455"/>
      <c r="AP144" s="1455"/>
      <c r="AQ144" s="1455"/>
      <c r="AR144" s="1455"/>
      <c r="AS144" s="1455"/>
      <c r="AT144" s="1455"/>
      <c r="AU144" s="1455"/>
      <c r="AV144" s="1455"/>
      <c r="AW144" s="1455"/>
      <c r="AX144" s="1455"/>
      <c r="AY144" s="1455"/>
      <c r="AZ144" s="1455"/>
      <c r="BA144" s="1455"/>
      <c r="BB144" s="1455"/>
      <c r="BC144" s="1455"/>
      <c r="BD144" s="1455"/>
      <c r="BE144" s="1455"/>
      <c r="BF144" s="1455"/>
      <c r="BG144" s="1455"/>
      <c r="BH144" s="1455"/>
      <c r="BI144" s="1455"/>
      <c r="BJ144" s="1455"/>
      <c r="BK144" s="1455"/>
      <c r="BL144" s="1455"/>
      <c r="BM144" s="1455"/>
      <c r="BN144" s="1455"/>
      <c r="BO144" s="1455"/>
      <c r="BP144" s="1455"/>
      <c r="BQ144" s="1455"/>
      <c r="BR144" s="1455"/>
      <c r="BS144" s="1456"/>
    </row>
    <row r="145" spans="34:71">
      <c r="AH145" s="1390"/>
      <c r="AI145" s="1391"/>
      <c r="AJ145" s="1391"/>
      <c r="AK145" s="1391"/>
      <c r="AL145" s="1391"/>
      <c r="AM145" s="1454"/>
      <c r="AN145" s="1391"/>
      <c r="AO145" s="1455"/>
      <c r="AP145" s="1455"/>
      <c r="AQ145" s="1455"/>
      <c r="AR145" s="1455"/>
      <c r="AS145" s="1455"/>
      <c r="AT145" s="1455"/>
      <c r="AU145" s="1455"/>
      <c r="AV145" s="1455"/>
      <c r="AW145" s="1455"/>
      <c r="AX145" s="1455"/>
      <c r="AY145" s="1455"/>
      <c r="AZ145" s="1455"/>
      <c r="BA145" s="1455"/>
      <c r="BB145" s="1455"/>
      <c r="BC145" s="1455"/>
      <c r="BD145" s="1455"/>
      <c r="BE145" s="1455"/>
      <c r="BF145" s="1455"/>
      <c r="BG145" s="1455"/>
      <c r="BH145" s="1455"/>
      <c r="BI145" s="1455"/>
      <c r="BJ145" s="1455"/>
      <c r="BK145" s="1455"/>
      <c r="BL145" s="1455"/>
      <c r="BM145" s="1455"/>
      <c r="BN145" s="1455"/>
      <c r="BO145" s="1455"/>
      <c r="BP145" s="1455"/>
      <c r="BQ145" s="1455"/>
      <c r="BR145" s="1455"/>
      <c r="BS145" s="1456"/>
    </row>
    <row r="146" spans="34:71">
      <c r="AH146" s="1390"/>
      <c r="AI146" s="1391"/>
      <c r="AJ146" s="1391"/>
      <c r="AK146" s="1391"/>
      <c r="AL146" s="1391"/>
      <c r="AM146" s="1454"/>
      <c r="AN146" s="1391"/>
      <c r="AO146" s="1455"/>
      <c r="AP146" s="1455"/>
      <c r="AQ146" s="1455"/>
      <c r="AR146" s="1455"/>
      <c r="AS146" s="1455"/>
      <c r="AT146" s="1455"/>
      <c r="AU146" s="1455"/>
      <c r="AV146" s="1455"/>
      <c r="AW146" s="1455"/>
      <c r="AX146" s="1455"/>
      <c r="AY146" s="1455"/>
      <c r="AZ146" s="1455"/>
      <c r="BA146" s="1455"/>
      <c r="BB146" s="1455"/>
      <c r="BC146" s="1455"/>
      <c r="BD146" s="1455"/>
      <c r="BE146" s="1455"/>
      <c r="BF146" s="1455"/>
      <c r="BG146" s="1455"/>
      <c r="BH146" s="1455"/>
      <c r="BI146" s="1455"/>
      <c r="BJ146" s="1455"/>
      <c r="BK146" s="1455"/>
      <c r="BL146" s="1455"/>
      <c r="BM146" s="1455"/>
      <c r="BN146" s="1455"/>
      <c r="BO146" s="1455"/>
      <c r="BP146" s="1455"/>
      <c r="BQ146" s="1455"/>
      <c r="BR146" s="1455"/>
      <c r="BS146" s="1456"/>
    </row>
    <row r="147" spans="34:71">
      <c r="AH147" s="1390"/>
      <c r="AI147" s="1391"/>
      <c r="AJ147" s="1391"/>
      <c r="AK147" s="1391"/>
      <c r="AL147" s="1391"/>
      <c r="AM147" s="1391"/>
      <c r="AN147" s="1391"/>
      <c r="AO147" s="1391"/>
      <c r="AP147" s="1391"/>
      <c r="AQ147" s="1391"/>
      <c r="AR147" s="1391"/>
      <c r="AS147" s="1391"/>
      <c r="AT147" s="1391"/>
      <c r="AU147" s="1391"/>
      <c r="AV147" s="1391"/>
      <c r="AW147" s="1391"/>
      <c r="AX147" s="1391"/>
      <c r="AY147" s="1391"/>
      <c r="AZ147" s="1391"/>
      <c r="BA147" s="1391"/>
      <c r="BB147" s="1391"/>
      <c r="BC147" s="1391"/>
      <c r="BD147" s="1391"/>
      <c r="BE147" s="1391"/>
      <c r="BF147" s="1391"/>
      <c r="BG147" s="1391"/>
      <c r="BH147" s="1391"/>
      <c r="BI147" s="1391"/>
      <c r="BJ147" s="1391"/>
      <c r="BK147" s="1391"/>
      <c r="BL147" s="1391"/>
      <c r="BM147" s="1391"/>
      <c r="BN147" s="1391"/>
      <c r="BO147" s="1391"/>
      <c r="BP147" s="1391"/>
      <c r="BQ147" s="1391"/>
      <c r="BR147" s="1391"/>
      <c r="BS147" s="1392"/>
    </row>
    <row r="148" spans="34:71">
      <c r="AH148" s="1390"/>
      <c r="AI148" s="1391"/>
      <c r="AJ148" s="1391"/>
      <c r="AK148" s="1391"/>
      <c r="AL148" s="1391"/>
      <c r="AM148" s="1391"/>
      <c r="AN148" s="1391"/>
      <c r="AO148" s="1391"/>
      <c r="AP148" s="1391"/>
      <c r="AQ148" s="1391"/>
      <c r="AR148" s="1391"/>
      <c r="AS148" s="1391"/>
      <c r="AT148" s="1391"/>
      <c r="AU148" s="1391"/>
      <c r="AV148" s="1391"/>
      <c r="AW148" s="1391"/>
      <c r="AX148" s="1391"/>
      <c r="AY148" s="1391"/>
      <c r="AZ148" s="1391"/>
      <c r="BA148" s="1391"/>
      <c r="BB148" s="1391"/>
      <c r="BC148" s="1391"/>
      <c r="BD148" s="1391"/>
      <c r="BE148" s="1391"/>
      <c r="BF148" s="1391"/>
      <c r="BG148" s="1391"/>
      <c r="BH148" s="1391"/>
      <c r="BI148" s="1391"/>
      <c r="BJ148" s="1391"/>
      <c r="BK148" s="1391"/>
      <c r="BL148" s="1391"/>
      <c r="BM148" s="1391"/>
      <c r="BN148" s="1391"/>
      <c r="BO148" s="1391"/>
      <c r="BP148" s="1391"/>
      <c r="BQ148" s="1391"/>
      <c r="BR148" s="1391"/>
      <c r="BS148" s="1392"/>
    </row>
    <row r="149" spans="34:71">
      <c r="AH149" s="1390"/>
      <c r="AI149" s="1391"/>
      <c r="AJ149" s="1391"/>
      <c r="AK149" s="1391"/>
      <c r="AL149" s="1391"/>
      <c r="AM149" s="1391"/>
      <c r="AN149" s="1391"/>
      <c r="AO149" s="1391"/>
      <c r="AP149" s="1391"/>
      <c r="AQ149" s="1391"/>
      <c r="AR149" s="1391"/>
      <c r="AS149" s="1391"/>
      <c r="AT149" s="1391"/>
      <c r="AU149" s="1391"/>
      <c r="AV149" s="1391"/>
      <c r="AW149" s="1391"/>
      <c r="AX149" s="1391"/>
      <c r="AY149" s="1391"/>
      <c r="AZ149" s="1391"/>
      <c r="BA149" s="1391"/>
      <c r="BB149" s="1391"/>
      <c r="BC149" s="1391"/>
      <c r="BD149" s="1391"/>
      <c r="BE149" s="1391"/>
      <c r="BF149" s="1391"/>
      <c r="BG149" s="1391"/>
      <c r="BH149" s="1391"/>
      <c r="BI149" s="1391"/>
      <c r="BJ149" s="1391"/>
      <c r="BK149" s="1391"/>
      <c r="BL149" s="1391"/>
      <c r="BM149" s="1391"/>
      <c r="BN149" s="1391"/>
      <c r="BO149" s="1391"/>
      <c r="BP149" s="1391"/>
      <c r="BQ149" s="1391"/>
      <c r="BR149" s="1391"/>
      <c r="BS149" s="1392"/>
    </row>
    <row r="150" spans="34:71">
      <c r="AH150" s="1390"/>
      <c r="AI150" s="1391"/>
      <c r="AJ150" s="1391"/>
      <c r="AK150" s="1391"/>
      <c r="AL150" s="1391"/>
      <c r="AM150" s="1391"/>
      <c r="AN150" s="1391"/>
      <c r="AO150" s="1391"/>
      <c r="AP150" s="1391"/>
      <c r="AQ150" s="1391"/>
      <c r="AR150" s="1391"/>
      <c r="AS150" s="1391"/>
      <c r="AT150" s="1391"/>
      <c r="AU150" s="1391"/>
      <c r="AV150" s="1391"/>
      <c r="AW150" s="1391"/>
      <c r="AX150" s="1391"/>
      <c r="AY150" s="1391"/>
      <c r="AZ150" s="1391"/>
      <c r="BA150" s="1391"/>
      <c r="BB150" s="1391"/>
      <c r="BC150" s="1391"/>
      <c r="BD150" s="1391"/>
      <c r="BE150" s="1391"/>
      <c r="BF150" s="1391"/>
      <c r="BG150" s="1391"/>
      <c r="BH150" s="1391"/>
      <c r="BI150" s="1391"/>
      <c r="BJ150" s="1391"/>
      <c r="BK150" s="1391"/>
      <c r="BL150" s="1391"/>
      <c r="BM150" s="1391"/>
      <c r="BN150" s="1391"/>
      <c r="BO150" s="1391"/>
      <c r="BP150" s="1391"/>
      <c r="BQ150" s="1391"/>
      <c r="BR150" s="1391"/>
      <c r="BS150" s="1392"/>
    </row>
    <row r="151" spans="34:71">
      <c r="AH151" s="1390"/>
      <c r="AI151" s="1391"/>
      <c r="AJ151" s="1391"/>
      <c r="AK151" s="1391"/>
      <c r="AL151" s="1391"/>
      <c r="AM151" s="1391"/>
      <c r="AN151" s="1391"/>
      <c r="AO151" s="1391"/>
      <c r="AP151" s="1391"/>
      <c r="AQ151" s="1391"/>
      <c r="AR151" s="1391"/>
      <c r="AS151" s="1391"/>
      <c r="AT151" s="1391"/>
      <c r="AU151" s="1391"/>
      <c r="AV151" s="1391"/>
      <c r="AW151" s="1391"/>
      <c r="AX151" s="1391"/>
      <c r="AY151" s="1391"/>
      <c r="AZ151" s="1391"/>
      <c r="BA151" s="1391"/>
      <c r="BB151" s="1391"/>
      <c r="BC151" s="1391"/>
      <c r="BD151" s="1391"/>
      <c r="BE151" s="1391"/>
      <c r="BF151" s="1391"/>
      <c r="BG151" s="1391"/>
      <c r="BH151" s="1391"/>
      <c r="BI151" s="1391"/>
      <c r="BJ151" s="1391"/>
      <c r="BK151" s="1391"/>
      <c r="BL151" s="1391"/>
      <c r="BM151" s="1391"/>
      <c r="BN151" s="1391"/>
      <c r="BO151" s="1391"/>
      <c r="BP151" s="1391"/>
      <c r="BQ151" s="1391"/>
      <c r="BR151" s="1391"/>
      <c r="BS151" s="1392"/>
    </row>
    <row r="152" spans="34:71">
      <c r="AH152" s="1390"/>
      <c r="AI152" s="1391"/>
      <c r="AJ152" s="1391"/>
      <c r="AK152" s="1391"/>
      <c r="AL152" s="1391"/>
      <c r="AM152" s="1391"/>
      <c r="AN152" s="1391"/>
      <c r="AO152" s="1391"/>
      <c r="AP152" s="1391"/>
      <c r="AQ152" s="1391"/>
      <c r="AR152" s="1391"/>
      <c r="AS152" s="1391"/>
      <c r="AT152" s="1391"/>
      <c r="AU152" s="1391"/>
      <c r="AV152" s="1391"/>
      <c r="AW152" s="1391"/>
      <c r="AX152" s="1391"/>
      <c r="AY152" s="1391"/>
      <c r="AZ152" s="1391"/>
      <c r="BA152" s="1391"/>
      <c r="BB152" s="1391"/>
      <c r="BC152" s="1391"/>
      <c r="BD152" s="1391"/>
      <c r="BE152" s="1391"/>
      <c r="BF152" s="1391"/>
      <c r="BG152" s="1391"/>
      <c r="BH152" s="1391"/>
      <c r="BI152" s="1391"/>
      <c r="BJ152" s="1391"/>
      <c r="BK152" s="1391"/>
      <c r="BL152" s="1391"/>
      <c r="BM152" s="1391"/>
      <c r="BN152" s="1391"/>
      <c r="BO152" s="1391"/>
      <c r="BP152" s="1391"/>
      <c r="BQ152" s="1391"/>
      <c r="BR152" s="1391"/>
      <c r="BS152" s="1392"/>
    </row>
    <row r="153" spans="34:71">
      <c r="AH153" s="1390"/>
      <c r="AI153" s="1391"/>
      <c r="AJ153" s="1391"/>
      <c r="AK153" s="1391"/>
      <c r="AL153" s="1391"/>
      <c r="AM153" s="1391"/>
      <c r="AN153" s="1391"/>
      <c r="AO153" s="1391"/>
      <c r="AP153" s="1391"/>
      <c r="AQ153" s="1391"/>
      <c r="AR153" s="1391"/>
      <c r="AS153" s="1391"/>
      <c r="AT153" s="1391"/>
      <c r="AU153" s="1391"/>
      <c r="AV153" s="1391"/>
      <c r="AW153" s="1391"/>
      <c r="AX153" s="1391"/>
      <c r="AY153" s="1391"/>
      <c r="AZ153" s="1391"/>
      <c r="BA153" s="1391"/>
      <c r="BB153" s="1391"/>
      <c r="BC153" s="1391"/>
      <c r="BD153" s="1391"/>
      <c r="BE153" s="1391"/>
      <c r="BF153" s="1391"/>
      <c r="BG153" s="1391"/>
      <c r="BH153" s="1391"/>
      <c r="BI153" s="1391"/>
      <c r="BJ153" s="1391"/>
      <c r="BK153" s="1391"/>
      <c r="BL153" s="1391"/>
      <c r="BM153" s="1391"/>
      <c r="BN153" s="1391"/>
      <c r="BO153" s="1391"/>
      <c r="BP153" s="1391"/>
      <c r="BQ153" s="1391"/>
      <c r="BR153" s="1391"/>
      <c r="BS153" s="1392"/>
    </row>
    <row r="154" spans="34:71">
      <c r="AH154" s="1390"/>
      <c r="AI154" s="1391"/>
      <c r="AJ154" s="1391"/>
      <c r="AK154" s="1391"/>
      <c r="AL154" s="1391"/>
      <c r="AM154" s="1391"/>
      <c r="AN154" s="1391"/>
      <c r="AO154" s="1391"/>
      <c r="AP154" s="1391"/>
      <c r="AQ154" s="1391"/>
      <c r="AR154" s="1391"/>
      <c r="AS154" s="1391"/>
      <c r="AT154" s="1391"/>
      <c r="AU154" s="1391"/>
      <c r="AV154" s="1391"/>
      <c r="AW154" s="1391"/>
      <c r="AX154" s="1391"/>
      <c r="AY154" s="1391"/>
      <c r="AZ154" s="1391"/>
      <c r="BA154" s="1391"/>
      <c r="BB154" s="1391"/>
      <c r="BC154" s="1391"/>
      <c r="BD154" s="1391"/>
      <c r="BE154" s="1391"/>
      <c r="BF154" s="1391"/>
      <c r="BG154" s="1391"/>
      <c r="BH154" s="1391"/>
      <c r="BI154" s="1391"/>
      <c r="BJ154" s="1391"/>
      <c r="BK154" s="1391"/>
      <c r="BL154" s="1391"/>
      <c r="BM154" s="1391"/>
      <c r="BN154" s="1391"/>
      <c r="BO154" s="1391"/>
      <c r="BP154" s="1391"/>
      <c r="BQ154" s="1391"/>
      <c r="BR154" s="1391"/>
      <c r="BS154" s="1392"/>
    </row>
    <row r="155" spans="34:71">
      <c r="AH155" s="1390"/>
      <c r="AI155" s="1391"/>
      <c r="AJ155" s="1391"/>
      <c r="AK155" s="1391"/>
      <c r="AL155" s="1391"/>
      <c r="AM155" s="1391"/>
      <c r="AN155" s="1391"/>
      <c r="AO155" s="1391"/>
      <c r="AP155" s="1391"/>
      <c r="AQ155" s="1391"/>
      <c r="AR155" s="1391"/>
      <c r="AS155" s="1391"/>
      <c r="AT155" s="1391"/>
      <c r="AU155" s="1391"/>
      <c r="AV155" s="1391"/>
      <c r="AW155" s="1391"/>
      <c r="AX155" s="1391"/>
      <c r="AY155" s="1391"/>
      <c r="AZ155" s="1391"/>
      <c r="BA155" s="1391"/>
      <c r="BB155" s="1391"/>
      <c r="BC155" s="1391"/>
      <c r="BD155" s="1391"/>
      <c r="BE155" s="1391"/>
      <c r="BF155" s="1391"/>
      <c r="BG155" s="1391"/>
      <c r="BH155" s="1391"/>
      <c r="BI155" s="1391"/>
      <c r="BJ155" s="1391"/>
      <c r="BK155" s="1391"/>
      <c r="BL155" s="1391"/>
      <c r="BM155" s="1391"/>
      <c r="BN155" s="1391"/>
      <c r="BO155" s="1391"/>
      <c r="BP155" s="1391"/>
      <c r="BQ155" s="1391"/>
      <c r="BR155" s="1391"/>
      <c r="BS155" s="1392"/>
    </row>
    <row r="156" spans="34:71" ht="15.6" thickBot="1">
      <c r="AH156" s="1393"/>
      <c r="AI156" s="1394"/>
      <c r="AJ156" s="1394"/>
      <c r="AK156" s="1394"/>
      <c r="AL156" s="1394"/>
      <c r="AM156" s="1394"/>
      <c r="AN156" s="1394"/>
      <c r="AO156" s="1394"/>
      <c r="AP156" s="1394"/>
      <c r="AQ156" s="1394"/>
      <c r="AR156" s="1394"/>
      <c r="AS156" s="1394"/>
      <c r="AT156" s="1394"/>
      <c r="AU156" s="1394"/>
      <c r="AV156" s="1394"/>
      <c r="AW156" s="1394"/>
      <c r="AX156" s="1394"/>
      <c r="AY156" s="1394"/>
      <c r="AZ156" s="1394"/>
      <c r="BA156" s="1394"/>
      <c r="BB156" s="1394"/>
      <c r="BC156" s="1394"/>
      <c r="BD156" s="1394"/>
      <c r="BE156" s="1394"/>
      <c r="BF156" s="1394"/>
      <c r="BG156" s="1394"/>
      <c r="BH156" s="1394"/>
      <c r="BI156" s="1394"/>
      <c r="BJ156" s="1394"/>
      <c r="BK156" s="1394"/>
      <c r="BL156" s="1394"/>
      <c r="BM156" s="1394"/>
      <c r="BN156" s="1394"/>
      <c r="BO156" s="1394"/>
      <c r="BP156" s="1394"/>
      <c r="BQ156" s="1394"/>
      <c r="BR156" s="1394"/>
      <c r="BS156" s="1395"/>
    </row>
    <row r="157" spans="34:71" ht="15.6" thickBot="1">
      <c r="AH157" s="1393"/>
      <c r="AI157" s="1394"/>
      <c r="AJ157" s="1394"/>
      <c r="AK157" s="1394"/>
      <c r="AL157" s="1394"/>
      <c r="AM157" s="1394" t="s">
        <v>66</v>
      </c>
      <c r="AN157" s="1394"/>
      <c r="AO157" s="1394">
        <f t="shared" ref="AO157:BS157" ca="1" si="33">SUM(AO139:AO156)</f>
        <v>0</v>
      </c>
      <c r="AP157" s="1394">
        <f t="shared" ca="1" si="33"/>
        <v>0</v>
      </c>
      <c r="AQ157" s="1394">
        <f t="shared" ca="1" si="33"/>
        <v>0</v>
      </c>
      <c r="AR157" s="1394">
        <f t="shared" ca="1" si="33"/>
        <v>0</v>
      </c>
      <c r="AS157" s="1394">
        <f t="shared" ca="1" si="33"/>
        <v>18.75</v>
      </c>
      <c r="AT157" s="1394">
        <f t="shared" ca="1" si="33"/>
        <v>82.5</v>
      </c>
      <c r="AU157" s="1394">
        <f t="shared" ca="1" si="33"/>
        <v>153</v>
      </c>
      <c r="AV157" s="1394">
        <f t="shared" ca="1" si="33"/>
        <v>195</v>
      </c>
      <c r="AW157" s="1394">
        <f t="shared" ca="1" si="33"/>
        <v>501</v>
      </c>
      <c r="AX157" s="1394">
        <f t="shared" ca="1" si="33"/>
        <v>809.25</v>
      </c>
      <c r="AY157" s="1394">
        <f t="shared" ca="1" si="33"/>
        <v>520.5</v>
      </c>
      <c r="AZ157" s="1394">
        <f t="shared" ca="1" si="33"/>
        <v>194.25</v>
      </c>
      <c r="BA157" s="1394">
        <f t="shared" ca="1" si="33"/>
        <v>212.25</v>
      </c>
      <c r="BB157" s="1394">
        <f t="shared" ca="1" si="33"/>
        <v>367.5</v>
      </c>
      <c r="BC157" s="1394">
        <f t="shared" ca="1" si="33"/>
        <v>345.75</v>
      </c>
      <c r="BD157" s="1394">
        <f t="shared" ca="1" si="33"/>
        <v>604.5</v>
      </c>
      <c r="BE157" s="1394">
        <f t="shared" ca="1" si="33"/>
        <v>951</v>
      </c>
      <c r="BF157" s="1394">
        <f t="shared" ca="1" si="33"/>
        <v>845.25</v>
      </c>
      <c r="BG157" s="1394">
        <f t="shared" ca="1" si="33"/>
        <v>596.25</v>
      </c>
      <c r="BH157" s="1394">
        <f t="shared" ca="1" si="33"/>
        <v>700.5</v>
      </c>
      <c r="BI157" s="1394">
        <f t="shared" ca="1" si="33"/>
        <v>816.75</v>
      </c>
      <c r="BJ157" s="1394">
        <f t="shared" ca="1" si="33"/>
        <v>846.75</v>
      </c>
      <c r="BK157" s="1394">
        <f t="shared" ca="1" si="33"/>
        <v>1241.25</v>
      </c>
      <c r="BL157" s="1394">
        <f t="shared" ca="1" si="33"/>
        <v>1706.25</v>
      </c>
      <c r="BM157" s="1394">
        <f t="shared" ca="1" si="33"/>
        <v>1632.75</v>
      </c>
      <c r="BN157" s="1394">
        <f t="shared" ca="1" si="33"/>
        <v>1377.75</v>
      </c>
      <c r="BO157" s="1394">
        <f t="shared" ca="1" si="33"/>
        <v>1115.25</v>
      </c>
      <c r="BP157" s="1394">
        <f t="shared" ca="1" si="33"/>
        <v>1062.75</v>
      </c>
      <c r="BQ157" s="1394">
        <f t="shared" ca="1" si="33"/>
        <v>1104.75</v>
      </c>
      <c r="BR157" s="1394">
        <f t="shared" ca="1" si="33"/>
        <v>1569.75</v>
      </c>
      <c r="BS157" s="1395">
        <f t="shared" ca="1" si="33"/>
        <v>1824.75</v>
      </c>
    </row>
    <row r="158" spans="34:71" ht="15.6" thickBot="1"/>
    <row r="159" spans="34:71" ht="16.8" thickBot="1">
      <c r="AH159" s="1385" t="s">
        <v>68</v>
      </c>
      <c r="AI159" s="1386"/>
      <c r="AJ159" s="1386"/>
      <c r="AK159" s="1386"/>
      <c r="AL159" s="1386"/>
      <c r="AM159" s="1386"/>
      <c r="AN159" s="1386"/>
      <c r="AO159" s="1386"/>
      <c r="AP159" s="1386"/>
      <c r="AQ159" s="1386"/>
      <c r="AR159" s="1386"/>
      <c r="AS159" s="1386"/>
      <c r="AT159" s="1386"/>
      <c r="AU159" s="1386"/>
      <c r="AV159" s="1386"/>
      <c r="AW159" s="1386"/>
      <c r="AX159" s="1386"/>
      <c r="AY159" s="1386"/>
      <c r="AZ159" s="1386"/>
      <c r="BA159" s="1386"/>
      <c r="BB159" s="1386"/>
      <c r="BC159" s="1386"/>
      <c r="BD159" s="1386"/>
      <c r="BE159" s="1386"/>
      <c r="BF159" s="1386"/>
      <c r="BG159" s="1386"/>
      <c r="BH159" s="1386"/>
      <c r="BI159" s="1386"/>
      <c r="BJ159" s="1386"/>
      <c r="BK159" s="1386"/>
      <c r="BL159" s="1386"/>
      <c r="BM159" s="1386"/>
      <c r="BN159" s="1386"/>
      <c r="BO159" s="1386"/>
      <c r="BP159" s="1386"/>
      <c r="BQ159" s="1386"/>
      <c r="BR159" s="1386"/>
      <c r="BS159" s="1387"/>
    </row>
    <row r="160" spans="34:71">
      <c r="AH160" s="1389" t="str">
        <f>集計!M$5</f>
        <v>検索</v>
      </c>
      <c r="AI160" s="1389" t="str">
        <f>集計!N$5</f>
        <v>機種・部品</v>
      </c>
      <c r="AJ160" s="1389" t="str">
        <f>集計!O$5</f>
        <v>参照セル</v>
      </c>
      <c r="AK160" s="1389" t="str">
        <f>集計!P$5</f>
        <v>No.</v>
      </c>
      <c r="AL160" s="1389" t="str">
        <f>集計!Q$5</f>
        <v>機種名</v>
      </c>
      <c r="AM160" s="1389" t="str">
        <f>集計!R$5</f>
        <v>項目</v>
      </c>
      <c r="AN160" s="1389" t="str">
        <f>集計!S$5</f>
        <v>合計</v>
      </c>
      <c r="AO160" s="1389">
        <f>集計!T$5</f>
        <v>1</v>
      </c>
      <c r="AP160" s="1389">
        <f>集計!U$5</f>
        <v>2</v>
      </c>
      <c r="AQ160" s="1389">
        <f>集計!V$5</f>
        <v>3</v>
      </c>
      <c r="AR160" s="1389">
        <f>集計!W$5</f>
        <v>4</v>
      </c>
      <c r="AS160" s="1389">
        <f>集計!X$5</f>
        <v>5</v>
      </c>
      <c r="AT160" s="1389">
        <f>集計!Y$5</f>
        <v>6</v>
      </c>
      <c r="AU160" s="1389">
        <f>集計!Z$5</f>
        <v>7</v>
      </c>
      <c r="AV160" s="1389">
        <f>集計!AA$5</f>
        <v>8</v>
      </c>
      <c r="AW160" s="1389">
        <f>集計!AB$5</f>
        <v>9</v>
      </c>
      <c r="AX160" s="1389">
        <f>集計!AC$5</f>
        <v>10</v>
      </c>
      <c r="AY160" s="1389">
        <f>集計!AD$5</f>
        <v>11</v>
      </c>
      <c r="AZ160" s="1389">
        <f>集計!AE$5</f>
        <v>12</v>
      </c>
      <c r="BA160" s="1389">
        <f>集計!AF$5</f>
        <v>13</v>
      </c>
      <c r="BB160" s="1389">
        <f>集計!AG$5</f>
        <v>14</v>
      </c>
      <c r="BC160" s="1389">
        <f>集計!AH$5</f>
        <v>15</v>
      </c>
      <c r="BD160" s="1389">
        <f>集計!AI$5</f>
        <v>16</v>
      </c>
      <c r="BE160" s="1389">
        <f>集計!AJ$5</f>
        <v>17</v>
      </c>
      <c r="BF160" s="1389">
        <f>集計!AK$5</f>
        <v>18</v>
      </c>
      <c r="BG160" s="1389">
        <f>集計!AL$5</f>
        <v>19</v>
      </c>
      <c r="BH160" s="1389">
        <f>集計!AM$5</f>
        <v>20</v>
      </c>
      <c r="BI160" s="1389">
        <f>集計!AN$5</f>
        <v>21</v>
      </c>
      <c r="BJ160" s="1389">
        <f>集計!AO$5</f>
        <v>22</v>
      </c>
      <c r="BK160" s="1389">
        <f>集計!AP$5</f>
        <v>23</v>
      </c>
      <c r="BL160" s="1389">
        <f>集計!AQ$5</f>
        <v>24</v>
      </c>
      <c r="BM160" s="1389">
        <f>集計!AR$5</f>
        <v>25</v>
      </c>
      <c r="BN160" s="1389">
        <f>集計!AS$5</f>
        <v>26</v>
      </c>
      <c r="BO160" s="1389">
        <f>集計!AT$5</f>
        <v>27</v>
      </c>
      <c r="BP160" s="1389">
        <f>集計!AU$5</f>
        <v>28</v>
      </c>
      <c r="BQ160" s="1389">
        <f>集計!AV$5</f>
        <v>29</v>
      </c>
      <c r="BR160" s="1389">
        <f>集計!AW$5</f>
        <v>30</v>
      </c>
      <c r="BS160" s="1389">
        <f>集計!AX$5</f>
        <v>31</v>
      </c>
    </row>
    <row r="161" spans="34:71">
      <c r="AH161" s="1390" t="str" cm="1">
        <f t="array" aca="1" ref="AH161:BS162" ca="1">_xlfn._xlws.FILTER(テーブル3[[#Data],[#Totals]],テーブル3[[#Data],[#Totals],[列4]]=$AH$159,"")</f>
        <v>MLF歪前仕掛</v>
      </c>
      <c r="AI161" s="1391" t="str">
        <f ca="1"/>
        <v>MLF・ピポット</v>
      </c>
      <c r="AJ161" s="1391" t="str">
        <f ca="1"/>
        <v>$F$140:$AL$189</v>
      </c>
      <c r="AK161" s="1391">
        <f ca="1"/>
        <v>11</v>
      </c>
      <c r="AL161" s="1391" t="str">
        <f ca="1"/>
        <v>MLF</v>
      </c>
      <c r="AM161" s="1391" t="str">
        <f ca="1"/>
        <v>歪前仕掛</v>
      </c>
      <c r="AN161" s="1391">
        <f ca="1"/>
        <v>0</v>
      </c>
      <c r="AO161" s="1391">
        <f ca="1"/>
        <v>0</v>
      </c>
      <c r="AP161" s="1391">
        <f ca="1"/>
        <v>0</v>
      </c>
      <c r="AQ161" s="1391">
        <f ca="1"/>
        <v>0</v>
      </c>
      <c r="AR161" s="1391">
        <f ca="1"/>
        <v>0</v>
      </c>
      <c r="AS161" s="1391">
        <f ca="1"/>
        <v>0</v>
      </c>
      <c r="AT161" s="1391">
        <f ca="1"/>
        <v>0</v>
      </c>
      <c r="AU161" s="1391">
        <f ca="1"/>
        <v>0</v>
      </c>
      <c r="AV161" s="1391">
        <f ca="1"/>
        <v>0</v>
      </c>
      <c r="AW161" s="1391">
        <f ca="1"/>
        <v>0</v>
      </c>
      <c r="AX161" s="1391">
        <f ca="1"/>
        <v>0</v>
      </c>
      <c r="AY161" s="1391">
        <f ca="1"/>
        <v>0</v>
      </c>
      <c r="AZ161" s="1391">
        <f ca="1"/>
        <v>0</v>
      </c>
      <c r="BA161" s="1391">
        <f ca="1"/>
        <v>0</v>
      </c>
      <c r="BB161" s="1391">
        <f ca="1"/>
        <v>0</v>
      </c>
      <c r="BC161" s="1391">
        <f ca="1"/>
        <v>0</v>
      </c>
      <c r="BD161" s="1391">
        <f ca="1"/>
        <v>0</v>
      </c>
      <c r="BE161" s="1391">
        <f ca="1"/>
        <v>0</v>
      </c>
      <c r="BF161" s="1391">
        <f ca="1"/>
        <v>0</v>
      </c>
      <c r="BG161" s="1391">
        <f ca="1"/>
        <v>0</v>
      </c>
      <c r="BH161" s="1391">
        <f ca="1"/>
        <v>0</v>
      </c>
      <c r="BI161" s="1391">
        <f ca="1"/>
        <v>0</v>
      </c>
      <c r="BJ161" s="1391">
        <f ca="1"/>
        <v>0</v>
      </c>
      <c r="BK161" s="1391">
        <f ca="1"/>
        <v>0</v>
      </c>
      <c r="BL161" s="1391">
        <f ca="1"/>
        <v>0</v>
      </c>
      <c r="BM161" s="1391">
        <f ca="1"/>
        <v>0</v>
      </c>
      <c r="BN161" s="1391">
        <f ca="1"/>
        <v>0</v>
      </c>
      <c r="BO161" s="1391">
        <f ca="1"/>
        <v>0</v>
      </c>
      <c r="BP161" s="1391">
        <f ca="1"/>
        <v>0</v>
      </c>
      <c r="BQ161" s="1391">
        <f ca="1"/>
        <v>0</v>
      </c>
      <c r="BR161" s="1391">
        <f ca="1"/>
        <v>0</v>
      </c>
      <c r="BS161" s="1392">
        <f ca="1"/>
        <v>0</v>
      </c>
    </row>
    <row r="162" spans="34:71">
      <c r="AH162" s="1390" t="str">
        <f ca="1"/>
        <v>MKJ_SWA歪前仕掛</v>
      </c>
      <c r="AI162" s="1391" t="str">
        <f ca="1"/>
        <v>MKJ・MLC・MLL</v>
      </c>
      <c r="AJ162" s="1391" t="str">
        <f ca="1"/>
        <v>$F$253:$AL$282</v>
      </c>
      <c r="AK162" s="1391">
        <f ca="1"/>
        <v>16</v>
      </c>
      <c r="AL162" s="1391" t="str">
        <f ca="1"/>
        <v>MKJ_SWA</v>
      </c>
      <c r="AM162" s="1391" t="str">
        <f ca="1"/>
        <v>歪前仕掛</v>
      </c>
      <c r="AN162" s="1391">
        <f ca="1"/>
        <v>0</v>
      </c>
      <c r="AO162" s="1391" t="str">
        <f ca="1"/>
        <v/>
      </c>
      <c r="AP162" s="1391" t="str">
        <f ca="1"/>
        <v/>
      </c>
      <c r="AQ162" s="1391" t="str">
        <f ca="1"/>
        <v/>
      </c>
      <c r="AR162" s="1391" t="str">
        <f ca="1"/>
        <v/>
      </c>
      <c r="AS162" s="1391" t="str">
        <f ca="1"/>
        <v/>
      </c>
      <c r="AT162" s="1391" t="str">
        <f ca="1"/>
        <v/>
      </c>
      <c r="AU162" s="1391" t="str">
        <f ca="1"/>
        <v/>
      </c>
      <c r="AV162" s="1391" t="str">
        <f ca="1"/>
        <v/>
      </c>
      <c r="AW162" s="1391" t="str">
        <f ca="1"/>
        <v/>
      </c>
      <c r="AX162" s="1391" t="str">
        <f ca="1"/>
        <v/>
      </c>
      <c r="AY162" s="1391" t="str">
        <f ca="1"/>
        <v/>
      </c>
      <c r="AZ162" s="1391" t="str">
        <f ca="1"/>
        <v/>
      </c>
      <c r="BA162" s="1391" t="str">
        <f ca="1"/>
        <v/>
      </c>
      <c r="BB162" s="1391" t="str">
        <f ca="1"/>
        <v/>
      </c>
      <c r="BC162" s="1391" t="str">
        <f ca="1"/>
        <v/>
      </c>
      <c r="BD162" s="1391" t="str">
        <f ca="1"/>
        <v/>
      </c>
      <c r="BE162" s="1391" t="str">
        <f ca="1"/>
        <v/>
      </c>
      <c r="BF162" s="1391" t="str">
        <f ca="1"/>
        <v/>
      </c>
      <c r="BG162" s="1391" t="str">
        <f ca="1"/>
        <v/>
      </c>
      <c r="BH162" s="1391" t="str">
        <f ca="1"/>
        <v/>
      </c>
      <c r="BI162" s="1391" t="str">
        <f ca="1"/>
        <v/>
      </c>
      <c r="BJ162" s="1391" t="str">
        <f ca="1"/>
        <v/>
      </c>
      <c r="BK162" s="1391" t="str">
        <f ca="1"/>
        <v/>
      </c>
      <c r="BL162" s="1391" t="str">
        <f ca="1"/>
        <v/>
      </c>
      <c r="BM162" s="1391" t="str">
        <f ca="1"/>
        <v/>
      </c>
      <c r="BN162" s="1391" t="str">
        <f ca="1"/>
        <v/>
      </c>
      <c r="BO162" s="1391" t="str">
        <f ca="1"/>
        <v/>
      </c>
      <c r="BP162" s="1391" t="str">
        <f ca="1"/>
        <v/>
      </c>
      <c r="BQ162" s="1391" t="str">
        <f ca="1"/>
        <v/>
      </c>
      <c r="BR162" s="1391" t="str">
        <f ca="1"/>
        <v/>
      </c>
      <c r="BS162" s="1392" t="str">
        <f ca="1"/>
        <v/>
      </c>
    </row>
    <row r="163" spans="34:71">
      <c r="AH163" s="1390"/>
      <c r="AI163" s="1391"/>
      <c r="AJ163" s="1391"/>
      <c r="AK163" s="1391"/>
      <c r="AL163" s="1391"/>
      <c r="AM163" s="1391"/>
      <c r="AN163" s="1391"/>
      <c r="AO163" s="1391"/>
      <c r="AP163" s="1391"/>
      <c r="AQ163" s="1391"/>
      <c r="AR163" s="1391"/>
      <c r="AS163" s="1391"/>
      <c r="AT163" s="1391"/>
      <c r="AU163" s="1391"/>
      <c r="AV163" s="1391"/>
      <c r="AW163" s="1391"/>
      <c r="AX163" s="1391"/>
      <c r="AY163" s="1391"/>
      <c r="AZ163" s="1391"/>
      <c r="BA163" s="1391"/>
      <c r="BB163" s="1391"/>
      <c r="BC163" s="1391"/>
      <c r="BD163" s="1391"/>
      <c r="BE163" s="1391"/>
      <c r="BF163" s="1391"/>
      <c r="BG163" s="1391"/>
      <c r="BH163" s="1391"/>
      <c r="BI163" s="1391"/>
      <c r="BJ163" s="1391"/>
      <c r="BK163" s="1391"/>
      <c r="BL163" s="1391"/>
      <c r="BM163" s="1391"/>
      <c r="BN163" s="1391"/>
      <c r="BO163" s="1391"/>
      <c r="BP163" s="1391"/>
      <c r="BQ163" s="1391"/>
      <c r="BR163" s="1391"/>
      <c r="BS163" s="1392"/>
    </row>
    <row r="164" spans="34:71">
      <c r="AH164" s="1390"/>
      <c r="AI164" s="1391"/>
      <c r="AJ164" s="1391"/>
      <c r="AK164" s="1391"/>
      <c r="AL164" s="1391"/>
      <c r="AM164" s="1391"/>
      <c r="AN164" s="1391"/>
      <c r="AO164" s="1391"/>
      <c r="AP164" s="1391"/>
      <c r="AQ164" s="1391"/>
      <c r="AR164" s="1391"/>
      <c r="AS164" s="1391"/>
      <c r="AT164" s="1391"/>
      <c r="AU164" s="1391"/>
      <c r="AV164" s="1391"/>
      <c r="AW164" s="1391"/>
      <c r="AX164" s="1391"/>
      <c r="AY164" s="1391"/>
      <c r="AZ164" s="1391"/>
      <c r="BA164" s="1391"/>
      <c r="BB164" s="1391"/>
      <c r="BC164" s="1391"/>
      <c r="BD164" s="1391"/>
      <c r="BE164" s="1391"/>
      <c r="BF164" s="1391"/>
      <c r="BG164" s="1391"/>
      <c r="BH164" s="1391"/>
      <c r="BI164" s="1391"/>
      <c r="BJ164" s="1391"/>
      <c r="BK164" s="1391"/>
      <c r="BL164" s="1391"/>
      <c r="BM164" s="1391"/>
      <c r="BN164" s="1391"/>
      <c r="BO164" s="1391"/>
      <c r="BP164" s="1391"/>
      <c r="BQ164" s="1391"/>
      <c r="BR164" s="1391"/>
      <c r="BS164" s="1392"/>
    </row>
    <row r="165" spans="34:71">
      <c r="AH165" s="1390"/>
      <c r="AI165" s="1391"/>
      <c r="AJ165" s="1391"/>
      <c r="AK165" s="1391"/>
      <c r="AL165" s="1391"/>
      <c r="AM165" s="1391"/>
      <c r="AN165" s="1391"/>
      <c r="AO165" s="1391"/>
      <c r="AP165" s="1391"/>
      <c r="AQ165" s="1391"/>
      <c r="AR165" s="1391"/>
      <c r="AS165" s="1391"/>
      <c r="AT165" s="1391"/>
      <c r="AU165" s="1391"/>
      <c r="AV165" s="1391"/>
      <c r="AW165" s="1391"/>
      <c r="AX165" s="1391"/>
      <c r="AY165" s="1391"/>
      <c r="AZ165" s="1391"/>
      <c r="BA165" s="1391"/>
      <c r="BB165" s="1391"/>
      <c r="BC165" s="1391"/>
      <c r="BD165" s="1391"/>
      <c r="BE165" s="1391"/>
      <c r="BF165" s="1391"/>
      <c r="BG165" s="1391"/>
      <c r="BH165" s="1391"/>
      <c r="BI165" s="1391"/>
      <c r="BJ165" s="1391"/>
      <c r="BK165" s="1391"/>
      <c r="BL165" s="1391"/>
      <c r="BM165" s="1391"/>
      <c r="BN165" s="1391"/>
      <c r="BO165" s="1391"/>
      <c r="BP165" s="1391"/>
      <c r="BQ165" s="1391"/>
      <c r="BR165" s="1391"/>
      <c r="BS165" s="1392"/>
    </row>
    <row r="166" spans="34:71">
      <c r="AH166" s="1390"/>
      <c r="AI166" s="1391"/>
      <c r="AJ166" s="1391"/>
      <c r="AK166" s="1391"/>
      <c r="AL166" s="1391"/>
      <c r="AM166" s="1391"/>
      <c r="AN166" s="1391"/>
      <c r="AO166" s="1391"/>
      <c r="AP166" s="1391"/>
      <c r="AQ166" s="1391"/>
      <c r="AR166" s="1391"/>
      <c r="AS166" s="1391"/>
      <c r="AT166" s="1391"/>
      <c r="AU166" s="1391"/>
      <c r="AV166" s="1391"/>
      <c r="AW166" s="1391"/>
      <c r="AX166" s="1391"/>
      <c r="AY166" s="1391"/>
      <c r="AZ166" s="1391"/>
      <c r="BA166" s="1391"/>
      <c r="BB166" s="1391"/>
      <c r="BC166" s="1391"/>
      <c r="BD166" s="1391"/>
      <c r="BE166" s="1391"/>
      <c r="BF166" s="1391"/>
      <c r="BG166" s="1391"/>
      <c r="BH166" s="1391"/>
      <c r="BI166" s="1391"/>
      <c r="BJ166" s="1391"/>
      <c r="BK166" s="1391"/>
      <c r="BL166" s="1391"/>
      <c r="BM166" s="1391"/>
      <c r="BN166" s="1391"/>
      <c r="BO166" s="1391"/>
      <c r="BP166" s="1391"/>
      <c r="BQ166" s="1391"/>
      <c r="BR166" s="1391"/>
      <c r="BS166" s="1392"/>
    </row>
    <row r="167" spans="34:71">
      <c r="AH167" s="1390"/>
      <c r="AI167" s="1391"/>
      <c r="AJ167" s="1391"/>
      <c r="AK167" s="1391"/>
      <c r="AL167" s="1391"/>
      <c r="AM167" s="1391"/>
      <c r="AN167" s="1391"/>
      <c r="AO167" s="1391"/>
      <c r="AP167" s="1391"/>
      <c r="AQ167" s="1391"/>
      <c r="AR167" s="1391"/>
      <c r="AS167" s="1391"/>
      <c r="AT167" s="1391"/>
      <c r="AU167" s="1391"/>
      <c r="AV167" s="1391"/>
      <c r="AW167" s="1391"/>
      <c r="AX167" s="1391"/>
      <c r="AY167" s="1391"/>
      <c r="AZ167" s="1391"/>
      <c r="BA167" s="1391"/>
      <c r="BB167" s="1391"/>
      <c r="BC167" s="1391"/>
      <c r="BD167" s="1391"/>
      <c r="BE167" s="1391"/>
      <c r="BF167" s="1391"/>
      <c r="BG167" s="1391"/>
      <c r="BH167" s="1391"/>
      <c r="BI167" s="1391"/>
      <c r="BJ167" s="1391"/>
      <c r="BK167" s="1391"/>
      <c r="BL167" s="1391"/>
      <c r="BM167" s="1391"/>
      <c r="BN167" s="1391"/>
      <c r="BO167" s="1391"/>
      <c r="BP167" s="1391"/>
      <c r="BQ167" s="1391"/>
      <c r="BR167" s="1391"/>
      <c r="BS167" s="1392"/>
    </row>
    <row r="168" spans="34:71">
      <c r="AH168" s="1390"/>
      <c r="AI168" s="1391"/>
      <c r="AJ168" s="1391"/>
      <c r="AK168" s="1391"/>
      <c r="AL168" s="1391"/>
      <c r="AM168" s="1391"/>
      <c r="AN168" s="1391"/>
      <c r="AO168" s="1391"/>
      <c r="AP168" s="1391"/>
      <c r="AQ168" s="1391"/>
      <c r="AR168" s="1391"/>
      <c r="AS168" s="1391"/>
      <c r="AT168" s="1391"/>
      <c r="AU168" s="1391"/>
      <c r="AV168" s="1391"/>
      <c r="AW168" s="1391"/>
      <c r="AX168" s="1391"/>
      <c r="AY168" s="1391"/>
      <c r="AZ168" s="1391"/>
      <c r="BA168" s="1391"/>
      <c r="BB168" s="1391"/>
      <c r="BC168" s="1391"/>
      <c r="BD168" s="1391"/>
      <c r="BE168" s="1391"/>
      <c r="BF168" s="1391"/>
      <c r="BG168" s="1391"/>
      <c r="BH168" s="1391"/>
      <c r="BI168" s="1391"/>
      <c r="BJ168" s="1391"/>
      <c r="BK168" s="1391"/>
      <c r="BL168" s="1391"/>
      <c r="BM168" s="1391"/>
      <c r="BN168" s="1391"/>
      <c r="BO168" s="1391"/>
      <c r="BP168" s="1391"/>
      <c r="BQ168" s="1391"/>
      <c r="BR168" s="1391"/>
      <c r="BS168" s="1392"/>
    </row>
    <row r="169" spans="34:71">
      <c r="AH169" s="1390"/>
      <c r="AI169" s="1391"/>
      <c r="AJ169" s="1391"/>
      <c r="AK169" s="1391"/>
      <c r="AL169" s="1391"/>
      <c r="AM169" s="1391"/>
      <c r="AN169" s="1391"/>
      <c r="AO169" s="1391"/>
      <c r="AP169" s="1391"/>
      <c r="AQ169" s="1391"/>
      <c r="AR169" s="1391"/>
      <c r="AS169" s="1391"/>
      <c r="AT169" s="1391"/>
      <c r="AU169" s="1391"/>
      <c r="AV169" s="1391"/>
      <c r="AW169" s="1391"/>
      <c r="AX169" s="1391"/>
      <c r="AY169" s="1391"/>
      <c r="AZ169" s="1391"/>
      <c r="BA169" s="1391"/>
      <c r="BB169" s="1391"/>
      <c r="BC169" s="1391"/>
      <c r="BD169" s="1391"/>
      <c r="BE169" s="1391"/>
      <c r="BF169" s="1391"/>
      <c r="BG169" s="1391"/>
      <c r="BH169" s="1391"/>
      <c r="BI169" s="1391"/>
      <c r="BJ169" s="1391"/>
      <c r="BK169" s="1391"/>
      <c r="BL169" s="1391"/>
      <c r="BM169" s="1391"/>
      <c r="BN169" s="1391"/>
      <c r="BO169" s="1391"/>
      <c r="BP169" s="1391"/>
      <c r="BQ169" s="1391"/>
      <c r="BR169" s="1391"/>
      <c r="BS169" s="1392"/>
    </row>
    <row r="170" spans="34:71">
      <c r="AH170" s="1390"/>
      <c r="AI170" s="1391"/>
      <c r="AJ170" s="1391"/>
      <c r="AK170" s="1391"/>
      <c r="AL170" s="1391"/>
      <c r="AM170" s="1391"/>
      <c r="AN170" s="1391"/>
      <c r="AO170" s="1391"/>
      <c r="AP170" s="1391"/>
      <c r="AQ170" s="1391"/>
      <c r="AR170" s="1391"/>
      <c r="AS170" s="1391"/>
      <c r="AT170" s="1391"/>
      <c r="AU170" s="1391"/>
      <c r="AV170" s="1391"/>
      <c r="AW170" s="1391"/>
      <c r="AX170" s="1391"/>
      <c r="AY170" s="1391"/>
      <c r="AZ170" s="1391"/>
      <c r="BA170" s="1391"/>
      <c r="BB170" s="1391"/>
      <c r="BC170" s="1391"/>
      <c r="BD170" s="1391"/>
      <c r="BE170" s="1391"/>
      <c r="BF170" s="1391"/>
      <c r="BG170" s="1391"/>
      <c r="BH170" s="1391"/>
      <c r="BI170" s="1391"/>
      <c r="BJ170" s="1391"/>
      <c r="BK170" s="1391"/>
      <c r="BL170" s="1391"/>
      <c r="BM170" s="1391"/>
      <c r="BN170" s="1391"/>
      <c r="BO170" s="1391"/>
      <c r="BP170" s="1391"/>
      <c r="BQ170" s="1391"/>
      <c r="BR170" s="1391"/>
      <c r="BS170" s="1392"/>
    </row>
    <row r="171" spans="34:71">
      <c r="AH171" s="1390"/>
      <c r="AI171" s="1391"/>
      <c r="AJ171" s="1391"/>
      <c r="AK171" s="1391"/>
      <c r="AL171" s="1391"/>
      <c r="AM171" s="1391"/>
      <c r="AN171" s="1391"/>
      <c r="AO171" s="1391"/>
      <c r="AP171" s="1391"/>
      <c r="AQ171" s="1391"/>
      <c r="AR171" s="1391"/>
      <c r="AS171" s="1391"/>
      <c r="AT171" s="1391"/>
      <c r="AU171" s="1391"/>
      <c r="AV171" s="1391"/>
      <c r="AW171" s="1391"/>
      <c r="AX171" s="1391"/>
      <c r="AY171" s="1391"/>
      <c r="AZ171" s="1391"/>
      <c r="BA171" s="1391"/>
      <c r="BB171" s="1391"/>
      <c r="BC171" s="1391"/>
      <c r="BD171" s="1391"/>
      <c r="BE171" s="1391"/>
      <c r="BF171" s="1391"/>
      <c r="BG171" s="1391"/>
      <c r="BH171" s="1391"/>
      <c r="BI171" s="1391"/>
      <c r="BJ171" s="1391"/>
      <c r="BK171" s="1391"/>
      <c r="BL171" s="1391"/>
      <c r="BM171" s="1391"/>
      <c r="BN171" s="1391"/>
      <c r="BO171" s="1391"/>
      <c r="BP171" s="1391"/>
      <c r="BQ171" s="1391"/>
      <c r="BR171" s="1391"/>
      <c r="BS171" s="1392"/>
    </row>
    <row r="172" spans="34:71">
      <c r="AH172" s="1390"/>
      <c r="AI172" s="1391"/>
      <c r="AJ172" s="1391"/>
      <c r="AK172" s="1391"/>
      <c r="AL172" s="1391"/>
      <c r="AM172" s="1391"/>
      <c r="AN172" s="1391"/>
      <c r="AO172" s="1391"/>
      <c r="AP172" s="1391"/>
      <c r="AQ172" s="1391"/>
      <c r="AR172" s="1391"/>
      <c r="AS172" s="1391"/>
      <c r="AT172" s="1391"/>
      <c r="AU172" s="1391"/>
      <c r="AV172" s="1391"/>
      <c r="AW172" s="1391"/>
      <c r="AX172" s="1391"/>
      <c r="AY172" s="1391"/>
      <c r="AZ172" s="1391"/>
      <c r="BA172" s="1391"/>
      <c r="BB172" s="1391"/>
      <c r="BC172" s="1391"/>
      <c r="BD172" s="1391"/>
      <c r="BE172" s="1391"/>
      <c r="BF172" s="1391"/>
      <c r="BG172" s="1391"/>
      <c r="BH172" s="1391"/>
      <c r="BI172" s="1391"/>
      <c r="BJ172" s="1391"/>
      <c r="BK172" s="1391"/>
      <c r="BL172" s="1391"/>
      <c r="BM172" s="1391"/>
      <c r="BN172" s="1391"/>
      <c r="BO172" s="1391"/>
      <c r="BP172" s="1391"/>
      <c r="BQ172" s="1391"/>
      <c r="BR172" s="1391"/>
      <c r="BS172" s="1392"/>
    </row>
    <row r="173" spans="34:71">
      <c r="AH173" s="1390"/>
      <c r="AI173" s="1391"/>
      <c r="AJ173" s="1391"/>
      <c r="AK173" s="1391"/>
      <c r="AL173" s="1391"/>
      <c r="AM173" s="1391"/>
      <c r="AN173" s="1391"/>
      <c r="AO173" s="1391"/>
      <c r="AP173" s="1391"/>
      <c r="AQ173" s="1391"/>
      <c r="AR173" s="1391"/>
      <c r="AS173" s="1391"/>
      <c r="AT173" s="1391"/>
      <c r="AU173" s="1391"/>
      <c r="AV173" s="1391"/>
      <c r="AW173" s="1391"/>
      <c r="AX173" s="1391"/>
      <c r="AY173" s="1391"/>
      <c r="AZ173" s="1391"/>
      <c r="BA173" s="1391"/>
      <c r="BB173" s="1391"/>
      <c r="BC173" s="1391"/>
      <c r="BD173" s="1391"/>
      <c r="BE173" s="1391"/>
      <c r="BF173" s="1391"/>
      <c r="BG173" s="1391"/>
      <c r="BH173" s="1391"/>
      <c r="BI173" s="1391"/>
      <c r="BJ173" s="1391"/>
      <c r="BK173" s="1391"/>
      <c r="BL173" s="1391"/>
      <c r="BM173" s="1391"/>
      <c r="BN173" s="1391"/>
      <c r="BO173" s="1391"/>
      <c r="BP173" s="1391"/>
      <c r="BQ173" s="1391"/>
      <c r="BR173" s="1391"/>
      <c r="BS173" s="1392"/>
    </row>
    <row r="174" spans="34:71">
      <c r="AH174" s="1390"/>
      <c r="AI174" s="1391"/>
      <c r="AJ174" s="1391"/>
      <c r="AK174" s="1391"/>
      <c r="AL174" s="1391"/>
      <c r="AM174" s="1391"/>
      <c r="AN174" s="1391"/>
      <c r="AO174" s="1391"/>
      <c r="AP174" s="1391"/>
      <c r="AQ174" s="1391"/>
      <c r="AR174" s="1391"/>
      <c r="AS174" s="1391"/>
      <c r="AT174" s="1391"/>
      <c r="AU174" s="1391"/>
      <c r="AV174" s="1391"/>
      <c r="AW174" s="1391"/>
      <c r="AX174" s="1391"/>
      <c r="AY174" s="1391"/>
      <c r="AZ174" s="1391"/>
      <c r="BA174" s="1391"/>
      <c r="BB174" s="1391"/>
      <c r="BC174" s="1391"/>
      <c r="BD174" s="1391"/>
      <c r="BE174" s="1391"/>
      <c r="BF174" s="1391"/>
      <c r="BG174" s="1391"/>
      <c r="BH174" s="1391"/>
      <c r="BI174" s="1391"/>
      <c r="BJ174" s="1391"/>
      <c r="BK174" s="1391"/>
      <c r="BL174" s="1391"/>
      <c r="BM174" s="1391"/>
      <c r="BN174" s="1391"/>
      <c r="BO174" s="1391"/>
      <c r="BP174" s="1391"/>
      <c r="BQ174" s="1391"/>
      <c r="BR174" s="1391"/>
      <c r="BS174" s="1392"/>
    </row>
    <row r="175" spans="34:71">
      <c r="AH175" s="1390"/>
      <c r="AI175" s="1391"/>
      <c r="AJ175" s="1391"/>
      <c r="AK175" s="1391"/>
      <c r="AL175" s="1391"/>
      <c r="AM175" s="1391"/>
      <c r="AN175" s="1391"/>
      <c r="AO175" s="1391"/>
      <c r="AP175" s="1391"/>
      <c r="AQ175" s="1391"/>
      <c r="AR175" s="1391"/>
      <c r="AS175" s="1391"/>
      <c r="AT175" s="1391"/>
      <c r="AU175" s="1391"/>
      <c r="AV175" s="1391"/>
      <c r="AW175" s="1391"/>
      <c r="AX175" s="1391"/>
      <c r="AY175" s="1391"/>
      <c r="AZ175" s="1391"/>
      <c r="BA175" s="1391"/>
      <c r="BB175" s="1391"/>
      <c r="BC175" s="1391"/>
      <c r="BD175" s="1391"/>
      <c r="BE175" s="1391"/>
      <c r="BF175" s="1391"/>
      <c r="BG175" s="1391"/>
      <c r="BH175" s="1391"/>
      <c r="BI175" s="1391"/>
      <c r="BJ175" s="1391"/>
      <c r="BK175" s="1391"/>
      <c r="BL175" s="1391"/>
      <c r="BM175" s="1391"/>
      <c r="BN175" s="1391"/>
      <c r="BO175" s="1391"/>
      <c r="BP175" s="1391"/>
      <c r="BQ175" s="1391"/>
      <c r="BR175" s="1391"/>
      <c r="BS175" s="1392"/>
    </row>
    <row r="176" spans="34:71">
      <c r="AH176" s="1390"/>
      <c r="AI176" s="1391"/>
      <c r="AJ176" s="1391"/>
      <c r="AK176" s="1391"/>
      <c r="AL176" s="1391"/>
      <c r="AM176" s="1391"/>
      <c r="AN176" s="1391"/>
      <c r="AO176" s="1391"/>
      <c r="AP176" s="1391"/>
      <c r="AQ176" s="1391"/>
      <c r="AR176" s="1391"/>
      <c r="AS176" s="1391"/>
      <c r="AT176" s="1391"/>
      <c r="AU176" s="1391"/>
      <c r="AV176" s="1391"/>
      <c r="AW176" s="1391"/>
      <c r="AX176" s="1391"/>
      <c r="AY176" s="1391"/>
      <c r="AZ176" s="1391"/>
      <c r="BA176" s="1391"/>
      <c r="BB176" s="1391"/>
      <c r="BC176" s="1391"/>
      <c r="BD176" s="1391"/>
      <c r="BE176" s="1391"/>
      <c r="BF176" s="1391"/>
      <c r="BG176" s="1391"/>
      <c r="BH176" s="1391"/>
      <c r="BI176" s="1391"/>
      <c r="BJ176" s="1391"/>
      <c r="BK176" s="1391"/>
      <c r="BL176" s="1391"/>
      <c r="BM176" s="1391"/>
      <c r="BN176" s="1391"/>
      <c r="BO176" s="1391"/>
      <c r="BP176" s="1391"/>
      <c r="BQ176" s="1391"/>
      <c r="BR176" s="1391"/>
      <c r="BS176" s="1392"/>
    </row>
    <row r="177" spans="34:71">
      <c r="AH177" s="1390"/>
      <c r="AI177" s="1391"/>
      <c r="AJ177" s="1391"/>
      <c r="AK177" s="1391"/>
      <c r="AL177" s="1391"/>
      <c r="AM177" s="1391"/>
      <c r="AN177" s="1391"/>
      <c r="AO177" s="1391"/>
      <c r="AP177" s="1391"/>
      <c r="AQ177" s="1391"/>
      <c r="AR177" s="1391"/>
      <c r="AS177" s="1391"/>
      <c r="AT177" s="1391"/>
      <c r="AU177" s="1391"/>
      <c r="AV177" s="1391"/>
      <c r="AW177" s="1391"/>
      <c r="AX177" s="1391"/>
      <c r="AY177" s="1391"/>
      <c r="AZ177" s="1391"/>
      <c r="BA177" s="1391"/>
      <c r="BB177" s="1391"/>
      <c r="BC177" s="1391"/>
      <c r="BD177" s="1391"/>
      <c r="BE177" s="1391"/>
      <c r="BF177" s="1391"/>
      <c r="BG177" s="1391"/>
      <c r="BH177" s="1391"/>
      <c r="BI177" s="1391"/>
      <c r="BJ177" s="1391"/>
      <c r="BK177" s="1391"/>
      <c r="BL177" s="1391"/>
      <c r="BM177" s="1391"/>
      <c r="BN177" s="1391"/>
      <c r="BO177" s="1391"/>
      <c r="BP177" s="1391"/>
      <c r="BQ177" s="1391"/>
      <c r="BR177" s="1391"/>
      <c r="BS177" s="1392"/>
    </row>
    <row r="178" spans="34:71" ht="15.6" thickBot="1">
      <c r="AH178" s="1393"/>
      <c r="AI178" s="1394"/>
      <c r="AJ178" s="1394"/>
      <c r="AK178" s="1394"/>
      <c r="AL178" s="1394"/>
      <c r="AM178" s="1394"/>
      <c r="AN178" s="1394"/>
      <c r="AO178" s="1394"/>
      <c r="AP178" s="1394"/>
      <c r="AQ178" s="1394"/>
      <c r="AR178" s="1394"/>
      <c r="AS178" s="1394"/>
      <c r="AT178" s="1394"/>
      <c r="AU178" s="1394"/>
      <c r="AV178" s="1394"/>
      <c r="AW178" s="1394"/>
      <c r="AX178" s="1394"/>
      <c r="AY178" s="1394"/>
      <c r="AZ178" s="1394"/>
      <c r="BA178" s="1394"/>
      <c r="BB178" s="1394"/>
      <c r="BC178" s="1394"/>
      <c r="BD178" s="1394"/>
      <c r="BE178" s="1394"/>
      <c r="BF178" s="1394"/>
      <c r="BG178" s="1394"/>
      <c r="BH178" s="1394"/>
      <c r="BI178" s="1394"/>
      <c r="BJ178" s="1394"/>
      <c r="BK178" s="1394"/>
      <c r="BL178" s="1394"/>
      <c r="BM178" s="1394"/>
      <c r="BN178" s="1394"/>
      <c r="BO178" s="1394"/>
      <c r="BP178" s="1394"/>
      <c r="BQ178" s="1394"/>
      <c r="BR178" s="1394"/>
      <c r="BS178" s="1395"/>
    </row>
    <row r="179" spans="34:71" ht="15.6" thickBot="1">
      <c r="AH179" s="1393"/>
      <c r="AI179" s="1394"/>
      <c r="AJ179" s="1394"/>
      <c r="AK179" s="1394"/>
      <c r="AL179" s="1394"/>
      <c r="AM179" s="1394"/>
      <c r="AN179" s="1394"/>
      <c r="AO179" s="1394">
        <f t="shared" ref="AO179:BS179" ca="1" si="34">SUM(AO161:AO178)</f>
        <v>0</v>
      </c>
      <c r="AP179" s="1394">
        <f t="shared" ca="1" si="34"/>
        <v>0</v>
      </c>
      <c r="AQ179" s="1394">
        <f t="shared" ca="1" si="34"/>
        <v>0</v>
      </c>
      <c r="AR179" s="1394">
        <f t="shared" ca="1" si="34"/>
        <v>0</v>
      </c>
      <c r="AS179" s="1394">
        <f t="shared" ca="1" si="34"/>
        <v>0</v>
      </c>
      <c r="AT179" s="1394">
        <f t="shared" ca="1" si="34"/>
        <v>0</v>
      </c>
      <c r="AU179" s="1394">
        <f t="shared" ca="1" si="34"/>
        <v>0</v>
      </c>
      <c r="AV179" s="1394">
        <f t="shared" ca="1" si="34"/>
        <v>0</v>
      </c>
      <c r="AW179" s="1394">
        <f t="shared" ca="1" si="34"/>
        <v>0</v>
      </c>
      <c r="AX179" s="1394">
        <f t="shared" ca="1" si="34"/>
        <v>0</v>
      </c>
      <c r="AY179" s="1394">
        <f t="shared" ca="1" si="34"/>
        <v>0</v>
      </c>
      <c r="AZ179" s="1394">
        <f t="shared" ca="1" si="34"/>
        <v>0</v>
      </c>
      <c r="BA179" s="1394">
        <f t="shared" ca="1" si="34"/>
        <v>0</v>
      </c>
      <c r="BB179" s="1394">
        <f t="shared" ca="1" si="34"/>
        <v>0</v>
      </c>
      <c r="BC179" s="1394">
        <f t="shared" ca="1" si="34"/>
        <v>0</v>
      </c>
      <c r="BD179" s="1394">
        <f t="shared" ca="1" si="34"/>
        <v>0</v>
      </c>
      <c r="BE179" s="1394">
        <f t="shared" ca="1" si="34"/>
        <v>0</v>
      </c>
      <c r="BF179" s="1394">
        <f t="shared" ca="1" si="34"/>
        <v>0</v>
      </c>
      <c r="BG179" s="1394">
        <f t="shared" ca="1" si="34"/>
        <v>0</v>
      </c>
      <c r="BH179" s="1394">
        <f t="shared" ca="1" si="34"/>
        <v>0</v>
      </c>
      <c r="BI179" s="1394">
        <f t="shared" ca="1" si="34"/>
        <v>0</v>
      </c>
      <c r="BJ179" s="1394">
        <f t="shared" ca="1" si="34"/>
        <v>0</v>
      </c>
      <c r="BK179" s="1394">
        <f t="shared" ca="1" si="34"/>
        <v>0</v>
      </c>
      <c r="BL179" s="1394">
        <f t="shared" ca="1" si="34"/>
        <v>0</v>
      </c>
      <c r="BM179" s="1394">
        <f t="shared" ca="1" si="34"/>
        <v>0</v>
      </c>
      <c r="BN179" s="1394">
        <f t="shared" ca="1" si="34"/>
        <v>0</v>
      </c>
      <c r="BO179" s="1394">
        <f t="shared" ca="1" si="34"/>
        <v>0</v>
      </c>
      <c r="BP179" s="1394">
        <f t="shared" ca="1" si="34"/>
        <v>0</v>
      </c>
      <c r="BQ179" s="1394">
        <f t="shared" ca="1" si="34"/>
        <v>0</v>
      </c>
      <c r="BR179" s="1394">
        <f t="shared" ca="1" si="34"/>
        <v>0</v>
      </c>
      <c r="BS179" s="1395">
        <f t="shared" ca="1" si="34"/>
        <v>0</v>
      </c>
    </row>
  </sheetData>
  <phoneticPr fontId="6"/>
  <conditionalFormatting sqref="K7:M25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{63E8162D-05C8-4E5C-B1C2-52A8A457B815}</x14:id>
        </ext>
      </extLst>
    </cfRule>
  </conditionalFormatting>
  <conditionalFormatting sqref="K7:P25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{B475F395-A311-4D77-8652-7FB16099AA25}</x14:id>
        </ext>
      </extLst>
    </cfRule>
  </conditionalFormatting>
  <conditionalFormatting sqref="M7:M24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{E81C6152-8343-4897-9CB3-6D63F4359EC1}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{6EFF2684-4D94-44FB-B4E2-842D9D17A8D0}</x14:id>
        </ext>
      </extLst>
    </cfRule>
  </conditionalFormatting>
  <conditionalFormatting sqref="M7:M25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{D1ABCC52-8E84-4D10-AFA4-FDAC4D7A48C6}</x14:id>
        </ext>
      </extLst>
    </cfRule>
  </conditionalFormatting>
  <conditionalFormatting sqref="N4:P4">
    <cfRule type="dataBar" priority="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{5C298817-EA6D-4518-9D82-5DA902B060BC}</x14:id>
        </ext>
      </extLst>
    </cfRule>
  </conditionalFormatting>
  <conditionalFormatting sqref="N7:P24"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{F1F4E9FD-9AF0-4384-952A-2B702333AEA0}</x14:id>
        </ext>
      </extLst>
    </cfRule>
  </conditionalFormatting>
  <conditionalFormatting sqref="N7:P25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{F5FB96A8-3360-4CED-B9F5-BFA5E87C0AD3}</x14:id>
        </ext>
      </extLst>
    </cfRule>
  </conditionalFormatting>
  <conditionalFormatting sqref="N25:P25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{EA94A4E1-3C36-4FB4-94C1-F9AC28133C00}</x14:id>
        </ext>
      </extLst>
    </cfRule>
  </conditionalFormatting>
  <conditionalFormatting sqref="Q7:S24">
    <cfRule type="dataBar" priority="2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{A45E9C7C-BFDF-4009-8AC9-8260E9D01F77}</x14:id>
        </ext>
      </extLst>
    </cfRule>
  </conditionalFormatting>
  <conditionalFormatting sqref="Q7:S25">
    <cfRule type="dataBar" priority="20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{4B8D2FAC-3AD7-4FA8-ACDE-792E60F24A82}</x14:id>
        </ext>
      </extLst>
    </cfRule>
  </conditionalFormatting>
  <conditionalFormatting sqref="U7:U25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{922EA764-0947-48B5-9F75-F1B5B74E13F0}</x14:id>
        </ext>
      </extLst>
    </cfRule>
  </conditionalFormatting>
  <conditionalFormatting sqref="U4:W4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{E0817A7A-6FA1-42C1-A8D9-FFE61004759D}</x14:id>
        </ext>
      </extLst>
    </cfRule>
  </conditionalFormatting>
  <conditionalFormatting sqref="U7:W24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{A64C3A80-8E21-4F6E-A2B3-E86C0C865200}</x14:id>
        </ext>
      </extLst>
    </cfRule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{8154E3A8-EA14-4F83-929B-8F64049CB3FD}</x14:id>
        </ext>
      </extLst>
    </cfRule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{6F2842E5-4ABF-46E6-981D-8EF9420AD771}</x14:id>
        </ext>
      </extLst>
    </cfRule>
  </conditionalFormatting>
  <conditionalFormatting sqref="U25:W25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{6EBCC00D-9314-4E74-8944-B7E4A023355D}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{5B2FE7FB-C4EA-4995-A8BD-DB60E9E2C63A}</x14:id>
        </ext>
      </extLst>
    </cfRule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{F03D6DAA-3CBD-405A-84AC-3609ED32DE7C}</x14:id>
        </ext>
      </extLst>
    </cfRule>
  </conditionalFormatting>
  <conditionalFormatting sqref="V7:V2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{4F0AABAC-0E2B-41A8-937F-D9B4AE068CC6}</x14:id>
        </ext>
      </extLst>
    </cfRule>
  </conditionalFormatting>
  <conditionalFormatting sqref="W7:W25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{C98FF9D5-8CC0-4A65-91FE-96516F1CF316}</x14:id>
        </ext>
      </extLst>
    </cfRule>
  </conditionalFormatting>
  <conditionalFormatting sqref="X7:Z24">
    <cfRule type="dataBar" priority="16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{FD771BC4-17D8-4DEA-89B9-DBB4227F1066}</x14:id>
        </ext>
      </extLst>
    </cfRule>
  </conditionalFormatting>
  <conditionalFormatting sqref="X7:Z25">
    <cfRule type="dataBar" priority="15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{1E784B92-EA0F-4120-A271-C323BF835754}</x14:id>
        </ext>
      </extLst>
    </cfRule>
  </conditionalFormatting>
  <conditionalFormatting sqref="Z7:Z25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{03A02B70-FF3C-4D59-B784-08BDDB82210A}</x14:id>
        </ext>
      </extLst>
    </cfRule>
  </conditionalFormatting>
  <pageMargins left="0.7" right="0.7" top="0.75" bottom="0.75" header="0.3" footer="0.3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3E8162D-05C8-4E5C-B1C2-52A8A457B81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K7:M25</xm:sqref>
        </x14:conditionalFormatting>
        <x14:conditionalFormatting xmlns:xm="http://schemas.microsoft.com/office/excel/2006/main">
          <x14:cfRule type="dataBar" id="{B475F395-A311-4D77-8652-7FB16099AA2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K7:P25</xm:sqref>
        </x14:conditionalFormatting>
        <x14:conditionalFormatting xmlns:xm="http://schemas.microsoft.com/office/excel/2006/main">
          <x14:cfRule type="dataBar" id="{E81C6152-8343-4897-9CB3-6D63F4359EC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14:cfRule type="dataBar" id="{6EFF2684-4D94-44FB-B4E2-842D9D17A8D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M7:M24</xm:sqref>
        </x14:conditionalFormatting>
        <x14:conditionalFormatting xmlns:xm="http://schemas.microsoft.com/office/excel/2006/main">
          <x14:cfRule type="dataBar" id="{D1ABCC52-8E84-4D10-AFA4-FDAC4D7A48C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M7:M25</xm:sqref>
        </x14:conditionalFormatting>
        <x14:conditionalFormatting xmlns:xm="http://schemas.microsoft.com/office/excel/2006/main">
          <x14:cfRule type="dataBar" id="{5C298817-EA6D-4518-9D82-5DA902B060B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N4:P4</xm:sqref>
        </x14:conditionalFormatting>
        <x14:conditionalFormatting xmlns:xm="http://schemas.microsoft.com/office/excel/2006/main">
          <x14:cfRule type="dataBar" id="{F1F4E9FD-9AF0-4384-952A-2B702333AEA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N7:P24</xm:sqref>
        </x14:conditionalFormatting>
        <x14:conditionalFormatting xmlns:xm="http://schemas.microsoft.com/office/excel/2006/main">
          <x14:cfRule type="dataBar" id="{F5FB96A8-3360-4CED-B9F5-BFA5E87C0AD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N7:P25</xm:sqref>
        </x14:conditionalFormatting>
        <x14:conditionalFormatting xmlns:xm="http://schemas.microsoft.com/office/excel/2006/main">
          <x14:cfRule type="dataBar" id="{EA94A4E1-3C36-4FB4-94C1-F9AC28133C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N25:P25</xm:sqref>
        </x14:conditionalFormatting>
        <x14:conditionalFormatting xmlns:xm="http://schemas.microsoft.com/office/excel/2006/main">
          <x14:cfRule type="dataBar" id="{A45E9C7C-BFDF-4009-8AC9-8260E9D01F77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Q7:S24</xm:sqref>
        </x14:conditionalFormatting>
        <x14:conditionalFormatting xmlns:xm="http://schemas.microsoft.com/office/excel/2006/main">
          <x14:cfRule type="dataBar" id="{4B8D2FAC-3AD7-4FA8-ACDE-792E60F24A82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Q7:S25</xm:sqref>
        </x14:conditionalFormatting>
        <x14:conditionalFormatting xmlns:xm="http://schemas.microsoft.com/office/excel/2006/main">
          <x14:cfRule type="dataBar" id="{922EA764-0947-48B5-9F75-F1B5B74E13F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U7:U25</xm:sqref>
        </x14:conditionalFormatting>
        <x14:conditionalFormatting xmlns:xm="http://schemas.microsoft.com/office/excel/2006/main">
          <x14:cfRule type="dataBar" id="{E0817A7A-6FA1-42C1-A8D9-FFE61004759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U4:W4</xm:sqref>
        </x14:conditionalFormatting>
        <x14:conditionalFormatting xmlns:xm="http://schemas.microsoft.com/office/excel/2006/main">
          <x14:cfRule type="dataBar" id="{A64C3A80-8E21-4F6E-A2B3-E86C0C8652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8154E3A8-EA14-4F83-929B-8F64049CB3F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6F2842E5-4ABF-46E6-981D-8EF9420AD77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U7:W24</xm:sqref>
        </x14:conditionalFormatting>
        <x14:conditionalFormatting xmlns:xm="http://schemas.microsoft.com/office/excel/2006/main">
          <x14:cfRule type="dataBar" id="{6EBCC00D-9314-4E74-8944-B7E4A02335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5B2FE7FB-C4EA-4995-A8BD-DB60E9E2C6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F03D6DAA-3CBD-405A-84AC-3609ED32DE7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U25:W25</xm:sqref>
        </x14:conditionalFormatting>
        <x14:conditionalFormatting xmlns:xm="http://schemas.microsoft.com/office/excel/2006/main">
          <x14:cfRule type="dataBar" id="{4F0AABAC-0E2B-41A8-937F-D9B4AE068CC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V7:V25</xm:sqref>
        </x14:conditionalFormatting>
        <x14:conditionalFormatting xmlns:xm="http://schemas.microsoft.com/office/excel/2006/main">
          <x14:cfRule type="dataBar" id="{C98FF9D5-8CC0-4A65-91FE-96516F1CF31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W7:W25</xm:sqref>
        </x14:conditionalFormatting>
        <x14:conditionalFormatting xmlns:xm="http://schemas.microsoft.com/office/excel/2006/main">
          <x14:cfRule type="dataBar" id="{FD771BC4-17D8-4DEA-89B9-DBB4227F1066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X7:Z24</xm:sqref>
        </x14:conditionalFormatting>
        <x14:conditionalFormatting xmlns:xm="http://schemas.microsoft.com/office/excel/2006/main">
          <x14:cfRule type="dataBar" id="{1E784B92-EA0F-4120-A271-C323BF835754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X7:Z25</xm:sqref>
        </x14:conditionalFormatting>
        <x14:conditionalFormatting xmlns:xm="http://schemas.microsoft.com/office/excel/2006/main">
          <x14:cfRule type="dataBar" id="{03A02B70-FF3C-4D59-B784-08BDDB82210A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Z7:Z25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A38BE-2136-44EB-81E1-983B5E94640C}">
  <sheetPr>
    <tabColor theme="4" tint="-0.249977111117893"/>
  </sheetPr>
  <dimension ref="B2:FN159"/>
  <sheetViews>
    <sheetView zoomScale="25" zoomScaleNormal="25" workbookViewId="0">
      <selection activeCell="F14" sqref="F14"/>
    </sheetView>
  </sheetViews>
  <sheetFormatPr defaultRowHeight="13.2" outlineLevelCol="1"/>
  <cols>
    <col min="3" max="8" width="22.6640625" customWidth="1"/>
    <col min="10" max="10" width="22" customWidth="1"/>
    <col min="11" max="11" width="5.6640625" customWidth="1"/>
    <col min="13" max="13" width="24" customWidth="1"/>
    <col min="14" max="15" width="24" customWidth="1" outlineLevel="1"/>
    <col min="17" max="17" width="14.44140625" customWidth="1"/>
    <col min="18" max="19" width="14.6640625" customWidth="1"/>
    <col min="53" max="54" width="10.33203125" customWidth="1"/>
    <col min="133" max="133" width="24.33203125" customWidth="1"/>
  </cols>
  <sheetData>
    <row r="2" spans="2:170" s="1" customFormat="1" ht="28.95" customHeight="1">
      <c r="B2" s="1" t="s">
        <v>69</v>
      </c>
      <c r="M2" s="1" t="s">
        <v>70</v>
      </c>
    </row>
    <row r="3" spans="2:170">
      <c r="T3">
        <v>2</v>
      </c>
    </row>
    <row r="4" spans="2:170">
      <c r="B4" t="s">
        <v>71</v>
      </c>
      <c r="C4" t="s">
        <v>72</v>
      </c>
      <c r="D4" t="s">
        <v>73</v>
      </c>
      <c r="E4" t="s">
        <v>74</v>
      </c>
      <c r="F4" t="s">
        <v>75</v>
      </c>
      <c r="G4" t="s">
        <v>76</v>
      </c>
      <c r="H4" t="s">
        <v>77</v>
      </c>
      <c r="I4" t="s">
        <v>78</v>
      </c>
      <c r="J4" t="s">
        <v>79</v>
      </c>
      <c r="K4" t="s">
        <v>80</v>
      </c>
      <c r="M4" s="1352" t="s">
        <v>81</v>
      </c>
      <c r="N4" s="1352" t="s">
        <v>82</v>
      </c>
      <c r="O4" s="1352" t="s">
        <v>83</v>
      </c>
      <c r="P4" s="1353" t="s">
        <v>84</v>
      </c>
      <c r="Q4" s="1353" t="s">
        <v>85</v>
      </c>
      <c r="R4" s="1353" t="s">
        <v>79</v>
      </c>
      <c r="S4" s="1353" t="s">
        <v>80</v>
      </c>
      <c r="T4" s="1353" t="s">
        <v>86</v>
      </c>
      <c r="U4" s="1353" t="s">
        <v>87</v>
      </c>
      <c r="V4" s="1353" t="s">
        <v>88</v>
      </c>
      <c r="W4" s="1353" t="s">
        <v>89</v>
      </c>
      <c r="X4" s="1353" t="s">
        <v>90</v>
      </c>
      <c r="Y4" s="1353" t="s">
        <v>91</v>
      </c>
      <c r="Z4" s="1353" t="s">
        <v>92</v>
      </c>
      <c r="AA4" s="1353" t="s">
        <v>93</v>
      </c>
      <c r="AB4" s="1353" t="s">
        <v>94</v>
      </c>
      <c r="AC4" s="1353" t="s">
        <v>95</v>
      </c>
      <c r="AD4" s="1353" t="s">
        <v>96</v>
      </c>
      <c r="AE4" s="1353" t="s">
        <v>97</v>
      </c>
      <c r="AF4" s="1353" t="s">
        <v>98</v>
      </c>
      <c r="AG4" s="1353" t="s">
        <v>99</v>
      </c>
      <c r="AH4" s="1353" t="s">
        <v>100</v>
      </c>
      <c r="AI4" s="1353" t="s">
        <v>101</v>
      </c>
      <c r="AJ4" s="1353" t="s">
        <v>102</v>
      </c>
      <c r="AK4" s="1353" t="s">
        <v>103</v>
      </c>
      <c r="AL4" s="1353" t="s">
        <v>104</v>
      </c>
      <c r="AM4" s="1353" t="s">
        <v>105</v>
      </c>
      <c r="AN4" s="1353" t="s">
        <v>106</v>
      </c>
      <c r="AO4" s="1353" t="s">
        <v>107</v>
      </c>
      <c r="AP4" s="1353" t="s">
        <v>108</v>
      </c>
      <c r="AQ4" s="1353" t="s">
        <v>109</v>
      </c>
      <c r="AR4" s="1353" t="s">
        <v>110</v>
      </c>
      <c r="AS4" s="1353" t="s">
        <v>111</v>
      </c>
      <c r="AT4" s="1353" t="s">
        <v>112</v>
      </c>
      <c r="AU4" s="1353" t="s">
        <v>113</v>
      </c>
      <c r="AV4" s="1353" t="s">
        <v>114</v>
      </c>
      <c r="AW4" s="1353" t="s">
        <v>115</v>
      </c>
      <c r="AX4" s="1354" t="s">
        <v>116</v>
      </c>
    </row>
    <row r="5" spans="2:170" ht="15">
      <c r="B5">
        <v>1</v>
      </c>
      <c r="C5" s="1355" t="s">
        <v>117</v>
      </c>
      <c r="D5" s="1043" t="s">
        <v>118</v>
      </c>
      <c r="E5" s="1355" t="s">
        <v>119</v>
      </c>
      <c r="F5" s="1356">
        <v>300</v>
      </c>
      <c r="G5" s="1356">
        <v>150</v>
      </c>
      <c r="H5" s="1356">
        <v>40</v>
      </c>
      <c r="I5" t="s">
        <v>4</v>
      </c>
      <c r="J5" s="1357" t="s">
        <v>120</v>
      </c>
      <c r="K5" s="1358"/>
      <c r="M5" s="1359" t="s">
        <v>121</v>
      </c>
      <c r="N5" s="1359" t="s">
        <v>122</v>
      </c>
      <c r="O5" s="1359" t="s">
        <v>123</v>
      </c>
      <c r="P5" s="1360" t="s">
        <v>124</v>
      </c>
      <c r="Q5" s="1360" t="s">
        <v>125</v>
      </c>
      <c r="R5" s="1360" t="s">
        <v>126</v>
      </c>
      <c r="S5" s="1360" t="s">
        <v>127</v>
      </c>
      <c r="T5" s="1360">
        <v>1</v>
      </c>
      <c r="U5" s="1360">
        <f>T5+1</f>
        <v>2</v>
      </c>
      <c r="V5" s="1360">
        <f t="shared" ref="V5:AX5" si="0">U5+1</f>
        <v>3</v>
      </c>
      <c r="W5" s="1360">
        <f t="shared" si="0"/>
        <v>4</v>
      </c>
      <c r="X5" s="1360">
        <f t="shared" si="0"/>
        <v>5</v>
      </c>
      <c r="Y5" s="1360">
        <f t="shared" si="0"/>
        <v>6</v>
      </c>
      <c r="Z5" s="1360">
        <f t="shared" si="0"/>
        <v>7</v>
      </c>
      <c r="AA5" s="1360">
        <f t="shared" si="0"/>
        <v>8</v>
      </c>
      <c r="AB5" s="1360">
        <f t="shared" si="0"/>
        <v>9</v>
      </c>
      <c r="AC5" s="1360">
        <f t="shared" si="0"/>
        <v>10</v>
      </c>
      <c r="AD5" s="1360">
        <f t="shared" si="0"/>
        <v>11</v>
      </c>
      <c r="AE5" s="1360">
        <f t="shared" si="0"/>
        <v>12</v>
      </c>
      <c r="AF5" s="1360">
        <f t="shared" si="0"/>
        <v>13</v>
      </c>
      <c r="AG5" s="1360">
        <f t="shared" si="0"/>
        <v>14</v>
      </c>
      <c r="AH5" s="1360">
        <f t="shared" si="0"/>
        <v>15</v>
      </c>
      <c r="AI5" s="1360">
        <f t="shared" si="0"/>
        <v>16</v>
      </c>
      <c r="AJ5" s="1360">
        <f t="shared" si="0"/>
        <v>17</v>
      </c>
      <c r="AK5" s="1360">
        <f t="shared" si="0"/>
        <v>18</v>
      </c>
      <c r="AL5" s="1360">
        <f t="shared" si="0"/>
        <v>19</v>
      </c>
      <c r="AM5" s="1360">
        <f>AL5+1</f>
        <v>20</v>
      </c>
      <c r="AN5" s="1360">
        <f t="shared" si="0"/>
        <v>21</v>
      </c>
      <c r="AO5" s="1360">
        <f t="shared" si="0"/>
        <v>22</v>
      </c>
      <c r="AP5" s="1360">
        <f t="shared" si="0"/>
        <v>23</v>
      </c>
      <c r="AQ5" s="1360">
        <f t="shared" si="0"/>
        <v>24</v>
      </c>
      <c r="AR5" s="1360">
        <f>AQ5+1</f>
        <v>25</v>
      </c>
      <c r="AS5" s="1360">
        <f t="shared" si="0"/>
        <v>26</v>
      </c>
      <c r="AT5" s="1360">
        <f t="shared" si="0"/>
        <v>27</v>
      </c>
      <c r="AU5" s="1360">
        <f t="shared" si="0"/>
        <v>28</v>
      </c>
      <c r="AV5" s="1360">
        <f t="shared" si="0"/>
        <v>29</v>
      </c>
      <c r="AW5" s="1360">
        <f t="shared" si="0"/>
        <v>30</v>
      </c>
      <c r="AX5" s="1361">
        <f t="shared" si="0"/>
        <v>31</v>
      </c>
      <c r="BA5" s="1360" t="s">
        <v>127</v>
      </c>
      <c r="BB5" t="s">
        <v>126</v>
      </c>
      <c r="BC5">
        <f>T5</f>
        <v>1</v>
      </c>
      <c r="BD5">
        <f t="shared" ref="BD5:BS5" si="1">U5</f>
        <v>2</v>
      </c>
      <c r="BE5">
        <f t="shared" si="1"/>
        <v>3</v>
      </c>
      <c r="BF5">
        <f t="shared" si="1"/>
        <v>4</v>
      </c>
      <c r="BG5">
        <f t="shared" si="1"/>
        <v>5</v>
      </c>
      <c r="BH5">
        <f t="shared" si="1"/>
        <v>6</v>
      </c>
      <c r="BI5">
        <f t="shared" si="1"/>
        <v>7</v>
      </c>
      <c r="BJ5">
        <f t="shared" si="1"/>
        <v>8</v>
      </c>
      <c r="BK5">
        <f t="shared" si="1"/>
        <v>9</v>
      </c>
      <c r="BL5">
        <f t="shared" si="1"/>
        <v>10</v>
      </c>
      <c r="BM5">
        <f t="shared" si="1"/>
        <v>11</v>
      </c>
      <c r="BN5">
        <f t="shared" si="1"/>
        <v>12</v>
      </c>
      <c r="BO5">
        <f t="shared" si="1"/>
        <v>13</v>
      </c>
      <c r="BP5">
        <f t="shared" si="1"/>
        <v>14</v>
      </c>
      <c r="BQ5">
        <f t="shared" si="1"/>
        <v>15</v>
      </c>
      <c r="BR5">
        <f t="shared" si="1"/>
        <v>16</v>
      </c>
      <c r="BS5">
        <f t="shared" si="1"/>
        <v>17</v>
      </c>
      <c r="BT5">
        <f>AK5</f>
        <v>18</v>
      </c>
      <c r="BU5">
        <f t="shared" ref="BU5:CG5" si="2">AL5</f>
        <v>19</v>
      </c>
      <c r="BV5">
        <f t="shared" si="2"/>
        <v>20</v>
      </c>
      <c r="BW5">
        <f t="shared" si="2"/>
        <v>21</v>
      </c>
      <c r="BX5">
        <f t="shared" si="2"/>
        <v>22</v>
      </c>
      <c r="BY5">
        <f t="shared" si="2"/>
        <v>23</v>
      </c>
      <c r="BZ5">
        <f t="shared" si="2"/>
        <v>24</v>
      </c>
      <c r="CA5">
        <f t="shared" si="2"/>
        <v>25</v>
      </c>
      <c r="CB5">
        <f t="shared" si="2"/>
        <v>26</v>
      </c>
      <c r="CC5">
        <f t="shared" si="2"/>
        <v>27</v>
      </c>
      <c r="CD5">
        <f t="shared" si="2"/>
        <v>28</v>
      </c>
      <c r="CE5">
        <f t="shared" si="2"/>
        <v>29</v>
      </c>
      <c r="CF5">
        <f t="shared" si="2"/>
        <v>30</v>
      </c>
      <c r="CG5">
        <f t="shared" si="2"/>
        <v>31</v>
      </c>
      <c r="CP5" s="1360" t="s">
        <v>127</v>
      </c>
      <c r="CQ5" s="1360" t="s">
        <v>121</v>
      </c>
      <c r="CR5" s="1360"/>
      <c r="CT5" s="1360" t="s">
        <v>125</v>
      </c>
      <c r="CU5" s="1360">
        <v>1</v>
      </c>
      <c r="CV5" s="1360">
        <v>2</v>
      </c>
      <c r="CW5" s="1360">
        <v>3</v>
      </c>
      <c r="CX5" s="1360">
        <v>4</v>
      </c>
      <c r="CY5" s="1360">
        <v>5</v>
      </c>
      <c r="CZ5" s="1360">
        <v>6</v>
      </c>
      <c r="DA5" s="1360">
        <v>7</v>
      </c>
      <c r="DB5" s="1360">
        <v>8</v>
      </c>
      <c r="DC5" s="1360">
        <v>9</v>
      </c>
      <c r="DD5" s="1360">
        <v>10</v>
      </c>
      <c r="DE5" s="1360">
        <v>11</v>
      </c>
      <c r="DF5" s="1360">
        <v>12</v>
      </c>
      <c r="DG5" s="1360">
        <v>13</v>
      </c>
      <c r="DH5" s="1360">
        <v>14</v>
      </c>
      <c r="DI5" s="1360">
        <v>15</v>
      </c>
      <c r="DJ5" s="1360">
        <v>16</v>
      </c>
      <c r="DK5" s="1360">
        <v>17</v>
      </c>
      <c r="DL5" s="1360">
        <v>18</v>
      </c>
      <c r="DM5" s="1360">
        <v>19</v>
      </c>
      <c r="DN5" s="1360">
        <v>20</v>
      </c>
      <c r="DO5" s="1360">
        <v>21</v>
      </c>
      <c r="DP5" s="1360">
        <v>22</v>
      </c>
      <c r="DQ5" s="1360">
        <v>23</v>
      </c>
      <c r="DR5" s="1360">
        <v>24</v>
      </c>
      <c r="DS5" s="1360">
        <v>25</v>
      </c>
      <c r="DT5" s="1360">
        <v>26</v>
      </c>
      <c r="DU5" s="1360">
        <v>27</v>
      </c>
      <c r="DV5" s="1360">
        <v>28</v>
      </c>
      <c r="DW5" s="1360">
        <v>29</v>
      </c>
      <c r="DX5" s="1360">
        <v>30</v>
      </c>
      <c r="DY5" s="1360">
        <v>31</v>
      </c>
      <c r="EC5" s="1359" t="s">
        <v>121</v>
      </c>
      <c r="ED5" s="1360"/>
      <c r="EE5" s="1360" t="s">
        <v>125</v>
      </c>
      <c r="EF5" s="1360"/>
      <c r="EG5" s="1360"/>
      <c r="EH5" s="1360"/>
      <c r="EI5" s="1360" t="s">
        <v>127</v>
      </c>
      <c r="EJ5" s="1360">
        <v>1</v>
      </c>
      <c r="EK5" s="1360">
        <f>EJ5+1</f>
        <v>2</v>
      </c>
      <c r="EL5" s="1360">
        <f t="shared" ref="EL5:FB5" si="3">EK5+1</f>
        <v>3</v>
      </c>
      <c r="EM5" s="1360">
        <f t="shared" si="3"/>
        <v>4</v>
      </c>
      <c r="EN5" s="1360">
        <f t="shared" si="3"/>
        <v>5</v>
      </c>
      <c r="EO5" s="1360">
        <f t="shared" si="3"/>
        <v>6</v>
      </c>
      <c r="EP5" s="1360">
        <f t="shared" si="3"/>
        <v>7</v>
      </c>
      <c r="EQ5" s="1360">
        <f t="shared" si="3"/>
        <v>8</v>
      </c>
      <c r="ER5" s="1360">
        <f t="shared" si="3"/>
        <v>9</v>
      </c>
      <c r="ES5" s="1360">
        <f t="shared" si="3"/>
        <v>10</v>
      </c>
      <c r="ET5" s="1360">
        <f t="shared" si="3"/>
        <v>11</v>
      </c>
      <c r="EU5" s="1360">
        <f t="shared" si="3"/>
        <v>12</v>
      </c>
      <c r="EV5" s="1360">
        <f t="shared" si="3"/>
        <v>13</v>
      </c>
      <c r="EW5" s="1360">
        <f t="shared" si="3"/>
        <v>14</v>
      </c>
      <c r="EX5" s="1360">
        <f t="shared" si="3"/>
        <v>15</v>
      </c>
      <c r="EY5" s="1360">
        <f t="shared" si="3"/>
        <v>16</v>
      </c>
      <c r="EZ5" s="1360">
        <f t="shared" si="3"/>
        <v>17</v>
      </c>
      <c r="FA5" s="1360">
        <f t="shared" si="3"/>
        <v>18</v>
      </c>
      <c r="FB5" s="1360">
        <f t="shared" si="3"/>
        <v>19</v>
      </c>
      <c r="FC5" s="1360">
        <f>FB5+1</f>
        <v>20</v>
      </c>
      <c r="FD5" s="1360">
        <f t="shared" ref="FD5:FG5" si="4">FC5+1</f>
        <v>21</v>
      </c>
      <c r="FE5" s="1360">
        <f t="shared" si="4"/>
        <v>22</v>
      </c>
      <c r="FF5" s="1360">
        <f t="shared" si="4"/>
        <v>23</v>
      </c>
      <c r="FG5" s="1360">
        <f t="shared" si="4"/>
        <v>24</v>
      </c>
      <c r="FH5" s="1360">
        <f>FG5+1</f>
        <v>25</v>
      </c>
      <c r="FI5" s="1360">
        <f t="shared" ref="FI5:FN5" si="5">FH5+1</f>
        <v>26</v>
      </c>
      <c r="FJ5" s="1360">
        <f t="shared" si="5"/>
        <v>27</v>
      </c>
      <c r="FK5" s="1360">
        <f t="shared" si="5"/>
        <v>28</v>
      </c>
      <c r="FL5" s="1360">
        <f t="shared" si="5"/>
        <v>29</v>
      </c>
      <c r="FM5" s="1360">
        <f t="shared" si="5"/>
        <v>30</v>
      </c>
      <c r="FN5" s="1361">
        <f t="shared" si="5"/>
        <v>31</v>
      </c>
    </row>
    <row r="6" spans="2:170" ht="15">
      <c r="B6">
        <v>2</v>
      </c>
      <c r="C6" s="1355" t="s">
        <v>128</v>
      </c>
      <c r="D6" s="1043" t="s">
        <v>118</v>
      </c>
      <c r="E6" s="1355" t="s">
        <v>119</v>
      </c>
      <c r="F6" s="1356">
        <v>300</v>
      </c>
      <c r="G6" s="1356">
        <v>150</v>
      </c>
      <c r="H6" s="1356">
        <v>40</v>
      </c>
      <c r="I6" t="s">
        <v>129</v>
      </c>
      <c r="J6" s="1357" t="s">
        <v>54</v>
      </c>
      <c r="K6" s="1358"/>
      <c r="M6" s="1362" t="str">
        <f ca="1">Q6&amp;R6</f>
        <v>MKC_PB仕上げ計画</v>
      </c>
      <c r="N6" s="1362" t="str">
        <f ca="1">VLOOKUP(テーブル3[[#This Row],[列3]],テーブル1[[#All],[機種・部品]:[シート]],2,FALSE)</f>
        <v>MKC①</v>
      </c>
      <c r="O6" s="1362" t="str">
        <f ca="1">VLOOKUP(テーブル3[[#This Row],[列3]],テーブル1[[#All],[機種・部品]:[参照セル]],3,FALSE)</f>
        <v>$F$162:$AL$191</v>
      </c>
      <c r="P6" s="1363">
        <v>1</v>
      </c>
      <c r="Q6" s="1364" t="str">
        <f ca="1">IF(OFFSET(テーブル1[[#Headers],[機種・部品]],P6,0)=0,"",OFFSET(テーブル1[[#Headers],[機種・部品]],P6,0))</f>
        <v>MKC_PB</v>
      </c>
      <c r="R6" s="1363" t="str">
        <f>J7</f>
        <v>仕上げ計画</v>
      </c>
      <c r="S6" s="1365">
        <f ca="1">SUM(T6:AX6)</f>
        <v>576</v>
      </c>
      <c r="T6" s="1363">
        <f t="shared" ref="T6:AI21" ca="1" si="6">IFERROR(VLOOKUP($M6,INDIRECT($N6&amp;"!"&amp;$O6,TRUE),T$5+$T$3,FALSE),"")</f>
        <v>0</v>
      </c>
      <c r="U6" s="1363">
        <f t="shared" ca="1" si="6"/>
        <v>0</v>
      </c>
      <c r="V6" s="1363">
        <f t="shared" ca="1" si="6"/>
        <v>0</v>
      </c>
      <c r="W6" s="1363">
        <f t="shared" ca="1" si="6"/>
        <v>0</v>
      </c>
      <c r="X6" s="1363">
        <f t="shared" ca="1" si="6"/>
        <v>0</v>
      </c>
      <c r="Y6" s="1363">
        <f t="shared" ca="1" si="6"/>
        <v>0</v>
      </c>
      <c r="Z6" s="1363">
        <f t="shared" ca="1" si="6"/>
        <v>24</v>
      </c>
      <c r="AA6" s="1363">
        <f t="shared" ca="1" si="6"/>
        <v>24</v>
      </c>
      <c r="AB6" s="1363">
        <f t="shared" ca="1" si="6"/>
        <v>0</v>
      </c>
      <c r="AC6" s="1363">
        <f t="shared" ca="1" si="6"/>
        <v>0</v>
      </c>
      <c r="AD6" s="1363">
        <f t="shared" ca="1" si="6"/>
        <v>60</v>
      </c>
      <c r="AE6" s="1363">
        <f t="shared" ca="1" si="6"/>
        <v>60</v>
      </c>
      <c r="AF6" s="1363">
        <f t="shared" ca="1" si="6"/>
        <v>60</v>
      </c>
      <c r="AG6" s="1363">
        <f t="shared" ca="1" si="6"/>
        <v>72</v>
      </c>
      <c r="AH6" s="1363">
        <f t="shared" ca="1" si="6"/>
        <v>72</v>
      </c>
      <c r="AI6" s="1363">
        <f t="shared" ca="1" si="6"/>
        <v>0</v>
      </c>
      <c r="AJ6" s="1363">
        <f t="shared" ref="AJ6:AX20" ca="1" si="7">IFERROR(VLOOKUP($M6,INDIRECT($N6&amp;"!"&amp;$O6,TRUE),AJ$5+$T$3,FALSE),"")</f>
        <v>0</v>
      </c>
      <c r="AK6" s="1363">
        <f t="shared" ca="1" si="7"/>
        <v>24</v>
      </c>
      <c r="AL6" s="1363">
        <f t="shared" ca="1" si="7"/>
        <v>0</v>
      </c>
      <c r="AM6" s="1363">
        <f t="shared" ca="1" si="7"/>
        <v>0</v>
      </c>
      <c r="AN6" s="1363">
        <f t="shared" ca="1" si="7"/>
        <v>0</v>
      </c>
      <c r="AO6" s="1363">
        <f t="shared" ca="1" si="7"/>
        <v>0</v>
      </c>
      <c r="AP6" s="1363">
        <f t="shared" ca="1" si="7"/>
        <v>0</v>
      </c>
      <c r="AQ6" s="1363">
        <f t="shared" ca="1" si="7"/>
        <v>0</v>
      </c>
      <c r="AR6" s="1363">
        <f t="shared" ca="1" si="7"/>
        <v>48</v>
      </c>
      <c r="AS6" s="1363">
        <f t="shared" ca="1" si="7"/>
        <v>48</v>
      </c>
      <c r="AT6" s="1363">
        <f t="shared" ca="1" si="7"/>
        <v>48</v>
      </c>
      <c r="AU6" s="1363">
        <f t="shared" ca="1" si="7"/>
        <v>36</v>
      </c>
      <c r="AV6" s="1363">
        <f t="shared" ca="1" si="7"/>
        <v>0</v>
      </c>
      <c r="AW6" s="1363">
        <f t="shared" ca="1" si="7"/>
        <v>0</v>
      </c>
      <c r="AX6" s="1363">
        <f t="shared" ca="1" si="7"/>
        <v>0</v>
      </c>
      <c r="BA6" s="92">
        <f ca="1">SUM(BC6:CG6)</f>
        <v>5082</v>
      </c>
      <c r="BB6" t="str">
        <f>J7</f>
        <v>仕上げ計画</v>
      </c>
      <c r="BC6" s="92">
        <f t="shared" ref="BC6:BR9" ca="1" si="8">SUMIF($R$6:$R$75,$BB6,T$6:T$75)</f>
        <v>0</v>
      </c>
      <c r="BD6" s="92">
        <f t="shared" ca="1" si="8"/>
        <v>0</v>
      </c>
      <c r="BE6" s="92">
        <f t="shared" ca="1" si="8"/>
        <v>0</v>
      </c>
      <c r="BF6" s="92">
        <f t="shared" ca="1" si="8"/>
        <v>0</v>
      </c>
      <c r="BG6" s="92">
        <f t="shared" ca="1" si="8"/>
        <v>0</v>
      </c>
      <c r="BH6" s="92">
        <f t="shared" ca="1" si="8"/>
        <v>148</v>
      </c>
      <c r="BI6" s="92">
        <f t="shared" ca="1" si="8"/>
        <v>204</v>
      </c>
      <c r="BJ6" s="92">
        <f t="shared" ca="1" si="8"/>
        <v>204</v>
      </c>
      <c r="BK6" s="92">
        <f t="shared" ca="1" si="8"/>
        <v>0</v>
      </c>
      <c r="BL6" s="92">
        <f t="shared" ca="1" si="8"/>
        <v>0</v>
      </c>
      <c r="BM6" s="92">
        <f t="shared" ca="1" si="8"/>
        <v>456</v>
      </c>
      <c r="BN6" s="92">
        <f t="shared" ca="1" si="8"/>
        <v>208</v>
      </c>
      <c r="BO6" s="92">
        <f t="shared" ca="1" si="8"/>
        <v>354</v>
      </c>
      <c r="BP6" s="92">
        <f t="shared" ca="1" si="8"/>
        <v>394</v>
      </c>
      <c r="BQ6" s="92">
        <f t="shared" ca="1" si="8"/>
        <v>450</v>
      </c>
      <c r="BR6" s="92">
        <f t="shared" ca="1" si="8"/>
        <v>50</v>
      </c>
      <c r="BS6" s="92">
        <f t="shared" ref="BS6:CG9" ca="1" si="9">SUMIF($R$6:$R$75,$BB6,AJ$6:AJ$75)</f>
        <v>32</v>
      </c>
      <c r="BT6" s="92">
        <f t="shared" ca="1" si="9"/>
        <v>370</v>
      </c>
      <c r="BU6" s="92">
        <f t="shared" ca="1" si="9"/>
        <v>382</v>
      </c>
      <c r="BV6" s="92">
        <f t="shared" ca="1" si="9"/>
        <v>298</v>
      </c>
      <c r="BW6" s="92">
        <f t="shared" ca="1" si="9"/>
        <v>238</v>
      </c>
      <c r="BX6" s="92">
        <f t="shared" ca="1" si="9"/>
        <v>214</v>
      </c>
      <c r="BY6" s="92">
        <f t="shared" ca="1" si="9"/>
        <v>18</v>
      </c>
      <c r="BZ6" s="92">
        <f t="shared" ca="1" si="9"/>
        <v>0</v>
      </c>
      <c r="CA6" s="92">
        <f t="shared" ca="1" si="9"/>
        <v>270</v>
      </c>
      <c r="CB6" s="92">
        <f t="shared" ca="1" si="9"/>
        <v>318</v>
      </c>
      <c r="CC6" s="92">
        <f t="shared" ca="1" si="9"/>
        <v>210</v>
      </c>
      <c r="CD6" s="92">
        <f t="shared" ca="1" si="9"/>
        <v>150</v>
      </c>
      <c r="CE6" s="92">
        <f t="shared" ca="1" si="9"/>
        <v>114</v>
      </c>
      <c r="CF6" s="92">
        <f t="shared" ca="1" si="9"/>
        <v>0</v>
      </c>
      <c r="CG6" s="92">
        <f t="shared" ca="1" si="9"/>
        <v>0</v>
      </c>
      <c r="CP6" s="1365">
        <v>240</v>
      </c>
      <c r="CQ6" s="1363" t="s">
        <v>130</v>
      </c>
      <c r="CR6" s="1363">
        <v>1</v>
      </c>
      <c r="CT6" s="1366" t="s">
        <v>131</v>
      </c>
      <c r="CU6" s="1363">
        <v>0</v>
      </c>
      <c r="CV6" s="1363">
        <v>0</v>
      </c>
      <c r="CW6" s="1363">
        <v>0</v>
      </c>
      <c r="CX6" s="1363">
        <v>0</v>
      </c>
      <c r="CY6" s="1363">
        <v>0</v>
      </c>
      <c r="CZ6" s="1363">
        <v>0</v>
      </c>
      <c r="DA6" s="1363">
        <v>24</v>
      </c>
      <c r="DB6" s="1363">
        <v>0</v>
      </c>
      <c r="DC6" s="1363">
        <v>0</v>
      </c>
      <c r="DD6" s="1363">
        <v>0</v>
      </c>
      <c r="DE6" s="1363">
        <v>0</v>
      </c>
      <c r="DF6" s="1363">
        <v>0</v>
      </c>
      <c r="DG6" s="1363">
        <v>0</v>
      </c>
      <c r="DH6" s="1363">
        <v>0</v>
      </c>
      <c r="DI6" s="1363">
        <v>0</v>
      </c>
      <c r="DJ6" s="1363">
        <v>0</v>
      </c>
      <c r="DK6" s="1363">
        <v>0</v>
      </c>
      <c r="DL6" s="1363">
        <v>0</v>
      </c>
      <c r="DM6" s="1363">
        <v>24</v>
      </c>
      <c r="DN6" s="1363">
        <v>0</v>
      </c>
      <c r="DO6" s="1363">
        <v>0</v>
      </c>
      <c r="DP6" s="1363">
        <v>0</v>
      </c>
      <c r="DQ6" s="1363">
        <v>12</v>
      </c>
      <c r="DR6" s="1363">
        <v>0</v>
      </c>
      <c r="DS6" s="1363">
        <v>12</v>
      </c>
      <c r="DT6" s="1363">
        <v>12</v>
      </c>
      <c r="DU6" s="1363">
        <v>36</v>
      </c>
      <c r="DV6" s="1363">
        <v>60</v>
      </c>
      <c r="DW6" s="1363">
        <v>60</v>
      </c>
      <c r="DX6" s="1363">
        <v>0</v>
      </c>
      <c r="DY6" s="1363" t="s">
        <v>132</v>
      </c>
      <c r="EC6" t="str" cm="1">
        <f t="array" aca="1" ref="EC6:FN21" ca="1">_xlfn._xlws.FILTER($M$6:$AX$159,$R$6:$R$159=$J$7,"")</f>
        <v>MKC_PB仕上げ計画</v>
      </c>
      <c r="ED6" t="str">
        <f ca="1"/>
        <v>MKC①</v>
      </c>
      <c r="EE6" t="str">
        <f ca="1"/>
        <v>$F$162:$AL$191</v>
      </c>
      <c r="EF6">
        <f ca="1"/>
        <v>1</v>
      </c>
      <c r="EG6" t="str">
        <f ca="1"/>
        <v>MKC_PB</v>
      </c>
      <c r="EH6" t="str">
        <f ca="1"/>
        <v>仕上げ計画</v>
      </c>
      <c r="EI6">
        <f ca="1"/>
        <v>576</v>
      </c>
      <c r="EJ6">
        <f ca="1"/>
        <v>0</v>
      </c>
      <c r="EK6">
        <f ca="1"/>
        <v>0</v>
      </c>
      <c r="EL6">
        <f ca="1"/>
        <v>0</v>
      </c>
      <c r="EM6">
        <f ca="1"/>
        <v>0</v>
      </c>
      <c r="EN6">
        <f ca="1"/>
        <v>0</v>
      </c>
      <c r="EO6">
        <f ca="1"/>
        <v>0</v>
      </c>
      <c r="EP6">
        <f ca="1"/>
        <v>24</v>
      </c>
      <c r="EQ6">
        <f ca="1"/>
        <v>24</v>
      </c>
      <c r="ER6">
        <f ca="1"/>
        <v>0</v>
      </c>
      <c r="ES6">
        <f ca="1"/>
        <v>0</v>
      </c>
      <c r="ET6">
        <f ca="1"/>
        <v>60</v>
      </c>
      <c r="EU6">
        <f ca="1"/>
        <v>60</v>
      </c>
      <c r="EV6">
        <f ca="1"/>
        <v>60</v>
      </c>
      <c r="EW6">
        <f ca="1"/>
        <v>72</v>
      </c>
      <c r="EX6">
        <f ca="1"/>
        <v>72</v>
      </c>
      <c r="EY6">
        <f ca="1"/>
        <v>0</v>
      </c>
      <c r="EZ6">
        <f ca="1"/>
        <v>0</v>
      </c>
      <c r="FA6">
        <f ca="1"/>
        <v>24</v>
      </c>
      <c r="FB6">
        <f ca="1"/>
        <v>0</v>
      </c>
      <c r="FC6">
        <f ca="1"/>
        <v>0</v>
      </c>
      <c r="FD6">
        <f ca="1"/>
        <v>0</v>
      </c>
      <c r="FE6">
        <f ca="1"/>
        <v>0</v>
      </c>
      <c r="FF6">
        <f ca="1"/>
        <v>0</v>
      </c>
      <c r="FG6">
        <f ca="1"/>
        <v>0</v>
      </c>
      <c r="FH6">
        <f ca="1"/>
        <v>48</v>
      </c>
      <c r="FI6">
        <f ca="1"/>
        <v>48</v>
      </c>
      <c r="FJ6">
        <f ca="1"/>
        <v>48</v>
      </c>
      <c r="FK6">
        <f ca="1"/>
        <v>36</v>
      </c>
      <c r="FL6">
        <f ca="1"/>
        <v>0</v>
      </c>
      <c r="FM6">
        <f ca="1"/>
        <v>0</v>
      </c>
      <c r="FN6">
        <f ca="1"/>
        <v>0</v>
      </c>
    </row>
    <row r="7" spans="2:170" ht="15">
      <c r="B7">
        <v>3</v>
      </c>
      <c r="C7" s="1367" t="s">
        <v>133</v>
      </c>
      <c r="D7" s="1043" t="s">
        <v>118</v>
      </c>
      <c r="E7" s="1355" t="s">
        <v>119</v>
      </c>
      <c r="F7" s="1356">
        <v>300</v>
      </c>
      <c r="G7" s="1356">
        <v>150</v>
      </c>
      <c r="H7" s="1356">
        <v>40</v>
      </c>
      <c r="I7" t="s">
        <v>134</v>
      </c>
      <c r="J7" s="1357" t="s">
        <v>40</v>
      </c>
      <c r="K7" s="1358"/>
      <c r="M7" s="1362" t="str">
        <f t="shared" ref="M7:M70" ca="1" si="10">Q7&amp;R7</f>
        <v>MKC_PB仕上げ合格</v>
      </c>
      <c r="N7" s="1362" t="str">
        <f ca="1">VLOOKUP(テーブル3[[#This Row],[列3]],テーブル1[[#All],[機種・部品]:[シート]],2,FALSE)</f>
        <v>MKC①</v>
      </c>
      <c r="O7" s="1362" t="str">
        <f ca="1">VLOOKUP(テーブル3[[#This Row],[列3]],テーブル1[[#All],[機種・部品]:[参照セル]],3,FALSE)</f>
        <v>$F$162:$AL$191</v>
      </c>
      <c r="P7" s="1363">
        <f>P6</f>
        <v>1</v>
      </c>
      <c r="Q7" s="1364" t="str">
        <f ca="1">IF(OFFSET(テーブル1[[#Headers],[機種・部品]],P7,0)=0,"",OFFSET(テーブル1[[#Headers],[機種・部品]],P7,0))</f>
        <v>MKC_PB</v>
      </c>
      <c r="R7" s="1368" t="str">
        <f>J8</f>
        <v>仕上げ合格</v>
      </c>
      <c r="S7" s="1365">
        <f t="shared" ref="S7:S70" ca="1" si="11">SUM(T7:AX7)</f>
        <v>540</v>
      </c>
      <c r="T7" s="1363">
        <f t="shared" ca="1" si="6"/>
        <v>0</v>
      </c>
      <c r="U7" s="1363">
        <f t="shared" ca="1" si="6"/>
        <v>0</v>
      </c>
      <c r="V7" s="1363">
        <f t="shared" ca="1" si="6"/>
        <v>0</v>
      </c>
      <c r="W7" s="1363">
        <f t="shared" ca="1" si="6"/>
        <v>0</v>
      </c>
      <c r="X7" s="1363">
        <f t="shared" ca="1" si="6"/>
        <v>0</v>
      </c>
      <c r="Y7" s="1363">
        <f t="shared" ca="1" si="6"/>
        <v>0</v>
      </c>
      <c r="Z7" s="1363">
        <f t="shared" ca="1" si="6"/>
        <v>0</v>
      </c>
      <c r="AA7" s="1363">
        <f t="shared" ca="1" si="6"/>
        <v>24</v>
      </c>
      <c r="AB7" s="1363">
        <f t="shared" ca="1" si="6"/>
        <v>0</v>
      </c>
      <c r="AC7" s="1363">
        <f t="shared" ca="1" si="6"/>
        <v>0</v>
      </c>
      <c r="AD7" s="1363">
        <f t="shared" ca="1" si="6"/>
        <v>60</v>
      </c>
      <c r="AE7" s="1363">
        <f t="shared" ca="1" si="6"/>
        <v>60</v>
      </c>
      <c r="AF7" s="1363">
        <f t="shared" ca="1" si="6"/>
        <v>24</v>
      </c>
      <c r="AG7" s="1363">
        <f t="shared" ca="1" si="6"/>
        <v>108</v>
      </c>
      <c r="AH7" s="1363">
        <f t="shared" ca="1" si="6"/>
        <v>24</v>
      </c>
      <c r="AI7" s="1363">
        <f t="shared" ca="1" si="6"/>
        <v>0</v>
      </c>
      <c r="AJ7" s="1363">
        <f t="shared" ca="1" si="7"/>
        <v>0</v>
      </c>
      <c r="AK7" s="1363">
        <f t="shared" ca="1" si="7"/>
        <v>36</v>
      </c>
      <c r="AL7" s="1363">
        <f t="shared" ca="1" si="7"/>
        <v>24</v>
      </c>
      <c r="AM7" s="1363">
        <f t="shared" ca="1" si="7"/>
        <v>0</v>
      </c>
      <c r="AN7" s="1363">
        <f t="shared" ca="1" si="7"/>
        <v>0</v>
      </c>
      <c r="AO7" s="1363">
        <f t="shared" ca="1" si="7"/>
        <v>0</v>
      </c>
      <c r="AP7" s="1363">
        <f t="shared" ca="1" si="7"/>
        <v>0</v>
      </c>
      <c r="AQ7" s="1363">
        <f t="shared" ca="1" si="7"/>
        <v>0</v>
      </c>
      <c r="AR7" s="1363">
        <f t="shared" ca="1" si="7"/>
        <v>48</v>
      </c>
      <c r="AS7" s="1363">
        <f t="shared" ca="1" si="7"/>
        <v>48</v>
      </c>
      <c r="AT7" s="1363">
        <f t="shared" ca="1" si="7"/>
        <v>48</v>
      </c>
      <c r="AU7" s="1363">
        <f t="shared" ca="1" si="7"/>
        <v>36</v>
      </c>
      <c r="AV7" s="1363">
        <f t="shared" ca="1" si="7"/>
        <v>0</v>
      </c>
      <c r="AW7" s="1363">
        <f t="shared" ca="1" si="7"/>
        <v>0</v>
      </c>
      <c r="AX7" s="1363">
        <f t="shared" ca="1" si="7"/>
        <v>0</v>
      </c>
      <c r="BA7" s="92">
        <f ca="1">SUM(BC7:CG7)</f>
        <v>4131</v>
      </c>
      <c r="BB7" t="str">
        <f>J8</f>
        <v>仕上げ合格</v>
      </c>
      <c r="BC7" s="92">
        <f t="shared" ca="1" si="8"/>
        <v>0</v>
      </c>
      <c r="BD7" s="92">
        <f t="shared" ca="1" si="8"/>
        <v>0</v>
      </c>
      <c r="BE7" s="92">
        <f t="shared" ca="1" si="8"/>
        <v>0</v>
      </c>
      <c r="BF7" s="92">
        <f t="shared" ca="1" si="8"/>
        <v>0</v>
      </c>
      <c r="BG7" s="92">
        <f t="shared" ca="1" si="8"/>
        <v>0</v>
      </c>
      <c r="BH7" s="92">
        <f t="shared" ca="1" si="8"/>
        <v>100</v>
      </c>
      <c r="BI7" s="92">
        <f t="shared" ca="1" si="8"/>
        <v>310</v>
      </c>
      <c r="BJ7" s="92">
        <f t="shared" ca="1" si="8"/>
        <v>138</v>
      </c>
      <c r="BK7" s="92">
        <f t="shared" ca="1" si="8"/>
        <v>0</v>
      </c>
      <c r="BL7" s="92">
        <f t="shared" ca="1" si="8"/>
        <v>0</v>
      </c>
      <c r="BM7" s="92">
        <f t="shared" ca="1" si="8"/>
        <v>268</v>
      </c>
      <c r="BN7" s="92">
        <f t="shared" ca="1" si="8"/>
        <v>250</v>
      </c>
      <c r="BO7" s="92">
        <f t="shared" ca="1" si="8"/>
        <v>178</v>
      </c>
      <c r="BP7" s="92">
        <f t="shared" ca="1" si="8"/>
        <v>330</v>
      </c>
      <c r="BQ7" s="92">
        <f t="shared" ca="1" si="8"/>
        <v>75</v>
      </c>
      <c r="BR7" s="92">
        <f t="shared" ca="1" si="8"/>
        <v>0</v>
      </c>
      <c r="BS7" s="92">
        <f t="shared" ca="1" si="9"/>
        <v>0</v>
      </c>
      <c r="BT7" s="92">
        <f t="shared" ca="1" si="9"/>
        <v>340</v>
      </c>
      <c r="BU7" s="92">
        <f t="shared" ca="1" si="9"/>
        <v>184</v>
      </c>
      <c r="BV7" s="92">
        <f t="shared" ca="1" si="9"/>
        <v>222</v>
      </c>
      <c r="BW7" s="92">
        <f t="shared" ca="1" si="9"/>
        <v>166</v>
      </c>
      <c r="BX7" s="92">
        <f t="shared" ca="1" si="9"/>
        <v>322</v>
      </c>
      <c r="BY7" s="92">
        <f t="shared" ca="1" si="9"/>
        <v>42</v>
      </c>
      <c r="BZ7" s="92">
        <f t="shared" ca="1" si="9"/>
        <v>24</v>
      </c>
      <c r="CA7" s="92">
        <f t="shared" ca="1" si="9"/>
        <v>318</v>
      </c>
      <c r="CB7" s="92">
        <f t="shared" ca="1" si="9"/>
        <v>390</v>
      </c>
      <c r="CC7" s="92">
        <f t="shared" ca="1" si="9"/>
        <v>210</v>
      </c>
      <c r="CD7" s="92">
        <f t="shared" ca="1" si="9"/>
        <v>150</v>
      </c>
      <c r="CE7" s="92">
        <f t="shared" ca="1" si="9"/>
        <v>114</v>
      </c>
      <c r="CF7" s="92">
        <f t="shared" ca="1" si="9"/>
        <v>0</v>
      </c>
      <c r="CG7" s="92">
        <f t="shared" ca="1" si="9"/>
        <v>0</v>
      </c>
      <c r="CP7" s="1365">
        <v>1056</v>
      </c>
      <c r="CQ7" s="1363" t="s">
        <v>135</v>
      </c>
      <c r="CR7" s="1363">
        <v>2</v>
      </c>
      <c r="CT7" s="1366" t="s">
        <v>136</v>
      </c>
      <c r="CU7" s="1363">
        <v>0</v>
      </c>
      <c r="CV7" s="1363">
        <v>0</v>
      </c>
      <c r="CW7" s="1363">
        <v>0</v>
      </c>
      <c r="CX7" s="1363">
        <v>64</v>
      </c>
      <c r="CY7" s="1363">
        <v>64</v>
      </c>
      <c r="CZ7" s="1363">
        <v>96</v>
      </c>
      <c r="DA7" s="1363">
        <v>96</v>
      </c>
      <c r="DB7" s="1363">
        <v>96</v>
      </c>
      <c r="DC7" s="1363">
        <v>0</v>
      </c>
      <c r="DD7" s="1363">
        <v>0</v>
      </c>
      <c r="DE7" s="1363">
        <v>64</v>
      </c>
      <c r="DF7" s="1363">
        <v>64</v>
      </c>
      <c r="DG7" s="1363">
        <v>64</v>
      </c>
      <c r="DH7" s="1363">
        <v>32</v>
      </c>
      <c r="DI7" s="1363">
        <v>0</v>
      </c>
      <c r="DJ7" s="1363">
        <v>0</v>
      </c>
      <c r="DK7" s="1363">
        <v>0</v>
      </c>
      <c r="DL7" s="1363">
        <v>32</v>
      </c>
      <c r="DM7" s="1363">
        <v>96</v>
      </c>
      <c r="DN7" s="1363">
        <v>64</v>
      </c>
      <c r="DO7" s="1363">
        <v>64</v>
      </c>
      <c r="DP7" s="1363">
        <v>32</v>
      </c>
      <c r="DQ7" s="1363">
        <v>0</v>
      </c>
      <c r="DR7" s="1363">
        <v>0</v>
      </c>
      <c r="DS7" s="1363">
        <v>64</v>
      </c>
      <c r="DT7" s="1363">
        <v>0</v>
      </c>
      <c r="DU7" s="1363">
        <v>0</v>
      </c>
      <c r="DV7" s="1363">
        <v>0</v>
      </c>
      <c r="DW7" s="1363">
        <v>64</v>
      </c>
      <c r="DX7" s="1363">
        <v>0</v>
      </c>
      <c r="DY7" s="1363" t="s">
        <v>132</v>
      </c>
      <c r="EC7" t="str">
        <f ca="1"/>
        <v>MKC_FF仕上げ計画</v>
      </c>
      <c r="ED7" t="str">
        <f ca="1"/>
        <v>MKC①</v>
      </c>
      <c r="EE7" t="str">
        <f ca="1"/>
        <v>$F$162:$AL$191</v>
      </c>
      <c r="EF7">
        <f ca="1"/>
        <v>2</v>
      </c>
      <c r="EG7" t="str">
        <f ca="1"/>
        <v>MKC_FF</v>
      </c>
      <c r="EH7" t="str">
        <f ca="1"/>
        <v>仕上げ計画</v>
      </c>
      <c r="EI7">
        <f ca="1"/>
        <v>1536</v>
      </c>
      <c r="EJ7">
        <f ca="1"/>
        <v>0</v>
      </c>
      <c r="EK7">
        <f ca="1"/>
        <v>0</v>
      </c>
      <c r="EL7">
        <f ca="1"/>
        <v>0</v>
      </c>
      <c r="EM7">
        <f ca="1"/>
        <v>0</v>
      </c>
      <c r="EN7">
        <f ca="1"/>
        <v>0</v>
      </c>
      <c r="EO7">
        <f ca="1"/>
        <v>64</v>
      </c>
      <c r="EP7">
        <f ca="1"/>
        <v>96</v>
      </c>
      <c r="EQ7">
        <f ca="1"/>
        <v>96</v>
      </c>
      <c r="ER7">
        <f ca="1"/>
        <v>0</v>
      </c>
      <c r="ES7">
        <f ca="1"/>
        <v>0</v>
      </c>
      <c r="ET7">
        <f ca="1"/>
        <v>96</v>
      </c>
      <c r="EU7">
        <f ca="1"/>
        <v>64</v>
      </c>
      <c r="EV7">
        <f ca="1"/>
        <v>96</v>
      </c>
      <c r="EW7">
        <f ca="1"/>
        <v>64</v>
      </c>
      <c r="EX7">
        <f ca="1"/>
        <v>96</v>
      </c>
      <c r="EY7">
        <f ca="1"/>
        <v>32</v>
      </c>
      <c r="EZ7">
        <f ca="1"/>
        <v>32</v>
      </c>
      <c r="FA7">
        <f ca="1"/>
        <v>64</v>
      </c>
      <c r="FB7">
        <f ca="1"/>
        <v>64</v>
      </c>
      <c r="FC7">
        <f ca="1"/>
        <v>64</v>
      </c>
      <c r="FD7">
        <f ca="1"/>
        <v>64</v>
      </c>
      <c r="FE7">
        <f ca="1"/>
        <v>64</v>
      </c>
      <c r="FF7">
        <f ca="1"/>
        <v>0</v>
      </c>
      <c r="FG7">
        <f ca="1"/>
        <v>0</v>
      </c>
      <c r="FH7">
        <f ca="1"/>
        <v>96</v>
      </c>
      <c r="FI7">
        <f ca="1"/>
        <v>96</v>
      </c>
      <c r="FJ7">
        <f ca="1"/>
        <v>96</v>
      </c>
      <c r="FK7">
        <f ca="1"/>
        <v>96</v>
      </c>
      <c r="FL7">
        <f ca="1"/>
        <v>96</v>
      </c>
      <c r="FM7">
        <f ca="1"/>
        <v>0</v>
      </c>
      <c r="FN7">
        <f ca="1"/>
        <v>0</v>
      </c>
    </row>
    <row r="8" spans="2:170" ht="15">
      <c r="B8">
        <v>4</v>
      </c>
      <c r="C8" s="1355" t="s">
        <v>137</v>
      </c>
      <c r="D8" t="s">
        <v>138</v>
      </c>
      <c r="E8" s="1355" t="s">
        <v>139</v>
      </c>
      <c r="F8" s="1356">
        <v>300</v>
      </c>
      <c r="G8" s="1356">
        <v>150</v>
      </c>
      <c r="H8" s="1356">
        <v>40</v>
      </c>
      <c r="I8" t="s">
        <v>9</v>
      </c>
      <c r="J8" s="1369" t="s">
        <v>140</v>
      </c>
      <c r="K8" s="1370"/>
      <c r="M8" s="1362" t="str">
        <f t="shared" ca="1" si="10"/>
        <v>MKC_PB良品計画</v>
      </c>
      <c r="N8" s="1362" t="str">
        <f ca="1">VLOOKUP(テーブル3[[#This Row],[列3]],テーブル1[[#All],[機種・部品]:[シート]],2,FALSE)</f>
        <v>MKC①</v>
      </c>
      <c r="O8" s="1362" t="str">
        <f ca="1">VLOOKUP(テーブル3[[#This Row],[列3]],テーブル1[[#All],[機種・部品]:[参照セル]],3,FALSE)</f>
        <v>$F$162:$AL$191</v>
      </c>
      <c r="P8" s="1363">
        <f>P6</f>
        <v>1</v>
      </c>
      <c r="Q8" s="1364" t="str">
        <f ca="1">IF(OFFSET(テーブル1[[#Headers],[機種・部品]],P8,0)=0,"",OFFSET(テーブル1[[#Headers],[機種・部品]],P8,0))</f>
        <v>MKC_PB</v>
      </c>
      <c r="R8" s="1363" t="str">
        <f>J9</f>
        <v>良品計画</v>
      </c>
      <c r="S8" s="1365">
        <f t="shared" ca="1" si="11"/>
        <v>930</v>
      </c>
      <c r="T8" s="1363">
        <f t="shared" ca="1" si="6"/>
        <v>0</v>
      </c>
      <c r="U8" s="1363">
        <f t="shared" ca="1" si="6"/>
        <v>0</v>
      </c>
      <c r="V8" s="1363">
        <f t="shared" ca="1" si="6"/>
        <v>0</v>
      </c>
      <c r="W8" s="1363">
        <f t="shared" ca="1" si="6"/>
        <v>0</v>
      </c>
      <c r="X8" s="1363">
        <f t="shared" ca="1" si="6"/>
        <v>0</v>
      </c>
      <c r="Y8" s="1363">
        <f t="shared" ca="1" si="6"/>
        <v>0</v>
      </c>
      <c r="Z8" s="1363">
        <f t="shared" ca="1" si="6"/>
        <v>0</v>
      </c>
      <c r="AA8" s="1363">
        <f t="shared" ca="1" si="6"/>
        <v>0</v>
      </c>
      <c r="AB8" s="1363">
        <f t="shared" ca="1" si="6"/>
        <v>0</v>
      </c>
      <c r="AC8" s="1363">
        <f t="shared" ca="1" si="6"/>
        <v>0</v>
      </c>
      <c r="AD8" s="1363">
        <f t="shared" ca="1" si="6"/>
        <v>0</v>
      </c>
      <c r="AE8" s="1363">
        <f t="shared" ca="1" si="6"/>
        <v>0</v>
      </c>
      <c r="AF8" s="1363">
        <f t="shared" ca="1" si="6"/>
        <v>0</v>
      </c>
      <c r="AG8" s="1363">
        <f t="shared" ca="1" si="6"/>
        <v>0</v>
      </c>
      <c r="AH8" s="1363">
        <f t="shared" ca="1" si="6"/>
        <v>0</v>
      </c>
      <c r="AI8" s="1363">
        <f t="shared" ca="1" si="6"/>
        <v>60</v>
      </c>
      <c r="AJ8" s="1363">
        <f t="shared" ca="1" si="7"/>
        <v>180</v>
      </c>
      <c r="AK8" s="1363">
        <f t="shared" ca="1" si="7"/>
        <v>180</v>
      </c>
      <c r="AL8" s="1363">
        <f t="shared" ca="1" si="7"/>
        <v>110</v>
      </c>
      <c r="AM8" s="1363">
        <f t="shared" ca="1" si="7"/>
        <v>30</v>
      </c>
      <c r="AN8" s="1363">
        <f t="shared" ca="1" si="7"/>
        <v>0</v>
      </c>
      <c r="AO8" s="1363">
        <f t="shared" ca="1" si="7"/>
        <v>0</v>
      </c>
      <c r="AP8" s="1363">
        <f t="shared" ca="1" si="7"/>
        <v>0</v>
      </c>
      <c r="AQ8" s="1363">
        <f t="shared" ca="1" si="7"/>
        <v>0</v>
      </c>
      <c r="AR8" s="1363">
        <f t="shared" ca="1" si="7"/>
        <v>0</v>
      </c>
      <c r="AS8" s="1363">
        <f t="shared" ca="1" si="7"/>
        <v>0</v>
      </c>
      <c r="AT8" s="1363">
        <f t="shared" ca="1" si="7"/>
        <v>0</v>
      </c>
      <c r="AU8" s="1363">
        <f t="shared" ca="1" si="7"/>
        <v>30</v>
      </c>
      <c r="AV8" s="1363">
        <f t="shared" ca="1" si="7"/>
        <v>180</v>
      </c>
      <c r="AW8" s="1363">
        <f t="shared" ca="1" si="7"/>
        <v>160</v>
      </c>
      <c r="AX8" s="1363">
        <f t="shared" ca="1" si="7"/>
        <v>0</v>
      </c>
      <c r="BA8" s="92">
        <f ca="1">SUM(BC8:CG8)</f>
        <v>4540</v>
      </c>
      <c r="BB8" t="str">
        <f>J9</f>
        <v>良品計画</v>
      </c>
      <c r="BC8" s="92">
        <f t="shared" ca="1" si="8"/>
        <v>0</v>
      </c>
      <c r="BD8" s="92">
        <f t="shared" ca="1" si="8"/>
        <v>0</v>
      </c>
      <c r="BE8" s="92">
        <f t="shared" ca="1" si="8"/>
        <v>0</v>
      </c>
      <c r="BF8" s="92">
        <f t="shared" ca="1" si="8"/>
        <v>0</v>
      </c>
      <c r="BG8" s="92">
        <f t="shared" ca="1" si="8"/>
        <v>0</v>
      </c>
      <c r="BH8" s="92">
        <f t="shared" ca="1" si="8"/>
        <v>0</v>
      </c>
      <c r="BI8" s="92">
        <f t="shared" ca="1" si="8"/>
        <v>0</v>
      </c>
      <c r="BJ8" s="92">
        <f t="shared" ca="1" si="8"/>
        <v>0</v>
      </c>
      <c r="BK8" s="92">
        <f t="shared" ca="1" si="8"/>
        <v>140</v>
      </c>
      <c r="BL8" s="92">
        <f t="shared" ca="1" si="8"/>
        <v>140</v>
      </c>
      <c r="BM8" s="92">
        <f t="shared" ca="1" si="8"/>
        <v>140</v>
      </c>
      <c r="BN8" s="92">
        <f t="shared" ca="1" si="8"/>
        <v>130</v>
      </c>
      <c r="BO8" s="92">
        <f t="shared" ca="1" si="8"/>
        <v>150</v>
      </c>
      <c r="BP8" s="92">
        <f t="shared" ca="1" si="8"/>
        <v>180</v>
      </c>
      <c r="BQ8" s="92">
        <f t="shared" ca="1" si="8"/>
        <v>270</v>
      </c>
      <c r="BR8" s="92">
        <f t="shared" ca="1" si="8"/>
        <v>340</v>
      </c>
      <c r="BS8" s="92">
        <f t="shared" ca="1" si="9"/>
        <v>360</v>
      </c>
      <c r="BT8" s="92">
        <f t="shared" ca="1" si="9"/>
        <v>180</v>
      </c>
      <c r="BU8" s="92">
        <f t="shared" ca="1" si="9"/>
        <v>110</v>
      </c>
      <c r="BV8" s="92">
        <f t="shared" ca="1" si="9"/>
        <v>160</v>
      </c>
      <c r="BW8" s="92">
        <f t="shared" ca="1" si="9"/>
        <v>180</v>
      </c>
      <c r="BX8" s="92">
        <f t="shared" ca="1" si="9"/>
        <v>160</v>
      </c>
      <c r="BY8" s="92">
        <f t="shared" ca="1" si="9"/>
        <v>0</v>
      </c>
      <c r="BZ8" s="92">
        <f t="shared" ca="1" si="9"/>
        <v>210</v>
      </c>
      <c r="CA8" s="92">
        <f t="shared" ca="1" si="9"/>
        <v>150</v>
      </c>
      <c r="CB8" s="92">
        <f t="shared" ca="1" si="9"/>
        <v>170</v>
      </c>
      <c r="CC8" s="92">
        <f t="shared" ca="1" si="9"/>
        <v>490</v>
      </c>
      <c r="CD8" s="92">
        <f t="shared" ca="1" si="9"/>
        <v>410</v>
      </c>
      <c r="CE8" s="92">
        <f t="shared" ca="1" si="9"/>
        <v>210</v>
      </c>
      <c r="CF8" s="92">
        <f t="shared" ca="1" si="9"/>
        <v>160</v>
      </c>
      <c r="CG8" s="92">
        <f t="shared" ca="1" si="9"/>
        <v>100</v>
      </c>
      <c r="CP8" s="1365">
        <v>810</v>
      </c>
      <c r="CQ8" s="1363" t="s">
        <v>141</v>
      </c>
      <c r="CR8" s="1363">
        <v>3</v>
      </c>
      <c r="CT8" s="1366" t="s">
        <v>142</v>
      </c>
      <c r="CU8" s="1363">
        <v>0</v>
      </c>
      <c r="CV8" s="1363">
        <v>0</v>
      </c>
      <c r="CW8" s="1363">
        <v>0</v>
      </c>
      <c r="CX8" s="1363">
        <v>72</v>
      </c>
      <c r="CY8" s="1363">
        <v>72</v>
      </c>
      <c r="CZ8" s="1363">
        <v>72</v>
      </c>
      <c r="DA8" s="1363">
        <v>90</v>
      </c>
      <c r="DB8" s="1363">
        <v>72</v>
      </c>
      <c r="DC8" s="1363">
        <v>18</v>
      </c>
      <c r="DD8" s="1363">
        <v>0</v>
      </c>
      <c r="DE8" s="1363">
        <v>36</v>
      </c>
      <c r="DF8" s="1363">
        <v>18</v>
      </c>
      <c r="DG8" s="1363">
        <v>36</v>
      </c>
      <c r="DH8" s="1363">
        <v>0</v>
      </c>
      <c r="DI8" s="1363">
        <v>0</v>
      </c>
      <c r="DJ8" s="1363">
        <v>0</v>
      </c>
      <c r="DK8" s="1363">
        <v>0</v>
      </c>
      <c r="DL8" s="1363">
        <v>36</v>
      </c>
      <c r="DM8" s="1363">
        <v>18</v>
      </c>
      <c r="DN8" s="1363">
        <v>0</v>
      </c>
      <c r="DO8" s="1363">
        <v>18</v>
      </c>
      <c r="DP8" s="1363">
        <v>36</v>
      </c>
      <c r="DQ8" s="1363">
        <v>18</v>
      </c>
      <c r="DR8" s="1363">
        <v>0</v>
      </c>
      <c r="DS8" s="1363">
        <v>54</v>
      </c>
      <c r="DT8" s="1363">
        <v>54</v>
      </c>
      <c r="DU8" s="1363">
        <v>54</v>
      </c>
      <c r="DV8" s="1363">
        <v>36</v>
      </c>
      <c r="DW8" s="1363">
        <v>0</v>
      </c>
      <c r="DX8" s="1363">
        <v>0</v>
      </c>
      <c r="DY8" s="1363" t="s">
        <v>132</v>
      </c>
      <c r="EC8" t="str">
        <f ca="1"/>
        <v>MKC_FL仕上げ計画</v>
      </c>
      <c r="ED8" t="str">
        <f ca="1"/>
        <v>MKC①</v>
      </c>
      <c r="EE8" t="str">
        <f ca="1"/>
        <v>$F$162:$AL$191</v>
      </c>
      <c r="EF8">
        <f ca="1"/>
        <v>3</v>
      </c>
      <c r="EG8" t="str">
        <f ca="1"/>
        <v>MKC_FL</v>
      </c>
      <c r="EH8" t="str">
        <f ca="1"/>
        <v>仕上げ計画</v>
      </c>
      <c r="EI8">
        <f ca="1"/>
        <v>450</v>
      </c>
      <c r="EJ8">
        <f ca="1"/>
        <v>0</v>
      </c>
      <c r="EK8">
        <f ca="1"/>
        <v>0</v>
      </c>
      <c r="EL8">
        <f ca="1"/>
        <v>0</v>
      </c>
      <c r="EM8">
        <f ca="1"/>
        <v>0</v>
      </c>
      <c r="EN8">
        <f ca="1"/>
        <v>0</v>
      </c>
      <c r="EO8">
        <f ca="1"/>
        <v>36</v>
      </c>
      <c r="EP8">
        <f ca="1"/>
        <v>36</v>
      </c>
      <c r="EQ8">
        <f ca="1"/>
        <v>36</v>
      </c>
      <c r="ER8">
        <f ca="1"/>
        <v>0</v>
      </c>
      <c r="ES8">
        <f ca="1"/>
        <v>0</v>
      </c>
      <c r="ET8">
        <f ca="1"/>
        <v>36</v>
      </c>
      <c r="EU8">
        <f ca="1"/>
        <v>36</v>
      </c>
      <c r="EV8">
        <f ca="1"/>
        <v>18</v>
      </c>
      <c r="EW8">
        <f ca="1"/>
        <v>18</v>
      </c>
      <c r="EX8">
        <f ca="1"/>
        <v>18</v>
      </c>
      <c r="EY8">
        <f ca="1"/>
        <v>18</v>
      </c>
      <c r="EZ8">
        <f ca="1"/>
        <v>0</v>
      </c>
      <c r="FA8">
        <f ca="1"/>
        <v>18</v>
      </c>
      <c r="FB8">
        <f ca="1"/>
        <v>18</v>
      </c>
      <c r="FC8">
        <f ca="1"/>
        <v>18</v>
      </c>
      <c r="FD8">
        <f ca="1"/>
        <v>18</v>
      </c>
      <c r="FE8">
        <f ca="1"/>
        <v>18</v>
      </c>
      <c r="FF8">
        <f ca="1"/>
        <v>18</v>
      </c>
      <c r="FG8">
        <f ca="1"/>
        <v>0</v>
      </c>
      <c r="FH8">
        <f ca="1"/>
        <v>18</v>
      </c>
      <c r="FI8">
        <f ca="1"/>
        <v>18</v>
      </c>
      <c r="FJ8">
        <f ca="1"/>
        <v>18</v>
      </c>
      <c r="FK8">
        <f ca="1"/>
        <v>18</v>
      </c>
      <c r="FL8">
        <f ca="1"/>
        <v>18</v>
      </c>
      <c r="FM8">
        <f ca="1"/>
        <v>0</v>
      </c>
      <c r="FN8">
        <f ca="1"/>
        <v>0</v>
      </c>
    </row>
    <row r="9" spans="2:170" ht="15">
      <c r="B9">
        <v>5</v>
      </c>
      <c r="C9" s="1355" t="s">
        <v>143</v>
      </c>
      <c r="D9" t="s">
        <v>138</v>
      </c>
      <c r="E9" s="1355" t="s">
        <v>139</v>
      </c>
      <c r="F9" s="1356">
        <v>300</v>
      </c>
      <c r="G9" s="1356">
        <v>150</v>
      </c>
      <c r="H9" s="1356">
        <v>40</v>
      </c>
      <c r="J9" s="1371" t="s">
        <v>144</v>
      </c>
      <c r="K9" s="1372"/>
      <c r="M9" s="1362" t="str">
        <f t="shared" ca="1" si="10"/>
        <v>MKC_PB良品実績</v>
      </c>
      <c r="N9" s="1362" t="str">
        <f ca="1">VLOOKUP(テーブル3[[#This Row],[列3]],テーブル1[[#All],[機種・部品]:[シート]],2,FALSE)</f>
        <v>MKC①</v>
      </c>
      <c r="O9" s="1362" t="str">
        <f ca="1">VLOOKUP(テーブル3[[#This Row],[列3]],テーブル1[[#All],[機種・部品]:[参照セル]],3,FALSE)</f>
        <v>$F$162:$AL$191</v>
      </c>
      <c r="P9" s="1363">
        <f t="shared" ref="P9:P14" si="12">P6</f>
        <v>1</v>
      </c>
      <c r="Q9" s="1364" t="str">
        <f ca="1">IF(OFFSET(テーブル1[[#Headers],[機種・部品]],P9,0)=0,"",OFFSET(テーブル1[[#Headers],[機種・部品]],P9,0))</f>
        <v>MKC_PB</v>
      </c>
      <c r="R9" s="1363" t="str">
        <f>J10</f>
        <v>良品実績</v>
      </c>
      <c r="S9" s="1365">
        <f t="shared" ca="1" si="11"/>
        <v>791</v>
      </c>
      <c r="T9" s="1363">
        <f t="shared" ca="1" si="6"/>
        <v>0</v>
      </c>
      <c r="U9" s="1363">
        <f t="shared" ca="1" si="6"/>
        <v>0</v>
      </c>
      <c r="V9" s="1363">
        <f t="shared" ca="1" si="6"/>
        <v>0</v>
      </c>
      <c r="W9" s="1363">
        <f t="shared" ca="1" si="6"/>
        <v>0</v>
      </c>
      <c r="X9" s="1363">
        <f t="shared" ca="1" si="6"/>
        <v>0</v>
      </c>
      <c r="Y9" s="1363">
        <f t="shared" ca="1" si="6"/>
        <v>0</v>
      </c>
      <c r="Z9" s="1363">
        <f t="shared" ca="1" si="6"/>
        <v>0</v>
      </c>
      <c r="AA9" s="1363">
        <f t="shared" ca="1" si="6"/>
        <v>0</v>
      </c>
      <c r="AB9" s="1363">
        <f t="shared" ca="1" si="6"/>
        <v>0</v>
      </c>
      <c r="AC9" s="1363">
        <f t="shared" ca="1" si="6"/>
        <v>0</v>
      </c>
      <c r="AD9" s="1363">
        <f t="shared" ca="1" si="6"/>
        <v>0</v>
      </c>
      <c r="AE9" s="1363">
        <f t="shared" ca="1" si="6"/>
        <v>0</v>
      </c>
      <c r="AF9" s="1363">
        <f t="shared" ca="1" si="6"/>
        <v>0</v>
      </c>
      <c r="AG9" s="1363">
        <f t="shared" ca="1" si="6"/>
        <v>0</v>
      </c>
      <c r="AH9" s="1363">
        <f t="shared" ca="1" si="6"/>
        <v>0</v>
      </c>
      <c r="AI9" s="1363">
        <f t="shared" ca="1" si="6"/>
        <v>32</v>
      </c>
      <c r="AJ9" s="1363">
        <f t="shared" ca="1" si="7"/>
        <v>176</v>
      </c>
      <c r="AK9" s="1363">
        <f t="shared" ca="1" si="7"/>
        <v>170</v>
      </c>
      <c r="AL9" s="1363">
        <f t="shared" ca="1" si="7"/>
        <v>67</v>
      </c>
      <c r="AM9" s="1363">
        <f t="shared" ca="1" si="7"/>
        <v>-1</v>
      </c>
      <c r="AN9" s="1363">
        <f t="shared" ca="1" si="7"/>
        <v>-23</v>
      </c>
      <c r="AO9" s="1363">
        <f t="shared" ca="1" si="7"/>
        <v>0</v>
      </c>
      <c r="AP9" s="1363">
        <f t="shared" ca="1" si="7"/>
        <v>0</v>
      </c>
      <c r="AQ9" s="1363">
        <f t="shared" ca="1" si="7"/>
        <v>0</v>
      </c>
      <c r="AR9" s="1363">
        <f t="shared" ca="1" si="7"/>
        <v>0</v>
      </c>
      <c r="AS9" s="1363">
        <f t="shared" ca="1" si="7"/>
        <v>0</v>
      </c>
      <c r="AT9" s="1363">
        <f t="shared" ca="1" si="7"/>
        <v>0</v>
      </c>
      <c r="AU9" s="1363">
        <f t="shared" ca="1" si="7"/>
        <v>30</v>
      </c>
      <c r="AV9" s="1363">
        <f t="shared" ca="1" si="7"/>
        <v>180</v>
      </c>
      <c r="AW9" s="1363">
        <f t="shared" ca="1" si="7"/>
        <v>160</v>
      </c>
      <c r="AX9" s="1363">
        <f t="shared" ca="1" si="7"/>
        <v>0</v>
      </c>
      <c r="BA9" s="92">
        <f ca="1">SUM(BC9:CG9)</f>
        <v>4207</v>
      </c>
      <c r="BB9" t="str">
        <f>J10</f>
        <v>良品実績</v>
      </c>
      <c r="BC9" s="92">
        <f t="shared" ca="1" si="8"/>
        <v>0</v>
      </c>
      <c r="BD9" s="92">
        <f t="shared" ca="1" si="8"/>
        <v>0</v>
      </c>
      <c r="BE9" s="92">
        <f t="shared" ca="1" si="8"/>
        <v>0</v>
      </c>
      <c r="BF9" s="92">
        <f t="shared" ca="1" si="8"/>
        <v>0</v>
      </c>
      <c r="BG9" s="92">
        <f t="shared" ca="1" si="8"/>
        <v>0</v>
      </c>
      <c r="BH9" s="92">
        <f t="shared" ca="1" si="8"/>
        <v>-2</v>
      </c>
      <c r="BI9" s="92">
        <f t="shared" ca="1" si="8"/>
        <v>-19</v>
      </c>
      <c r="BJ9" s="92">
        <f t="shared" ca="1" si="8"/>
        <v>-4</v>
      </c>
      <c r="BK9" s="92">
        <f t="shared" ca="1" si="8"/>
        <v>114</v>
      </c>
      <c r="BL9" s="92">
        <f t="shared" ca="1" si="8"/>
        <v>126</v>
      </c>
      <c r="BM9" s="92">
        <f t="shared" ca="1" si="8"/>
        <v>88</v>
      </c>
      <c r="BN9" s="92">
        <f t="shared" ca="1" si="8"/>
        <v>56</v>
      </c>
      <c r="BO9" s="92">
        <f t="shared" ca="1" si="8"/>
        <v>112</v>
      </c>
      <c r="BP9" s="92">
        <f t="shared" ca="1" si="8"/>
        <v>168</v>
      </c>
      <c r="BQ9" s="92">
        <f t="shared" ca="1" si="8"/>
        <v>140</v>
      </c>
      <c r="BR9" s="92">
        <f t="shared" ca="1" si="8"/>
        <v>310</v>
      </c>
      <c r="BS9" s="92">
        <f t="shared" ca="1" si="9"/>
        <v>379</v>
      </c>
      <c r="BT9" s="92">
        <f t="shared" ca="1" si="9"/>
        <v>284</v>
      </c>
      <c r="BU9" s="92">
        <f t="shared" ca="1" si="9"/>
        <v>65</v>
      </c>
      <c r="BV9" s="92">
        <f t="shared" ca="1" si="9"/>
        <v>163</v>
      </c>
      <c r="BW9" s="92">
        <f t="shared" ca="1" si="9"/>
        <v>167</v>
      </c>
      <c r="BX9" s="92">
        <f t="shared" ca="1" si="9"/>
        <v>160</v>
      </c>
      <c r="BY9" s="92">
        <f t="shared" ca="1" si="9"/>
        <v>0</v>
      </c>
      <c r="BZ9" s="92">
        <f t="shared" ca="1" si="9"/>
        <v>210</v>
      </c>
      <c r="CA9" s="92">
        <f t="shared" ca="1" si="9"/>
        <v>150</v>
      </c>
      <c r="CB9" s="92">
        <f t="shared" ca="1" si="9"/>
        <v>170</v>
      </c>
      <c r="CC9" s="92">
        <f t="shared" ca="1" si="9"/>
        <v>490</v>
      </c>
      <c r="CD9" s="92">
        <f t="shared" ca="1" si="9"/>
        <v>410</v>
      </c>
      <c r="CE9" s="92">
        <f t="shared" ca="1" si="9"/>
        <v>210</v>
      </c>
      <c r="CF9" s="92">
        <f t="shared" ca="1" si="9"/>
        <v>160</v>
      </c>
      <c r="CG9" s="92">
        <f t="shared" ca="1" si="9"/>
        <v>100</v>
      </c>
      <c r="CP9" s="1365">
        <v>648</v>
      </c>
      <c r="CQ9" s="1363" t="s">
        <v>145</v>
      </c>
      <c r="CR9" s="1363">
        <v>4</v>
      </c>
      <c r="CT9" s="1363" t="s">
        <v>146</v>
      </c>
      <c r="CU9" s="1363">
        <v>0</v>
      </c>
      <c r="CV9" s="1363">
        <v>0</v>
      </c>
      <c r="CW9" s="1363">
        <v>0</v>
      </c>
      <c r="CX9" s="1363">
        <v>0</v>
      </c>
      <c r="CY9" s="1363">
        <v>108</v>
      </c>
      <c r="CZ9" s="1363">
        <v>0</v>
      </c>
      <c r="DA9" s="1363">
        <v>108</v>
      </c>
      <c r="DB9" s="1363">
        <v>0</v>
      </c>
      <c r="DC9" s="1363">
        <v>0</v>
      </c>
      <c r="DD9" s="1363">
        <v>0</v>
      </c>
      <c r="DE9" s="1363">
        <v>0</v>
      </c>
      <c r="DF9" s="1363">
        <v>0</v>
      </c>
      <c r="DG9" s="1363">
        <v>108</v>
      </c>
      <c r="DH9" s="1363">
        <v>0</v>
      </c>
      <c r="DI9" s="1363">
        <v>0</v>
      </c>
      <c r="DJ9" s="1363">
        <v>0</v>
      </c>
      <c r="DK9" s="1363">
        <v>0</v>
      </c>
      <c r="DL9" s="1363">
        <v>108</v>
      </c>
      <c r="DM9" s="1363">
        <v>0</v>
      </c>
      <c r="DN9" s="1363">
        <v>0</v>
      </c>
      <c r="DO9" s="1363">
        <v>0</v>
      </c>
      <c r="DP9" s="1363">
        <v>0</v>
      </c>
      <c r="DQ9" s="1363">
        <v>0</v>
      </c>
      <c r="DR9" s="1363">
        <v>0</v>
      </c>
      <c r="DS9" s="1363">
        <v>0</v>
      </c>
      <c r="DT9" s="1363">
        <v>108</v>
      </c>
      <c r="DU9" s="1363">
        <v>0</v>
      </c>
      <c r="DV9" s="1363">
        <v>0</v>
      </c>
      <c r="DW9" s="1363">
        <v>108</v>
      </c>
      <c r="DX9" s="1363">
        <v>0</v>
      </c>
      <c r="DY9" s="1363" t="s">
        <v>132</v>
      </c>
      <c r="EC9" t="str">
        <f ca="1"/>
        <v>MKC_MPR仕上げ計画</v>
      </c>
      <c r="ED9" t="str">
        <f ca="1"/>
        <v>MKC②</v>
      </c>
      <c r="EE9" t="str">
        <f ca="1"/>
        <v>$F$160:$AL$189</v>
      </c>
      <c r="EF9">
        <f ca="1"/>
        <v>4</v>
      </c>
      <c r="EG9" t="str">
        <f ca="1"/>
        <v>MKC_MPR</v>
      </c>
      <c r="EH9" t="str">
        <f ca="1"/>
        <v>仕上げ計画</v>
      </c>
      <c r="EI9">
        <f ca="1"/>
        <v>648</v>
      </c>
      <c r="EJ9">
        <f ca="1"/>
        <v>0</v>
      </c>
      <c r="EK9">
        <f ca="1"/>
        <v>0</v>
      </c>
      <c r="EL9">
        <f ca="1"/>
        <v>0</v>
      </c>
      <c r="EM9">
        <f ca="1"/>
        <v>0</v>
      </c>
      <c r="EN9">
        <f ca="1"/>
        <v>0</v>
      </c>
      <c r="EO9">
        <f ca="1"/>
        <v>0</v>
      </c>
      <c r="EP9">
        <f ca="1"/>
        <v>0</v>
      </c>
      <c r="EQ9">
        <f ca="1"/>
        <v>0</v>
      </c>
      <c r="ER9">
        <f ca="1"/>
        <v>0</v>
      </c>
      <c r="ES9">
        <f ca="1"/>
        <v>0</v>
      </c>
      <c r="ET9">
        <f ca="1"/>
        <v>108</v>
      </c>
      <c r="EU9">
        <f ca="1"/>
        <v>0</v>
      </c>
      <c r="EV9">
        <f ca="1"/>
        <v>0</v>
      </c>
      <c r="EW9">
        <f ca="1"/>
        <v>108</v>
      </c>
      <c r="EX9">
        <f ca="1"/>
        <v>0</v>
      </c>
      <c r="EY9">
        <f ca="1"/>
        <v>0</v>
      </c>
      <c r="EZ9">
        <f ca="1"/>
        <v>0</v>
      </c>
      <c r="FA9">
        <f ca="1"/>
        <v>108</v>
      </c>
      <c r="FB9">
        <f ca="1"/>
        <v>0</v>
      </c>
      <c r="FC9">
        <f ca="1"/>
        <v>108</v>
      </c>
      <c r="FD9">
        <f ca="1"/>
        <v>0</v>
      </c>
      <c r="FE9">
        <f ca="1"/>
        <v>108</v>
      </c>
      <c r="FF9">
        <f ca="1"/>
        <v>0</v>
      </c>
      <c r="FG9">
        <f ca="1"/>
        <v>0</v>
      </c>
      <c r="FH9">
        <f ca="1"/>
        <v>0</v>
      </c>
      <c r="FI9">
        <f ca="1"/>
        <v>108</v>
      </c>
      <c r="FJ9">
        <f ca="1"/>
        <v>0</v>
      </c>
      <c r="FK9">
        <f ca="1"/>
        <v>0</v>
      </c>
      <c r="FL9">
        <f ca="1"/>
        <v>0</v>
      </c>
      <c r="FM9">
        <f ca="1"/>
        <v>0</v>
      </c>
      <c r="FN9">
        <f ca="1"/>
        <v>0</v>
      </c>
    </row>
    <row r="10" spans="2:170" ht="15">
      <c r="B10">
        <v>6</v>
      </c>
      <c r="C10" s="1355" t="s">
        <v>147</v>
      </c>
      <c r="D10" t="s">
        <v>138</v>
      </c>
      <c r="E10" s="1355" t="s">
        <v>139</v>
      </c>
      <c r="F10" s="1356">
        <v>300</v>
      </c>
      <c r="G10" s="1356">
        <v>150</v>
      </c>
      <c r="H10" s="1356">
        <v>40</v>
      </c>
      <c r="J10" s="1371" t="s">
        <v>148</v>
      </c>
      <c r="K10" s="1372"/>
      <c r="M10" s="1362" t="str">
        <f t="shared" ca="1" si="10"/>
        <v>MKC_PB完成品在庫</v>
      </c>
      <c r="N10" s="1362" t="str">
        <f ca="1">VLOOKUP(テーブル3[[#This Row],[列3]],テーブル1[[#All],[機種・部品]:[シート]],2,FALSE)</f>
        <v>MKC①</v>
      </c>
      <c r="O10" s="1362" t="str">
        <f ca="1">VLOOKUP(テーブル3[[#This Row],[列3]],テーブル1[[#All],[機種・部品]:[参照セル]],3,FALSE)</f>
        <v>$F$162:$AL$191</v>
      </c>
      <c r="P10" s="1363">
        <f t="shared" si="12"/>
        <v>1</v>
      </c>
      <c r="Q10" s="1364" t="str">
        <f ca="1">IF(OFFSET(テーブル1[[#Headers],[機種・部品]],P10,0)=0,"",OFFSET(テーブル1[[#Headers],[機種・部品]],P10,0))</f>
        <v>MKC_PB</v>
      </c>
      <c r="R10" s="1363" t="str">
        <f>J6</f>
        <v>完成品在庫</v>
      </c>
      <c r="S10" s="1365">
        <f t="shared" ca="1" si="11"/>
        <v>1176</v>
      </c>
      <c r="T10" s="1363">
        <f t="shared" ca="1" si="6"/>
        <v>12</v>
      </c>
      <c r="U10" s="1363">
        <f t="shared" ca="1" si="6"/>
        <v>12</v>
      </c>
      <c r="V10" s="1363">
        <f t="shared" ca="1" si="6"/>
        <v>12</v>
      </c>
      <c r="W10" s="1363">
        <f t="shared" ca="1" si="6"/>
        <v>12</v>
      </c>
      <c r="X10" s="1363">
        <f t="shared" ca="1" si="6"/>
        <v>12</v>
      </c>
      <c r="Y10" s="1363">
        <f t="shared" ca="1" si="6"/>
        <v>12</v>
      </c>
      <c r="Z10" s="1363">
        <f t="shared" ca="1" si="6"/>
        <v>12</v>
      </c>
      <c r="AA10" s="1363">
        <f t="shared" ca="1" si="6"/>
        <v>12</v>
      </c>
      <c r="AB10" s="1363">
        <f t="shared" ca="1" si="6"/>
        <v>12</v>
      </c>
      <c r="AC10" s="1363">
        <f t="shared" ca="1" si="6"/>
        <v>12</v>
      </c>
      <c r="AD10" s="1363">
        <f t="shared" ca="1" si="6"/>
        <v>24</v>
      </c>
      <c r="AE10" s="1363">
        <f t="shared" ca="1" si="6"/>
        <v>12</v>
      </c>
      <c r="AF10" s="1363">
        <f t="shared" ca="1" si="6"/>
        <v>0</v>
      </c>
      <c r="AG10" s="1363">
        <f t="shared" ca="1" si="6"/>
        <v>12</v>
      </c>
      <c r="AH10" s="1363">
        <f t="shared" ca="1" si="6"/>
        <v>0</v>
      </c>
      <c r="AI10" s="1363">
        <f t="shared" ca="1" si="6"/>
        <v>0</v>
      </c>
      <c r="AJ10" s="1363">
        <f t="shared" ca="1" si="7"/>
        <v>0</v>
      </c>
      <c r="AK10" s="1363">
        <f t="shared" ca="1" si="7"/>
        <v>0</v>
      </c>
      <c r="AL10" s="1363">
        <f t="shared" ca="1" si="7"/>
        <v>0</v>
      </c>
      <c r="AM10" s="1363">
        <f t="shared" ca="1" si="7"/>
        <v>0</v>
      </c>
      <c r="AN10" s="1363">
        <f t="shared" ca="1" si="7"/>
        <v>0</v>
      </c>
      <c r="AO10" s="1363">
        <f t="shared" ca="1" si="7"/>
        <v>0</v>
      </c>
      <c r="AP10" s="1363">
        <f t="shared" ca="1" si="7"/>
        <v>0</v>
      </c>
      <c r="AQ10" s="1363">
        <f t="shared" ca="1" si="7"/>
        <v>0</v>
      </c>
      <c r="AR10" s="1363">
        <f t="shared" ca="1" si="7"/>
        <v>48</v>
      </c>
      <c r="AS10" s="1363">
        <f t="shared" ca="1" si="7"/>
        <v>96</v>
      </c>
      <c r="AT10" s="1363">
        <f t="shared" ca="1" si="7"/>
        <v>144</v>
      </c>
      <c r="AU10" s="1363">
        <f t="shared" ca="1" si="7"/>
        <v>180</v>
      </c>
      <c r="AV10" s="1363">
        <f t="shared" ca="1" si="7"/>
        <v>180</v>
      </c>
      <c r="AW10" s="1363">
        <f t="shared" ca="1" si="7"/>
        <v>180</v>
      </c>
      <c r="AX10" s="1363">
        <f t="shared" ca="1" si="7"/>
        <v>180</v>
      </c>
      <c r="BB10" t="str">
        <f>BB6&amp;"累積"</f>
        <v>仕上げ計画累積</v>
      </c>
      <c r="BC10" s="192">
        <f ca="1">SUM($BC6:BC6)</f>
        <v>0</v>
      </c>
      <c r="BD10" s="192">
        <f ca="1">SUM($BC6:BD6)</f>
        <v>0</v>
      </c>
      <c r="BE10" s="192">
        <f ca="1">SUM($BC6:BE6)</f>
        <v>0</v>
      </c>
      <c r="BF10" s="192">
        <f ca="1">SUM($BC6:BF6)</f>
        <v>0</v>
      </c>
      <c r="BG10" s="192">
        <f ca="1">SUM($BC6:BG6)</f>
        <v>0</v>
      </c>
      <c r="BH10" s="192">
        <f ca="1">SUM($BC6:BH6)</f>
        <v>148</v>
      </c>
      <c r="BI10" s="192">
        <f ca="1">SUM($BC6:BI6)</f>
        <v>352</v>
      </c>
      <c r="BJ10" s="192">
        <f ca="1">SUM($BC6:BJ6)</f>
        <v>556</v>
      </c>
      <c r="BK10" s="192">
        <f ca="1">SUM($BC6:BK6)</f>
        <v>556</v>
      </c>
      <c r="BL10" s="192">
        <f ca="1">SUM($BC6:BL6)</f>
        <v>556</v>
      </c>
      <c r="BM10" s="192">
        <f ca="1">SUM($BC6:BM6)</f>
        <v>1012</v>
      </c>
      <c r="BN10" s="192">
        <f ca="1">SUM($BC6:BN6)</f>
        <v>1220</v>
      </c>
      <c r="BO10" s="192">
        <f ca="1">SUM($BC6:BO6)</f>
        <v>1574</v>
      </c>
      <c r="BP10" s="192">
        <f ca="1">SUM($BC6:BP6)</f>
        <v>1968</v>
      </c>
      <c r="BQ10" s="192">
        <f ca="1">SUM($BC6:BQ6)</f>
        <v>2418</v>
      </c>
      <c r="BR10" s="192">
        <f ca="1">SUM($BC6:BR6)</f>
        <v>2468</v>
      </c>
      <c r="BS10" s="192">
        <f ca="1">SUM($BC6:BS6)</f>
        <v>2500</v>
      </c>
      <c r="BT10" s="192">
        <f ca="1">SUM($BC6:BT6)</f>
        <v>2870</v>
      </c>
      <c r="BU10" s="192">
        <f ca="1">SUM($BC6:BU6)</f>
        <v>3252</v>
      </c>
      <c r="BV10" s="192">
        <f ca="1">SUM($BC6:BV6)</f>
        <v>3550</v>
      </c>
      <c r="BW10" s="192">
        <f ca="1">SUM($BC6:BW6)</f>
        <v>3788</v>
      </c>
      <c r="BX10" s="192">
        <f ca="1">SUM($BC6:BX6)</f>
        <v>4002</v>
      </c>
      <c r="BY10" s="192">
        <f ca="1">SUM($BC6:BY6)</f>
        <v>4020</v>
      </c>
      <c r="BZ10" s="192">
        <f ca="1">SUM($BC6:BZ6)</f>
        <v>4020</v>
      </c>
      <c r="CA10" s="192">
        <f ca="1">SUM($BC6:CA6)</f>
        <v>4290</v>
      </c>
      <c r="CB10" s="192">
        <f ca="1">SUM($BC6:CB6)</f>
        <v>4608</v>
      </c>
      <c r="CC10" s="192">
        <f ca="1">SUM($BC6:CC6)</f>
        <v>4818</v>
      </c>
      <c r="CD10" s="192">
        <f ca="1">SUM($BC6:CD6)</f>
        <v>4968</v>
      </c>
      <c r="CE10" s="192">
        <f ca="1">SUM($BC6:CE6)</f>
        <v>5082</v>
      </c>
      <c r="CF10" s="192">
        <f ca="1">SUM($BC6:CF6)</f>
        <v>5082</v>
      </c>
      <c r="CG10" s="192">
        <f ca="1">SUM($BC6:CG6)</f>
        <v>5082</v>
      </c>
      <c r="CP10" s="1365">
        <v>756</v>
      </c>
      <c r="CQ10" s="1363" t="s">
        <v>149</v>
      </c>
      <c r="CR10" s="1363">
        <v>5</v>
      </c>
      <c r="CT10" s="1363" t="s">
        <v>150</v>
      </c>
      <c r="CU10" s="1363">
        <v>0</v>
      </c>
      <c r="CV10" s="1363">
        <v>0</v>
      </c>
      <c r="CW10" s="1363">
        <v>0</v>
      </c>
      <c r="CX10" s="1363">
        <v>0</v>
      </c>
      <c r="CY10" s="1363">
        <v>108</v>
      </c>
      <c r="CZ10" s="1363">
        <v>108</v>
      </c>
      <c r="DA10" s="1363">
        <v>108</v>
      </c>
      <c r="DB10" s="1363">
        <v>108</v>
      </c>
      <c r="DC10" s="1363">
        <v>0</v>
      </c>
      <c r="DD10" s="1363">
        <v>0</v>
      </c>
      <c r="DE10" s="1363">
        <v>0</v>
      </c>
      <c r="DF10" s="1363">
        <v>0</v>
      </c>
      <c r="DG10" s="1363">
        <v>108</v>
      </c>
      <c r="DH10" s="1363">
        <v>0</v>
      </c>
      <c r="DI10" s="1363">
        <v>0</v>
      </c>
      <c r="DJ10" s="1363">
        <v>0</v>
      </c>
      <c r="DK10" s="1363">
        <v>0</v>
      </c>
      <c r="DL10" s="1363">
        <v>0</v>
      </c>
      <c r="DM10" s="1363">
        <v>0</v>
      </c>
      <c r="DN10" s="1363">
        <v>0</v>
      </c>
      <c r="DO10" s="1363">
        <v>0</v>
      </c>
      <c r="DP10" s="1363">
        <v>0</v>
      </c>
      <c r="DQ10" s="1363">
        <v>0</v>
      </c>
      <c r="DR10" s="1363">
        <v>0</v>
      </c>
      <c r="DS10" s="1363">
        <v>0</v>
      </c>
      <c r="DT10" s="1363">
        <v>108</v>
      </c>
      <c r="DU10" s="1363">
        <v>0</v>
      </c>
      <c r="DV10" s="1363">
        <v>0</v>
      </c>
      <c r="DW10" s="1363">
        <v>108</v>
      </c>
      <c r="DX10" s="1363">
        <v>0</v>
      </c>
      <c r="DY10" s="1363" t="s">
        <v>132</v>
      </c>
      <c r="EC10" t="str">
        <f ca="1"/>
        <v>MKC_MPL仕上げ計画</v>
      </c>
      <c r="ED10" t="str">
        <f ca="1"/>
        <v>MKC②</v>
      </c>
      <c r="EE10" t="str">
        <f ca="1"/>
        <v>$F$160:$AL$189</v>
      </c>
      <c r="EF10">
        <f ca="1"/>
        <v>5</v>
      </c>
      <c r="EG10" t="str">
        <f ca="1"/>
        <v>MKC_MPL</v>
      </c>
      <c r="EH10" t="str">
        <f ca="1"/>
        <v>仕上げ計画</v>
      </c>
      <c r="EI10">
        <f ca="1"/>
        <v>648</v>
      </c>
      <c r="EJ10">
        <f ca="1"/>
        <v>0</v>
      </c>
      <c r="EK10">
        <f ca="1"/>
        <v>0</v>
      </c>
      <c r="EL10">
        <f ca="1"/>
        <v>0</v>
      </c>
      <c r="EM10">
        <f ca="1"/>
        <v>0</v>
      </c>
      <c r="EN10">
        <f ca="1"/>
        <v>0</v>
      </c>
      <c r="EO10">
        <f ca="1"/>
        <v>0</v>
      </c>
      <c r="EP10">
        <f ca="1"/>
        <v>0</v>
      </c>
      <c r="EQ10">
        <f ca="1"/>
        <v>0</v>
      </c>
      <c r="ER10">
        <f ca="1"/>
        <v>0</v>
      </c>
      <c r="ES10">
        <f ca="1"/>
        <v>0</v>
      </c>
      <c r="ET10">
        <f ca="1"/>
        <v>108</v>
      </c>
      <c r="EU10">
        <f ca="1"/>
        <v>0</v>
      </c>
      <c r="EV10">
        <f ca="1"/>
        <v>108</v>
      </c>
      <c r="EW10">
        <f ca="1"/>
        <v>0</v>
      </c>
      <c r="EX10">
        <f ca="1"/>
        <v>108</v>
      </c>
      <c r="EY10">
        <f ca="1"/>
        <v>0</v>
      </c>
      <c r="EZ10">
        <f ca="1"/>
        <v>0</v>
      </c>
      <c r="FA10">
        <f ca="1"/>
        <v>0</v>
      </c>
      <c r="FB10">
        <f ca="1"/>
        <v>108</v>
      </c>
      <c r="FC10">
        <f ca="1"/>
        <v>0</v>
      </c>
      <c r="FD10">
        <f ca="1"/>
        <v>108</v>
      </c>
      <c r="FE10">
        <f ca="1"/>
        <v>0</v>
      </c>
      <c r="FF10">
        <f ca="1"/>
        <v>0</v>
      </c>
      <c r="FG10">
        <f ca="1"/>
        <v>0</v>
      </c>
      <c r="FH10">
        <f ca="1"/>
        <v>108</v>
      </c>
      <c r="FI10">
        <f ca="1"/>
        <v>0</v>
      </c>
      <c r="FJ10">
        <f ca="1"/>
        <v>0</v>
      </c>
      <c r="FK10">
        <f ca="1"/>
        <v>0</v>
      </c>
      <c r="FL10">
        <f ca="1"/>
        <v>0</v>
      </c>
      <c r="FM10">
        <f ca="1"/>
        <v>0</v>
      </c>
      <c r="FN10">
        <f ca="1"/>
        <v>0</v>
      </c>
    </row>
    <row r="11" spans="2:170" ht="15">
      <c r="B11">
        <v>7</v>
      </c>
      <c r="C11" s="1355" t="s">
        <v>151</v>
      </c>
      <c r="D11" s="1043" t="s">
        <v>152</v>
      </c>
      <c r="E11" s="1355" t="s">
        <v>153</v>
      </c>
      <c r="F11" s="1356">
        <v>300</v>
      </c>
      <c r="G11" s="1356">
        <v>150</v>
      </c>
      <c r="H11" s="1356">
        <v>40</v>
      </c>
      <c r="J11" s="1371" t="s">
        <v>154</v>
      </c>
      <c r="K11" s="1372"/>
      <c r="M11" s="1362" t="str">
        <f t="shared" ca="1" si="10"/>
        <v>MKC_PBＧＤＣ仕掛在庫</v>
      </c>
      <c r="N11" s="1362" t="str">
        <f ca="1">VLOOKUP(テーブル3[[#This Row],[列3]],テーブル1[[#All],[機種・部品]:[シート]],2,FALSE)</f>
        <v>MKC①</v>
      </c>
      <c r="O11" s="1362" t="str">
        <f ca="1">VLOOKUP(テーブル3[[#This Row],[列3]],テーブル1[[#All],[機種・部品]:[参照セル]],3,FALSE)</f>
        <v>$F$162:$AL$191</v>
      </c>
      <c r="P11" s="1363">
        <f t="shared" si="12"/>
        <v>1</v>
      </c>
      <c r="Q11" s="1364" t="str">
        <f ca="1">IF(OFFSET(テーブル1[[#Headers],[機種・部品]],P11,0)=0,"",OFFSET(テーブル1[[#Headers],[機種・部品]],P11,0))</f>
        <v>MKC_PB</v>
      </c>
      <c r="R11" s="1363" t="str">
        <f>J14</f>
        <v>ＧＤＣ仕掛在庫</v>
      </c>
      <c r="S11" s="1365">
        <f t="shared" ca="1" si="11"/>
        <v>2101</v>
      </c>
      <c r="T11" s="1363">
        <f t="shared" ca="1" si="6"/>
        <v>67</v>
      </c>
      <c r="U11" s="1363">
        <f t="shared" ca="1" si="6"/>
        <v>67</v>
      </c>
      <c r="V11" s="1363">
        <f t="shared" ca="1" si="6"/>
        <v>67</v>
      </c>
      <c r="W11" s="1363">
        <f t="shared" ca="1" si="6"/>
        <v>67</v>
      </c>
      <c r="X11" s="1363">
        <f t="shared" ca="1" si="6"/>
        <v>67</v>
      </c>
      <c r="Y11" s="1363">
        <f t="shared" ca="1" si="6"/>
        <v>115</v>
      </c>
      <c r="Z11" s="1363">
        <f t="shared" ca="1" si="6"/>
        <v>115</v>
      </c>
      <c r="AA11" s="1363">
        <f t="shared" ca="1" si="6"/>
        <v>91</v>
      </c>
      <c r="AB11" s="1363">
        <f t="shared" ca="1" si="6"/>
        <v>91</v>
      </c>
      <c r="AC11" s="1363">
        <f t="shared" ca="1" si="6"/>
        <v>91</v>
      </c>
      <c r="AD11" s="1363">
        <f t="shared" ca="1" si="6"/>
        <v>79</v>
      </c>
      <c r="AE11" s="1363">
        <f t="shared" ca="1" si="6"/>
        <v>67</v>
      </c>
      <c r="AF11" s="1363">
        <f t="shared" ca="1" si="6"/>
        <v>91</v>
      </c>
      <c r="AG11" s="1363">
        <f t="shared" ca="1" si="6"/>
        <v>31</v>
      </c>
      <c r="AH11" s="1363">
        <f t="shared" ca="1" si="6"/>
        <v>55</v>
      </c>
      <c r="AI11" s="1363">
        <f t="shared" ca="1" si="6"/>
        <v>55</v>
      </c>
      <c r="AJ11" s="1363">
        <f t="shared" ca="1" si="7"/>
        <v>55</v>
      </c>
      <c r="AK11" s="1363">
        <f t="shared" ca="1" si="7"/>
        <v>55</v>
      </c>
      <c r="AL11" s="1363">
        <f t="shared" ca="1" si="7"/>
        <v>31</v>
      </c>
      <c r="AM11" s="1363">
        <f t="shared" ca="1" si="7"/>
        <v>31</v>
      </c>
      <c r="AN11" s="1363">
        <f t="shared" ca="1" si="7"/>
        <v>31</v>
      </c>
      <c r="AO11" s="1363">
        <f t="shared" ca="1" si="7"/>
        <v>91</v>
      </c>
      <c r="AP11" s="1363">
        <f t="shared" ca="1" si="7"/>
        <v>91</v>
      </c>
      <c r="AQ11" s="1363">
        <f t="shared" ca="1" si="7"/>
        <v>91</v>
      </c>
      <c r="AR11" s="1363">
        <f t="shared" ca="1" si="7"/>
        <v>103</v>
      </c>
      <c r="AS11" s="1363">
        <f t="shared" ca="1" si="7"/>
        <v>115</v>
      </c>
      <c r="AT11" s="1363">
        <f t="shared" ca="1" si="7"/>
        <v>67</v>
      </c>
      <c r="AU11" s="1363">
        <f t="shared" ca="1" si="7"/>
        <v>31</v>
      </c>
      <c r="AV11" s="1363">
        <f t="shared" ca="1" si="7"/>
        <v>31</v>
      </c>
      <c r="AW11" s="1363">
        <f t="shared" ca="1" si="7"/>
        <v>31</v>
      </c>
      <c r="AX11" s="1363">
        <f t="shared" ca="1" si="7"/>
        <v>31</v>
      </c>
      <c r="BB11" t="str">
        <f t="shared" ref="BB11:BB13" si="13">BB7&amp;"累積"</f>
        <v>仕上げ合格累積</v>
      </c>
      <c r="BC11" s="192">
        <f ca="1">SUM($BC7:BC7)</f>
        <v>0</v>
      </c>
      <c r="BD11" s="192">
        <f ca="1">SUM($BC7:BD7)</f>
        <v>0</v>
      </c>
      <c r="BE11" s="192">
        <f ca="1">SUM($BC7:BE7)</f>
        <v>0</v>
      </c>
      <c r="BF11" s="192">
        <f ca="1">SUM($BC7:BF7)</f>
        <v>0</v>
      </c>
      <c r="BG11" s="192">
        <f ca="1">SUM($BC7:BG7)</f>
        <v>0</v>
      </c>
      <c r="BH11" s="192">
        <f ca="1">SUM($BC7:BH7)</f>
        <v>100</v>
      </c>
      <c r="BI11" s="192">
        <f ca="1">SUM($BC7:BI7)</f>
        <v>410</v>
      </c>
      <c r="BJ11" s="192">
        <f ca="1">SUM($BC7:BJ7)</f>
        <v>548</v>
      </c>
      <c r="BK11" s="192">
        <f ca="1">SUM($BC7:BK7)</f>
        <v>548</v>
      </c>
      <c r="BL11" s="192">
        <f ca="1">SUM($BC7:BL7)</f>
        <v>548</v>
      </c>
      <c r="BM11" s="192">
        <f ca="1">SUM($BC7:BM7)</f>
        <v>816</v>
      </c>
      <c r="BN11" s="192">
        <f ca="1">SUM($BC7:BN7)</f>
        <v>1066</v>
      </c>
      <c r="BO11" s="192">
        <f ca="1">SUM($BC7:BO7)</f>
        <v>1244</v>
      </c>
      <c r="BP11" s="192">
        <f ca="1">SUM($BC7:BP7)</f>
        <v>1574</v>
      </c>
      <c r="BQ11" s="192">
        <f ca="1">SUM($BC7:BQ7)</f>
        <v>1649</v>
      </c>
      <c r="BR11" s="192">
        <f ca="1">SUM($BC7:BR7)</f>
        <v>1649</v>
      </c>
      <c r="BS11" s="192">
        <f ca="1">SUM($BC7:BS7)</f>
        <v>1649</v>
      </c>
      <c r="BT11" s="192">
        <f ca="1">SUM($BC7:BT7)</f>
        <v>1989</v>
      </c>
      <c r="BU11" s="192">
        <f ca="1">SUM($BC7:BU7)</f>
        <v>2173</v>
      </c>
      <c r="BV11" s="192">
        <f ca="1">SUM($BC7:BV7)</f>
        <v>2395</v>
      </c>
      <c r="BW11" s="192">
        <f ca="1">SUM($BC7:BW7)</f>
        <v>2561</v>
      </c>
      <c r="BX11" s="192">
        <f ca="1">SUM($BC7:BX7)</f>
        <v>2883</v>
      </c>
      <c r="BY11" s="192">
        <f ca="1">SUM($BC7:BY7)</f>
        <v>2925</v>
      </c>
      <c r="BZ11" s="192">
        <f ca="1">SUM($BC7:BZ7)</f>
        <v>2949</v>
      </c>
      <c r="CA11" s="192">
        <f ca="1">SUM($BC7:CA7)</f>
        <v>3267</v>
      </c>
      <c r="CB11" s="192">
        <f ca="1">SUM($BC7:CB7)</f>
        <v>3657</v>
      </c>
      <c r="CC11" s="192">
        <f ca="1">SUM($BC7:CC7)</f>
        <v>3867</v>
      </c>
      <c r="CD11" s="192">
        <f ca="1">SUM($BC7:CD7)</f>
        <v>4017</v>
      </c>
      <c r="CE11" s="192">
        <f ca="1">SUM($BC7:CE7)</f>
        <v>4131</v>
      </c>
      <c r="CF11" s="192">
        <f ca="1">SUM($BC7:CF7)</f>
        <v>4131</v>
      </c>
      <c r="CG11" s="192">
        <f ca="1">SUM($BC7:CG7)</f>
        <v>4131</v>
      </c>
      <c r="CP11" s="1365">
        <v>672</v>
      </c>
      <c r="CQ11" s="1363" t="s">
        <v>155</v>
      </c>
      <c r="CR11" s="1363">
        <v>6</v>
      </c>
      <c r="CT11" s="1363" t="s">
        <v>156</v>
      </c>
      <c r="CU11" s="1363">
        <v>0</v>
      </c>
      <c r="CV11" s="1363">
        <v>0</v>
      </c>
      <c r="CW11" s="1363">
        <v>0</v>
      </c>
      <c r="CX11" s="1363">
        <v>0</v>
      </c>
      <c r="CY11" s="1363">
        <v>24</v>
      </c>
      <c r="CZ11" s="1363">
        <v>0</v>
      </c>
      <c r="DA11" s="1363">
        <v>48</v>
      </c>
      <c r="DB11" s="1363">
        <v>48</v>
      </c>
      <c r="DC11" s="1363">
        <v>0</v>
      </c>
      <c r="DD11" s="1363">
        <v>0</v>
      </c>
      <c r="DE11" s="1363">
        <v>0</v>
      </c>
      <c r="DF11" s="1363">
        <v>48</v>
      </c>
      <c r="DG11" s="1363">
        <v>96</v>
      </c>
      <c r="DH11" s="1363">
        <v>48</v>
      </c>
      <c r="DI11" s="1363">
        <v>0</v>
      </c>
      <c r="DJ11" s="1363">
        <v>0</v>
      </c>
      <c r="DK11" s="1363">
        <v>0</v>
      </c>
      <c r="DL11" s="1363">
        <v>48</v>
      </c>
      <c r="DM11" s="1363">
        <v>144</v>
      </c>
      <c r="DN11" s="1363">
        <v>0</v>
      </c>
      <c r="DO11" s="1363">
        <v>24</v>
      </c>
      <c r="DP11" s="1363">
        <v>48</v>
      </c>
      <c r="DQ11" s="1363">
        <v>0</v>
      </c>
      <c r="DR11" s="1363">
        <v>0</v>
      </c>
      <c r="DS11" s="1363">
        <v>0</v>
      </c>
      <c r="DT11" s="1363">
        <v>0</v>
      </c>
      <c r="DU11" s="1363">
        <v>24</v>
      </c>
      <c r="DV11" s="1363">
        <v>72</v>
      </c>
      <c r="DW11" s="1363">
        <v>0</v>
      </c>
      <c r="DX11" s="1363">
        <v>0</v>
      </c>
      <c r="DY11" s="1363" t="s">
        <v>132</v>
      </c>
      <c r="EC11" t="str">
        <f ca="1"/>
        <v>MKC_SWA仕上げ計画</v>
      </c>
      <c r="ED11" t="str">
        <f ca="1"/>
        <v>MKC②</v>
      </c>
      <c r="EE11" t="str">
        <f ca="1"/>
        <v>$F$160:$AL$189</v>
      </c>
      <c r="EF11">
        <f ca="1"/>
        <v>6</v>
      </c>
      <c r="EG11" t="str">
        <f ca="1"/>
        <v>MKC_SWA</v>
      </c>
      <c r="EH11" t="str">
        <f ca="1"/>
        <v>仕上げ計画</v>
      </c>
      <c r="EI11">
        <f ca="1"/>
        <v>504</v>
      </c>
      <c r="EJ11">
        <f ca="1"/>
        <v>0</v>
      </c>
      <c r="EK11">
        <f ca="1"/>
        <v>0</v>
      </c>
      <c r="EL11">
        <f ca="1"/>
        <v>0</v>
      </c>
      <c r="EM11">
        <f ca="1"/>
        <v>0</v>
      </c>
      <c r="EN11">
        <f ca="1"/>
        <v>0</v>
      </c>
      <c r="EO11">
        <f ca="1"/>
        <v>48</v>
      </c>
      <c r="EP11">
        <f ca="1"/>
        <v>48</v>
      </c>
      <c r="EQ11">
        <f ca="1"/>
        <v>48</v>
      </c>
      <c r="ER11">
        <f ca="1"/>
        <v>0</v>
      </c>
      <c r="ES11">
        <f ca="1"/>
        <v>0</v>
      </c>
      <c r="ET11">
        <f ca="1"/>
        <v>48</v>
      </c>
      <c r="EU11">
        <f ca="1"/>
        <v>48</v>
      </c>
      <c r="EV11">
        <f ca="1"/>
        <v>48</v>
      </c>
      <c r="EW11">
        <f ca="1"/>
        <v>48</v>
      </c>
      <c r="EX11">
        <f ca="1"/>
        <v>48</v>
      </c>
      <c r="EY11">
        <f ca="1"/>
        <v>0</v>
      </c>
      <c r="EZ11">
        <f ca="1"/>
        <v>0</v>
      </c>
      <c r="FA11">
        <f ca="1"/>
        <v>24</v>
      </c>
      <c r="FB11">
        <f ca="1"/>
        <v>0</v>
      </c>
      <c r="FC11">
        <f ca="1"/>
        <v>0</v>
      </c>
      <c r="FD11">
        <f ca="1"/>
        <v>0</v>
      </c>
      <c r="FE11">
        <f ca="1"/>
        <v>0</v>
      </c>
      <c r="FF11">
        <f ca="1"/>
        <v>0</v>
      </c>
      <c r="FG11">
        <f ca="1"/>
        <v>0</v>
      </c>
      <c r="FH11">
        <f ca="1"/>
        <v>0</v>
      </c>
      <c r="FI11">
        <f ca="1"/>
        <v>48</v>
      </c>
      <c r="FJ11">
        <f ca="1"/>
        <v>48</v>
      </c>
      <c r="FK11">
        <f ca="1"/>
        <v>0</v>
      </c>
      <c r="FL11">
        <f ca="1"/>
        <v>0</v>
      </c>
      <c r="FM11">
        <f ca="1"/>
        <v>0</v>
      </c>
      <c r="FN11">
        <f ca="1"/>
        <v>0</v>
      </c>
    </row>
    <row r="12" spans="2:170" ht="15">
      <c r="B12">
        <v>8</v>
      </c>
      <c r="C12" s="1355" t="s">
        <v>157</v>
      </c>
      <c r="D12" s="1043" t="s">
        <v>158</v>
      </c>
      <c r="E12" s="1355" t="s">
        <v>153</v>
      </c>
      <c r="F12" s="1356">
        <v>300</v>
      </c>
      <c r="G12" s="1356">
        <v>150</v>
      </c>
      <c r="H12" s="1356">
        <v>40</v>
      </c>
      <c r="J12" s="1373" t="s">
        <v>22</v>
      </c>
      <c r="M12" s="1362" t="str">
        <f t="shared" ca="1" si="10"/>
        <v>MKC_PBメーカー在庫</v>
      </c>
      <c r="N12" s="1362" t="str">
        <f ca="1">VLOOKUP(テーブル3[[#This Row],[列3]],テーブル1[[#All],[機種・部品]:[シート]],2,FALSE)</f>
        <v>MKC①</v>
      </c>
      <c r="O12" s="1362" t="str">
        <f ca="1">VLOOKUP(テーブル3[[#This Row],[列3]],テーブル1[[#All],[機種・部品]:[参照セル]],3,FALSE)</f>
        <v>$F$162:$AL$191</v>
      </c>
      <c r="P12" s="1363">
        <f t="shared" si="12"/>
        <v>1</v>
      </c>
      <c r="Q12" s="1364" t="str">
        <f ca="1">IF(OFFSET(テーブル1[[#Headers],[機種・部品]],P12,0)=0,"",OFFSET(テーブル1[[#Headers],[機種・部品]],P12,0))</f>
        <v>MKC_PB</v>
      </c>
      <c r="R12" s="1363" t="str">
        <f>J15</f>
        <v>メーカー在庫</v>
      </c>
      <c r="S12" s="1365">
        <f t="shared" ca="1" si="11"/>
        <v>7908</v>
      </c>
      <c r="T12" s="1363">
        <f t="shared" ca="1" si="6"/>
        <v>324</v>
      </c>
      <c r="U12" s="1363">
        <f t="shared" ca="1" si="6"/>
        <v>324</v>
      </c>
      <c r="V12" s="1363">
        <f t="shared" ca="1" si="6"/>
        <v>324</v>
      </c>
      <c r="W12" s="1363">
        <f t="shared" ca="1" si="6"/>
        <v>324</v>
      </c>
      <c r="X12" s="1363">
        <f t="shared" ca="1" si="6"/>
        <v>324</v>
      </c>
      <c r="Y12" s="1363">
        <f t="shared" ca="1" si="6"/>
        <v>276</v>
      </c>
      <c r="Z12" s="1363">
        <f t="shared" ca="1" si="6"/>
        <v>276</v>
      </c>
      <c r="AA12" s="1363">
        <f t="shared" ca="1" si="6"/>
        <v>276</v>
      </c>
      <c r="AB12" s="1363">
        <f t="shared" ca="1" si="6"/>
        <v>276</v>
      </c>
      <c r="AC12" s="1363">
        <f t="shared" ca="1" si="6"/>
        <v>276</v>
      </c>
      <c r="AD12" s="1363">
        <f t="shared" ca="1" si="6"/>
        <v>228</v>
      </c>
      <c r="AE12" s="1363">
        <f t="shared" ca="1" si="6"/>
        <v>180</v>
      </c>
      <c r="AF12" s="1363">
        <f t="shared" ca="1" si="6"/>
        <v>132</v>
      </c>
      <c r="AG12" s="1363">
        <f t="shared" ca="1" si="6"/>
        <v>84</v>
      </c>
      <c r="AH12" s="1363">
        <f t="shared" ca="1" si="6"/>
        <v>36</v>
      </c>
      <c r="AI12" s="1363">
        <f t="shared" ca="1" si="6"/>
        <v>36</v>
      </c>
      <c r="AJ12" s="1363">
        <f t="shared" ca="1" si="7"/>
        <v>36</v>
      </c>
      <c r="AK12" s="1363">
        <f t="shared" ca="1" si="7"/>
        <v>48</v>
      </c>
      <c r="AL12" s="1363">
        <f t="shared" ca="1" si="7"/>
        <v>228</v>
      </c>
      <c r="AM12" s="1363">
        <f t="shared" ca="1" si="7"/>
        <v>324</v>
      </c>
      <c r="AN12" s="1363">
        <f t="shared" ca="1" si="7"/>
        <v>396</v>
      </c>
      <c r="AO12" s="1363">
        <f t="shared" ca="1" si="7"/>
        <v>396</v>
      </c>
      <c r="AP12" s="1363">
        <f t="shared" ca="1" si="7"/>
        <v>396</v>
      </c>
      <c r="AQ12" s="1363">
        <f t="shared" ca="1" si="7"/>
        <v>396</v>
      </c>
      <c r="AR12" s="1363">
        <f t="shared" ca="1" si="7"/>
        <v>336</v>
      </c>
      <c r="AS12" s="1363">
        <f t="shared" ca="1" si="7"/>
        <v>276</v>
      </c>
      <c r="AT12" s="1363">
        <f t="shared" ca="1" si="7"/>
        <v>276</v>
      </c>
      <c r="AU12" s="1363">
        <f t="shared" ca="1" si="7"/>
        <v>276</v>
      </c>
      <c r="AV12" s="1363">
        <f t="shared" ca="1" si="7"/>
        <v>276</v>
      </c>
      <c r="AW12" s="1363">
        <f t="shared" ca="1" si="7"/>
        <v>276</v>
      </c>
      <c r="AX12" s="1363">
        <f t="shared" ca="1" si="7"/>
        <v>276</v>
      </c>
      <c r="BB12" t="str">
        <f t="shared" si="13"/>
        <v>良品計画累積</v>
      </c>
      <c r="BC12" s="192">
        <f ca="1">SUM($BC8:BC8)</f>
        <v>0</v>
      </c>
      <c r="BD12" s="192">
        <f ca="1">SUM($BC8:BD8)</f>
        <v>0</v>
      </c>
      <c r="BE12" s="192">
        <f ca="1">SUM($BC8:BE8)</f>
        <v>0</v>
      </c>
      <c r="BF12" s="192">
        <f ca="1">SUM($BC8:BF8)</f>
        <v>0</v>
      </c>
      <c r="BG12" s="192">
        <f ca="1">SUM($BC8:BG8)</f>
        <v>0</v>
      </c>
      <c r="BH12" s="192">
        <f ca="1">SUM($BC8:BH8)</f>
        <v>0</v>
      </c>
      <c r="BI12" s="192">
        <f ca="1">SUM($BC8:BI8)</f>
        <v>0</v>
      </c>
      <c r="BJ12" s="192">
        <f ca="1">SUM($BC8:BJ8)</f>
        <v>0</v>
      </c>
      <c r="BK12" s="192">
        <f ca="1">SUM($BC8:BK8)</f>
        <v>140</v>
      </c>
      <c r="BL12" s="192">
        <f ca="1">SUM($BC8:BL8)</f>
        <v>280</v>
      </c>
      <c r="BM12" s="192">
        <f ca="1">SUM($BC8:BM8)</f>
        <v>420</v>
      </c>
      <c r="BN12" s="192">
        <f ca="1">SUM($BC8:BN8)</f>
        <v>550</v>
      </c>
      <c r="BO12" s="192">
        <f ca="1">SUM($BC8:BO8)</f>
        <v>700</v>
      </c>
      <c r="BP12" s="192">
        <f ca="1">SUM($BC8:BP8)</f>
        <v>880</v>
      </c>
      <c r="BQ12" s="192">
        <f ca="1">SUM($BC8:BQ8)</f>
        <v>1150</v>
      </c>
      <c r="BR12" s="192">
        <f ca="1">SUM($BC8:BR8)</f>
        <v>1490</v>
      </c>
      <c r="BS12" s="192">
        <f ca="1">SUM($BC8:BS8)</f>
        <v>1850</v>
      </c>
      <c r="BT12" s="192">
        <f ca="1">SUM($BC8:BT8)</f>
        <v>2030</v>
      </c>
      <c r="BU12" s="192">
        <f ca="1">SUM($BC8:BU8)</f>
        <v>2140</v>
      </c>
      <c r="BV12" s="192">
        <f ca="1">SUM($BC8:BV8)</f>
        <v>2300</v>
      </c>
      <c r="BW12" s="192">
        <f ca="1">SUM($BC8:BW8)</f>
        <v>2480</v>
      </c>
      <c r="BX12" s="192">
        <f ca="1">SUM($BC8:BX8)</f>
        <v>2640</v>
      </c>
      <c r="BY12" s="192">
        <f ca="1">SUM($BC8:BY8)</f>
        <v>2640</v>
      </c>
      <c r="BZ12" s="192">
        <f ca="1">SUM($BC8:BZ8)</f>
        <v>2850</v>
      </c>
      <c r="CA12" s="192">
        <f ca="1">SUM($BC8:CA8)</f>
        <v>3000</v>
      </c>
      <c r="CB12" s="192">
        <f ca="1">SUM($BC8:CB8)</f>
        <v>3170</v>
      </c>
      <c r="CC12" s="192">
        <f ca="1">SUM($BC8:CC8)</f>
        <v>3660</v>
      </c>
      <c r="CD12" s="192">
        <f ca="1">SUM($BC8:CD8)</f>
        <v>4070</v>
      </c>
      <c r="CE12" s="192">
        <f ca="1">SUM($BC8:CE8)</f>
        <v>4280</v>
      </c>
      <c r="CF12" s="192">
        <f ca="1">SUM($BC8:CF8)</f>
        <v>4440</v>
      </c>
      <c r="CG12" s="192">
        <f ca="1">SUM($BC8:CG8)</f>
        <v>4540</v>
      </c>
      <c r="CP12" s="1365">
        <v>0</v>
      </c>
      <c r="CQ12" s="1363" t="s">
        <v>159</v>
      </c>
      <c r="CR12" s="1363">
        <v>7</v>
      </c>
      <c r="CT12" s="1366" t="s">
        <v>160</v>
      </c>
      <c r="CU12" s="1363">
        <v>0</v>
      </c>
      <c r="CV12" s="1363">
        <v>0</v>
      </c>
      <c r="CW12" s="1363">
        <v>0</v>
      </c>
      <c r="CX12" s="1363">
        <v>0</v>
      </c>
      <c r="CY12" s="1363">
        <v>0</v>
      </c>
      <c r="CZ12" s="1363">
        <v>0</v>
      </c>
      <c r="DA12" s="1363">
        <v>0</v>
      </c>
      <c r="DB12" s="1363">
        <v>0</v>
      </c>
      <c r="DC12" s="1363">
        <v>0</v>
      </c>
      <c r="DD12" s="1363">
        <v>0</v>
      </c>
      <c r="DE12" s="1363">
        <v>0</v>
      </c>
      <c r="DF12" s="1363">
        <v>0</v>
      </c>
      <c r="DG12" s="1363">
        <v>0</v>
      </c>
      <c r="DH12" s="1363">
        <v>0</v>
      </c>
      <c r="DI12" s="1363">
        <v>0</v>
      </c>
      <c r="DJ12" s="1363">
        <v>0</v>
      </c>
      <c r="DK12" s="1363">
        <v>0</v>
      </c>
      <c r="DL12" s="1363">
        <v>0</v>
      </c>
      <c r="DM12" s="1363">
        <v>0</v>
      </c>
      <c r="DN12" s="1363">
        <v>0</v>
      </c>
      <c r="DO12" s="1363">
        <v>0</v>
      </c>
      <c r="DP12" s="1363">
        <v>0</v>
      </c>
      <c r="DQ12" s="1363">
        <v>0</v>
      </c>
      <c r="DR12" s="1363">
        <v>0</v>
      </c>
      <c r="DS12" s="1363">
        <v>0</v>
      </c>
      <c r="DT12" s="1363">
        <v>0</v>
      </c>
      <c r="DU12" s="1363">
        <v>0</v>
      </c>
      <c r="DV12" s="1363">
        <v>0</v>
      </c>
      <c r="DW12" s="1363">
        <v>0</v>
      </c>
      <c r="DX12" s="1363">
        <v>0</v>
      </c>
      <c r="DY12" s="1363" t="s">
        <v>132</v>
      </c>
      <c r="EC12" t="str">
        <f ca="1"/>
        <v>MKR_HP仕上げ計画</v>
      </c>
      <c r="ED12" t="str">
        <f ca="1"/>
        <v>MKR</v>
      </c>
      <c r="EE12" t="str">
        <f ca="1"/>
        <v>$F$153:$AL$182</v>
      </c>
      <c r="EF12">
        <f ca="1"/>
        <v>7</v>
      </c>
      <c r="EG12" t="str">
        <f ca="1"/>
        <v>MKR_HP</v>
      </c>
      <c r="EH12" t="str">
        <f ca="1"/>
        <v>仕上げ計画</v>
      </c>
      <c r="EI12">
        <f ca="1"/>
        <v>360</v>
      </c>
      <c r="EJ12">
        <f ca="1"/>
        <v>0</v>
      </c>
      <c r="EK12">
        <f ca="1"/>
        <v>0</v>
      </c>
      <c r="EL12">
        <f ca="1"/>
        <v>0</v>
      </c>
      <c r="EM12">
        <f ca="1"/>
        <v>0</v>
      </c>
      <c r="EN12">
        <f ca="1"/>
        <v>0</v>
      </c>
      <c r="EO12">
        <f ca="1"/>
        <v>0</v>
      </c>
      <c r="EP12">
        <f ca="1"/>
        <v>0</v>
      </c>
      <c r="EQ12">
        <f ca="1"/>
        <v>0</v>
      </c>
      <c r="ER12">
        <f ca="1"/>
        <v>0</v>
      </c>
      <c r="ES12">
        <f ca="1"/>
        <v>0</v>
      </c>
      <c r="ET12">
        <f ca="1"/>
        <v>0</v>
      </c>
      <c r="EU12">
        <f ca="1"/>
        <v>0</v>
      </c>
      <c r="EV12">
        <f ca="1"/>
        <v>0</v>
      </c>
      <c r="EW12">
        <f ca="1"/>
        <v>60</v>
      </c>
      <c r="EX12">
        <f ca="1"/>
        <v>60</v>
      </c>
      <c r="EY12">
        <f ca="1"/>
        <v>0</v>
      </c>
      <c r="EZ12">
        <f ca="1"/>
        <v>0</v>
      </c>
      <c r="FA12">
        <f ca="1"/>
        <v>60</v>
      </c>
      <c r="FB12">
        <f ca="1"/>
        <v>120</v>
      </c>
      <c r="FC12">
        <f ca="1"/>
        <v>60</v>
      </c>
      <c r="FD12">
        <f ca="1"/>
        <v>0</v>
      </c>
      <c r="FE12">
        <f ca="1"/>
        <v>0</v>
      </c>
      <c r="FF12">
        <f ca="1"/>
        <v>0</v>
      </c>
      <c r="FG12">
        <f ca="1"/>
        <v>0</v>
      </c>
      <c r="FH12">
        <f ca="1"/>
        <v>0</v>
      </c>
      <c r="FI12">
        <f ca="1"/>
        <v>0</v>
      </c>
      <c r="FJ12">
        <f ca="1"/>
        <v>0</v>
      </c>
      <c r="FK12">
        <f ca="1"/>
        <v>0</v>
      </c>
      <c r="FL12">
        <f ca="1"/>
        <v>0</v>
      </c>
      <c r="FM12">
        <f ca="1"/>
        <v>0</v>
      </c>
      <c r="FN12">
        <f ca="1"/>
        <v>0</v>
      </c>
    </row>
    <row r="13" spans="2:170" ht="11.7" customHeight="1">
      <c r="B13">
        <v>9</v>
      </c>
      <c r="C13" s="1355" t="s">
        <v>161</v>
      </c>
      <c r="D13" t="s">
        <v>162</v>
      </c>
      <c r="E13" s="1355" t="s">
        <v>163</v>
      </c>
      <c r="F13" s="1356">
        <v>300</v>
      </c>
      <c r="G13" s="1356">
        <v>150</v>
      </c>
      <c r="H13" s="1356">
        <v>40</v>
      </c>
      <c r="J13" s="1373" t="s">
        <v>33</v>
      </c>
      <c r="L13" s="1374"/>
      <c r="M13" s="1362" t="str">
        <f t="shared" ca="1" si="10"/>
        <v>MKC_PB鋳造領域在庫</v>
      </c>
      <c r="N13" s="1362" t="str">
        <f ca="1">VLOOKUP(テーブル3[[#This Row],[列3]],テーブル1[[#All],[機種・部品]:[シート]],2,FALSE)</f>
        <v>MKC①</v>
      </c>
      <c r="O13" s="1362" t="str">
        <f ca="1">VLOOKUP(テーブル3[[#This Row],[列3]],テーブル1[[#All],[機種・部品]:[参照セル]],3,FALSE)</f>
        <v>$F$162:$AL$191</v>
      </c>
      <c r="P13" s="1363">
        <f t="shared" si="12"/>
        <v>1</v>
      </c>
      <c r="Q13" s="1364" t="str">
        <f ca="1">IF(OFFSET(テーブル1[[#Headers],[機種・部品]],P13,0)=0,"",OFFSET(テーブル1[[#Headers],[機種・部品]],P13,0))</f>
        <v>MKC_PB</v>
      </c>
      <c r="R13" s="1363" t="str">
        <f>J16</f>
        <v>鋳造領域在庫</v>
      </c>
      <c r="S13" s="1365">
        <f t="shared" ca="1" si="11"/>
        <v>1562</v>
      </c>
      <c r="T13" s="1363">
        <f t="shared" ca="1" si="6"/>
        <v>0</v>
      </c>
      <c r="U13" s="1363">
        <f t="shared" ca="1" si="6"/>
        <v>0</v>
      </c>
      <c r="V13" s="1363">
        <f t="shared" ca="1" si="6"/>
        <v>0</v>
      </c>
      <c r="W13" s="1363">
        <f t="shared" ca="1" si="6"/>
        <v>0</v>
      </c>
      <c r="X13" s="1363">
        <f t="shared" ca="1" si="6"/>
        <v>0</v>
      </c>
      <c r="Y13" s="1363">
        <f t="shared" ca="1" si="6"/>
        <v>0</v>
      </c>
      <c r="Z13" s="1363">
        <f t="shared" ca="1" si="6"/>
        <v>0</v>
      </c>
      <c r="AA13" s="1363">
        <f t="shared" ca="1" si="6"/>
        <v>0</v>
      </c>
      <c r="AB13" s="1363">
        <f t="shared" ca="1" si="6"/>
        <v>0</v>
      </c>
      <c r="AC13" s="1363">
        <f t="shared" ca="1" si="6"/>
        <v>0</v>
      </c>
      <c r="AD13" s="1363">
        <f t="shared" ca="1" si="6"/>
        <v>0</v>
      </c>
      <c r="AE13" s="1363">
        <f t="shared" ca="1" si="6"/>
        <v>0</v>
      </c>
      <c r="AF13" s="1363">
        <f t="shared" ca="1" si="6"/>
        <v>0</v>
      </c>
      <c r="AG13" s="1363">
        <f t="shared" ca="1" si="6"/>
        <v>0</v>
      </c>
      <c r="AH13" s="1363">
        <f t="shared" ca="1" si="6"/>
        <v>0</v>
      </c>
      <c r="AI13" s="1363">
        <f t="shared" ca="1" si="6"/>
        <v>32</v>
      </c>
      <c r="AJ13" s="1363">
        <f t="shared" ca="1" si="7"/>
        <v>208</v>
      </c>
      <c r="AK13" s="1363">
        <f t="shared" ca="1" si="7"/>
        <v>330</v>
      </c>
      <c r="AL13" s="1363">
        <f t="shared" ca="1" si="7"/>
        <v>217</v>
      </c>
      <c r="AM13" s="1363">
        <f t="shared" ca="1" si="7"/>
        <v>120</v>
      </c>
      <c r="AN13" s="1363">
        <f t="shared" ca="1" si="7"/>
        <v>25</v>
      </c>
      <c r="AO13" s="1363">
        <f t="shared" ca="1" si="7"/>
        <v>-35</v>
      </c>
      <c r="AP13" s="1363">
        <f t="shared" ca="1" si="7"/>
        <v>-35</v>
      </c>
      <c r="AQ13" s="1363">
        <f t="shared" ca="1" si="7"/>
        <v>-35</v>
      </c>
      <c r="AR13" s="1363">
        <f t="shared" ca="1" si="7"/>
        <v>-35</v>
      </c>
      <c r="AS13" s="1363">
        <f t="shared" ca="1" si="7"/>
        <v>-35</v>
      </c>
      <c r="AT13" s="1363">
        <f t="shared" ca="1" si="7"/>
        <v>-35</v>
      </c>
      <c r="AU13" s="1363">
        <f t="shared" ca="1" si="7"/>
        <v>-5</v>
      </c>
      <c r="AV13" s="1363">
        <f t="shared" ca="1" si="7"/>
        <v>175</v>
      </c>
      <c r="AW13" s="1363">
        <f t="shared" ca="1" si="7"/>
        <v>335</v>
      </c>
      <c r="AX13" s="1363">
        <f t="shared" ca="1" si="7"/>
        <v>335</v>
      </c>
      <c r="BB13" t="str">
        <f t="shared" si="13"/>
        <v>良品実績累積</v>
      </c>
      <c r="BC13" s="192">
        <f ca="1">SUM($BC9:BC9)</f>
        <v>0</v>
      </c>
      <c r="BD13" s="192">
        <f ca="1">SUM($BC9:BD9)</f>
        <v>0</v>
      </c>
      <c r="BE13" s="192">
        <f ca="1">SUM($BC9:BE9)</f>
        <v>0</v>
      </c>
      <c r="BF13" s="192">
        <f ca="1">SUM($BC9:BF9)</f>
        <v>0</v>
      </c>
      <c r="BG13" s="192">
        <f ca="1">SUM($BC9:BG9)</f>
        <v>0</v>
      </c>
      <c r="BH13" s="192">
        <f ca="1">SUM($BC9:BH9)</f>
        <v>-2</v>
      </c>
      <c r="BI13" s="192">
        <f ca="1">SUM($BC9:BI9)</f>
        <v>-21</v>
      </c>
      <c r="BJ13" s="192">
        <f ca="1">SUM($BC9:BJ9)</f>
        <v>-25</v>
      </c>
      <c r="BK13" s="192">
        <f ca="1">SUM($BC9:BK9)</f>
        <v>89</v>
      </c>
      <c r="BL13" s="192">
        <f ca="1">SUM($BC9:BL9)</f>
        <v>215</v>
      </c>
      <c r="BM13" s="192">
        <f ca="1">SUM($BC9:BM9)</f>
        <v>303</v>
      </c>
      <c r="BN13" s="192">
        <f ca="1">SUM($BC9:BN9)</f>
        <v>359</v>
      </c>
      <c r="BO13" s="192">
        <f ca="1">SUM($BC9:BO9)</f>
        <v>471</v>
      </c>
      <c r="BP13" s="192">
        <f ca="1">SUM($BC9:BP9)</f>
        <v>639</v>
      </c>
      <c r="BQ13" s="192">
        <f ca="1">SUM($BC9:BQ9)</f>
        <v>779</v>
      </c>
      <c r="BR13" s="192">
        <f ca="1">SUM($BC9:BR9)</f>
        <v>1089</v>
      </c>
      <c r="BS13" s="192">
        <f ca="1">SUM($BC9:BS9)</f>
        <v>1468</v>
      </c>
      <c r="BT13" s="192">
        <f ca="1">SUM($BC9:BT9)</f>
        <v>1752</v>
      </c>
      <c r="BU13" s="192">
        <f ca="1">SUM($BC9:BU9)</f>
        <v>1817</v>
      </c>
      <c r="BV13" s="192">
        <f ca="1">SUM($BC9:BV9)</f>
        <v>1980</v>
      </c>
      <c r="BW13" s="192">
        <f ca="1">SUM($BC9:BW9)</f>
        <v>2147</v>
      </c>
      <c r="BX13" s="192">
        <f ca="1">SUM($BC9:BX9)</f>
        <v>2307</v>
      </c>
      <c r="BY13" s="192">
        <f ca="1">SUM($BC9:BY9)</f>
        <v>2307</v>
      </c>
      <c r="BZ13" s="192">
        <f ca="1">SUM($BC9:BZ9)</f>
        <v>2517</v>
      </c>
      <c r="CA13" s="192">
        <f ca="1">SUM($BC9:CA9)</f>
        <v>2667</v>
      </c>
      <c r="CB13" s="192">
        <f ca="1">SUM($BC9:CB9)</f>
        <v>2837</v>
      </c>
      <c r="CC13" s="192">
        <f ca="1">SUM($BC9:CC9)</f>
        <v>3327</v>
      </c>
      <c r="CD13" s="192">
        <f ca="1">SUM($BC9:CD9)</f>
        <v>3737</v>
      </c>
      <c r="CE13" s="192">
        <f ca="1">SUM($BC9:CE9)</f>
        <v>3947</v>
      </c>
      <c r="CF13" s="192">
        <f ca="1">SUM($BC9:CF9)</f>
        <v>4107</v>
      </c>
      <c r="CG13" s="192">
        <f ca="1">SUM($BC9:CG9)</f>
        <v>4207</v>
      </c>
      <c r="CP13" s="1365">
        <v>10</v>
      </c>
      <c r="CQ13" s="1363" t="s">
        <v>164</v>
      </c>
      <c r="CR13" s="1363">
        <v>8</v>
      </c>
      <c r="CT13" s="1366" t="s">
        <v>165</v>
      </c>
      <c r="CU13" s="1363">
        <v>0</v>
      </c>
      <c r="CV13" s="1363">
        <v>0</v>
      </c>
      <c r="CW13" s="1363">
        <v>0</v>
      </c>
      <c r="CX13" s="1363">
        <v>0</v>
      </c>
      <c r="CY13" s="1363">
        <v>0</v>
      </c>
      <c r="CZ13" s="1363">
        <v>0</v>
      </c>
      <c r="DA13" s="1363">
        <v>0</v>
      </c>
      <c r="DB13" s="1363">
        <v>0</v>
      </c>
      <c r="DC13" s="1363">
        <v>0</v>
      </c>
      <c r="DD13" s="1363">
        <v>0</v>
      </c>
      <c r="DE13" s="1363">
        <v>0</v>
      </c>
      <c r="DF13" s="1363">
        <v>0</v>
      </c>
      <c r="DG13" s="1363">
        <v>0</v>
      </c>
      <c r="DH13" s="1363">
        <v>0</v>
      </c>
      <c r="DI13" s="1363">
        <v>0</v>
      </c>
      <c r="DJ13" s="1363">
        <v>0</v>
      </c>
      <c r="DK13" s="1363">
        <v>0</v>
      </c>
      <c r="DL13" s="1363">
        <v>0</v>
      </c>
      <c r="DM13" s="1363">
        <v>0</v>
      </c>
      <c r="DN13" s="1363">
        <v>10</v>
      </c>
      <c r="DO13" s="1363">
        <v>0</v>
      </c>
      <c r="DP13" s="1363">
        <v>0</v>
      </c>
      <c r="DQ13" s="1363">
        <v>0</v>
      </c>
      <c r="DR13" s="1363">
        <v>0</v>
      </c>
      <c r="DS13" s="1363">
        <v>0</v>
      </c>
      <c r="DT13" s="1363">
        <v>0</v>
      </c>
      <c r="DU13" s="1363">
        <v>0</v>
      </c>
      <c r="DV13" s="1363">
        <v>0</v>
      </c>
      <c r="DW13" s="1363">
        <v>0</v>
      </c>
      <c r="DX13" s="1363">
        <v>0</v>
      </c>
      <c r="DY13" s="1363" t="s">
        <v>132</v>
      </c>
      <c r="EC13" t="str">
        <f ca="1"/>
        <v>MKR_PB仕上げ計画</v>
      </c>
      <c r="ED13" t="str">
        <f ca="1"/>
        <v>MKR</v>
      </c>
      <c r="EE13" t="str">
        <f ca="1"/>
        <v>$F$153:$AL$182</v>
      </c>
      <c r="EF13">
        <f ca="1"/>
        <v>8</v>
      </c>
      <c r="EG13" t="str">
        <f ca="1"/>
        <v>MKR_PB</v>
      </c>
      <c r="EH13" t="str">
        <f ca="1"/>
        <v>仕上げ計画</v>
      </c>
      <c r="EI13">
        <f ca="1"/>
        <v>360</v>
      </c>
      <c r="EJ13">
        <f ca="1"/>
        <v>0</v>
      </c>
      <c r="EK13">
        <f ca="1"/>
        <v>0</v>
      </c>
      <c r="EL13">
        <f ca="1"/>
        <v>0</v>
      </c>
      <c r="EM13">
        <f ca="1"/>
        <v>0</v>
      </c>
      <c r="EN13">
        <f ca="1"/>
        <v>0</v>
      </c>
      <c r="EO13">
        <f ca="1"/>
        <v>0</v>
      </c>
      <c r="EP13">
        <f ca="1"/>
        <v>0</v>
      </c>
      <c r="EQ13">
        <f ca="1"/>
        <v>0</v>
      </c>
      <c r="ER13">
        <f ca="1"/>
        <v>0</v>
      </c>
      <c r="ES13">
        <f ca="1"/>
        <v>0</v>
      </c>
      <c r="ET13">
        <f ca="1"/>
        <v>0</v>
      </c>
      <c r="EU13">
        <f ca="1"/>
        <v>0</v>
      </c>
      <c r="EV13">
        <f ca="1"/>
        <v>24</v>
      </c>
      <c r="EW13">
        <f ca="1"/>
        <v>24</v>
      </c>
      <c r="EX13">
        <f ca="1"/>
        <v>48</v>
      </c>
      <c r="EY13">
        <f ca="1"/>
        <v>0</v>
      </c>
      <c r="EZ13">
        <f ca="1"/>
        <v>0</v>
      </c>
      <c r="FA13">
        <f ca="1"/>
        <v>72</v>
      </c>
      <c r="FB13">
        <f ca="1"/>
        <v>72</v>
      </c>
      <c r="FC13">
        <f ca="1"/>
        <v>48</v>
      </c>
      <c r="FD13">
        <f ca="1"/>
        <v>48</v>
      </c>
      <c r="FE13">
        <f ca="1"/>
        <v>24</v>
      </c>
      <c r="FF13">
        <f ca="1"/>
        <v>0</v>
      </c>
      <c r="FG13">
        <f ca="1"/>
        <v>0</v>
      </c>
      <c r="FH13">
        <f ca="1"/>
        <v>0</v>
      </c>
      <c r="FI13">
        <f ca="1"/>
        <v>0</v>
      </c>
      <c r="FJ13">
        <f ca="1"/>
        <v>0</v>
      </c>
      <c r="FK13">
        <f ca="1"/>
        <v>0</v>
      </c>
      <c r="FL13">
        <f ca="1"/>
        <v>0</v>
      </c>
      <c r="FM13">
        <f ca="1"/>
        <v>0</v>
      </c>
      <c r="FN13">
        <f ca="1"/>
        <v>0</v>
      </c>
    </row>
    <row r="14" spans="2:170" ht="15">
      <c r="B14">
        <v>10</v>
      </c>
      <c r="C14" s="1355" t="s">
        <v>166</v>
      </c>
      <c r="D14" t="s">
        <v>162</v>
      </c>
      <c r="E14" s="1355" t="s">
        <v>163</v>
      </c>
      <c r="F14" s="1356">
        <v>300</v>
      </c>
      <c r="G14" s="1356">
        <v>150</v>
      </c>
      <c r="H14" s="1356">
        <v>40</v>
      </c>
      <c r="J14" s="1373" t="s">
        <v>53</v>
      </c>
      <c r="M14" s="1362" t="str">
        <f t="shared" ca="1" si="10"/>
        <v>MKC_PB払出計画</v>
      </c>
      <c r="N14" s="1362" t="str">
        <f ca="1">VLOOKUP(テーブル3[[#This Row],[列3]],テーブル1[[#All],[機種・部品]:[シート]],2,FALSE)</f>
        <v>MKC①</v>
      </c>
      <c r="O14" s="1362" t="str">
        <f ca="1">VLOOKUP(テーブル3[[#This Row],[列3]],テーブル1[[#All],[機種・部品]:[参照セル]],3,FALSE)</f>
        <v>$F$162:$AL$191</v>
      </c>
      <c r="P14" s="1363">
        <f t="shared" si="12"/>
        <v>1</v>
      </c>
      <c r="Q14" s="1364" t="str">
        <f ca="1">IF(OFFSET(テーブル1[[#Headers],[機種・部品]],P14,0)=0,"",OFFSET(テーブル1[[#Headers],[機種・部品]],P14,0))</f>
        <v>MKC_PB</v>
      </c>
      <c r="R14" s="1363" t="str">
        <f>J5</f>
        <v>払出計画</v>
      </c>
      <c r="S14" s="1365">
        <f t="shared" ca="1" si="11"/>
        <v>372</v>
      </c>
      <c r="T14" s="1363">
        <f t="shared" ca="1" si="6"/>
        <v>0</v>
      </c>
      <c r="U14" s="1363">
        <f t="shared" ca="1" si="6"/>
        <v>0</v>
      </c>
      <c r="V14" s="1363">
        <f t="shared" ca="1" si="6"/>
        <v>0</v>
      </c>
      <c r="W14" s="1363">
        <f t="shared" ca="1" si="6"/>
        <v>0</v>
      </c>
      <c r="X14" s="1363">
        <f t="shared" ca="1" si="6"/>
        <v>0</v>
      </c>
      <c r="Y14" s="1363">
        <f t="shared" ca="1" si="6"/>
        <v>0</v>
      </c>
      <c r="Z14" s="1363">
        <f t="shared" ca="1" si="6"/>
        <v>0</v>
      </c>
      <c r="AA14" s="1363">
        <f t="shared" ca="1" si="6"/>
        <v>24</v>
      </c>
      <c r="AB14" s="1363">
        <f t="shared" ca="1" si="6"/>
        <v>0</v>
      </c>
      <c r="AC14" s="1363">
        <f t="shared" ca="1" si="6"/>
        <v>0</v>
      </c>
      <c r="AD14" s="1363">
        <f t="shared" ca="1" si="6"/>
        <v>48</v>
      </c>
      <c r="AE14" s="1363">
        <f t="shared" ca="1" si="6"/>
        <v>72</v>
      </c>
      <c r="AF14" s="1363">
        <f t="shared" ca="1" si="6"/>
        <v>60</v>
      </c>
      <c r="AG14" s="1363">
        <f t="shared" ca="1" si="6"/>
        <v>72</v>
      </c>
      <c r="AH14" s="1363">
        <f t="shared" ca="1" si="6"/>
        <v>72</v>
      </c>
      <c r="AI14" s="1363">
        <f t="shared" ca="1" si="6"/>
        <v>0</v>
      </c>
      <c r="AJ14" s="1363">
        <f t="shared" ca="1" si="7"/>
        <v>0</v>
      </c>
      <c r="AK14" s="1363">
        <f t="shared" ca="1" si="7"/>
        <v>24</v>
      </c>
      <c r="AL14" s="1363">
        <f t="shared" ca="1" si="7"/>
        <v>0</v>
      </c>
      <c r="AM14" s="1363">
        <f t="shared" ca="1" si="7"/>
        <v>0</v>
      </c>
      <c r="AN14" s="1363">
        <f t="shared" ca="1" si="7"/>
        <v>0</v>
      </c>
      <c r="AO14" s="1363">
        <f t="shared" ca="1" si="7"/>
        <v>0</v>
      </c>
      <c r="AP14" s="1363">
        <f t="shared" ca="1" si="7"/>
        <v>0</v>
      </c>
      <c r="AQ14" s="1363">
        <f t="shared" ca="1" si="7"/>
        <v>0</v>
      </c>
      <c r="AR14" s="1363">
        <f t="shared" ca="1" si="7"/>
        <v>0</v>
      </c>
      <c r="AS14" s="1363">
        <f t="shared" ca="1" si="7"/>
        <v>0</v>
      </c>
      <c r="AT14" s="1363">
        <f t="shared" ca="1" si="7"/>
        <v>0</v>
      </c>
      <c r="AU14" s="1363">
        <f t="shared" ca="1" si="7"/>
        <v>0</v>
      </c>
      <c r="AV14" s="1363">
        <f t="shared" ca="1" si="7"/>
        <v>0</v>
      </c>
      <c r="AW14" s="1363">
        <f t="shared" ca="1" si="7"/>
        <v>0</v>
      </c>
      <c r="AX14" s="1363">
        <f t="shared" ca="1" si="7"/>
        <v>0</v>
      </c>
      <c r="BB14" t="s">
        <v>167</v>
      </c>
      <c r="BC14" s="192">
        <f ca="1">BC11-BC13</f>
        <v>0</v>
      </c>
      <c r="BD14" s="192">
        <f t="shared" ref="BD14:CG14" ca="1" si="14">BD11-BD13</f>
        <v>0</v>
      </c>
      <c r="BE14" s="192">
        <f t="shared" ca="1" si="14"/>
        <v>0</v>
      </c>
      <c r="BF14" s="192">
        <f ca="1">BF11-BF13</f>
        <v>0</v>
      </c>
      <c r="BG14" s="192">
        <f ca="1">BG11-BG13</f>
        <v>0</v>
      </c>
      <c r="BH14" s="192">
        <f t="shared" ca="1" si="14"/>
        <v>102</v>
      </c>
      <c r="BI14" s="192">
        <f t="shared" ca="1" si="14"/>
        <v>431</v>
      </c>
      <c r="BJ14" s="192">
        <f t="shared" ca="1" si="14"/>
        <v>573</v>
      </c>
      <c r="BK14" s="192">
        <f t="shared" ca="1" si="14"/>
        <v>459</v>
      </c>
      <c r="BL14" s="192">
        <f t="shared" ca="1" si="14"/>
        <v>333</v>
      </c>
      <c r="BM14" s="192">
        <f t="shared" ca="1" si="14"/>
        <v>513</v>
      </c>
      <c r="BN14" s="192">
        <f t="shared" ca="1" si="14"/>
        <v>707</v>
      </c>
      <c r="BO14" s="192">
        <f t="shared" ca="1" si="14"/>
        <v>773</v>
      </c>
      <c r="BP14" s="192">
        <f t="shared" ca="1" si="14"/>
        <v>935</v>
      </c>
      <c r="BQ14" s="192">
        <f t="shared" ca="1" si="14"/>
        <v>870</v>
      </c>
      <c r="BR14" s="192">
        <f t="shared" ca="1" si="14"/>
        <v>560</v>
      </c>
      <c r="BS14" s="192">
        <f t="shared" ca="1" si="14"/>
        <v>181</v>
      </c>
      <c r="BT14" s="192">
        <f t="shared" ca="1" si="14"/>
        <v>237</v>
      </c>
      <c r="BU14" s="192">
        <f t="shared" ca="1" si="14"/>
        <v>356</v>
      </c>
      <c r="BV14" s="192">
        <f t="shared" ca="1" si="14"/>
        <v>415</v>
      </c>
      <c r="BW14" s="192">
        <f t="shared" ca="1" si="14"/>
        <v>414</v>
      </c>
      <c r="BX14" s="192">
        <f t="shared" ca="1" si="14"/>
        <v>576</v>
      </c>
      <c r="BY14" s="192">
        <f t="shared" ca="1" si="14"/>
        <v>618</v>
      </c>
      <c r="BZ14" s="192">
        <f t="shared" ca="1" si="14"/>
        <v>432</v>
      </c>
      <c r="CA14" s="192">
        <f t="shared" ca="1" si="14"/>
        <v>600</v>
      </c>
      <c r="CB14" s="192">
        <f t="shared" ca="1" si="14"/>
        <v>820</v>
      </c>
      <c r="CC14" s="192">
        <f t="shared" ca="1" si="14"/>
        <v>540</v>
      </c>
      <c r="CD14" s="192">
        <f t="shared" ca="1" si="14"/>
        <v>280</v>
      </c>
      <c r="CE14" s="192">
        <f t="shared" ca="1" si="14"/>
        <v>184</v>
      </c>
      <c r="CF14" s="192">
        <f t="shared" ca="1" si="14"/>
        <v>24</v>
      </c>
      <c r="CG14" s="192">
        <f t="shared" ca="1" si="14"/>
        <v>-76</v>
      </c>
      <c r="CP14" s="1365">
        <v>10</v>
      </c>
      <c r="CQ14" s="1363" t="s">
        <v>164</v>
      </c>
      <c r="CR14" s="1363">
        <v>8</v>
      </c>
      <c r="CT14" s="1366" t="s">
        <v>165</v>
      </c>
      <c r="CU14" s="1363">
        <v>0</v>
      </c>
      <c r="CV14" s="1363">
        <v>0</v>
      </c>
      <c r="CW14" s="1363">
        <v>0</v>
      </c>
      <c r="CX14" s="1363">
        <v>0</v>
      </c>
      <c r="CY14" s="1363">
        <v>0</v>
      </c>
      <c r="CZ14" s="1363">
        <v>0</v>
      </c>
      <c r="DA14" s="1363">
        <v>0</v>
      </c>
      <c r="DB14" s="1363">
        <v>0</v>
      </c>
      <c r="DC14" s="1363">
        <v>0</v>
      </c>
      <c r="DD14" s="1363">
        <v>0</v>
      </c>
      <c r="DE14" s="1363">
        <v>0</v>
      </c>
      <c r="DF14" s="1363">
        <v>0</v>
      </c>
      <c r="DG14" s="1363">
        <v>0</v>
      </c>
      <c r="DH14" s="1363">
        <v>0</v>
      </c>
      <c r="DI14" s="1363">
        <v>0</v>
      </c>
      <c r="DJ14" s="1363">
        <v>0</v>
      </c>
      <c r="DK14" s="1363">
        <v>0</v>
      </c>
      <c r="DL14" s="1363">
        <v>0</v>
      </c>
      <c r="DM14" s="1363">
        <v>0</v>
      </c>
      <c r="DN14" s="1363">
        <v>10</v>
      </c>
      <c r="DO14" s="1363">
        <v>0</v>
      </c>
      <c r="DP14" s="1363">
        <v>0</v>
      </c>
      <c r="DQ14" s="1363">
        <v>0</v>
      </c>
      <c r="DR14" s="1363">
        <v>0</v>
      </c>
      <c r="DS14" s="1363">
        <v>0</v>
      </c>
      <c r="DT14" s="1363">
        <v>0</v>
      </c>
      <c r="DU14" s="1363">
        <v>0</v>
      </c>
      <c r="DV14" s="1363">
        <v>0</v>
      </c>
      <c r="DW14" s="1363">
        <v>0</v>
      </c>
      <c r="DX14" s="1363">
        <v>0</v>
      </c>
      <c r="DY14" s="1363" t="s">
        <v>132</v>
      </c>
      <c r="EC14" t="str">
        <f ca="1"/>
        <v>MLC_RC仕上げ計画</v>
      </c>
      <c r="ED14" t="str">
        <f ca="1"/>
        <v>MKJ・MLC・MLL</v>
      </c>
      <c r="EE14" t="str">
        <f ca="1"/>
        <v>$F$253:$AL$282</v>
      </c>
      <c r="EF14">
        <f ca="1"/>
        <v>9</v>
      </c>
      <c r="EG14" t="str">
        <f ca="1"/>
        <v>MLC_RC</v>
      </c>
      <c r="EH14" t="str">
        <f ca="1"/>
        <v>仕上げ計画</v>
      </c>
      <c r="EI14">
        <f ca="1"/>
        <v>3168</v>
      </c>
      <c r="EJ14">
        <f ca="1"/>
        <v>0</v>
      </c>
      <c r="EK14">
        <f ca="1"/>
        <v>0</v>
      </c>
      <c r="EL14">
        <f ca="1"/>
        <v>0</v>
      </c>
      <c r="EM14">
        <f ca="1"/>
        <v>0</v>
      </c>
      <c r="EN14">
        <f ca="1"/>
        <v>0</v>
      </c>
      <c r="EO14">
        <f ca="1"/>
        <v>192</v>
      </c>
      <c r="EP14">
        <f ca="1"/>
        <v>160</v>
      </c>
      <c r="EQ14">
        <f ca="1"/>
        <v>160</v>
      </c>
      <c r="ER14">
        <f ca="1"/>
        <v>0</v>
      </c>
      <c r="ES14">
        <f ca="1"/>
        <v>0</v>
      </c>
      <c r="ET14">
        <f ca="1"/>
        <v>160</v>
      </c>
      <c r="EU14">
        <f ca="1"/>
        <v>128</v>
      </c>
      <c r="EV14">
        <f ca="1"/>
        <v>160</v>
      </c>
      <c r="EW14">
        <f ca="1"/>
        <v>128</v>
      </c>
      <c r="EX14">
        <f ca="1"/>
        <v>160</v>
      </c>
      <c r="EY14">
        <f ca="1"/>
        <v>64</v>
      </c>
      <c r="EZ14">
        <f ca="1"/>
        <v>64</v>
      </c>
      <c r="FA14">
        <f ca="1"/>
        <v>160</v>
      </c>
      <c r="FB14">
        <f ca="1"/>
        <v>160</v>
      </c>
      <c r="FC14">
        <f ca="1"/>
        <v>160</v>
      </c>
      <c r="FD14">
        <f ca="1"/>
        <v>128</v>
      </c>
      <c r="FE14">
        <f ca="1"/>
        <v>160</v>
      </c>
      <c r="FF14">
        <f ca="1"/>
        <v>128</v>
      </c>
      <c r="FG14">
        <f ca="1"/>
        <v>64</v>
      </c>
      <c r="FH14">
        <f ca="1"/>
        <v>192</v>
      </c>
      <c r="FI14">
        <f ca="1"/>
        <v>160</v>
      </c>
      <c r="FJ14">
        <f ca="1"/>
        <v>160</v>
      </c>
      <c r="FK14">
        <f ca="1"/>
        <v>160</v>
      </c>
      <c r="FL14">
        <f ca="1"/>
        <v>160</v>
      </c>
      <c r="FM14">
        <f ca="1"/>
        <v>0</v>
      </c>
      <c r="FN14">
        <f ca="1"/>
        <v>0</v>
      </c>
    </row>
    <row r="15" spans="2:170" ht="15">
      <c r="B15">
        <v>11</v>
      </c>
      <c r="C15" s="1355" t="s">
        <v>168</v>
      </c>
      <c r="D15" t="s">
        <v>169</v>
      </c>
      <c r="E15" s="1355" t="s">
        <v>170</v>
      </c>
      <c r="F15" s="1356">
        <v>300</v>
      </c>
      <c r="G15" s="1356">
        <v>150</v>
      </c>
      <c r="H15" s="1356">
        <v>40</v>
      </c>
      <c r="J15" s="1373" t="s">
        <v>52</v>
      </c>
      <c r="M15" s="1362" t="str">
        <f t="shared" ca="1" si="10"/>
        <v>MKC_FF仕上げ計画</v>
      </c>
      <c r="N15" s="1362" t="str">
        <f ca="1">VLOOKUP(テーブル3[[#This Row],[列3]],テーブル1[[#All],[機種・部品]:[シート]],2,FALSE)</f>
        <v>MKC①</v>
      </c>
      <c r="O15" s="1362" t="str">
        <f ca="1">VLOOKUP(テーブル3[[#This Row],[列3]],テーブル1[[#All],[機種・部品]:[参照セル]],3,FALSE)</f>
        <v>$F$162:$AL$191</v>
      </c>
      <c r="P15" s="1363">
        <f t="shared" ref="P15:P78" si="15">P6+1</f>
        <v>2</v>
      </c>
      <c r="Q15" s="1364" t="str">
        <f ca="1">IF(OFFSET(テーブル1[[#Headers],[機種・部品]],P15,0)=0,"",OFFSET(テーブル1[[#Headers],[機種・部品]],P15,0))</f>
        <v>MKC_FF</v>
      </c>
      <c r="R15" s="1363" t="str">
        <f t="shared" ref="R15:R78" si="16">R6</f>
        <v>仕上げ計画</v>
      </c>
      <c r="S15" s="1365">
        <f t="shared" ca="1" si="11"/>
        <v>1536</v>
      </c>
      <c r="T15" s="1363">
        <f t="shared" ca="1" si="6"/>
        <v>0</v>
      </c>
      <c r="U15" s="1363">
        <f t="shared" ca="1" si="6"/>
        <v>0</v>
      </c>
      <c r="V15" s="1363">
        <f t="shared" ca="1" si="6"/>
        <v>0</v>
      </c>
      <c r="W15" s="1363">
        <f t="shared" ca="1" si="6"/>
        <v>0</v>
      </c>
      <c r="X15" s="1363">
        <f t="shared" ca="1" si="6"/>
        <v>0</v>
      </c>
      <c r="Y15" s="1363">
        <f t="shared" ca="1" si="6"/>
        <v>64</v>
      </c>
      <c r="Z15" s="1363">
        <f t="shared" ca="1" si="6"/>
        <v>96</v>
      </c>
      <c r="AA15" s="1363">
        <f t="shared" ca="1" si="6"/>
        <v>96</v>
      </c>
      <c r="AB15" s="1363">
        <f t="shared" ca="1" si="6"/>
        <v>0</v>
      </c>
      <c r="AC15" s="1363">
        <f t="shared" ca="1" si="6"/>
        <v>0</v>
      </c>
      <c r="AD15" s="1363">
        <f t="shared" ca="1" si="6"/>
        <v>96</v>
      </c>
      <c r="AE15" s="1363">
        <f t="shared" ca="1" si="6"/>
        <v>64</v>
      </c>
      <c r="AF15" s="1363">
        <f t="shared" ca="1" si="6"/>
        <v>96</v>
      </c>
      <c r="AG15" s="1363">
        <f t="shared" ca="1" si="6"/>
        <v>64</v>
      </c>
      <c r="AH15" s="1363">
        <f t="shared" ca="1" si="6"/>
        <v>96</v>
      </c>
      <c r="AI15" s="1363">
        <f t="shared" ca="1" si="6"/>
        <v>32</v>
      </c>
      <c r="AJ15" s="1363">
        <f t="shared" ca="1" si="7"/>
        <v>32</v>
      </c>
      <c r="AK15" s="1363">
        <f t="shared" ca="1" si="7"/>
        <v>64</v>
      </c>
      <c r="AL15" s="1363">
        <f t="shared" ca="1" si="7"/>
        <v>64</v>
      </c>
      <c r="AM15" s="1363">
        <f t="shared" ca="1" si="7"/>
        <v>64</v>
      </c>
      <c r="AN15" s="1363">
        <f t="shared" ca="1" si="7"/>
        <v>64</v>
      </c>
      <c r="AO15" s="1363">
        <f t="shared" ca="1" si="7"/>
        <v>64</v>
      </c>
      <c r="AP15" s="1363">
        <f t="shared" ca="1" si="7"/>
        <v>0</v>
      </c>
      <c r="AQ15" s="1363">
        <f t="shared" ca="1" si="7"/>
        <v>0</v>
      </c>
      <c r="AR15" s="1363">
        <f t="shared" ca="1" si="7"/>
        <v>96</v>
      </c>
      <c r="AS15" s="1363">
        <f t="shared" ca="1" si="7"/>
        <v>96</v>
      </c>
      <c r="AT15" s="1363">
        <f t="shared" ca="1" si="7"/>
        <v>96</v>
      </c>
      <c r="AU15" s="1363">
        <f t="shared" ca="1" si="7"/>
        <v>96</v>
      </c>
      <c r="AV15" s="1363">
        <f t="shared" ca="1" si="7"/>
        <v>96</v>
      </c>
      <c r="AW15" s="1363">
        <f t="shared" ca="1" si="7"/>
        <v>0</v>
      </c>
      <c r="AX15" s="1363">
        <f t="shared" ca="1" si="7"/>
        <v>0</v>
      </c>
      <c r="BB15" t="s">
        <v>171</v>
      </c>
      <c r="BC15" s="1375" t="str">
        <f t="shared" ref="BC15:CG15" ca="1" si="17">IFERROR(BC7/BC6,"")</f>
        <v/>
      </c>
      <c r="BD15" s="1375" t="str">
        <f t="shared" ca="1" si="17"/>
        <v/>
      </c>
      <c r="BE15" s="1375" t="str">
        <f t="shared" ca="1" si="17"/>
        <v/>
      </c>
      <c r="BF15" s="1375" t="str">
        <f ca="1">IFERROR(BF7/BF6,"")</f>
        <v/>
      </c>
      <c r="BG15" s="1375" t="str">
        <f t="shared" ca="1" si="17"/>
        <v/>
      </c>
      <c r="BH15" s="1375">
        <f t="shared" ca="1" si="17"/>
        <v>0.67567567567567566</v>
      </c>
      <c r="BI15" s="1375">
        <f t="shared" ca="1" si="17"/>
        <v>1.5196078431372548</v>
      </c>
      <c r="BJ15" s="1375">
        <f t="shared" ca="1" si="17"/>
        <v>0.67647058823529416</v>
      </c>
      <c r="BK15" s="1375" t="str">
        <f t="shared" ca="1" si="17"/>
        <v/>
      </c>
      <c r="BL15" s="1375" t="str">
        <f t="shared" ca="1" si="17"/>
        <v/>
      </c>
      <c r="BM15" s="1375">
        <f t="shared" ca="1" si="17"/>
        <v>0.58771929824561409</v>
      </c>
      <c r="BN15" s="1375">
        <f t="shared" ca="1" si="17"/>
        <v>1.2019230769230769</v>
      </c>
      <c r="BO15" s="1375">
        <f t="shared" ca="1" si="17"/>
        <v>0.50282485875706218</v>
      </c>
      <c r="BP15" s="1375">
        <f t="shared" ca="1" si="17"/>
        <v>0.8375634517766497</v>
      </c>
      <c r="BQ15" s="1375">
        <f t="shared" ca="1" si="17"/>
        <v>0.16666666666666666</v>
      </c>
      <c r="BR15" s="1375">
        <f t="shared" ca="1" si="17"/>
        <v>0</v>
      </c>
      <c r="BS15" s="1375">
        <f t="shared" ca="1" si="17"/>
        <v>0</v>
      </c>
      <c r="BT15" s="1375">
        <f t="shared" ca="1" si="17"/>
        <v>0.91891891891891897</v>
      </c>
      <c r="BU15" s="1375">
        <f t="shared" ca="1" si="17"/>
        <v>0.48167539267015708</v>
      </c>
      <c r="BV15" s="1375">
        <f t="shared" ca="1" si="17"/>
        <v>0.74496644295302017</v>
      </c>
      <c r="BW15" s="1375">
        <f t="shared" ca="1" si="17"/>
        <v>0.69747899159663862</v>
      </c>
      <c r="BX15" s="1375">
        <f t="shared" ca="1" si="17"/>
        <v>1.5046728971962617</v>
      </c>
      <c r="BY15" s="1375">
        <f t="shared" ca="1" si="17"/>
        <v>2.3333333333333335</v>
      </c>
      <c r="BZ15" s="1375" t="str">
        <f t="shared" ca="1" si="17"/>
        <v/>
      </c>
      <c r="CA15" s="1375">
        <f t="shared" ca="1" si="17"/>
        <v>1.1777777777777778</v>
      </c>
      <c r="CB15" s="1375">
        <f t="shared" ca="1" si="17"/>
        <v>1.2264150943396226</v>
      </c>
      <c r="CC15" s="1375">
        <f t="shared" ca="1" si="17"/>
        <v>1</v>
      </c>
      <c r="CD15" s="1375">
        <f t="shared" ca="1" si="17"/>
        <v>1</v>
      </c>
      <c r="CE15" s="1375">
        <f t="shared" ca="1" si="17"/>
        <v>1</v>
      </c>
      <c r="CF15" s="1375" t="str">
        <f t="shared" ca="1" si="17"/>
        <v/>
      </c>
      <c r="CG15" s="1375" t="str">
        <f t="shared" ca="1" si="17"/>
        <v/>
      </c>
      <c r="CP15" s="1365">
        <v>3096</v>
      </c>
      <c r="CQ15" s="1363" t="s">
        <v>172</v>
      </c>
      <c r="CR15" s="1363">
        <v>9</v>
      </c>
      <c r="CT15" s="1363" t="s">
        <v>173</v>
      </c>
      <c r="CU15" s="1363">
        <v>0</v>
      </c>
      <c r="CV15" s="1363">
        <v>0</v>
      </c>
      <c r="CW15" s="1363">
        <v>0</v>
      </c>
      <c r="CX15" s="1363">
        <v>160</v>
      </c>
      <c r="CY15" s="1363">
        <v>160</v>
      </c>
      <c r="CZ15" s="1363">
        <v>160</v>
      </c>
      <c r="DA15" s="1363">
        <v>224</v>
      </c>
      <c r="DB15" s="1363">
        <v>192</v>
      </c>
      <c r="DC15" s="1363">
        <v>0</v>
      </c>
      <c r="DD15" s="1363">
        <v>0</v>
      </c>
      <c r="DE15" s="1363">
        <v>256</v>
      </c>
      <c r="DF15" s="1363">
        <v>160</v>
      </c>
      <c r="DG15" s="1363">
        <v>224</v>
      </c>
      <c r="DH15" s="1363">
        <v>0</v>
      </c>
      <c r="DI15" s="1363">
        <v>0</v>
      </c>
      <c r="DJ15" s="1363">
        <v>0</v>
      </c>
      <c r="DK15" s="1363">
        <v>0</v>
      </c>
      <c r="DL15" s="1363">
        <v>192</v>
      </c>
      <c r="DM15" s="1363">
        <v>224</v>
      </c>
      <c r="DN15" s="1363">
        <v>128</v>
      </c>
      <c r="DO15" s="1363">
        <v>192</v>
      </c>
      <c r="DP15" s="1363">
        <v>96</v>
      </c>
      <c r="DQ15" s="1363">
        <v>0</v>
      </c>
      <c r="DR15" s="1363">
        <v>0</v>
      </c>
      <c r="DS15" s="1363">
        <v>192</v>
      </c>
      <c r="DT15" s="1363">
        <v>160</v>
      </c>
      <c r="DU15" s="1363">
        <v>124</v>
      </c>
      <c r="DV15" s="1363">
        <v>124</v>
      </c>
      <c r="DW15" s="1363">
        <v>128</v>
      </c>
      <c r="DX15" s="1363">
        <v>0</v>
      </c>
      <c r="DY15" s="1363" t="s">
        <v>132</v>
      </c>
      <c r="EC15" t="str">
        <f ca="1"/>
        <v>MLT_SWA仕上げ計画</v>
      </c>
      <c r="ED15" t="str">
        <f ca="1"/>
        <v>MKJ・MLC・MLL</v>
      </c>
      <c r="EE15" t="str">
        <f ca="1"/>
        <v>$F$253:$AL$282</v>
      </c>
      <c r="EF15">
        <f ca="1"/>
        <v>10</v>
      </c>
      <c r="EG15" t="str">
        <f ca="1"/>
        <v>MLT_SWA</v>
      </c>
      <c r="EH15" t="str">
        <f ca="1"/>
        <v>仕上げ計画</v>
      </c>
      <c r="EI15">
        <f ca="1"/>
        <v>1386</v>
      </c>
      <c r="EJ15">
        <f ca="1"/>
        <v>0</v>
      </c>
      <c r="EK15">
        <f ca="1"/>
        <v>0</v>
      </c>
      <c r="EL15">
        <f ca="1"/>
        <v>0</v>
      </c>
      <c r="EM15">
        <f ca="1"/>
        <v>0</v>
      </c>
      <c r="EN15">
        <f ca="1"/>
        <v>0</v>
      </c>
      <c r="EO15">
        <f ca="1"/>
        <v>0</v>
      </c>
      <c r="EP15">
        <f ca="1"/>
        <v>90</v>
      </c>
      <c r="EQ15">
        <f ca="1"/>
        <v>90</v>
      </c>
      <c r="ER15">
        <f ca="1"/>
        <v>0</v>
      </c>
      <c r="ES15">
        <f ca="1"/>
        <v>0</v>
      </c>
      <c r="ET15">
        <f ca="1"/>
        <v>90</v>
      </c>
      <c r="EU15">
        <f ca="1"/>
        <v>90</v>
      </c>
      <c r="EV15">
        <f ca="1"/>
        <v>54</v>
      </c>
      <c r="EW15">
        <f ca="1"/>
        <v>54</v>
      </c>
      <c r="EX15">
        <f ca="1"/>
        <v>54</v>
      </c>
      <c r="EY15">
        <f ca="1"/>
        <v>54</v>
      </c>
      <c r="EZ15">
        <f ca="1"/>
        <v>54</v>
      </c>
      <c r="FA15">
        <f ca="1"/>
        <v>54</v>
      </c>
      <c r="FB15">
        <f ca="1"/>
        <v>54</v>
      </c>
      <c r="FC15">
        <f ca="1"/>
        <v>54</v>
      </c>
      <c r="FD15">
        <f ca="1"/>
        <v>54</v>
      </c>
      <c r="FE15">
        <f ca="1"/>
        <v>54</v>
      </c>
      <c r="FF15">
        <f ca="1"/>
        <v>54</v>
      </c>
      <c r="FG15">
        <f ca="1"/>
        <v>54</v>
      </c>
      <c r="FH15">
        <f ca="1"/>
        <v>54</v>
      </c>
      <c r="FI15">
        <f ca="1"/>
        <v>54</v>
      </c>
      <c r="FJ15">
        <f ca="1"/>
        <v>54</v>
      </c>
      <c r="FK15">
        <f ca="1"/>
        <v>54</v>
      </c>
      <c r="FL15">
        <f ca="1"/>
        <v>54</v>
      </c>
      <c r="FM15">
        <f ca="1"/>
        <v>54</v>
      </c>
      <c r="FN15">
        <f ca="1"/>
        <v>54</v>
      </c>
    </row>
    <row r="16" spans="2:170" ht="15">
      <c r="B16">
        <v>12</v>
      </c>
      <c r="C16" s="1355" t="s">
        <v>174</v>
      </c>
      <c r="D16" t="s">
        <v>169</v>
      </c>
      <c r="E16" s="1355" t="s">
        <v>170</v>
      </c>
      <c r="F16" s="1356">
        <v>300</v>
      </c>
      <c r="G16" s="1356">
        <v>150</v>
      </c>
      <c r="H16" s="1356">
        <v>40</v>
      </c>
      <c r="J16" s="1373" t="s">
        <v>51</v>
      </c>
      <c r="M16" s="1362" t="str">
        <f t="shared" ca="1" si="10"/>
        <v>MKC_FF仕上げ合格</v>
      </c>
      <c r="N16" s="1362" t="str">
        <f ca="1">VLOOKUP(テーブル3[[#This Row],[列3]],テーブル1[[#All],[機種・部品]:[シート]],2,FALSE)</f>
        <v>MKC①</v>
      </c>
      <c r="O16" s="1362" t="str">
        <f ca="1">VLOOKUP(テーブル3[[#This Row],[列3]],テーブル1[[#All],[機種・部品]:[参照セル]],3,FALSE)</f>
        <v>$F$162:$AL$191</v>
      </c>
      <c r="P16" s="1363">
        <f t="shared" si="15"/>
        <v>2</v>
      </c>
      <c r="Q16" s="1364" t="str">
        <f ca="1">IF(OFFSET(テーブル1[[#Headers],[機種・部品]],P16,0)=0,"",OFFSET(テーブル1[[#Headers],[機種・部品]],P16,0))</f>
        <v>MKC_FF</v>
      </c>
      <c r="R16" s="1363" t="str">
        <f t="shared" si="16"/>
        <v>仕上げ合格</v>
      </c>
      <c r="S16" s="1365">
        <f t="shared" ca="1" si="11"/>
        <v>1344</v>
      </c>
      <c r="T16" s="1363">
        <f t="shared" ca="1" si="6"/>
        <v>0</v>
      </c>
      <c r="U16" s="1363">
        <f t="shared" ca="1" si="6"/>
        <v>0</v>
      </c>
      <c r="V16" s="1363">
        <f t="shared" ca="1" si="6"/>
        <v>0</v>
      </c>
      <c r="W16" s="1363">
        <f t="shared" ca="1" si="6"/>
        <v>0</v>
      </c>
      <c r="X16" s="1363">
        <f t="shared" ca="1" si="6"/>
        <v>0</v>
      </c>
      <c r="Y16" s="1363">
        <f t="shared" ca="1" si="6"/>
        <v>64</v>
      </c>
      <c r="Z16" s="1363">
        <f t="shared" ca="1" si="6"/>
        <v>64</v>
      </c>
      <c r="AA16" s="1363">
        <f t="shared" ca="1" si="6"/>
        <v>96</v>
      </c>
      <c r="AB16" s="1363">
        <f t="shared" ca="1" si="6"/>
        <v>0</v>
      </c>
      <c r="AC16" s="1363">
        <f t="shared" ca="1" si="6"/>
        <v>0</v>
      </c>
      <c r="AD16" s="1363">
        <f t="shared" ca="1" si="6"/>
        <v>64</v>
      </c>
      <c r="AE16" s="1363">
        <f t="shared" ca="1" si="6"/>
        <v>64</v>
      </c>
      <c r="AF16" s="1363">
        <f t="shared" ca="1" si="6"/>
        <v>64</v>
      </c>
      <c r="AG16" s="1363">
        <f t="shared" ca="1" si="6"/>
        <v>96</v>
      </c>
      <c r="AH16" s="1363">
        <f t="shared" ca="1" si="6"/>
        <v>32</v>
      </c>
      <c r="AI16" s="1363">
        <f t="shared" ca="1" si="6"/>
        <v>0</v>
      </c>
      <c r="AJ16" s="1363">
        <f t="shared" ca="1" si="7"/>
        <v>0</v>
      </c>
      <c r="AK16" s="1363">
        <f t="shared" ca="1" si="7"/>
        <v>32</v>
      </c>
      <c r="AL16" s="1363">
        <f t="shared" ca="1" si="7"/>
        <v>64</v>
      </c>
      <c r="AM16" s="1363">
        <f t="shared" ca="1" si="7"/>
        <v>96</v>
      </c>
      <c r="AN16" s="1363">
        <f t="shared" ca="1" si="7"/>
        <v>64</v>
      </c>
      <c r="AO16" s="1363">
        <f t="shared" ca="1" si="7"/>
        <v>64</v>
      </c>
      <c r="AP16" s="1363">
        <f t="shared" ca="1" si="7"/>
        <v>0</v>
      </c>
      <c r="AQ16" s="1363">
        <f t="shared" ca="1" si="7"/>
        <v>0</v>
      </c>
      <c r="AR16" s="1363">
        <f t="shared" ca="1" si="7"/>
        <v>96</v>
      </c>
      <c r="AS16" s="1363">
        <f t="shared" ca="1" si="7"/>
        <v>96</v>
      </c>
      <c r="AT16" s="1363">
        <f t="shared" ca="1" si="7"/>
        <v>96</v>
      </c>
      <c r="AU16" s="1363">
        <f t="shared" ca="1" si="7"/>
        <v>96</v>
      </c>
      <c r="AV16" s="1363">
        <f t="shared" ca="1" si="7"/>
        <v>96</v>
      </c>
      <c r="AW16" s="1363">
        <f t="shared" ca="1" si="7"/>
        <v>0</v>
      </c>
      <c r="AX16" s="1363">
        <f t="shared" ca="1" si="7"/>
        <v>0</v>
      </c>
      <c r="BB16" t="s">
        <v>175</v>
      </c>
      <c r="BC16" s="1375" t="str">
        <f ca="1">IFERROR(BC9/BC8,"")</f>
        <v/>
      </c>
      <c r="BD16" s="1375" t="str">
        <f t="shared" ref="BD16:CG16" ca="1" si="18">IFERROR(BD9/BD8,"")</f>
        <v/>
      </c>
      <c r="BE16" s="1375" t="str">
        <f t="shared" ca="1" si="18"/>
        <v/>
      </c>
      <c r="BF16" s="1375" t="str">
        <f ca="1">IFERROR(BF9/BF8,"")</f>
        <v/>
      </c>
      <c r="BG16" s="1375" t="str">
        <f t="shared" ca="1" si="18"/>
        <v/>
      </c>
      <c r="BH16" s="1375" t="str">
        <f t="shared" ca="1" si="18"/>
        <v/>
      </c>
      <c r="BI16" s="1375" t="str">
        <f t="shared" ca="1" si="18"/>
        <v/>
      </c>
      <c r="BJ16" s="1375" t="str">
        <f t="shared" ca="1" si="18"/>
        <v/>
      </c>
      <c r="BK16" s="1375">
        <f t="shared" ca="1" si="18"/>
        <v>0.81428571428571428</v>
      </c>
      <c r="BL16" s="1375">
        <f t="shared" ca="1" si="18"/>
        <v>0.9</v>
      </c>
      <c r="BM16" s="1375">
        <f t="shared" ca="1" si="18"/>
        <v>0.62857142857142856</v>
      </c>
      <c r="BN16" s="1375">
        <f t="shared" ca="1" si="18"/>
        <v>0.43076923076923079</v>
      </c>
      <c r="BO16" s="1375">
        <f t="shared" ca="1" si="18"/>
        <v>0.7466666666666667</v>
      </c>
      <c r="BP16" s="1375">
        <f t="shared" ca="1" si="18"/>
        <v>0.93333333333333335</v>
      </c>
      <c r="BQ16" s="1375">
        <f t="shared" ca="1" si="18"/>
        <v>0.51851851851851849</v>
      </c>
      <c r="BR16" s="1375">
        <f t="shared" ca="1" si="18"/>
        <v>0.91176470588235292</v>
      </c>
      <c r="BS16" s="1375">
        <f t="shared" ca="1" si="18"/>
        <v>1.0527777777777778</v>
      </c>
      <c r="BT16" s="1375">
        <f t="shared" ca="1" si="18"/>
        <v>1.5777777777777777</v>
      </c>
      <c r="BU16" s="1375">
        <f t="shared" ca="1" si="18"/>
        <v>0.59090909090909094</v>
      </c>
      <c r="BV16" s="1375">
        <f t="shared" ca="1" si="18"/>
        <v>1.01875</v>
      </c>
      <c r="BW16" s="1375">
        <f t="shared" ca="1" si="18"/>
        <v>0.92777777777777781</v>
      </c>
      <c r="BX16" s="1375">
        <f t="shared" ca="1" si="18"/>
        <v>1</v>
      </c>
      <c r="BY16" s="1375" t="str">
        <f t="shared" ca="1" si="18"/>
        <v/>
      </c>
      <c r="BZ16" s="1375">
        <f t="shared" ca="1" si="18"/>
        <v>1</v>
      </c>
      <c r="CA16" s="1375">
        <f t="shared" ca="1" si="18"/>
        <v>1</v>
      </c>
      <c r="CB16" s="1375">
        <f t="shared" ca="1" si="18"/>
        <v>1</v>
      </c>
      <c r="CC16" s="1375">
        <f t="shared" ca="1" si="18"/>
        <v>1</v>
      </c>
      <c r="CD16" s="1375">
        <f t="shared" ca="1" si="18"/>
        <v>1</v>
      </c>
      <c r="CE16" s="1375">
        <f t="shared" ca="1" si="18"/>
        <v>1</v>
      </c>
      <c r="CF16" s="1375">
        <f t="shared" ca="1" si="18"/>
        <v>1</v>
      </c>
      <c r="CG16" s="1375">
        <f t="shared" ca="1" si="18"/>
        <v>1</v>
      </c>
      <c r="CP16" s="1365">
        <v>846</v>
      </c>
      <c r="CQ16" s="1363" t="s">
        <v>176</v>
      </c>
      <c r="CR16" s="1363">
        <v>10</v>
      </c>
      <c r="CT16" s="1363" t="s">
        <v>177</v>
      </c>
      <c r="CU16" s="1363">
        <v>0</v>
      </c>
      <c r="CV16" s="1363">
        <v>0</v>
      </c>
      <c r="CW16" s="1363">
        <v>0</v>
      </c>
      <c r="CX16" s="1363">
        <v>0</v>
      </c>
      <c r="CY16" s="1363">
        <v>0</v>
      </c>
      <c r="CZ16" s="1363">
        <v>18</v>
      </c>
      <c r="DA16" s="1363">
        <v>0</v>
      </c>
      <c r="DB16" s="1363">
        <v>0</v>
      </c>
      <c r="DC16" s="1363">
        <v>0</v>
      </c>
      <c r="DD16" s="1363">
        <v>0</v>
      </c>
      <c r="DE16" s="1363">
        <v>0</v>
      </c>
      <c r="DF16" s="1363">
        <v>0</v>
      </c>
      <c r="DG16" s="1363">
        <v>54</v>
      </c>
      <c r="DH16" s="1363">
        <v>0</v>
      </c>
      <c r="DI16" s="1363">
        <v>0</v>
      </c>
      <c r="DJ16" s="1363">
        <v>0</v>
      </c>
      <c r="DK16" s="1363">
        <v>0</v>
      </c>
      <c r="DL16" s="1363">
        <v>144</v>
      </c>
      <c r="DM16" s="1363">
        <v>90</v>
      </c>
      <c r="DN16" s="1363">
        <v>108</v>
      </c>
      <c r="DO16" s="1363">
        <v>90</v>
      </c>
      <c r="DP16" s="1363">
        <v>90</v>
      </c>
      <c r="DQ16" s="1363">
        <v>18</v>
      </c>
      <c r="DR16" s="1363">
        <v>0</v>
      </c>
      <c r="DS16" s="1363">
        <v>72</v>
      </c>
      <c r="DT16" s="1363">
        <v>108</v>
      </c>
      <c r="DU16" s="1363">
        <v>36</v>
      </c>
      <c r="DV16" s="1363">
        <v>0</v>
      </c>
      <c r="DW16" s="1363">
        <v>18</v>
      </c>
      <c r="DX16" s="1363">
        <v>0</v>
      </c>
      <c r="DY16" s="1363" t="s">
        <v>132</v>
      </c>
      <c r="EC16" t="str">
        <f ca="1"/>
        <v>MLF仕上げ計画</v>
      </c>
      <c r="ED16" t="str">
        <f ca="1"/>
        <v>MLF・ピポット</v>
      </c>
      <c r="EE16" t="str">
        <f ca="1"/>
        <v>$F$140:$AL$189</v>
      </c>
      <c r="EF16">
        <f ca="1"/>
        <v>11</v>
      </c>
      <c r="EG16" t="str">
        <f ca="1"/>
        <v>MLF</v>
      </c>
      <c r="EH16" t="str">
        <f ca="1"/>
        <v>仕上げ計画</v>
      </c>
      <c r="EI16">
        <f ca="1"/>
        <v>1080</v>
      </c>
      <c r="EJ16">
        <f ca="1"/>
        <v>0</v>
      </c>
      <c r="EK16">
        <f ca="1"/>
        <v>0</v>
      </c>
      <c r="EL16">
        <f ca="1"/>
        <v>0</v>
      </c>
      <c r="EM16">
        <f ca="1"/>
        <v>0</v>
      </c>
      <c r="EN16">
        <f ca="1"/>
        <v>0</v>
      </c>
      <c r="EO16">
        <f ca="1"/>
        <v>120</v>
      </c>
      <c r="EP16">
        <f ca="1"/>
        <v>120</v>
      </c>
      <c r="EQ16">
        <f ca="1"/>
        <v>120</v>
      </c>
      <c r="ER16">
        <f ca="1"/>
        <v>0</v>
      </c>
      <c r="ES16">
        <f ca="1"/>
        <v>0</v>
      </c>
      <c r="ET16">
        <f ca="1"/>
        <v>120</v>
      </c>
      <c r="EU16">
        <f ca="1"/>
        <v>120</v>
      </c>
      <c r="EV16">
        <f ca="1"/>
        <v>120</v>
      </c>
      <c r="EW16">
        <f ca="1"/>
        <v>120</v>
      </c>
      <c r="EX16">
        <f ca="1"/>
        <v>0</v>
      </c>
      <c r="EY16">
        <f ca="1"/>
        <v>0</v>
      </c>
      <c r="EZ16">
        <f ca="1"/>
        <v>0</v>
      </c>
      <c r="FA16">
        <f ca="1"/>
        <v>0</v>
      </c>
      <c r="FB16">
        <f ca="1"/>
        <v>0</v>
      </c>
      <c r="FC16">
        <f ca="1"/>
        <v>0</v>
      </c>
      <c r="FD16">
        <f ca="1"/>
        <v>0</v>
      </c>
      <c r="FE16">
        <f ca="1"/>
        <v>0</v>
      </c>
      <c r="FF16">
        <f ca="1"/>
        <v>0</v>
      </c>
      <c r="FG16">
        <f ca="1"/>
        <v>0</v>
      </c>
      <c r="FH16">
        <f ca="1"/>
        <v>80</v>
      </c>
      <c r="FI16">
        <f ca="1"/>
        <v>80</v>
      </c>
      <c r="FJ16">
        <f ca="1"/>
        <v>80</v>
      </c>
      <c r="FK16">
        <f ca="1"/>
        <v>0</v>
      </c>
      <c r="FL16">
        <f ca="1"/>
        <v>0</v>
      </c>
      <c r="FM16">
        <f ca="1"/>
        <v>0</v>
      </c>
      <c r="FN16">
        <f ca="1"/>
        <v>0</v>
      </c>
    </row>
    <row r="17" spans="2:170" ht="15">
      <c r="B17">
        <v>13</v>
      </c>
      <c r="C17" s="1355" t="s">
        <v>178</v>
      </c>
      <c r="D17" t="s">
        <v>169</v>
      </c>
      <c r="E17" s="1355" t="s">
        <v>170</v>
      </c>
      <c r="F17" s="1356">
        <v>300</v>
      </c>
      <c r="G17" s="1356">
        <v>150</v>
      </c>
      <c r="H17" s="1356">
        <v>40</v>
      </c>
      <c r="J17" s="1373" t="s">
        <v>68</v>
      </c>
      <c r="M17" s="1362" t="str">
        <f t="shared" ca="1" si="10"/>
        <v>MKC_FF良品計画</v>
      </c>
      <c r="N17" s="1362" t="str">
        <f ca="1">VLOOKUP(テーブル3[[#This Row],[列3]],テーブル1[[#All],[機種・部品]:[シート]],2,FALSE)</f>
        <v>MKC①</v>
      </c>
      <c r="O17" s="1362" t="str">
        <f ca="1">VLOOKUP(テーブル3[[#This Row],[列3]],テーブル1[[#All],[機種・部品]:[参照セル]],3,FALSE)</f>
        <v>$F$162:$AL$191</v>
      </c>
      <c r="P17" s="1363">
        <f t="shared" si="15"/>
        <v>2</v>
      </c>
      <c r="Q17" s="1364" t="str">
        <f ca="1">IF(OFFSET(テーブル1[[#Headers],[機種・部品]],P17,0)=0,"",OFFSET(テーブル1[[#Headers],[機種・部品]],P17,0))</f>
        <v>MKC_FF</v>
      </c>
      <c r="R17" s="1363" t="str">
        <f t="shared" si="16"/>
        <v>良品計画</v>
      </c>
      <c r="S17" s="1365">
        <f t="shared" ca="1" si="11"/>
        <v>770</v>
      </c>
      <c r="T17" s="1363">
        <f t="shared" ca="1" si="6"/>
        <v>0</v>
      </c>
      <c r="U17" s="1363">
        <f t="shared" ca="1" si="6"/>
        <v>0</v>
      </c>
      <c r="V17" s="1363">
        <f t="shared" ca="1" si="6"/>
        <v>0</v>
      </c>
      <c r="W17" s="1363">
        <f t="shared" ca="1" si="6"/>
        <v>0</v>
      </c>
      <c r="X17" s="1363">
        <f t="shared" ca="1" si="6"/>
        <v>0</v>
      </c>
      <c r="Y17" s="1363">
        <f t="shared" ca="1" si="6"/>
        <v>0</v>
      </c>
      <c r="Z17" s="1363">
        <f t="shared" ca="1" si="6"/>
        <v>0</v>
      </c>
      <c r="AA17" s="1363">
        <f t="shared" ca="1" si="6"/>
        <v>0</v>
      </c>
      <c r="AB17" s="1363">
        <f t="shared" ca="1" si="6"/>
        <v>0</v>
      </c>
      <c r="AC17" s="1363">
        <f t="shared" ca="1" si="6"/>
        <v>0</v>
      </c>
      <c r="AD17" s="1363">
        <f t="shared" ca="1" si="6"/>
        <v>0</v>
      </c>
      <c r="AE17" s="1363">
        <f t="shared" ca="1" si="6"/>
        <v>0</v>
      </c>
      <c r="AF17" s="1363">
        <f t="shared" ca="1" si="6"/>
        <v>0</v>
      </c>
      <c r="AG17" s="1363">
        <f t="shared" ca="1" si="6"/>
        <v>0</v>
      </c>
      <c r="AH17" s="1363">
        <f t="shared" ca="1" si="6"/>
        <v>90</v>
      </c>
      <c r="AI17" s="1363">
        <f t="shared" ca="1" si="6"/>
        <v>180</v>
      </c>
      <c r="AJ17" s="1363">
        <f t="shared" ca="1" si="7"/>
        <v>180</v>
      </c>
      <c r="AK17" s="1363">
        <f t="shared" ca="1" si="7"/>
        <v>0</v>
      </c>
      <c r="AL17" s="1363">
        <f t="shared" ca="1" si="7"/>
        <v>0</v>
      </c>
      <c r="AM17" s="1363">
        <f t="shared" ca="1" si="7"/>
        <v>0</v>
      </c>
      <c r="AN17" s="1363">
        <f t="shared" ca="1" si="7"/>
        <v>0</v>
      </c>
      <c r="AO17" s="1363">
        <f t="shared" ca="1" si="7"/>
        <v>0</v>
      </c>
      <c r="AP17" s="1363">
        <f t="shared" ca="1" si="7"/>
        <v>0</v>
      </c>
      <c r="AQ17" s="1363">
        <f t="shared" ca="1" si="7"/>
        <v>210</v>
      </c>
      <c r="AR17" s="1363">
        <f t="shared" ca="1" si="7"/>
        <v>110</v>
      </c>
      <c r="AS17" s="1363">
        <f t="shared" ca="1" si="7"/>
        <v>0</v>
      </c>
      <c r="AT17" s="1363">
        <f t="shared" ca="1" si="7"/>
        <v>0</v>
      </c>
      <c r="AU17" s="1363">
        <f t="shared" ca="1" si="7"/>
        <v>0</v>
      </c>
      <c r="AV17" s="1363">
        <f t="shared" ca="1" si="7"/>
        <v>0</v>
      </c>
      <c r="AW17" s="1363">
        <f t="shared" ca="1" si="7"/>
        <v>0</v>
      </c>
      <c r="AX17" s="1363">
        <f t="shared" ca="1" si="7"/>
        <v>0</v>
      </c>
      <c r="CP17" s="1365">
        <v>58</v>
      </c>
      <c r="CQ17" s="1363" t="s">
        <v>179</v>
      </c>
      <c r="CR17" s="1363">
        <v>11</v>
      </c>
      <c r="CT17" s="1366" t="s">
        <v>180</v>
      </c>
      <c r="CU17" s="1363">
        <v>0</v>
      </c>
      <c r="CV17" s="1363">
        <v>0</v>
      </c>
      <c r="CW17" s="1363">
        <v>0</v>
      </c>
      <c r="CX17" s="1363">
        <v>0</v>
      </c>
      <c r="CY17" s="1363">
        <v>0</v>
      </c>
      <c r="CZ17" s="1363">
        <v>0</v>
      </c>
      <c r="DA17" s="1363">
        <v>0</v>
      </c>
      <c r="DB17" s="1363">
        <v>0</v>
      </c>
      <c r="DC17" s="1363">
        <v>0</v>
      </c>
      <c r="DD17" s="1363">
        <v>0</v>
      </c>
      <c r="DE17" s="1363">
        <v>0</v>
      </c>
      <c r="DF17" s="1363">
        <v>0</v>
      </c>
      <c r="DG17" s="1363">
        <v>0</v>
      </c>
      <c r="DH17" s="1363">
        <v>0</v>
      </c>
      <c r="DI17" s="1363">
        <v>0</v>
      </c>
      <c r="DJ17" s="1363">
        <v>0</v>
      </c>
      <c r="DK17" s="1363">
        <v>0</v>
      </c>
      <c r="DL17" s="1363">
        <v>0</v>
      </c>
      <c r="DM17" s="1363">
        <v>0</v>
      </c>
      <c r="DN17" s="1363">
        <v>0</v>
      </c>
      <c r="DO17" s="1363">
        <v>0</v>
      </c>
      <c r="DP17" s="1363">
        <v>0</v>
      </c>
      <c r="DQ17" s="1363">
        <v>0</v>
      </c>
      <c r="DR17" s="1363">
        <v>0</v>
      </c>
      <c r="DS17" s="1363">
        <v>0</v>
      </c>
      <c r="DT17" s="1363">
        <v>20</v>
      </c>
      <c r="DU17" s="1363">
        <v>18</v>
      </c>
      <c r="DV17" s="1363">
        <v>20</v>
      </c>
      <c r="DW17" s="1363">
        <v>0</v>
      </c>
      <c r="DX17" s="1363">
        <v>0</v>
      </c>
      <c r="DY17" s="1363">
        <v>0</v>
      </c>
      <c r="EC17" t="str">
        <f ca="1"/>
        <v>MFJ_PB仕上げ計画</v>
      </c>
      <c r="ED17" t="str">
        <f ca="1"/>
        <v>MLF・ピポット</v>
      </c>
      <c r="EE17" t="str">
        <f ca="1"/>
        <v>$F$140:$AL$189</v>
      </c>
      <c r="EF17">
        <f ca="1"/>
        <v>12</v>
      </c>
      <c r="EG17" t="str">
        <f ca="1"/>
        <v>MFJ_PB</v>
      </c>
      <c r="EH17" t="str">
        <f ca="1"/>
        <v>仕上げ計画</v>
      </c>
      <c r="EI17">
        <f ca="1"/>
        <v>696</v>
      </c>
      <c r="EJ17">
        <f ca="1"/>
        <v>0</v>
      </c>
      <c r="EK17">
        <f ca="1"/>
        <v>0</v>
      </c>
      <c r="EL17">
        <f ca="1"/>
        <v>0</v>
      </c>
      <c r="EM17">
        <f ca="1"/>
        <v>0</v>
      </c>
      <c r="EN17">
        <f ca="1"/>
        <v>0</v>
      </c>
      <c r="EO17">
        <f ca="1"/>
        <v>96</v>
      </c>
      <c r="EP17">
        <f ca="1"/>
        <v>96</v>
      </c>
      <c r="EQ17">
        <f ca="1"/>
        <v>96</v>
      </c>
      <c r="ER17">
        <f ca="1"/>
        <v>0</v>
      </c>
      <c r="ES17">
        <f ca="1"/>
        <v>0</v>
      </c>
      <c r="ET17">
        <f ca="1"/>
        <v>96</v>
      </c>
      <c r="EU17">
        <f ca="1"/>
        <v>96</v>
      </c>
      <c r="EV17">
        <f ca="1"/>
        <v>96</v>
      </c>
      <c r="EW17">
        <f ca="1"/>
        <v>96</v>
      </c>
      <c r="EX17">
        <f ca="1"/>
        <v>24</v>
      </c>
      <c r="EY17">
        <f ca="1"/>
        <v>0</v>
      </c>
      <c r="EZ17">
        <f ca="1"/>
        <v>0</v>
      </c>
      <c r="FA17">
        <f ca="1"/>
        <v>0</v>
      </c>
      <c r="FB17">
        <f ca="1"/>
        <v>0</v>
      </c>
      <c r="FC17">
        <f ca="1"/>
        <v>0</v>
      </c>
      <c r="FD17">
        <f ca="1"/>
        <v>0</v>
      </c>
      <c r="FE17">
        <f ca="1"/>
        <v>0</v>
      </c>
      <c r="FF17">
        <f ca="1"/>
        <v>0</v>
      </c>
      <c r="FG17">
        <f ca="1"/>
        <v>0</v>
      </c>
      <c r="FH17">
        <f ca="1"/>
        <v>0</v>
      </c>
      <c r="FI17">
        <f ca="1"/>
        <v>0</v>
      </c>
      <c r="FJ17">
        <f ca="1"/>
        <v>0</v>
      </c>
      <c r="FK17">
        <f ca="1"/>
        <v>0</v>
      </c>
      <c r="FL17">
        <f ca="1"/>
        <v>0</v>
      </c>
      <c r="FM17">
        <f ca="1"/>
        <v>0</v>
      </c>
      <c r="FN17">
        <f ca="1"/>
        <v>0</v>
      </c>
    </row>
    <row r="18" spans="2:170" ht="15">
      <c r="B18">
        <v>14</v>
      </c>
      <c r="C18" s="1355" t="s">
        <v>181</v>
      </c>
      <c r="D18" t="s">
        <v>182</v>
      </c>
      <c r="E18" s="1355" t="s">
        <v>183</v>
      </c>
      <c r="F18" s="1356">
        <v>300</v>
      </c>
      <c r="G18" s="1356">
        <v>150</v>
      </c>
      <c r="H18" s="1356">
        <v>40</v>
      </c>
      <c r="J18" s="1373"/>
      <c r="M18" s="1362" t="str">
        <f t="shared" ca="1" si="10"/>
        <v>MKC_FF良品実績</v>
      </c>
      <c r="N18" s="1362" t="str">
        <f ca="1">VLOOKUP(テーブル3[[#This Row],[列3]],テーブル1[[#All],[機種・部品]:[シート]],2,FALSE)</f>
        <v>MKC①</v>
      </c>
      <c r="O18" s="1362" t="str">
        <f ca="1">VLOOKUP(テーブル3[[#This Row],[列3]],テーブル1[[#All],[機種・部品]:[参照セル]],3,FALSE)</f>
        <v>$F$162:$AL$191</v>
      </c>
      <c r="P18" s="1363">
        <f t="shared" si="15"/>
        <v>2</v>
      </c>
      <c r="Q18" s="1364" t="str">
        <f ca="1">IF(OFFSET(テーブル1[[#Headers],[機種・部品]],P18,0)=0,"",OFFSET(テーブル1[[#Headers],[機種・部品]],P18,0))</f>
        <v>MKC_FF</v>
      </c>
      <c r="R18" s="1363" t="str">
        <f t="shared" si="16"/>
        <v>良品実績</v>
      </c>
      <c r="S18" s="1365">
        <f t="shared" ca="1" si="11"/>
        <v>832</v>
      </c>
      <c r="T18" s="1363">
        <f t="shared" ca="1" si="6"/>
        <v>0</v>
      </c>
      <c r="U18" s="1363">
        <f t="shared" ca="1" si="6"/>
        <v>0</v>
      </c>
      <c r="V18" s="1363">
        <f t="shared" ca="1" si="6"/>
        <v>0</v>
      </c>
      <c r="W18" s="1363">
        <f t="shared" ca="1" si="6"/>
        <v>0</v>
      </c>
      <c r="X18" s="1363">
        <f t="shared" ca="1" si="6"/>
        <v>0</v>
      </c>
      <c r="Y18" s="1363">
        <f t="shared" ca="1" si="6"/>
        <v>0</v>
      </c>
      <c r="Z18" s="1363">
        <f t="shared" ca="1" si="6"/>
        <v>0</v>
      </c>
      <c r="AA18" s="1363">
        <f t="shared" ca="1" si="6"/>
        <v>0</v>
      </c>
      <c r="AB18" s="1363">
        <f t="shared" ca="1" si="6"/>
        <v>0</v>
      </c>
      <c r="AC18" s="1363">
        <f t="shared" ca="1" si="6"/>
        <v>0</v>
      </c>
      <c r="AD18" s="1363">
        <f t="shared" ca="1" si="6"/>
        <v>0</v>
      </c>
      <c r="AE18" s="1363">
        <f t="shared" ca="1" si="6"/>
        <v>0</v>
      </c>
      <c r="AF18" s="1363">
        <f t="shared" ca="1" si="6"/>
        <v>0</v>
      </c>
      <c r="AG18" s="1363">
        <f t="shared" ca="1" si="6"/>
        <v>0</v>
      </c>
      <c r="AH18" s="1363">
        <f t="shared" ca="1" si="6"/>
        <v>0</v>
      </c>
      <c r="AI18" s="1363">
        <f t="shared" ca="1" si="6"/>
        <v>192</v>
      </c>
      <c r="AJ18" s="1363">
        <f t="shared" ca="1" si="7"/>
        <v>204</v>
      </c>
      <c r="AK18" s="1363">
        <f t="shared" ca="1" si="7"/>
        <v>117</v>
      </c>
      <c r="AL18" s="1363">
        <f t="shared" ca="1" si="7"/>
        <v>-1</v>
      </c>
      <c r="AM18" s="1363">
        <f t="shared" ca="1" si="7"/>
        <v>0</v>
      </c>
      <c r="AN18" s="1363">
        <f t="shared" ca="1" si="7"/>
        <v>0</v>
      </c>
      <c r="AO18" s="1363">
        <f t="shared" ca="1" si="7"/>
        <v>0</v>
      </c>
      <c r="AP18" s="1363">
        <f t="shared" ca="1" si="7"/>
        <v>0</v>
      </c>
      <c r="AQ18" s="1363">
        <f t="shared" ca="1" si="7"/>
        <v>210</v>
      </c>
      <c r="AR18" s="1363">
        <f t="shared" ca="1" si="7"/>
        <v>110</v>
      </c>
      <c r="AS18" s="1363">
        <f t="shared" ca="1" si="7"/>
        <v>0</v>
      </c>
      <c r="AT18" s="1363">
        <f t="shared" ca="1" si="7"/>
        <v>0</v>
      </c>
      <c r="AU18" s="1363">
        <f t="shared" ca="1" si="7"/>
        <v>0</v>
      </c>
      <c r="AV18" s="1363">
        <f t="shared" ca="1" si="7"/>
        <v>0</v>
      </c>
      <c r="AW18" s="1363">
        <f t="shared" ca="1" si="7"/>
        <v>0</v>
      </c>
      <c r="AX18" s="1363">
        <f t="shared" ca="1" si="7"/>
        <v>0</v>
      </c>
      <c r="CP18" s="1365">
        <v>240</v>
      </c>
      <c r="CQ18" s="1363" t="s">
        <v>184</v>
      </c>
      <c r="CR18" s="1363">
        <v>12</v>
      </c>
      <c r="CT18" s="1366" t="s">
        <v>185</v>
      </c>
      <c r="CU18" s="1363">
        <v>0</v>
      </c>
      <c r="CV18" s="1363">
        <v>0</v>
      </c>
      <c r="CW18" s="1363">
        <v>0</v>
      </c>
      <c r="CX18" s="1363">
        <v>0</v>
      </c>
      <c r="CY18" s="1363">
        <v>0</v>
      </c>
      <c r="CZ18" s="1363">
        <v>0</v>
      </c>
      <c r="DA18" s="1363">
        <v>0</v>
      </c>
      <c r="DB18" s="1363">
        <v>0</v>
      </c>
      <c r="DC18" s="1363">
        <v>0</v>
      </c>
      <c r="DD18" s="1363">
        <v>0</v>
      </c>
      <c r="DE18" s="1363">
        <v>24</v>
      </c>
      <c r="DF18" s="1363">
        <v>0</v>
      </c>
      <c r="DG18" s="1363">
        <v>0</v>
      </c>
      <c r="DH18" s="1363">
        <v>0</v>
      </c>
      <c r="DI18" s="1363">
        <v>0</v>
      </c>
      <c r="DJ18" s="1363">
        <v>0</v>
      </c>
      <c r="DK18" s="1363">
        <v>0</v>
      </c>
      <c r="DL18" s="1363">
        <v>0</v>
      </c>
      <c r="DM18" s="1363">
        <v>0</v>
      </c>
      <c r="DN18" s="1363">
        <v>0</v>
      </c>
      <c r="DO18" s="1363">
        <v>0</v>
      </c>
      <c r="DP18" s="1363">
        <v>0</v>
      </c>
      <c r="DQ18" s="1363">
        <v>48</v>
      </c>
      <c r="DR18" s="1363">
        <v>0</v>
      </c>
      <c r="DS18" s="1363">
        <v>24</v>
      </c>
      <c r="DT18" s="1363">
        <v>48</v>
      </c>
      <c r="DU18" s="1363">
        <v>48</v>
      </c>
      <c r="DV18" s="1363">
        <v>48</v>
      </c>
      <c r="DW18" s="1363">
        <v>0</v>
      </c>
      <c r="DX18" s="1363">
        <v>0</v>
      </c>
      <c r="DY18" s="1363">
        <v>0</v>
      </c>
      <c r="EC18" t="str">
        <f ca="1"/>
        <v>MFL仕上げ計画</v>
      </c>
      <c r="ED18" t="str">
        <f ca="1"/>
        <v>MLF・ピポット</v>
      </c>
      <c r="EE18" t="str">
        <f ca="1"/>
        <v>$F$140:$AL$189</v>
      </c>
      <c r="EF18">
        <f ca="1"/>
        <v>13</v>
      </c>
      <c r="EG18" t="str">
        <f ca="1"/>
        <v>MFL</v>
      </c>
      <c r="EH18" t="str">
        <f ca="1"/>
        <v>仕上げ計画</v>
      </c>
      <c r="EI18">
        <f ca="1"/>
        <v>1200</v>
      </c>
      <c r="EJ18">
        <f ca="1"/>
        <v>0</v>
      </c>
      <c r="EK18">
        <f ca="1"/>
        <v>0</v>
      </c>
      <c r="EL18">
        <f ca="1"/>
        <v>0</v>
      </c>
      <c r="EM18">
        <f ca="1"/>
        <v>0</v>
      </c>
      <c r="EN18">
        <f ca="1"/>
        <v>0</v>
      </c>
      <c r="EO18">
        <f ca="1"/>
        <v>0</v>
      </c>
      <c r="EP18">
        <f ca="1"/>
        <v>0</v>
      </c>
      <c r="EQ18">
        <f ca="1"/>
        <v>0</v>
      </c>
      <c r="ER18">
        <f ca="1"/>
        <v>0</v>
      </c>
      <c r="ES18">
        <f ca="1"/>
        <v>0</v>
      </c>
      <c r="ET18">
        <f ca="1"/>
        <v>0</v>
      </c>
      <c r="EU18">
        <f ca="1"/>
        <v>0</v>
      </c>
      <c r="EV18">
        <f ca="1"/>
        <v>80</v>
      </c>
      <c r="EW18">
        <f ca="1"/>
        <v>80</v>
      </c>
      <c r="EX18">
        <f ca="1"/>
        <v>80</v>
      </c>
      <c r="EY18">
        <f ca="1"/>
        <v>0</v>
      </c>
      <c r="EZ18">
        <f ca="1"/>
        <v>0</v>
      </c>
      <c r="FA18">
        <f ca="1"/>
        <v>80</v>
      </c>
      <c r="FB18">
        <f ca="1"/>
        <v>80</v>
      </c>
      <c r="FC18">
        <f ca="1"/>
        <v>100</v>
      </c>
      <c r="FD18">
        <f ca="1"/>
        <v>100</v>
      </c>
      <c r="FE18">
        <f ca="1"/>
        <v>100</v>
      </c>
      <c r="FF18">
        <f ca="1"/>
        <v>0</v>
      </c>
      <c r="FG18">
        <f ca="1"/>
        <v>0</v>
      </c>
      <c r="FH18">
        <f ca="1"/>
        <v>100</v>
      </c>
      <c r="FI18">
        <f ca="1"/>
        <v>100</v>
      </c>
      <c r="FJ18">
        <f ca="1"/>
        <v>100</v>
      </c>
      <c r="FK18">
        <f ca="1"/>
        <v>100</v>
      </c>
      <c r="FL18">
        <f ca="1"/>
        <v>100</v>
      </c>
      <c r="FM18">
        <f ca="1"/>
        <v>0</v>
      </c>
      <c r="FN18">
        <f ca="1"/>
        <v>0</v>
      </c>
    </row>
    <row r="19" spans="2:170" ht="15">
      <c r="B19">
        <v>15</v>
      </c>
      <c r="C19" s="1355" t="s">
        <v>186</v>
      </c>
      <c r="D19" t="s">
        <v>182</v>
      </c>
      <c r="E19" s="1355" t="s">
        <v>183</v>
      </c>
      <c r="F19" s="1356">
        <v>300</v>
      </c>
      <c r="G19" s="1356">
        <v>150</v>
      </c>
      <c r="H19" s="1356">
        <v>40</v>
      </c>
      <c r="J19" s="1373"/>
      <c r="M19" s="1362" t="str">
        <f t="shared" ca="1" si="10"/>
        <v>MKC_FF完成品在庫</v>
      </c>
      <c r="N19" s="1362" t="str">
        <f ca="1">VLOOKUP(テーブル3[[#This Row],[列3]],テーブル1[[#All],[機種・部品]:[シート]],2,FALSE)</f>
        <v>MKC①</v>
      </c>
      <c r="O19" s="1362" t="str">
        <f ca="1">VLOOKUP(テーブル3[[#This Row],[列3]],テーブル1[[#All],[機種・部品]:[参照セル]],3,FALSE)</f>
        <v>$F$162:$AL$191</v>
      </c>
      <c r="P19" s="1363">
        <f t="shared" si="15"/>
        <v>2</v>
      </c>
      <c r="Q19" s="1364" t="str">
        <f ca="1">IF(OFFSET(テーブル1[[#Headers],[機種・部品]],P19,0)=0,"",OFFSET(テーブル1[[#Headers],[機種・部品]],P19,0))</f>
        <v>MKC_FF</v>
      </c>
      <c r="R19" s="1363" t="str">
        <f t="shared" si="16"/>
        <v>完成品在庫</v>
      </c>
      <c r="S19" s="1365">
        <f t="shared" ca="1" si="11"/>
        <v>32</v>
      </c>
      <c r="T19" s="1363">
        <f t="shared" ca="1" si="6"/>
        <v>0</v>
      </c>
      <c r="U19" s="1363">
        <f t="shared" ca="1" si="6"/>
        <v>0</v>
      </c>
      <c r="V19" s="1363">
        <f t="shared" ca="1" si="6"/>
        <v>0</v>
      </c>
      <c r="W19" s="1363">
        <f t="shared" ca="1" si="6"/>
        <v>0</v>
      </c>
      <c r="X19" s="1363">
        <f t="shared" ca="1" si="6"/>
        <v>0</v>
      </c>
      <c r="Y19" s="1363">
        <f t="shared" ca="1" si="6"/>
        <v>32</v>
      </c>
      <c r="Z19" s="1363">
        <f t="shared" ca="1" si="6"/>
        <v>0</v>
      </c>
      <c r="AA19" s="1363">
        <f t="shared" ca="1" si="6"/>
        <v>0</v>
      </c>
      <c r="AB19" s="1363">
        <f t="shared" ca="1" si="6"/>
        <v>0</v>
      </c>
      <c r="AC19" s="1363">
        <f t="shared" ca="1" si="6"/>
        <v>0</v>
      </c>
      <c r="AD19" s="1363">
        <f t="shared" ca="1" si="6"/>
        <v>0</v>
      </c>
      <c r="AE19" s="1363">
        <f t="shared" ca="1" si="6"/>
        <v>0</v>
      </c>
      <c r="AF19" s="1363">
        <f t="shared" ca="1" si="6"/>
        <v>0</v>
      </c>
      <c r="AG19" s="1363">
        <f t="shared" ca="1" si="6"/>
        <v>0</v>
      </c>
      <c r="AH19" s="1363">
        <f t="shared" ca="1" si="6"/>
        <v>0</v>
      </c>
      <c r="AI19" s="1363">
        <f t="shared" ca="1" si="6"/>
        <v>0</v>
      </c>
      <c r="AJ19" s="1363">
        <f t="shared" ca="1" si="7"/>
        <v>0</v>
      </c>
      <c r="AK19" s="1363">
        <f t="shared" ca="1" si="7"/>
        <v>0</v>
      </c>
      <c r="AL19" s="1363">
        <f t="shared" ca="1" si="7"/>
        <v>0</v>
      </c>
      <c r="AM19" s="1363">
        <f t="shared" ca="1" si="7"/>
        <v>0</v>
      </c>
      <c r="AN19" s="1363">
        <f t="shared" ca="1" si="7"/>
        <v>0</v>
      </c>
      <c r="AO19" s="1363">
        <f t="shared" ca="1" si="7"/>
        <v>0</v>
      </c>
      <c r="AP19" s="1363">
        <f t="shared" ca="1" si="7"/>
        <v>0</v>
      </c>
      <c r="AQ19" s="1363">
        <f t="shared" ca="1" si="7"/>
        <v>0</v>
      </c>
      <c r="AR19" s="1363">
        <f t="shared" ca="1" si="7"/>
        <v>0</v>
      </c>
      <c r="AS19" s="1363">
        <f t="shared" ca="1" si="7"/>
        <v>0</v>
      </c>
      <c r="AT19" s="1363">
        <f t="shared" ca="1" si="7"/>
        <v>0</v>
      </c>
      <c r="AU19" s="1363">
        <f t="shared" ca="1" si="7"/>
        <v>0</v>
      </c>
      <c r="AV19" s="1363">
        <f t="shared" ca="1" si="7"/>
        <v>0</v>
      </c>
      <c r="AW19" s="1363">
        <f t="shared" ca="1" si="7"/>
        <v>0</v>
      </c>
      <c r="AX19" s="1363">
        <f t="shared" ca="1" si="7"/>
        <v>0</v>
      </c>
      <c r="CP19" s="1365">
        <v>240</v>
      </c>
      <c r="CQ19" s="1363" t="s">
        <v>184</v>
      </c>
      <c r="CR19" s="1363">
        <v>12</v>
      </c>
      <c r="CT19" s="1366" t="s">
        <v>185</v>
      </c>
      <c r="CU19" s="1363">
        <v>0</v>
      </c>
      <c r="CV19" s="1363">
        <v>0</v>
      </c>
      <c r="CW19" s="1363">
        <v>0</v>
      </c>
      <c r="CX19" s="1363">
        <v>0</v>
      </c>
      <c r="CY19" s="1363">
        <v>0</v>
      </c>
      <c r="CZ19" s="1363">
        <v>0</v>
      </c>
      <c r="DA19" s="1363">
        <v>0</v>
      </c>
      <c r="DB19" s="1363">
        <v>0</v>
      </c>
      <c r="DC19" s="1363">
        <v>0</v>
      </c>
      <c r="DD19" s="1363">
        <v>0</v>
      </c>
      <c r="DE19" s="1363">
        <v>24</v>
      </c>
      <c r="DF19" s="1363">
        <v>0</v>
      </c>
      <c r="DG19" s="1363">
        <v>0</v>
      </c>
      <c r="DH19" s="1363">
        <v>0</v>
      </c>
      <c r="DI19" s="1363">
        <v>0</v>
      </c>
      <c r="DJ19" s="1363">
        <v>0</v>
      </c>
      <c r="DK19" s="1363">
        <v>0</v>
      </c>
      <c r="DL19" s="1363">
        <v>0</v>
      </c>
      <c r="DM19" s="1363">
        <v>0</v>
      </c>
      <c r="DN19" s="1363">
        <v>0</v>
      </c>
      <c r="DO19" s="1363">
        <v>0</v>
      </c>
      <c r="DP19" s="1363">
        <v>0</v>
      </c>
      <c r="DQ19" s="1363">
        <v>48</v>
      </c>
      <c r="DR19" s="1363">
        <v>0</v>
      </c>
      <c r="DS19" s="1363">
        <v>24</v>
      </c>
      <c r="DT19" s="1363">
        <v>48</v>
      </c>
      <c r="DU19" s="1363">
        <v>48</v>
      </c>
      <c r="DV19" s="1363">
        <v>48</v>
      </c>
      <c r="DW19" s="1363">
        <v>0</v>
      </c>
      <c r="DX19" s="1363">
        <v>0</v>
      </c>
      <c r="DY19" s="1363">
        <v>0</v>
      </c>
      <c r="EC19" t="str">
        <f ca="1"/>
        <v>MLM_HP仕上げ計画</v>
      </c>
      <c r="ED19" t="str">
        <f ca="1"/>
        <v>MLM_HP・SWA</v>
      </c>
      <c r="EE19" t="str">
        <f ca="1"/>
        <v>$F$140:$AL$188</v>
      </c>
      <c r="EF19">
        <f ca="1"/>
        <v>14</v>
      </c>
      <c r="EG19" t="str">
        <f ca="1"/>
        <v>MLM_HP</v>
      </c>
      <c r="EH19" t="str">
        <f ca="1"/>
        <v>仕上げ計画</v>
      </c>
      <c r="EI19">
        <f ca="1"/>
        <v>252</v>
      </c>
      <c r="EJ19">
        <f ca="1"/>
        <v>0</v>
      </c>
      <c r="EK19">
        <f ca="1"/>
        <v>0</v>
      </c>
      <c r="EL19">
        <f ca="1"/>
        <v>0</v>
      </c>
      <c r="EM19">
        <f ca="1"/>
        <v>0</v>
      </c>
      <c r="EN19">
        <f ca="1"/>
        <v>0</v>
      </c>
      <c r="EO19">
        <f ca="1"/>
        <v>108</v>
      </c>
      <c r="EP19">
        <f ca="1"/>
        <v>72</v>
      </c>
      <c r="EQ19">
        <f ca="1"/>
        <v>72</v>
      </c>
      <c r="ER19">
        <f ca="1"/>
        <v>0</v>
      </c>
      <c r="ES19">
        <f ca="1"/>
        <v>0</v>
      </c>
      <c r="ET19">
        <f ca="1"/>
        <v>0</v>
      </c>
      <c r="EU19">
        <f ca="1"/>
        <v>0</v>
      </c>
      <c r="EV19">
        <f ca="1"/>
        <v>0</v>
      </c>
      <c r="EW19">
        <f ca="1"/>
        <v>0</v>
      </c>
      <c r="EX19">
        <f ca="1"/>
        <v>0</v>
      </c>
      <c r="EY19">
        <f ca="1"/>
        <v>0</v>
      </c>
      <c r="EZ19">
        <f ca="1"/>
        <v>0</v>
      </c>
      <c r="FA19">
        <f ca="1"/>
        <v>0</v>
      </c>
      <c r="FB19">
        <f ca="1"/>
        <v>0</v>
      </c>
      <c r="FC19">
        <f ca="1"/>
        <v>0</v>
      </c>
      <c r="FD19">
        <f ca="1"/>
        <v>0</v>
      </c>
      <c r="FE19">
        <f ca="1"/>
        <v>0</v>
      </c>
      <c r="FF19">
        <f ca="1"/>
        <v>0</v>
      </c>
      <c r="FG19">
        <f ca="1"/>
        <v>0</v>
      </c>
      <c r="FH19">
        <f ca="1"/>
        <v>0</v>
      </c>
      <c r="FI19">
        <f ca="1"/>
        <v>0</v>
      </c>
      <c r="FJ19">
        <f ca="1"/>
        <v>0</v>
      </c>
      <c r="FK19">
        <f ca="1"/>
        <v>0</v>
      </c>
      <c r="FL19">
        <f ca="1"/>
        <v>0</v>
      </c>
      <c r="FM19">
        <f ca="1"/>
        <v>0</v>
      </c>
      <c r="FN19">
        <f ca="1"/>
        <v>0</v>
      </c>
    </row>
    <row r="20" spans="2:170" ht="15">
      <c r="B20">
        <v>16</v>
      </c>
      <c r="C20" s="1355" t="s">
        <v>187</v>
      </c>
      <c r="D20" t="s">
        <v>162</v>
      </c>
      <c r="E20" s="1355" t="s">
        <v>163</v>
      </c>
      <c r="F20" s="1355"/>
      <c r="G20" s="1355"/>
      <c r="H20" s="1355"/>
      <c r="J20" s="957"/>
      <c r="M20" s="1362" t="str">
        <f t="shared" ca="1" si="10"/>
        <v>MKC_FFＧＤＣ仕掛在庫</v>
      </c>
      <c r="N20" s="1362" t="str">
        <f ca="1">VLOOKUP(テーブル3[[#This Row],[列3]],テーブル1[[#All],[機種・部品]:[シート]],2,FALSE)</f>
        <v>MKC①</v>
      </c>
      <c r="O20" s="1362" t="str">
        <f ca="1">VLOOKUP(テーブル3[[#This Row],[列3]],テーブル1[[#All],[機種・部品]:[参照セル]],3,FALSE)</f>
        <v>$F$162:$AL$191</v>
      </c>
      <c r="P20" s="1363">
        <f t="shared" si="15"/>
        <v>2</v>
      </c>
      <c r="Q20" s="1364" t="str">
        <f ca="1">IF(OFFSET(テーブル1[[#Headers],[機種・部品]],P20,0)=0,"",OFFSET(テーブル1[[#Headers],[機種・部品]],P20,0))</f>
        <v>MKC_FF</v>
      </c>
      <c r="R20" s="1363" t="str">
        <f t="shared" si="16"/>
        <v>ＧＤＣ仕掛在庫</v>
      </c>
      <c r="S20" s="1365">
        <f t="shared" ca="1" si="11"/>
        <v>4367</v>
      </c>
      <c r="T20" s="1363">
        <f t="shared" ca="1" si="6"/>
        <v>146</v>
      </c>
      <c r="U20" s="1363">
        <f t="shared" ca="1" si="6"/>
        <v>146</v>
      </c>
      <c r="V20" s="1363">
        <f t="shared" ca="1" si="6"/>
        <v>146</v>
      </c>
      <c r="W20" s="1363">
        <f t="shared" ca="1" si="6"/>
        <v>146</v>
      </c>
      <c r="X20" s="1363">
        <f t="shared" ca="1" si="6"/>
        <v>252</v>
      </c>
      <c r="Y20" s="1363">
        <f t="shared" ca="1" si="6"/>
        <v>188</v>
      </c>
      <c r="Z20" s="1363">
        <f t="shared" ca="1" si="6"/>
        <v>188</v>
      </c>
      <c r="AA20" s="1363">
        <f t="shared" ca="1" si="6"/>
        <v>156</v>
      </c>
      <c r="AB20" s="1363">
        <f t="shared" ca="1" si="6"/>
        <v>156</v>
      </c>
      <c r="AC20" s="1363">
        <f t="shared" ca="1" si="6"/>
        <v>156</v>
      </c>
      <c r="AD20" s="1363">
        <f t="shared" ca="1" si="6"/>
        <v>156</v>
      </c>
      <c r="AE20" s="1363">
        <f t="shared" ca="1" si="6"/>
        <v>156</v>
      </c>
      <c r="AF20" s="1363">
        <f t="shared" ca="1" si="6"/>
        <v>156</v>
      </c>
      <c r="AG20" s="1363">
        <f t="shared" ca="1" si="6"/>
        <v>124</v>
      </c>
      <c r="AH20" s="1363">
        <f t="shared" ca="1" si="6"/>
        <v>156</v>
      </c>
      <c r="AI20" s="1363">
        <f t="shared" ca="1" si="6"/>
        <v>156</v>
      </c>
      <c r="AJ20" s="1363">
        <f t="shared" ca="1" si="7"/>
        <v>156</v>
      </c>
      <c r="AK20" s="1363">
        <f t="shared" ca="1" si="7"/>
        <v>156</v>
      </c>
      <c r="AL20" s="1363">
        <f t="shared" ca="1" si="7"/>
        <v>91</v>
      </c>
      <c r="AM20" s="1363">
        <f t="shared" ca="1" si="7"/>
        <v>59</v>
      </c>
      <c r="AN20" s="1363">
        <f t="shared" ca="1" si="7"/>
        <v>91</v>
      </c>
      <c r="AO20" s="1363">
        <f t="shared" ca="1" si="7"/>
        <v>123</v>
      </c>
      <c r="AP20" s="1363">
        <f t="shared" ca="1" si="7"/>
        <v>123</v>
      </c>
      <c r="AQ20" s="1363">
        <f t="shared" ca="1" si="7"/>
        <v>123</v>
      </c>
      <c r="AR20" s="1363">
        <f t="shared" ca="1" si="7"/>
        <v>123</v>
      </c>
      <c r="AS20" s="1363">
        <f t="shared" ca="1" si="7"/>
        <v>123</v>
      </c>
      <c r="AT20" s="1363">
        <f t="shared" ca="1" si="7"/>
        <v>123</v>
      </c>
      <c r="AU20" s="1363">
        <f t="shared" ca="1" si="7"/>
        <v>123</v>
      </c>
      <c r="AV20" s="1363">
        <f t="shared" ca="1" si="7"/>
        <v>123</v>
      </c>
      <c r="AW20" s="1363">
        <f t="shared" ca="1" si="7"/>
        <v>123</v>
      </c>
      <c r="AX20" s="1363">
        <f t="shared" ca="1" si="7"/>
        <v>123</v>
      </c>
      <c r="CP20" s="1365">
        <v>60</v>
      </c>
      <c r="CQ20" s="1363" t="s">
        <v>188</v>
      </c>
      <c r="CR20" s="1363">
        <v>13</v>
      </c>
      <c r="CT20" s="1366" t="s">
        <v>189</v>
      </c>
      <c r="CU20" s="1363">
        <v>0</v>
      </c>
      <c r="CV20" s="1363">
        <v>0</v>
      </c>
      <c r="CW20" s="1363">
        <v>0</v>
      </c>
      <c r="CX20" s="1363">
        <v>60</v>
      </c>
      <c r="CY20" s="1363">
        <v>0</v>
      </c>
      <c r="CZ20" s="1363">
        <v>0</v>
      </c>
      <c r="DA20" s="1363">
        <v>0</v>
      </c>
      <c r="DB20" s="1363">
        <v>0</v>
      </c>
      <c r="DC20" s="1363">
        <v>0</v>
      </c>
      <c r="DD20" s="1363">
        <v>0</v>
      </c>
      <c r="DE20" s="1363">
        <v>0</v>
      </c>
      <c r="DF20" s="1363">
        <v>0</v>
      </c>
      <c r="DG20" s="1363">
        <v>0</v>
      </c>
      <c r="DH20" s="1363">
        <v>0</v>
      </c>
      <c r="DI20" s="1363">
        <v>0</v>
      </c>
      <c r="DJ20" s="1363">
        <v>0</v>
      </c>
      <c r="DK20" s="1363">
        <v>0</v>
      </c>
      <c r="DL20" s="1363">
        <v>0</v>
      </c>
      <c r="DM20" s="1363">
        <v>0</v>
      </c>
      <c r="DN20" s="1363">
        <v>0</v>
      </c>
      <c r="DO20" s="1363">
        <v>0</v>
      </c>
      <c r="DP20" s="1363">
        <v>0</v>
      </c>
      <c r="DQ20" s="1363">
        <v>0</v>
      </c>
      <c r="DR20" s="1363">
        <v>0</v>
      </c>
      <c r="DS20" s="1363">
        <v>0</v>
      </c>
      <c r="DT20" s="1363">
        <v>0</v>
      </c>
      <c r="DU20" s="1363">
        <v>0</v>
      </c>
      <c r="DV20" s="1363">
        <v>0</v>
      </c>
      <c r="DW20" s="1363">
        <v>0</v>
      </c>
      <c r="DX20" s="1363">
        <v>0</v>
      </c>
      <c r="DY20" s="1363">
        <v>0</v>
      </c>
      <c r="EC20" t="str">
        <f ca="1"/>
        <v>MLM_SWA仕上げ計画</v>
      </c>
      <c r="ED20" t="str">
        <f ca="1"/>
        <v>MLM_HP・SWA</v>
      </c>
      <c r="EE20" t="str">
        <f ca="1"/>
        <v>$F$140:$AL$188</v>
      </c>
      <c r="EF20">
        <f ca="1"/>
        <v>15</v>
      </c>
      <c r="EG20" t="str">
        <f ca="1"/>
        <v>MLM_SWA</v>
      </c>
      <c r="EH20" t="str">
        <f ca="1"/>
        <v>仕上げ計画</v>
      </c>
      <c r="EI20">
        <f ca="1"/>
        <v>110</v>
      </c>
      <c r="EJ20">
        <f ca="1"/>
        <v>0</v>
      </c>
      <c r="EK20">
        <f ca="1"/>
        <v>0</v>
      </c>
      <c r="EL20">
        <f ca="1"/>
        <v>0</v>
      </c>
      <c r="EM20">
        <f ca="1"/>
        <v>0</v>
      </c>
      <c r="EN20">
        <f ca="1"/>
        <v>0</v>
      </c>
      <c r="EO20">
        <f ca="1"/>
        <v>66</v>
      </c>
      <c r="EP20">
        <f ca="1"/>
        <v>44</v>
      </c>
      <c r="EQ20">
        <f ca="1"/>
        <v>0</v>
      </c>
      <c r="ER20">
        <f ca="1"/>
        <v>0</v>
      </c>
      <c r="ES20">
        <f ca="1"/>
        <v>0</v>
      </c>
      <c r="ET20">
        <f ca="1"/>
        <v>0</v>
      </c>
      <c r="EU20">
        <f ca="1"/>
        <v>0</v>
      </c>
      <c r="EV20">
        <f ca="1"/>
        <v>0</v>
      </c>
      <c r="EW20">
        <f ca="1"/>
        <v>0</v>
      </c>
      <c r="EX20">
        <f ca="1"/>
        <v>0</v>
      </c>
      <c r="EY20">
        <f ca="1"/>
        <v>0</v>
      </c>
      <c r="EZ20">
        <f ca="1"/>
        <v>0</v>
      </c>
      <c r="FA20">
        <f ca="1"/>
        <v>0</v>
      </c>
      <c r="FB20">
        <f ca="1"/>
        <v>0</v>
      </c>
      <c r="FC20">
        <f ca="1"/>
        <v>0</v>
      </c>
      <c r="FD20">
        <f ca="1"/>
        <v>0</v>
      </c>
      <c r="FE20">
        <f ca="1"/>
        <v>0</v>
      </c>
      <c r="FF20">
        <f ca="1"/>
        <v>0</v>
      </c>
      <c r="FG20">
        <f ca="1"/>
        <v>0</v>
      </c>
      <c r="FH20">
        <f ca="1"/>
        <v>0</v>
      </c>
      <c r="FI20">
        <f ca="1"/>
        <v>0</v>
      </c>
      <c r="FJ20">
        <f ca="1"/>
        <v>0</v>
      </c>
      <c r="FK20">
        <f ca="1"/>
        <v>0</v>
      </c>
      <c r="FL20">
        <f ca="1"/>
        <v>0</v>
      </c>
      <c r="FM20">
        <f ca="1"/>
        <v>0</v>
      </c>
      <c r="FN20">
        <f ca="1"/>
        <v>0</v>
      </c>
    </row>
    <row r="21" spans="2:170">
      <c r="B21">
        <v>17</v>
      </c>
      <c r="C21" s="1355"/>
      <c r="E21" s="1355"/>
      <c r="F21" s="1355"/>
      <c r="G21" s="1355"/>
      <c r="H21" s="1355"/>
      <c r="M21" s="1362" t="str">
        <f t="shared" ca="1" si="10"/>
        <v>MKC_FFメーカー在庫</v>
      </c>
      <c r="N21" s="1362" t="str">
        <f ca="1">VLOOKUP(テーブル3[[#This Row],[列3]],テーブル1[[#All],[機種・部品]:[シート]],2,FALSE)</f>
        <v>MKC①</v>
      </c>
      <c r="O21" s="1362" t="str">
        <f ca="1">VLOOKUP(テーブル3[[#This Row],[列3]],テーブル1[[#All],[機種・部品]:[参照セル]],3,FALSE)</f>
        <v>$F$162:$AL$191</v>
      </c>
      <c r="P21" s="1363">
        <f t="shared" si="15"/>
        <v>2</v>
      </c>
      <c r="Q21" s="1364" t="str">
        <f ca="1">IF(OFFSET(テーブル1[[#Headers],[機種・部品]],P21,0)=0,"",OFFSET(テーブル1[[#Headers],[機種・部品]],P21,0))</f>
        <v>MKC_FF</v>
      </c>
      <c r="R21" s="1363" t="str">
        <f t="shared" si="16"/>
        <v>メーカー在庫</v>
      </c>
      <c r="S21" s="1365">
        <f t="shared" ca="1" si="11"/>
        <v>10166</v>
      </c>
      <c r="T21" s="1363">
        <f t="shared" ca="1" si="6"/>
        <v>320</v>
      </c>
      <c r="U21" s="1363">
        <f t="shared" ca="1" si="6"/>
        <v>320</v>
      </c>
      <c r="V21" s="1363">
        <f t="shared" ca="1" si="6"/>
        <v>320</v>
      </c>
      <c r="W21" s="1363">
        <f t="shared" ca="1" si="6"/>
        <v>320</v>
      </c>
      <c r="X21" s="1363">
        <f t="shared" ca="1" si="6"/>
        <v>320</v>
      </c>
      <c r="Y21" s="1363">
        <f t="shared" ca="1" si="6"/>
        <v>320</v>
      </c>
      <c r="Z21" s="1363">
        <f t="shared" ca="1" si="6"/>
        <v>486</v>
      </c>
      <c r="AA21" s="1363">
        <f t="shared" ca="1" si="6"/>
        <v>422</v>
      </c>
      <c r="AB21" s="1363">
        <f t="shared" ca="1" si="6"/>
        <v>422</v>
      </c>
      <c r="AC21" s="1363">
        <f t="shared" ca="1" si="6"/>
        <v>422</v>
      </c>
      <c r="AD21" s="1363">
        <f t="shared" ca="1" si="6"/>
        <v>358</v>
      </c>
      <c r="AE21" s="1363">
        <f t="shared" ca="1" si="6"/>
        <v>294</v>
      </c>
      <c r="AF21" s="1363">
        <f t="shared" ca="1" si="6"/>
        <v>230</v>
      </c>
      <c r="AG21" s="1363">
        <f t="shared" ca="1" si="6"/>
        <v>166</v>
      </c>
      <c r="AH21" s="1363">
        <f t="shared" ca="1" si="6"/>
        <v>102</v>
      </c>
      <c r="AI21" s="1363">
        <f t="shared" ref="AI21:AX36" ca="1" si="19">IFERROR(VLOOKUP($M21,INDIRECT($N21&amp;"!"&amp;$O21,TRUE),AI$5+$T$3,FALSE),"")</f>
        <v>102</v>
      </c>
      <c r="AJ21" s="1363">
        <f t="shared" ca="1" si="19"/>
        <v>102</v>
      </c>
      <c r="AK21" s="1363">
        <f t="shared" ca="1" si="19"/>
        <v>390</v>
      </c>
      <c r="AL21" s="1363">
        <f t="shared" ca="1" si="19"/>
        <v>646</v>
      </c>
      <c r="AM21" s="1363">
        <f t="shared" ca="1" si="19"/>
        <v>582</v>
      </c>
      <c r="AN21" s="1363">
        <f t="shared" ca="1" si="19"/>
        <v>486</v>
      </c>
      <c r="AO21" s="1363">
        <f t="shared" ca="1" si="19"/>
        <v>390</v>
      </c>
      <c r="AP21" s="1363">
        <f t="shared" ca="1" si="19"/>
        <v>390</v>
      </c>
      <c r="AQ21" s="1363">
        <f t="shared" ca="1" si="19"/>
        <v>390</v>
      </c>
      <c r="AR21" s="1363">
        <f t="shared" ca="1" si="19"/>
        <v>294</v>
      </c>
      <c r="AS21" s="1363">
        <f t="shared" ca="1" si="19"/>
        <v>262</v>
      </c>
      <c r="AT21" s="1363">
        <f t="shared" ca="1" si="19"/>
        <v>294</v>
      </c>
      <c r="AU21" s="1363">
        <f t="shared" ca="1" si="19"/>
        <v>326</v>
      </c>
      <c r="AV21" s="1363">
        <f t="shared" ca="1" si="19"/>
        <v>230</v>
      </c>
      <c r="AW21" s="1363">
        <f t="shared" ca="1" si="19"/>
        <v>230</v>
      </c>
      <c r="AX21" s="1363">
        <f t="shared" ca="1" si="19"/>
        <v>230</v>
      </c>
      <c r="CP21" s="1365">
        <v>180</v>
      </c>
      <c r="CQ21" s="1363" t="s">
        <v>190</v>
      </c>
      <c r="CR21" s="1363">
        <v>14</v>
      </c>
      <c r="CT21" s="1363" t="s">
        <v>191</v>
      </c>
      <c r="CU21" s="1363">
        <v>0</v>
      </c>
      <c r="CV21" s="1363">
        <v>0</v>
      </c>
      <c r="CW21" s="1363">
        <v>0</v>
      </c>
      <c r="CX21" s="1363">
        <v>0</v>
      </c>
      <c r="CY21" s="1363">
        <v>108</v>
      </c>
      <c r="CZ21" s="1363">
        <v>36</v>
      </c>
      <c r="DA21" s="1363">
        <v>36</v>
      </c>
      <c r="DB21" s="1363">
        <v>0</v>
      </c>
      <c r="DC21" s="1363">
        <v>0</v>
      </c>
      <c r="DD21" s="1363">
        <v>0</v>
      </c>
      <c r="DE21" s="1363">
        <v>0</v>
      </c>
      <c r="DF21" s="1363">
        <v>0</v>
      </c>
      <c r="DG21" s="1363">
        <v>0</v>
      </c>
      <c r="DH21" s="1363">
        <v>0</v>
      </c>
      <c r="DI21" s="1363">
        <v>0</v>
      </c>
      <c r="DJ21" s="1363">
        <v>0</v>
      </c>
      <c r="DK21" s="1363">
        <v>0</v>
      </c>
      <c r="DL21" s="1363">
        <v>0</v>
      </c>
      <c r="DM21" s="1363">
        <v>0</v>
      </c>
      <c r="DN21" s="1363">
        <v>0</v>
      </c>
      <c r="DO21" s="1363">
        <v>0</v>
      </c>
      <c r="DP21" s="1363">
        <v>0</v>
      </c>
      <c r="DQ21" s="1363">
        <v>0</v>
      </c>
      <c r="DR21" s="1363">
        <v>0</v>
      </c>
      <c r="DS21" s="1363">
        <v>0</v>
      </c>
      <c r="DT21" s="1363">
        <v>0</v>
      </c>
      <c r="DU21" s="1363">
        <v>0</v>
      </c>
      <c r="DV21" s="1363">
        <v>0</v>
      </c>
      <c r="DW21" s="1363">
        <v>0</v>
      </c>
      <c r="DX21" s="1363">
        <v>0</v>
      </c>
      <c r="DY21" s="1363" t="s">
        <v>132</v>
      </c>
      <c r="EC21" t="str">
        <f ca="1"/>
        <v>MKJ_SWA仕上げ計画</v>
      </c>
      <c r="ED21" t="str">
        <f ca="1"/>
        <v>MKJ・MLC・MLL</v>
      </c>
      <c r="EE21" t="str">
        <f ca="1"/>
        <v>$F$253:$AL$282</v>
      </c>
      <c r="EF21">
        <f ca="1"/>
        <v>16</v>
      </c>
      <c r="EG21" t="str">
        <f ca="1"/>
        <v>MKJ_SWA</v>
      </c>
      <c r="EH21" t="str">
        <f ca="1"/>
        <v>仕上げ計画</v>
      </c>
      <c r="EI21">
        <f ca="1"/>
        <v>0</v>
      </c>
      <c r="EJ21">
        <f ca="1"/>
        <v>0</v>
      </c>
      <c r="EK21">
        <f ca="1"/>
        <v>0</v>
      </c>
      <c r="EL21">
        <f ca="1"/>
        <v>0</v>
      </c>
      <c r="EM21">
        <f ca="1"/>
        <v>0</v>
      </c>
      <c r="EN21">
        <f ca="1"/>
        <v>0</v>
      </c>
      <c r="EO21">
        <f ca="1"/>
        <v>0</v>
      </c>
      <c r="EP21">
        <f ca="1"/>
        <v>0</v>
      </c>
      <c r="EQ21">
        <f ca="1"/>
        <v>0</v>
      </c>
      <c r="ER21">
        <f ca="1"/>
        <v>0</v>
      </c>
      <c r="ES21">
        <f ca="1"/>
        <v>0</v>
      </c>
      <c r="ET21">
        <f ca="1"/>
        <v>0</v>
      </c>
      <c r="EU21">
        <f ca="1"/>
        <v>0</v>
      </c>
      <c r="EV21">
        <f ca="1"/>
        <v>0</v>
      </c>
      <c r="EW21">
        <f ca="1"/>
        <v>0</v>
      </c>
      <c r="EX21">
        <f ca="1"/>
        <v>0</v>
      </c>
      <c r="EY21">
        <f ca="1"/>
        <v>0</v>
      </c>
      <c r="EZ21">
        <f ca="1"/>
        <v>0</v>
      </c>
      <c r="FA21">
        <f ca="1"/>
        <v>0</v>
      </c>
      <c r="FB21">
        <f ca="1"/>
        <v>0</v>
      </c>
      <c r="FC21">
        <f ca="1"/>
        <v>0</v>
      </c>
      <c r="FD21">
        <f ca="1"/>
        <v>0</v>
      </c>
      <c r="FE21">
        <f ca="1"/>
        <v>0</v>
      </c>
      <c r="FF21">
        <f ca="1"/>
        <v>0</v>
      </c>
      <c r="FG21">
        <f ca="1"/>
        <v>0</v>
      </c>
      <c r="FH21">
        <f ca="1"/>
        <v>0</v>
      </c>
      <c r="FI21">
        <f ca="1"/>
        <v>0</v>
      </c>
      <c r="FJ21">
        <f ca="1"/>
        <v>0</v>
      </c>
      <c r="FK21">
        <f ca="1"/>
        <v>0</v>
      </c>
      <c r="FL21">
        <f ca="1"/>
        <v>0</v>
      </c>
      <c r="FM21">
        <f ca="1"/>
        <v>0</v>
      </c>
      <c r="FN21">
        <f ca="1"/>
        <v>0</v>
      </c>
    </row>
    <row r="22" spans="2:170">
      <c r="B22">
        <v>18</v>
      </c>
      <c r="C22" s="1355"/>
      <c r="D22" s="1355"/>
      <c r="E22" s="1355"/>
      <c r="F22" s="1355"/>
      <c r="G22" s="1355"/>
      <c r="H22" s="1355"/>
      <c r="M22" s="1362" t="str">
        <f t="shared" ca="1" si="10"/>
        <v>MKC_FF鋳造領域在庫</v>
      </c>
      <c r="N22" s="1362" t="str">
        <f ca="1">VLOOKUP(テーブル3[[#This Row],[列3]],テーブル1[[#All],[機種・部品]:[シート]],2,FALSE)</f>
        <v>MKC①</v>
      </c>
      <c r="O22" s="1362" t="str">
        <f ca="1">VLOOKUP(テーブル3[[#This Row],[列3]],テーブル1[[#All],[機種・部品]:[参照セル]],3,FALSE)</f>
        <v>$F$162:$AL$191</v>
      </c>
      <c r="P22" s="1363">
        <f t="shared" si="15"/>
        <v>2</v>
      </c>
      <c r="Q22" s="1364" t="str">
        <f ca="1">IF(OFFSET(テーブル1[[#Headers],[機種・部品]],P22,0)=0,"",OFFSET(テーブル1[[#Headers],[機種・部品]],P22,0))</f>
        <v>MKC_FF</v>
      </c>
      <c r="R22" s="1363" t="str">
        <f t="shared" si="16"/>
        <v>鋳造領域在庫</v>
      </c>
      <c r="S22" s="1365">
        <f t="shared" ca="1" si="11"/>
        <v>4209</v>
      </c>
      <c r="T22" s="1363">
        <f t="shared" ref="T22:AI37" ca="1" si="20">IFERROR(VLOOKUP($M22,INDIRECT($N22&amp;"!"&amp;$O22,TRUE),T$5+$T$3,FALSE),"")</f>
        <v>293</v>
      </c>
      <c r="U22" s="1363">
        <f t="shared" ca="1" si="20"/>
        <v>293</v>
      </c>
      <c r="V22" s="1363">
        <f t="shared" ca="1" si="20"/>
        <v>293</v>
      </c>
      <c r="W22" s="1363">
        <f t="shared" ca="1" si="20"/>
        <v>293</v>
      </c>
      <c r="X22" s="1363">
        <f t="shared" ca="1" si="20"/>
        <v>293</v>
      </c>
      <c r="Y22" s="1363">
        <f t="shared" ca="1" si="20"/>
        <v>293</v>
      </c>
      <c r="Z22" s="1363">
        <f t="shared" ca="1" si="20"/>
        <v>63</v>
      </c>
      <c r="AA22" s="1363">
        <f t="shared" ca="1" si="20"/>
        <v>63</v>
      </c>
      <c r="AB22" s="1363">
        <f t="shared" ca="1" si="20"/>
        <v>63</v>
      </c>
      <c r="AC22" s="1363">
        <f t="shared" ca="1" si="20"/>
        <v>63</v>
      </c>
      <c r="AD22" s="1363">
        <f t="shared" ca="1" si="20"/>
        <v>63</v>
      </c>
      <c r="AE22" s="1363">
        <f t="shared" ca="1" si="20"/>
        <v>63</v>
      </c>
      <c r="AF22" s="1363">
        <f t="shared" ca="1" si="20"/>
        <v>63</v>
      </c>
      <c r="AG22" s="1363">
        <f t="shared" ca="1" si="20"/>
        <v>63</v>
      </c>
      <c r="AH22" s="1363">
        <f t="shared" ca="1" si="20"/>
        <v>63</v>
      </c>
      <c r="AI22" s="1363">
        <f t="shared" ca="1" si="20"/>
        <v>255</v>
      </c>
      <c r="AJ22" s="1363">
        <f t="shared" ca="1" si="19"/>
        <v>459</v>
      </c>
      <c r="AK22" s="1363">
        <f t="shared" ca="1" si="19"/>
        <v>256</v>
      </c>
      <c r="AL22" s="1363">
        <f t="shared" ca="1" si="19"/>
        <v>0</v>
      </c>
      <c r="AM22" s="1363">
        <f t="shared" ca="1" si="19"/>
        <v>0</v>
      </c>
      <c r="AN22" s="1363">
        <f t="shared" ca="1" si="19"/>
        <v>0</v>
      </c>
      <c r="AO22" s="1363">
        <f t="shared" ca="1" si="19"/>
        <v>0</v>
      </c>
      <c r="AP22" s="1363">
        <f t="shared" ca="1" si="19"/>
        <v>0</v>
      </c>
      <c r="AQ22" s="1363">
        <f t="shared" ca="1" si="19"/>
        <v>210</v>
      </c>
      <c r="AR22" s="1363">
        <f t="shared" ca="1" si="19"/>
        <v>320</v>
      </c>
      <c r="AS22" s="1363">
        <f t="shared" ca="1" si="19"/>
        <v>256</v>
      </c>
      <c r="AT22" s="1363">
        <f t="shared" ca="1" si="19"/>
        <v>128</v>
      </c>
      <c r="AU22" s="1363">
        <f t="shared" ca="1" si="19"/>
        <v>0</v>
      </c>
      <c r="AV22" s="1363">
        <f t="shared" ca="1" si="19"/>
        <v>0</v>
      </c>
      <c r="AW22" s="1363">
        <f t="shared" ca="1" si="19"/>
        <v>0</v>
      </c>
      <c r="AX22" s="1363">
        <f t="shared" ca="1" si="19"/>
        <v>0</v>
      </c>
      <c r="CP22" s="1365">
        <v>88</v>
      </c>
      <c r="CQ22" s="1363" t="s">
        <v>192</v>
      </c>
      <c r="CR22" s="1363">
        <v>15</v>
      </c>
      <c r="CT22" s="1363" t="s">
        <v>193</v>
      </c>
      <c r="CU22" s="1363">
        <v>0</v>
      </c>
      <c r="CV22" s="1363">
        <v>0</v>
      </c>
      <c r="CW22" s="1363">
        <v>0</v>
      </c>
      <c r="CX22" s="1363">
        <v>0</v>
      </c>
      <c r="CY22" s="1363">
        <v>0</v>
      </c>
      <c r="CZ22" s="1363">
        <v>0</v>
      </c>
      <c r="DA22" s="1363">
        <v>0</v>
      </c>
      <c r="DB22" s="1363">
        <v>0</v>
      </c>
      <c r="DC22" s="1363">
        <v>0</v>
      </c>
      <c r="DD22" s="1363">
        <v>0</v>
      </c>
      <c r="DE22" s="1363">
        <v>0</v>
      </c>
      <c r="DF22" s="1363">
        <v>0</v>
      </c>
      <c r="DG22" s="1363">
        <v>0</v>
      </c>
      <c r="DH22" s="1363">
        <v>0</v>
      </c>
      <c r="DI22" s="1363">
        <v>0</v>
      </c>
      <c r="DJ22" s="1363">
        <v>0</v>
      </c>
      <c r="DK22" s="1363">
        <v>0</v>
      </c>
      <c r="DL22" s="1363">
        <v>0</v>
      </c>
      <c r="DM22" s="1363">
        <v>0</v>
      </c>
      <c r="DN22" s="1363">
        <v>0</v>
      </c>
      <c r="DO22" s="1363">
        <v>0</v>
      </c>
      <c r="DP22" s="1363">
        <v>0</v>
      </c>
      <c r="DQ22" s="1363">
        <v>0</v>
      </c>
      <c r="DR22" s="1363">
        <v>0</v>
      </c>
      <c r="DS22" s="1363">
        <v>0</v>
      </c>
      <c r="DT22" s="1363">
        <v>0</v>
      </c>
      <c r="DU22" s="1363">
        <v>0</v>
      </c>
      <c r="DV22" s="1363">
        <v>44</v>
      </c>
      <c r="DW22" s="1363">
        <v>44</v>
      </c>
      <c r="DX22" s="1363">
        <v>0</v>
      </c>
      <c r="DY22" s="1363" t="s">
        <v>132</v>
      </c>
    </row>
    <row r="23" spans="2:170">
      <c r="M23" s="1362" t="str">
        <f t="shared" ca="1" si="10"/>
        <v>MKC_FF払出計画</v>
      </c>
      <c r="N23" s="1362" t="str">
        <f ca="1">VLOOKUP(テーブル3[[#This Row],[列3]],テーブル1[[#All],[機種・部品]:[シート]],2,FALSE)</f>
        <v>MKC①</v>
      </c>
      <c r="O23" s="1362" t="str">
        <f ca="1">VLOOKUP(テーブル3[[#This Row],[列3]],テーブル1[[#All],[機種・部品]:[参照セル]],3,FALSE)</f>
        <v>$F$162:$AL$191</v>
      </c>
      <c r="P23" s="1363">
        <f t="shared" si="15"/>
        <v>2</v>
      </c>
      <c r="Q23" s="1364" t="str">
        <f ca="1">IF(OFFSET(テーブル1[[#Headers],[機種・部品]],P23,0)=0,"",OFFSET(テーブル1[[#Headers],[機種・部品]],P23,0))</f>
        <v>MKC_FF</v>
      </c>
      <c r="R23" s="1363" t="str">
        <f t="shared" si="16"/>
        <v>払出計画</v>
      </c>
      <c r="S23" s="1365">
        <f t="shared" ca="1" si="11"/>
        <v>1344</v>
      </c>
      <c r="T23" s="1363">
        <f t="shared" ca="1" si="20"/>
        <v>0</v>
      </c>
      <c r="U23" s="1363">
        <f t="shared" ca="1" si="20"/>
        <v>0</v>
      </c>
      <c r="V23" s="1363">
        <f t="shared" ca="1" si="20"/>
        <v>0</v>
      </c>
      <c r="W23" s="1363">
        <f t="shared" ca="1" si="20"/>
        <v>0</v>
      </c>
      <c r="X23" s="1363">
        <f t="shared" ca="1" si="20"/>
        <v>0</v>
      </c>
      <c r="Y23" s="1363">
        <f t="shared" ca="1" si="20"/>
        <v>64</v>
      </c>
      <c r="Z23" s="1363">
        <f t="shared" ca="1" si="20"/>
        <v>96</v>
      </c>
      <c r="AA23" s="1363">
        <f t="shared" ca="1" si="20"/>
        <v>96</v>
      </c>
      <c r="AB23" s="1363">
        <f t="shared" ca="1" si="20"/>
        <v>0</v>
      </c>
      <c r="AC23" s="1363">
        <f t="shared" ca="1" si="20"/>
        <v>0</v>
      </c>
      <c r="AD23" s="1363">
        <f t="shared" ca="1" si="20"/>
        <v>96</v>
      </c>
      <c r="AE23" s="1363">
        <f t="shared" ca="1" si="20"/>
        <v>96</v>
      </c>
      <c r="AF23" s="1363">
        <f t="shared" ca="1" si="20"/>
        <v>96</v>
      </c>
      <c r="AG23" s="1363">
        <f t="shared" ca="1" si="20"/>
        <v>64</v>
      </c>
      <c r="AH23" s="1363">
        <f t="shared" ca="1" si="20"/>
        <v>96</v>
      </c>
      <c r="AI23" s="1363">
        <f t="shared" ca="1" si="20"/>
        <v>0</v>
      </c>
      <c r="AJ23" s="1363">
        <f t="shared" ca="1" si="19"/>
        <v>0</v>
      </c>
      <c r="AK23" s="1363">
        <f t="shared" ca="1" si="19"/>
        <v>64</v>
      </c>
      <c r="AL23" s="1363">
        <f t="shared" ca="1" si="19"/>
        <v>64</v>
      </c>
      <c r="AM23" s="1363">
        <f t="shared" ca="1" si="19"/>
        <v>64</v>
      </c>
      <c r="AN23" s="1363">
        <f t="shared" ca="1" si="19"/>
        <v>96</v>
      </c>
      <c r="AO23" s="1363">
        <f t="shared" ca="1" si="19"/>
        <v>64</v>
      </c>
      <c r="AP23" s="1363">
        <f t="shared" ca="1" si="19"/>
        <v>0</v>
      </c>
      <c r="AQ23" s="1363">
        <f t="shared" ca="1" si="19"/>
        <v>0</v>
      </c>
      <c r="AR23" s="1363">
        <f t="shared" ca="1" si="19"/>
        <v>96</v>
      </c>
      <c r="AS23" s="1363">
        <f t="shared" ca="1" si="19"/>
        <v>64</v>
      </c>
      <c r="AT23" s="1363">
        <f t="shared" ca="1" si="19"/>
        <v>64</v>
      </c>
      <c r="AU23" s="1363">
        <f t="shared" ca="1" si="19"/>
        <v>64</v>
      </c>
      <c r="AV23" s="1363">
        <f t="shared" ca="1" si="19"/>
        <v>0</v>
      </c>
      <c r="AW23" s="1363">
        <f t="shared" ca="1" si="19"/>
        <v>0</v>
      </c>
      <c r="AX23" s="1363">
        <f t="shared" ca="1" si="19"/>
        <v>0</v>
      </c>
      <c r="CP23" s="1376">
        <v>88</v>
      </c>
      <c r="CQ23" s="1377" t="s">
        <v>192</v>
      </c>
      <c r="CR23" s="1377">
        <v>15</v>
      </c>
      <c r="CT23" s="1377" t="s">
        <v>193</v>
      </c>
      <c r="CU23" s="1377">
        <v>0</v>
      </c>
      <c r="CV23" s="1377">
        <v>0</v>
      </c>
      <c r="CW23" s="1377">
        <v>0</v>
      </c>
      <c r="CX23" s="1377">
        <v>0</v>
      </c>
      <c r="CY23" s="1377">
        <v>0</v>
      </c>
      <c r="CZ23" s="1377">
        <v>0</v>
      </c>
      <c r="DA23" s="1377">
        <v>0</v>
      </c>
      <c r="DB23" s="1377">
        <v>0</v>
      </c>
      <c r="DC23" s="1377">
        <v>0</v>
      </c>
      <c r="DD23" s="1377">
        <v>0</v>
      </c>
      <c r="DE23" s="1377">
        <v>0</v>
      </c>
      <c r="DF23" s="1377">
        <v>0</v>
      </c>
      <c r="DG23" s="1377">
        <v>0</v>
      </c>
      <c r="DH23" s="1377">
        <v>0</v>
      </c>
      <c r="DI23" s="1377">
        <v>0</v>
      </c>
      <c r="DJ23" s="1377">
        <v>0</v>
      </c>
      <c r="DK23" s="1377">
        <v>0</v>
      </c>
      <c r="DL23" s="1377">
        <v>0</v>
      </c>
      <c r="DM23" s="1377">
        <v>0</v>
      </c>
      <c r="DN23" s="1377">
        <v>0</v>
      </c>
      <c r="DO23" s="1377">
        <v>0</v>
      </c>
      <c r="DP23" s="1377">
        <v>0</v>
      </c>
      <c r="DQ23" s="1377">
        <v>0</v>
      </c>
      <c r="DR23" s="1377">
        <v>0</v>
      </c>
      <c r="DS23" s="1377">
        <v>0</v>
      </c>
      <c r="DT23" s="1377">
        <v>0</v>
      </c>
      <c r="DU23" s="1377">
        <v>0</v>
      </c>
      <c r="DV23" s="1377">
        <v>44</v>
      </c>
      <c r="DW23" s="1377">
        <v>44</v>
      </c>
      <c r="DX23" s="1377">
        <v>0</v>
      </c>
      <c r="DY23" s="1377" t="s">
        <v>132</v>
      </c>
    </row>
    <row r="24" spans="2:170">
      <c r="M24" s="1362" t="str">
        <f t="shared" ca="1" si="10"/>
        <v>MKC_FL仕上げ計画</v>
      </c>
      <c r="N24" s="1362" t="str">
        <f ca="1">VLOOKUP(テーブル3[[#This Row],[列3]],テーブル1[[#All],[機種・部品]:[シート]],2,FALSE)</f>
        <v>MKC①</v>
      </c>
      <c r="O24" s="1362" t="str">
        <f ca="1">VLOOKUP(テーブル3[[#This Row],[列3]],テーブル1[[#All],[機種・部品]:[参照セル]],3,FALSE)</f>
        <v>$F$162:$AL$191</v>
      </c>
      <c r="P24" s="1363">
        <f t="shared" si="15"/>
        <v>3</v>
      </c>
      <c r="Q24" s="1364" t="str">
        <f ca="1">IF(OFFSET(テーブル1[[#Headers],[機種・部品]],P24,0)=0,"",OFFSET(テーブル1[[#Headers],[機種・部品]],P24,0))</f>
        <v>MKC_FL</v>
      </c>
      <c r="R24" s="1363" t="str">
        <f t="shared" si="16"/>
        <v>仕上げ計画</v>
      </c>
      <c r="S24" s="1365">
        <f t="shared" ca="1" si="11"/>
        <v>450</v>
      </c>
      <c r="T24" s="1363">
        <f t="shared" ca="1" si="20"/>
        <v>0</v>
      </c>
      <c r="U24" s="1363">
        <f t="shared" ca="1" si="20"/>
        <v>0</v>
      </c>
      <c r="V24" s="1363">
        <f t="shared" ca="1" si="20"/>
        <v>0</v>
      </c>
      <c r="W24" s="1363">
        <f t="shared" ca="1" si="20"/>
        <v>0</v>
      </c>
      <c r="X24" s="1363">
        <f t="shared" ca="1" si="20"/>
        <v>0</v>
      </c>
      <c r="Y24" s="1363">
        <f t="shared" ca="1" si="20"/>
        <v>36</v>
      </c>
      <c r="Z24" s="1363">
        <f t="shared" ca="1" si="20"/>
        <v>36</v>
      </c>
      <c r="AA24" s="1363">
        <f t="shared" ca="1" si="20"/>
        <v>36</v>
      </c>
      <c r="AB24" s="1363">
        <f t="shared" ca="1" si="20"/>
        <v>0</v>
      </c>
      <c r="AC24" s="1363">
        <f t="shared" ca="1" si="20"/>
        <v>0</v>
      </c>
      <c r="AD24" s="1363">
        <f t="shared" ca="1" si="20"/>
        <v>36</v>
      </c>
      <c r="AE24" s="1363">
        <f t="shared" ca="1" si="20"/>
        <v>36</v>
      </c>
      <c r="AF24" s="1363">
        <f t="shared" ca="1" si="20"/>
        <v>18</v>
      </c>
      <c r="AG24" s="1363">
        <f t="shared" ca="1" si="20"/>
        <v>18</v>
      </c>
      <c r="AH24" s="1363">
        <f t="shared" ca="1" si="20"/>
        <v>18</v>
      </c>
      <c r="AI24" s="1363">
        <f t="shared" ca="1" si="20"/>
        <v>18</v>
      </c>
      <c r="AJ24" s="1363">
        <f t="shared" ca="1" si="19"/>
        <v>0</v>
      </c>
      <c r="AK24" s="1363">
        <f t="shared" ca="1" si="19"/>
        <v>18</v>
      </c>
      <c r="AL24" s="1363">
        <f t="shared" ca="1" si="19"/>
        <v>18</v>
      </c>
      <c r="AM24" s="1363">
        <f t="shared" ca="1" si="19"/>
        <v>18</v>
      </c>
      <c r="AN24" s="1363">
        <f t="shared" ca="1" si="19"/>
        <v>18</v>
      </c>
      <c r="AO24" s="1363">
        <f t="shared" ca="1" si="19"/>
        <v>18</v>
      </c>
      <c r="AP24" s="1363">
        <f t="shared" ca="1" si="19"/>
        <v>18</v>
      </c>
      <c r="AQ24" s="1363">
        <f t="shared" ca="1" si="19"/>
        <v>0</v>
      </c>
      <c r="AR24" s="1363">
        <f t="shared" ca="1" si="19"/>
        <v>18</v>
      </c>
      <c r="AS24" s="1363">
        <f t="shared" ca="1" si="19"/>
        <v>18</v>
      </c>
      <c r="AT24" s="1363">
        <f t="shared" ca="1" si="19"/>
        <v>18</v>
      </c>
      <c r="AU24" s="1363">
        <f t="shared" ca="1" si="19"/>
        <v>18</v>
      </c>
      <c r="AV24" s="1363">
        <f t="shared" ca="1" si="19"/>
        <v>18</v>
      </c>
      <c r="AW24" s="1363">
        <f t="shared" ca="1" si="19"/>
        <v>0</v>
      </c>
      <c r="AX24" s="1363">
        <f t="shared" ca="1" si="19"/>
        <v>0</v>
      </c>
    </row>
    <row r="25" spans="2:170">
      <c r="M25" s="1362" t="str">
        <f t="shared" ca="1" si="10"/>
        <v>MKC_FL仕上げ合格</v>
      </c>
      <c r="N25" s="1362" t="str">
        <f ca="1">VLOOKUP(テーブル3[[#This Row],[列3]],テーブル1[[#All],[機種・部品]:[シート]],2,FALSE)</f>
        <v>MKC①</v>
      </c>
      <c r="O25" s="1362" t="str">
        <f ca="1">VLOOKUP(テーブル3[[#This Row],[列3]],テーブル1[[#All],[機種・部品]:[参照セル]],3,FALSE)</f>
        <v>$F$162:$AL$191</v>
      </c>
      <c r="P25" s="1363">
        <f t="shared" si="15"/>
        <v>3</v>
      </c>
      <c r="Q25" s="1364" t="str">
        <f ca="1">IF(OFFSET(テーブル1[[#Headers],[機種・部品]],P25,0)=0,"",OFFSET(テーブル1[[#Headers],[機種・部品]],P25,0))</f>
        <v>MKC_FL</v>
      </c>
      <c r="R25" s="1363" t="str">
        <f t="shared" si="16"/>
        <v>仕上げ合格</v>
      </c>
      <c r="S25" s="1365">
        <f t="shared" ca="1" si="11"/>
        <v>396</v>
      </c>
      <c r="T25" s="1363">
        <f t="shared" ca="1" si="20"/>
        <v>0</v>
      </c>
      <c r="U25" s="1363">
        <f t="shared" ca="1" si="20"/>
        <v>0</v>
      </c>
      <c r="V25" s="1363">
        <f t="shared" ca="1" si="20"/>
        <v>0</v>
      </c>
      <c r="W25" s="1363">
        <f t="shared" ca="1" si="20"/>
        <v>0</v>
      </c>
      <c r="X25" s="1363">
        <f t="shared" ca="1" si="20"/>
        <v>0</v>
      </c>
      <c r="Y25" s="1363">
        <f t="shared" ca="1" si="20"/>
        <v>36</v>
      </c>
      <c r="Z25" s="1363">
        <f t="shared" ca="1" si="20"/>
        <v>18</v>
      </c>
      <c r="AA25" s="1363">
        <f t="shared" ca="1" si="20"/>
        <v>18</v>
      </c>
      <c r="AB25" s="1363">
        <f t="shared" ca="1" si="20"/>
        <v>0</v>
      </c>
      <c r="AC25" s="1363">
        <f t="shared" ca="1" si="20"/>
        <v>0</v>
      </c>
      <c r="AD25" s="1363">
        <f t="shared" ca="1" si="20"/>
        <v>36</v>
      </c>
      <c r="AE25" s="1363">
        <f t="shared" ca="1" si="20"/>
        <v>18</v>
      </c>
      <c r="AF25" s="1363">
        <f t="shared" ca="1" si="20"/>
        <v>18</v>
      </c>
      <c r="AG25" s="1363">
        <f t="shared" ca="1" si="20"/>
        <v>18</v>
      </c>
      <c r="AH25" s="1363">
        <f t="shared" ca="1" si="20"/>
        <v>18</v>
      </c>
      <c r="AI25" s="1363">
        <f t="shared" ca="1" si="20"/>
        <v>0</v>
      </c>
      <c r="AJ25" s="1363">
        <f t="shared" ca="1" si="19"/>
        <v>0</v>
      </c>
      <c r="AK25" s="1363">
        <f t="shared" ca="1" si="19"/>
        <v>18</v>
      </c>
      <c r="AL25" s="1363">
        <f t="shared" ca="1" si="19"/>
        <v>36</v>
      </c>
      <c r="AM25" s="1363">
        <f t="shared" ca="1" si="19"/>
        <v>18</v>
      </c>
      <c r="AN25" s="1363">
        <f t="shared" ca="1" si="19"/>
        <v>18</v>
      </c>
      <c r="AO25" s="1363">
        <f t="shared" ca="1" si="19"/>
        <v>18</v>
      </c>
      <c r="AP25" s="1363">
        <f t="shared" ca="1" si="19"/>
        <v>18</v>
      </c>
      <c r="AQ25" s="1363">
        <f t="shared" ca="1" si="19"/>
        <v>0</v>
      </c>
      <c r="AR25" s="1363">
        <f t="shared" ca="1" si="19"/>
        <v>18</v>
      </c>
      <c r="AS25" s="1363">
        <f t="shared" ca="1" si="19"/>
        <v>18</v>
      </c>
      <c r="AT25" s="1363">
        <f t="shared" ca="1" si="19"/>
        <v>18</v>
      </c>
      <c r="AU25" s="1363">
        <f t="shared" ca="1" si="19"/>
        <v>18</v>
      </c>
      <c r="AV25" s="1363">
        <f t="shared" ca="1" si="19"/>
        <v>18</v>
      </c>
      <c r="AW25" s="1363">
        <f t="shared" ca="1" si="19"/>
        <v>0</v>
      </c>
      <c r="AX25" s="1363">
        <f t="shared" ca="1" si="19"/>
        <v>0</v>
      </c>
    </row>
    <row r="26" spans="2:170">
      <c r="M26" s="1362" t="str">
        <f t="shared" ca="1" si="10"/>
        <v>MKC_FL良品計画</v>
      </c>
      <c r="N26" s="1362" t="str">
        <f ca="1">VLOOKUP(テーブル3[[#This Row],[列3]],テーブル1[[#All],[機種・部品]:[シート]],2,FALSE)</f>
        <v>MKC①</v>
      </c>
      <c r="O26" s="1362" t="str">
        <f ca="1">VLOOKUP(テーブル3[[#This Row],[列3]],テーブル1[[#All],[機種・部品]:[参照セル]],3,FALSE)</f>
        <v>$F$162:$AL$191</v>
      </c>
      <c r="P26" s="1363">
        <f t="shared" si="15"/>
        <v>3</v>
      </c>
      <c r="Q26" s="1364" t="str">
        <f ca="1">IF(OFFSET(テーブル1[[#Headers],[機種・部品]],P26,0)=0,"",OFFSET(テーブル1[[#Headers],[機種・部品]],P26,0))</f>
        <v>MKC_FL</v>
      </c>
      <c r="R26" s="1363" t="str">
        <f t="shared" si="16"/>
        <v>良品計画</v>
      </c>
      <c r="S26" s="1365">
        <f t="shared" ca="1" si="11"/>
        <v>1340</v>
      </c>
      <c r="T26" s="1363">
        <f t="shared" ca="1" si="20"/>
        <v>0</v>
      </c>
      <c r="U26" s="1363">
        <f t="shared" ca="1" si="20"/>
        <v>0</v>
      </c>
      <c r="V26" s="1363">
        <f t="shared" ca="1" si="20"/>
        <v>0</v>
      </c>
      <c r="W26" s="1363">
        <f t="shared" ca="1" si="20"/>
        <v>0</v>
      </c>
      <c r="X26" s="1363">
        <f t="shared" ca="1" si="20"/>
        <v>0</v>
      </c>
      <c r="Y26" s="1363">
        <f t="shared" ca="1" si="20"/>
        <v>0</v>
      </c>
      <c r="Z26" s="1363">
        <f t="shared" ca="1" si="20"/>
        <v>0</v>
      </c>
      <c r="AA26" s="1363">
        <f t="shared" ca="1" si="20"/>
        <v>0</v>
      </c>
      <c r="AB26" s="1363">
        <f t="shared" ca="1" si="20"/>
        <v>0</v>
      </c>
      <c r="AC26" s="1363">
        <f t="shared" ca="1" si="20"/>
        <v>0</v>
      </c>
      <c r="AD26" s="1363">
        <f t="shared" ca="1" si="20"/>
        <v>0</v>
      </c>
      <c r="AE26" s="1363">
        <f t="shared" ca="1" si="20"/>
        <v>0</v>
      </c>
      <c r="AF26" s="1363">
        <f t="shared" ca="1" si="20"/>
        <v>50</v>
      </c>
      <c r="AG26" s="1363">
        <f t="shared" ca="1" si="20"/>
        <v>180</v>
      </c>
      <c r="AH26" s="1363">
        <f t="shared" ca="1" si="20"/>
        <v>180</v>
      </c>
      <c r="AI26" s="1363">
        <f t="shared" ca="1" si="20"/>
        <v>100</v>
      </c>
      <c r="AJ26" s="1363">
        <f t="shared" ca="1" si="19"/>
        <v>0</v>
      </c>
      <c r="AK26" s="1363">
        <f t="shared" ca="1" si="19"/>
        <v>0</v>
      </c>
      <c r="AL26" s="1363">
        <f t="shared" ca="1" si="19"/>
        <v>0</v>
      </c>
      <c r="AM26" s="1363">
        <f t="shared" ca="1" si="19"/>
        <v>130</v>
      </c>
      <c r="AN26" s="1363">
        <f t="shared" ca="1" si="19"/>
        <v>180</v>
      </c>
      <c r="AO26" s="1363">
        <f t="shared" ca="1" si="19"/>
        <v>160</v>
      </c>
      <c r="AP26" s="1363">
        <f t="shared" ca="1" si="19"/>
        <v>0</v>
      </c>
      <c r="AQ26" s="1363">
        <f t="shared" ca="1" si="19"/>
        <v>0</v>
      </c>
      <c r="AR26" s="1363">
        <f t="shared" ca="1" si="19"/>
        <v>0</v>
      </c>
      <c r="AS26" s="1363">
        <f t="shared" ca="1" si="19"/>
        <v>0</v>
      </c>
      <c r="AT26" s="1363">
        <f t="shared" ca="1" si="19"/>
        <v>150</v>
      </c>
      <c r="AU26" s="1363">
        <f t="shared" ca="1" si="19"/>
        <v>180</v>
      </c>
      <c r="AV26" s="1363">
        <f t="shared" ca="1" si="19"/>
        <v>30</v>
      </c>
      <c r="AW26" s="1363">
        <f t="shared" ca="1" si="19"/>
        <v>0</v>
      </c>
      <c r="AX26" s="1363">
        <f t="shared" ca="1" si="19"/>
        <v>0</v>
      </c>
    </row>
    <row r="27" spans="2:170">
      <c r="M27" s="1362" t="str">
        <f t="shared" ca="1" si="10"/>
        <v>MKC_FL良品実績</v>
      </c>
      <c r="N27" s="1362" t="str">
        <f ca="1">VLOOKUP(テーブル3[[#This Row],[列3]],テーブル1[[#All],[機種・部品]:[シート]],2,FALSE)</f>
        <v>MKC①</v>
      </c>
      <c r="O27" s="1362" t="str">
        <f ca="1">VLOOKUP(テーブル3[[#This Row],[列3]],テーブル1[[#All],[機種・部品]:[参照セル]],3,FALSE)</f>
        <v>$F$162:$AL$191</v>
      </c>
      <c r="P27" s="1363">
        <f t="shared" si="15"/>
        <v>3</v>
      </c>
      <c r="Q27" s="1364" t="str">
        <f ca="1">IF(OFFSET(テーブル1[[#Headers],[機種・部品]],P27,0)=0,"",OFFSET(テーブル1[[#Headers],[機種・部品]],P27,0))</f>
        <v>MKC_FL</v>
      </c>
      <c r="R27" s="1363" t="str">
        <f t="shared" si="16"/>
        <v>良品実績</v>
      </c>
      <c r="S27" s="1365">
        <f t="shared" ca="1" si="11"/>
        <v>1323</v>
      </c>
      <c r="T27" s="1363">
        <f t="shared" ca="1" si="20"/>
        <v>0</v>
      </c>
      <c r="U27" s="1363">
        <f t="shared" ca="1" si="20"/>
        <v>0</v>
      </c>
      <c r="V27" s="1363">
        <f t="shared" ca="1" si="20"/>
        <v>0</v>
      </c>
      <c r="W27" s="1363">
        <f t="shared" ca="1" si="20"/>
        <v>0</v>
      </c>
      <c r="X27" s="1363">
        <f t="shared" ca="1" si="20"/>
        <v>0</v>
      </c>
      <c r="Y27" s="1363">
        <f t="shared" ca="1" si="20"/>
        <v>0</v>
      </c>
      <c r="Z27" s="1363">
        <f t="shared" ca="1" si="20"/>
        <v>0</v>
      </c>
      <c r="AA27" s="1363">
        <f t="shared" ca="1" si="20"/>
        <v>0</v>
      </c>
      <c r="AB27" s="1363">
        <f t="shared" ca="1" si="20"/>
        <v>0</v>
      </c>
      <c r="AC27" s="1363">
        <f t="shared" ca="1" si="20"/>
        <v>0</v>
      </c>
      <c r="AD27" s="1363">
        <f t="shared" ca="1" si="20"/>
        <v>-1</v>
      </c>
      <c r="AE27" s="1363">
        <f t="shared" ca="1" si="20"/>
        <v>0</v>
      </c>
      <c r="AF27" s="1363">
        <f t="shared" ca="1" si="20"/>
        <v>35</v>
      </c>
      <c r="AG27" s="1363">
        <f t="shared" ca="1" si="20"/>
        <v>176</v>
      </c>
      <c r="AH27" s="1363">
        <f t="shared" ca="1" si="20"/>
        <v>141</v>
      </c>
      <c r="AI27" s="1363">
        <f t="shared" ca="1" si="20"/>
        <v>99</v>
      </c>
      <c r="AJ27" s="1363">
        <f t="shared" ca="1" si="19"/>
        <v>-1</v>
      </c>
      <c r="AK27" s="1363">
        <f t="shared" ca="1" si="19"/>
        <v>0</v>
      </c>
      <c r="AL27" s="1363">
        <f t="shared" ca="1" si="19"/>
        <v>-1</v>
      </c>
      <c r="AM27" s="1363">
        <f t="shared" ca="1" si="19"/>
        <v>164</v>
      </c>
      <c r="AN27" s="1363">
        <f t="shared" ca="1" si="19"/>
        <v>191</v>
      </c>
      <c r="AO27" s="1363">
        <f t="shared" ca="1" si="19"/>
        <v>160</v>
      </c>
      <c r="AP27" s="1363">
        <f t="shared" ca="1" si="19"/>
        <v>0</v>
      </c>
      <c r="AQ27" s="1363">
        <f t="shared" ca="1" si="19"/>
        <v>0</v>
      </c>
      <c r="AR27" s="1363">
        <f t="shared" ca="1" si="19"/>
        <v>0</v>
      </c>
      <c r="AS27" s="1363">
        <f t="shared" ca="1" si="19"/>
        <v>0</v>
      </c>
      <c r="AT27" s="1363">
        <f t="shared" ca="1" si="19"/>
        <v>150</v>
      </c>
      <c r="AU27" s="1363">
        <f t="shared" ca="1" si="19"/>
        <v>180</v>
      </c>
      <c r="AV27" s="1363">
        <f t="shared" ca="1" si="19"/>
        <v>30</v>
      </c>
      <c r="AW27" s="1363">
        <f t="shared" ca="1" si="19"/>
        <v>0</v>
      </c>
      <c r="AX27" s="1363">
        <f t="shared" ca="1" si="19"/>
        <v>0</v>
      </c>
    </row>
    <row r="28" spans="2:170">
      <c r="M28" s="1362" t="str">
        <f t="shared" ca="1" si="10"/>
        <v>MKC_FL完成品在庫</v>
      </c>
      <c r="N28" s="1362" t="str">
        <f ca="1">VLOOKUP(テーブル3[[#This Row],[列3]],テーブル1[[#All],[機種・部品]:[シート]],2,FALSE)</f>
        <v>MKC①</v>
      </c>
      <c r="O28" s="1362" t="str">
        <f ca="1">VLOOKUP(テーブル3[[#This Row],[列3]],テーブル1[[#All],[機種・部品]:[参照セル]],3,FALSE)</f>
        <v>$F$162:$AL$191</v>
      </c>
      <c r="P28" s="1363">
        <f t="shared" si="15"/>
        <v>3</v>
      </c>
      <c r="Q28" s="1364" t="str">
        <f ca="1">IF(OFFSET(テーブル1[[#Headers],[機種・部品]],P28,0)=0,"",OFFSET(テーブル1[[#Headers],[機種・部品]],P28,0))</f>
        <v>MKC_FL</v>
      </c>
      <c r="R28" s="1363" t="str">
        <f t="shared" si="16"/>
        <v>完成品在庫</v>
      </c>
      <c r="S28" s="1365">
        <f t="shared" ca="1" si="11"/>
        <v>54</v>
      </c>
      <c r="T28" s="1363">
        <f t="shared" ca="1" si="20"/>
        <v>0</v>
      </c>
      <c r="U28" s="1363">
        <f t="shared" ca="1" si="20"/>
        <v>0</v>
      </c>
      <c r="V28" s="1363">
        <f t="shared" ca="1" si="20"/>
        <v>0</v>
      </c>
      <c r="W28" s="1363">
        <f t="shared" ca="1" si="20"/>
        <v>0</v>
      </c>
      <c r="X28" s="1363">
        <f t="shared" ca="1" si="20"/>
        <v>0</v>
      </c>
      <c r="Y28" s="1363">
        <f t="shared" ca="1" si="20"/>
        <v>0</v>
      </c>
      <c r="Z28" s="1363">
        <f t="shared" ca="1" si="20"/>
        <v>0</v>
      </c>
      <c r="AA28" s="1363">
        <f t="shared" ca="1" si="20"/>
        <v>0</v>
      </c>
      <c r="AB28" s="1363">
        <f t="shared" ca="1" si="20"/>
        <v>0</v>
      </c>
      <c r="AC28" s="1363">
        <f t="shared" ca="1" si="20"/>
        <v>0</v>
      </c>
      <c r="AD28" s="1363">
        <f t="shared" ca="1" si="20"/>
        <v>0</v>
      </c>
      <c r="AE28" s="1363">
        <f t="shared" ca="1" si="20"/>
        <v>0</v>
      </c>
      <c r="AF28" s="1363">
        <f t="shared" ca="1" si="20"/>
        <v>0</v>
      </c>
      <c r="AG28" s="1363">
        <f t="shared" ca="1" si="20"/>
        <v>0</v>
      </c>
      <c r="AH28" s="1363">
        <f t="shared" ca="1" si="20"/>
        <v>0</v>
      </c>
      <c r="AI28" s="1363">
        <f t="shared" ca="1" si="20"/>
        <v>0</v>
      </c>
      <c r="AJ28" s="1363">
        <f t="shared" ca="1" si="19"/>
        <v>0</v>
      </c>
      <c r="AK28" s="1363">
        <f t="shared" ca="1" si="19"/>
        <v>0</v>
      </c>
      <c r="AL28" s="1363">
        <f t="shared" ca="1" si="19"/>
        <v>0</v>
      </c>
      <c r="AM28" s="1363">
        <f t="shared" ca="1" si="19"/>
        <v>0</v>
      </c>
      <c r="AN28" s="1363">
        <f t="shared" ca="1" si="19"/>
        <v>0</v>
      </c>
      <c r="AO28" s="1363">
        <f t="shared" ca="1" si="19"/>
        <v>0</v>
      </c>
      <c r="AP28" s="1363">
        <f t="shared" ca="1" si="19"/>
        <v>18</v>
      </c>
      <c r="AQ28" s="1363">
        <f t="shared" ca="1" si="19"/>
        <v>18</v>
      </c>
      <c r="AR28" s="1363">
        <f t="shared" ca="1" si="19"/>
        <v>18</v>
      </c>
      <c r="AS28" s="1363">
        <f t="shared" ca="1" si="19"/>
        <v>0</v>
      </c>
      <c r="AT28" s="1363">
        <f t="shared" ca="1" si="19"/>
        <v>0</v>
      </c>
      <c r="AU28" s="1363">
        <f t="shared" ca="1" si="19"/>
        <v>0</v>
      </c>
      <c r="AV28" s="1363">
        <f t="shared" ca="1" si="19"/>
        <v>0</v>
      </c>
      <c r="AW28" s="1363">
        <f t="shared" ca="1" si="19"/>
        <v>0</v>
      </c>
      <c r="AX28" s="1363">
        <f t="shared" ca="1" si="19"/>
        <v>0</v>
      </c>
    </row>
    <row r="29" spans="2:170">
      <c r="M29" s="1362" t="str">
        <f t="shared" ca="1" si="10"/>
        <v>MKC_FLＧＤＣ仕掛在庫</v>
      </c>
      <c r="N29" s="1362" t="str">
        <f ca="1">VLOOKUP(テーブル3[[#This Row],[列3]],テーブル1[[#All],[機種・部品]:[シート]],2,FALSE)</f>
        <v>MKC①</v>
      </c>
      <c r="O29" s="1362" t="str">
        <f ca="1">VLOOKUP(テーブル3[[#This Row],[列3]],テーブル1[[#All],[機種・部品]:[参照セル]],3,FALSE)</f>
        <v>$F$162:$AL$191</v>
      </c>
      <c r="P29" s="1363">
        <f t="shared" si="15"/>
        <v>3</v>
      </c>
      <c r="Q29" s="1364" t="str">
        <f ca="1">IF(OFFSET(テーブル1[[#Headers],[機種・部品]],P29,0)=0,"",OFFSET(テーブル1[[#Headers],[機種・部品]],P29,0))</f>
        <v>MKC_FL</v>
      </c>
      <c r="R29" s="1363" t="str">
        <f t="shared" si="16"/>
        <v>ＧＤＣ仕掛在庫</v>
      </c>
      <c r="S29" s="1365">
        <f t="shared" ca="1" si="11"/>
        <v>6433</v>
      </c>
      <c r="T29" s="1363">
        <f t="shared" ca="1" si="20"/>
        <v>115</v>
      </c>
      <c r="U29" s="1363">
        <f t="shared" ca="1" si="20"/>
        <v>115</v>
      </c>
      <c r="V29" s="1363">
        <f t="shared" ca="1" si="20"/>
        <v>115</v>
      </c>
      <c r="W29" s="1363">
        <f t="shared" ca="1" si="20"/>
        <v>115</v>
      </c>
      <c r="X29" s="1363">
        <f t="shared" ca="1" si="20"/>
        <v>115</v>
      </c>
      <c r="Y29" s="1363">
        <f t="shared" ca="1" si="20"/>
        <v>133</v>
      </c>
      <c r="Z29" s="1363">
        <f t="shared" ca="1" si="20"/>
        <v>169</v>
      </c>
      <c r="AA29" s="1363">
        <f t="shared" ca="1" si="20"/>
        <v>205</v>
      </c>
      <c r="AB29" s="1363">
        <f t="shared" ca="1" si="20"/>
        <v>205</v>
      </c>
      <c r="AC29" s="1363">
        <f t="shared" ca="1" si="20"/>
        <v>205</v>
      </c>
      <c r="AD29" s="1363">
        <f t="shared" ca="1" si="20"/>
        <v>207</v>
      </c>
      <c r="AE29" s="1363">
        <f t="shared" ca="1" si="20"/>
        <v>189</v>
      </c>
      <c r="AF29" s="1363">
        <f t="shared" ca="1" si="20"/>
        <v>171</v>
      </c>
      <c r="AG29" s="1363">
        <f t="shared" ca="1" si="20"/>
        <v>153</v>
      </c>
      <c r="AH29" s="1363">
        <f t="shared" ca="1" si="20"/>
        <v>135</v>
      </c>
      <c r="AI29" s="1363">
        <f t="shared" ca="1" si="20"/>
        <v>135</v>
      </c>
      <c r="AJ29" s="1363">
        <f t="shared" ca="1" si="19"/>
        <v>135</v>
      </c>
      <c r="AK29" s="1363">
        <f t="shared" ca="1" si="19"/>
        <v>117</v>
      </c>
      <c r="AL29" s="1363">
        <f t="shared" ca="1" si="19"/>
        <v>134</v>
      </c>
      <c r="AM29" s="1363">
        <f t="shared" ca="1" si="19"/>
        <v>187</v>
      </c>
      <c r="AN29" s="1363">
        <f t="shared" ca="1" si="19"/>
        <v>222</v>
      </c>
      <c r="AO29" s="1363">
        <f t="shared" ca="1" si="19"/>
        <v>258</v>
      </c>
      <c r="AP29" s="1363">
        <f t="shared" ca="1" si="19"/>
        <v>240</v>
      </c>
      <c r="AQ29" s="1363">
        <f t="shared" ca="1" si="19"/>
        <v>240</v>
      </c>
      <c r="AR29" s="1363">
        <f t="shared" ca="1" si="19"/>
        <v>294</v>
      </c>
      <c r="AS29" s="1363">
        <f t="shared" ca="1" si="19"/>
        <v>330</v>
      </c>
      <c r="AT29" s="1363">
        <f t="shared" ca="1" si="19"/>
        <v>384</v>
      </c>
      <c r="AU29" s="1363">
        <f t="shared" ca="1" si="19"/>
        <v>366</v>
      </c>
      <c r="AV29" s="1363">
        <f t="shared" ca="1" si="19"/>
        <v>348</v>
      </c>
      <c r="AW29" s="1363">
        <f t="shared" ca="1" si="19"/>
        <v>348</v>
      </c>
      <c r="AX29" s="1363">
        <f t="shared" ca="1" si="19"/>
        <v>348</v>
      </c>
    </row>
    <row r="30" spans="2:170">
      <c r="M30" s="1362" t="str">
        <f t="shared" ca="1" si="10"/>
        <v>MKC_FLメーカー在庫</v>
      </c>
      <c r="N30" s="1362" t="str">
        <f ca="1">VLOOKUP(テーブル3[[#This Row],[列3]],テーブル1[[#All],[機種・部品]:[シート]],2,FALSE)</f>
        <v>MKC①</v>
      </c>
      <c r="O30" s="1362" t="str">
        <f ca="1">VLOOKUP(テーブル3[[#This Row],[列3]],テーブル1[[#All],[機種・部品]:[参照セル]],3,FALSE)</f>
        <v>$F$162:$AL$191</v>
      </c>
      <c r="P30" s="1363">
        <f t="shared" si="15"/>
        <v>3</v>
      </c>
      <c r="Q30" s="1364" t="str">
        <f ca="1">IF(OFFSET(テーブル1[[#Headers],[機種・部品]],P30,0)=0,"",OFFSET(テーブル1[[#Headers],[機種・部品]],P30,0))</f>
        <v>MKC_FL</v>
      </c>
      <c r="R30" s="1363" t="str">
        <f t="shared" si="16"/>
        <v>メーカー在庫</v>
      </c>
      <c r="S30" s="1365">
        <f t="shared" ca="1" si="11"/>
        <v>6653</v>
      </c>
      <c r="T30" s="1363">
        <f t="shared" ca="1" si="20"/>
        <v>201</v>
      </c>
      <c r="U30" s="1363">
        <f t="shared" ca="1" si="20"/>
        <v>201</v>
      </c>
      <c r="V30" s="1363">
        <f t="shared" ca="1" si="20"/>
        <v>201</v>
      </c>
      <c r="W30" s="1363">
        <f t="shared" ca="1" si="20"/>
        <v>201</v>
      </c>
      <c r="X30" s="1363">
        <f t="shared" ca="1" si="20"/>
        <v>201</v>
      </c>
      <c r="Y30" s="1363">
        <f t="shared" ca="1" si="20"/>
        <v>147</v>
      </c>
      <c r="Z30" s="1363">
        <f t="shared" ca="1" si="20"/>
        <v>93</v>
      </c>
      <c r="AA30" s="1363">
        <f t="shared" ca="1" si="20"/>
        <v>39</v>
      </c>
      <c r="AB30" s="1363">
        <f t="shared" ca="1" si="20"/>
        <v>39</v>
      </c>
      <c r="AC30" s="1363">
        <f t="shared" ca="1" si="20"/>
        <v>39</v>
      </c>
      <c r="AD30" s="1363">
        <f t="shared" ca="1" si="20"/>
        <v>0</v>
      </c>
      <c r="AE30" s="1363">
        <f t="shared" ca="1" si="20"/>
        <v>0</v>
      </c>
      <c r="AF30" s="1363">
        <f t="shared" ca="1" si="20"/>
        <v>0</v>
      </c>
      <c r="AG30" s="1363">
        <f t="shared" ca="1" si="20"/>
        <v>0</v>
      </c>
      <c r="AH30" s="1363">
        <f t="shared" ca="1" si="20"/>
        <v>144</v>
      </c>
      <c r="AI30" s="1363">
        <f t="shared" ca="1" si="20"/>
        <v>144</v>
      </c>
      <c r="AJ30" s="1363">
        <f t="shared" ca="1" si="19"/>
        <v>144</v>
      </c>
      <c r="AK30" s="1363">
        <f t="shared" ca="1" si="19"/>
        <v>432</v>
      </c>
      <c r="AL30" s="1363">
        <f t="shared" ca="1" si="19"/>
        <v>378</v>
      </c>
      <c r="AM30" s="1363">
        <f t="shared" ca="1" si="19"/>
        <v>320</v>
      </c>
      <c r="AN30" s="1363">
        <f t="shared" ca="1" si="19"/>
        <v>267</v>
      </c>
      <c r="AO30" s="1363">
        <f t="shared" ca="1" si="19"/>
        <v>303</v>
      </c>
      <c r="AP30" s="1363">
        <f t="shared" ca="1" si="19"/>
        <v>303</v>
      </c>
      <c r="AQ30" s="1363">
        <f t="shared" ca="1" si="19"/>
        <v>303</v>
      </c>
      <c r="AR30" s="1363">
        <f t="shared" ca="1" si="19"/>
        <v>321</v>
      </c>
      <c r="AS30" s="1363">
        <f t="shared" ca="1" si="19"/>
        <v>357</v>
      </c>
      <c r="AT30" s="1363">
        <f t="shared" ca="1" si="19"/>
        <v>375</v>
      </c>
      <c r="AU30" s="1363">
        <f t="shared" ca="1" si="19"/>
        <v>375</v>
      </c>
      <c r="AV30" s="1363">
        <f t="shared" ca="1" si="19"/>
        <v>375</v>
      </c>
      <c r="AW30" s="1363">
        <f t="shared" ca="1" si="19"/>
        <v>375</v>
      </c>
      <c r="AX30" s="1363">
        <f t="shared" ca="1" si="19"/>
        <v>375</v>
      </c>
    </row>
    <row r="31" spans="2:170">
      <c r="M31" s="1362" t="str">
        <f t="shared" ca="1" si="10"/>
        <v>MKC_FL鋳造領域在庫</v>
      </c>
      <c r="N31" s="1362" t="str">
        <f ca="1">VLOOKUP(テーブル3[[#This Row],[列3]],テーブル1[[#All],[機種・部品]:[シート]],2,FALSE)</f>
        <v>MKC①</v>
      </c>
      <c r="O31" s="1362" t="str">
        <f ca="1">VLOOKUP(テーブル3[[#This Row],[列3]],テーブル1[[#All],[機種・部品]:[参照セル]],3,FALSE)</f>
        <v>$F$162:$AL$191</v>
      </c>
      <c r="P31" s="1363">
        <f t="shared" si="15"/>
        <v>3</v>
      </c>
      <c r="Q31" s="1364" t="str">
        <f ca="1">IF(OFFSET(テーブル1[[#Headers],[機種・部品]],P31,0)=0,"",OFFSET(テーブル1[[#Headers],[機種・部品]],P31,0))</f>
        <v>MKC_FL</v>
      </c>
      <c r="R31" s="1363" t="str">
        <f t="shared" si="16"/>
        <v>鋳造領域在庫</v>
      </c>
      <c r="S31" s="1365">
        <f t="shared" ca="1" si="11"/>
        <v>6926</v>
      </c>
      <c r="T31" s="1363">
        <f t="shared" ca="1" si="20"/>
        <v>34</v>
      </c>
      <c r="U31" s="1363">
        <f t="shared" ca="1" si="20"/>
        <v>34</v>
      </c>
      <c r="V31" s="1363">
        <f t="shared" ca="1" si="20"/>
        <v>34</v>
      </c>
      <c r="W31" s="1363">
        <f t="shared" ca="1" si="20"/>
        <v>34</v>
      </c>
      <c r="X31" s="1363">
        <f t="shared" ca="1" si="20"/>
        <v>34</v>
      </c>
      <c r="Y31" s="1363">
        <f t="shared" ca="1" si="20"/>
        <v>34</v>
      </c>
      <c r="Z31" s="1363">
        <f t="shared" ca="1" si="20"/>
        <v>34</v>
      </c>
      <c r="AA31" s="1363">
        <f t="shared" ca="1" si="20"/>
        <v>34</v>
      </c>
      <c r="AB31" s="1363">
        <f t="shared" ca="1" si="20"/>
        <v>34</v>
      </c>
      <c r="AC31" s="1363">
        <f t="shared" ca="1" si="20"/>
        <v>34</v>
      </c>
      <c r="AD31" s="1363">
        <f t="shared" ca="1" si="20"/>
        <v>34</v>
      </c>
      <c r="AE31" s="1363">
        <f t="shared" ca="1" si="20"/>
        <v>34</v>
      </c>
      <c r="AF31" s="1363">
        <f t="shared" ca="1" si="20"/>
        <v>69</v>
      </c>
      <c r="AG31" s="1363">
        <f t="shared" ca="1" si="20"/>
        <v>245</v>
      </c>
      <c r="AH31" s="1363">
        <f t="shared" ca="1" si="20"/>
        <v>242</v>
      </c>
      <c r="AI31" s="1363">
        <f t="shared" ca="1" si="20"/>
        <v>341</v>
      </c>
      <c r="AJ31" s="1363">
        <f t="shared" ca="1" si="19"/>
        <v>340</v>
      </c>
      <c r="AK31" s="1363">
        <f t="shared" ca="1" si="19"/>
        <v>52</v>
      </c>
      <c r="AL31" s="1363">
        <f t="shared" ca="1" si="19"/>
        <v>52</v>
      </c>
      <c r="AM31" s="1363">
        <f t="shared" ca="1" si="19"/>
        <v>203</v>
      </c>
      <c r="AN31" s="1363">
        <f t="shared" ca="1" si="19"/>
        <v>394</v>
      </c>
      <c r="AO31" s="1363">
        <f t="shared" ca="1" si="19"/>
        <v>464</v>
      </c>
      <c r="AP31" s="1363">
        <f t="shared" ca="1" si="19"/>
        <v>464</v>
      </c>
      <c r="AQ31" s="1363">
        <f t="shared" ca="1" si="19"/>
        <v>464</v>
      </c>
      <c r="AR31" s="1363">
        <f t="shared" ca="1" si="19"/>
        <v>374</v>
      </c>
      <c r="AS31" s="1363">
        <f t="shared" ca="1" si="19"/>
        <v>284</v>
      </c>
      <c r="AT31" s="1363">
        <f t="shared" ca="1" si="19"/>
        <v>344</v>
      </c>
      <c r="AU31" s="1363">
        <f t="shared" ca="1" si="19"/>
        <v>524</v>
      </c>
      <c r="AV31" s="1363">
        <f t="shared" ca="1" si="19"/>
        <v>554</v>
      </c>
      <c r="AW31" s="1363">
        <f t="shared" ca="1" si="19"/>
        <v>554</v>
      </c>
      <c r="AX31" s="1363">
        <f t="shared" ca="1" si="19"/>
        <v>554</v>
      </c>
    </row>
    <row r="32" spans="2:170">
      <c r="M32" s="1362" t="str">
        <f t="shared" ca="1" si="10"/>
        <v>MKC_FL払出計画</v>
      </c>
      <c r="N32" s="1362" t="str">
        <f ca="1">VLOOKUP(テーブル3[[#This Row],[列3]],テーブル1[[#All],[機種・部品]:[シート]],2,FALSE)</f>
        <v>MKC①</v>
      </c>
      <c r="O32" s="1362" t="str">
        <f ca="1">VLOOKUP(テーブル3[[#This Row],[列3]],テーブル1[[#All],[機種・部品]:[参照セル]],3,FALSE)</f>
        <v>$F$162:$AL$191</v>
      </c>
      <c r="P32" s="1363">
        <f t="shared" si="15"/>
        <v>3</v>
      </c>
      <c r="Q32" s="1364" t="str">
        <f ca="1">IF(OFFSET(テーブル1[[#Headers],[機種・部品]],P32,0)=0,"",OFFSET(テーブル1[[#Headers],[機種・部品]],P32,0))</f>
        <v>MKC_FL</v>
      </c>
      <c r="R32" s="1363" t="str">
        <f t="shared" si="16"/>
        <v>払出計画</v>
      </c>
      <c r="S32" s="1365">
        <f t="shared" ca="1" si="11"/>
        <v>396</v>
      </c>
      <c r="T32" s="1363">
        <f t="shared" ca="1" si="20"/>
        <v>0</v>
      </c>
      <c r="U32" s="1363">
        <f t="shared" ca="1" si="20"/>
        <v>0</v>
      </c>
      <c r="V32" s="1363">
        <f t="shared" ca="1" si="20"/>
        <v>0</v>
      </c>
      <c r="W32" s="1363">
        <f t="shared" ca="1" si="20"/>
        <v>0</v>
      </c>
      <c r="X32" s="1363">
        <f t="shared" ca="1" si="20"/>
        <v>0</v>
      </c>
      <c r="Y32" s="1363">
        <f t="shared" ca="1" si="20"/>
        <v>36</v>
      </c>
      <c r="Z32" s="1363">
        <f t="shared" ca="1" si="20"/>
        <v>18</v>
      </c>
      <c r="AA32" s="1363">
        <f t="shared" ca="1" si="20"/>
        <v>18</v>
      </c>
      <c r="AB32" s="1363">
        <f t="shared" ca="1" si="20"/>
        <v>0</v>
      </c>
      <c r="AC32" s="1363">
        <f t="shared" ca="1" si="20"/>
        <v>0</v>
      </c>
      <c r="AD32" s="1363">
        <f t="shared" ca="1" si="20"/>
        <v>36</v>
      </c>
      <c r="AE32" s="1363">
        <f t="shared" ca="1" si="20"/>
        <v>18</v>
      </c>
      <c r="AF32" s="1363">
        <f t="shared" ca="1" si="20"/>
        <v>18</v>
      </c>
      <c r="AG32" s="1363">
        <f t="shared" ca="1" si="20"/>
        <v>18</v>
      </c>
      <c r="AH32" s="1363">
        <f t="shared" ca="1" si="20"/>
        <v>18</v>
      </c>
      <c r="AI32" s="1363">
        <f t="shared" ca="1" si="20"/>
        <v>0</v>
      </c>
      <c r="AJ32" s="1363">
        <f t="shared" ca="1" si="19"/>
        <v>0</v>
      </c>
      <c r="AK32" s="1363">
        <f t="shared" ca="1" si="19"/>
        <v>18</v>
      </c>
      <c r="AL32" s="1363">
        <f t="shared" ca="1" si="19"/>
        <v>36</v>
      </c>
      <c r="AM32" s="1363">
        <f t="shared" ca="1" si="19"/>
        <v>18</v>
      </c>
      <c r="AN32" s="1363">
        <f t="shared" ca="1" si="19"/>
        <v>18</v>
      </c>
      <c r="AO32" s="1363">
        <f t="shared" ca="1" si="19"/>
        <v>18</v>
      </c>
      <c r="AP32" s="1363">
        <f t="shared" ca="1" si="19"/>
        <v>0</v>
      </c>
      <c r="AQ32" s="1363">
        <f t="shared" ca="1" si="19"/>
        <v>0</v>
      </c>
      <c r="AR32" s="1363">
        <f t="shared" ca="1" si="19"/>
        <v>18</v>
      </c>
      <c r="AS32" s="1363">
        <f t="shared" ca="1" si="19"/>
        <v>36</v>
      </c>
      <c r="AT32" s="1363">
        <f t="shared" ca="1" si="19"/>
        <v>18</v>
      </c>
      <c r="AU32" s="1363">
        <f t="shared" ca="1" si="19"/>
        <v>18</v>
      </c>
      <c r="AV32" s="1363">
        <f t="shared" ca="1" si="19"/>
        <v>18</v>
      </c>
      <c r="AW32" s="1363">
        <f t="shared" ca="1" si="19"/>
        <v>0</v>
      </c>
      <c r="AX32" s="1363">
        <f t="shared" ca="1" si="19"/>
        <v>0</v>
      </c>
    </row>
    <row r="33" spans="13:50">
      <c r="M33" s="1362" t="str">
        <f t="shared" ca="1" si="10"/>
        <v>MKC_MPR仕上げ計画</v>
      </c>
      <c r="N33" s="1362" t="str">
        <f ca="1">VLOOKUP(テーブル3[[#This Row],[列3]],テーブル1[[#All],[機種・部品]:[シート]],2,FALSE)</f>
        <v>MKC②</v>
      </c>
      <c r="O33" s="1362" t="str">
        <f ca="1">VLOOKUP(テーブル3[[#This Row],[列3]],テーブル1[[#All],[機種・部品]:[参照セル]],3,FALSE)</f>
        <v>$F$160:$AL$189</v>
      </c>
      <c r="P33" s="1363">
        <f t="shared" si="15"/>
        <v>4</v>
      </c>
      <c r="Q33" s="1364" t="str">
        <f ca="1">IF(OFFSET(テーブル1[[#Headers],[機種・部品]],P33,0)=0,"",OFFSET(テーブル1[[#Headers],[機種・部品]],P33,0))</f>
        <v>MKC_MPR</v>
      </c>
      <c r="R33" s="1363" t="str">
        <f t="shared" si="16"/>
        <v>仕上げ計画</v>
      </c>
      <c r="S33" s="1365">
        <f t="shared" ca="1" si="11"/>
        <v>648</v>
      </c>
      <c r="T33" s="1363">
        <f t="shared" ca="1" si="20"/>
        <v>0</v>
      </c>
      <c r="U33" s="1363">
        <f t="shared" ca="1" si="20"/>
        <v>0</v>
      </c>
      <c r="V33" s="1363">
        <f t="shared" ca="1" si="20"/>
        <v>0</v>
      </c>
      <c r="W33" s="1363">
        <f t="shared" ca="1" si="20"/>
        <v>0</v>
      </c>
      <c r="X33" s="1363">
        <f t="shared" ca="1" si="20"/>
        <v>0</v>
      </c>
      <c r="Y33" s="1363">
        <f t="shared" ca="1" si="20"/>
        <v>0</v>
      </c>
      <c r="Z33" s="1363">
        <f t="shared" ca="1" si="20"/>
        <v>0</v>
      </c>
      <c r="AA33" s="1363">
        <f t="shared" ca="1" si="20"/>
        <v>0</v>
      </c>
      <c r="AB33" s="1363">
        <f t="shared" ca="1" si="20"/>
        <v>0</v>
      </c>
      <c r="AC33" s="1363">
        <f t="shared" ca="1" si="20"/>
        <v>0</v>
      </c>
      <c r="AD33" s="1363">
        <f t="shared" ca="1" si="20"/>
        <v>108</v>
      </c>
      <c r="AE33" s="1363">
        <f t="shared" ca="1" si="20"/>
        <v>0</v>
      </c>
      <c r="AF33" s="1363">
        <f t="shared" ca="1" si="20"/>
        <v>0</v>
      </c>
      <c r="AG33" s="1363">
        <f t="shared" ca="1" si="20"/>
        <v>108</v>
      </c>
      <c r="AH33" s="1363">
        <f t="shared" ca="1" si="20"/>
        <v>0</v>
      </c>
      <c r="AI33" s="1363">
        <f t="shared" ca="1" si="20"/>
        <v>0</v>
      </c>
      <c r="AJ33" s="1363">
        <f t="shared" ca="1" si="19"/>
        <v>0</v>
      </c>
      <c r="AK33" s="1363">
        <f t="shared" ca="1" si="19"/>
        <v>108</v>
      </c>
      <c r="AL33" s="1363">
        <f t="shared" ca="1" si="19"/>
        <v>0</v>
      </c>
      <c r="AM33" s="1363">
        <f t="shared" ca="1" si="19"/>
        <v>108</v>
      </c>
      <c r="AN33" s="1363">
        <f t="shared" ca="1" si="19"/>
        <v>0</v>
      </c>
      <c r="AO33" s="1363">
        <f t="shared" ca="1" si="19"/>
        <v>108</v>
      </c>
      <c r="AP33" s="1363">
        <f t="shared" ca="1" si="19"/>
        <v>0</v>
      </c>
      <c r="AQ33" s="1363">
        <f t="shared" ca="1" si="19"/>
        <v>0</v>
      </c>
      <c r="AR33" s="1363">
        <f t="shared" ca="1" si="19"/>
        <v>0</v>
      </c>
      <c r="AS33" s="1363">
        <f t="shared" ca="1" si="19"/>
        <v>108</v>
      </c>
      <c r="AT33" s="1363">
        <f t="shared" ca="1" si="19"/>
        <v>0</v>
      </c>
      <c r="AU33" s="1363">
        <f t="shared" ca="1" si="19"/>
        <v>0</v>
      </c>
      <c r="AV33" s="1363">
        <f t="shared" ca="1" si="19"/>
        <v>0</v>
      </c>
      <c r="AW33" s="1363">
        <f t="shared" ca="1" si="19"/>
        <v>0</v>
      </c>
      <c r="AX33" s="1363">
        <f t="shared" ca="1" si="19"/>
        <v>0</v>
      </c>
    </row>
    <row r="34" spans="13:50">
      <c r="M34" s="1362" t="str">
        <f t="shared" ca="1" si="10"/>
        <v>MKC_MPR仕上げ合格</v>
      </c>
      <c r="N34" s="1362" t="str">
        <f ca="1">VLOOKUP(テーブル3[[#This Row],[列3]],テーブル1[[#All],[機種・部品]:[シート]],2,FALSE)</f>
        <v>MKC②</v>
      </c>
      <c r="O34" s="1362" t="str">
        <f ca="1">VLOOKUP(テーブル3[[#This Row],[列3]],テーブル1[[#All],[機種・部品]:[参照セル]],3,FALSE)</f>
        <v>$F$160:$AL$189</v>
      </c>
      <c r="P34" s="1363">
        <f t="shared" si="15"/>
        <v>4</v>
      </c>
      <c r="Q34" s="1364" t="str">
        <f ca="1">IF(OFFSET(テーブル1[[#Headers],[機種・部品]],P34,0)=0,"",OFFSET(テーブル1[[#Headers],[機種・部品]],P34,0))</f>
        <v>MKC_MPR</v>
      </c>
      <c r="R34" s="1363" t="str">
        <f t="shared" si="16"/>
        <v>仕上げ合格</v>
      </c>
      <c r="S34" s="1365">
        <f t="shared" ca="1" si="11"/>
        <v>432</v>
      </c>
      <c r="T34" s="1363">
        <f t="shared" ca="1" si="20"/>
        <v>0</v>
      </c>
      <c r="U34" s="1363">
        <f t="shared" ca="1" si="20"/>
        <v>0</v>
      </c>
      <c r="V34" s="1363">
        <f t="shared" ca="1" si="20"/>
        <v>0</v>
      </c>
      <c r="W34" s="1363">
        <f t="shared" ca="1" si="20"/>
        <v>0</v>
      </c>
      <c r="X34" s="1363">
        <f t="shared" ca="1" si="20"/>
        <v>0</v>
      </c>
      <c r="Y34" s="1363">
        <f t="shared" ca="1" si="20"/>
        <v>0</v>
      </c>
      <c r="Z34" s="1363">
        <f t="shared" ca="1" si="20"/>
        <v>0</v>
      </c>
      <c r="AA34" s="1363">
        <f t="shared" ca="1" si="20"/>
        <v>0</v>
      </c>
      <c r="AB34" s="1363">
        <f t="shared" ca="1" si="20"/>
        <v>0</v>
      </c>
      <c r="AC34" s="1363">
        <f t="shared" ca="1" si="20"/>
        <v>0</v>
      </c>
      <c r="AD34" s="1363">
        <f t="shared" ca="1" si="20"/>
        <v>108</v>
      </c>
      <c r="AE34" s="1363">
        <f t="shared" ca="1" si="20"/>
        <v>0</v>
      </c>
      <c r="AF34" s="1363">
        <f t="shared" ca="1" si="20"/>
        <v>0</v>
      </c>
      <c r="AG34" s="1363">
        <f t="shared" ca="1" si="20"/>
        <v>108</v>
      </c>
      <c r="AH34" s="1363">
        <f t="shared" ca="1" si="20"/>
        <v>0</v>
      </c>
      <c r="AI34" s="1363">
        <f t="shared" ca="1" si="20"/>
        <v>0</v>
      </c>
      <c r="AJ34" s="1363">
        <f t="shared" ca="1" si="19"/>
        <v>0</v>
      </c>
      <c r="AK34" s="1363">
        <f t="shared" ca="1" si="19"/>
        <v>0</v>
      </c>
      <c r="AL34" s="1363">
        <f t="shared" ca="1" si="19"/>
        <v>0</v>
      </c>
      <c r="AM34" s="1363">
        <f t="shared" ca="1" si="19"/>
        <v>0</v>
      </c>
      <c r="AN34" s="1363">
        <f t="shared" ca="1" si="19"/>
        <v>0</v>
      </c>
      <c r="AO34" s="1363">
        <f t="shared" ca="1" si="19"/>
        <v>108</v>
      </c>
      <c r="AP34" s="1363">
        <f t="shared" ca="1" si="19"/>
        <v>0</v>
      </c>
      <c r="AQ34" s="1363">
        <f t="shared" ca="1" si="19"/>
        <v>0</v>
      </c>
      <c r="AR34" s="1363">
        <f t="shared" ca="1" si="19"/>
        <v>0</v>
      </c>
      <c r="AS34" s="1363">
        <f t="shared" ca="1" si="19"/>
        <v>108</v>
      </c>
      <c r="AT34" s="1363">
        <f t="shared" ca="1" si="19"/>
        <v>0</v>
      </c>
      <c r="AU34" s="1363">
        <f t="shared" ca="1" si="19"/>
        <v>0</v>
      </c>
      <c r="AV34" s="1363">
        <f t="shared" ca="1" si="19"/>
        <v>0</v>
      </c>
      <c r="AW34" s="1363">
        <f t="shared" ca="1" si="19"/>
        <v>0</v>
      </c>
      <c r="AX34" s="1363">
        <f t="shared" ca="1" si="19"/>
        <v>0</v>
      </c>
    </row>
    <row r="35" spans="13:50">
      <c r="M35" s="1362" t="str">
        <f t="shared" ca="1" si="10"/>
        <v>MKC_MPR良品計画</v>
      </c>
      <c r="N35" s="1362" t="str">
        <f ca="1">VLOOKUP(テーブル3[[#This Row],[列3]],テーブル1[[#All],[機種・部品]:[シート]],2,FALSE)</f>
        <v>MKC②</v>
      </c>
      <c r="O35" s="1362" t="str">
        <f ca="1">VLOOKUP(テーブル3[[#This Row],[列3]],テーブル1[[#All],[機種・部品]:[参照セル]],3,FALSE)</f>
        <v>$F$160:$AL$189</v>
      </c>
      <c r="P35" s="1363">
        <f t="shared" si="15"/>
        <v>4</v>
      </c>
      <c r="Q35" s="1364" t="str">
        <f ca="1">IF(OFFSET(テーブル1[[#Headers],[機種・部品]],P35,0)=0,"",OFFSET(テーブル1[[#Headers],[機種・部品]],P35,0))</f>
        <v>MKC_MPR</v>
      </c>
      <c r="R35" s="1363" t="str">
        <f t="shared" si="16"/>
        <v>良品計画</v>
      </c>
      <c r="S35" s="1365">
        <f t="shared" ca="1" si="11"/>
        <v>0</v>
      </c>
      <c r="T35" s="1363">
        <f t="shared" ca="1" si="20"/>
        <v>0</v>
      </c>
      <c r="U35" s="1363">
        <f t="shared" ca="1" si="20"/>
        <v>0</v>
      </c>
      <c r="V35" s="1363">
        <f t="shared" ca="1" si="20"/>
        <v>0</v>
      </c>
      <c r="W35" s="1363">
        <f t="shared" ca="1" si="20"/>
        <v>0</v>
      </c>
      <c r="X35" s="1363">
        <f t="shared" ca="1" si="20"/>
        <v>0</v>
      </c>
      <c r="Y35" s="1363">
        <f t="shared" ca="1" si="20"/>
        <v>0</v>
      </c>
      <c r="Z35" s="1363">
        <f t="shared" ca="1" si="20"/>
        <v>0</v>
      </c>
      <c r="AA35" s="1363">
        <f t="shared" ca="1" si="20"/>
        <v>0</v>
      </c>
      <c r="AB35" s="1363">
        <f t="shared" ca="1" si="20"/>
        <v>0</v>
      </c>
      <c r="AC35" s="1363">
        <f t="shared" ca="1" si="20"/>
        <v>0</v>
      </c>
      <c r="AD35" s="1363">
        <f t="shared" ca="1" si="20"/>
        <v>0</v>
      </c>
      <c r="AE35" s="1363">
        <f t="shared" ca="1" si="20"/>
        <v>0</v>
      </c>
      <c r="AF35" s="1363">
        <f t="shared" ca="1" si="20"/>
        <v>0</v>
      </c>
      <c r="AG35" s="1363">
        <f t="shared" ca="1" si="20"/>
        <v>0</v>
      </c>
      <c r="AH35" s="1363">
        <f t="shared" ca="1" si="20"/>
        <v>0</v>
      </c>
      <c r="AI35" s="1363">
        <f t="shared" ca="1" si="20"/>
        <v>0</v>
      </c>
      <c r="AJ35" s="1363">
        <f t="shared" ca="1" si="19"/>
        <v>0</v>
      </c>
      <c r="AK35" s="1363">
        <f t="shared" ca="1" si="19"/>
        <v>0</v>
      </c>
      <c r="AL35" s="1363">
        <f t="shared" ca="1" si="19"/>
        <v>0</v>
      </c>
      <c r="AM35" s="1363">
        <f t="shared" ca="1" si="19"/>
        <v>0</v>
      </c>
      <c r="AN35" s="1363">
        <f t="shared" ca="1" si="19"/>
        <v>0</v>
      </c>
      <c r="AO35" s="1363">
        <f t="shared" ca="1" si="19"/>
        <v>0</v>
      </c>
      <c r="AP35" s="1363">
        <f t="shared" ca="1" si="19"/>
        <v>0</v>
      </c>
      <c r="AQ35" s="1363">
        <f t="shared" ca="1" si="19"/>
        <v>0</v>
      </c>
      <c r="AR35" s="1363">
        <f t="shared" ca="1" si="19"/>
        <v>0</v>
      </c>
      <c r="AS35" s="1363">
        <f t="shared" ca="1" si="19"/>
        <v>0</v>
      </c>
      <c r="AT35" s="1363">
        <f t="shared" ca="1" si="19"/>
        <v>0</v>
      </c>
      <c r="AU35" s="1363">
        <f t="shared" ca="1" si="19"/>
        <v>0</v>
      </c>
      <c r="AV35" s="1363">
        <f t="shared" ca="1" si="19"/>
        <v>0</v>
      </c>
      <c r="AW35" s="1363">
        <f t="shared" ca="1" si="19"/>
        <v>0</v>
      </c>
      <c r="AX35" s="1363">
        <f t="shared" ca="1" si="19"/>
        <v>0</v>
      </c>
    </row>
    <row r="36" spans="13:50">
      <c r="M36" s="1362" t="str">
        <f t="shared" ca="1" si="10"/>
        <v>MKC_MPR良品実績</v>
      </c>
      <c r="N36" s="1362" t="str">
        <f ca="1">VLOOKUP(テーブル3[[#This Row],[列3]],テーブル1[[#All],[機種・部品]:[シート]],2,FALSE)</f>
        <v>MKC②</v>
      </c>
      <c r="O36" s="1362" t="str">
        <f ca="1">VLOOKUP(テーブル3[[#This Row],[列3]],テーブル1[[#All],[機種・部品]:[参照セル]],3,FALSE)</f>
        <v>$F$160:$AL$189</v>
      </c>
      <c r="P36" s="1363">
        <f t="shared" si="15"/>
        <v>4</v>
      </c>
      <c r="Q36" s="1364" t="str">
        <f ca="1">IF(OFFSET(テーブル1[[#Headers],[機種・部品]],P36,0)=0,"",OFFSET(テーブル1[[#Headers],[機種・部品]],P36,0))</f>
        <v>MKC_MPR</v>
      </c>
      <c r="R36" s="1363" t="str">
        <f t="shared" si="16"/>
        <v>良品実績</v>
      </c>
      <c r="S36" s="1365">
        <f t="shared" ca="1" si="11"/>
        <v>-18</v>
      </c>
      <c r="T36" s="1363">
        <f t="shared" ca="1" si="20"/>
        <v>0</v>
      </c>
      <c r="U36" s="1363">
        <f t="shared" ca="1" si="20"/>
        <v>0</v>
      </c>
      <c r="V36" s="1363">
        <f t="shared" ca="1" si="20"/>
        <v>0</v>
      </c>
      <c r="W36" s="1363">
        <f t="shared" ca="1" si="20"/>
        <v>0</v>
      </c>
      <c r="X36" s="1363">
        <f t="shared" ca="1" si="20"/>
        <v>0</v>
      </c>
      <c r="Y36" s="1363">
        <f t="shared" ca="1" si="20"/>
        <v>0</v>
      </c>
      <c r="Z36" s="1363">
        <f t="shared" ca="1" si="20"/>
        <v>-10</v>
      </c>
      <c r="AA36" s="1363">
        <f t="shared" ca="1" si="20"/>
        <v>-4</v>
      </c>
      <c r="AB36" s="1363">
        <f t="shared" ca="1" si="20"/>
        <v>0</v>
      </c>
      <c r="AC36" s="1363">
        <f t="shared" ca="1" si="20"/>
        <v>0</v>
      </c>
      <c r="AD36" s="1363">
        <f t="shared" ca="1" si="20"/>
        <v>-1</v>
      </c>
      <c r="AE36" s="1363">
        <f t="shared" ca="1" si="20"/>
        <v>0</v>
      </c>
      <c r="AF36" s="1363">
        <f t="shared" ca="1" si="20"/>
        <v>-3</v>
      </c>
      <c r="AG36" s="1363">
        <f t="shared" ca="1" si="20"/>
        <v>0</v>
      </c>
      <c r="AH36" s="1363">
        <f t="shared" ca="1" si="20"/>
        <v>0</v>
      </c>
      <c r="AI36" s="1363">
        <f t="shared" ca="1" si="20"/>
        <v>0</v>
      </c>
      <c r="AJ36" s="1363">
        <f t="shared" ca="1" si="19"/>
        <v>0</v>
      </c>
      <c r="AK36" s="1363">
        <f t="shared" ca="1" si="19"/>
        <v>0</v>
      </c>
      <c r="AL36" s="1363">
        <f t="shared" ca="1" si="19"/>
        <v>0</v>
      </c>
      <c r="AM36" s="1363">
        <f t="shared" ca="1" si="19"/>
        <v>0</v>
      </c>
      <c r="AN36" s="1363">
        <f t="shared" ca="1" si="19"/>
        <v>0</v>
      </c>
      <c r="AO36" s="1363">
        <f t="shared" ca="1" si="19"/>
        <v>0</v>
      </c>
      <c r="AP36" s="1363">
        <f t="shared" ca="1" si="19"/>
        <v>0</v>
      </c>
      <c r="AQ36" s="1363">
        <f t="shared" ca="1" si="19"/>
        <v>0</v>
      </c>
      <c r="AR36" s="1363">
        <f t="shared" ca="1" si="19"/>
        <v>0</v>
      </c>
      <c r="AS36" s="1363">
        <f t="shared" ca="1" si="19"/>
        <v>0</v>
      </c>
      <c r="AT36" s="1363">
        <f t="shared" ca="1" si="19"/>
        <v>0</v>
      </c>
      <c r="AU36" s="1363">
        <f t="shared" ca="1" si="19"/>
        <v>0</v>
      </c>
      <c r="AV36" s="1363">
        <f t="shared" ca="1" si="19"/>
        <v>0</v>
      </c>
      <c r="AW36" s="1363">
        <f t="shared" ca="1" si="19"/>
        <v>0</v>
      </c>
      <c r="AX36" s="1363">
        <f t="shared" ca="1" si="19"/>
        <v>0</v>
      </c>
    </row>
    <row r="37" spans="13:50">
      <c r="M37" s="1362" t="str">
        <f t="shared" ca="1" si="10"/>
        <v>MKC_MPR完成品在庫</v>
      </c>
      <c r="N37" s="1362" t="str">
        <f ca="1">VLOOKUP(テーブル3[[#This Row],[列3]],テーブル1[[#All],[機種・部品]:[シート]],2,FALSE)</f>
        <v>MKC②</v>
      </c>
      <c r="O37" s="1362" t="str">
        <f ca="1">VLOOKUP(テーブル3[[#This Row],[列3]],テーブル1[[#All],[機種・部品]:[参照セル]],3,FALSE)</f>
        <v>$F$160:$AL$189</v>
      </c>
      <c r="P37" s="1363">
        <f t="shared" si="15"/>
        <v>4</v>
      </c>
      <c r="Q37" s="1364" t="str">
        <f ca="1">IF(OFFSET(テーブル1[[#Headers],[機種・部品]],P37,0)=0,"",OFFSET(テーブル1[[#Headers],[機種・部品]],P37,0))</f>
        <v>MKC_MPR</v>
      </c>
      <c r="R37" s="1363" t="str">
        <f t="shared" si="16"/>
        <v>完成品在庫</v>
      </c>
      <c r="S37" s="1365">
        <f t="shared" ca="1" si="11"/>
        <v>5724</v>
      </c>
      <c r="T37" s="1363">
        <f t="shared" ca="1" si="20"/>
        <v>216</v>
      </c>
      <c r="U37" s="1363">
        <f t="shared" ca="1" si="20"/>
        <v>216</v>
      </c>
      <c r="V37" s="1363">
        <f t="shared" ca="1" si="20"/>
        <v>216</v>
      </c>
      <c r="W37" s="1363">
        <f t="shared" ca="1" si="20"/>
        <v>216</v>
      </c>
      <c r="X37" s="1363">
        <f t="shared" ca="1" si="20"/>
        <v>216</v>
      </c>
      <c r="Y37" s="1363">
        <f t="shared" ca="1" si="20"/>
        <v>108</v>
      </c>
      <c r="Z37" s="1363">
        <f t="shared" ca="1" si="20"/>
        <v>108</v>
      </c>
      <c r="AA37" s="1363">
        <f t="shared" ca="1" si="20"/>
        <v>108</v>
      </c>
      <c r="AB37" s="1363">
        <f t="shared" ca="1" si="20"/>
        <v>108</v>
      </c>
      <c r="AC37" s="1363">
        <f t="shared" ca="1" si="20"/>
        <v>108</v>
      </c>
      <c r="AD37" s="1363">
        <f t="shared" ca="1" si="20"/>
        <v>216</v>
      </c>
      <c r="AE37" s="1363">
        <f t="shared" ca="1" si="20"/>
        <v>108</v>
      </c>
      <c r="AF37" s="1363">
        <f t="shared" ca="1" si="20"/>
        <v>108</v>
      </c>
      <c r="AG37" s="1363">
        <f t="shared" ca="1" si="20"/>
        <v>216</v>
      </c>
      <c r="AH37" s="1363">
        <f t="shared" ca="1" si="20"/>
        <v>216</v>
      </c>
      <c r="AI37" s="1363">
        <f t="shared" ref="AI37:AX52" ca="1" si="21">IFERROR(VLOOKUP($M37,INDIRECT($N37&amp;"!"&amp;$O37,TRUE),AI$5+$T$3,FALSE),"")</f>
        <v>216</v>
      </c>
      <c r="AJ37" s="1363">
        <f t="shared" ca="1" si="21"/>
        <v>216</v>
      </c>
      <c r="AK37" s="1363">
        <f t="shared" ca="1" si="21"/>
        <v>216</v>
      </c>
      <c r="AL37" s="1363">
        <f t="shared" ca="1" si="21"/>
        <v>108</v>
      </c>
      <c r="AM37" s="1363">
        <f t="shared" ca="1" si="21"/>
        <v>108</v>
      </c>
      <c r="AN37" s="1363">
        <f t="shared" ca="1" si="21"/>
        <v>108</v>
      </c>
      <c r="AO37" s="1363">
        <f t="shared" ca="1" si="21"/>
        <v>216</v>
      </c>
      <c r="AP37" s="1363">
        <f t="shared" ca="1" si="21"/>
        <v>216</v>
      </c>
      <c r="AQ37" s="1363">
        <f t="shared" ca="1" si="21"/>
        <v>216</v>
      </c>
      <c r="AR37" s="1363">
        <f t="shared" ca="1" si="21"/>
        <v>216</v>
      </c>
      <c r="AS37" s="1363">
        <f t="shared" ca="1" si="21"/>
        <v>324</v>
      </c>
      <c r="AT37" s="1363">
        <f t="shared" ca="1" si="21"/>
        <v>216</v>
      </c>
      <c r="AU37" s="1363">
        <f t="shared" ca="1" si="21"/>
        <v>216</v>
      </c>
      <c r="AV37" s="1363">
        <f t="shared" ca="1" si="21"/>
        <v>216</v>
      </c>
      <c r="AW37" s="1363">
        <f t="shared" ca="1" si="21"/>
        <v>216</v>
      </c>
      <c r="AX37" s="1363">
        <f t="shared" ca="1" si="21"/>
        <v>216</v>
      </c>
    </row>
    <row r="38" spans="13:50">
      <c r="M38" s="1362" t="str">
        <f t="shared" ca="1" si="10"/>
        <v>MKC_MPRＧＤＣ仕掛在庫</v>
      </c>
      <c r="N38" s="1362" t="str">
        <f ca="1">VLOOKUP(テーブル3[[#This Row],[列3]],テーブル1[[#All],[機種・部品]:[シート]],2,FALSE)</f>
        <v>MKC②</v>
      </c>
      <c r="O38" s="1362" t="str">
        <f ca="1">VLOOKUP(テーブル3[[#This Row],[列3]],テーブル1[[#All],[機種・部品]:[参照セル]],3,FALSE)</f>
        <v>$F$160:$AL$189</v>
      </c>
      <c r="P38" s="1363">
        <f t="shared" si="15"/>
        <v>4</v>
      </c>
      <c r="Q38" s="1364" t="str">
        <f ca="1">IF(OFFSET(テーブル1[[#Headers],[機種・部品]],P38,0)=0,"",OFFSET(テーブル1[[#Headers],[機種・部品]],P38,0))</f>
        <v>MKC_MPR</v>
      </c>
      <c r="R38" s="1363" t="str">
        <f t="shared" si="16"/>
        <v>ＧＤＣ仕掛在庫</v>
      </c>
      <c r="S38" s="1365">
        <f t="shared" ca="1" si="11"/>
        <v>6695</v>
      </c>
      <c r="T38" s="1363">
        <f t="shared" ref="T38:AI53" ca="1" si="22">IFERROR(VLOOKUP($M38,INDIRECT($N38&amp;"!"&amp;$O38,TRUE),T$5+$T$3,FALSE),"")</f>
        <v>101</v>
      </c>
      <c r="U38" s="1363">
        <f t="shared" ca="1" si="22"/>
        <v>101</v>
      </c>
      <c r="V38" s="1363">
        <f t="shared" ca="1" si="22"/>
        <v>101</v>
      </c>
      <c r="W38" s="1363">
        <f t="shared" ca="1" si="22"/>
        <v>101</v>
      </c>
      <c r="X38" s="1363">
        <f t="shared" ca="1" si="22"/>
        <v>101</v>
      </c>
      <c r="Y38" s="1363">
        <f t="shared" ca="1" si="22"/>
        <v>101</v>
      </c>
      <c r="Z38" s="1363">
        <f t="shared" ca="1" si="22"/>
        <v>101</v>
      </c>
      <c r="AA38" s="1363">
        <f t="shared" ca="1" si="22"/>
        <v>101</v>
      </c>
      <c r="AB38" s="1363">
        <f t="shared" ca="1" si="22"/>
        <v>101</v>
      </c>
      <c r="AC38" s="1363">
        <f t="shared" ca="1" si="22"/>
        <v>101</v>
      </c>
      <c r="AD38" s="1363">
        <f t="shared" ca="1" si="22"/>
        <v>101</v>
      </c>
      <c r="AE38" s="1363">
        <f t="shared" ca="1" si="22"/>
        <v>101</v>
      </c>
      <c r="AF38" s="1363">
        <f t="shared" ca="1" si="22"/>
        <v>209</v>
      </c>
      <c r="AG38" s="1363">
        <f t="shared" ca="1" si="22"/>
        <v>101</v>
      </c>
      <c r="AH38" s="1363">
        <f t="shared" ca="1" si="22"/>
        <v>209</v>
      </c>
      <c r="AI38" s="1363">
        <f t="shared" ca="1" si="22"/>
        <v>209</v>
      </c>
      <c r="AJ38" s="1363">
        <f t="shared" ca="1" si="21"/>
        <v>209</v>
      </c>
      <c r="AK38" s="1363">
        <f t="shared" ca="1" si="21"/>
        <v>209</v>
      </c>
      <c r="AL38" s="1363">
        <f t="shared" ca="1" si="21"/>
        <v>317</v>
      </c>
      <c r="AM38" s="1363">
        <f t="shared" ca="1" si="21"/>
        <v>317</v>
      </c>
      <c r="AN38" s="1363">
        <f t="shared" ca="1" si="21"/>
        <v>425</v>
      </c>
      <c r="AO38" s="1363">
        <f t="shared" ca="1" si="21"/>
        <v>317</v>
      </c>
      <c r="AP38" s="1363">
        <f t="shared" ca="1" si="21"/>
        <v>317</v>
      </c>
      <c r="AQ38" s="1363">
        <f t="shared" ca="1" si="21"/>
        <v>317</v>
      </c>
      <c r="AR38" s="1363">
        <f t="shared" ca="1" si="21"/>
        <v>425</v>
      </c>
      <c r="AS38" s="1363">
        <f t="shared" ca="1" si="21"/>
        <v>317</v>
      </c>
      <c r="AT38" s="1363">
        <f t="shared" ca="1" si="21"/>
        <v>317</v>
      </c>
      <c r="AU38" s="1363">
        <f t="shared" ca="1" si="21"/>
        <v>317</v>
      </c>
      <c r="AV38" s="1363">
        <f t="shared" ca="1" si="21"/>
        <v>317</v>
      </c>
      <c r="AW38" s="1363">
        <f t="shared" ca="1" si="21"/>
        <v>317</v>
      </c>
      <c r="AX38" s="1363">
        <f t="shared" ca="1" si="21"/>
        <v>317</v>
      </c>
    </row>
    <row r="39" spans="13:50">
      <c r="M39" s="1362" t="str">
        <f t="shared" ca="1" si="10"/>
        <v>MKC_MPRメーカー在庫</v>
      </c>
      <c r="N39" s="1362" t="str">
        <f ca="1">VLOOKUP(テーブル3[[#This Row],[列3]],テーブル1[[#All],[機種・部品]:[シート]],2,FALSE)</f>
        <v>MKC②</v>
      </c>
      <c r="O39" s="1362" t="str">
        <f ca="1">VLOOKUP(テーブル3[[#This Row],[列3]],テーブル1[[#All],[機種・部品]:[参照セル]],3,FALSE)</f>
        <v>$F$160:$AL$189</v>
      </c>
      <c r="P39" s="1363">
        <f t="shared" si="15"/>
        <v>4</v>
      </c>
      <c r="Q39" s="1364" t="str">
        <f ca="1">IF(OFFSET(テーブル1[[#Headers],[機種・部品]],P39,0)=0,"",OFFSET(テーブル1[[#Headers],[機種・部品]],P39,0))</f>
        <v>MKC_MPR</v>
      </c>
      <c r="R39" s="1363" t="str">
        <f t="shared" si="16"/>
        <v>メーカー在庫</v>
      </c>
      <c r="S39" s="1365">
        <f t="shared" ca="1" si="11"/>
        <v>7236</v>
      </c>
      <c r="T39" s="1363">
        <f t="shared" ca="1" si="22"/>
        <v>108</v>
      </c>
      <c r="U39" s="1363">
        <f t="shared" ca="1" si="22"/>
        <v>108</v>
      </c>
      <c r="V39" s="1363">
        <f t="shared" ca="1" si="22"/>
        <v>108</v>
      </c>
      <c r="W39" s="1363">
        <f t="shared" ca="1" si="22"/>
        <v>108</v>
      </c>
      <c r="X39" s="1363">
        <f t="shared" ca="1" si="22"/>
        <v>108</v>
      </c>
      <c r="Y39" s="1363">
        <f t="shared" ca="1" si="22"/>
        <v>216</v>
      </c>
      <c r="Z39" s="1363">
        <f t="shared" ca="1" si="22"/>
        <v>324</v>
      </c>
      <c r="AA39" s="1363">
        <f t="shared" ca="1" si="22"/>
        <v>324</v>
      </c>
      <c r="AB39" s="1363">
        <f t="shared" ca="1" si="22"/>
        <v>324</v>
      </c>
      <c r="AC39" s="1363">
        <f t="shared" ca="1" si="22"/>
        <v>324</v>
      </c>
      <c r="AD39" s="1363">
        <f t="shared" ca="1" si="22"/>
        <v>216</v>
      </c>
      <c r="AE39" s="1363">
        <f t="shared" ca="1" si="22"/>
        <v>324</v>
      </c>
      <c r="AF39" s="1363">
        <f t="shared" ca="1" si="22"/>
        <v>324</v>
      </c>
      <c r="AG39" s="1363">
        <f t="shared" ca="1" si="22"/>
        <v>432</v>
      </c>
      <c r="AH39" s="1363">
        <f t="shared" ca="1" si="22"/>
        <v>324</v>
      </c>
      <c r="AI39" s="1363">
        <f t="shared" ca="1" si="22"/>
        <v>324</v>
      </c>
      <c r="AJ39" s="1363">
        <f t="shared" ca="1" si="21"/>
        <v>324</v>
      </c>
      <c r="AK39" s="1363">
        <f t="shared" ca="1" si="21"/>
        <v>324</v>
      </c>
      <c r="AL39" s="1363">
        <f t="shared" ca="1" si="21"/>
        <v>216</v>
      </c>
      <c r="AM39" s="1363">
        <f t="shared" ca="1" si="21"/>
        <v>216</v>
      </c>
      <c r="AN39" s="1363">
        <f t="shared" ca="1" si="21"/>
        <v>108</v>
      </c>
      <c r="AO39" s="1363">
        <f t="shared" ca="1" si="21"/>
        <v>216</v>
      </c>
      <c r="AP39" s="1363">
        <f t="shared" ca="1" si="21"/>
        <v>216</v>
      </c>
      <c r="AQ39" s="1363">
        <f t="shared" ca="1" si="21"/>
        <v>216</v>
      </c>
      <c r="AR39" s="1363">
        <f t="shared" ca="1" si="21"/>
        <v>108</v>
      </c>
      <c r="AS39" s="1363">
        <f t="shared" ca="1" si="21"/>
        <v>216</v>
      </c>
      <c r="AT39" s="1363">
        <f t="shared" ca="1" si="21"/>
        <v>216</v>
      </c>
      <c r="AU39" s="1363">
        <f t="shared" ca="1" si="21"/>
        <v>216</v>
      </c>
      <c r="AV39" s="1363">
        <f t="shared" ca="1" si="21"/>
        <v>216</v>
      </c>
      <c r="AW39" s="1363">
        <f t="shared" ca="1" si="21"/>
        <v>216</v>
      </c>
      <c r="AX39" s="1363">
        <f t="shared" ca="1" si="21"/>
        <v>216</v>
      </c>
    </row>
    <row r="40" spans="13:50">
      <c r="M40" s="1362" t="str">
        <f t="shared" ca="1" si="10"/>
        <v>MKC_MPR鋳造領域在庫</v>
      </c>
      <c r="N40" s="1362" t="str">
        <f ca="1">VLOOKUP(テーブル3[[#This Row],[列3]],テーブル1[[#All],[機種・部品]:[シート]],2,FALSE)</f>
        <v>MKC②</v>
      </c>
      <c r="O40" s="1362" t="str">
        <f ca="1">VLOOKUP(テーブル3[[#This Row],[列3]],テーブル1[[#All],[機種・部品]:[参照セル]],3,FALSE)</f>
        <v>$F$160:$AL$189</v>
      </c>
      <c r="P40" s="1363">
        <f t="shared" si="15"/>
        <v>4</v>
      </c>
      <c r="Q40" s="1364" t="str">
        <f ca="1">IF(OFFSET(テーブル1[[#Headers],[機種・部品]],P40,0)=0,"",OFFSET(テーブル1[[#Headers],[機種・部品]],P40,0))</f>
        <v>MKC_MPR</v>
      </c>
      <c r="R40" s="1363" t="str">
        <f t="shared" si="16"/>
        <v>鋳造領域在庫</v>
      </c>
      <c r="S40" s="1365">
        <f t="shared" ca="1" si="11"/>
        <v>23477</v>
      </c>
      <c r="T40" s="1363">
        <f t="shared" ca="1" si="22"/>
        <v>1203</v>
      </c>
      <c r="U40" s="1363">
        <f t="shared" ca="1" si="22"/>
        <v>1203</v>
      </c>
      <c r="V40" s="1363">
        <f t="shared" ca="1" si="22"/>
        <v>1203</v>
      </c>
      <c r="W40" s="1363">
        <f t="shared" ca="1" si="22"/>
        <v>1203</v>
      </c>
      <c r="X40" s="1363">
        <f t="shared" ca="1" si="22"/>
        <v>1203</v>
      </c>
      <c r="Y40" s="1363">
        <f t="shared" ca="1" si="22"/>
        <v>1095</v>
      </c>
      <c r="Z40" s="1363">
        <f t="shared" ca="1" si="22"/>
        <v>977</v>
      </c>
      <c r="AA40" s="1363">
        <f t="shared" ca="1" si="22"/>
        <v>973</v>
      </c>
      <c r="AB40" s="1363">
        <f t="shared" ca="1" si="22"/>
        <v>973</v>
      </c>
      <c r="AC40" s="1363">
        <f t="shared" ca="1" si="22"/>
        <v>973</v>
      </c>
      <c r="AD40" s="1363">
        <f t="shared" ca="1" si="22"/>
        <v>972</v>
      </c>
      <c r="AE40" s="1363">
        <f t="shared" ca="1" si="22"/>
        <v>864</v>
      </c>
      <c r="AF40" s="1363">
        <f t="shared" ca="1" si="22"/>
        <v>753</v>
      </c>
      <c r="AG40" s="1363">
        <f t="shared" ca="1" si="22"/>
        <v>645</v>
      </c>
      <c r="AH40" s="1363">
        <f t="shared" ca="1" si="22"/>
        <v>645</v>
      </c>
      <c r="AI40" s="1363">
        <f t="shared" ca="1" si="22"/>
        <v>645</v>
      </c>
      <c r="AJ40" s="1363">
        <f t="shared" ca="1" si="21"/>
        <v>645</v>
      </c>
      <c r="AK40" s="1363">
        <f t="shared" ca="1" si="21"/>
        <v>645</v>
      </c>
      <c r="AL40" s="1363">
        <f t="shared" ca="1" si="21"/>
        <v>645</v>
      </c>
      <c r="AM40" s="1363">
        <f t="shared" ca="1" si="21"/>
        <v>645</v>
      </c>
      <c r="AN40" s="1363">
        <f t="shared" ca="1" si="21"/>
        <v>645</v>
      </c>
      <c r="AO40" s="1363">
        <f t="shared" ca="1" si="21"/>
        <v>537</v>
      </c>
      <c r="AP40" s="1363">
        <f t="shared" ca="1" si="21"/>
        <v>537</v>
      </c>
      <c r="AQ40" s="1363">
        <f t="shared" ca="1" si="21"/>
        <v>537</v>
      </c>
      <c r="AR40" s="1363">
        <f t="shared" ca="1" si="21"/>
        <v>537</v>
      </c>
      <c r="AS40" s="1363">
        <f t="shared" ca="1" si="21"/>
        <v>429</v>
      </c>
      <c r="AT40" s="1363">
        <f t="shared" ca="1" si="21"/>
        <v>429</v>
      </c>
      <c r="AU40" s="1363">
        <f t="shared" ca="1" si="21"/>
        <v>429</v>
      </c>
      <c r="AV40" s="1363">
        <f t="shared" ca="1" si="21"/>
        <v>429</v>
      </c>
      <c r="AW40" s="1363">
        <f t="shared" ca="1" si="21"/>
        <v>429</v>
      </c>
      <c r="AX40" s="1363">
        <f t="shared" ca="1" si="21"/>
        <v>429</v>
      </c>
    </row>
    <row r="41" spans="13:50">
      <c r="M41" s="1362" t="str">
        <f t="shared" ca="1" si="10"/>
        <v>MKC_MPR払出計画</v>
      </c>
      <c r="N41" s="1362" t="str">
        <f ca="1">VLOOKUP(テーブル3[[#This Row],[列3]],テーブル1[[#All],[機種・部品]:[シート]],2,FALSE)</f>
        <v>MKC②</v>
      </c>
      <c r="O41" s="1362" t="str">
        <f ca="1">VLOOKUP(テーブル3[[#This Row],[列3]],テーブル1[[#All],[機種・部品]:[参照セル]],3,FALSE)</f>
        <v>$F$160:$AL$189</v>
      </c>
      <c r="P41" s="1363">
        <f t="shared" si="15"/>
        <v>4</v>
      </c>
      <c r="Q41" s="1364" t="str">
        <f ca="1">IF(OFFSET(テーブル1[[#Headers],[機種・部品]],P41,0)=0,"",OFFSET(テーブル1[[#Headers],[機種・部品]],P41,0))</f>
        <v>MKC_MPR</v>
      </c>
      <c r="R41" s="1363" t="str">
        <f t="shared" si="16"/>
        <v>払出計画</v>
      </c>
      <c r="S41" s="1365">
        <f t="shared" ca="1" si="11"/>
        <v>432</v>
      </c>
      <c r="T41" s="1363">
        <f t="shared" ca="1" si="22"/>
        <v>0</v>
      </c>
      <c r="U41" s="1363">
        <f t="shared" ca="1" si="22"/>
        <v>0</v>
      </c>
      <c r="V41" s="1363">
        <f t="shared" ca="1" si="22"/>
        <v>0</v>
      </c>
      <c r="W41" s="1363">
        <f t="shared" ca="1" si="22"/>
        <v>0</v>
      </c>
      <c r="X41" s="1363">
        <f t="shared" ca="1" si="22"/>
        <v>0</v>
      </c>
      <c r="Y41" s="1363">
        <f t="shared" ca="1" si="22"/>
        <v>108</v>
      </c>
      <c r="Z41" s="1363">
        <f t="shared" ca="1" si="22"/>
        <v>0</v>
      </c>
      <c r="AA41" s="1363">
        <f t="shared" ca="1" si="22"/>
        <v>0</v>
      </c>
      <c r="AB41" s="1363">
        <f t="shared" ca="1" si="22"/>
        <v>0</v>
      </c>
      <c r="AC41" s="1363">
        <f t="shared" ca="1" si="22"/>
        <v>0</v>
      </c>
      <c r="AD41" s="1363">
        <f t="shared" ca="1" si="22"/>
        <v>0</v>
      </c>
      <c r="AE41" s="1363">
        <f t="shared" ca="1" si="22"/>
        <v>108</v>
      </c>
      <c r="AF41" s="1363">
        <f t="shared" ca="1" si="22"/>
        <v>0</v>
      </c>
      <c r="AG41" s="1363">
        <f t="shared" ca="1" si="22"/>
        <v>0</v>
      </c>
      <c r="AH41" s="1363">
        <f t="shared" ca="1" si="22"/>
        <v>0</v>
      </c>
      <c r="AI41" s="1363">
        <f t="shared" ca="1" si="22"/>
        <v>0</v>
      </c>
      <c r="AJ41" s="1363">
        <f t="shared" ca="1" si="21"/>
        <v>0</v>
      </c>
      <c r="AK41" s="1363">
        <f t="shared" ca="1" si="21"/>
        <v>0</v>
      </c>
      <c r="AL41" s="1363">
        <f t="shared" ca="1" si="21"/>
        <v>108</v>
      </c>
      <c r="AM41" s="1363">
        <f t="shared" ca="1" si="21"/>
        <v>0</v>
      </c>
      <c r="AN41" s="1363">
        <f t="shared" ca="1" si="21"/>
        <v>0</v>
      </c>
      <c r="AO41" s="1363">
        <f t="shared" ca="1" si="21"/>
        <v>0</v>
      </c>
      <c r="AP41" s="1363">
        <f t="shared" ca="1" si="21"/>
        <v>0</v>
      </c>
      <c r="AQ41" s="1363">
        <f t="shared" ca="1" si="21"/>
        <v>0</v>
      </c>
      <c r="AR41" s="1363">
        <f t="shared" ca="1" si="21"/>
        <v>0</v>
      </c>
      <c r="AS41" s="1363">
        <f t="shared" ca="1" si="21"/>
        <v>0</v>
      </c>
      <c r="AT41" s="1363">
        <f t="shared" ca="1" si="21"/>
        <v>108</v>
      </c>
      <c r="AU41" s="1363">
        <f t="shared" ca="1" si="21"/>
        <v>0</v>
      </c>
      <c r="AV41" s="1363">
        <f t="shared" ca="1" si="21"/>
        <v>0</v>
      </c>
      <c r="AW41" s="1363">
        <f t="shared" ca="1" si="21"/>
        <v>0</v>
      </c>
      <c r="AX41" s="1363">
        <f t="shared" ca="1" si="21"/>
        <v>0</v>
      </c>
    </row>
    <row r="42" spans="13:50">
      <c r="M42" s="1362" t="str">
        <f t="shared" ca="1" si="10"/>
        <v>MKC_MPL仕上げ計画</v>
      </c>
      <c r="N42" s="1362" t="str">
        <f ca="1">VLOOKUP(テーブル3[[#This Row],[列3]],テーブル1[[#All],[機種・部品]:[シート]],2,FALSE)</f>
        <v>MKC②</v>
      </c>
      <c r="O42" s="1362" t="str">
        <f ca="1">VLOOKUP(テーブル3[[#This Row],[列3]],テーブル1[[#All],[機種・部品]:[参照セル]],3,FALSE)</f>
        <v>$F$160:$AL$189</v>
      </c>
      <c r="P42" s="1363">
        <f t="shared" si="15"/>
        <v>5</v>
      </c>
      <c r="Q42" s="1364" t="str">
        <f ca="1">IF(OFFSET(テーブル1[[#Headers],[機種・部品]],P42,0)=0,"",OFFSET(テーブル1[[#Headers],[機種・部品]],P42,0))</f>
        <v>MKC_MPL</v>
      </c>
      <c r="R42" s="1363" t="str">
        <f t="shared" si="16"/>
        <v>仕上げ計画</v>
      </c>
      <c r="S42" s="1365">
        <f t="shared" ca="1" si="11"/>
        <v>648</v>
      </c>
      <c r="T42" s="1363">
        <f t="shared" ca="1" si="22"/>
        <v>0</v>
      </c>
      <c r="U42" s="1363">
        <f t="shared" ca="1" si="22"/>
        <v>0</v>
      </c>
      <c r="V42" s="1363">
        <f t="shared" ca="1" si="22"/>
        <v>0</v>
      </c>
      <c r="W42" s="1363">
        <f t="shared" ca="1" si="22"/>
        <v>0</v>
      </c>
      <c r="X42" s="1363">
        <f t="shared" ca="1" si="22"/>
        <v>0</v>
      </c>
      <c r="Y42" s="1363">
        <f t="shared" ca="1" si="22"/>
        <v>0</v>
      </c>
      <c r="Z42" s="1363">
        <f t="shared" ca="1" si="22"/>
        <v>0</v>
      </c>
      <c r="AA42" s="1363">
        <f t="shared" ca="1" si="22"/>
        <v>0</v>
      </c>
      <c r="AB42" s="1363">
        <f t="shared" ca="1" si="22"/>
        <v>0</v>
      </c>
      <c r="AC42" s="1363">
        <f t="shared" ca="1" si="22"/>
        <v>0</v>
      </c>
      <c r="AD42" s="1363">
        <f t="shared" ca="1" si="22"/>
        <v>108</v>
      </c>
      <c r="AE42" s="1363">
        <f t="shared" ca="1" si="22"/>
        <v>0</v>
      </c>
      <c r="AF42" s="1363">
        <f t="shared" ca="1" si="22"/>
        <v>108</v>
      </c>
      <c r="AG42" s="1363">
        <f t="shared" ca="1" si="22"/>
        <v>0</v>
      </c>
      <c r="AH42" s="1363">
        <f t="shared" ca="1" si="22"/>
        <v>108</v>
      </c>
      <c r="AI42" s="1363">
        <f t="shared" ca="1" si="22"/>
        <v>0</v>
      </c>
      <c r="AJ42" s="1363">
        <f t="shared" ca="1" si="21"/>
        <v>0</v>
      </c>
      <c r="AK42" s="1363">
        <f t="shared" ca="1" si="21"/>
        <v>0</v>
      </c>
      <c r="AL42" s="1363">
        <f t="shared" ca="1" si="21"/>
        <v>108</v>
      </c>
      <c r="AM42" s="1363">
        <f t="shared" ca="1" si="21"/>
        <v>0</v>
      </c>
      <c r="AN42" s="1363">
        <f t="shared" ca="1" si="21"/>
        <v>108</v>
      </c>
      <c r="AO42" s="1363">
        <f t="shared" ca="1" si="21"/>
        <v>0</v>
      </c>
      <c r="AP42" s="1363">
        <f t="shared" ca="1" si="21"/>
        <v>0</v>
      </c>
      <c r="AQ42" s="1363">
        <f t="shared" ca="1" si="21"/>
        <v>0</v>
      </c>
      <c r="AR42" s="1363">
        <f t="shared" ca="1" si="21"/>
        <v>108</v>
      </c>
      <c r="AS42" s="1363">
        <f t="shared" ca="1" si="21"/>
        <v>0</v>
      </c>
      <c r="AT42" s="1363">
        <f t="shared" ca="1" si="21"/>
        <v>0</v>
      </c>
      <c r="AU42" s="1363">
        <f t="shared" ca="1" si="21"/>
        <v>0</v>
      </c>
      <c r="AV42" s="1363">
        <f t="shared" ca="1" si="21"/>
        <v>0</v>
      </c>
      <c r="AW42" s="1363">
        <f t="shared" ca="1" si="21"/>
        <v>0</v>
      </c>
      <c r="AX42" s="1363">
        <f t="shared" ca="1" si="21"/>
        <v>0</v>
      </c>
    </row>
    <row r="43" spans="13:50">
      <c r="M43" s="1362" t="str">
        <f t="shared" ca="1" si="10"/>
        <v>MKC_MPL仕上げ合格</v>
      </c>
      <c r="N43" s="1362" t="str">
        <f ca="1">VLOOKUP(テーブル3[[#This Row],[列3]],テーブル1[[#All],[機種・部品]:[シート]],2,FALSE)</f>
        <v>MKC②</v>
      </c>
      <c r="O43" s="1362" t="str">
        <f ca="1">VLOOKUP(テーブル3[[#This Row],[列3]],テーブル1[[#All],[機種・部品]:[参照セル]],3,FALSE)</f>
        <v>$F$160:$AL$189</v>
      </c>
      <c r="P43" s="1363">
        <f t="shared" si="15"/>
        <v>5</v>
      </c>
      <c r="Q43" s="1364" t="str">
        <f ca="1">IF(OFFSET(テーブル1[[#Headers],[機種・部品]],P43,0)=0,"",OFFSET(テーブル1[[#Headers],[機種・部品]],P43,0))</f>
        <v>MKC_MPL</v>
      </c>
      <c r="R43" s="1363" t="str">
        <f t="shared" si="16"/>
        <v>仕上げ合格</v>
      </c>
      <c r="S43" s="1365">
        <f t="shared" ca="1" si="11"/>
        <v>540</v>
      </c>
      <c r="T43" s="1363">
        <f t="shared" ca="1" si="22"/>
        <v>0</v>
      </c>
      <c r="U43" s="1363">
        <f t="shared" ca="1" si="22"/>
        <v>0</v>
      </c>
      <c r="V43" s="1363">
        <f t="shared" ca="1" si="22"/>
        <v>0</v>
      </c>
      <c r="W43" s="1363">
        <f t="shared" ca="1" si="22"/>
        <v>0</v>
      </c>
      <c r="X43" s="1363">
        <f t="shared" ca="1" si="22"/>
        <v>0</v>
      </c>
      <c r="Y43" s="1363">
        <f t="shared" ca="1" si="22"/>
        <v>0</v>
      </c>
      <c r="Z43" s="1363">
        <f t="shared" ca="1" si="22"/>
        <v>108</v>
      </c>
      <c r="AA43" s="1363">
        <f t="shared" ca="1" si="22"/>
        <v>0</v>
      </c>
      <c r="AB43" s="1363">
        <f t="shared" ca="1" si="22"/>
        <v>0</v>
      </c>
      <c r="AC43" s="1363">
        <f t="shared" ca="1" si="22"/>
        <v>0</v>
      </c>
      <c r="AD43" s="1363">
        <f t="shared" ca="1" si="22"/>
        <v>0</v>
      </c>
      <c r="AE43" s="1363">
        <f t="shared" ca="1" si="22"/>
        <v>108</v>
      </c>
      <c r="AF43" s="1363">
        <f t="shared" ca="1" si="22"/>
        <v>0</v>
      </c>
      <c r="AG43" s="1363">
        <f t="shared" ca="1" si="22"/>
        <v>0</v>
      </c>
      <c r="AH43" s="1363">
        <f t="shared" ca="1" si="22"/>
        <v>0</v>
      </c>
      <c r="AI43" s="1363">
        <f t="shared" ca="1" si="22"/>
        <v>0</v>
      </c>
      <c r="AJ43" s="1363">
        <f t="shared" ca="1" si="21"/>
        <v>0</v>
      </c>
      <c r="AK43" s="1363">
        <f t="shared" ca="1" si="21"/>
        <v>108</v>
      </c>
      <c r="AL43" s="1363">
        <f t="shared" ca="1" si="21"/>
        <v>0</v>
      </c>
      <c r="AM43" s="1363">
        <f t="shared" ca="1" si="21"/>
        <v>108</v>
      </c>
      <c r="AN43" s="1363">
        <f t="shared" ca="1" si="21"/>
        <v>0</v>
      </c>
      <c r="AO43" s="1363">
        <f t="shared" ca="1" si="21"/>
        <v>0</v>
      </c>
      <c r="AP43" s="1363">
        <f t="shared" ca="1" si="21"/>
        <v>0</v>
      </c>
      <c r="AQ43" s="1363">
        <f t="shared" ca="1" si="21"/>
        <v>0</v>
      </c>
      <c r="AR43" s="1363">
        <f t="shared" ca="1" si="21"/>
        <v>108</v>
      </c>
      <c r="AS43" s="1363">
        <f t="shared" ca="1" si="21"/>
        <v>0</v>
      </c>
      <c r="AT43" s="1363">
        <f t="shared" ca="1" si="21"/>
        <v>0</v>
      </c>
      <c r="AU43" s="1363">
        <f t="shared" ca="1" si="21"/>
        <v>0</v>
      </c>
      <c r="AV43" s="1363">
        <f t="shared" ca="1" si="21"/>
        <v>0</v>
      </c>
      <c r="AW43" s="1363">
        <f t="shared" ca="1" si="21"/>
        <v>0</v>
      </c>
      <c r="AX43" s="1363">
        <f t="shared" ca="1" si="21"/>
        <v>0</v>
      </c>
    </row>
    <row r="44" spans="13:50">
      <c r="M44" s="1362" t="str">
        <f t="shared" ca="1" si="10"/>
        <v>MKC_MPL良品計画</v>
      </c>
      <c r="N44" s="1362" t="str">
        <f ca="1">VLOOKUP(テーブル3[[#This Row],[列3]],テーブル1[[#All],[機種・部品]:[シート]],2,FALSE)</f>
        <v>MKC②</v>
      </c>
      <c r="O44" s="1362" t="str">
        <f ca="1">VLOOKUP(テーブル3[[#This Row],[列3]],テーブル1[[#All],[機種・部品]:[参照セル]],3,FALSE)</f>
        <v>$F$160:$AL$189</v>
      </c>
      <c r="P44" s="1363">
        <f t="shared" si="15"/>
        <v>5</v>
      </c>
      <c r="Q44" s="1364" t="str">
        <f ca="1">IF(OFFSET(テーブル1[[#Headers],[機種・部品]],P44,0)=0,"",OFFSET(テーブル1[[#Headers],[機種・部品]],P44,0))</f>
        <v>MKC_MPL</v>
      </c>
      <c r="R44" s="1363" t="str">
        <f t="shared" si="16"/>
        <v>良品計画</v>
      </c>
      <c r="S44" s="1365">
        <f t="shared" ca="1" si="11"/>
        <v>0</v>
      </c>
      <c r="T44" s="1363">
        <f t="shared" ca="1" si="22"/>
        <v>0</v>
      </c>
      <c r="U44" s="1363">
        <f t="shared" ca="1" si="22"/>
        <v>0</v>
      </c>
      <c r="V44" s="1363">
        <f t="shared" ca="1" si="22"/>
        <v>0</v>
      </c>
      <c r="W44" s="1363">
        <f t="shared" ca="1" si="22"/>
        <v>0</v>
      </c>
      <c r="X44" s="1363">
        <f t="shared" ca="1" si="22"/>
        <v>0</v>
      </c>
      <c r="Y44" s="1363">
        <f t="shared" ca="1" si="22"/>
        <v>0</v>
      </c>
      <c r="Z44" s="1363">
        <f t="shared" ca="1" si="22"/>
        <v>0</v>
      </c>
      <c r="AA44" s="1363">
        <f t="shared" ca="1" si="22"/>
        <v>0</v>
      </c>
      <c r="AB44" s="1363">
        <f t="shared" ca="1" si="22"/>
        <v>0</v>
      </c>
      <c r="AC44" s="1363">
        <f t="shared" ca="1" si="22"/>
        <v>0</v>
      </c>
      <c r="AD44" s="1363">
        <f t="shared" ca="1" si="22"/>
        <v>0</v>
      </c>
      <c r="AE44" s="1363">
        <f t="shared" ca="1" si="22"/>
        <v>0</v>
      </c>
      <c r="AF44" s="1363">
        <f t="shared" ca="1" si="22"/>
        <v>0</v>
      </c>
      <c r="AG44" s="1363">
        <f t="shared" ca="1" si="22"/>
        <v>0</v>
      </c>
      <c r="AH44" s="1363">
        <f t="shared" ca="1" si="22"/>
        <v>0</v>
      </c>
      <c r="AI44" s="1363">
        <f t="shared" ca="1" si="22"/>
        <v>0</v>
      </c>
      <c r="AJ44" s="1363">
        <f t="shared" ca="1" si="21"/>
        <v>0</v>
      </c>
      <c r="AK44" s="1363">
        <f t="shared" ca="1" si="21"/>
        <v>0</v>
      </c>
      <c r="AL44" s="1363">
        <f t="shared" ca="1" si="21"/>
        <v>0</v>
      </c>
      <c r="AM44" s="1363">
        <f t="shared" ca="1" si="21"/>
        <v>0</v>
      </c>
      <c r="AN44" s="1363">
        <f t="shared" ca="1" si="21"/>
        <v>0</v>
      </c>
      <c r="AO44" s="1363">
        <f t="shared" ca="1" si="21"/>
        <v>0</v>
      </c>
      <c r="AP44" s="1363">
        <f t="shared" ca="1" si="21"/>
        <v>0</v>
      </c>
      <c r="AQ44" s="1363">
        <f t="shared" ca="1" si="21"/>
        <v>0</v>
      </c>
      <c r="AR44" s="1363">
        <f t="shared" ca="1" si="21"/>
        <v>0</v>
      </c>
      <c r="AS44" s="1363">
        <f t="shared" ca="1" si="21"/>
        <v>0</v>
      </c>
      <c r="AT44" s="1363">
        <f t="shared" ca="1" si="21"/>
        <v>0</v>
      </c>
      <c r="AU44" s="1363">
        <f t="shared" ca="1" si="21"/>
        <v>0</v>
      </c>
      <c r="AV44" s="1363">
        <f t="shared" ca="1" si="21"/>
        <v>0</v>
      </c>
      <c r="AW44" s="1363">
        <f t="shared" ca="1" si="21"/>
        <v>0</v>
      </c>
      <c r="AX44" s="1363">
        <f t="shared" ca="1" si="21"/>
        <v>0</v>
      </c>
    </row>
    <row r="45" spans="13:50">
      <c r="M45" s="1362" t="str">
        <f t="shared" ca="1" si="10"/>
        <v>MKC_MPL良品実績</v>
      </c>
      <c r="N45" s="1362" t="str">
        <f ca="1">VLOOKUP(テーブル3[[#This Row],[列3]],テーブル1[[#All],[機種・部品]:[シート]],2,FALSE)</f>
        <v>MKC②</v>
      </c>
      <c r="O45" s="1362" t="str">
        <f ca="1">VLOOKUP(テーブル3[[#This Row],[列3]],テーブル1[[#All],[機種・部品]:[参照セル]],3,FALSE)</f>
        <v>$F$160:$AL$189</v>
      </c>
      <c r="P45" s="1363">
        <f t="shared" si="15"/>
        <v>5</v>
      </c>
      <c r="Q45" s="1364" t="str">
        <f ca="1">IF(OFFSET(テーブル1[[#Headers],[機種・部品]],P45,0)=0,"",OFFSET(テーブル1[[#Headers],[機種・部品]],P45,0))</f>
        <v>MKC_MPL</v>
      </c>
      <c r="R45" s="1363" t="str">
        <f t="shared" si="16"/>
        <v>良品実績</v>
      </c>
      <c r="S45" s="1365">
        <f t="shared" ca="1" si="11"/>
        <v>-30</v>
      </c>
      <c r="T45" s="1363">
        <f t="shared" ca="1" si="22"/>
        <v>0</v>
      </c>
      <c r="U45" s="1363">
        <f t="shared" ca="1" si="22"/>
        <v>0</v>
      </c>
      <c r="V45" s="1363">
        <f t="shared" ca="1" si="22"/>
        <v>0</v>
      </c>
      <c r="W45" s="1363">
        <f t="shared" ca="1" si="22"/>
        <v>0</v>
      </c>
      <c r="X45" s="1363">
        <f t="shared" ca="1" si="22"/>
        <v>0</v>
      </c>
      <c r="Y45" s="1363">
        <f t="shared" ca="1" si="22"/>
        <v>-2</v>
      </c>
      <c r="Z45" s="1363">
        <f t="shared" ca="1" si="22"/>
        <v>-9</v>
      </c>
      <c r="AA45" s="1363">
        <f t="shared" ca="1" si="22"/>
        <v>0</v>
      </c>
      <c r="AB45" s="1363">
        <f t="shared" ca="1" si="22"/>
        <v>0</v>
      </c>
      <c r="AC45" s="1363">
        <f t="shared" ca="1" si="22"/>
        <v>0</v>
      </c>
      <c r="AD45" s="1363">
        <f t="shared" ca="1" si="22"/>
        <v>0</v>
      </c>
      <c r="AE45" s="1363">
        <f t="shared" ca="1" si="22"/>
        <v>0</v>
      </c>
      <c r="AF45" s="1363">
        <f t="shared" ca="1" si="22"/>
        <v>-6</v>
      </c>
      <c r="AG45" s="1363">
        <f t="shared" ca="1" si="22"/>
        <v>0</v>
      </c>
      <c r="AH45" s="1363">
        <f t="shared" ca="1" si="22"/>
        <v>0</v>
      </c>
      <c r="AI45" s="1363">
        <f t="shared" ca="1" si="22"/>
        <v>-12</v>
      </c>
      <c r="AJ45" s="1363">
        <f t="shared" ca="1" si="21"/>
        <v>0</v>
      </c>
      <c r="AK45" s="1363">
        <f t="shared" ca="1" si="21"/>
        <v>-1</v>
      </c>
      <c r="AL45" s="1363">
        <f t="shared" ca="1" si="21"/>
        <v>0</v>
      </c>
      <c r="AM45" s="1363">
        <f t="shared" ca="1" si="21"/>
        <v>0</v>
      </c>
      <c r="AN45" s="1363">
        <f t="shared" ca="1" si="21"/>
        <v>0</v>
      </c>
      <c r="AO45" s="1363">
        <f t="shared" ca="1" si="21"/>
        <v>0</v>
      </c>
      <c r="AP45" s="1363">
        <f t="shared" ca="1" si="21"/>
        <v>0</v>
      </c>
      <c r="AQ45" s="1363">
        <f t="shared" ca="1" si="21"/>
        <v>0</v>
      </c>
      <c r="AR45" s="1363">
        <f t="shared" ca="1" si="21"/>
        <v>0</v>
      </c>
      <c r="AS45" s="1363">
        <f t="shared" ca="1" si="21"/>
        <v>0</v>
      </c>
      <c r="AT45" s="1363">
        <f t="shared" ca="1" si="21"/>
        <v>0</v>
      </c>
      <c r="AU45" s="1363">
        <f t="shared" ca="1" si="21"/>
        <v>0</v>
      </c>
      <c r="AV45" s="1363">
        <f t="shared" ca="1" si="21"/>
        <v>0</v>
      </c>
      <c r="AW45" s="1363">
        <f t="shared" ca="1" si="21"/>
        <v>0</v>
      </c>
      <c r="AX45" s="1363">
        <f t="shared" ca="1" si="21"/>
        <v>0</v>
      </c>
    </row>
    <row r="46" spans="13:50">
      <c r="M46" s="1362" t="str">
        <f t="shared" ca="1" si="10"/>
        <v>MKC_MPL完成品在庫</v>
      </c>
      <c r="N46" s="1362" t="str">
        <f ca="1">VLOOKUP(テーブル3[[#This Row],[列3]],テーブル1[[#All],[機種・部品]:[シート]],2,FALSE)</f>
        <v>MKC②</v>
      </c>
      <c r="O46" s="1362" t="str">
        <f ca="1">VLOOKUP(テーブル3[[#This Row],[列3]],テーブル1[[#All],[機種・部品]:[参照セル]],3,FALSE)</f>
        <v>$F$160:$AL$189</v>
      </c>
      <c r="P46" s="1363">
        <f t="shared" si="15"/>
        <v>5</v>
      </c>
      <c r="Q46" s="1364" t="str">
        <f ca="1">IF(OFFSET(テーブル1[[#Headers],[機種・部品]],P46,0)=0,"",OFFSET(テーブル1[[#Headers],[機種・部品]],P46,0))</f>
        <v>MKC_MPL</v>
      </c>
      <c r="R46" s="1363" t="str">
        <f t="shared" si="16"/>
        <v>完成品在庫</v>
      </c>
      <c r="S46" s="1365">
        <f t="shared" ca="1" si="11"/>
        <v>4860</v>
      </c>
      <c r="T46" s="1363">
        <f t="shared" ca="1" si="22"/>
        <v>108</v>
      </c>
      <c r="U46" s="1363">
        <f t="shared" ca="1" si="22"/>
        <v>108</v>
      </c>
      <c r="V46" s="1363">
        <f t="shared" ca="1" si="22"/>
        <v>108</v>
      </c>
      <c r="W46" s="1363">
        <f t="shared" ca="1" si="22"/>
        <v>108</v>
      </c>
      <c r="X46" s="1363">
        <f t="shared" ca="1" si="22"/>
        <v>108</v>
      </c>
      <c r="Y46" s="1363">
        <f t="shared" ca="1" si="22"/>
        <v>0</v>
      </c>
      <c r="Z46" s="1363">
        <f t="shared" ca="1" si="22"/>
        <v>108</v>
      </c>
      <c r="AA46" s="1363">
        <f t="shared" ca="1" si="22"/>
        <v>108</v>
      </c>
      <c r="AB46" s="1363">
        <f t="shared" ca="1" si="22"/>
        <v>108</v>
      </c>
      <c r="AC46" s="1363">
        <f t="shared" ca="1" si="22"/>
        <v>108</v>
      </c>
      <c r="AD46" s="1363">
        <f t="shared" ca="1" si="22"/>
        <v>108</v>
      </c>
      <c r="AE46" s="1363">
        <f t="shared" ca="1" si="22"/>
        <v>108</v>
      </c>
      <c r="AF46" s="1363">
        <f t="shared" ca="1" si="22"/>
        <v>108</v>
      </c>
      <c r="AG46" s="1363">
        <f t="shared" ca="1" si="22"/>
        <v>108</v>
      </c>
      <c r="AH46" s="1363">
        <f t="shared" ca="1" si="22"/>
        <v>108</v>
      </c>
      <c r="AI46" s="1363">
        <f t="shared" ca="1" si="22"/>
        <v>108</v>
      </c>
      <c r="AJ46" s="1363">
        <f t="shared" ca="1" si="21"/>
        <v>108</v>
      </c>
      <c r="AK46" s="1363">
        <f t="shared" ca="1" si="21"/>
        <v>216</v>
      </c>
      <c r="AL46" s="1363">
        <f t="shared" ca="1" si="21"/>
        <v>108</v>
      </c>
      <c r="AM46" s="1363">
        <f t="shared" ca="1" si="21"/>
        <v>216</v>
      </c>
      <c r="AN46" s="1363">
        <f t="shared" ca="1" si="21"/>
        <v>216</v>
      </c>
      <c r="AO46" s="1363">
        <f t="shared" ca="1" si="21"/>
        <v>216</v>
      </c>
      <c r="AP46" s="1363">
        <f t="shared" ca="1" si="21"/>
        <v>216</v>
      </c>
      <c r="AQ46" s="1363">
        <f t="shared" ca="1" si="21"/>
        <v>216</v>
      </c>
      <c r="AR46" s="1363">
        <f t="shared" ca="1" si="21"/>
        <v>324</v>
      </c>
      <c r="AS46" s="1363">
        <f t="shared" ca="1" si="21"/>
        <v>324</v>
      </c>
      <c r="AT46" s="1363">
        <f t="shared" ca="1" si="21"/>
        <v>216</v>
      </c>
      <c r="AU46" s="1363">
        <f t="shared" ca="1" si="21"/>
        <v>216</v>
      </c>
      <c r="AV46" s="1363">
        <f t="shared" ca="1" si="21"/>
        <v>216</v>
      </c>
      <c r="AW46" s="1363">
        <f t="shared" ca="1" si="21"/>
        <v>216</v>
      </c>
      <c r="AX46" s="1363">
        <f t="shared" ca="1" si="21"/>
        <v>216</v>
      </c>
    </row>
    <row r="47" spans="13:50">
      <c r="M47" s="1362" t="str">
        <f t="shared" ca="1" si="10"/>
        <v>MKC_MPLＧＤＣ仕掛在庫</v>
      </c>
      <c r="N47" s="1362" t="str">
        <f ca="1">VLOOKUP(テーブル3[[#This Row],[列3]],テーブル1[[#All],[機種・部品]:[シート]],2,FALSE)</f>
        <v>MKC②</v>
      </c>
      <c r="O47" s="1362" t="str">
        <f ca="1">VLOOKUP(テーブル3[[#This Row],[列3]],テーブル1[[#All],[機種・部品]:[参照セル]],3,FALSE)</f>
        <v>$F$160:$AL$189</v>
      </c>
      <c r="P47" s="1363">
        <f t="shared" si="15"/>
        <v>5</v>
      </c>
      <c r="Q47" s="1364" t="str">
        <f ca="1">IF(OFFSET(テーブル1[[#Headers],[機種・部品]],P47,0)=0,"",OFFSET(テーブル1[[#Headers],[機種・部品]],P47,0))</f>
        <v>MKC_MPL</v>
      </c>
      <c r="R47" s="1363" t="str">
        <f t="shared" si="16"/>
        <v>ＧＤＣ仕掛在庫</v>
      </c>
      <c r="S47" s="1365">
        <f t="shared" ca="1" si="11"/>
        <v>7022</v>
      </c>
      <c r="T47" s="1363">
        <f t="shared" ca="1" si="22"/>
        <v>203</v>
      </c>
      <c r="U47" s="1363">
        <f t="shared" ca="1" si="22"/>
        <v>203</v>
      </c>
      <c r="V47" s="1363">
        <f t="shared" ca="1" si="22"/>
        <v>203</v>
      </c>
      <c r="W47" s="1363">
        <f t="shared" ca="1" si="22"/>
        <v>203</v>
      </c>
      <c r="X47" s="1363">
        <f t="shared" ca="1" si="22"/>
        <v>203</v>
      </c>
      <c r="Y47" s="1363">
        <f t="shared" ca="1" si="22"/>
        <v>201</v>
      </c>
      <c r="Z47" s="1363">
        <f t="shared" ca="1" si="22"/>
        <v>93</v>
      </c>
      <c r="AA47" s="1363">
        <f t="shared" ca="1" si="22"/>
        <v>93</v>
      </c>
      <c r="AB47" s="1363">
        <f t="shared" ca="1" si="22"/>
        <v>93</v>
      </c>
      <c r="AC47" s="1363">
        <f t="shared" ca="1" si="22"/>
        <v>93</v>
      </c>
      <c r="AD47" s="1363">
        <f t="shared" ca="1" si="22"/>
        <v>202</v>
      </c>
      <c r="AE47" s="1363">
        <f t="shared" ca="1" si="22"/>
        <v>94</v>
      </c>
      <c r="AF47" s="1363">
        <f t="shared" ca="1" si="22"/>
        <v>196</v>
      </c>
      <c r="AG47" s="1363">
        <f t="shared" ca="1" si="22"/>
        <v>196</v>
      </c>
      <c r="AH47" s="1363">
        <f t="shared" ca="1" si="22"/>
        <v>304</v>
      </c>
      <c r="AI47" s="1363">
        <f t="shared" ca="1" si="22"/>
        <v>292</v>
      </c>
      <c r="AJ47" s="1363">
        <f t="shared" ca="1" si="21"/>
        <v>292</v>
      </c>
      <c r="AK47" s="1363">
        <f t="shared" ca="1" si="21"/>
        <v>183</v>
      </c>
      <c r="AL47" s="1363">
        <f t="shared" ca="1" si="21"/>
        <v>291</v>
      </c>
      <c r="AM47" s="1363">
        <f t="shared" ca="1" si="21"/>
        <v>183</v>
      </c>
      <c r="AN47" s="1363">
        <f t="shared" ca="1" si="21"/>
        <v>291</v>
      </c>
      <c r="AO47" s="1363">
        <f t="shared" ca="1" si="21"/>
        <v>291</v>
      </c>
      <c r="AP47" s="1363">
        <f t="shared" ca="1" si="21"/>
        <v>291</v>
      </c>
      <c r="AQ47" s="1363">
        <f t="shared" ca="1" si="21"/>
        <v>291</v>
      </c>
      <c r="AR47" s="1363">
        <f t="shared" ca="1" si="21"/>
        <v>291</v>
      </c>
      <c r="AS47" s="1363">
        <f t="shared" ca="1" si="21"/>
        <v>291</v>
      </c>
      <c r="AT47" s="1363">
        <f t="shared" ca="1" si="21"/>
        <v>291</v>
      </c>
      <c r="AU47" s="1363">
        <f t="shared" ca="1" si="21"/>
        <v>291</v>
      </c>
      <c r="AV47" s="1363">
        <f t="shared" ca="1" si="21"/>
        <v>291</v>
      </c>
      <c r="AW47" s="1363">
        <f t="shared" ca="1" si="21"/>
        <v>291</v>
      </c>
      <c r="AX47" s="1363">
        <f t="shared" ca="1" si="21"/>
        <v>291</v>
      </c>
    </row>
    <row r="48" spans="13:50">
      <c r="M48" s="1362" t="str">
        <f t="shared" ca="1" si="10"/>
        <v>MKC_MPLメーカー在庫</v>
      </c>
      <c r="N48" s="1362" t="str">
        <f ca="1">VLOOKUP(テーブル3[[#This Row],[列3]],テーブル1[[#All],[機種・部品]:[シート]],2,FALSE)</f>
        <v>MKC②</v>
      </c>
      <c r="O48" s="1362" t="str">
        <f ca="1">VLOOKUP(テーブル3[[#This Row],[列3]],テーブル1[[#All],[機種・部品]:[参照セル]],3,FALSE)</f>
        <v>$F$160:$AL$189</v>
      </c>
      <c r="P48" s="1363">
        <f t="shared" si="15"/>
        <v>5</v>
      </c>
      <c r="Q48" s="1364" t="str">
        <f ca="1">IF(OFFSET(テーブル1[[#Headers],[機種・部品]],P48,0)=0,"",OFFSET(テーブル1[[#Headers],[機種・部品]],P48,0))</f>
        <v>MKC_MPL</v>
      </c>
      <c r="R48" s="1363" t="str">
        <f t="shared" si="16"/>
        <v>メーカー在庫</v>
      </c>
      <c r="S48" s="1365">
        <f t="shared" ca="1" si="11"/>
        <v>7215</v>
      </c>
      <c r="T48" s="1363">
        <f t="shared" ca="1" si="22"/>
        <v>108</v>
      </c>
      <c r="U48" s="1363">
        <f t="shared" ca="1" si="22"/>
        <v>108</v>
      </c>
      <c r="V48" s="1363">
        <f t="shared" ca="1" si="22"/>
        <v>108</v>
      </c>
      <c r="W48" s="1363">
        <f t="shared" ca="1" si="22"/>
        <v>108</v>
      </c>
      <c r="X48" s="1363">
        <f t="shared" ca="1" si="22"/>
        <v>108</v>
      </c>
      <c r="Y48" s="1363">
        <f t="shared" ca="1" si="22"/>
        <v>216</v>
      </c>
      <c r="Z48" s="1363">
        <f t="shared" ca="1" si="22"/>
        <v>324</v>
      </c>
      <c r="AA48" s="1363">
        <f t="shared" ca="1" si="22"/>
        <v>324</v>
      </c>
      <c r="AB48" s="1363">
        <f t="shared" ca="1" si="22"/>
        <v>324</v>
      </c>
      <c r="AC48" s="1363">
        <f t="shared" ca="1" si="22"/>
        <v>324</v>
      </c>
      <c r="AD48" s="1363">
        <f t="shared" ca="1" si="22"/>
        <v>215</v>
      </c>
      <c r="AE48" s="1363">
        <f t="shared" ca="1" si="22"/>
        <v>323</v>
      </c>
      <c r="AF48" s="1363">
        <f t="shared" ca="1" si="22"/>
        <v>323</v>
      </c>
      <c r="AG48" s="1363">
        <f t="shared" ca="1" si="22"/>
        <v>431</v>
      </c>
      <c r="AH48" s="1363">
        <f t="shared" ca="1" si="22"/>
        <v>323</v>
      </c>
      <c r="AI48" s="1363">
        <f t="shared" ca="1" si="22"/>
        <v>323</v>
      </c>
      <c r="AJ48" s="1363">
        <f t="shared" ca="1" si="21"/>
        <v>323</v>
      </c>
      <c r="AK48" s="1363">
        <f t="shared" ca="1" si="21"/>
        <v>323</v>
      </c>
      <c r="AL48" s="1363">
        <f t="shared" ca="1" si="21"/>
        <v>215</v>
      </c>
      <c r="AM48" s="1363">
        <f t="shared" ca="1" si="21"/>
        <v>215</v>
      </c>
      <c r="AN48" s="1363">
        <f t="shared" ca="1" si="21"/>
        <v>107</v>
      </c>
      <c r="AO48" s="1363">
        <f t="shared" ca="1" si="21"/>
        <v>215</v>
      </c>
      <c r="AP48" s="1363">
        <f t="shared" ca="1" si="21"/>
        <v>215</v>
      </c>
      <c r="AQ48" s="1363">
        <f t="shared" ca="1" si="21"/>
        <v>215</v>
      </c>
      <c r="AR48" s="1363">
        <f t="shared" ca="1" si="21"/>
        <v>107</v>
      </c>
      <c r="AS48" s="1363">
        <f t="shared" ca="1" si="21"/>
        <v>215</v>
      </c>
      <c r="AT48" s="1363">
        <f t="shared" ca="1" si="21"/>
        <v>215</v>
      </c>
      <c r="AU48" s="1363">
        <f t="shared" ca="1" si="21"/>
        <v>215</v>
      </c>
      <c r="AV48" s="1363">
        <f t="shared" ca="1" si="21"/>
        <v>215</v>
      </c>
      <c r="AW48" s="1363">
        <f t="shared" ca="1" si="21"/>
        <v>215</v>
      </c>
      <c r="AX48" s="1363">
        <f t="shared" ca="1" si="21"/>
        <v>215</v>
      </c>
    </row>
    <row r="49" spans="13:50">
      <c r="M49" s="1362" t="str">
        <f t="shared" ca="1" si="10"/>
        <v>MKC_MPL鋳造領域在庫</v>
      </c>
      <c r="N49" s="1362" t="str">
        <f ca="1">VLOOKUP(テーブル3[[#This Row],[列3]],テーブル1[[#All],[機種・部品]:[シート]],2,FALSE)</f>
        <v>MKC②</v>
      </c>
      <c r="O49" s="1362" t="str">
        <f ca="1">VLOOKUP(テーブル3[[#This Row],[列3]],テーブル1[[#All],[機種・部品]:[参照セル]],3,FALSE)</f>
        <v>$F$160:$AL$189</v>
      </c>
      <c r="P49" s="1363">
        <f t="shared" si="15"/>
        <v>5</v>
      </c>
      <c r="Q49" s="1364" t="str">
        <f ca="1">IF(OFFSET(テーブル1[[#Headers],[機種・部品]],P49,0)=0,"",OFFSET(テーブル1[[#Headers],[機種・部品]],P49,0))</f>
        <v>MKC_MPL</v>
      </c>
      <c r="R49" s="1363" t="str">
        <f t="shared" si="16"/>
        <v>鋳造領域在庫</v>
      </c>
      <c r="S49" s="1365">
        <f t="shared" ca="1" si="11"/>
        <v>20080</v>
      </c>
      <c r="T49" s="1363">
        <f t="shared" ca="1" si="22"/>
        <v>1087</v>
      </c>
      <c r="U49" s="1363">
        <f t="shared" ca="1" si="22"/>
        <v>1087</v>
      </c>
      <c r="V49" s="1363">
        <f t="shared" ca="1" si="22"/>
        <v>1087</v>
      </c>
      <c r="W49" s="1363">
        <f t="shared" ca="1" si="22"/>
        <v>1087</v>
      </c>
      <c r="X49" s="1363">
        <f t="shared" ca="1" si="22"/>
        <v>1087</v>
      </c>
      <c r="Y49" s="1363">
        <f t="shared" ca="1" si="22"/>
        <v>979</v>
      </c>
      <c r="Z49" s="1363">
        <f t="shared" ca="1" si="22"/>
        <v>862</v>
      </c>
      <c r="AA49" s="1363">
        <f t="shared" ca="1" si="22"/>
        <v>862</v>
      </c>
      <c r="AB49" s="1363">
        <f t="shared" ca="1" si="22"/>
        <v>862</v>
      </c>
      <c r="AC49" s="1363">
        <f t="shared" ca="1" si="22"/>
        <v>862</v>
      </c>
      <c r="AD49" s="1363">
        <f t="shared" ca="1" si="22"/>
        <v>862</v>
      </c>
      <c r="AE49" s="1363">
        <f t="shared" ca="1" si="22"/>
        <v>754</v>
      </c>
      <c r="AF49" s="1363">
        <f t="shared" ca="1" si="22"/>
        <v>646</v>
      </c>
      <c r="AG49" s="1363">
        <f t="shared" ca="1" si="22"/>
        <v>538</v>
      </c>
      <c r="AH49" s="1363">
        <f t="shared" ca="1" si="22"/>
        <v>538</v>
      </c>
      <c r="AI49" s="1363">
        <f t="shared" ca="1" si="22"/>
        <v>538</v>
      </c>
      <c r="AJ49" s="1363">
        <f t="shared" ca="1" si="21"/>
        <v>538</v>
      </c>
      <c r="AK49" s="1363">
        <f t="shared" ca="1" si="21"/>
        <v>538</v>
      </c>
      <c r="AL49" s="1363">
        <f t="shared" ca="1" si="21"/>
        <v>538</v>
      </c>
      <c r="AM49" s="1363">
        <f t="shared" ca="1" si="21"/>
        <v>538</v>
      </c>
      <c r="AN49" s="1363">
        <f t="shared" ca="1" si="21"/>
        <v>538</v>
      </c>
      <c r="AO49" s="1363">
        <f t="shared" ca="1" si="21"/>
        <v>430</v>
      </c>
      <c r="AP49" s="1363">
        <f t="shared" ca="1" si="21"/>
        <v>430</v>
      </c>
      <c r="AQ49" s="1363">
        <f t="shared" ca="1" si="21"/>
        <v>430</v>
      </c>
      <c r="AR49" s="1363">
        <f t="shared" ca="1" si="21"/>
        <v>430</v>
      </c>
      <c r="AS49" s="1363">
        <f t="shared" ca="1" si="21"/>
        <v>322</v>
      </c>
      <c r="AT49" s="1363">
        <f t="shared" ca="1" si="21"/>
        <v>322</v>
      </c>
      <c r="AU49" s="1363">
        <f t="shared" ca="1" si="21"/>
        <v>322</v>
      </c>
      <c r="AV49" s="1363">
        <f t="shared" ca="1" si="21"/>
        <v>322</v>
      </c>
      <c r="AW49" s="1363">
        <f t="shared" ca="1" si="21"/>
        <v>322</v>
      </c>
      <c r="AX49" s="1363">
        <f t="shared" ca="1" si="21"/>
        <v>322</v>
      </c>
    </row>
    <row r="50" spans="13:50">
      <c r="M50" s="1362" t="str">
        <f t="shared" ca="1" si="10"/>
        <v>MKC_MPL払出計画</v>
      </c>
      <c r="N50" s="1362" t="str">
        <f ca="1">VLOOKUP(テーブル3[[#This Row],[列3]],テーブル1[[#All],[機種・部品]:[シート]],2,FALSE)</f>
        <v>MKC②</v>
      </c>
      <c r="O50" s="1362" t="str">
        <f ca="1">VLOOKUP(テーブル3[[#This Row],[列3]],テーブル1[[#All],[機種・部品]:[参照セル]],3,FALSE)</f>
        <v>$F$160:$AL$189</v>
      </c>
      <c r="P50" s="1363">
        <f t="shared" si="15"/>
        <v>5</v>
      </c>
      <c r="Q50" s="1364" t="str">
        <f ca="1">IF(OFFSET(テーブル1[[#Headers],[機種・部品]],P50,0)=0,"",OFFSET(テーブル1[[#Headers],[機種・部品]],P50,0))</f>
        <v>MKC_MPL</v>
      </c>
      <c r="R50" s="1363" t="str">
        <f t="shared" si="16"/>
        <v>払出計画</v>
      </c>
      <c r="S50" s="1365">
        <f t="shared" ca="1" si="11"/>
        <v>432</v>
      </c>
      <c r="T50" s="1363">
        <f t="shared" ca="1" si="22"/>
        <v>0</v>
      </c>
      <c r="U50" s="1363">
        <f t="shared" ca="1" si="22"/>
        <v>0</v>
      </c>
      <c r="V50" s="1363">
        <f t="shared" ca="1" si="22"/>
        <v>0</v>
      </c>
      <c r="W50" s="1363">
        <f t="shared" ca="1" si="22"/>
        <v>0</v>
      </c>
      <c r="X50" s="1363">
        <f t="shared" ca="1" si="22"/>
        <v>0</v>
      </c>
      <c r="Y50" s="1363">
        <f t="shared" ca="1" si="22"/>
        <v>108</v>
      </c>
      <c r="Z50" s="1363">
        <f t="shared" ca="1" si="22"/>
        <v>0</v>
      </c>
      <c r="AA50" s="1363">
        <f t="shared" ca="1" si="22"/>
        <v>0</v>
      </c>
      <c r="AB50" s="1363">
        <f t="shared" ca="1" si="22"/>
        <v>0</v>
      </c>
      <c r="AC50" s="1363">
        <f t="shared" ca="1" si="22"/>
        <v>0</v>
      </c>
      <c r="AD50" s="1363">
        <f t="shared" ca="1" si="22"/>
        <v>0</v>
      </c>
      <c r="AE50" s="1363">
        <f t="shared" ca="1" si="22"/>
        <v>108</v>
      </c>
      <c r="AF50" s="1363">
        <f t="shared" ca="1" si="22"/>
        <v>0</v>
      </c>
      <c r="AG50" s="1363">
        <f t="shared" ca="1" si="22"/>
        <v>0</v>
      </c>
      <c r="AH50" s="1363">
        <f t="shared" ca="1" si="22"/>
        <v>0</v>
      </c>
      <c r="AI50" s="1363">
        <f t="shared" ca="1" si="22"/>
        <v>0</v>
      </c>
      <c r="AJ50" s="1363">
        <f t="shared" ca="1" si="21"/>
        <v>0</v>
      </c>
      <c r="AK50" s="1363">
        <f t="shared" ca="1" si="21"/>
        <v>0</v>
      </c>
      <c r="AL50" s="1363">
        <f t="shared" ca="1" si="21"/>
        <v>108</v>
      </c>
      <c r="AM50" s="1363">
        <f t="shared" ca="1" si="21"/>
        <v>0</v>
      </c>
      <c r="AN50" s="1363">
        <f t="shared" ca="1" si="21"/>
        <v>0</v>
      </c>
      <c r="AO50" s="1363">
        <f t="shared" ca="1" si="21"/>
        <v>0</v>
      </c>
      <c r="AP50" s="1363">
        <f t="shared" ca="1" si="21"/>
        <v>0</v>
      </c>
      <c r="AQ50" s="1363">
        <f t="shared" ca="1" si="21"/>
        <v>0</v>
      </c>
      <c r="AR50" s="1363">
        <f t="shared" ca="1" si="21"/>
        <v>0</v>
      </c>
      <c r="AS50" s="1363">
        <f t="shared" ca="1" si="21"/>
        <v>0</v>
      </c>
      <c r="AT50" s="1363">
        <f t="shared" ca="1" si="21"/>
        <v>108</v>
      </c>
      <c r="AU50" s="1363">
        <f t="shared" ca="1" si="21"/>
        <v>0</v>
      </c>
      <c r="AV50" s="1363">
        <f t="shared" ca="1" si="21"/>
        <v>0</v>
      </c>
      <c r="AW50" s="1363">
        <f t="shared" ca="1" si="21"/>
        <v>0</v>
      </c>
      <c r="AX50" s="1363">
        <f t="shared" ca="1" si="21"/>
        <v>0</v>
      </c>
    </row>
    <row r="51" spans="13:50">
      <c r="M51" s="1362" t="str">
        <f t="shared" ca="1" si="10"/>
        <v>MKC_SWA仕上げ計画</v>
      </c>
      <c r="N51" s="1362" t="str">
        <f ca="1">VLOOKUP(テーブル3[[#This Row],[列3]],テーブル1[[#All],[機種・部品]:[シート]],2,FALSE)</f>
        <v>MKC②</v>
      </c>
      <c r="O51" s="1362" t="str">
        <f ca="1">VLOOKUP(テーブル3[[#This Row],[列3]],テーブル1[[#All],[機種・部品]:[参照セル]],3,FALSE)</f>
        <v>$F$160:$AL$189</v>
      </c>
      <c r="P51" s="1363">
        <f t="shared" si="15"/>
        <v>6</v>
      </c>
      <c r="Q51" s="1364" t="str">
        <f ca="1">IF(OFFSET(テーブル1[[#Headers],[機種・部品]],P51,0)=0,"",OFFSET(テーブル1[[#Headers],[機種・部品]],P51,0))</f>
        <v>MKC_SWA</v>
      </c>
      <c r="R51" s="1363" t="str">
        <f t="shared" si="16"/>
        <v>仕上げ計画</v>
      </c>
      <c r="S51" s="1365">
        <f t="shared" ca="1" si="11"/>
        <v>504</v>
      </c>
      <c r="T51" s="1363">
        <f t="shared" ca="1" si="22"/>
        <v>0</v>
      </c>
      <c r="U51" s="1363">
        <f t="shared" ca="1" si="22"/>
        <v>0</v>
      </c>
      <c r="V51" s="1363">
        <f t="shared" ca="1" si="22"/>
        <v>0</v>
      </c>
      <c r="W51" s="1363">
        <f t="shared" ca="1" si="22"/>
        <v>0</v>
      </c>
      <c r="X51" s="1363">
        <f t="shared" ca="1" si="22"/>
        <v>0</v>
      </c>
      <c r="Y51" s="1363">
        <f t="shared" ca="1" si="22"/>
        <v>48</v>
      </c>
      <c r="Z51" s="1363">
        <f t="shared" ca="1" si="22"/>
        <v>48</v>
      </c>
      <c r="AA51" s="1363">
        <f t="shared" ca="1" si="22"/>
        <v>48</v>
      </c>
      <c r="AB51" s="1363">
        <f t="shared" ca="1" si="22"/>
        <v>0</v>
      </c>
      <c r="AC51" s="1363">
        <f t="shared" ca="1" si="22"/>
        <v>0</v>
      </c>
      <c r="AD51" s="1363">
        <f t="shared" ca="1" si="22"/>
        <v>48</v>
      </c>
      <c r="AE51" s="1363">
        <f t="shared" ca="1" si="22"/>
        <v>48</v>
      </c>
      <c r="AF51" s="1363">
        <f t="shared" ca="1" si="22"/>
        <v>48</v>
      </c>
      <c r="AG51" s="1363">
        <f t="shared" ca="1" si="22"/>
        <v>48</v>
      </c>
      <c r="AH51" s="1363">
        <f t="shared" ca="1" si="22"/>
        <v>48</v>
      </c>
      <c r="AI51" s="1363">
        <f t="shared" ca="1" si="22"/>
        <v>0</v>
      </c>
      <c r="AJ51" s="1363">
        <f t="shared" ca="1" si="21"/>
        <v>0</v>
      </c>
      <c r="AK51" s="1363">
        <f t="shared" ca="1" si="21"/>
        <v>24</v>
      </c>
      <c r="AL51" s="1363">
        <f t="shared" ca="1" si="21"/>
        <v>0</v>
      </c>
      <c r="AM51" s="1363">
        <f t="shared" ca="1" si="21"/>
        <v>0</v>
      </c>
      <c r="AN51" s="1363">
        <f t="shared" ca="1" si="21"/>
        <v>0</v>
      </c>
      <c r="AO51" s="1363">
        <f t="shared" ca="1" si="21"/>
        <v>0</v>
      </c>
      <c r="AP51" s="1363">
        <f t="shared" ca="1" si="21"/>
        <v>0</v>
      </c>
      <c r="AQ51" s="1363">
        <f t="shared" ca="1" si="21"/>
        <v>0</v>
      </c>
      <c r="AR51" s="1363">
        <f t="shared" ca="1" si="21"/>
        <v>0</v>
      </c>
      <c r="AS51" s="1363">
        <f t="shared" ca="1" si="21"/>
        <v>48</v>
      </c>
      <c r="AT51" s="1363">
        <f t="shared" ca="1" si="21"/>
        <v>48</v>
      </c>
      <c r="AU51" s="1363">
        <f t="shared" ca="1" si="21"/>
        <v>0</v>
      </c>
      <c r="AV51" s="1363">
        <f t="shared" ca="1" si="21"/>
        <v>0</v>
      </c>
      <c r="AW51" s="1363">
        <f t="shared" ca="1" si="21"/>
        <v>0</v>
      </c>
      <c r="AX51" s="1363">
        <f t="shared" ca="1" si="21"/>
        <v>0</v>
      </c>
    </row>
    <row r="52" spans="13:50">
      <c r="M52" s="1362" t="str">
        <f t="shared" ca="1" si="10"/>
        <v>MKC_SWA仕上げ合格</v>
      </c>
      <c r="N52" s="1362" t="str">
        <f ca="1">VLOOKUP(テーブル3[[#This Row],[列3]],テーブル1[[#All],[機種・部品]:[シート]],2,FALSE)</f>
        <v>MKC②</v>
      </c>
      <c r="O52" s="1362" t="str">
        <f ca="1">VLOOKUP(テーブル3[[#This Row],[列3]],テーブル1[[#All],[機種・部品]:[参照セル]],3,FALSE)</f>
        <v>$F$160:$AL$189</v>
      </c>
      <c r="P52" s="1363">
        <f t="shared" si="15"/>
        <v>6</v>
      </c>
      <c r="Q52" s="1364" t="str">
        <f ca="1">IF(OFFSET(テーブル1[[#Headers],[機種・部品]],P52,0)=0,"",OFFSET(テーブル1[[#Headers],[機種・部品]],P52,0))</f>
        <v>MKC_SWA</v>
      </c>
      <c r="R52" s="1363" t="str">
        <f t="shared" si="16"/>
        <v>仕上げ合格</v>
      </c>
      <c r="S52" s="1365">
        <f t="shared" ca="1" si="11"/>
        <v>312</v>
      </c>
      <c r="T52" s="1363">
        <f t="shared" ca="1" si="22"/>
        <v>0</v>
      </c>
      <c r="U52" s="1363">
        <f t="shared" ca="1" si="22"/>
        <v>0</v>
      </c>
      <c r="V52" s="1363">
        <f t="shared" ca="1" si="22"/>
        <v>0</v>
      </c>
      <c r="W52" s="1363">
        <f t="shared" ca="1" si="22"/>
        <v>0</v>
      </c>
      <c r="X52" s="1363">
        <f t="shared" ca="1" si="22"/>
        <v>0</v>
      </c>
      <c r="Y52" s="1363">
        <f t="shared" ca="1" si="22"/>
        <v>0</v>
      </c>
      <c r="Z52" s="1363">
        <f t="shared" ca="1" si="22"/>
        <v>120</v>
      </c>
      <c r="AA52" s="1363">
        <f t="shared" ca="1" si="22"/>
        <v>0</v>
      </c>
      <c r="AB52" s="1363">
        <f t="shared" ca="1" si="22"/>
        <v>0</v>
      </c>
      <c r="AC52" s="1363">
        <f t="shared" ca="1" si="22"/>
        <v>0</v>
      </c>
      <c r="AD52" s="1363">
        <f t="shared" ca="1" si="22"/>
        <v>0</v>
      </c>
      <c r="AE52" s="1363">
        <f t="shared" ca="1" si="22"/>
        <v>0</v>
      </c>
      <c r="AF52" s="1363">
        <f t="shared" ca="1" si="22"/>
        <v>72</v>
      </c>
      <c r="AG52" s="1363">
        <f t="shared" ca="1" si="22"/>
        <v>0</v>
      </c>
      <c r="AH52" s="1363">
        <f t="shared" ca="1" si="22"/>
        <v>0</v>
      </c>
      <c r="AI52" s="1363">
        <f t="shared" ca="1" si="22"/>
        <v>0</v>
      </c>
      <c r="AJ52" s="1363">
        <f t="shared" ca="1" si="21"/>
        <v>0</v>
      </c>
      <c r="AK52" s="1363">
        <f t="shared" ca="1" si="21"/>
        <v>0</v>
      </c>
      <c r="AL52" s="1363">
        <f t="shared" ca="1" si="21"/>
        <v>0</v>
      </c>
      <c r="AM52" s="1363">
        <f t="shared" ca="1" si="21"/>
        <v>0</v>
      </c>
      <c r="AN52" s="1363">
        <f t="shared" ca="1" si="21"/>
        <v>24</v>
      </c>
      <c r="AO52" s="1363">
        <f t="shared" ca="1" si="21"/>
        <v>0</v>
      </c>
      <c r="AP52" s="1363">
        <f t="shared" ca="1" si="21"/>
        <v>0</v>
      </c>
      <c r="AQ52" s="1363">
        <f t="shared" ca="1" si="21"/>
        <v>0</v>
      </c>
      <c r="AR52" s="1363">
        <f t="shared" ca="1" si="21"/>
        <v>0</v>
      </c>
      <c r="AS52" s="1363">
        <f t="shared" ca="1" si="21"/>
        <v>48</v>
      </c>
      <c r="AT52" s="1363">
        <f t="shared" ca="1" si="21"/>
        <v>48</v>
      </c>
      <c r="AU52" s="1363">
        <f t="shared" ca="1" si="21"/>
        <v>0</v>
      </c>
      <c r="AV52" s="1363">
        <f t="shared" ca="1" si="21"/>
        <v>0</v>
      </c>
      <c r="AW52" s="1363">
        <f t="shared" ca="1" si="21"/>
        <v>0</v>
      </c>
      <c r="AX52" s="1363">
        <f t="shared" ca="1" si="21"/>
        <v>0</v>
      </c>
    </row>
    <row r="53" spans="13:50">
      <c r="M53" s="1362" t="str">
        <f t="shared" ca="1" si="10"/>
        <v>MKC_SWA良品計画</v>
      </c>
      <c r="N53" s="1362" t="str">
        <f ca="1">VLOOKUP(テーブル3[[#This Row],[列3]],テーブル1[[#All],[機種・部品]:[シート]],2,FALSE)</f>
        <v>MKC②</v>
      </c>
      <c r="O53" s="1362" t="str">
        <f ca="1">VLOOKUP(テーブル3[[#This Row],[列3]],テーブル1[[#All],[機種・部品]:[参照セル]],3,FALSE)</f>
        <v>$F$160:$AL$189</v>
      </c>
      <c r="P53" s="1363">
        <f t="shared" si="15"/>
        <v>6</v>
      </c>
      <c r="Q53" s="1364" t="str">
        <f ca="1">IF(OFFSET(テーブル1[[#Headers],[機種・部品]],P53,0)=0,"",OFFSET(テーブル1[[#Headers],[機種・部品]],P53,0))</f>
        <v>MKC_SWA</v>
      </c>
      <c r="R53" s="1363" t="str">
        <f t="shared" si="16"/>
        <v>良品計画</v>
      </c>
      <c r="S53" s="1365">
        <f t="shared" ca="1" si="11"/>
        <v>810</v>
      </c>
      <c r="T53" s="1363">
        <f t="shared" ca="1" si="22"/>
        <v>0</v>
      </c>
      <c r="U53" s="1363">
        <f t="shared" ca="1" si="22"/>
        <v>0</v>
      </c>
      <c r="V53" s="1363">
        <f t="shared" ca="1" si="22"/>
        <v>0</v>
      </c>
      <c r="W53" s="1363">
        <f t="shared" ca="1" si="22"/>
        <v>0</v>
      </c>
      <c r="X53" s="1363">
        <f t="shared" ca="1" si="22"/>
        <v>0</v>
      </c>
      <c r="Y53" s="1363">
        <f t="shared" ca="1" si="22"/>
        <v>0</v>
      </c>
      <c r="Z53" s="1363">
        <f t="shared" ca="1" si="22"/>
        <v>0</v>
      </c>
      <c r="AA53" s="1363">
        <f t="shared" ca="1" si="22"/>
        <v>0</v>
      </c>
      <c r="AB53" s="1363">
        <f t="shared" ca="1" si="22"/>
        <v>140</v>
      </c>
      <c r="AC53" s="1363">
        <f t="shared" ca="1" si="22"/>
        <v>140</v>
      </c>
      <c r="AD53" s="1363">
        <f t="shared" ca="1" si="22"/>
        <v>30</v>
      </c>
      <c r="AE53" s="1363">
        <f t="shared" ca="1" si="22"/>
        <v>0</v>
      </c>
      <c r="AF53" s="1363">
        <f t="shared" ca="1" si="22"/>
        <v>0</v>
      </c>
      <c r="AG53" s="1363">
        <f t="shared" ca="1" si="22"/>
        <v>0</v>
      </c>
      <c r="AH53" s="1363">
        <f t="shared" ca="1" si="22"/>
        <v>0</v>
      </c>
      <c r="AI53" s="1363">
        <f t="shared" ref="AI53:AX68" ca="1" si="23">IFERROR(VLOOKUP($M53,INDIRECT($N53&amp;"!"&amp;$O53,TRUE),AI$5+$T$3,FALSE),"")</f>
        <v>0</v>
      </c>
      <c r="AJ53" s="1363">
        <f t="shared" ca="1" si="23"/>
        <v>0</v>
      </c>
      <c r="AK53" s="1363">
        <f t="shared" ca="1" si="23"/>
        <v>0</v>
      </c>
      <c r="AL53" s="1363">
        <f t="shared" ca="1" si="23"/>
        <v>0</v>
      </c>
      <c r="AM53" s="1363">
        <f t="shared" ca="1" si="23"/>
        <v>0</v>
      </c>
      <c r="AN53" s="1363">
        <f t="shared" ca="1" si="23"/>
        <v>0</v>
      </c>
      <c r="AO53" s="1363">
        <f t="shared" ca="1" si="23"/>
        <v>0</v>
      </c>
      <c r="AP53" s="1363">
        <f t="shared" ca="1" si="23"/>
        <v>0</v>
      </c>
      <c r="AQ53" s="1363">
        <f t="shared" ca="1" si="23"/>
        <v>0</v>
      </c>
      <c r="AR53" s="1363">
        <f t="shared" ca="1" si="23"/>
        <v>40</v>
      </c>
      <c r="AS53" s="1363">
        <f t="shared" ca="1" si="23"/>
        <v>100</v>
      </c>
      <c r="AT53" s="1363">
        <f t="shared" ca="1" si="23"/>
        <v>170</v>
      </c>
      <c r="AU53" s="1363">
        <f t="shared" ca="1" si="23"/>
        <v>90</v>
      </c>
      <c r="AV53" s="1363">
        <f t="shared" ca="1" si="23"/>
        <v>0</v>
      </c>
      <c r="AW53" s="1363">
        <f t="shared" ca="1" si="23"/>
        <v>0</v>
      </c>
      <c r="AX53" s="1363">
        <f t="shared" ca="1" si="23"/>
        <v>100</v>
      </c>
    </row>
    <row r="54" spans="13:50">
      <c r="M54" s="1362" t="str">
        <f t="shared" ca="1" si="10"/>
        <v>MKC_SWA良品実績</v>
      </c>
      <c r="N54" s="1362" t="str">
        <f ca="1">VLOOKUP(テーブル3[[#This Row],[列3]],テーブル1[[#All],[機種・部品]:[シート]],2,FALSE)</f>
        <v>MKC②</v>
      </c>
      <c r="O54" s="1362" t="str">
        <f ca="1">VLOOKUP(テーブル3[[#This Row],[列3]],テーブル1[[#All],[機種・部品]:[参照セル]],3,FALSE)</f>
        <v>$F$160:$AL$189</v>
      </c>
      <c r="P54" s="1363">
        <f t="shared" si="15"/>
        <v>6</v>
      </c>
      <c r="Q54" s="1364" t="str">
        <f ca="1">IF(OFFSET(テーブル1[[#Headers],[機種・部品]],P54,0)=0,"",OFFSET(テーブル1[[#Headers],[機種・部品]],P54,0))</f>
        <v>MKC_SWA</v>
      </c>
      <c r="R54" s="1363" t="str">
        <f t="shared" si="16"/>
        <v>良品実績</v>
      </c>
      <c r="S54" s="1365">
        <f t="shared" ca="1" si="11"/>
        <v>791</v>
      </c>
      <c r="T54" s="1363">
        <f t="shared" ref="T54:AI69" ca="1" si="24">IFERROR(VLOOKUP($M54,INDIRECT($N54&amp;"!"&amp;$O54,TRUE),T$5+$T$3,FALSE),"")</f>
        <v>0</v>
      </c>
      <c r="U54" s="1363">
        <f t="shared" ca="1" si="24"/>
        <v>0</v>
      </c>
      <c r="V54" s="1363">
        <f t="shared" ca="1" si="24"/>
        <v>0</v>
      </c>
      <c r="W54" s="1363">
        <f t="shared" ca="1" si="24"/>
        <v>0</v>
      </c>
      <c r="X54" s="1363">
        <f t="shared" ca="1" si="24"/>
        <v>0</v>
      </c>
      <c r="Y54" s="1363">
        <f t="shared" ca="1" si="24"/>
        <v>0</v>
      </c>
      <c r="Z54" s="1363">
        <f t="shared" ca="1" si="24"/>
        <v>0</v>
      </c>
      <c r="AA54" s="1363">
        <f t="shared" ca="1" si="24"/>
        <v>0</v>
      </c>
      <c r="AB54" s="1363">
        <f t="shared" ca="1" si="24"/>
        <v>114</v>
      </c>
      <c r="AC54" s="1363">
        <f t="shared" ca="1" si="24"/>
        <v>126</v>
      </c>
      <c r="AD54" s="1363">
        <f t="shared" ca="1" si="24"/>
        <v>51</v>
      </c>
      <c r="AE54" s="1363">
        <f t="shared" ca="1" si="24"/>
        <v>0</v>
      </c>
      <c r="AF54" s="1363">
        <f t="shared" ca="1" si="24"/>
        <v>0</v>
      </c>
      <c r="AG54" s="1363">
        <f t="shared" ca="1" si="24"/>
        <v>0</v>
      </c>
      <c r="AH54" s="1363">
        <f t="shared" ca="1" si="24"/>
        <v>0</v>
      </c>
      <c r="AI54" s="1363">
        <f t="shared" ca="1" si="24"/>
        <v>0</v>
      </c>
      <c r="AJ54" s="1363">
        <f t="shared" ca="1" si="23"/>
        <v>0</v>
      </c>
      <c r="AK54" s="1363">
        <f t="shared" ca="1" si="23"/>
        <v>0</v>
      </c>
      <c r="AL54" s="1363">
        <f t="shared" ca="1" si="23"/>
        <v>0</v>
      </c>
      <c r="AM54" s="1363">
        <f t="shared" ca="1" si="23"/>
        <v>0</v>
      </c>
      <c r="AN54" s="1363">
        <f t="shared" ca="1" si="23"/>
        <v>0</v>
      </c>
      <c r="AO54" s="1363">
        <f t="shared" ca="1" si="23"/>
        <v>0</v>
      </c>
      <c r="AP54" s="1363">
        <f t="shared" ca="1" si="23"/>
        <v>0</v>
      </c>
      <c r="AQ54" s="1363">
        <f t="shared" ca="1" si="23"/>
        <v>0</v>
      </c>
      <c r="AR54" s="1363">
        <f t="shared" ca="1" si="23"/>
        <v>40</v>
      </c>
      <c r="AS54" s="1363">
        <f t="shared" ca="1" si="23"/>
        <v>100</v>
      </c>
      <c r="AT54" s="1363">
        <f t="shared" ca="1" si="23"/>
        <v>170</v>
      </c>
      <c r="AU54" s="1363">
        <f t="shared" ca="1" si="23"/>
        <v>90</v>
      </c>
      <c r="AV54" s="1363">
        <f t="shared" ca="1" si="23"/>
        <v>0</v>
      </c>
      <c r="AW54" s="1363">
        <f t="shared" ca="1" si="23"/>
        <v>0</v>
      </c>
      <c r="AX54" s="1363">
        <f t="shared" ca="1" si="23"/>
        <v>100</v>
      </c>
    </row>
    <row r="55" spans="13:50">
      <c r="M55" s="1362" t="str">
        <f t="shared" ca="1" si="10"/>
        <v>MKC_SWA完成品在庫</v>
      </c>
      <c r="N55" s="1362" t="str">
        <f ca="1">VLOOKUP(テーブル3[[#This Row],[列3]],テーブル1[[#All],[機種・部品]:[シート]],2,FALSE)</f>
        <v>MKC②</v>
      </c>
      <c r="O55" s="1362" t="str">
        <f ca="1">VLOOKUP(テーブル3[[#This Row],[列3]],テーブル1[[#All],[機種・部品]:[参照セル]],3,FALSE)</f>
        <v>$F$160:$AL$189</v>
      </c>
      <c r="P55" s="1363">
        <f t="shared" si="15"/>
        <v>6</v>
      </c>
      <c r="Q55" s="1364" t="str">
        <f ca="1">IF(OFFSET(テーブル1[[#Headers],[機種・部品]],P55,0)=0,"",OFFSET(テーブル1[[#Headers],[機種・部品]],P55,0))</f>
        <v>MKC_SWA</v>
      </c>
      <c r="R55" s="1363" t="str">
        <f t="shared" si="16"/>
        <v>完成品在庫</v>
      </c>
      <c r="S55" s="1365">
        <f t="shared" ca="1" si="11"/>
        <v>8784</v>
      </c>
      <c r="T55" s="1363">
        <f t="shared" ca="1" si="24"/>
        <v>312</v>
      </c>
      <c r="U55" s="1363">
        <f t="shared" ca="1" si="24"/>
        <v>312</v>
      </c>
      <c r="V55" s="1363">
        <f t="shared" ca="1" si="24"/>
        <v>312</v>
      </c>
      <c r="W55" s="1363">
        <f t="shared" ca="1" si="24"/>
        <v>312</v>
      </c>
      <c r="X55" s="1363">
        <f t="shared" ca="1" si="24"/>
        <v>312</v>
      </c>
      <c r="Y55" s="1363">
        <f t="shared" ca="1" si="24"/>
        <v>288</v>
      </c>
      <c r="Z55" s="1363">
        <f t="shared" ca="1" si="24"/>
        <v>384</v>
      </c>
      <c r="AA55" s="1363">
        <f t="shared" ca="1" si="24"/>
        <v>360</v>
      </c>
      <c r="AB55" s="1363">
        <f t="shared" ca="1" si="24"/>
        <v>360</v>
      </c>
      <c r="AC55" s="1363">
        <f t="shared" ca="1" si="24"/>
        <v>360</v>
      </c>
      <c r="AD55" s="1363">
        <f t="shared" ca="1" si="24"/>
        <v>336</v>
      </c>
      <c r="AE55" s="1363">
        <f t="shared" ca="1" si="24"/>
        <v>312</v>
      </c>
      <c r="AF55" s="1363">
        <f t="shared" ca="1" si="24"/>
        <v>360</v>
      </c>
      <c r="AG55" s="1363">
        <f t="shared" ca="1" si="24"/>
        <v>336</v>
      </c>
      <c r="AH55" s="1363">
        <f t="shared" ca="1" si="24"/>
        <v>312</v>
      </c>
      <c r="AI55" s="1363">
        <f t="shared" ca="1" si="24"/>
        <v>312</v>
      </c>
      <c r="AJ55" s="1363">
        <f t="shared" ca="1" si="23"/>
        <v>312</v>
      </c>
      <c r="AK55" s="1363">
        <f t="shared" ca="1" si="23"/>
        <v>288</v>
      </c>
      <c r="AL55" s="1363">
        <f t="shared" ca="1" si="23"/>
        <v>264</v>
      </c>
      <c r="AM55" s="1363">
        <f t="shared" ca="1" si="23"/>
        <v>240</v>
      </c>
      <c r="AN55" s="1363">
        <f t="shared" ca="1" si="23"/>
        <v>240</v>
      </c>
      <c r="AO55" s="1363">
        <f t="shared" ca="1" si="23"/>
        <v>216</v>
      </c>
      <c r="AP55" s="1363">
        <f t="shared" ca="1" si="23"/>
        <v>216</v>
      </c>
      <c r="AQ55" s="1363">
        <f t="shared" ca="1" si="23"/>
        <v>216</v>
      </c>
      <c r="AR55" s="1363">
        <f t="shared" ca="1" si="23"/>
        <v>192</v>
      </c>
      <c r="AS55" s="1363">
        <f t="shared" ca="1" si="23"/>
        <v>216</v>
      </c>
      <c r="AT55" s="1363">
        <f t="shared" ca="1" si="23"/>
        <v>240</v>
      </c>
      <c r="AU55" s="1363">
        <f t="shared" ca="1" si="23"/>
        <v>216</v>
      </c>
      <c r="AV55" s="1363">
        <f t="shared" ca="1" si="23"/>
        <v>216</v>
      </c>
      <c r="AW55" s="1363">
        <f t="shared" ca="1" si="23"/>
        <v>216</v>
      </c>
      <c r="AX55" s="1363">
        <f t="shared" ca="1" si="23"/>
        <v>216</v>
      </c>
    </row>
    <row r="56" spans="13:50">
      <c r="M56" s="1362" t="str">
        <f t="shared" ca="1" si="10"/>
        <v>MKC_SWAＧＤＣ仕掛在庫</v>
      </c>
      <c r="N56" s="1362" t="str">
        <f ca="1">VLOOKUP(テーブル3[[#This Row],[列3]],テーブル1[[#All],[機種・部品]:[シート]],2,FALSE)</f>
        <v>MKC②</v>
      </c>
      <c r="O56" s="1362" t="str">
        <f ca="1">VLOOKUP(テーブル3[[#This Row],[列3]],テーブル1[[#All],[機種・部品]:[参照セル]],3,FALSE)</f>
        <v>$F$160:$AL$189</v>
      </c>
      <c r="P56" s="1363">
        <f t="shared" si="15"/>
        <v>6</v>
      </c>
      <c r="Q56" s="1364" t="str">
        <f ca="1">IF(OFFSET(テーブル1[[#Headers],[機種・部品]],P56,0)=0,"",OFFSET(テーブル1[[#Headers],[機種・部品]],P56,0))</f>
        <v>MKC_SWA</v>
      </c>
      <c r="R56" s="1363" t="str">
        <f t="shared" si="16"/>
        <v>ＧＤＣ仕掛在庫</v>
      </c>
      <c r="S56" s="1365">
        <f t="shared" ca="1" si="11"/>
        <v>6089</v>
      </c>
      <c r="T56" s="1363">
        <f t="shared" ca="1" si="24"/>
        <v>131</v>
      </c>
      <c r="U56" s="1363">
        <f t="shared" ca="1" si="24"/>
        <v>131</v>
      </c>
      <c r="V56" s="1363">
        <f t="shared" ca="1" si="24"/>
        <v>131</v>
      </c>
      <c r="W56" s="1363">
        <f t="shared" ca="1" si="24"/>
        <v>131</v>
      </c>
      <c r="X56" s="1363">
        <f t="shared" ca="1" si="24"/>
        <v>131</v>
      </c>
      <c r="Y56" s="1363">
        <f t="shared" ca="1" si="24"/>
        <v>179</v>
      </c>
      <c r="Z56" s="1363">
        <f t="shared" ca="1" si="24"/>
        <v>107</v>
      </c>
      <c r="AA56" s="1363">
        <f t="shared" ca="1" si="24"/>
        <v>107</v>
      </c>
      <c r="AB56" s="1363">
        <f t="shared" ca="1" si="24"/>
        <v>107</v>
      </c>
      <c r="AC56" s="1363">
        <f t="shared" ca="1" si="24"/>
        <v>107</v>
      </c>
      <c r="AD56" s="1363">
        <f t="shared" ca="1" si="24"/>
        <v>107</v>
      </c>
      <c r="AE56" s="1363">
        <f t="shared" ca="1" si="24"/>
        <v>107</v>
      </c>
      <c r="AF56" s="1363">
        <f t="shared" ca="1" si="24"/>
        <v>35</v>
      </c>
      <c r="AG56" s="1363">
        <f t="shared" ca="1" si="24"/>
        <v>131</v>
      </c>
      <c r="AH56" s="1363">
        <f t="shared" ca="1" si="24"/>
        <v>131</v>
      </c>
      <c r="AI56" s="1363">
        <f t="shared" ca="1" si="24"/>
        <v>131</v>
      </c>
      <c r="AJ56" s="1363">
        <f t="shared" ca="1" si="23"/>
        <v>131</v>
      </c>
      <c r="AK56" s="1363">
        <f t="shared" ca="1" si="23"/>
        <v>227</v>
      </c>
      <c r="AL56" s="1363">
        <f t="shared" ca="1" si="23"/>
        <v>227</v>
      </c>
      <c r="AM56" s="1363">
        <f t="shared" ca="1" si="23"/>
        <v>322</v>
      </c>
      <c r="AN56" s="1363">
        <f t="shared" ca="1" si="23"/>
        <v>298</v>
      </c>
      <c r="AO56" s="1363">
        <f t="shared" ca="1" si="23"/>
        <v>298</v>
      </c>
      <c r="AP56" s="1363">
        <f t="shared" ca="1" si="23"/>
        <v>298</v>
      </c>
      <c r="AQ56" s="1363">
        <f t="shared" ca="1" si="23"/>
        <v>298</v>
      </c>
      <c r="AR56" s="1363">
        <f t="shared" ca="1" si="23"/>
        <v>298</v>
      </c>
      <c r="AS56" s="1363">
        <f t="shared" ca="1" si="23"/>
        <v>298</v>
      </c>
      <c r="AT56" s="1363">
        <f t="shared" ca="1" si="23"/>
        <v>298</v>
      </c>
      <c r="AU56" s="1363">
        <f t="shared" ca="1" si="23"/>
        <v>298</v>
      </c>
      <c r="AV56" s="1363">
        <f t="shared" ca="1" si="23"/>
        <v>298</v>
      </c>
      <c r="AW56" s="1363">
        <f t="shared" ca="1" si="23"/>
        <v>298</v>
      </c>
      <c r="AX56" s="1363">
        <f t="shared" ca="1" si="23"/>
        <v>298</v>
      </c>
    </row>
    <row r="57" spans="13:50">
      <c r="M57" s="1362" t="str">
        <f t="shared" ca="1" si="10"/>
        <v>MKC_SWAメーカー在庫</v>
      </c>
      <c r="N57" s="1362" t="str">
        <f ca="1">VLOOKUP(テーブル3[[#This Row],[列3]],テーブル1[[#All],[機種・部品]:[シート]],2,FALSE)</f>
        <v>MKC②</v>
      </c>
      <c r="O57" s="1362" t="str">
        <f ca="1">VLOOKUP(テーブル3[[#This Row],[列3]],テーブル1[[#All],[機種・部品]:[参照セル]],3,FALSE)</f>
        <v>$F$160:$AL$189</v>
      </c>
      <c r="P57" s="1363">
        <f t="shared" si="15"/>
        <v>6</v>
      </c>
      <c r="Q57" s="1364" t="str">
        <f ca="1">IF(OFFSET(テーブル1[[#Headers],[機種・部品]],P57,0)=0,"",OFFSET(テーブル1[[#Headers],[機種・部品]],P57,0))</f>
        <v>MKC_SWA</v>
      </c>
      <c r="R57" s="1363" t="str">
        <f t="shared" si="16"/>
        <v>メーカー在庫</v>
      </c>
      <c r="S57" s="1365">
        <f t="shared" ca="1" si="11"/>
        <v>2272</v>
      </c>
      <c r="T57" s="1363">
        <f t="shared" ca="1" si="24"/>
        <v>96</v>
      </c>
      <c r="U57" s="1363">
        <f t="shared" ca="1" si="24"/>
        <v>96</v>
      </c>
      <c r="V57" s="1363">
        <f t="shared" ca="1" si="24"/>
        <v>96</v>
      </c>
      <c r="W57" s="1363">
        <f t="shared" ca="1" si="24"/>
        <v>96</v>
      </c>
      <c r="X57" s="1363">
        <f t="shared" ca="1" si="24"/>
        <v>96</v>
      </c>
      <c r="Y57" s="1363">
        <f t="shared" ca="1" si="24"/>
        <v>48</v>
      </c>
      <c r="Z57" s="1363">
        <f t="shared" ca="1" si="24"/>
        <v>0</v>
      </c>
      <c r="AA57" s="1363">
        <f t="shared" ca="1" si="24"/>
        <v>0</v>
      </c>
      <c r="AB57" s="1363">
        <f t="shared" ca="1" si="24"/>
        <v>0</v>
      </c>
      <c r="AC57" s="1363">
        <f t="shared" ca="1" si="24"/>
        <v>0</v>
      </c>
      <c r="AD57" s="1363">
        <f t="shared" ca="1" si="24"/>
        <v>96</v>
      </c>
      <c r="AE57" s="1363">
        <f t="shared" ca="1" si="24"/>
        <v>287</v>
      </c>
      <c r="AF57" s="1363">
        <f t="shared" ca="1" si="24"/>
        <v>287</v>
      </c>
      <c r="AG57" s="1363">
        <f t="shared" ca="1" si="24"/>
        <v>191</v>
      </c>
      <c r="AH57" s="1363">
        <f t="shared" ca="1" si="24"/>
        <v>191</v>
      </c>
      <c r="AI57" s="1363">
        <f t="shared" ca="1" si="24"/>
        <v>191</v>
      </c>
      <c r="AJ57" s="1363">
        <f t="shared" ca="1" si="23"/>
        <v>191</v>
      </c>
      <c r="AK57" s="1363">
        <f t="shared" ca="1" si="23"/>
        <v>95</v>
      </c>
      <c r="AL57" s="1363">
        <f t="shared" ca="1" si="23"/>
        <v>95</v>
      </c>
      <c r="AM57" s="1363">
        <f t="shared" ca="1" si="23"/>
        <v>0</v>
      </c>
      <c r="AN57" s="1363">
        <f t="shared" ca="1" si="23"/>
        <v>0</v>
      </c>
      <c r="AO57" s="1363">
        <f t="shared" ca="1" si="23"/>
        <v>0</v>
      </c>
      <c r="AP57" s="1363">
        <f t="shared" ca="1" si="23"/>
        <v>0</v>
      </c>
      <c r="AQ57" s="1363">
        <f t="shared" ca="1" si="23"/>
        <v>0</v>
      </c>
      <c r="AR57" s="1363">
        <f t="shared" ca="1" si="23"/>
        <v>0</v>
      </c>
      <c r="AS57" s="1363">
        <f t="shared" ca="1" si="23"/>
        <v>-48</v>
      </c>
      <c r="AT57" s="1363">
        <f t="shared" ca="1" si="23"/>
        <v>-24</v>
      </c>
      <c r="AU57" s="1363">
        <f t="shared" ca="1" si="23"/>
        <v>48</v>
      </c>
      <c r="AV57" s="1363">
        <f t="shared" ca="1" si="23"/>
        <v>48</v>
      </c>
      <c r="AW57" s="1363">
        <f t="shared" ca="1" si="23"/>
        <v>48</v>
      </c>
      <c r="AX57" s="1363">
        <f t="shared" ca="1" si="23"/>
        <v>48</v>
      </c>
    </row>
    <row r="58" spans="13:50">
      <c r="M58" s="1362" t="str">
        <f t="shared" ca="1" si="10"/>
        <v>MKC_SWA鋳造領域在庫</v>
      </c>
      <c r="N58" s="1362" t="str">
        <f ca="1">VLOOKUP(テーブル3[[#This Row],[列3]],テーブル1[[#All],[機種・部品]:[シート]],2,FALSE)</f>
        <v>MKC②</v>
      </c>
      <c r="O58" s="1362" t="str">
        <f ca="1">VLOOKUP(テーブル3[[#This Row],[列3]],テーブル1[[#All],[機種・部品]:[参照セル]],3,FALSE)</f>
        <v>$F$160:$AL$189</v>
      </c>
      <c r="P58" s="1363">
        <f t="shared" si="15"/>
        <v>6</v>
      </c>
      <c r="Q58" s="1364" t="str">
        <f ca="1">IF(OFFSET(テーブル1[[#Headers],[機種・部品]],P58,0)=0,"",OFFSET(テーブル1[[#Headers],[機種・部品]],P58,0))</f>
        <v>MKC_SWA</v>
      </c>
      <c r="R58" s="1363" t="str">
        <f t="shared" si="16"/>
        <v>鋳造領域在庫</v>
      </c>
      <c r="S58" s="1365">
        <f t="shared" ca="1" si="11"/>
        <v>2171</v>
      </c>
      <c r="T58" s="1363">
        <f t="shared" ca="1" si="24"/>
        <v>0</v>
      </c>
      <c r="U58" s="1363">
        <f t="shared" ca="1" si="24"/>
        <v>0</v>
      </c>
      <c r="V58" s="1363">
        <f t="shared" ca="1" si="24"/>
        <v>0</v>
      </c>
      <c r="W58" s="1363">
        <f t="shared" ca="1" si="24"/>
        <v>0</v>
      </c>
      <c r="X58" s="1363">
        <f t="shared" ca="1" si="24"/>
        <v>0</v>
      </c>
      <c r="Y58" s="1363">
        <f t="shared" ca="1" si="24"/>
        <v>0</v>
      </c>
      <c r="Z58" s="1363">
        <f t="shared" ca="1" si="24"/>
        <v>0</v>
      </c>
      <c r="AA58" s="1363">
        <f t="shared" ca="1" si="24"/>
        <v>0</v>
      </c>
      <c r="AB58" s="1363">
        <f t="shared" ca="1" si="24"/>
        <v>114</v>
      </c>
      <c r="AC58" s="1363">
        <f t="shared" ca="1" si="24"/>
        <v>240</v>
      </c>
      <c r="AD58" s="1363">
        <f t="shared" ca="1" si="24"/>
        <v>195</v>
      </c>
      <c r="AE58" s="1363">
        <f t="shared" ca="1" si="24"/>
        <v>4</v>
      </c>
      <c r="AF58" s="1363">
        <f t="shared" ca="1" si="24"/>
        <v>4</v>
      </c>
      <c r="AG58" s="1363">
        <f t="shared" ca="1" si="24"/>
        <v>4</v>
      </c>
      <c r="AH58" s="1363">
        <f t="shared" ca="1" si="24"/>
        <v>4</v>
      </c>
      <c r="AI58" s="1363">
        <f t="shared" ca="1" si="24"/>
        <v>4</v>
      </c>
      <c r="AJ58" s="1363">
        <f t="shared" ca="1" si="23"/>
        <v>4</v>
      </c>
      <c r="AK58" s="1363">
        <f t="shared" ca="1" si="23"/>
        <v>4</v>
      </c>
      <c r="AL58" s="1363">
        <f t="shared" ca="1" si="23"/>
        <v>4</v>
      </c>
      <c r="AM58" s="1363">
        <f t="shared" ca="1" si="23"/>
        <v>4</v>
      </c>
      <c r="AN58" s="1363">
        <f t="shared" ca="1" si="23"/>
        <v>4</v>
      </c>
      <c r="AO58" s="1363">
        <f t="shared" ca="1" si="23"/>
        <v>4</v>
      </c>
      <c r="AP58" s="1363">
        <f t="shared" ca="1" si="23"/>
        <v>4</v>
      </c>
      <c r="AQ58" s="1363">
        <f t="shared" ca="1" si="23"/>
        <v>4</v>
      </c>
      <c r="AR58" s="1363">
        <f t="shared" ca="1" si="23"/>
        <v>44</v>
      </c>
      <c r="AS58" s="1363">
        <f t="shared" ca="1" si="23"/>
        <v>144</v>
      </c>
      <c r="AT58" s="1363">
        <f t="shared" ca="1" si="23"/>
        <v>242</v>
      </c>
      <c r="AU58" s="1363">
        <f t="shared" ca="1" si="23"/>
        <v>260</v>
      </c>
      <c r="AV58" s="1363">
        <f t="shared" ca="1" si="23"/>
        <v>260</v>
      </c>
      <c r="AW58" s="1363">
        <f t="shared" ca="1" si="23"/>
        <v>260</v>
      </c>
      <c r="AX58" s="1363">
        <f t="shared" ca="1" si="23"/>
        <v>360</v>
      </c>
    </row>
    <row r="59" spans="13:50">
      <c r="M59" s="1362" t="str">
        <f t="shared" ca="1" si="10"/>
        <v>MKC_SWA払出計画</v>
      </c>
      <c r="N59" s="1362" t="str">
        <f ca="1">VLOOKUP(テーブル3[[#This Row],[列3]],テーブル1[[#All],[機種・部品]:[シート]],2,FALSE)</f>
        <v>MKC②</v>
      </c>
      <c r="O59" s="1362" t="str">
        <f ca="1">VLOOKUP(テーブル3[[#This Row],[列3]],テーブル1[[#All],[機種・部品]:[参照セル]],3,FALSE)</f>
        <v>$F$160:$AL$189</v>
      </c>
      <c r="P59" s="1363">
        <f t="shared" si="15"/>
        <v>6</v>
      </c>
      <c r="Q59" s="1364" t="str">
        <f ca="1">IF(OFFSET(テーブル1[[#Headers],[機種・部品]],P59,0)=0,"",OFFSET(テーブル1[[#Headers],[機種・部品]],P59,0))</f>
        <v>MKC_SWA</v>
      </c>
      <c r="R59" s="1363" t="str">
        <f t="shared" si="16"/>
        <v>払出計画</v>
      </c>
      <c r="S59" s="1365">
        <f t="shared" ca="1" si="11"/>
        <v>408</v>
      </c>
      <c r="T59" s="1363">
        <f t="shared" ca="1" si="24"/>
        <v>0</v>
      </c>
      <c r="U59" s="1363">
        <f t="shared" ca="1" si="24"/>
        <v>0</v>
      </c>
      <c r="V59" s="1363">
        <f t="shared" ca="1" si="24"/>
        <v>0</v>
      </c>
      <c r="W59" s="1363">
        <f t="shared" ca="1" si="24"/>
        <v>0</v>
      </c>
      <c r="X59" s="1363">
        <f t="shared" ca="1" si="24"/>
        <v>0</v>
      </c>
      <c r="Y59" s="1363">
        <f t="shared" ca="1" si="24"/>
        <v>24</v>
      </c>
      <c r="Z59" s="1363">
        <f t="shared" ca="1" si="24"/>
        <v>24</v>
      </c>
      <c r="AA59" s="1363">
        <f t="shared" ca="1" si="24"/>
        <v>24</v>
      </c>
      <c r="AB59" s="1363">
        <f t="shared" ca="1" si="24"/>
        <v>0</v>
      </c>
      <c r="AC59" s="1363">
        <f t="shared" ca="1" si="24"/>
        <v>0</v>
      </c>
      <c r="AD59" s="1363">
        <f t="shared" ca="1" si="24"/>
        <v>24</v>
      </c>
      <c r="AE59" s="1363">
        <f t="shared" ca="1" si="24"/>
        <v>24</v>
      </c>
      <c r="AF59" s="1363">
        <f t="shared" ca="1" si="24"/>
        <v>24</v>
      </c>
      <c r="AG59" s="1363">
        <f t="shared" ca="1" si="24"/>
        <v>24</v>
      </c>
      <c r="AH59" s="1363">
        <f t="shared" ca="1" si="24"/>
        <v>24</v>
      </c>
      <c r="AI59" s="1363">
        <f t="shared" ca="1" si="24"/>
        <v>0</v>
      </c>
      <c r="AJ59" s="1363">
        <f t="shared" ca="1" si="23"/>
        <v>0</v>
      </c>
      <c r="AK59" s="1363">
        <f t="shared" ca="1" si="23"/>
        <v>24</v>
      </c>
      <c r="AL59" s="1363">
        <f t="shared" ca="1" si="23"/>
        <v>24</v>
      </c>
      <c r="AM59" s="1363">
        <f t="shared" ca="1" si="23"/>
        <v>24</v>
      </c>
      <c r="AN59" s="1363">
        <f t="shared" ca="1" si="23"/>
        <v>24</v>
      </c>
      <c r="AO59" s="1363">
        <f t="shared" ca="1" si="23"/>
        <v>24</v>
      </c>
      <c r="AP59" s="1363">
        <f t="shared" ca="1" si="23"/>
        <v>0</v>
      </c>
      <c r="AQ59" s="1363">
        <f t="shared" ca="1" si="23"/>
        <v>0</v>
      </c>
      <c r="AR59" s="1363">
        <f t="shared" ca="1" si="23"/>
        <v>24</v>
      </c>
      <c r="AS59" s="1363">
        <f t="shared" ca="1" si="23"/>
        <v>24</v>
      </c>
      <c r="AT59" s="1363">
        <f t="shared" ca="1" si="23"/>
        <v>24</v>
      </c>
      <c r="AU59" s="1363">
        <f t="shared" ca="1" si="23"/>
        <v>24</v>
      </c>
      <c r="AV59" s="1363">
        <f t="shared" ca="1" si="23"/>
        <v>0</v>
      </c>
      <c r="AW59" s="1363">
        <f t="shared" ca="1" si="23"/>
        <v>0</v>
      </c>
      <c r="AX59" s="1363">
        <f t="shared" ca="1" si="23"/>
        <v>0</v>
      </c>
    </row>
    <row r="60" spans="13:50">
      <c r="M60" s="1362" t="str">
        <f t="shared" ca="1" si="10"/>
        <v>MKR_HP仕上げ計画</v>
      </c>
      <c r="N60" s="1362" t="str">
        <f ca="1">VLOOKUP(テーブル3[[#This Row],[列3]],テーブル1[[#All],[機種・部品]:[シート]],2,FALSE)</f>
        <v>MKR</v>
      </c>
      <c r="O60" s="1362" t="str">
        <f ca="1">VLOOKUP(テーブル3[[#This Row],[列3]],テーブル1[[#All],[機種・部品]:[参照セル]],3,FALSE)</f>
        <v>$F$153:$AL$182</v>
      </c>
      <c r="P60" s="1363">
        <f t="shared" si="15"/>
        <v>7</v>
      </c>
      <c r="Q60" s="1364" t="str">
        <f ca="1">IF(OFFSET(テーブル1[[#Headers],[機種・部品]],P60,0)=0,"",OFFSET(テーブル1[[#Headers],[機種・部品]],P60,0))</f>
        <v>MKR_HP</v>
      </c>
      <c r="R60" s="1363" t="str">
        <f t="shared" si="16"/>
        <v>仕上げ計画</v>
      </c>
      <c r="S60" s="1365">
        <f t="shared" ca="1" si="11"/>
        <v>360</v>
      </c>
      <c r="T60" s="1363">
        <f t="shared" ca="1" si="24"/>
        <v>0</v>
      </c>
      <c r="U60" s="1363">
        <f t="shared" ca="1" si="24"/>
        <v>0</v>
      </c>
      <c r="V60" s="1363">
        <f t="shared" ca="1" si="24"/>
        <v>0</v>
      </c>
      <c r="W60" s="1363">
        <f t="shared" ca="1" si="24"/>
        <v>0</v>
      </c>
      <c r="X60" s="1363">
        <f t="shared" ca="1" si="24"/>
        <v>0</v>
      </c>
      <c r="Y60" s="1363">
        <f t="shared" ca="1" si="24"/>
        <v>0</v>
      </c>
      <c r="Z60" s="1363">
        <f t="shared" ca="1" si="24"/>
        <v>0</v>
      </c>
      <c r="AA60" s="1363">
        <f t="shared" ca="1" si="24"/>
        <v>0</v>
      </c>
      <c r="AB60" s="1363">
        <f t="shared" ca="1" si="24"/>
        <v>0</v>
      </c>
      <c r="AC60" s="1363">
        <f t="shared" ca="1" si="24"/>
        <v>0</v>
      </c>
      <c r="AD60" s="1363">
        <f t="shared" ca="1" si="24"/>
        <v>0</v>
      </c>
      <c r="AE60" s="1363">
        <f t="shared" ca="1" si="24"/>
        <v>0</v>
      </c>
      <c r="AF60" s="1363">
        <f t="shared" ca="1" si="24"/>
        <v>0</v>
      </c>
      <c r="AG60" s="1363">
        <f t="shared" ca="1" si="24"/>
        <v>60</v>
      </c>
      <c r="AH60" s="1363">
        <f t="shared" ca="1" si="24"/>
        <v>60</v>
      </c>
      <c r="AI60" s="1363">
        <f t="shared" ca="1" si="24"/>
        <v>0</v>
      </c>
      <c r="AJ60" s="1363">
        <f t="shared" ca="1" si="23"/>
        <v>0</v>
      </c>
      <c r="AK60" s="1363">
        <f t="shared" ca="1" si="23"/>
        <v>60</v>
      </c>
      <c r="AL60" s="1363">
        <f t="shared" ca="1" si="23"/>
        <v>120</v>
      </c>
      <c r="AM60" s="1363">
        <f t="shared" ca="1" si="23"/>
        <v>60</v>
      </c>
      <c r="AN60" s="1363">
        <f t="shared" ca="1" si="23"/>
        <v>0</v>
      </c>
      <c r="AO60" s="1363">
        <f t="shared" ca="1" si="23"/>
        <v>0</v>
      </c>
      <c r="AP60" s="1363">
        <f t="shared" ca="1" si="23"/>
        <v>0</v>
      </c>
      <c r="AQ60" s="1363">
        <f t="shared" ca="1" si="23"/>
        <v>0</v>
      </c>
      <c r="AR60" s="1363">
        <f t="shared" ca="1" si="23"/>
        <v>0</v>
      </c>
      <c r="AS60" s="1363">
        <f t="shared" ca="1" si="23"/>
        <v>0</v>
      </c>
      <c r="AT60" s="1363">
        <f t="shared" ca="1" si="23"/>
        <v>0</v>
      </c>
      <c r="AU60" s="1363">
        <f t="shared" ca="1" si="23"/>
        <v>0</v>
      </c>
      <c r="AV60" s="1363">
        <f t="shared" ca="1" si="23"/>
        <v>0</v>
      </c>
      <c r="AW60" s="1363">
        <f t="shared" ca="1" si="23"/>
        <v>0</v>
      </c>
      <c r="AX60" s="1363">
        <f t="shared" ca="1" si="23"/>
        <v>0</v>
      </c>
    </row>
    <row r="61" spans="13:50">
      <c r="M61" s="1362" t="str">
        <f t="shared" ca="1" si="10"/>
        <v>MKR_HP仕上げ合格</v>
      </c>
      <c r="N61" s="1362" t="str">
        <f ca="1">VLOOKUP(テーブル3[[#This Row],[列3]],テーブル1[[#All],[機種・部品]:[シート]],2,FALSE)</f>
        <v>MKR</v>
      </c>
      <c r="O61" s="1362" t="str">
        <f ca="1">VLOOKUP(テーブル3[[#This Row],[列3]],テーブル1[[#All],[機種・部品]:[参照セル]],3,FALSE)</f>
        <v>$F$153:$AL$182</v>
      </c>
      <c r="P61" s="1363">
        <f t="shared" si="15"/>
        <v>7</v>
      </c>
      <c r="Q61" s="1364" t="str">
        <f ca="1">IF(OFFSET(テーブル1[[#Headers],[機種・部品]],P61,0)=0,"",OFFSET(テーブル1[[#Headers],[機種・部品]],P61,0))</f>
        <v>MKR_HP</v>
      </c>
      <c r="R61" s="1363" t="str">
        <f t="shared" si="16"/>
        <v>仕上げ合格</v>
      </c>
      <c r="S61" s="1365">
        <f t="shared" ca="1" si="11"/>
        <v>300</v>
      </c>
      <c r="T61" s="1363">
        <f t="shared" ca="1" si="24"/>
        <v>0</v>
      </c>
      <c r="U61" s="1363">
        <f t="shared" ca="1" si="24"/>
        <v>0</v>
      </c>
      <c r="V61" s="1363">
        <f t="shared" ca="1" si="24"/>
        <v>0</v>
      </c>
      <c r="W61" s="1363">
        <f t="shared" ca="1" si="24"/>
        <v>0</v>
      </c>
      <c r="X61" s="1363">
        <f t="shared" ca="1" si="24"/>
        <v>0</v>
      </c>
      <c r="Y61" s="1363">
        <f t="shared" ca="1" si="24"/>
        <v>0</v>
      </c>
      <c r="Z61" s="1363">
        <f t="shared" ca="1" si="24"/>
        <v>0</v>
      </c>
      <c r="AA61" s="1363">
        <f t="shared" ca="1" si="24"/>
        <v>0</v>
      </c>
      <c r="AB61" s="1363">
        <f t="shared" ca="1" si="24"/>
        <v>0</v>
      </c>
      <c r="AC61" s="1363">
        <f t="shared" ca="1" si="24"/>
        <v>0</v>
      </c>
      <c r="AD61" s="1363">
        <f t="shared" ca="1" si="24"/>
        <v>0</v>
      </c>
      <c r="AE61" s="1363">
        <f t="shared" ca="1" si="24"/>
        <v>0</v>
      </c>
      <c r="AF61" s="1363">
        <f t="shared" ca="1" si="24"/>
        <v>0</v>
      </c>
      <c r="AG61" s="1363">
        <f t="shared" ca="1" si="24"/>
        <v>0</v>
      </c>
      <c r="AH61" s="1363">
        <f t="shared" ca="1" si="24"/>
        <v>1</v>
      </c>
      <c r="AI61" s="1363">
        <f t="shared" ca="1" si="24"/>
        <v>0</v>
      </c>
      <c r="AJ61" s="1363">
        <f t="shared" ca="1" si="23"/>
        <v>0</v>
      </c>
      <c r="AK61" s="1363">
        <f t="shared" ca="1" si="23"/>
        <v>119</v>
      </c>
      <c r="AL61" s="1363">
        <f t="shared" ca="1" si="23"/>
        <v>60</v>
      </c>
      <c r="AM61" s="1363">
        <f t="shared" ca="1" si="23"/>
        <v>0</v>
      </c>
      <c r="AN61" s="1363">
        <f t="shared" ca="1" si="23"/>
        <v>60</v>
      </c>
      <c r="AO61" s="1363">
        <f t="shared" ca="1" si="23"/>
        <v>60</v>
      </c>
      <c r="AP61" s="1363">
        <f t="shared" ca="1" si="23"/>
        <v>0</v>
      </c>
      <c r="AQ61" s="1363">
        <f t="shared" ca="1" si="23"/>
        <v>0</v>
      </c>
      <c r="AR61" s="1363">
        <f t="shared" ca="1" si="23"/>
        <v>0</v>
      </c>
      <c r="AS61" s="1363">
        <f t="shared" ca="1" si="23"/>
        <v>0</v>
      </c>
      <c r="AT61" s="1363">
        <f t="shared" ca="1" si="23"/>
        <v>0</v>
      </c>
      <c r="AU61" s="1363">
        <f t="shared" ca="1" si="23"/>
        <v>0</v>
      </c>
      <c r="AV61" s="1363">
        <f t="shared" ca="1" si="23"/>
        <v>0</v>
      </c>
      <c r="AW61" s="1363">
        <f t="shared" ca="1" si="23"/>
        <v>0</v>
      </c>
      <c r="AX61" s="1363">
        <f t="shared" ca="1" si="23"/>
        <v>0</v>
      </c>
    </row>
    <row r="62" spans="13:50">
      <c r="M62" s="1362" t="str">
        <f t="shared" ca="1" si="10"/>
        <v>MKR_HP良品計画</v>
      </c>
      <c r="N62" s="1362" t="str">
        <f ca="1">VLOOKUP(テーブル3[[#This Row],[列3]],テーブル1[[#All],[機種・部品]:[シート]],2,FALSE)</f>
        <v>MKR</v>
      </c>
      <c r="O62" s="1362" t="str">
        <f ca="1">VLOOKUP(テーブル3[[#This Row],[列3]],テーブル1[[#All],[機種・部品]:[参照セル]],3,FALSE)</f>
        <v>$F$153:$AL$182</v>
      </c>
      <c r="P62" s="1363">
        <f t="shared" si="15"/>
        <v>7</v>
      </c>
      <c r="Q62" s="1364" t="str">
        <f ca="1">IF(OFFSET(テーブル1[[#Headers],[機種・部品]],P62,0)=0,"",OFFSET(テーブル1[[#Headers],[機種・部品]],P62,0))</f>
        <v>MKR_HP</v>
      </c>
      <c r="R62" s="1363" t="str">
        <f t="shared" si="16"/>
        <v>良品計画</v>
      </c>
      <c r="S62" s="1365">
        <f t="shared" ca="1" si="11"/>
        <v>0</v>
      </c>
      <c r="T62" s="1363">
        <f t="shared" ca="1" si="24"/>
        <v>0</v>
      </c>
      <c r="U62" s="1363">
        <f t="shared" ca="1" si="24"/>
        <v>0</v>
      </c>
      <c r="V62" s="1363">
        <f t="shared" ca="1" si="24"/>
        <v>0</v>
      </c>
      <c r="W62" s="1363">
        <f t="shared" ca="1" si="24"/>
        <v>0</v>
      </c>
      <c r="X62" s="1363">
        <f t="shared" ca="1" si="24"/>
        <v>0</v>
      </c>
      <c r="Y62" s="1363">
        <f t="shared" ca="1" si="24"/>
        <v>0</v>
      </c>
      <c r="Z62" s="1363">
        <f t="shared" ca="1" si="24"/>
        <v>0</v>
      </c>
      <c r="AA62" s="1363">
        <f t="shared" ca="1" si="24"/>
        <v>0</v>
      </c>
      <c r="AB62" s="1363">
        <f t="shared" ca="1" si="24"/>
        <v>0</v>
      </c>
      <c r="AC62" s="1363">
        <f t="shared" ca="1" si="24"/>
        <v>0</v>
      </c>
      <c r="AD62" s="1363">
        <f t="shared" ca="1" si="24"/>
        <v>0</v>
      </c>
      <c r="AE62" s="1363">
        <f t="shared" ca="1" si="24"/>
        <v>0</v>
      </c>
      <c r="AF62" s="1363">
        <f t="shared" ca="1" si="24"/>
        <v>0</v>
      </c>
      <c r="AG62" s="1363">
        <f t="shared" ca="1" si="24"/>
        <v>0</v>
      </c>
      <c r="AH62" s="1363">
        <f t="shared" ca="1" si="24"/>
        <v>0</v>
      </c>
      <c r="AI62" s="1363">
        <f t="shared" ca="1" si="24"/>
        <v>0</v>
      </c>
      <c r="AJ62" s="1363">
        <f t="shared" ca="1" si="23"/>
        <v>0</v>
      </c>
      <c r="AK62" s="1363">
        <f t="shared" ca="1" si="23"/>
        <v>0</v>
      </c>
      <c r="AL62" s="1363">
        <f t="shared" ca="1" si="23"/>
        <v>0</v>
      </c>
      <c r="AM62" s="1363">
        <f t="shared" ca="1" si="23"/>
        <v>0</v>
      </c>
      <c r="AN62" s="1363">
        <f t="shared" ca="1" si="23"/>
        <v>0</v>
      </c>
      <c r="AO62" s="1363">
        <f t="shared" ca="1" si="23"/>
        <v>0</v>
      </c>
      <c r="AP62" s="1363">
        <f t="shared" ca="1" si="23"/>
        <v>0</v>
      </c>
      <c r="AQ62" s="1363">
        <f t="shared" ca="1" si="23"/>
        <v>0</v>
      </c>
      <c r="AR62" s="1363">
        <f t="shared" ca="1" si="23"/>
        <v>0</v>
      </c>
      <c r="AS62" s="1363">
        <f t="shared" ca="1" si="23"/>
        <v>0</v>
      </c>
      <c r="AT62" s="1363">
        <f t="shared" ca="1" si="23"/>
        <v>0</v>
      </c>
      <c r="AU62" s="1363">
        <f t="shared" ca="1" si="23"/>
        <v>0</v>
      </c>
      <c r="AV62" s="1363">
        <f t="shared" ca="1" si="23"/>
        <v>0</v>
      </c>
      <c r="AW62" s="1363">
        <f t="shared" ca="1" si="23"/>
        <v>0</v>
      </c>
      <c r="AX62" s="1363">
        <f t="shared" ca="1" si="23"/>
        <v>0</v>
      </c>
    </row>
    <row r="63" spans="13:50">
      <c r="M63" s="1362" t="str">
        <f t="shared" ca="1" si="10"/>
        <v>MKR_HP良品実績</v>
      </c>
      <c r="N63" s="1362" t="str">
        <f ca="1">VLOOKUP(テーブル3[[#This Row],[列3]],テーブル1[[#All],[機種・部品]:[シート]],2,FALSE)</f>
        <v>MKR</v>
      </c>
      <c r="O63" s="1362" t="str">
        <f ca="1">VLOOKUP(テーブル3[[#This Row],[列3]],テーブル1[[#All],[機種・部品]:[参照セル]],3,FALSE)</f>
        <v>$F$153:$AL$182</v>
      </c>
      <c r="P63" s="1363">
        <f t="shared" si="15"/>
        <v>7</v>
      </c>
      <c r="Q63" s="1364" t="str">
        <f ca="1">IF(OFFSET(テーブル1[[#Headers],[機種・部品]],P63,0)=0,"",OFFSET(テーブル1[[#Headers],[機種・部品]],P63,0))</f>
        <v>MKR_HP</v>
      </c>
      <c r="R63" s="1363" t="str">
        <f t="shared" si="16"/>
        <v>良品実績</v>
      </c>
      <c r="S63" s="1365">
        <f t="shared" ca="1" si="11"/>
        <v>-3</v>
      </c>
      <c r="T63" s="1363">
        <f t="shared" ca="1" si="24"/>
        <v>0</v>
      </c>
      <c r="U63" s="1363">
        <f t="shared" ca="1" si="24"/>
        <v>0</v>
      </c>
      <c r="V63" s="1363">
        <f t="shared" ca="1" si="24"/>
        <v>0</v>
      </c>
      <c r="W63" s="1363">
        <f t="shared" ca="1" si="24"/>
        <v>0</v>
      </c>
      <c r="X63" s="1363">
        <f t="shared" ca="1" si="24"/>
        <v>0</v>
      </c>
      <c r="Y63" s="1363">
        <f t="shared" ca="1" si="24"/>
        <v>0</v>
      </c>
      <c r="Z63" s="1363">
        <f t="shared" ca="1" si="24"/>
        <v>0</v>
      </c>
      <c r="AA63" s="1363">
        <f t="shared" ca="1" si="24"/>
        <v>0</v>
      </c>
      <c r="AB63" s="1363">
        <f t="shared" ca="1" si="24"/>
        <v>0</v>
      </c>
      <c r="AC63" s="1363">
        <f t="shared" ca="1" si="24"/>
        <v>0</v>
      </c>
      <c r="AD63" s="1363">
        <f t="shared" ca="1" si="24"/>
        <v>0</v>
      </c>
      <c r="AE63" s="1363">
        <f t="shared" ca="1" si="24"/>
        <v>0</v>
      </c>
      <c r="AF63" s="1363">
        <f t="shared" ca="1" si="24"/>
        <v>0</v>
      </c>
      <c r="AG63" s="1363">
        <f t="shared" ca="1" si="24"/>
        <v>0</v>
      </c>
      <c r="AH63" s="1363">
        <f t="shared" ca="1" si="24"/>
        <v>-1</v>
      </c>
      <c r="AI63" s="1363">
        <f t="shared" ca="1" si="24"/>
        <v>-1</v>
      </c>
      <c r="AJ63" s="1363">
        <f t="shared" ca="1" si="23"/>
        <v>0</v>
      </c>
      <c r="AK63" s="1363">
        <f t="shared" ca="1" si="23"/>
        <v>0</v>
      </c>
      <c r="AL63" s="1363">
        <f t="shared" ca="1" si="23"/>
        <v>0</v>
      </c>
      <c r="AM63" s="1363">
        <f t="shared" ca="1" si="23"/>
        <v>0</v>
      </c>
      <c r="AN63" s="1363">
        <f t="shared" ca="1" si="23"/>
        <v>-1</v>
      </c>
      <c r="AO63" s="1363">
        <f t="shared" ca="1" si="23"/>
        <v>0</v>
      </c>
      <c r="AP63" s="1363">
        <f t="shared" ca="1" si="23"/>
        <v>0</v>
      </c>
      <c r="AQ63" s="1363">
        <f t="shared" ca="1" si="23"/>
        <v>0</v>
      </c>
      <c r="AR63" s="1363">
        <f t="shared" ca="1" si="23"/>
        <v>0</v>
      </c>
      <c r="AS63" s="1363">
        <f t="shared" ca="1" si="23"/>
        <v>0</v>
      </c>
      <c r="AT63" s="1363">
        <f t="shared" ca="1" si="23"/>
        <v>0</v>
      </c>
      <c r="AU63" s="1363">
        <f t="shared" ca="1" si="23"/>
        <v>0</v>
      </c>
      <c r="AV63" s="1363">
        <f t="shared" ca="1" si="23"/>
        <v>0</v>
      </c>
      <c r="AW63" s="1363">
        <f t="shared" ca="1" si="23"/>
        <v>0</v>
      </c>
      <c r="AX63" s="1363">
        <f t="shared" ca="1" si="23"/>
        <v>0</v>
      </c>
    </row>
    <row r="64" spans="13:50">
      <c r="M64" s="1362" t="str">
        <f t="shared" ca="1" si="10"/>
        <v>MKR_HP完成品在庫</v>
      </c>
      <c r="N64" s="1362" t="str">
        <f ca="1">VLOOKUP(テーブル3[[#This Row],[列3]],テーブル1[[#All],[機種・部品]:[シート]],2,FALSE)</f>
        <v>MKR</v>
      </c>
      <c r="O64" s="1362" t="str">
        <f ca="1">VLOOKUP(テーブル3[[#This Row],[列3]],テーブル1[[#All],[機種・部品]:[参照セル]],3,FALSE)</f>
        <v>$F$153:$AL$182</v>
      </c>
      <c r="P64" s="1363">
        <f t="shared" si="15"/>
        <v>7</v>
      </c>
      <c r="Q64" s="1364" t="str">
        <f ca="1">IF(OFFSET(テーブル1[[#Headers],[機種・部品]],P64,0)=0,"",OFFSET(テーブル1[[#Headers],[機種・部品]],P64,0))</f>
        <v>MKR_HP</v>
      </c>
      <c r="R64" s="1363" t="str">
        <f t="shared" si="16"/>
        <v>完成品在庫</v>
      </c>
      <c r="S64" s="1365">
        <f t="shared" ca="1" si="11"/>
        <v>60</v>
      </c>
      <c r="T64" s="1363">
        <f t="shared" ca="1" si="24"/>
        <v>0</v>
      </c>
      <c r="U64" s="1363">
        <f t="shared" ca="1" si="24"/>
        <v>0</v>
      </c>
      <c r="V64" s="1363">
        <f t="shared" ca="1" si="24"/>
        <v>0</v>
      </c>
      <c r="W64" s="1363">
        <f t="shared" ca="1" si="24"/>
        <v>0</v>
      </c>
      <c r="X64" s="1363">
        <f t="shared" ca="1" si="24"/>
        <v>0</v>
      </c>
      <c r="Y64" s="1363">
        <f t="shared" ca="1" si="24"/>
        <v>0</v>
      </c>
      <c r="Z64" s="1363">
        <f t="shared" ca="1" si="24"/>
        <v>0</v>
      </c>
      <c r="AA64" s="1363">
        <f t="shared" ca="1" si="24"/>
        <v>0</v>
      </c>
      <c r="AB64" s="1363">
        <f t="shared" ca="1" si="24"/>
        <v>0</v>
      </c>
      <c r="AC64" s="1363">
        <f t="shared" ca="1" si="24"/>
        <v>0</v>
      </c>
      <c r="AD64" s="1363">
        <f t="shared" ca="1" si="24"/>
        <v>0</v>
      </c>
      <c r="AE64" s="1363">
        <f t="shared" ca="1" si="24"/>
        <v>0</v>
      </c>
      <c r="AF64" s="1363">
        <f t="shared" ca="1" si="24"/>
        <v>0</v>
      </c>
      <c r="AG64" s="1363">
        <f t="shared" ca="1" si="24"/>
        <v>0</v>
      </c>
      <c r="AH64" s="1363">
        <f t="shared" ca="1" si="24"/>
        <v>0</v>
      </c>
      <c r="AI64" s="1363">
        <f t="shared" ca="1" si="24"/>
        <v>0</v>
      </c>
      <c r="AJ64" s="1363">
        <f t="shared" ca="1" si="23"/>
        <v>0</v>
      </c>
      <c r="AK64" s="1363">
        <f t="shared" ca="1" si="23"/>
        <v>0</v>
      </c>
      <c r="AL64" s="1363">
        <f t="shared" ca="1" si="23"/>
        <v>60</v>
      </c>
      <c r="AM64" s="1363">
        <f t="shared" ca="1" si="23"/>
        <v>0</v>
      </c>
      <c r="AN64" s="1363">
        <f t="shared" ca="1" si="23"/>
        <v>0</v>
      </c>
      <c r="AO64" s="1363">
        <f t="shared" ca="1" si="23"/>
        <v>0</v>
      </c>
      <c r="AP64" s="1363">
        <f t="shared" ca="1" si="23"/>
        <v>0</v>
      </c>
      <c r="AQ64" s="1363">
        <f t="shared" ca="1" si="23"/>
        <v>0</v>
      </c>
      <c r="AR64" s="1363">
        <f t="shared" ca="1" si="23"/>
        <v>0</v>
      </c>
      <c r="AS64" s="1363">
        <f t="shared" ca="1" si="23"/>
        <v>0</v>
      </c>
      <c r="AT64" s="1363">
        <f t="shared" ca="1" si="23"/>
        <v>0</v>
      </c>
      <c r="AU64" s="1363">
        <f t="shared" ca="1" si="23"/>
        <v>0</v>
      </c>
      <c r="AV64" s="1363">
        <f t="shared" ca="1" si="23"/>
        <v>0</v>
      </c>
      <c r="AW64" s="1363">
        <f t="shared" ca="1" si="23"/>
        <v>0</v>
      </c>
      <c r="AX64" s="1363">
        <f t="shared" ca="1" si="23"/>
        <v>0</v>
      </c>
    </row>
    <row r="65" spans="13:50">
      <c r="M65" s="1362" t="str">
        <f t="shared" ca="1" si="10"/>
        <v>MKR_HPＧＤＣ仕掛在庫</v>
      </c>
      <c r="N65" s="1362" t="str">
        <f ca="1">VLOOKUP(テーブル3[[#This Row],[列3]],テーブル1[[#All],[機種・部品]:[シート]],2,FALSE)</f>
        <v>MKR</v>
      </c>
      <c r="O65" s="1362" t="str">
        <f ca="1">VLOOKUP(テーブル3[[#This Row],[列3]],テーブル1[[#All],[機種・部品]:[参照セル]],3,FALSE)</f>
        <v>$F$153:$AL$182</v>
      </c>
      <c r="P65" s="1363">
        <f t="shared" si="15"/>
        <v>7</v>
      </c>
      <c r="Q65" s="1364" t="str">
        <f ca="1">IF(OFFSET(テーブル1[[#Headers],[機種・部品]],P65,0)=0,"",OFFSET(テーブル1[[#Headers],[機種・部品]],P65,0))</f>
        <v>MKR_HP</v>
      </c>
      <c r="R65" s="1363" t="str">
        <f t="shared" si="16"/>
        <v>ＧＤＣ仕掛在庫</v>
      </c>
      <c r="S65" s="1365">
        <f t="shared" ca="1" si="11"/>
        <v>6885</v>
      </c>
      <c r="T65" s="1363">
        <f t="shared" ca="1" si="24"/>
        <v>284</v>
      </c>
      <c r="U65" s="1363">
        <f t="shared" ca="1" si="24"/>
        <v>284</v>
      </c>
      <c r="V65" s="1363">
        <f t="shared" ca="1" si="24"/>
        <v>284</v>
      </c>
      <c r="W65" s="1363">
        <f t="shared" ca="1" si="24"/>
        <v>284</v>
      </c>
      <c r="X65" s="1363">
        <f t="shared" ca="1" si="24"/>
        <v>284</v>
      </c>
      <c r="Y65" s="1363">
        <f t="shared" ca="1" si="24"/>
        <v>284</v>
      </c>
      <c r="Z65" s="1363">
        <f t="shared" ca="1" si="24"/>
        <v>284</v>
      </c>
      <c r="AA65" s="1363">
        <f t="shared" ca="1" si="24"/>
        <v>361</v>
      </c>
      <c r="AB65" s="1363">
        <f t="shared" ca="1" si="24"/>
        <v>361</v>
      </c>
      <c r="AC65" s="1363">
        <f t="shared" ca="1" si="24"/>
        <v>361</v>
      </c>
      <c r="AD65" s="1363">
        <f t="shared" ca="1" si="24"/>
        <v>361</v>
      </c>
      <c r="AE65" s="1363">
        <f t="shared" ca="1" si="24"/>
        <v>361</v>
      </c>
      <c r="AF65" s="1363">
        <f t="shared" ca="1" si="24"/>
        <v>361</v>
      </c>
      <c r="AG65" s="1363">
        <f t="shared" ca="1" si="24"/>
        <v>361</v>
      </c>
      <c r="AH65" s="1363">
        <f t="shared" ca="1" si="24"/>
        <v>359</v>
      </c>
      <c r="AI65" s="1363">
        <f t="shared" ca="1" si="24"/>
        <v>358</v>
      </c>
      <c r="AJ65" s="1363">
        <f t="shared" ca="1" si="23"/>
        <v>358</v>
      </c>
      <c r="AK65" s="1363">
        <f t="shared" ca="1" si="23"/>
        <v>239</v>
      </c>
      <c r="AL65" s="1363">
        <f t="shared" ca="1" si="23"/>
        <v>179</v>
      </c>
      <c r="AM65" s="1363">
        <f t="shared" ca="1" si="23"/>
        <v>179</v>
      </c>
      <c r="AN65" s="1363">
        <f t="shared" ca="1" si="23"/>
        <v>118</v>
      </c>
      <c r="AO65" s="1363">
        <f t="shared" ca="1" si="23"/>
        <v>58</v>
      </c>
      <c r="AP65" s="1363">
        <f t="shared" ca="1" si="23"/>
        <v>58</v>
      </c>
      <c r="AQ65" s="1363">
        <f t="shared" ca="1" si="23"/>
        <v>58</v>
      </c>
      <c r="AR65" s="1363">
        <f t="shared" ca="1" si="23"/>
        <v>58</v>
      </c>
      <c r="AS65" s="1363">
        <f t="shared" ca="1" si="23"/>
        <v>58</v>
      </c>
      <c r="AT65" s="1363">
        <f t="shared" ca="1" si="23"/>
        <v>58</v>
      </c>
      <c r="AU65" s="1363">
        <f t="shared" ca="1" si="23"/>
        <v>58</v>
      </c>
      <c r="AV65" s="1363">
        <f t="shared" ca="1" si="23"/>
        <v>58</v>
      </c>
      <c r="AW65" s="1363">
        <f t="shared" ca="1" si="23"/>
        <v>58</v>
      </c>
      <c r="AX65" s="1363">
        <f t="shared" ca="1" si="23"/>
        <v>58</v>
      </c>
    </row>
    <row r="66" spans="13:50">
      <c r="M66" s="1362" t="str">
        <f t="shared" ca="1" si="10"/>
        <v>MKR_HPメーカー在庫</v>
      </c>
      <c r="N66" s="1362" t="str">
        <f ca="1">VLOOKUP(テーブル3[[#This Row],[列3]],テーブル1[[#All],[機種・部品]:[シート]],2,FALSE)</f>
        <v>MKR</v>
      </c>
      <c r="O66" s="1362" t="str">
        <f ca="1">VLOOKUP(テーブル3[[#This Row],[列3]],テーブル1[[#All],[機種・部品]:[参照セル]],3,FALSE)</f>
        <v>$F$153:$AL$182</v>
      </c>
      <c r="P66" s="1363">
        <f t="shared" si="15"/>
        <v>7</v>
      </c>
      <c r="Q66" s="1364" t="str">
        <f ca="1">IF(OFFSET(テーブル1[[#Headers],[機種・部品]],P66,0)=0,"",OFFSET(テーブル1[[#Headers],[機種・部品]],P66,0))</f>
        <v>MKR_HP</v>
      </c>
      <c r="R66" s="1363" t="str">
        <f t="shared" si="16"/>
        <v>メーカー在庫</v>
      </c>
      <c r="S66" s="1365">
        <f t="shared" ca="1" si="11"/>
        <v>539</v>
      </c>
      <c r="T66" s="1363">
        <f t="shared" ca="1" si="24"/>
        <v>77</v>
      </c>
      <c r="U66" s="1363">
        <f t="shared" ca="1" si="24"/>
        <v>77</v>
      </c>
      <c r="V66" s="1363">
        <f t="shared" ca="1" si="24"/>
        <v>77</v>
      </c>
      <c r="W66" s="1363">
        <f t="shared" ca="1" si="24"/>
        <v>77</v>
      </c>
      <c r="X66" s="1363">
        <f t="shared" ca="1" si="24"/>
        <v>77</v>
      </c>
      <c r="Y66" s="1363">
        <f t="shared" ca="1" si="24"/>
        <v>77</v>
      </c>
      <c r="Z66" s="1363">
        <f t="shared" ca="1" si="24"/>
        <v>77</v>
      </c>
      <c r="AA66" s="1363">
        <f t="shared" ca="1" si="24"/>
        <v>0</v>
      </c>
      <c r="AB66" s="1363">
        <f t="shared" ca="1" si="24"/>
        <v>0</v>
      </c>
      <c r="AC66" s="1363">
        <f t="shared" ca="1" si="24"/>
        <v>0</v>
      </c>
      <c r="AD66" s="1363">
        <f t="shared" ca="1" si="24"/>
        <v>0</v>
      </c>
      <c r="AE66" s="1363">
        <f t="shared" ca="1" si="24"/>
        <v>0</v>
      </c>
      <c r="AF66" s="1363">
        <f t="shared" ca="1" si="24"/>
        <v>0</v>
      </c>
      <c r="AG66" s="1363">
        <f t="shared" ca="1" si="24"/>
        <v>0</v>
      </c>
      <c r="AH66" s="1363">
        <f t="shared" ca="1" si="24"/>
        <v>0</v>
      </c>
      <c r="AI66" s="1363">
        <f t="shared" ca="1" si="24"/>
        <v>0</v>
      </c>
      <c r="AJ66" s="1363">
        <f t="shared" ca="1" si="23"/>
        <v>0</v>
      </c>
      <c r="AK66" s="1363">
        <f t="shared" ca="1" si="23"/>
        <v>0</v>
      </c>
      <c r="AL66" s="1363">
        <f t="shared" ca="1" si="23"/>
        <v>0</v>
      </c>
      <c r="AM66" s="1363">
        <f t="shared" ca="1" si="23"/>
        <v>0</v>
      </c>
      <c r="AN66" s="1363">
        <f t="shared" ca="1" si="23"/>
        <v>0</v>
      </c>
      <c r="AO66" s="1363">
        <f t="shared" ca="1" si="23"/>
        <v>0</v>
      </c>
      <c r="AP66" s="1363">
        <f t="shared" ca="1" si="23"/>
        <v>0</v>
      </c>
      <c r="AQ66" s="1363">
        <f t="shared" ca="1" si="23"/>
        <v>0</v>
      </c>
      <c r="AR66" s="1363">
        <f t="shared" ca="1" si="23"/>
        <v>0</v>
      </c>
      <c r="AS66" s="1363">
        <f t="shared" ca="1" si="23"/>
        <v>0</v>
      </c>
      <c r="AT66" s="1363">
        <f t="shared" ca="1" si="23"/>
        <v>0</v>
      </c>
      <c r="AU66" s="1363">
        <f t="shared" ca="1" si="23"/>
        <v>0</v>
      </c>
      <c r="AV66" s="1363">
        <f t="shared" ca="1" si="23"/>
        <v>0</v>
      </c>
      <c r="AW66" s="1363">
        <f t="shared" ca="1" si="23"/>
        <v>0</v>
      </c>
      <c r="AX66" s="1363">
        <f t="shared" ca="1" si="23"/>
        <v>0</v>
      </c>
    </row>
    <row r="67" spans="13:50">
      <c r="M67" s="1362" t="str">
        <f t="shared" ca="1" si="10"/>
        <v>MKR_HP鋳造領域在庫</v>
      </c>
      <c r="N67" s="1362" t="str">
        <f ca="1">VLOOKUP(テーブル3[[#This Row],[列3]],テーブル1[[#All],[機種・部品]:[シート]],2,FALSE)</f>
        <v>MKR</v>
      </c>
      <c r="O67" s="1362" t="str">
        <f ca="1">VLOOKUP(テーブル3[[#This Row],[列3]],テーブル1[[#All],[機種・部品]:[参照セル]],3,FALSE)</f>
        <v>$F$153:$AL$182</v>
      </c>
      <c r="P67" s="1363">
        <f t="shared" si="15"/>
        <v>7</v>
      </c>
      <c r="Q67" s="1364" t="str">
        <f ca="1">IF(OFFSET(テーブル1[[#Headers],[機種・部品]],P67,0)=0,"",OFFSET(テーブル1[[#Headers],[機種・部品]],P67,0))</f>
        <v>MKR_HP</v>
      </c>
      <c r="R67" s="1363" t="str">
        <f t="shared" si="16"/>
        <v>鋳造領域在庫</v>
      </c>
      <c r="S67" s="1365">
        <f t="shared" ca="1" si="11"/>
        <v>0</v>
      </c>
      <c r="T67" s="1363">
        <f t="shared" ca="1" si="24"/>
        <v>0</v>
      </c>
      <c r="U67" s="1363">
        <f t="shared" ca="1" si="24"/>
        <v>0</v>
      </c>
      <c r="V67" s="1363">
        <f t="shared" ca="1" si="24"/>
        <v>0</v>
      </c>
      <c r="W67" s="1363">
        <f t="shared" ca="1" si="24"/>
        <v>0</v>
      </c>
      <c r="X67" s="1363">
        <f t="shared" ca="1" si="24"/>
        <v>0</v>
      </c>
      <c r="Y67" s="1363">
        <f t="shared" ca="1" si="24"/>
        <v>0</v>
      </c>
      <c r="Z67" s="1363">
        <f t="shared" ca="1" si="24"/>
        <v>0</v>
      </c>
      <c r="AA67" s="1363">
        <f t="shared" ca="1" si="24"/>
        <v>0</v>
      </c>
      <c r="AB67" s="1363">
        <f t="shared" ca="1" si="24"/>
        <v>0</v>
      </c>
      <c r="AC67" s="1363">
        <f t="shared" ca="1" si="24"/>
        <v>0</v>
      </c>
      <c r="AD67" s="1363">
        <f t="shared" ca="1" si="24"/>
        <v>0</v>
      </c>
      <c r="AE67" s="1363">
        <f t="shared" ca="1" si="24"/>
        <v>0</v>
      </c>
      <c r="AF67" s="1363">
        <f t="shared" ca="1" si="24"/>
        <v>0</v>
      </c>
      <c r="AG67" s="1363">
        <f t="shared" ca="1" si="24"/>
        <v>0</v>
      </c>
      <c r="AH67" s="1363">
        <f t="shared" ca="1" si="24"/>
        <v>0</v>
      </c>
      <c r="AI67" s="1363">
        <f t="shared" ca="1" si="24"/>
        <v>0</v>
      </c>
      <c r="AJ67" s="1363">
        <f t="shared" ca="1" si="23"/>
        <v>0</v>
      </c>
      <c r="AK67" s="1363">
        <f t="shared" ca="1" si="23"/>
        <v>0</v>
      </c>
      <c r="AL67" s="1363">
        <f t="shared" ca="1" si="23"/>
        <v>0</v>
      </c>
      <c r="AM67" s="1363">
        <f t="shared" ca="1" si="23"/>
        <v>0</v>
      </c>
      <c r="AN67" s="1363">
        <f t="shared" ca="1" si="23"/>
        <v>0</v>
      </c>
      <c r="AO67" s="1363">
        <f t="shared" ca="1" si="23"/>
        <v>0</v>
      </c>
      <c r="AP67" s="1363">
        <f t="shared" ca="1" si="23"/>
        <v>0</v>
      </c>
      <c r="AQ67" s="1363">
        <f t="shared" ca="1" si="23"/>
        <v>0</v>
      </c>
      <c r="AR67" s="1363">
        <f t="shared" ca="1" si="23"/>
        <v>0</v>
      </c>
      <c r="AS67" s="1363">
        <f t="shared" ca="1" si="23"/>
        <v>0</v>
      </c>
      <c r="AT67" s="1363">
        <f t="shared" ca="1" si="23"/>
        <v>0</v>
      </c>
      <c r="AU67" s="1363">
        <f t="shared" ca="1" si="23"/>
        <v>0</v>
      </c>
      <c r="AV67" s="1363">
        <f t="shared" ca="1" si="23"/>
        <v>0</v>
      </c>
      <c r="AW67" s="1363">
        <f t="shared" ca="1" si="23"/>
        <v>0</v>
      </c>
      <c r="AX67" s="1363">
        <f t="shared" ca="1" si="23"/>
        <v>0</v>
      </c>
    </row>
    <row r="68" spans="13:50">
      <c r="M68" s="1362" t="str">
        <f t="shared" ca="1" si="10"/>
        <v>MKR_HP払出計画</v>
      </c>
      <c r="N68" s="1362" t="str">
        <f ca="1">VLOOKUP(テーブル3[[#This Row],[列3]],テーブル1[[#All],[機種・部品]:[シート]],2,FALSE)</f>
        <v>MKR</v>
      </c>
      <c r="O68" s="1362" t="str">
        <f ca="1">VLOOKUP(テーブル3[[#This Row],[列3]],テーブル1[[#All],[機種・部品]:[参照セル]],3,FALSE)</f>
        <v>$F$153:$AL$182</v>
      </c>
      <c r="P68" s="1363">
        <f t="shared" si="15"/>
        <v>7</v>
      </c>
      <c r="Q68" s="1364" t="str">
        <f ca="1">IF(OFFSET(テーブル1[[#Headers],[機種・部品]],P68,0)=0,"",OFFSET(テーブル1[[#Headers],[機種・部品]],P68,0))</f>
        <v>MKR_HP</v>
      </c>
      <c r="R68" s="1363" t="str">
        <f t="shared" si="16"/>
        <v>払出計画</v>
      </c>
      <c r="S68" s="1365">
        <f t="shared" ca="1" si="11"/>
        <v>300</v>
      </c>
      <c r="T68" s="1363">
        <f t="shared" ca="1" si="24"/>
        <v>0</v>
      </c>
      <c r="U68" s="1363">
        <f t="shared" ca="1" si="24"/>
        <v>0</v>
      </c>
      <c r="V68" s="1363">
        <f t="shared" ca="1" si="24"/>
        <v>0</v>
      </c>
      <c r="W68" s="1363">
        <f t="shared" ca="1" si="24"/>
        <v>0</v>
      </c>
      <c r="X68" s="1363">
        <f t="shared" ca="1" si="24"/>
        <v>0</v>
      </c>
      <c r="Y68" s="1363">
        <f t="shared" ca="1" si="24"/>
        <v>0</v>
      </c>
      <c r="Z68" s="1363">
        <f t="shared" ca="1" si="24"/>
        <v>0</v>
      </c>
      <c r="AA68" s="1363">
        <f t="shared" ca="1" si="24"/>
        <v>0</v>
      </c>
      <c r="AB68" s="1363">
        <f t="shared" ca="1" si="24"/>
        <v>0</v>
      </c>
      <c r="AC68" s="1363">
        <f t="shared" ca="1" si="24"/>
        <v>0</v>
      </c>
      <c r="AD68" s="1363">
        <f t="shared" ca="1" si="24"/>
        <v>0</v>
      </c>
      <c r="AE68" s="1363">
        <f t="shared" ca="1" si="24"/>
        <v>0</v>
      </c>
      <c r="AF68" s="1363">
        <f t="shared" ca="1" si="24"/>
        <v>0</v>
      </c>
      <c r="AG68" s="1363">
        <f t="shared" ca="1" si="24"/>
        <v>0</v>
      </c>
      <c r="AH68" s="1363">
        <f t="shared" ca="1" si="24"/>
        <v>60</v>
      </c>
      <c r="AI68" s="1363">
        <f t="shared" ca="1" si="24"/>
        <v>0</v>
      </c>
      <c r="AJ68" s="1363">
        <f t="shared" ca="1" si="23"/>
        <v>0</v>
      </c>
      <c r="AK68" s="1363">
        <f t="shared" ca="1" si="23"/>
        <v>60</v>
      </c>
      <c r="AL68" s="1363">
        <f t="shared" ca="1" si="23"/>
        <v>60</v>
      </c>
      <c r="AM68" s="1363">
        <f t="shared" ca="1" si="23"/>
        <v>60</v>
      </c>
      <c r="AN68" s="1363">
        <f t="shared" ca="1" si="23"/>
        <v>60</v>
      </c>
      <c r="AO68" s="1363">
        <f t="shared" ca="1" si="23"/>
        <v>0</v>
      </c>
      <c r="AP68" s="1363">
        <f t="shared" ca="1" si="23"/>
        <v>0</v>
      </c>
      <c r="AQ68" s="1363">
        <f t="shared" ca="1" si="23"/>
        <v>0</v>
      </c>
      <c r="AR68" s="1363">
        <f t="shared" ca="1" si="23"/>
        <v>0</v>
      </c>
      <c r="AS68" s="1363">
        <f t="shared" ca="1" si="23"/>
        <v>0</v>
      </c>
      <c r="AT68" s="1363">
        <f t="shared" ca="1" si="23"/>
        <v>0</v>
      </c>
      <c r="AU68" s="1363">
        <f t="shared" ca="1" si="23"/>
        <v>0</v>
      </c>
      <c r="AV68" s="1363">
        <f t="shared" ca="1" si="23"/>
        <v>0</v>
      </c>
      <c r="AW68" s="1363">
        <f t="shared" ca="1" si="23"/>
        <v>0</v>
      </c>
      <c r="AX68" s="1363">
        <f t="shared" ca="1" si="23"/>
        <v>0</v>
      </c>
    </row>
    <row r="69" spans="13:50">
      <c r="M69" s="1362" t="str">
        <f t="shared" ca="1" si="10"/>
        <v>MKR_PB仕上げ計画</v>
      </c>
      <c r="N69" s="1362" t="str">
        <f ca="1">VLOOKUP(テーブル3[[#This Row],[列3]],テーブル1[[#All],[機種・部品]:[シート]],2,FALSE)</f>
        <v>MKR</v>
      </c>
      <c r="O69" s="1362" t="str">
        <f ca="1">VLOOKUP(テーブル3[[#This Row],[列3]],テーブル1[[#All],[機種・部品]:[参照セル]],3,FALSE)</f>
        <v>$F$153:$AL$182</v>
      </c>
      <c r="P69" s="1363">
        <f t="shared" si="15"/>
        <v>8</v>
      </c>
      <c r="Q69" s="1364" t="str">
        <f ca="1">IF(OFFSET(テーブル1[[#Headers],[機種・部品]],P69,0)=0,"",OFFSET(テーブル1[[#Headers],[機種・部品]],P69,0))</f>
        <v>MKR_PB</v>
      </c>
      <c r="R69" s="1363" t="str">
        <f t="shared" si="16"/>
        <v>仕上げ計画</v>
      </c>
      <c r="S69" s="1365">
        <f t="shared" ca="1" si="11"/>
        <v>360</v>
      </c>
      <c r="T69" s="1363">
        <f t="shared" ca="1" si="24"/>
        <v>0</v>
      </c>
      <c r="U69" s="1363">
        <f t="shared" ca="1" si="24"/>
        <v>0</v>
      </c>
      <c r="V69" s="1363">
        <f t="shared" ca="1" si="24"/>
        <v>0</v>
      </c>
      <c r="W69" s="1363">
        <f t="shared" ca="1" si="24"/>
        <v>0</v>
      </c>
      <c r="X69" s="1363">
        <f t="shared" ca="1" si="24"/>
        <v>0</v>
      </c>
      <c r="Y69" s="1363">
        <f t="shared" ca="1" si="24"/>
        <v>0</v>
      </c>
      <c r="Z69" s="1363">
        <f t="shared" ca="1" si="24"/>
        <v>0</v>
      </c>
      <c r="AA69" s="1363">
        <f t="shared" ca="1" si="24"/>
        <v>0</v>
      </c>
      <c r="AB69" s="1363">
        <f t="shared" ca="1" si="24"/>
        <v>0</v>
      </c>
      <c r="AC69" s="1363">
        <f t="shared" ca="1" si="24"/>
        <v>0</v>
      </c>
      <c r="AD69" s="1363">
        <f t="shared" ca="1" si="24"/>
        <v>0</v>
      </c>
      <c r="AE69" s="1363">
        <f t="shared" ca="1" si="24"/>
        <v>0</v>
      </c>
      <c r="AF69" s="1363">
        <f t="shared" ca="1" si="24"/>
        <v>24</v>
      </c>
      <c r="AG69" s="1363">
        <f t="shared" ca="1" si="24"/>
        <v>24</v>
      </c>
      <c r="AH69" s="1363">
        <f t="shared" ca="1" si="24"/>
        <v>48</v>
      </c>
      <c r="AI69" s="1363">
        <f t="shared" ref="AI69:AX84" ca="1" si="25">IFERROR(VLOOKUP($M69,INDIRECT($N69&amp;"!"&amp;$O69,TRUE),AI$5+$T$3,FALSE),"")</f>
        <v>0</v>
      </c>
      <c r="AJ69" s="1363">
        <f t="shared" ca="1" si="25"/>
        <v>0</v>
      </c>
      <c r="AK69" s="1363">
        <f t="shared" ca="1" si="25"/>
        <v>72</v>
      </c>
      <c r="AL69" s="1363">
        <f t="shared" ca="1" si="25"/>
        <v>72</v>
      </c>
      <c r="AM69" s="1363">
        <f t="shared" ca="1" si="25"/>
        <v>48</v>
      </c>
      <c r="AN69" s="1363">
        <f t="shared" ca="1" si="25"/>
        <v>48</v>
      </c>
      <c r="AO69" s="1363">
        <f t="shared" ca="1" si="25"/>
        <v>24</v>
      </c>
      <c r="AP69" s="1363">
        <f t="shared" ca="1" si="25"/>
        <v>0</v>
      </c>
      <c r="AQ69" s="1363">
        <f t="shared" ca="1" si="25"/>
        <v>0</v>
      </c>
      <c r="AR69" s="1363">
        <f t="shared" ca="1" si="25"/>
        <v>0</v>
      </c>
      <c r="AS69" s="1363">
        <f t="shared" ca="1" si="25"/>
        <v>0</v>
      </c>
      <c r="AT69" s="1363">
        <f t="shared" ca="1" si="25"/>
        <v>0</v>
      </c>
      <c r="AU69" s="1363">
        <f t="shared" ca="1" si="25"/>
        <v>0</v>
      </c>
      <c r="AV69" s="1363">
        <f t="shared" ca="1" si="25"/>
        <v>0</v>
      </c>
      <c r="AW69" s="1363">
        <f t="shared" ca="1" si="25"/>
        <v>0</v>
      </c>
      <c r="AX69" s="1363">
        <f t="shared" ca="1" si="25"/>
        <v>0</v>
      </c>
    </row>
    <row r="70" spans="13:50">
      <c r="M70" s="1362" t="str">
        <f t="shared" ca="1" si="10"/>
        <v>MKR_PB仕上げ合格</v>
      </c>
      <c r="N70" s="1362" t="str">
        <f ca="1">VLOOKUP(テーブル3[[#This Row],[列3]],テーブル1[[#All],[機種・部品]:[シート]],2,FALSE)</f>
        <v>MKR</v>
      </c>
      <c r="O70" s="1362" t="str">
        <f ca="1">VLOOKUP(テーブル3[[#This Row],[列3]],テーブル1[[#All],[機種・部品]:[参照セル]],3,FALSE)</f>
        <v>$F$153:$AL$182</v>
      </c>
      <c r="P70" s="1363">
        <f t="shared" si="15"/>
        <v>8</v>
      </c>
      <c r="Q70" s="1364" t="str">
        <f ca="1">IF(OFFSET(テーブル1[[#Headers],[機種・部品]],P70,0)=0,"",OFFSET(テーブル1[[#Headers],[機種・部品]],P70,0))</f>
        <v>MKR_PB</v>
      </c>
      <c r="R70" s="1363" t="str">
        <f t="shared" si="16"/>
        <v>仕上げ合格</v>
      </c>
      <c r="S70" s="1365">
        <f t="shared" ca="1" si="11"/>
        <v>267</v>
      </c>
      <c r="T70" s="1363">
        <f t="shared" ref="T70:AI85" ca="1" si="26">IFERROR(VLOOKUP($M70,INDIRECT($N70&amp;"!"&amp;$O70,TRUE),T$5+$T$3,FALSE),"")</f>
        <v>0</v>
      </c>
      <c r="U70" s="1363">
        <f t="shared" ca="1" si="26"/>
        <v>0</v>
      </c>
      <c r="V70" s="1363">
        <f t="shared" ca="1" si="26"/>
        <v>0</v>
      </c>
      <c r="W70" s="1363">
        <f t="shared" ca="1" si="26"/>
        <v>0</v>
      </c>
      <c r="X70" s="1363">
        <f t="shared" ca="1" si="26"/>
        <v>0</v>
      </c>
      <c r="Y70" s="1363">
        <f t="shared" ca="1" si="26"/>
        <v>0</v>
      </c>
      <c r="Z70" s="1363">
        <f t="shared" ca="1" si="26"/>
        <v>0</v>
      </c>
      <c r="AA70" s="1363">
        <f t="shared" ca="1" si="26"/>
        <v>0</v>
      </c>
      <c r="AB70" s="1363">
        <f t="shared" ca="1" si="26"/>
        <v>0</v>
      </c>
      <c r="AC70" s="1363">
        <f t="shared" ca="1" si="26"/>
        <v>0</v>
      </c>
      <c r="AD70" s="1363">
        <f t="shared" ca="1" si="26"/>
        <v>0</v>
      </c>
      <c r="AE70" s="1363">
        <f t="shared" ca="1" si="26"/>
        <v>0</v>
      </c>
      <c r="AF70" s="1363">
        <f t="shared" ca="1" si="26"/>
        <v>0</v>
      </c>
      <c r="AG70" s="1363">
        <f t="shared" ca="1" si="26"/>
        <v>0</v>
      </c>
      <c r="AH70" s="1363">
        <f t="shared" ca="1" si="26"/>
        <v>0</v>
      </c>
      <c r="AI70" s="1363">
        <f t="shared" ca="1" si="26"/>
        <v>0</v>
      </c>
      <c r="AJ70" s="1363">
        <f t="shared" ca="1" si="25"/>
        <v>0</v>
      </c>
      <c r="AK70" s="1363">
        <f t="shared" ca="1" si="25"/>
        <v>27</v>
      </c>
      <c r="AL70" s="1363">
        <f t="shared" ca="1" si="25"/>
        <v>0</v>
      </c>
      <c r="AM70" s="1363">
        <f t="shared" ca="1" si="25"/>
        <v>0</v>
      </c>
      <c r="AN70" s="1363">
        <f t="shared" ca="1" si="25"/>
        <v>0</v>
      </c>
      <c r="AO70" s="1363">
        <f t="shared" ca="1" si="25"/>
        <v>72</v>
      </c>
      <c r="AP70" s="1363">
        <f t="shared" ca="1" si="25"/>
        <v>24</v>
      </c>
      <c r="AQ70" s="1363">
        <f t="shared" ca="1" si="25"/>
        <v>24</v>
      </c>
      <c r="AR70" s="1363">
        <f t="shared" ca="1" si="25"/>
        <v>48</v>
      </c>
      <c r="AS70" s="1363">
        <f t="shared" ca="1" si="25"/>
        <v>72</v>
      </c>
      <c r="AT70" s="1363">
        <f t="shared" ca="1" si="25"/>
        <v>0</v>
      </c>
      <c r="AU70" s="1363">
        <f t="shared" ca="1" si="25"/>
        <v>0</v>
      </c>
      <c r="AV70" s="1363">
        <f t="shared" ca="1" si="25"/>
        <v>0</v>
      </c>
      <c r="AW70" s="1363">
        <f t="shared" ca="1" si="25"/>
        <v>0</v>
      </c>
      <c r="AX70" s="1363">
        <f t="shared" ca="1" si="25"/>
        <v>0</v>
      </c>
    </row>
    <row r="71" spans="13:50">
      <c r="M71" s="1362" t="str">
        <f t="shared" ref="M71:M134" ca="1" si="27">Q71&amp;R71</f>
        <v>MKR_PB良品計画</v>
      </c>
      <c r="N71" s="1362" t="str">
        <f ca="1">VLOOKUP(テーブル3[[#This Row],[列3]],テーブル1[[#All],[機種・部品]:[シート]],2,FALSE)</f>
        <v>MKR</v>
      </c>
      <c r="O71" s="1362" t="str">
        <f ca="1">VLOOKUP(テーブル3[[#This Row],[列3]],テーブル1[[#All],[機種・部品]:[参照セル]],3,FALSE)</f>
        <v>$F$153:$AL$182</v>
      </c>
      <c r="P71" s="1363">
        <f t="shared" si="15"/>
        <v>8</v>
      </c>
      <c r="Q71" s="1364" t="str">
        <f ca="1">IF(OFFSET(テーブル1[[#Headers],[機種・部品]],P71,0)=0,"",OFFSET(テーブル1[[#Headers],[機種・部品]],P71,0))</f>
        <v>MKR_PB</v>
      </c>
      <c r="R71" s="1363" t="str">
        <f t="shared" si="16"/>
        <v>良品計画</v>
      </c>
      <c r="S71" s="1365">
        <f t="shared" ref="S71:S134" ca="1" si="28">SUM(T71:AX71)</f>
        <v>690</v>
      </c>
      <c r="T71" s="1363">
        <f t="shared" ca="1" si="26"/>
        <v>0</v>
      </c>
      <c r="U71" s="1363">
        <f t="shared" ca="1" si="26"/>
        <v>0</v>
      </c>
      <c r="V71" s="1363">
        <f t="shared" ca="1" si="26"/>
        <v>0</v>
      </c>
      <c r="W71" s="1363">
        <f t="shared" ca="1" si="26"/>
        <v>0</v>
      </c>
      <c r="X71" s="1363">
        <f t="shared" ca="1" si="26"/>
        <v>0</v>
      </c>
      <c r="Y71" s="1363">
        <f t="shared" ca="1" si="26"/>
        <v>0</v>
      </c>
      <c r="Z71" s="1363">
        <f t="shared" ca="1" si="26"/>
        <v>0</v>
      </c>
      <c r="AA71" s="1363">
        <f t="shared" ca="1" si="26"/>
        <v>0</v>
      </c>
      <c r="AB71" s="1363">
        <f t="shared" ca="1" si="26"/>
        <v>0</v>
      </c>
      <c r="AC71" s="1363">
        <f t="shared" ca="1" si="26"/>
        <v>0</v>
      </c>
      <c r="AD71" s="1363">
        <f t="shared" ca="1" si="26"/>
        <v>110</v>
      </c>
      <c r="AE71" s="1363">
        <f t="shared" ca="1" si="26"/>
        <v>130</v>
      </c>
      <c r="AF71" s="1363">
        <f t="shared" ca="1" si="26"/>
        <v>100</v>
      </c>
      <c r="AG71" s="1363">
        <f t="shared" ca="1" si="26"/>
        <v>0</v>
      </c>
      <c r="AH71" s="1363">
        <f t="shared" ca="1" si="26"/>
        <v>0</v>
      </c>
      <c r="AI71" s="1363">
        <f t="shared" ca="1" si="26"/>
        <v>0</v>
      </c>
      <c r="AJ71" s="1363">
        <f t="shared" ca="1" si="25"/>
        <v>0</v>
      </c>
      <c r="AK71" s="1363">
        <f t="shared" ca="1" si="25"/>
        <v>0</v>
      </c>
      <c r="AL71" s="1363">
        <f t="shared" ca="1" si="25"/>
        <v>0</v>
      </c>
      <c r="AM71" s="1363">
        <f t="shared" ca="1" si="25"/>
        <v>0</v>
      </c>
      <c r="AN71" s="1363">
        <f t="shared" ca="1" si="25"/>
        <v>0</v>
      </c>
      <c r="AO71" s="1363">
        <f t="shared" ca="1" si="25"/>
        <v>0</v>
      </c>
      <c r="AP71" s="1363">
        <f t="shared" ca="1" si="25"/>
        <v>0</v>
      </c>
      <c r="AQ71" s="1363">
        <f t="shared" ca="1" si="25"/>
        <v>0</v>
      </c>
      <c r="AR71" s="1363">
        <f t="shared" ca="1" si="25"/>
        <v>0</v>
      </c>
      <c r="AS71" s="1363">
        <f t="shared" ca="1" si="25"/>
        <v>70</v>
      </c>
      <c r="AT71" s="1363">
        <f t="shared" ca="1" si="25"/>
        <v>170</v>
      </c>
      <c r="AU71" s="1363">
        <f t="shared" ca="1" si="25"/>
        <v>110</v>
      </c>
      <c r="AV71" s="1363">
        <f t="shared" ca="1" si="25"/>
        <v>0</v>
      </c>
      <c r="AW71" s="1363">
        <f t="shared" ca="1" si="25"/>
        <v>0</v>
      </c>
      <c r="AX71" s="1363">
        <f t="shared" ca="1" si="25"/>
        <v>0</v>
      </c>
    </row>
    <row r="72" spans="13:50">
      <c r="M72" s="1362" t="str">
        <f t="shared" ca="1" si="27"/>
        <v>MKR_PB良品実績</v>
      </c>
      <c r="N72" s="1362" t="str">
        <f ca="1">VLOOKUP(テーブル3[[#This Row],[列3]],テーブル1[[#All],[機種・部品]:[シート]],2,FALSE)</f>
        <v>MKR</v>
      </c>
      <c r="O72" s="1362" t="str">
        <f ca="1">VLOOKUP(テーブル3[[#This Row],[列3]],テーブル1[[#All],[機種・部品]:[参照セル]],3,FALSE)</f>
        <v>$F$153:$AL$182</v>
      </c>
      <c r="P72" s="1363">
        <f t="shared" si="15"/>
        <v>8</v>
      </c>
      <c r="Q72" s="1364" t="str">
        <f ca="1">IF(OFFSET(テーブル1[[#Headers],[機種・部品]],P72,0)=0,"",OFFSET(テーブル1[[#Headers],[機種・部品]],P72,0))</f>
        <v>MKR_PB</v>
      </c>
      <c r="R72" s="1363" t="str">
        <f t="shared" si="16"/>
        <v>良品実績</v>
      </c>
      <c r="S72" s="1365">
        <f t="shared" ca="1" si="28"/>
        <v>521</v>
      </c>
      <c r="T72" s="1363">
        <f t="shared" ca="1" si="26"/>
        <v>0</v>
      </c>
      <c r="U72" s="1363">
        <f t="shared" ca="1" si="26"/>
        <v>0</v>
      </c>
      <c r="V72" s="1363">
        <f t="shared" ca="1" si="26"/>
        <v>0</v>
      </c>
      <c r="W72" s="1363">
        <f t="shared" ca="1" si="26"/>
        <v>0</v>
      </c>
      <c r="X72" s="1363">
        <f t="shared" ca="1" si="26"/>
        <v>0</v>
      </c>
      <c r="Y72" s="1363">
        <f t="shared" ca="1" si="26"/>
        <v>0</v>
      </c>
      <c r="Z72" s="1363">
        <f t="shared" ca="1" si="26"/>
        <v>0</v>
      </c>
      <c r="AA72" s="1363">
        <f t="shared" ca="1" si="26"/>
        <v>0</v>
      </c>
      <c r="AB72" s="1363">
        <f t="shared" ca="1" si="26"/>
        <v>0</v>
      </c>
      <c r="AC72" s="1363">
        <f t="shared" ca="1" si="26"/>
        <v>0</v>
      </c>
      <c r="AD72" s="1363">
        <f t="shared" ca="1" si="26"/>
        <v>39</v>
      </c>
      <c r="AE72" s="1363">
        <f t="shared" ca="1" si="26"/>
        <v>56</v>
      </c>
      <c r="AF72" s="1363">
        <f t="shared" ca="1" si="26"/>
        <v>86</v>
      </c>
      <c r="AG72" s="1363">
        <f t="shared" ca="1" si="26"/>
        <v>-8</v>
      </c>
      <c r="AH72" s="1363">
        <f t="shared" ca="1" si="26"/>
        <v>0</v>
      </c>
      <c r="AI72" s="1363">
        <f t="shared" ca="1" si="26"/>
        <v>0</v>
      </c>
      <c r="AJ72" s="1363">
        <f t="shared" ca="1" si="25"/>
        <v>0</v>
      </c>
      <c r="AK72" s="1363">
        <f t="shared" ca="1" si="25"/>
        <v>-2</v>
      </c>
      <c r="AL72" s="1363">
        <f t="shared" ca="1" si="25"/>
        <v>0</v>
      </c>
      <c r="AM72" s="1363">
        <f t="shared" ca="1" si="25"/>
        <v>0</v>
      </c>
      <c r="AN72" s="1363">
        <f t="shared" ca="1" si="25"/>
        <v>0</v>
      </c>
      <c r="AO72" s="1363">
        <f t="shared" ca="1" si="25"/>
        <v>0</v>
      </c>
      <c r="AP72" s="1363">
        <f t="shared" ca="1" si="25"/>
        <v>0</v>
      </c>
      <c r="AQ72" s="1363">
        <f t="shared" ca="1" si="25"/>
        <v>0</v>
      </c>
      <c r="AR72" s="1363">
        <f t="shared" ca="1" si="25"/>
        <v>0</v>
      </c>
      <c r="AS72" s="1363">
        <f t="shared" ca="1" si="25"/>
        <v>70</v>
      </c>
      <c r="AT72" s="1363">
        <f t="shared" ca="1" si="25"/>
        <v>170</v>
      </c>
      <c r="AU72" s="1363">
        <f t="shared" ca="1" si="25"/>
        <v>110</v>
      </c>
      <c r="AV72" s="1363">
        <f t="shared" ca="1" si="25"/>
        <v>0</v>
      </c>
      <c r="AW72" s="1363">
        <f t="shared" ca="1" si="25"/>
        <v>0</v>
      </c>
      <c r="AX72" s="1363">
        <f t="shared" ca="1" si="25"/>
        <v>0</v>
      </c>
    </row>
    <row r="73" spans="13:50">
      <c r="M73" s="1362" t="str">
        <f t="shared" ca="1" si="27"/>
        <v>MKR_PB完成品在庫</v>
      </c>
      <c r="N73" s="1362" t="str">
        <f ca="1">VLOOKUP(テーブル3[[#This Row],[列3]],テーブル1[[#All],[機種・部品]:[シート]],2,FALSE)</f>
        <v>MKR</v>
      </c>
      <c r="O73" s="1362" t="str">
        <f ca="1">VLOOKUP(テーブル3[[#This Row],[列3]],テーブル1[[#All],[機種・部品]:[参照セル]],3,FALSE)</f>
        <v>$F$153:$AL$182</v>
      </c>
      <c r="P73" s="1363">
        <f t="shared" si="15"/>
        <v>8</v>
      </c>
      <c r="Q73" s="1364" t="str">
        <f ca="1">IF(OFFSET(テーブル1[[#Headers],[機種・部品]],P73,0)=0,"",OFFSET(テーブル1[[#Headers],[機種・部品]],P73,0))</f>
        <v>MKR_PB</v>
      </c>
      <c r="R73" s="1363" t="str">
        <f t="shared" si="16"/>
        <v>完成品在庫</v>
      </c>
      <c r="S73" s="1365">
        <f t="shared" ca="1" si="28"/>
        <v>72</v>
      </c>
      <c r="T73" s="1363">
        <f t="shared" ca="1" si="26"/>
        <v>0</v>
      </c>
      <c r="U73" s="1363">
        <f t="shared" ca="1" si="26"/>
        <v>0</v>
      </c>
      <c r="V73" s="1363">
        <f t="shared" ca="1" si="26"/>
        <v>0</v>
      </c>
      <c r="W73" s="1363">
        <f t="shared" ca="1" si="26"/>
        <v>0</v>
      </c>
      <c r="X73" s="1363">
        <f t="shared" ca="1" si="26"/>
        <v>0</v>
      </c>
      <c r="Y73" s="1363">
        <f t="shared" ca="1" si="26"/>
        <v>0</v>
      </c>
      <c r="Z73" s="1363">
        <f t="shared" ca="1" si="26"/>
        <v>0</v>
      </c>
      <c r="AA73" s="1363">
        <f t="shared" ca="1" si="26"/>
        <v>0</v>
      </c>
      <c r="AB73" s="1363">
        <f t="shared" ca="1" si="26"/>
        <v>0</v>
      </c>
      <c r="AC73" s="1363">
        <f t="shared" ca="1" si="26"/>
        <v>0</v>
      </c>
      <c r="AD73" s="1363">
        <f t="shared" ca="1" si="26"/>
        <v>0</v>
      </c>
      <c r="AE73" s="1363">
        <f t="shared" ca="1" si="26"/>
        <v>0</v>
      </c>
      <c r="AF73" s="1363">
        <f t="shared" ca="1" si="26"/>
        <v>0</v>
      </c>
      <c r="AG73" s="1363">
        <f t="shared" ca="1" si="26"/>
        <v>0</v>
      </c>
      <c r="AH73" s="1363">
        <f t="shared" ca="1" si="26"/>
        <v>0</v>
      </c>
      <c r="AI73" s="1363">
        <f t="shared" ca="1" si="26"/>
        <v>0</v>
      </c>
      <c r="AJ73" s="1363">
        <f t="shared" ca="1" si="25"/>
        <v>0</v>
      </c>
      <c r="AK73" s="1363">
        <f t="shared" ca="1" si="25"/>
        <v>0</v>
      </c>
      <c r="AL73" s="1363">
        <f t="shared" ca="1" si="25"/>
        <v>0</v>
      </c>
      <c r="AM73" s="1363">
        <f t="shared" ca="1" si="25"/>
        <v>0</v>
      </c>
      <c r="AN73" s="1363">
        <f t="shared" ca="1" si="25"/>
        <v>0</v>
      </c>
      <c r="AO73" s="1363">
        <f t="shared" ca="1" si="25"/>
        <v>0</v>
      </c>
      <c r="AP73" s="1363">
        <f t="shared" ca="1" si="25"/>
        <v>24</v>
      </c>
      <c r="AQ73" s="1363">
        <f t="shared" ca="1" si="25"/>
        <v>48</v>
      </c>
      <c r="AR73" s="1363">
        <f t="shared" ca="1" si="25"/>
        <v>0</v>
      </c>
      <c r="AS73" s="1363">
        <f t="shared" ca="1" si="25"/>
        <v>0</v>
      </c>
      <c r="AT73" s="1363">
        <f t="shared" ca="1" si="25"/>
        <v>0</v>
      </c>
      <c r="AU73" s="1363">
        <f t="shared" ca="1" si="25"/>
        <v>0</v>
      </c>
      <c r="AV73" s="1363">
        <f t="shared" ca="1" si="25"/>
        <v>0</v>
      </c>
      <c r="AW73" s="1363">
        <f t="shared" ca="1" si="25"/>
        <v>0</v>
      </c>
      <c r="AX73" s="1363">
        <f t="shared" ca="1" si="25"/>
        <v>0</v>
      </c>
    </row>
    <row r="74" spans="13:50">
      <c r="M74" s="1362" t="str">
        <f t="shared" ca="1" si="27"/>
        <v>MKR_PBＧＤＣ仕掛在庫</v>
      </c>
      <c r="N74" s="1362" t="str">
        <f ca="1">VLOOKUP(テーブル3[[#This Row],[列3]],テーブル1[[#All],[機種・部品]:[シート]],2,FALSE)</f>
        <v>MKR</v>
      </c>
      <c r="O74" s="1362" t="str">
        <f ca="1">VLOOKUP(テーブル3[[#This Row],[列3]],テーブル1[[#All],[機種・部品]:[参照セル]],3,FALSE)</f>
        <v>$F$153:$AL$182</v>
      </c>
      <c r="P74" s="1363">
        <f t="shared" si="15"/>
        <v>8</v>
      </c>
      <c r="Q74" s="1364" t="str">
        <f ca="1">IF(OFFSET(テーブル1[[#Headers],[機種・部品]],P74,0)=0,"",OFFSET(テーブル1[[#Headers],[機種・部品]],P74,0))</f>
        <v>MKR_PB</v>
      </c>
      <c r="R74" s="1363" t="str">
        <f t="shared" si="16"/>
        <v>ＧＤＣ仕掛在庫</v>
      </c>
      <c r="S74" s="1365">
        <f t="shared" ca="1" si="28"/>
        <v>4343</v>
      </c>
      <c r="T74" s="1363">
        <f t="shared" ca="1" si="26"/>
        <v>98</v>
      </c>
      <c r="U74" s="1363">
        <f t="shared" ca="1" si="26"/>
        <v>98</v>
      </c>
      <c r="V74" s="1363">
        <f t="shared" ca="1" si="26"/>
        <v>98</v>
      </c>
      <c r="W74" s="1363">
        <f t="shared" ca="1" si="26"/>
        <v>98</v>
      </c>
      <c r="X74" s="1363">
        <f t="shared" ca="1" si="26"/>
        <v>98</v>
      </c>
      <c r="Y74" s="1363">
        <f t="shared" ca="1" si="26"/>
        <v>136</v>
      </c>
      <c r="Z74" s="1363">
        <f t="shared" ca="1" si="26"/>
        <v>136</v>
      </c>
      <c r="AA74" s="1363">
        <f t="shared" ca="1" si="26"/>
        <v>136</v>
      </c>
      <c r="AB74" s="1363">
        <f t="shared" ca="1" si="26"/>
        <v>136</v>
      </c>
      <c r="AC74" s="1363">
        <f t="shared" ca="1" si="26"/>
        <v>136</v>
      </c>
      <c r="AD74" s="1363">
        <f t="shared" ca="1" si="26"/>
        <v>136</v>
      </c>
      <c r="AE74" s="1363">
        <f t="shared" ca="1" si="26"/>
        <v>136</v>
      </c>
      <c r="AF74" s="1363">
        <f t="shared" ca="1" si="26"/>
        <v>136</v>
      </c>
      <c r="AG74" s="1363">
        <f t="shared" ca="1" si="26"/>
        <v>136</v>
      </c>
      <c r="AH74" s="1363">
        <f t="shared" ca="1" si="26"/>
        <v>184</v>
      </c>
      <c r="AI74" s="1363">
        <f t="shared" ca="1" si="26"/>
        <v>184</v>
      </c>
      <c r="AJ74" s="1363">
        <f t="shared" ca="1" si="25"/>
        <v>184</v>
      </c>
      <c r="AK74" s="1363">
        <f t="shared" ca="1" si="25"/>
        <v>158</v>
      </c>
      <c r="AL74" s="1363">
        <f t="shared" ca="1" si="25"/>
        <v>206</v>
      </c>
      <c r="AM74" s="1363">
        <f t="shared" ca="1" si="25"/>
        <v>254</v>
      </c>
      <c r="AN74" s="1363">
        <f t="shared" ca="1" si="25"/>
        <v>305</v>
      </c>
      <c r="AO74" s="1363">
        <f t="shared" ca="1" si="25"/>
        <v>233</v>
      </c>
      <c r="AP74" s="1363">
        <f t="shared" ca="1" si="25"/>
        <v>209</v>
      </c>
      <c r="AQ74" s="1363">
        <f t="shared" ca="1" si="25"/>
        <v>185</v>
      </c>
      <c r="AR74" s="1363">
        <f t="shared" ca="1" si="25"/>
        <v>137</v>
      </c>
      <c r="AS74" s="1363">
        <f t="shared" ca="1" si="25"/>
        <v>65</v>
      </c>
      <c r="AT74" s="1363">
        <f t="shared" ca="1" si="25"/>
        <v>65</v>
      </c>
      <c r="AU74" s="1363">
        <f t="shared" ca="1" si="25"/>
        <v>65</v>
      </c>
      <c r="AV74" s="1363">
        <f t="shared" ca="1" si="25"/>
        <v>65</v>
      </c>
      <c r="AW74" s="1363">
        <f t="shared" ca="1" si="25"/>
        <v>65</v>
      </c>
      <c r="AX74" s="1363">
        <f t="shared" ca="1" si="25"/>
        <v>65</v>
      </c>
    </row>
    <row r="75" spans="13:50">
      <c r="M75" s="1362" t="str">
        <f t="shared" ca="1" si="27"/>
        <v>MKR_PBメーカー在庫</v>
      </c>
      <c r="N75" s="1362" t="str">
        <f ca="1">VLOOKUP(テーブル3[[#This Row],[列3]],テーブル1[[#All],[機種・部品]:[シート]],2,FALSE)</f>
        <v>MKR</v>
      </c>
      <c r="O75" s="1362" t="str">
        <f ca="1">VLOOKUP(テーブル3[[#This Row],[列3]],テーブル1[[#All],[機種・部品]:[参照セル]],3,FALSE)</f>
        <v>$F$153:$AL$182</v>
      </c>
      <c r="P75" s="1363">
        <f t="shared" si="15"/>
        <v>8</v>
      </c>
      <c r="Q75" s="1364" t="str">
        <f ca="1">IF(OFFSET(テーブル1[[#Headers],[機種・部品]],P75,0)=0,"",OFFSET(テーブル1[[#Headers],[機種・部品]],P75,0))</f>
        <v>MKR_PB</v>
      </c>
      <c r="R75" s="1363" t="str">
        <f t="shared" si="16"/>
        <v>メーカー在庫</v>
      </c>
      <c r="S75" s="1365">
        <f t="shared" ca="1" si="28"/>
        <v>4144</v>
      </c>
      <c r="T75" s="1363">
        <f t="shared" ca="1" si="26"/>
        <v>158</v>
      </c>
      <c r="U75" s="1363">
        <f t="shared" ca="1" si="26"/>
        <v>158</v>
      </c>
      <c r="V75" s="1363">
        <f t="shared" ca="1" si="26"/>
        <v>158</v>
      </c>
      <c r="W75" s="1363">
        <f t="shared" ca="1" si="26"/>
        <v>158</v>
      </c>
      <c r="X75" s="1363">
        <f t="shared" ca="1" si="26"/>
        <v>158</v>
      </c>
      <c r="Y75" s="1363">
        <f t="shared" ca="1" si="26"/>
        <v>120</v>
      </c>
      <c r="Z75" s="1363">
        <f t="shared" ca="1" si="26"/>
        <v>120</v>
      </c>
      <c r="AA75" s="1363">
        <f t="shared" ca="1" si="26"/>
        <v>120</v>
      </c>
      <c r="AB75" s="1363">
        <f t="shared" ca="1" si="26"/>
        <v>120</v>
      </c>
      <c r="AC75" s="1363">
        <f t="shared" ca="1" si="26"/>
        <v>120</v>
      </c>
      <c r="AD75" s="1363">
        <f t="shared" ca="1" si="26"/>
        <v>120</v>
      </c>
      <c r="AE75" s="1363">
        <f t="shared" ca="1" si="26"/>
        <v>120</v>
      </c>
      <c r="AF75" s="1363">
        <f t="shared" ca="1" si="26"/>
        <v>120</v>
      </c>
      <c r="AG75" s="1363">
        <f t="shared" ca="1" si="26"/>
        <v>120</v>
      </c>
      <c r="AH75" s="1363">
        <f t="shared" ca="1" si="26"/>
        <v>243</v>
      </c>
      <c r="AI75" s="1363">
        <f t="shared" ca="1" si="26"/>
        <v>243</v>
      </c>
      <c r="AJ75" s="1363">
        <f t="shared" ca="1" si="25"/>
        <v>243</v>
      </c>
      <c r="AK75" s="1363">
        <f t="shared" ca="1" si="25"/>
        <v>219</v>
      </c>
      <c r="AL75" s="1363">
        <f t="shared" ca="1" si="25"/>
        <v>171</v>
      </c>
      <c r="AM75" s="1363">
        <f t="shared" ca="1" si="25"/>
        <v>123</v>
      </c>
      <c r="AN75" s="1363">
        <f t="shared" ca="1" si="25"/>
        <v>72</v>
      </c>
      <c r="AO75" s="1363">
        <f t="shared" ca="1" si="25"/>
        <v>72</v>
      </c>
      <c r="AP75" s="1363">
        <f t="shared" ca="1" si="25"/>
        <v>72</v>
      </c>
      <c r="AQ75" s="1363">
        <f t="shared" ca="1" si="25"/>
        <v>72</v>
      </c>
      <c r="AR75" s="1363">
        <f t="shared" ca="1" si="25"/>
        <v>72</v>
      </c>
      <c r="AS75" s="1363">
        <f t="shared" ca="1" si="25"/>
        <v>72</v>
      </c>
      <c r="AT75" s="1363">
        <f t="shared" ca="1" si="25"/>
        <v>120</v>
      </c>
      <c r="AU75" s="1363">
        <f t="shared" ca="1" si="25"/>
        <v>120</v>
      </c>
      <c r="AV75" s="1363">
        <f t="shared" ca="1" si="25"/>
        <v>120</v>
      </c>
      <c r="AW75" s="1363">
        <f t="shared" ca="1" si="25"/>
        <v>120</v>
      </c>
      <c r="AX75" s="1363">
        <f t="shared" ca="1" si="25"/>
        <v>120</v>
      </c>
    </row>
    <row r="76" spans="13:50">
      <c r="M76" s="1362" t="str">
        <f t="shared" ca="1" si="27"/>
        <v>MKR_PB鋳造領域在庫</v>
      </c>
      <c r="N76" s="1362" t="str">
        <f ca="1">VLOOKUP(テーブル3[[#This Row],[列3]],テーブル1[[#All],[機種・部品]:[シート]],2,FALSE)</f>
        <v>MKR</v>
      </c>
      <c r="O76" s="1362" t="str">
        <f ca="1">VLOOKUP(テーブル3[[#This Row],[列3]],テーブル1[[#All],[機種・部品]:[参照セル]],3,FALSE)</f>
        <v>$F$153:$AL$182</v>
      </c>
      <c r="P76" s="1363">
        <f t="shared" si="15"/>
        <v>8</v>
      </c>
      <c r="Q76" s="1364" t="str">
        <f ca="1">IF(OFFSET(テーブル1[[#Headers],[機種・部品]],P76,0)=0,"",OFFSET(テーブル1[[#Headers],[機種・部品]],P76,0))</f>
        <v>MKR_PB</v>
      </c>
      <c r="R76" s="1363" t="str">
        <f t="shared" si="16"/>
        <v>鋳造領域在庫</v>
      </c>
      <c r="S76" s="1365">
        <f t="shared" ca="1" si="28"/>
        <v>2271</v>
      </c>
      <c r="T76" s="1363">
        <f t="shared" ca="1" si="26"/>
        <v>9</v>
      </c>
      <c r="U76" s="1363">
        <f t="shared" ca="1" si="26"/>
        <v>9</v>
      </c>
      <c r="V76" s="1363">
        <f t="shared" ca="1" si="26"/>
        <v>9</v>
      </c>
      <c r="W76" s="1363">
        <f t="shared" ca="1" si="26"/>
        <v>9</v>
      </c>
      <c r="X76" s="1363">
        <f t="shared" ca="1" si="26"/>
        <v>9</v>
      </c>
      <c r="Y76" s="1363">
        <f t="shared" ca="1" si="26"/>
        <v>9</v>
      </c>
      <c r="Z76" s="1363">
        <f t="shared" ca="1" si="26"/>
        <v>9</v>
      </c>
      <c r="AA76" s="1363">
        <f t="shared" ca="1" si="26"/>
        <v>9</v>
      </c>
      <c r="AB76" s="1363">
        <f t="shared" ca="1" si="26"/>
        <v>9</v>
      </c>
      <c r="AC76" s="1363">
        <f t="shared" ca="1" si="26"/>
        <v>9</v>
      </c>
      <c r="AD76" s="1363">
        <f t="shared" ca="1" si="26"/>
        <v>48</v>
      </c>
      <c r="AE76" s="1363">
        <f t="shared" ca="1" si="26"/>
        <v>104</v>
      </c>
      <c r="AF76" s="1363">
        <f t="shared" ca="1" si="26"/>
        <v>190</v>
      </c>
      <c r="AG76" s="1363">
        <f t="shared" ca="1" si="26"/>
        <v>182</v>
      </c>
      <c r="AH76" s="1363">
        <f t="shared" ca="1" si="26"/>
        <v>11</v>
      </c>
      <c r="AI76" s="1363">
        <f t="shared" ca="1" si="26"/>
        <v>11</v>
      </c>
      <c r="AJ76" s="1363">
        <f t="shared" ca="1" si="25"/>
        <v>11</v>
      </c>
      <c r="AK76" s="1363">
        <f t="shared" ca="1" si="25"/>
        <v>11</v>
      </c>
      <c r="AL76" s="1363">
        <f t="shared" ca="1" si="25"/>
        <v>11</v>
      </c>
      <c r="AM76" s="1363">
        <f t="shared" ca="1" si="25"/>
        <v>11</v>
      </c>
      <c r="AN76" s="1363">
        <f t="shared" ca="1" si="25"/>
        <v>11</v>
      </c>
      <c r="AO76" s="1363">
        <f t="shared" ca="1" si="25"/>
        <v>11</v>
      </c>
      <c r="AP76" s="1363">
        <f t="shared" ca="1" si="25"/>
        <v>11</v>
      </c>
      <c r="AQ76" s="1363">
        <f t="shared" ca="1" si="25"/>
        <v>11</v>
      </c>
      <c r="AR76" s="1363">
        <f t="shared" ca="1" si="25"/>
        <v>11</v>
      </c>
      <c r="AS76" s="1363">
        <f t="shared" ca="1" si="25"/>
        <v>81</v>
      </c>
      <c r="AT76" s="1363">
        <f t="shared" ca="1" si="25"/>
        <v>203</v>
      </c>
      <c r="AU76" s="1363">
        <f t="shared" ca="1" si="25"/>
        <v>313</v>
      </c>
      <c r="AV76" s="1363">
        <f t="shared" ca="1" si="25"/>
        <v>313</v>
      </c>
      <c r="AW76" s="1363">
        <f t="shared" ca="1" si="25"/>
        <v>313</v>
      </c>
      <c r="AX76" s="1363">
        <f t="shared" ca="1" si="25"/>
        <v>313</v>
      </c>
    </row>
    <row r="77" spans="13:50">
      <c r="M77" s="1362" t="str">
        <f t="shared" ca="1" si="27"/>
        <v>MKR_PB払出計画</v>
      </c>
      <c r="N77" s="1362" t="str">
        <f ca="1">VLOOKUP(テーブル3[[#This Row],[列3]],テーブル1[[#All],[機種・部品]:[シート]],2,FALSE)</f>
        <v>MKR</v>
      </c>
      <c r="O77" s="1362" t="str">
        <f ca="1">VLOOKUP(テーブル3[[#This Row],[列3]],テーブル1[[#All],[機種・部品]:[参照セル]],3,FALSE)</f>
        <v>$F$153:$AL$182</v>
      </c>
      <c r="P77" s="1363">
        <f t="shared" si="15"/>
        <v>8</v>
      </c>
      <c r="Q77" s="1364" t="str">
        <f ca="1">IF(OFFSET(テーブル1[[#Headers],[機種・部品]],P77,0)=0,"",OFFSET(テーブル1[[#Headers],[機種・部品]],P77,0))</f>
        <v>MKR_PB</v>
      </c>
      <c r="R77" s="1363" t="str">
        <f t="shared" si="16"/>
        <v>払出計画</v>
      </c>
      <c r="S77" s="1365">
        <f t="shared" ca="1" si="28"/>
        <v>288</v>
      </c>
      <c r="T77" s="1363">
        <f t="shared" ca="1" si="26"/>
        <v>0</v>
      </c>
      <c r="U77" s="1363">
        <f t="shared" ca="1" si="26"/>
        <v>0</v>
      </c>
      <c r="V77" s="1363">
        <f t="shared" ca="1" si="26"/>
        <v>0</v>
      </c>
      <c r="W77" s="1363">
        <f t="shared" ca="1" si="26"/>
        <v>0</v>
      </c>
      <c r="X77" s="1363">
        <f t="shared" ca="1" si="26"/>
        <v>0</v>
      </c>
      <c r="Y77" s="1363">
        <f t="shared" ca="1" si="26"/>
        <v>0</v>
      </c>
      <c r="Z77" s="1363">
        <f t="shared" ca="1" si="26"/>
        <v>0</v>
      </c>
      <c r="AA77" s="1363">
        <f t="shared" ca="1" si="26"/>
        <v>0</v>
      </c>
      <c r="AB77" s="1363">
        <f t="shared" ca="1" si="26"/>
        <v>0</v>
      </c>
      <c r="AC77" s="1363">
        <f t="shared" ca="1" si="26"/>
        <v>0</v>
      </c>
      <c r="AD77" s="1363">
        <f t="shared" ca="1" si="26"/>
        <v>0</v>
      </c>
      <c r="AE77" s="1363">
        <f t="shared" ca="1" si="26"/>
        <v>0</v>
      </c>
      <c r="AF77" s="1363">
        <f t="shared" ca="1" si="26"/>
        <v>0</v>
      </c>
      <c r="AG77" s="1363">
        <f t="shared" ca="1" si="26"/>
        <v>0</v>
      </c>
      <c r="AH77" s="1363">
        <f t="shared" ca="1" si="26"/>
        <v>0</v>
      </c>
      <c r="AI77" s="1363">
        <f t="shared" ca="1" si="26"/>
        <v>0</v>
      </c>
      <c r="AJ77" s="1363">
        <f t="shared" ca="1" si="25"/>
        <v>0</v>
      </c>
      <c r="AK77" s="1363">
        <f t="shared" ca="1" si="25"/>
        <v>72</v>
      </c>
      <c r="AL77" s="1363">
        <f t="shared" ca="1" si="25"/>
        <v>72</v>
      </c>
      <c r="AM77" s="1363">
        <f t="shared" ca="1" si="25"/>
        <v>72</v>
      </c>
      <c r="AN77" s="1363">
        <f t="shared" ca="1" si="25"/>
        <v>72</v>
      </c>
      <c r="AO77" s="1363">
        <f t="shared" ca="1" si="25"/>
        <v>0</v>
      </c>
      <c r="AP77" s="1363">
        <f t="shared" ca="1" si="25"/>
        <v>0</v>
      </c>
      <c r="AQ77" s="1363">
        <f t="shared" ca="1" si="25"/>
        <v>0</v>
      </c>
      <c r="AR77" s="1363">
        <f t="shared" ca="1" si="25"/>
        <v>0</v>
      </c>
      <c r="AS77" s="1363">
        <f t="shared" ca="1" si="25"/>
        <v>0</v>
      </c>
      <c r="AT77" s="1363">
        <f t="shared" ca="1" si="25"/>
        <v>0</v>
      </c>
      <c r="AU77" s="1363">
        <f t="shared" ca="1" si="25"/>
        <v>0</v>
      </c>
      <c r="AV77" s="1363">
        <f t="shared" ca="1" si="25"/>
        <v>0</v>
      </c>
      <c r="AW77" s="1363">
        <f t="shared" ca="1" si="25"/>
        <v>0</v>
      </c>
      <c r="AX77" s="1363">
        <f t="shared" ca="1" si="25"/>
        <v>0</v>
      </c>
    </row>
    <row r="78" spans="13:50">
      <c r="M78" s="1362" t="str">
        <f t="shared" ca="1" si="27"/>
        <v>MLC_RC仕上げ計画</v>
      </c>
      <c r="N78" s="1362" t="str">
        <f ca="1">VLOOKUP(テーブル3[[#This Row],[列3]],テーブル1[[#All],[機種・部品]:[シート]],2,FALSE)</f>
        <v>MKJ・MLC・MLL</v>
      </c>
      <c r="O78" s="1362" t="str">
        <f ca="1">VLOOKUP(テーブル3[[#This Row],[列3]],テーブル1[[#All],[機種・部品]:[参照セル]],3,FALSE)</f>
        <v>$F$253:$AL$282</v>
      </c>
      <c r="P78" s="1363">
        <f t="shared" si="15"/>
        <v>9</v>
      </c>
      <c r="Q78" s="1364" t="str">
        <f ca="1">IF(OFFSET(テーブル1[[#Headers],[機種・部品]],P78,0)=0,"",OFFSET(テーブル1[[#Headers],[機種・部品]],P78,0))</f>
        <v>MLC_RC</v>
      </c>
      <c r="R78" s="1363" t="str">
        <f t="shared" si="16"/>
        <v>仕上げ計画</v>
      </c>
      <c r="S78" s="1365">
        <f t="shared" ca="1" si="28"/>
        <v>3168</v>
      </c>
      <c r="T78" s="1363">
        <f t="shared" ca="1" si="26"/>
        <v>0</v>
      </c>
      <c r="U78" s="1363">
        <f t="shared" ca="1" si="26"/>
        <v>0</v>
      </c>
      <c r="V78" s="1363">
        <f t="shared" ca="1" si="26"/>
        <v>0</v>
      </c>
      <c r="W78" s="1363">
        <f t="shared" ca="1" si="26"/>
        <v>0</v>
      </c>
      <c r="X78" s="1363">
        <f t="shared" ca="1" si="26"/>
        <v>0</v>
      </c>
      <c r="Y78" s="1363">
        <f t="shared" ca="1" si="26"/>
        <v>192</v>
      </c>
      <c r="Z78" s="1363">
        <f t="shared" ca="1" si="26"/>
        <v>160</v>
      </c>
      <c r="AA78" s="1363">
        <f t="shared" ca="1" si="26"/>
        <v>160</v>
      </c>
      <c r="AB78" s="1363">
        <f t="shared" ca="1" si="26"/>
        <v>0</v>
      </c>
      <c r="AC78" s="1363">
        <f t="shared" ca="1" si="26"/>
        <v>0</v>
      </c>
      <c r="AD78" s="1363">
        <f t="shared" ca="1" si="26"/>
        <v>160</v>
      </c>
      <c r="AE78" s="1363">
        <f t="shared" ca="1" si="26"/>
        <v>128</v>
      </c>
      <c r="AF78" s="1363">
        <f t="shared" ca="1" si="26"/>
        <v>160</v>
      </c>
      <c r="AG78" s="1363">
        <f t="shared" ca="1" si="26"/>
        <v>128</v>
      </c>
      <c r="AH78" s="1363">
        <f t="shared" ca="1" si="26"/>
        <v>160</v>
      </c>
      <c r="AI78" s="1363">
        <f t="shared" ca="1" si="26"/>
        <v>64</v>
      </c>
      <c r="AJ78" s="1363">
        <f t="shared" ca="1" si="25"/>
        <v>64</v>
      </c>
      <c r="AK78" s="1363">
        <f t="shared" ca="1" si="25"/>
        <v>160</v>
      </c>
      <c r="AL78" s="1363">
        <f t="shared" ca="1" si="25"/>
        <v>160</v>
      </c>
      <c r="AM78" s="1363">
        <f t="shared" ca="1" si="25"/>
        <v>160</v>
      </c>
      <c r="AN78" s="1363">
        <f t="shared" ca="1" si="25"/>
        <v>128</v>
      </c>
      <c r="AO78" s="1363">
        <f t="shared" ca="1" si="25"/>
        <v>160</v>
      </c>
      <c r="AP78" s="1363">
        <f t="shared" ca="1" si="25"/>
        <v>128</v>
      </c>
      <c r="AQ78" s="1363">
        <f t="shared" ca="1" si="25"/>
        <v>64</v>
      </c>
      <c r="AR78" s="1363">
        <f t="shared" ca="1" si="25"/>
        <v>192</v>
      </c>
      <c r="AS78" s="1363">
        <f t="shared" ca="1" si="25"/>
        <v>160</v>
      </c>
      <c r="AT78" s="1363">
        <f t="shared" ca="1" si="25"/>
        <v>160</v>
      </c>
      <c r="AU78" s="1363">
        <f t="shared" ca="1" si="25"/>
        <v>160</v>
      </c>
      <c r="AV78" s="1363">
        <f t="shared" ca="1" si="25"/>
        <v>160</v>
      </c>
      <c r="AW78" s="1363">
        <f t="shared" ca="1" si="25"/>
        <v>0</v>
      </c>
      <c r="AX78" s="1363">
        <f t="shared" ca="1" si="25"/>
        <v>0</v>
      </c>
    </row>
    <row r="79" spans="13:50">
      <c r="M79" s="1362" t="str">
        <f t="shared" ca="1" si="27"/>
        <v>MLC_RC仕上げ合格</v>
      </c>
      <c r="N79" s="1362" t="str">
        <f ca="1">VLOOKUP(テーブル3[[#This Row],[列3]],テーブル1[[#All],[機種・部品]:[シート]],2,FALSE)</f>
        <v>MKJ・MLC・MLL</v>
      </c>
      <c r="O79" s="1362" t="str">
        <f ca="1">VLOOKUP(テーブル3[[#This Row],[列3]],テーブル1[[#All],[機種・部品]:[参照セル]],3,FALSE)</f>
        <v>$F$253:$AL$282</v>
      </c>
      <c r="P79" s="1363">
        <f t="shared" ref="P79:P140" si="29">P70+1</f>
        <v>9</v>
      </c>
      <c r="Q79" s="1364" t="str">
        <f ca="1">IF(OFFSET(テーブル1[[#Headers],[機種・部品]],P79,0)=0,"",OFFSET(テーブル1[[#Headers],[機種・部品]],P79,0))</f>
        <v>MLC_RC</v>
      </c>
      <c r="R79" s="1363" t="str">
        <f t="shared" ref="R79:R143" si="30">R70</f>
        <v>仕上げ合格</v>
      </c>
      <c r="S79" s="1365">
        <f t="shared" ca="1" si="28"/>
        <v>2583</v>
      </c>
      <c r="T79" s="1363">
        <f t="shared" ca="1" si="26"/>
        <v>0</v>
      </c>
      <c r="U79" s="1363">
        <f t="shared" ca="1" si="26"/>
        <v>0</v>
      </c>
      <c r="V79" s="1363">
        <f t="shared" ca="1" si="26"/>
        <v>0</v>
      </c>
      <c r="W79" s="1363">
        <f t="shared" ca="1" si="26"/>
        <v>0</v>
      </c>
      <c r="X79" s="1363">
        <f t="shared" ca="1" si="26"/>
        <v>24</v>
      </c>
      <c r="Y79" s="1363">
        <f t="shared" ca="1" si="26"/>
        <v>32</v>
      </c>
      <c r="Z79" s="1363">
        <f t="shared" ca="1" si="26"/>
        <v>96</v>
      </c>
      <c r="AA79" s="1363">
        <f t="shared" ca="1" si="26"/>
        <v>67</v>
      </c>
      <c r="AB79" s="1363">
        <f t="shared" ca="1" si="26"/>
        <v>64</v>
      </c>
      <c r="AC79" s="1363">
        <f t="shared" ca="1" si="26"/>
        <v>64</v>
      </c>
      <c r="AD79" s="1363">
        <f t="shared" ca="1" si="26"/>
        <v>96</v>
      </c>
      <c r="AE79" s="1363">
        <f t="shared" ca="1" si="26"/>
        <v>64</v>
      </c>
      <c r="AF79" s="1363">
        <f t="shared" ca="1" si="26"/>
        <v>96</v>
      </c>
      <c r="AG79" s="1363">
        <f t="shared" ca="1" si="26"/>
        <v>32</v>
      </c>
      <c r="AH79" s="1363">
        <f t="shared" ca="1" si="26"/>
        <v>192</v>
      </c>
      <c r="AI79" s="1363">
        <f t="shared" ca="1" si="26"/>
        <v>128</v>
      </c>
      <c r="AJ79" s="1363">
        <f t="shared" ca="1" si="25"/>
        <v>32</v>
      </c>
      <c r="AK79" s="1363">
        <f t="shared" ca="1" si="25"/>
        <v>32</v>
      </c>
      <c r="AL79" s="1363">
        <f t="shared" ca="1" si="25"/>
        <v>156</v>
      </c>
      <c r="AM79" s="1363">
        <f t="shared" ca="1" si="25"/>
        <v>128</v>
      </c>
      <c r="AN79" s="1363">
        <f t="shared" ca="1" si="25"/>
        <v>96</v>
      </c>
      <c r="AO79" s="1363">
        <f t="shared" ca="1" si="25"/>
        <v>160</v>
      </c>
      <c r="AP79" s="1363">
        <f t="shared" ca="1" si="25"/>
        <v>128</v>
      </c>
      <c r="AQ79" s="1363">
        <f t="shared" ca="1" si="25"/>
        <v>64</v>
      </c>
      <c r="AR79" s="1363">
        <f t="shared" ca="1" si="25"/>
        <v>192</v>
      </c>
      <c r="AS79" s="1363">
        <f t="shared" ca="1" si="25"/>
        <v>160</v>
      </c>
      <c r="AT79" s="1363">
        <f t="shared" ca="1" si="25"/>
        <v>160</v>
      </c>
      <c r="AU79" s="1363">
        <f t="shared" ca="1" si="25"/>
        <v>160</v>
      </c>
      <c r="AV79" s="1363">
        <f t="shared" ca="1" si="25"/>
        <v>160</v>
      </c>
      <c r="AW79" s="1363">
        <f t="shared" ca="1" si="25"/>
        <v>0</v>
      </c>
      <c r="AX79" s="1363">
        <f t="shared" ca="1" si="25"/>
        <v>0</v>
      </c>
    </row>
    <row r="80" spans="13:50">
      <c r="M80" s="1362" t="str">
        <f t="shared" ca="1" si="27"/>
        <v>MLC_RC良品計画</v>
      </c>
      <c r="N80" s="1362" t="str">
        <f ca="1">VLOOKUP(テーブル3[[#This Row],[列3]],テーブル1[[#All],[機種・部品]:[シート]],2,FALSE)</f>
        <v>MKJ・MLC・MLL</v>
      </c>
      <c r="O80" s="1362" t="str">
        <f ca="1">VLOOKUP(テーブル3[[#This Row],[列3]],テーブル1[[#All],[機種・部品]:[参照セル]],3,FALSE)</f>
        <v>$F$253:$AL$282</v>
      </c>
      <c r="P80" s="1363">
        <f t="shared" si="29"/>
        <v>9</v>
      </c>
      <c r="Q80" s="1364" t="str">
        <f ca="1">IF(OFFSET(テーブル1[[#Headers],[機種・部品]],P80,0)=0,"",OFFSET(テーブル1[[#Headers],[機種・部品]],P80,0))</f>
        <v>MLC_RC</v>
      </c>
      <c r="R80" s="1363" t="str">
        <f t="shared" si="30"/>
        <v>良品計画</v>
      </c>
      <c r="S80" s="1365">
        <f t="shared" ca="1" si="28"/>
        <v>3470</v>
      </c>
      <c r="T80" s="1363">
        <f t="shared" ca="1" si="26"/>
        <v>0</v>
      </c>
      <c r="U80" s="1363">
        <f t="shared" ca="1" si="26"/>
        <v>0</v>
      </c>
      <c r="V80" s="1363">
        <f t="shared" ca="1" si="26"/>
        <v>0</v>
      </c>
      <c r="W80" s="1363">
        <f t="shared" ca="1" si="26"/>
        <v>0</v>
      </c>
      <c r="X80" s="1363">
        <f t="shared" ca="1" si="26"/>
        <v>0</v>
      </c>
      <c r="Y80" s="1363">
        <f t="shared" ca="1" si="26"/>
        <v>240</v>
      </c>
      <c r="Z80" s="1363">
        <f t="shared" ca="1" si="26"/>
        <v>270</v>
      </c>
      <c r="AA80" s="1363">
        <f t="shared" ca="1" si="26"/>
        <v>240</v>
      </c>
      <c r="AB80" s="1363">
        <f t="shared" ca="1" si="26"/>
        <v>100</v>
      </c>
      <c r="AC80" s="1363">
        <f t="shared" ca="1" si="26"/>
        <v>0</v>
      </c>
      <c r="AD80" s="1363">
        <f t="shared" ca="1" si="26"/>
        <v>80</v>
      </c>
      <c r="AE80" s="1363">
        <f t="shared" ca="1" si="26"/>
        <v>190</v>
      </c>
      <c r="AF80" s="1363">
        <f t="shared" ca="1" si="26"/>
        <v>270</v>
      </c>
      <c r="AG80" s="1363">
        <f t="shared" ca="1" si="26"/>
        <v>270</v>
      </c>
      <c r="AH80" s="1363">
        <f t="shared" ca="1" si="26"/>
        <v>100</v>
      </c>
      <c r="AI80" s="1363">
        <f t="shared" ca="1" si="26"/>
        <v>0</v>
      </c>
      <c r="AJ80" s="1363">
        <f t="shared" ca="1" si="25"/>
        <v>0</v>
      </c>
      <c r="AK80" s="1363">
        <f t="shared" ca="1" si="25"/>
        <v>0</v>
      </c>
      <c r="AL80" s="1363">
        <f t="shared" ca="1" si="25"/>
        <v>0</v>
      </c>
      <c r="AM80" s="1363">
        <f t="shared" ca="1" si="25"/>
        <v>210</v>
      </c>
      <c r="AN80" s="1363">
        <f t="shared" ca="1" si="25"/>
        <v>270</v>
      </c>
      <c r="AO80" s="1363">
        <f t="shared" ca="1" si="25"/>
        <v>270</v>
      </c>
      <c r="AP80" s="1363">
        <f t="shared" ca="1" si="25"/>
        <v>230</v>
      </c>
      <c r="AQ80" s="1363">
        <f t="shared" ca="1" si="25"/>
        <v>0</v>
      </c>
      <c r="AR80" s="1363">
        <f t="shared" ca="1" si="25"/>
        <v>0</v>
      </c>
      <c r="AS80" s="1363">
        <f t="shared" ca="1" si="25"/>
        <v>0</v>
      </c>
      <c r="AT80" s="1363">
        <f t="shared" ca="1" si="25"/>
        <v>0</v>
      </c>
      <c r="AU80" s="1363">
        <f t="shared" ca="1" si="25"/>
        <v>80</v>
      </c>
      <c r="AV80" s="1363">
        <f t="shared" ca="1" si="25"/>
        <v>270</v>
      </c>
      <c r="AW80" s="1363">
        <f t="shared" ca="1" si="25"/>
        <v>260</v>
      </c>
      <c r="AX80" s="1363">
        <f t="shared" ca="1" si="25"/>
        <v>120</v>
      </c>
    </row>
    <row r="81" spans="13:50">
      <c r="M81" s="1362" t="str">
        <f t="shared" ca="1" si="27"/>
        <v>MLC_RC良品実績</v>
      </c>
      <c r="N81" s="1362" t="str">
        <f ca="1">VLOOKUP(テーブル3[[#This Row],[列3]],テーブル1[[#All],[機種・部品]:[シート]],2,FALSE)</f>
        <v>MKJ・MLC・MLL</v>
      </c>
      <c r="O81" s="1362" t="str">
        <f ca="1">VLOOKUP(テーブル3[[#This Row],[列3]],テーブル1[[#All],[機種・部品]:[参照セル]],3,FALSE)</f>
        <v>$F$253:$AL$282</v>
      </c>
      <c r="P81" s="1363">
        <f t="shared" si="29"/>
        <v>9</v>
      </c>
      <c r="Q81" s="1364" t="str">
        <f ca="1">IF(OFFSET(テーブル1[[#Headers],[機種・部品]],P81,0)=0,"",OFFSET(テーブル1[[#Headers],[機種・部品]],P81,0))</f>
        <v>MLC_RC</v>
      </c>
      <c r="R81" s="1363" t="str">
        <f t="shared" si="30"/>
        <v>良品実績</v>
      </c>
      <c r="S81" s="1365">
        <f t="shared" ca="1" si="28"/>
        <v>3533</v>
      </c>
      <c r="T81" s="1363">
        <f t="shared" ca="1" si="26"/>
        <v>0</v>
      </c>
      <c r="U81" s="1363">
        <f t="shared" ca="1" si="26"/>
        <v>0</v>
      </c>
      <c r="V81" s="1363">
        <f t="shared" ca="1" si="26"/>
        <v>0</v>
      </c>
      <c r="W81" s="1363">
        <f t="shared" ca="1" si="26"/>
        <v>0</v>
      </c>
      <c r="X81" s="1363">
        <f t="shared" ca="1" si="26"/>
        <v>0</v>
      </c>
      <c r="Y81" s="1363">
        <f t="shared" ca="1" si="26"/>
        <v>216</v>
      </c>
      <c r="Z81" s="1363">
        <f t="shared" ca="1" si="26"/>
        <v>306</v>
      </c>
      <c r="AA81" s="1363">
        <f t="shared" ca="1" si="26"/>
        <v>244</v>
      </c>
      <c r="AB81" s="1363">
        <f t="shared" ca="1" si="26"/>
        <v>106</v>
      </c>
      <c r="AC81" s="1363">
        <f t="shared" ca="1" si="26"/>
        <v>0</v>
      </c>
      <c r="AD81" s="1363">
        <f t="shared" ca="1" si="26"/>
        <v>0</v>
      </c>
      <c r="AE81" s="1363">
        <f t="shared" ca="1" si="26"/>
        <v>196</v>
      </c>
      <c r="AF81" s="1363">
        <f t="shared" ca="1" si="26"/>
        <v>290</v>
      </c>
      <c r="AG81" s="1363">
        <f t="shared" ca="1" si="26"/>
        <v>309</v>
      </c>
      <c r="AH81" s="1363">
        <f t="shared" ca="1" si="26"/>
        <v>109</v>
      </c>
      <c r="AI81" s="1363">
        <f t="shared" ca="1" si="26"/>
        <v>0</v>
      </c>
      <c r="AJ81" s="1363">
        <f t="shared" ca="1" si="25"/>
        <v>0</v>
      </c>
      <c r="AK81" s="1363">
        <f t="shared" ca="1" si="25"/>
        <v>0</v>
      </c>
      <c r="AL81" s="1363">
        <f t="shared" ca="1" si="25"/>
        <v>-4</v>
      </c>
      <c r="AM81" s="1363">
        <f t="shared" ca="1" si="25"/>
        <v>239</v>
      </c>
      <c r="AN81" s="1363">
        <f t="shared" ca="1" si="25"/>
        <v>292</v>
      </c>
      <c r="AO81" s="1363">
        <f t="shared" ca="1" si="25"/>
        <v>270</v>
      </c>
      <c r="AP81" s="1363">
        <f t="shared" ca="1" si="25"/>
        <v>230</v>
      </c>
      <c r="AQ81" s="1363">
        <f t="shared" ca="1" si="25"/>
        <v>0</v>
      </c>
      <c r="AR81" s="1363">
        <f t="shared" ca="1" si="25"/>
        <v>0</v>
      </c>
      <c r="AS81" s="1363">
        <f t="shared" ca="1" si="25"/>
        <v>0</v>
      </c>
      <c r="AT81" s="1363">
        <f t="shared" ca="1" si="25"/>
        <v>0</v>
      </c>
      <c r="AU81" s="1363">
        <f t="shared" ca="1" si="25"/>
        <v>80</v>
      </c>
      <c r="AV81" s="1363">
        <f t="shared" ca="1" si="25"/>
        <v>270</v>
      </c>
      <c r="AW81" s="1363">
        <f t="shared" ca="1" si="25"/>
        <v>260</v>
      </c>
      <c r="AX81" s="1363">
        <f t="shared" ca="1" si="25"/>
        <v>120</v>
      </c>
    </row>
    <row r="82" spans="13:50">
      <c r="M82" s="1362" t="str">
        <f t="shared" ca="1" si="27"/>
        <v>MLC_RC完成品在庫</v>
      </c>
      <c r="N82" s="1362" t="str">
        <f ca="1">VLOOKUP(テーブル3[[#This Row],[列3]],テーブル1[[#All],[機種・部品]:[シート]],2,FALSE)</f>
        <v>MKJ・MLC・MLL</v>
      </c>
      <c r="O82" s="1362" t="str">
        <f ca="1">VLOOKUP(テーブル3[[#This Row],[列3]],テーブル1[[#All],[機種・部品]:[参照セル]],3,FALSE)</f>
        <v>$F$253:$AL$282</v>
      </c>
      <c r="P82" s="1363">
        <f t="shared" si="29"/>
        <v>9</v>
      </c>
      <c r="Q82" s="1364" t="str">
        <f ca="1">IF(OFFSET(テーブル1[[#Headers],[機種・部品]],P82,0)=0,"",OFFSET(テーブル1[[#Headers],[機種・部品]],P82,0))</f>
        <v>MLC_RC</v>
      </c>
      <c r="R82" s="1363" t="str">
        <f t="shared" si="30"/>
        <v>完成品在庫</v>
      </c>
      <c r="S82" s="1365">
        <f t="shared" ca="1" si="28"/>
        <v>3232</v>
      </c>
      <c r="T82" s="1363">
        <f t="shared" ca="1" si="26"/>
        <v>0</v>
      </c>
      <c r="U82" s="1363">
        <f t="shared" ca="1" si="26"/>
        <v>0</v>
      </c>
      <c r="V82" s="1363">
        <f t="shared" ca="1" si="26"/>
        <v>0</v>
      </c>
      <c r="W82" s="1363">
        <f t="shared" ca="1" si="26"/>
        <v>0</v>
      </c>
      <c r="X82" s="1363">
        <f t="shared" ca="1" si="26"/>
        <v>0</v>
      </c>
      <c r="Y82" s="1363">
        <f t="shared" ca="1" si="26"/>
        <v>0</v>
      </c>
      <c r="Z82" s="1363">
        <f t="shared" ca="1" si="26"/>
        <v>0</v>
      </c>
      <c r="AA82" s="1363">
        <f t="shared" ca="1" si="26"/>
        <v>0</v>
      </c>
      <c r="AB82" s="1363">
        <f t="shared" ca="1" si="26"/>
        <v>128</v>
      </c>
      <c r="AC82" s="1363">
        <f t="shared" ca="1" si="26"/>
        <v>192</v>
      </c>
      <c r="AD82" s="1363">
        <f t="shared" ca="1" si="26"/>
        <v>0</v>
      </c>
      <c r="AE82" s="1363">
        <f t="shared" ca="1" si="26"/>
        <v>32</v>
      </c>
      <c r="AF82" s="1363">
        <f t="shared" ca="1" si="26"/>
        <v>0</v>
      </c>
      <c r="AG82" s="1363">
        <f t="shared" ca="1" si="26"/>
        <v>0</v>
      </c>
      <c r="AH82" s="1363">
        <f t="shared" ca="1" si="26"/>
        <v>0</v>
      </c>
      <c r="AI82" s="1363">
        <f t="shared" ca="1" si="26"/>
        <v>64</v>
      </c>
      <c r="AJ82" s="1363">
        <f t="shared" ca="1" si="25"/>
        <v>96</v>
      </c>
      <c r="AK82" s="1363">
        <f t="shared" ca="1" si="25"/>
        <v>32</v>
      </c>
      <c r="AL82" s="1363">
        <f t="shared" ca="1" si="25"/>
        <v>32</v>
      </c>
      <c r="AM82" s="1363">
        <f t="shared" ca="1" si="25"/>
        <v>64</v>
      </c>
      <c r="AN82" s="1363">
        <f t="shared" ca="1" si="25"/>
        <v>160</v>
      </c>
      <c r="AO82" s="1363">
        <f t="shared" ca="1" si="25"/>
        <v>160</v>
      </c>
      <c r="AP82" s="1363">
        <f t="shared" ca="1" si="25"/>
        <v>288</v>
      </c>
      <c r="AQ82" s="1363">
        <f t="shared" ca="1" si="25"/>
        <v>352</v>
      </c>
      <c r="AR82" s="1363">
        <f t="shared" ca="1" si="25"/>
        <v>352</v>
      </c>
      <c r="AS82" s="1363">
        <f t="shared" ca="1" si="25"/>
        <v>320</v>
      </c>
      <c r="AT82" s="1363">
        <f t="shared" ca="1" si="25"/>
        <v>224</v>
      </c>
      <c r="AU82" s="1363">
        <f t="shared" ca="1" si="25"/>
        <v>192</v>
      </c>
      <c r="AV82" s="1363">
        <f t="shared" ca="1" si="25"/>
        <v>160</v>
      </c>
      <c r="AW82" s="1363">
        <f t="shared" ca="1" si="25"/>
        <v>192</v>
      </c>
      <c r="AX82" s="1363">
        <f t="shared" ca="1" si="25"/>
        <v>192</v>
      </c>
    </row>
    <row r="83" spans="13:50">
      <c r="M83" s="1362" t="str">
        <f t="shared" ca="1" si="27"/>
        <v>MLC_RCＧＤＣ仕掛在庫</v>
      </c>
      <c r="N83" s="1362" t="str">
        <f ca="1">VLOOKUP(テーブル3[[#This Row],[列3]],テーブル1[[#All],[機種・部品]:[シート]],2,FALSE)</f>
        <v>MKJ・MLC・MLL</v>
      </c>
      <c r="O83" s="1362" t="str">
        <f ca="1">VLOOKUP(テーブル3[[#This Row],[列3]],テーブル1[[#All],[機種・部品]:[参照セル]],3,FALSE)</f>
        <v>$F$253:$AL$282</v>
      </c>
      <c r="P83" s="1363">
        <f t="shared" si="29"/>
        <v>9</v>
      </c>
      <c r="Q83" s="1364" t="str">
        <f ca="1">IF(OFFSET(テーブル1[[#Headers],[機種・部品]],P83,0)=0,"",OFFSET(テーブル1[[#Headers],[機種・部品]],P83,0))</f>
        <v>MLC_RC</v>
      </c>
      <c r="R83" s="1363" t="str">
        <f t="shared" si="30"/>
        <v>ＧＤＣ仕掛在庫</v>
      </c>
      <c r="S83" s="1365">
        <f t="shared" ca="1" si="28"/>
        <v>12029</v>
      </c>
      <c r="T83" s="1363">
        <f t="shared" ca="1" si="26"/>
        <v>599</v>
      </c>
      <c r="U83" s="1363">
        <f t="shared" ca="1" si="26"/>
        <v>599</v>
      </c>
      <c r="V83" s="1363">
        <f t="shared" ca="1" si="26"/>
        <v>599</v>
      </c>
      <c r="W83" s="1363">
        <f t="shared" ca="1" si="26"/>
        <v>599</v>
      </c>
      <c r="X83" s="1363">
        <f t="shared" ca="1" si="26"/>
        <v>518</v>
      </c>
      <c r="Y83" s="1363">
        <f t="shared" ca="1" si="26"/>
        <v>517</v>
      </c>
      <c r="Z83" s="1363">
        <f t="shared" ca="1" si="26"/>
        <v>442</v>
      </c>
      <c r="AA83" s="1363">
        <f t="shared" ca="1" si="26"/>
        <v>570</v>
      </c>
      <c r="AB83" s="1363">
        <f t="shared" ca="1" si="26"/>
        <v>437</v>
      </c>
      <c r="AC83" s="1363">
        <f t="shared" ca="1" si="26"/>
        <v>372</v>
      </c>
      <c r="AD83" s="1363">
        <f t="shared" ca="1" si="26"/>
        <v>530</v>
      </c>
      <c r="AE83" s="1363">
        <f t="shared" ca="1" si="26"/>
        <v>348</v>
      </c>
      <c r="AF83" s="1363">
        <f t="shared" ca="1" si="26"/>
        <v>355</v>
      </c>
      <c r="AG83" s="1363">
        <f t="shared" ca="1" si="26"/>
        <v>483</v>
      </c>
      <c r="AH83" s="1363">
        <f t="shared" ca="1" si="26"/>
        <v>450</v>
      </c>
      <c r="AI83" s="1363">
        <f t="shared" ca="1" si="26"/>
        <v>317</v>
      </c>
      <c r="AJ83" s="1363">
        <f t="shared" ca="1" si="25"/>
        <v>285</v>
      </c>
      <c r="AK83" s="1363">
        <f t="shared" ca="1" si="25"/>
        <v>316</v>
      </c>
      <c r="AL83" s="1363">
        <f t="shared" ca="1" si="25"/>
        <v>440</v>
      </c>
      <c r="AM83" s="1363">
        <f t="shared" ca="1" si="25"/>
        <v>472</v>
      </c>
      <c r="AN83" s="1363">
        <f t="shared" ca="1" si="25"/>
        <v>439</v>
      </c>
      <c r="AO83" s="1363">
        <f t="shared" ca="1" si="25"/>
        <v>439</v>
      </c>
      <c r="AP83" s="1363">
        <f t="shared" ca="1" si="25"/>
        <v>311</v>
      </c>
      <c r="AQ83" s="1363">
        <f t="shared" ca="1" si="25"/>
        <v>247</v>
      </c>
      <c r="AR83" s="1363">
        <f t="shared" ca="1" si="25"/>
        <v>215</v>
      </c>
      <c r="AS83" s="1363">
        <f t="shared" ca="1" si="25"/>
        <v>215</v>
      </c>
      <c r="AT83" s="1363">
        <f t="shared" ca="1" si="25"/>
        <v>215</v>
      </c>
      <c r="AU83" s="1363">
        <f t="shared" ca="1" si="25"/>
        <v>215</v>
      </c>
      <c r="AV83" s="1363">
        <f t="shared" ca="1" si="25"/>
        <v>183</v>
      </c>
      <c r="AW83" s="1363">
        <f t="shared" ca="1" si="25"/>
        <v>151</v>
      </c>
      <c r="AX83" s="1363">
        <f t="shared" ca="1" si="25"/>
        <v>151</v>
      </c>
    </row>
    <row r="84" spans="13:50">
      <c r="M84" s="1362" t="str">
        <f t="shared" ca="1" si="27"/>
        <v>MLC_RCメーカー在庫</v>
      </c>
      <c r="N84" s="1362" t="str">
        <f ca="1">VLOOKUP(テーブル3[[#This Row],[列3]],テーブル1[[#All],[機種・部品]:[シート]],2,FALSE)</f>
        <v>MKJ・MLC・MLL</v>
      </c>
      <c r="O84" s="1362" t="str">
        <f ca="1">VLOOKUP(テーブル3[[#This Row],[列3]],テーブル1[[#All],[機種・部品]:[参照セル]],3,FALSE)</f>
        <v>$F$253:$AL$282</v>
      </c>
      <c r="P84" s="1363">
        <f t="shared" si="29"/>
        <v>9</v>
      </c>
      <c r="Q84" s="1364" t="str">
        <f ca="1">IF(OFFSET(テーブル1[[#Headers],[機種・部品]],P84,0)=0,"",OFFSET(テーブル1[[#Headers],[機種・部品]],P84,0))</f>
        <v>MLC_RC</v>
      </c>
      <c r="R84" s="1363" t="str">
        <f t="shared" si="30"/>
        <v>メーカー在庫</v>
      </c>
      <c r="S84" s="1365">
        <f t="shared" ca="1" si="28"/>
        <v>11910</v>
      </c>
      <c r="T84" s="1363">
        <f t="shared" ca="1" si="26"/>
        <v>278</v>
      </c>
      <c r="U84" s="1363">
        <f t="shared" ca="1" si="26"/>
        <v>278</v>
      </c>
      <c r="V84" s="1363">
        <f t="shared" ca="1" si="26"/>
        <v>278</v>
      </c>
      <c r="W84" s="1363">
        <f t="shared" ca="1" si="26"/>
        <v>278</v>
      </c>
      <c r="X84" s="1363">
        <f t="shared" ca="1" si="26"/>
        <v>278</v>
      </c>
      <c r="Y84" s="1363">
        <f t="shared" ca="1" si="26"/>
        <v>246</v>
      </c>
      <c r="Z84" s="1363">
        <f t="shared" ca="1" si="26"/>
        <v>288</v>
      </c>
      <c r="AA84" s="1363">
        <f t="shared" ca="1" si="26"/>
        <v>288</v>
      </c>
      <c r="AB84" s="1363">
        <f t="shared" ca="1" si="26"/>
        <v>288</v>
      </c>
      <c r="AC84" s="1363">
        <f t="shared" ca="1" si="26"/>
        <v>288</v>
      </c>
      <c r="AD84" s="1363">
        <f t="shared" ca="1" si="26"/>
        <v>448</v>
      </c>
      <c r="AE84" s="1363">
        <f t="shared" ca="1" si="26"/>
        <v>598</v>
      </c>
      <c r="AF84" s="1363">
        <f t="shared" ca="1" si="26"/>
        <v>640</v>
      </c>
      <c r="AG84" s="1363">
        <f t="shared" ca="1" si="26"/>
        <v>672</v>
      </c>
      <c r="AH84" s="1363">
        <f t="shared" ca="1" si="26"/>
        <v>704</v>
      </c>
      <c r="AI84" s="1363">
        <f t="shared" ca="1" si="26"/>
        <v>704</v>
      </c>
      <c r="AJ84" s="1363">
        <f t="shared" ca="1" si="25"/>
        <v>704</v>
      </c>
      <c r="AK84" s="1363">
        <f t="shared" ca="1" si="25"/>
        <v>864</v>
      </c>
      <c r="AL84" s="1363">
        <f t="shared" ca="1" si="25"/>
        <v>608</v>
      </c>
      <c r="AM84" s="1363">
        <f t="shared" ca="1" si="25"/>
        <v>441</v>
      </c>
      <c r="AN84" s="1363">
        <f t="shared" ca="1" si="25"/>
        <v>377</v>
      </c>
      <c r="AO84" s="1363">
        <f t="shared" ca="1" si="25"/>
        <v>377</v>
      </c>
      <c r="AP84" s="1363">
        <f t="shared" ca="1" si="25"/>
        <v>377</v>
      </c>
      <c r="AQ84" s="1363">
        <f t="shared" ca="1" si="25"/>
        <v>377</v>
      </c>
      <c r="AR84" s="1363">
        <f t="shared" ca="1" si="25"/>
        <v>409</v>
      </c>
      <c r="AS84" s="1363">
        <f t="shared" ca="1" si="25"/>
        <v>441</v>
      </c>
      <c r="AT84" s="1363">
        <f t="shared" ca="1" si="25"/>
        <v>281</v>
      </c>
      <c r="AU84" s="1363">
        <f t="shared" ca="1" si="25"/>
        <v>121</v>
      </c>
      <c r="AV84" s="1363">
        <f t="shared" ca="1" si="25"/>
        <v>-7</v>
      </c>
      <c r="AW84" s="1363">
        <f t="shared" ca="1" si="25"/>
        <v>-7</v>
      </c>
      <c r="AX84" s="1363">
        <f t="shared" ca="1" si="25"/>
        <v>-7</v>
      </c>
    </row>
    <row r="85" spans="13:50">
      <c r="M85" s="1362" t="str">
        <f t="shared" ca="1" si="27"/>
        <v>MLC_RC鋳造領域在庫</v>
      </c>
      <c r="N85" s="1362" t="str">
        <f ca="1">VLOOKUP(テーブル3[[#This Row],[列3]],テーブル1[[#All],[機種・部品]:[シート]],2,FALSE)</f>
        <v>MKJ・MLC・MLL</v>
      </c>
      <c r="O85" s="1362" t="str">
        <f ca="1">VLOOKUP(テーブル3[[#This Row],[列3]],テーブル1[[#All],[機種・部品]:[参照セル]],3,FALSE)</f>
        <v>$F$253:$AL$282</v>
      </c>
      <c r="P85" s="1363">
        <f t="shared" si="29"/>
        <v>9</v>
      </c>
      <c r="Q85" s="1364" t="str">
        <f ca="1">IF(OFFSET(テーブル1[[#Headers],[機種・部品]],P85,0)=0,"",OFFSET(テーブル1[[#Headers],[機種・部品]],P85,0))</f>
        <v>MLC_RC</v>
      </c>
      <c r="R85" s="1363" t="str">
        <f t="shared" si="30"/>
        <v>鋳造領域在庫</v>
      </c>
      <c r="S85" s="1365">
        <f t="shared" ca="1" si="28"/>
        <v>14508</v>
      </c>
      <c r="T85" s="1363">
        <f t="shared" ca="1" si="26"/>
        <v>31</v>
      </c>
      <c r="U85" s="1363">
        <f t="shared" ca="1" si="26"/>
        <v>31</v>
      </c>
      <c r="V85" s="1363">
        <f t="shared" ca="1" si="26"/>
        <v>31</v>
      </c>
      <c r="W85" s="1363">
        <f t="shared" ca="1" si="26"/>
        <v>31</v>
      </c>
      <c r="X85" s="1363">
        <f t="shared" ca="1" si="26"/>
        <v>31</v>
      </c>
      <c r="Y85" s="1363">
        <f t="shared" ca="1" si="26"/>
        <v>247</v>
      </c>
      <c r="Z85" s="1363">
        <f t="shared" ca="1" si="26"/>
        <v>444</v>
      </c>
      <c r="AA85" s="1363">
        <f t="shared" ca="1" si="26"/>
        <v>492</v>
      </c>
      <c r="AB85" s="1363">
        <f t="shared" ca="1" si="26"/>
        <v>567</v>
      </c>
      <c r="AC85" s="1363">
        <f t="shared" ca="1" si="26"/>
        <v>557</v>
      </c>
      <c r="AD85" s="1363">
        <f t="shared" ca="1" si="26"/>
        <v>173</v>
      </c>
      <c r="AE85" s="1363">
        <f t="shared" ca="1" si="26"/>
        <v>345</v>
      </c>
      <c r="AF85" s="1363">
        <f t="shared" ca="1" si="26"/>
        <v>415</v>
      </c>
      <c r="AG85" s="1363">
        <f t="shared" ca="1" si="26"/>
        <v>473</v>
      </c>
      <c r="AH85" s="1363">
        <f t="shared" ca="1" si="26"/>
        <v>377</v>
      </c>
      <c r="AI85" s="1363">
        <f t="shared" ref="AI85:AX100" ca="1" si="31">IFERROR(VLOOKUP($M85,INDIRECT($N85&amp;"!"&amp;$O85,TRUE),AI$5+$T$3,FALSE),"")</f>
        <v>360</v>
      </c>
      <c r="AJ85" s="1363">
        <f t="shared" ca="1" si="31"/>
        <v>321</v>
      </c>
      <c r="AK85" s="1363">
        <f t="shared" ca="1" si="31"/>
        <v>97</v>
      </c>
      <c r="AL85" s="1363">
        <f t="shared" ca="1" si="31"/>
        <v>97</v>
      </c>
      <c r="AM85" s="1363">
        <f t="shared" ca="1" si="31"/>
        <v>311</v>
      </c>
      <c r="AN85" s="1363">
        <f t="shared" ca="1" si="31"/>
        <v>603</v>
      </c>
      <c r="AO85" s="1363">
        <f t="shared" ca="1" si="31"/>
        <v>713</v>
      </c>
      <c r="AP85" s="1363">
        <f t="shared" ca="1" si="31"/>
        <v>943</v>
      </c>
      <c r="AQ85" s="1363">
        <f t="shared" ca="1" si="31"/>
        <v>943</v>
      </c>
      <c r="AR85" s="1363">
        <f t="shared" ca="1" si="31"/>
        <v>751</v>
      </c>
      <c r="AS85" s="1363">
        <f t="shared" ca="1" si="31"/>
        <v>559</v>
      </c>
      <c r="AT85" s="1363">
        <f t="shared" ca="1" si="31"/>
        <v>559</v>
      </c>
      <c r="AU85" s="1363">
        <f t="shared" ca="1" si="31"/>
        <v>639</v>
      </c>
      <c r="AV85" s="1363">
        <f t="shared" ca="1" si="31"/>
        <v>909</v>
      </c>
      <c r="AW85" s="1363">
        <f t="shared" ca="1" si="31"/>
        <v>1169</v>
      </c>
      <c r="AX85" s="1363">
        <f t="shared" ca="1" si="31"/>
        <v>1289</v>
      </c>
    </row>
    <row r="86" spans="13:50">
      <c r="M86" s="1362" t="str">
        <f t="shared" ca="1" si="27"/>
        <v>MLC_RC払出計画</v>
      </c>
      <c r="N86" s="1362" t="str">
        <f ca="1">VLOOKUP(テーブル3[[#This Row],[列3]],テーブル1[[#All],[機種・部品]:[シート]],2,FALSE)</f>
        <v>MKJ・MLC・MLL</v>
      </c>
      <c r="O86" s="1362" t="str">
        <f ca="1">VLOOKUP(テーブル3[[#This Row],[列3]],テーブル1[[#All],[機種・部品]:[参照セル]],3,FALSE)</f>
        <v>$F$253:$AL$282</v>
      </c>
      <c r="P86" s="1363">
        <f t="shared" si="29"/>
        <v>9</v>
      </c>
      <c r="Q86" s="1364" t="str">
        <f ca="1">IF(OFFSET(テーブル1[[#Headers],[機種・部品]],P86,0)=0,"",OFFSET(テーブル1[[#Headers],[機種・部品]],P86,0))</f>
        <v>MLC_RC</v>
      </c>
      <c r="R86" s="1363" t="str">
        <f t="shared" si="30"/>
        <v>払出計画</v>
      </c>
      <c r="S86" s="1365">
        <f t="shared" ca="1" si="28"/>
        <v>2944</v>
      </c>
      <c r="T86" s="1363">
        <f t="shared" ref="T86:AI101" ca="1" si="32">IFERROR(VLOOKUP($M86,INDIRECT($N86&amp;"!"&amp;$O86,TRUE),T$5+$T$3,FALSE),"")</f>
        <v>0</v>
      </c>
      <c r="U86" s="1363">
        <f t="shared" ca="1" si="32"/>
        <v>0</v>
      </c>
      <c r="V86" s="1363">
        <f t="shared" ca="1" si="32"/>
        <v>0</v>
      </c>
      <c r="W86" s="1363">
        <f t="shared" ca="1" si="32"/>
        <v>0</v>
      </c>
      <c r="X86" s="1363">
        <f t="shared" ca="1" si="32"/>
        <v>0</v>
      </c>
      <c r="Y86" s="1363">
        <f t="shared" ca="1" si="32"/>
        <v>160</v>
      </c>
      <c r="Z86" s="1363">
        <f t="shared" ca="1" si="32"/>
        <v>160</v>
      </c>
      <c r="AA86" s="1363">
        <f t="shared" ca="1" si="32"/>
        <v>160</v>
      </c>
      <c r="AB86" s="1363">
        <f t="shared" ca="1" si="32"/>
        <v>0</v>
      </c>
      <c r="AC86" s="1363">
        <f t="shared" ca="1" si="32"/>
        <v>0</v>
      </c>
      <c r="AD86" s="1363">
        <f t="shared" ca="1" si="32"/>
        <v>160</v>
      </c>
      <c r="AE86" s="1363">
        <f t="shared" ca="1" si="32"/>
        <v>160</v>
      </c>
      <c r="AF86" s="1363">
        <f t="shared" ca="1" si="32"/>
        <v>160</v>
      </c>
      <c r="AG86" s="1363">
        <f t="shared" ca="1" si="32"/>
        <v>160</v>
      </c>
      <c r="AH86" s="1363">
        <f t="shared" ca="1" si="32"/>
        <v>160</v>
      </c>
      <c r="AI86" s="1363">
        <f t="shared" ca="1" si="32"/>
        <v>0</v>
      </c>
      <c r="AJ86" s="1363">
        <f t="shared" ca="1" si="31"/>
        <v>0</v>
      </c>
      <c r="AK86" s="1363">
        <f t="shared" ca="1" si="31"/>
        <v>160</v>
      </c>
      <c r="AL86" s="1363">
        <f t="shared" ca="1" si="31"/>
        <v>160</v>
      </c>
      <c r="AM86" s="1363">
        <f t="shared" ca="1" si="31"/>
        <v>160</v>
      </c>
      <c r="AN86" s="1363">
        <f t="shared" ca="1" si="31"/>
        <v>160</v>
      </c>
      <c r="AO86" s="1363">
        <f t="shared" ca="1" si="31"/>
        <v>160</v>
      </c>
      <c r="AP86" s="1363">
        <f t="shared" ca="1" si="31"/>
        <v>0</v>
      </c>
      <c r="AQ86" s="1363">
        <f t="shared" ca="1" si="31"/>
        <v>0</v>
      </c>
      <c r="AR86" s="1363">
        <f t="shared" ca="1" si="31"/>
        <v>160</v>
      </c>
      <c r="AS86" s="1363">
        <f t="shared" ca="1" si="31"/>
        <v>160</v>
      </c>
      <c r="AT86" s="1363">
        <f t="shared" ca="1" si="31"/>
        <v>224</v>
      </c>
      <c r="AU86" s="1363">
        <f t="shared" ca="1" si="31"/>
        <v>160</v>
      </c>
      <c r="AV86" s="1363">
        <f t="shared" ca="1" si="31"/>
        <v>160</v>
      </c>
      <c r="AW86" s="1363">
        <f t="shared" ca="1" si="31"/>
        <v>0</v>
      </c>
      <c r="AX86" s="1363">
        <f t="shared" ca="1" si="31"/>
        <v>0</v>
      </c>
    </row>
    <row r="87" spans="13:50">
      <c r="M87" s="1362" t="str">
        <f t="shared" ca="1" si="27"/>
        <v>MLT_SWA仕上げ計画</v>
      </c>
      <c r="N87" s="1362" t="str">
        <f ca="1">VLOOKUP(テーブル3[[#This Row],[列3]],テーブル1[[#All],[機種・部品]:[シート]],2,FALSE)</f>
        <v>MKJ・MLC・MLL</v>
      </c>
      <c r="O87" s="1362" t="str">
        <f ca="1">VLOOKUP(テーブル3[[#This Row],[列3]],テーブル1[[#All],[機種・部品]:[参照セル]],3,FALSE)</f>
        <v>$F$253:$AL$282</v>
      </c>
      <c r="P87" s="1363">
        <f t="shared" si="29"/>
        <v>10</v>
      </c>
      <c r="Q87" s="1364" t="str">
        <f ca="1">IF(OFFSET(テーブル1[[#Headers],[機種・部品]],P87,0)=0,"",OFFSET(テーブル1[[#Headers],[機種・部品]],P87,0))</f>
        <v>MLT_SWA</v>
      </c>
      <c r="R87" s="1363" t="str">
        <f t="shared" si="30"/>
        <v>仕上げ計画</v>
      </c>
      <c r="S87" s="1365">
        <f t="shared" ca="1" si="28"/>
        <v>1386</v>
      </c>
      <c r="T87" s="1363">
        <f t="shared" ca="1" si="32"/>
        <v>0</v>
      </c>
      <c r="U87" s="1363">
        <f t="shared" ca="1" si="32"/>
        <v>0</v>
      </c>
      <c r="V87" s="1363">
        <f t="shared" ca="1" si="32"/>
        <v>0</v>
      </c>
      <c r="W87" s="1363">
        <f t="shared" ca="1" si="32"/>
        <v>0</v>
      </c>
      <c r="X87" s="1363">
        <f t="shared" ca="1" si="32"/>
        <v>0</v>
      </c>
      <c r="Y87" s="1363">
        <f t="shared" ca="1" si="32"/>
        <v>0</v>
      </c>
      <c r="Z87" s="1363">
        <f t="shared" ca="1" si="32"/>
        <v>90</v>
      </c>
      <c r="AA87" s="1363">
        <f t="shared" ca="1" si="32"/>
        <v>90</v>
      </c>
      <c r="AB87" s="1363">
        <f t="shared" ca="1" si="32"/>
        <v>0</v>
      </c>
      <c r="AC87" s="1363">
        <f t="shared" ca="1" si="32"/>
        <v>0</v>
      </c>
      <c r="AD87" s="1363">
        <f t="shared" ca="1" si="32"/>
        <v>90</v>
      </c>
      <c r="AE87" s="1363">
        <f t="shared" ca="1" si="32"/>
        <v>90</v>
      </c>
      <c r="AF87" s="1363">
        <f t="shared" ca="1" si="32"/>
        <v>54</v>
      </c>
      <c r="AG87" s="1363">
        <f t="shared" ca="1" si="32"/>
        <v>54</v>
      </c>
      <c r="AH87" s="1363">
        <f t="shared" ca="1" si="32"/>
        <v>54</v>
      </c>
      <c r="AI87" s="1363">
        <f t="shared" ca="1" si="32"/>
        <v>54</v>
      </c>
      <c r="AJ87" s="1363">
        <f t="shared" ca="1" si="31"/>
        <v>54</v>
      </c>
      <c r="AK87" s="1363">
        <f t="shared" ca="1" si="31"/>
        <v>54</v>
      </c>
      <c r="AL87" s="1363">
        <f t="shared" ca="1" si="31"/>
        <v>54</v>
      </c>
      <c r="AM87" s="1363">
        <f t="shared" ca="1" si="31"/>
        <v>54</v>
      </c>
      <c r="AN87" s="1363">
        <f t="shared" ca="1" si="31"/>
        <v>54</v>
      </c>
      <c r="AO87" s="1363">
        <f t="shared" ca="1" si="31"/>
        <v>54</v>
      </c>
      <c r="AP87" s="1363">
        <f t="shared" ca="1" si="31"/>
        <v>54</v>
      </c>
      <c r="AQ87" s="1363">
        <f t="shared" ca="1" si="31"/>
        <v>54</v>
      </c>
      <c r="AR87" s="1363">
        <f t="shared" ca="1" si="31"/>
        <v>54</v>
      </c>
      <c r="AS87" s="1363">
        <f t="shared" ca="1" si="31"/>
        <v>54</v>
      </c>
      <c r="AT87" s="1363">
        <f t="shared" ca="1" si="31"/>
        <v>54</v>
      </c>
      <c r="AU87" s="1363">
        <f t="shared" ca="1" si="31"/>
        <v>54</v>
      </c>
      <c r="AV87" s="1363">
        <f t="shared" ca="1" si="31"/>
        <v>54</v>
      </c>
      <c r="AW87" s="1363">
        <f t="shared" ca="1" si="31"/>
        <v>54</v>
      </c>
      <c r="AX87" s="1363">
        <f t="shared" ca="1" si="31"/>
        <v>54</v>
      </c>
    </row>
    <row r="88" spans="13:50">
      <c r="M88" s="1362" t="str">
        <f t="shared" ca="1" si="27"/>
        <v>MLT_SWA仕上げ合格</v>
      </c>
      <c r="N88" s="1362" t="str">
        <f ca="1">VLOOKUP(テーブル3[[#This Row],[列3]],テーブル1[[#All],[機種・部品]:[シート]],2,FALSE)</f>
        <v>MKJ・MLC・MLL</v>
      </c>
      <c r="O88" s="1362" t="str">
        <f ca="1">VLOOKUP(テーブル3[[#This Row],[列3]],テーブル1[[#All],[機種・部品]:[参照セル]],3,FALSE)</f>
        <v>$F$253:$AL$282</v>
      </c>
      <c r="P88" s="1363">
        <f t="shared" si="29"/>
        <v>10</v>
      </c>
      <c r="Q88" s="1364" t="str">
        <f ca="1">IF(OFFSET(テーブル1[[#Headers],[機種・部品]],P88,0)=0,"",OFFSET(テーブル1[[#Headers],[機種・部品]],P88,0))</f>
        <v>MLT_SWA</v>
      </c>
      <c r="R88" s="1363" t="str">
        <f t="shared" si="30"/>
        <v>仕上げ合格</v>
      </c>
      <c r="S88" s="1365">
        <f t="shared" ca="1" si="28"/>
        <v>1206</v>
      </c>
      <c r="T88" s="1363">
        <f t="shared" ca="1" si="32"/>
        <v>0</v>
      </c>
      <c r="U88" s="1363">
        <f t="shared" ca="1" si="32"/>
        <v>0</v>
      </c>
      <c r="V88" s="1363">
        <f t="shared" ca="1" si="32"/>
        <v>0</v>
      </c>
      <c r="W88" s="1363">
        <f t="shared" ca="1" si="32"/>
        <v>0</v>
      </c>
      <c r="X88" s="1363">
        <f t="shared" ca="1" si="32"/>
        <v>0</v>
      </c>
      <c r="Y88" s="1363">
        <f t="shared" ca="1" si="32"/>
        <v>0</v>
      </c>
      <c r="Z88" s="1363">
        <f t="shared" ca="1" si="32"/>
        <v>18</v>
      </c>
      <c r="AA88" s="1363">
        <f t="shared" ca="1" si="32"/>
        <v>18</v>
      </c>
      <c r="AB88" s="1363">
        <f t="shared" ca="1" si="32"/>
        <v>72</v>
      </c>
      <c r="AC88" s="1363">
        <f t="shared" ca="1" si="32"/>
        <v>0</v>
      </c>
      <c r="AD88" s="1363">
        <f t="shared" ca="1" si="32"/>
        <v>0</v>
      </c>
      <c r="AE88" s="1363">
        <f t="shared" ca="1" si="32"/>
        <v>0</v>
      </c>
      <c r="AF88" s="1363">
        <f t="shared" ca="1" si="32"/>
        <v>54</v>
      </c>
      <c r="AG88" s="1363">
        <f t="shared" ca="1" si="32"/>
        <v>18</v>
      </c>
      <c r="AH88" s="1363">
        <f t="shared" ca="1" si="32"/>
        <v>0</v>
      </c>
      <c r="AI88" s="1363">
        <f t="shared" ca="1" si="32"/>
        <v>0</v>
      </c>
      <c r="AJ88" s="1363">
        <f t="shared" ca="1" si="31"/>
        <v>0</v>
      </c>
      <c r="AK88" s="1363">
        <f t="shared" ca="1" si="31"/>
        <v>54</v>
      </c>
      <c r="AL88" s="1363">
        <f t="shared" ca="1" si="31"/>
        <v>72</v>
      </c>
      <c r="AM88" s="1363">
        <f t="shared" ca="1" si="31"/>
        <v>54</v>
      </c>
      <c r="AN88" s="1363">
        <f t="shared" ca="1" si="31"/>
        <v>108</v>
      </c>
      <c r="AO88" s="1363">
        <f t="shared" ca="1" si="31"/>
        <v>72</v>
      </c>
      <c r="AP88" s="1363">
        <f t="shared" ca="1" si="31"/>
        <v>54</v>
      </c>
      <c r="AQ88" s="1363">
        <f t="shared" ca="1" si="31"/>
        <v>54</v>
      </c>
      <c r="AR88" s="1363">
        <f t="shared" ca="1" si="31"/>
        <v>90</v>
      </c>
      <c r="AS88" s="1363">
        <f t="shared" ca="1" si="31"/>
        <v>90</v>
      </c>
      <c r="AT88" s="1363">
        <f t="shared" ca="1" si="31"/>
        <v>90</v>
      </c>
      <c r="AU88" s="1363">
        <f t="shared" ca="1" si="31"/>
        <v>90</v>
      </c>
      <c r="AV88" s="1363">
        <f t="shared" ca="1" si="31"/>
        <v>90</v>
      </c>
      <c r="AW88" s="1363">
        <f t="shared" ca="1" si="31"/>
        <v>54</v>
      </c>
      <c r="AX88" s="1363">
        <f t="shared" ca="1" si="31"/>
        <v>54</v>
      </c>
    </row>
    <row r="89" spans="13:50">
      <c r="M89" s="1362" t="str">
        <f t="shared" ca="1" si="27"/>
        <v>MLT_SWA良品計画</v>
      </c>
      <c r="N89" s="1362" t="str">
        <f ca="1">VLOOKUP(テーブル3[[#This Row],[列3]],テーブル1[[#All],[機種・部品]:[シート]],2,FALSE)</f>
        <v>MKJ・MLC・MLL</v>
      </c>
      <c r="O89" s="1362" t="str">
        <f ca="1">VLOOKUP(テーブル3[[#This Row],[列3]],テーブル1[[#All],[機種・部品]:[参照セル]],3,FALSE)</f>
        <v>$F$253:$AL$282</v>
      </c>
      <c r="P89" s="1363">
        <f t="shared" si="29"/>
        <v>10</v>
      </c>
      <c r="Q89" s="1364" t="str">
        <f ca="1">IF(OFFSET(テーブル1[[#Headers],[機種・部品]],P89,0)=0,"",OFFSET(テーブル1[[#Headers],[機種・部品]],P89,0))</f>
        <v>MLT_SWA</v>
      </c>
      <c r="R89" s="1363" t="str">
        <f t="shared" si="30"/>
        <v>良品計画</v>
      </c>
      <c r="S89" s="1365">
        <f t="shared" ca="1" si="28"/>
        <v>2800</v>
      </c>
      <c r="T89" s="1363">
        <f t="shared" ca="1" si="32"/>
        <v>0</v>
      </c>
      <c r="U89" s="1363">
        <f t="shared" ca="1" si="32"/>
        <v>0</v>
      </c>
      <c r="V89" s="1363">
        <f t="shared" ca="1" si="32"/>
        <v>0</v>
      </c>
      <c r="W89" s="1363">
        <f t="shared" ca="1" si="32"/>
        <v>0</v>
      </c>
      <c r="X89" s="1363">
        <f t="shared" ca="1" si="32"/>
        <v>0</v>
      </c>
      <c r="Y89" s="1363">
        <f t="shared" ca="1" si="32"/>
        <v>180</v>
      </c>
      <c r="Z89" s="1363">
        <f t="shared" ca="1" si="32"/>
        <v>60</v>
      </c>
      <c r="AA89" s="1363">
        <f t="shared" ca="1" si="32"/>
        <v>0</v>
      </c>
      <c r="AB89" s="1363">
        <f t="shared" ca="1" si="32"/>
        <v>0</v>
      </c>
      <c r="AC89" s="1363">
        <f t="shared" ca="1" si="32"/>
        <v>160</v>
      </c>
      <c r="AD89" s="1363">
        <f t="shared" ca="1" si="32"/>
        <v>210</v>
      </c>
      <c r="AE89" s="1363">
        <f t="shared" ca="1" si="32"/>
        <v>150</v>
      </c>
      <c r="AF89" s="1363">
        <f t="shared" ca="1" si="32"/>
        <v>180</v>
      </c>
      <c r="AG89" s="1363">
        <f t="shared" ca="1" si="32"/>
        <v>0</v>
      </c>
      <c r="AH89" s="1363">
        <f t="shared" ca="1" si="32"/>
        <v>0</v>
      </c>
      <c r="AI89" s="1363">
        <f t="shared" ca="1" si="32"/>
        <v>0</v>
      </c>
      <c r="AJ89" s="1363">
        <f t="shared" ca="1" si="31"/>
        <v>210</v>
      </c>
      <c r="AK89" s="1363">
        <f t="shared" ca="1" si="31"/>
        <v>210</v>
      </c>
      <c r="AL89" s="1363">
        <f t="shared" ca="1" si="31"/>
        <v>140</v>
      </c>
      <c r="AM89" s="1363">
        <f t="shared" ca="1" si="31"/>
        <v>200</v>
      </c>
      <c r="AN89" s="1363">
        <f t="shared" ca="1" si="31"/>
        <v>30</v>
      </c>
      <c r="AO89" s="1363">
        <f t="shared" ca="1" si="31"/>
        <v>0</v>
      </c>
      <c r="AP89" s="1363">
        <f t="shared" ca="1" si="31"/>
        <v>90</v>
      </c>
      <c r="AQ89" s="1363">
        <f t="shared" ca="1" si="31"/>
        <v>210</v>
      </c>
      <c r="AR89" s="1363">
        <f t="shared" ca="1" si="31"/>
        <v>200</v>
      </c>
      <c r="AS89" s="1363">
        <f t="shared" ca="1" si="31"/>
        <v>120</v>
      </c>
      <c r="AT89" s="1363">
        <f t="shared" ca="1" si="31"/>
        <v>0</v>
      </c>
      <c r="AU89" s="1363">
        <f t="shared" ca="1" si="31"/>
        <v>0</v>
      </c>
      <c r="AV89" s="1363">
        <f t="shared" ca="1" si="31"/>
        <v>130</v>
      </c>
      <c r="AW89" s="1363">
        <f t="shared" ca="1" si="31"/>
        <v>200</v>
      </c>
      <c r="AX89" s="1363">
        <f t="shared" ca="1" si="31"/>
        <v>120</v>
      </c>
    </row>
    <row r="90" spans="13:50">
      <c r="M90" s="1362" t="str">
        <f t="shared" ca="1" si="27"/>
        <v>MLT_SWA良品実績</v>
      </c>
      <c r="N90" s="1362" t="str">
        <f ca="1">VLOOKUP(テーブル3[[#This Row],[列3]],テーブル1[[#All],[機種・部品]:[シート]],2,FALSE)</f>
        <v>MKJ・MLC・MLL</v>
      </c>
      <c r="O90" s="1362" t="str">
        <f ca="1">VLOOKUP(テーブル3[[#This Row],[列3]],テーブル1[[#All],[機種・部品]:[参照セル]],3,FALSE)</f>
        <v>$F$253:$AL$282</v>
      </c>
      <c r="P90" s="1363">
        <f t="shared" si="29"/>
        <v>10</v>
      </c>
      <c r="Q90" s="1364" t="str">
        <f ca="1">IF(OFFSET(テーブル1[[#Headers],[機種・部品]],P90,0)=0,"",OFFSET(テーブル1[[#Headers],[機種・部品]],P90,0))</f>
        <v>MLT_SWA</v>
      </c>
      <c r="R90" s="1363" t="str">
        <f t="shared" si="30"/>
        <v>良品実績</v>
      </c>
      <c r="S90" s="1365">
        <f t="shared" ca="1" si="28"/>
        <v>2690</v>
      </c>
      <c r="T90" s="1363">
        <f t="shared" ca="1" si="32"/>
        <v>0</v>
      </c>
      <c r="U90" s="1363">
        <f t="shared" ca="1" si="32"/>
        <v>0</v>
      </c>
      <c r="V90" s="1363">
        <f t="shared" ca="1" si="32"/>
        <v>0</v>
      </c>
      <c r="W90" s="1363">
        <f t="shared" ca="1" si="32"/>
        <v>0</v>
      </c>
      <c r="X90" s="1363">
        <f t="shared" ca="1" si="32"/>
        <v>0</v>
      </c>
      <c r="Y90" s="1363">
        <f t="shared" ca="1" si="32"/>
        <v>182</v>
      </c>
      <c r="Z90" s="1363">
        <f t="shared" ca="1" si="32"/>
        <v>54</v>
      </c>
      <c r="AA90" s="1363">
        <f t="shared" ca="1" si="32"/>
        <v>0</v>
      </c>
      <c r="AB90" s="1363">
        <f t="shared" ca="1" si="32"/>
        <v>-1</v>
      </c>
      <c r="AC90" s="1363">
        <f t="shared" ca="1" si="32"/>
        <v>152</v>
      </c>
      <c r="AD90" s="1363">
        <f t="shared" ca="1" si="32"/>
        <v>212</v>
      </c>
      <c r="AE90" s="1363">
        <f t="shared" ca="1" si="32"/>
        <v>127</v>
      </c>
      <c r="AF90" s="1363">
        <f t="shared" ca="1" si="32"/>
        <v>191</v>
      </c>
      <c r="AG90" s="1363">
        <f t="shared" ca="1" si="32"/>
        <v>0</v>
      </c>
      <c r="AH90" s="1363">
        <f t="shared" ca="1" si="32"/>
        <v>0</v>
      </c>
      <c r="AI90" s="1363">
        <f t="shared" ca="1" si="32"/>
        <v>0</v>
      </c>
      <c r="AJ90" s="1363">
        <f t="shared" ca="1" si="31"/>
        <v>127</v>
      </c>
      <c r="AK90" s="1363">
        <f t="shared" ca="1" si="31"/>
        <v>218</v>
      </c>
      <c r="AL90" s="1363">
        <f t="shared" ca="1" si="31"/>
        <v>108</v>
      </c>
      <c r="AM90" s="1363">
        <f t="shared" ca="1" si="31"/>
        <v>250</v>
      </c>
      <c r="AN90" s="1363">
        <f t="shared" ca="1" si="31"/>
        <v>0</v>
      </c>
      <c r="AO90" s="1363">
        <f t="shared" ca="1" si="31"/>
        <v>0</v>
      </c>
      <c r="AP90" s="1363">
        <f t="shared" ca="1" si="31"/>
        <v>90</v>
      </c>
      <c r="AQ90" s="1363">
        <f t="shared" ca="1" si="31"/>
        <v>210</v>
      </c>
      <c r="AR90" s="1363">
        <f t="shared" ca="1" si="31"/>
        <v>200</v>
      </c>
      <c r="AS90" s="1363">
        <f t="shared" ca="1" si="31"/>
        <v>120</v>
      </c>
      <c r="AT90" s="1363">
        <f t="shared" ca="1" si="31"/>
        <v>0</v>
      </c>
      <c r="AU90" s="1363">
        <f t="shared" ca="1" si="31"/>
        <v>0</v>
      </c>
      <c r="AV90" s="1363">
        <f t="shared" ca="1" si="31"/>
        <v>130</v>
      </c>
      <c r="AW90" s="1363">
        <f t="shared" ca="1" si="31"/>
        <v>200</v>
      </c>
      <c r="AX90" s="1363">
        <f t="shared" ca="1" si="31"/>
        <v>120</v>
      </c>
    </row>
    <row r="91" spans="13:50">
      <c r="M91" s="1362" t="str">
        <f t="shared" ca="1" si="27"/>
        <v>MLT_SWA完成品在庫</v>
      </c>
      <c r="N91" s="1362" t="str">
        <f ca="1">VLOOKUP(テーブル3[[#This Row],[列3]],テーブル1[[#All],[機種・部品]:[シート]],2,FALSE)</f>
        <v>MKJ・MLC・MLL</v>
      </c>
      <c r="O91" s="1362" t="str">
        <f ca="1">VLOOKUP(テーブル3[[#This Row],[列3]],テーブル1[[#All],[機種・部品]:[参照セル]],3,FALSE)</f>
        <v>$F$253:$AL$282</v>
      </c>
      <c r="P91" s="1363">
        <f t="shared" si="29"/>
        <v>10</v>
      </c>
      <c r="Q91" s="1364" t="str">
        <f ca="1">IF(OFFSET(テーブル1[[#Headers],[機種・部品]],P91,0)=0,"",OFFSET(テーブル1[[#Headers],[機種・部品]],P91,0))</f>
        <v>MLT_SWA</v>
      </c>
      <c r="R91" s="1363" t="str">
        <f t="shared" si="30"/>
        <v>完成品在庫</v>
      </c>
      <c r="S91" s="1365">
        <f t="shared" ca="1" si="28"/>
        <v>828</v>
      </c>
      <c r="T91" s="1363">
        <f t="shared" ca="1" si="32"/>
        <v>0</v>
      </c>
      <c r="U91" s="1363">
        <f t="shared" ca="1" si="32"/>
        <v>0</v>
      </c>
      <c r="V91" s="1363">
        <f t="shared" ca="1" si="32"/>
        <v>0</v>
      </c>
      <c r="W91" s="1363">
        <f t="shared" ca="1" si="32"/>
        <v>0</v>
      </c>
      <c r="X91" s="1363">
        <f t="shared" ca="1" si="32"/>
        <v>0</v>
      </c>
      <c r="Y91" s="1363">
        <f t="shared" ca="1" si="32"/>
        <v>0</v>
      </c>
      <c r="Z91" s="1363">
        <f t="shared" ca="1" si="32"/>
        <v>0</v>
      </c>
      <c r="AA91" s="1363">
        <f t="shared" ca="1" si="32"/>
        <v>0</v>
      </c>
      <c r="AB91" s="1363">
        <f t="shared" ca="1" si="32"/>
        <v>72</v>
      </c>
      <c r="AC91" s="1363">
        <f t="shared" ca="1" si="32"/>
        <v>72</v>
      </c>
      <c r="AD91" s="1363">
        <f t="shared" ca="1" si="32"/>
        <v>18</v>
      </c>
      <c r="AE91" s="1363">
        <f t="shared" ca="1" si="32"/>
        <v>0</v>
      </c>
      <c r="AF91" s="1363">
        <f t="shared" ca="1" si="32"/>
        <v>0</v>
      </c>
      <c r="AG91" s="1363">
        <f t="shared" ca="1" si="32"/>
        <v>0</v>
      </c>
      <c r="AH91" s="1363">
        <f t="shared" ca="1" si="32"/>
        <v>0</v>
      </c>
      <c r="AI91" s="1363">
        <f t="shared" ca="1" si="32"/>
        <v>0</v>
      </c>
      <c r="AJ91" s="1363">
        <f t="shared" ca="1" si="31"/>
        <v>0</v>
      </c>
      <c r="AK91" s="1363">
        <f t="shared" ca="1" si="31"/>
        <v>0</v>
      </c>
      <c r="AL91" s="1363">
        <f t="shared" ca="1" si="31"/>
        <v>0</v>
      </c>
      <c r="AM91" s="1363">
        <f t="shared" ca="1" si="31"/>
        <v>0</v>
      </c>
      <c r="AN91" s="1363">
        <f t="shared" ca="1" si="31"/>
        <v>0</v>
      </c>
      <c r="AO91" s="1363">
        <f t="shared" ca="1" si="31"/>
        <v>0</v>
      </c>
      <c r="AP91" s="1363">
        <f t="shared" ca="1" si="31"/>
        <v>0</v>
      </c>
      <c r="AQ91" s="1363">
        <f t="shared" ca="1" si="31"/>
        <v>54</v>
      </c>
      <c r="AR91" s="1363">
        <f t="shared" ca="1" si="31"/>
        <v>72</v>
      </c>
      <c r="AS91" s="1363">
        <f t="shared" ca="1" si="31"/>
        <v>72</v>
      </c>
      <c r="AT91" s="1363">
        <f t="shared" ca="1" si="31"/>
        <v>72</v>
      </c>
      <c r="AU91" s="1363">
        <f t="shared" ca="1" si="31"/>
        <v>72</v>
      </c>
      <c r="AV91" s="1363">
        <f t="shared" ca="1" si="31"/>
        <v>54</v>
      </c>
      <c r="AW91" s="1363">
        <f t="shared" ca="1" si="31"/>
        <v>108</v>
      </c>
      <c r="AX91" s="1363">
        <f t="shared" ca="1" si="31"/>
        <v>162</v>
      </c>
    </row>
    <row r="92" spans="13:50">
      <c r="M92" s="1362" t="str">
        <f t="shared" ca="1" si="27"/>
        <v>MLT_SWAＧＤＣ仕掛在庫</v>
      </c>
      <c r="N92" s="1362" t="str">
        <f ca="1">VLOOKUP(テーブル3[[#This Row],[列3]],テーブル1[[#All],[機種・部品]:[シート]],2,FALSE)</f>
        <v>MKJ・MLC・MLL</v>
      </c>
      <c r="O92" s="1362" t="str">
        <f ca="1">VLOOKUP(テーブル3[[#This Row],[列3]],テーブル1[[#All],[機種・部品]:[参照セル]],3,FALSE)</f>
        <v>$F$253:$AL$282</v>
      </c>
      <c r="P92" s="1363">
        <f t="shared" si="29"/>
        <v>10</v>
      </c>
      <c r="Q92" s="1364" t="str">
        <f ca="1">IF(OFFSET(テーブル1[[#Headers],[機種・部品]],P92,0)=0,"",OFFSET(テーブル1[[#Headers],[機種・部品]],P92,0))</f>
        <v>MLT_SWA</v>
      </c>
      <c r="R92" s="1363" t="str">
        <f t="shared" si="30"/>
        <v>ＧＤＣ仕掛在庫</v>
      </c>
      <c r="S92" s="1365">
        <f t="shared" ca="1" si="28"/>
        <v>10517</v>
      </c>
      <c r="T92" s="1363">
        <f t="shared" ca="1" si="32"/>
        <v>166</v>
      </c>
      <c r="U92" s="1363">
        <f t="shared" ca="1" si="32"/>
        <v>166</v>
      </c>
      <c r="V92" s="1363">
        <f t="shared" ca="1" si="32"/>
        <v>166</v>
      </c>
      <c r="W92" s="1363">
        <f t="shared" ca="1" si="32"/>
        <v>166</v>
      </c>
      <c r="X92" s="1363">
        <f t="shared" ca="1" si="32"/>
        <v>166</v>
      </c>
      <c r="Y92" s="1363">
        <f t="shared" ca="1" si="32"/>
        <v>166</v>
      </c>
      <c r="Z92" s="1363">
        <f t="shared" ca="1" si="32"/>
        <v>148</v>
      </c>
      <c r="AA92" s="1363">
        <f t="shared" ca="1" si="32"/>
        <v>230</v>
      </c>
      <c r="AB92" s="1363">
        <f t="shared" ca="1" si="32"/>
        <v>158</v>
      </c>
      <c r="AC92" s="1363">
        <f t="shared" ca="1" si="32"/>
        <v>158</v>
      </c>
      <c r="AD92" s="1363">
        <f t="shared" ca="1" si="32"/>
        <v>198</v>
      </c>
      <c r="AE92" s="1363">
        <f t="shared" ca="1" si="32"/>
        <v>103</v>
      </c>
      <c r="AF92" s="1363">
        <f t="shared" ca="1" si="32"/>
        <v>149</v>
      </c>
      <c r="AG92" s="1363">
        <f t="shared" ca="1" si="32"/>
        <v>231</v>
      </c>
      <c r="AH92" s="1363">
        <f t="shared" ca="1" si="32"/>
        <v>331</v>
      </c>
      <c r="AI92" s="1363">
        <f t="shared" ca="1" si="32"/>
        <v>331</v>
      </c>
      <c r="AJ92" s="1363">
        <f t="shared" ca="1" si="31"/>
        <v>331</v>
      </c>
      <c r="AK92" s="1363">
        <f t="shared" ca="1" si="31"/>
        <v>390</v>
      </c>
      <c r="AL92" s="1363">
        <f t="shared" ca="1" si="31"/>
        <v>417</v>
      </c>
      <c r="AM92" s="1363">
        <f t="shared" ca="1" si="31"/>
        <v>482</v>
      </c>
      <c r="AN92" s="1363">
        <f t="shared" ca="1" si="31"/>
        <v>494</v>
      </c>
      <c r="AO92" s="1363">
        <f t="shared" ca="1" si="31"/>
        <v>582</v>
      </c>
      <c r="AP92" s="1363">
        <f t="shared" ca="1" si="31"/>
        <v>528</v>
      </c>
      <c r="AQ92" s="1363">
        <f t="shared" ca="1" si="31"/>
        <v>474</v>
      </c>
      <c r="AR92" s="1363">
        <f t="shared" ca="1" si="31"/>
        <v>544</v>
      </c>
      <c r="AS92" s="1363">
        <f t="shared" ca="1" si="31"/>
        <v>614</v>
      </c>
      <c r="AT92" s="1363">
        <f t="shared" ca="1" si="31"/>
        <v>684</v>
      </c>
      <c r="AU92" s="1363">
        <f t="shared" ca="1" si="31"/>
        <v>594</v>
      </c>
      <c r="AV92" s="1363">
        <f t="shared" ca="1" si="31"/>
        <v>504</v>
      </c>
      <c r="AW92" s="1363">
        <f t="shared" ca="1" si="31"/>
        <v>450</v>
      </c>
      <c r="AX92" s="1363">
        <f t="shared" ca="1" si="31"/>
        <v>396</v>
      </c>
    </row>
    <row r="93" spans="13:50">
      <c r="M93" s="1362" t="str">
        <f t="shared" ca="1" si="27"/>
        <v>MLT_SWAメーカー在庫</v>
      </c>
      <c r="N93" s="1362" t="str">
        <f ca="1">VLOOKUP(テーブル3[[#This Row],[列3]],テーブル1[[#All],[機種・部品]:[シート]],2,FALSE)</f>
        <v>MKJ・MLC・MLL</v>
      </c>
      <c r="O93" s="1362" t="str">
        <f ca="1">VLOOKUP(テーブル3[[#This Row],[列3]],テーブル1[[#All],[機種・部品]:[参照セル]],3,FALSE)</f>
        <v>$F$253:$AL$282</v>
      </c>
      <c r="P93" s="1363">
        <f t="shared" si="29"/>
        <v>10</v>
      </c>
      <c r="Q93" s="1364" t="str">
        <f ca="1">IF(OFFSET(テーブル1[[#Headers],[機種・部品]],P93,0)=0,"",OFFSET(テーブル1[[#Headers],[機種・部品]],P93,0))</f>
        <v>MLT_SWA</v>
      </c>
      <c r="R93" s="1363" t="str">
        <f t="shared" si="30"/>
        <v>メーカー在庫</v>
      </c>
      <c r="S93" s="1365">
        <f t="shared" ca="1" si="28"/>
        <v>5458</v>
      </c>
      <c r="T93" s="1363">
        <f t="shared" ca="1" si="32"/>
        <v>0</v>
      </c>
      <c r="U93" s="1363">
        <f t="shared" ca="1" si="32"/>
        <v>0</v>
      </c>
      <c r="V93" s="1363">
        <f t="shared" ca="1" si="32"/>
        <v>0</v>
      </c>
      <c r="W93" s="1363">
        <f t="shared" ca="1" si="32"/>
        <v>0</v>
      </c>
      <c r="X93" s="1363">
        <f t="shared" ca="1" si="32"/>
        <v>0</v>
      </c>
      <c r="Y93" s="1363">
        <f t="shared" ca="1" si="32"/>
        <v>0</v>
      </c>
      <c r="Z93" s="1363">
        <f t="shared" ca="1" si="32"/>
        <v>100</v>
      </c>
      <c r="AA93" s="1363">
        <f t="shared" ca="1" si="32"/>
        <v>0</v>
      </c>
      <c r="AB93" s="1363">
        <f t="shared" ca="1" si="32"/>
        <v>0</v>
      </c>
      <c r="AC93" s="1363">
        <f t="shared" ca="1" si="32"/>
        <v>0</v>
      </c>
      <c r="AD93" s="1363">
        <f t="shared" ca="1" si="32"/>
        <v>100</v>
      </c>
      <c r="AE93" s="1363">
        <f t="shared" ca="1" si="32"/>
        <v>233</v>
      </c>
      <c r="AF93" s="1363">
        <f t="shared" ca="1" si="32"/>
        <v>153</v>
      </c>
      <c r="AG93" s="1363">
        <f t="shared" ca="1" si="32"/>
        <v>173</v>
      </c>
      <c r="AH93" s="1363">
        <f t="shared" ca="1" si="32"/>
        <v>173</v>
      </c>
      <c r="AI93" s="1363">
        <f t="shared" ca="1" si="32"/>
        <v>173</v>
      </c>
      <c r="AJ93" s="1363">
        <f t="shared" ca="1" si="31"/>
        <v>173</v>
      </c>
      <c r="AK93" s="1363">
        <f t="shared" ca="1" si="31"/>
        <v>160</v>
      </c>
      <c r="AL93" s="1363">
        <f t="shared" ca="1" si="31"/>
        <v>260</v>
      </c>
      <c r="AM93" s="1363">
        <f t="shared" ca="1" si="31"/>
        <v>260</v>
      </c>
      <c r="AN93" s="1363">
        <f t="shared" ca="1" si="31"/>
        <v>260</v>
      </c>
      <c r="AO93" s="1363">
        <f t="shared" ca="1" si="31"/>
        <v>260</v>
      </c>
      <c r="AP93" s="1363">
        <f t="shared" ca="1" si="31"/>
        <v>260</v>
      </c>
      <c r="AQ93" s="1363">
        <f t="shared" ca="1" si="31"/>
        <v>260</v>
      </c>
      <c r="AR93" s="1363">
        <f t="shared" ca="1" si="31"/>
        <v>260</v>
      </c>
      <c r="AS93" s="1363">
        <f t="shared" ca="1" si="31"/>
        <v>260</v>
      </c>
      <c r="AT93" s="1363">
        <f t="shared" ca="1" si="31"/>
        <v>260</v>
      </c>
      <c r="AU93" s="1363">
        <f t="shared" ca="1" si="31"/>
        <v>420</v>
      </c>
      <c r="AV93" s="1363">
        <f t="shared" ca="1" si="31"/>
        <v>420</v>
      </c>
      <c r="AW93" s="1363">
        <f t="shared" ca="1" si="31"/>
        <v>420</v>
      </c>
      <c r="AX93" s="1363">
        <f t="shared" ca="1" si="31"/>
        <v>420</v>
      </c>
    </row>
    <row r="94" spans="13:50">
      <c r="M94" s="1362" t="str">
        <f t="shared" ca="1" si="27"/>
        <v>MLT_SWA鋳造領域在庫</v>
      </c>
      <c r="N94" s="1362" t="str">
        <f ca="1">VLOOKUP(テーブル3[[#This Row],[列3]],テーブル1[[#All],[機種・部品]:[シート]],2,FALSE)</f>
        <v>MKJ・MLC・MLL</v>
      </c>
      <c r="O94" s="1362" t="str">
        <f ca="1">VLOOKUP(テーブル3[[#This Row],[列3]],テーブル1[[#All],[機種・部品]:[参照セル]],3,FALSE)</f>
        <v>$F$253:$AL$282</v>
      </c>
      <c r="P94" s="1363">
        <f t="shared" si="29"/>
        <v>10</v>
      </c>
      <c r="Q94" s="1364" t="str">
        <f ca="1">IF(OFFSET(テーブル1[[#Headers],[機種・部品]],P94,0)=0,"",OFFSET(テーブル1[[#Headers],[機種・部品]],P94,0))</f>
        <v>MLT_SWA</v>
      </c>
      <c r="R94" s="1363" t="str">
        <f t="shared" si="30"/>
        <v>鋳造領域在庫</v>
      </c>
      <c r="S94" s="1365">
        <f t="shared" ca="1" si="28"/>
        <v>15719</v>
      </c>
      <c r="T94" s="1363">
        <f t="shared" ca="1" si="32"/>
        <v>495</v>
      </c>
      <c r="U94" s="1363">
        <f t="shared" ca="1" si="32"/>
        <v>495</v>
      </c>
      <c r="V94" s="1363">
        <f t="shared" ca="1" si="32"/>
        <v>495</v>
      </c>
      <c r="W94" s="1363">
        <f t="shared" ca="1" si="32"/>
        <v>495</v>
      </c>
      <c r="X94" s="1363">
        <f t="shared" ca="1" si="32"/>
        <v>495</v>
      </c>
      <c r="Y94" s="1363">
        <f t="shared" ca="1" si="32"/>
        <v>677</v>
      </c>
      <c r="Z94" s="1363">
        <f t="shared" ca="1" si="32"/>
        <v>631</v>
      </c>
      <c r="AA94" s="1363">
        <f t="shared" ca="1" si="32"/>
        <v>631</v>
      </c>
      <c r="AB94" s="1363">
        <f t="shared" ca="1" si="32"/>
        <v>630</v>
      </c>
      <c r="AC94" s="1363">
        <f t="shared" ca="1" si="32"/>
        <v>760</v>
      </c>
      <c r="AD94" s="1363">
        <f t="shared" ca="1" si="32"/>
        <v>744</v>
      </c>
      <c r="AE94" s="1363">
        <f t="shared" ca="1" si="32"/>
        <v>543</v>
      </c>
      <c r="AF94" s="1363">
        <f t="shared" ca="1" si="32"/>
        <v>664</v>
      </c>
      <c r="AG94" s="1363">
        <f t="shared" ca="1" si="32"/>
        <v>520</v>
      </c>
      <c r="AH94" s="1363">
        <f t="shared" ca="1" si="32"/>
        <v>367</v>
      </c>
      <c r="AI94" s="1363">
        <f t="shared" ca="1" si="32"/>
        <v>367</v>
      </c>
      <c r="AJ94" s="1363">
        <f t="shared" ca="1" si="31"/>
        <v>494</v>
      </c>
      <c r="AK94" s="1363">
        <f t="shared" ca="1" si="31"/>
        <v>582</v>
      </c>
      <c r="AL94" s="1363">
        <f t="shared" ca="1" si="31"/>
        <v>454</v>
      </c>
      <c r="AM94" s="1363">
        <f t="shared" ca="1" si="31"/>
        <v>534</v>
      </c>
      <c r="AN94" s="1363">
        <f t="shared" ca="1" si="31"/>
        <v>386</v>
      </c>
      <c r="AO94" s="1363">
        <f t="shared" ca="1" si="31"/>
        <v>226</v>
      </c>
      <c r="AP94" s="1363">
        <f t="shared" ca="1" si="31"/>
        <v>316</v>
      </c>
      <c r="AQ94" s="1363">
        <f t="shared" ca="1" si="31"/>
        <v>526</v>
      </c>
      <c r="AR94" s="1363">
        <f t="shared" ca="1" si="31"/>
        <v>566</v>
      </c>
      <c r="AS94" s="1363">
        <f t="shared" ca="1" si="31"/>
        <v>526</v>
      </c>
      <c r="AT94" s="1363">
        <f t="shared" ca="1" si="31"/>
        <v>366</v>
      </c>
      <c r="AU94" s="1363">
        <f t="shared" ca="1" si="31"/>
        <v>206</v>
      </c>
      <c r="AV94" s="1363">
        <f t="shared" ca="1" si="31"/>
        <v>336</v>
      </c>
      <c r="AW94" s="1363">
        <f t="shared" ca="1" si="31"/>
        <v>536</v>
      </c>
      <c r="AX94" s="1363">
        <f t="shared" ca="1" si="31"/>
        <v>656</v>
      </c>
    </row>
    <row r="95" spans="13:50">
      <c r="M95" s="1362" t="str">
        <f t="shared" ca="1" si="27"/>
        <v>MLT_SWA払出計画</v>
      </c>
      <c r="N95" s="1362" t="str">
        <f ca="1">VLOOKUP(テーブル3[[#This Row],[列3]],テーブル1[[#All],[機種・部品]:[シート]],2,FALSE)</f>
        <v>MKJ・MLC・MLL</v>
      </c>
      <c r="O95" s="1362" t="str">
        <f ca="1">VLOOKUP(テーブル3[[#This Row],[列3]],テーブル1[[#All],[機種・部品]:[参照セル]],3,FALSE)</f>
        <v>$F$253:$AL$282</v>
      </c>
      <c r="P95" s="1363">
        <f t="shared" si="29"/>
        <v>10</v>
      </c>
      <c r="Q95" s="1364" t="str">
        <f ca="1">IF(OFFSET(テーブル1[[#Headers],[機種・部品]],P95,0)=0,"",OFFSET(テーブル1[[#Headers],[機種・部品]],P95,0))</f>
        <v>MLT_SWA</v>
      </c>
      <c r="R95" s="1363" t="str">
        <f t="shared" si="30"/>
        <v>払出計画</v>
      </c>
      <c r="S95" s="1365">
        <f t="shared" ca="1" si="28"/>
        <v>990</v>
      </c>
      <c r="T95" s="1363">
        <f t="shared" ca="1" si="32"/>
        <v>0</v>
      </c>
      <c r="U95" s="1363">
        <f t="shared" ca="1" si="32"/>
        <v>0</v>
      </c>
      <c r="V95" s="1363">
        <f t="shared" ca="1" si="32"/>
        <v>0</v>
      </c>
      <c r="W95" s="1363">
        <f t="shared" ca="1" si="32"/>
        <v>0</v>
      </c>
      <c r="X95" s="1363">
        <f t="shared" ca="1" si="32"/>
        <v>0</v>
      </c>
      <c r="Y95" s="1363">
        <f t="shared" ca="1" si="32"/>
        <v>0</v>
      </c>
      <c r="Z95" s="1363">
        <f t="shared" ca="1" si="32"/>
        <v>54</v>
      </c>
      <c r="AA95" s="1363">
        <f t="shared" ca="1" si="32"/>
        <v>54</v>
      </c>
      <c r="AB95" s="1363">
        <f t="shared" ca="1" si="32"/>
        <v>0</v>
      </c>
      <c r="AC95" s="1363">
        <f t="shared" ca="1" si="32"/>
        <v>0</v>
      </c>
      <c r="AD95" s="1363">
        <f t="shared" ca="1" si="32"/>
        <v>54</v>
      </c>
      <c r="AE95" s="1363">
        <f t="shared" ca="1" si="32"/>
        <v>54</v>
      </c>
      <c r="AF95" s="1363">
        <f t="shared" ca="1" si="32"/>
        <v>54</v>
      </c>
      <c r="AG95" s="1363">
        <f t="shared" ca="1" si="32"/>
        <v>54</v>
      </c>
      <c r="AH95" s="1363">
        <f t="shared" ca="1" si="32"/>
        <v>54</v>
      </c>
      <c r="AI95" s="1363">
        <f t="shared" ca="1" si="32"/>
        <v>0</v>
      </c>
      <c r="AJ95" s="1363">
        <f t="shared" ca="1" si="31"/>
        <v>0</v>
      </c>
      <c r="AK95" s="1363">
        <f t="shared" ca="1" si="31"/>
        <v>54</v>
      </c>
      <c r="AL95" s="1363">
        <f t="shared" ca="1" si="31"/>
        <v>72</v>
      </c>
      <c r="AM95" s="1363">
        <f t="shared" ca="1" si="31"/>
        <v>72</v>
      </c>
      <c r="AN95" s="1363">
        <f t="shared" ca="1" si="31"/>
        <v>54</v>
      </c>
      <c r="AO95" s="1363">
        <f t="shared" ca="1" si="31"/>
        <v>72</v>
      </c>
      <c r="AP95" s="1363">
        <f t="shared" ca="1" si="31"/>
        <v>0</v>
      </c>
      <c r="AQ95" s="1363">
        <f t="shared" ca="1" si="31"/>
        <v>0</v>
      </c>
      <c r="AR95" s="1363">
        <f t="shared" ca="1" si="31"/>
        <v>72</v>
      </c>
      <c r="AS95" s="1363">
        <f t="shared" ca="1" si="31"/>
        <v>72</v>
      </c>
      <c r="AT95" s="1363">
        <f t="shared" ca="1" si="31"/>
        <v>54</v>
      </c>
      <c r="AU95" s="1363">
        <f t="shared" ca="1" si="31"/>
        <v>54</v>
      </c>
      <c r="AV95" s="1363">
        <f t="shared" ca="1" si="31"/>
        <v>36</v>
      </c>
      <c r="AW95" s="1363">
        <f t="shared" ca="1" si="31"/>
        <v>0</v>
      </c>
      <c r="AX95" s="1363">
        <f t="shared" ca="1" si="31"/>
        <v>0</v>
      </c>
    </row>
    <row r="96" spans="13:50">
      <c r="M96" s="1362" t="str">
        <f t="shared" ca="1" si="27"/>
        <v>MLF仕上げ計画</v>
      </c>
      <c r="N96" s="1362" t="str">
        <f ca="1">VLOOKUP(テーブル3[[#This Row],[列3]],テーブル1[[#All],[機種・部品]:[シート]],2,FALSE)</f>
        <v>MLF・ピポット</v>
      </c>
      <c r="O96" s="1362" t="str">
        <f ca="1">VLOOKUP(テーブル3[[#This Row],[列3]],テーブル1[[#All],[機種・部品]:[参照セル]],3,FALSE)</f>
        <v>$F$140:$AL$189</v>
      </c>
      <c r="P96" s="1363">
        <f t="shared" si="29"/>
        <v>11</v>
      </c>
      <c r="Q96" s="1364" t="str">
        <f ca="1">IF(OFFSET(テーブル1[[#Headers],[機種・部品]],P96,0)=0,"",OFFSET(テーブル1[[#Headers],[機種・部品]],P96,0))</f>
        <v>MLF</v>
      </c>
      <c r="R96" s="1363" t="str">
        <f t="shared" si="30"/>
        <v>仕上げ計画</v>
      </c>
      <c r="S96" s="1365">
        <f t="shared" ca="1" si="28"/>
        <v>1080</v>
      </c>
      <c r="T96" s="1363">
        <f t="shared" ca="1" si="32"/>
        <v>0</v>
      </c>
      <c r="U96" s="1363">
        <f t="shared" ca="1" si="32"/>
        <v>0</v>
      </c>
      <c r="V96" s="1363">
        <f t="shared" ca="1" si="32"/>
        <v>0</v>
      </c>
      <c r="W96" s="1363">
        <f t="shared" ca="1" si="32"/>
        <v>0</v>
      </c>
      <c r="X96" s="1363">
        <f t="shared" ca="1" si="32"/>
        <v>0</v>
      </c>
      <c r="Y96" s="1363">
        <f t="shared" ca="1" si="32"/>
        <v>120</v>
      </c>
      <c r="Z96" s="1363">
        <f t="shared" ca="1" si="32"/>
        <v>120</v>
      </c>
      <c r="AA96" s="1363">
        <f t="shared" ca="1" si="32"/>
        <v>120</v>
      </c>
      <c r="AB96" s="1363">
        <f t="shared" ca="1" si="32"/>
        <v>0</v>
      </c>
      <c r="AC96" s="1363">
        <f t="shared" ca="1" si="32"/>
        <v>0</v>
      </c>
      <c r="AD96" s="1363">
        <f t="shared" ca="1" si="32"/>
        <v>120</v>
      </c>
      <c r="AE96" s="1363">
        <f t="shared" ca="1" si="32"/>
        <v>120</v>
      </c>
      <c r="AF96" s="1363">
        <f t="shared" ca="1" si="32"/>
        <v>120</v>
      </c>
      <c r="AG96" s="1363">
        <f t="shared" ca="1" si="32"/>
        <v>120</v>
      </c>
      <c r="AH96" s="1363">
        <f t="shared" ca="1" si="32"/>
        <v>0</v>
      </c>
      <c r="AI96" s="1363">
        <f t="shared" ca="1" si="32"/>
        <v>0</v>
      </c>
      <c r="AJ96" s="1363">
        <f t="shared" ca="1" si="31"/>
        <v>0</v>
      </c>
      <c r="AK96" s="1363">
        <f t="shared" ca="1" si="31"/>
        <v>0</v>
      </c>
      <c r="AL96" s="1363">
        <f t="shared" ca="1" si="31"/>
        <v>0</v>
      </c>
      <c r="AM96" s="1363">
        <f t="shared" ca="1" si="31"/>
        <v>0</v>
      </c>
      <c r="AN96" s="1363">
        <f t="shared" ca="1" si="31"/>
        <v>0</v>
      </c>
      <c r="AO96" s="1363">
        <f t="shared" ca="1" si="31"/>
        <v>0</v>
      </c>
      <c r="AP96" s="1363">
        <f t="shared" ca="1" si="31"/>
        <v>0</v>
      </c>
      <c r="AQ96" s="1363">
        <f t="shared" ca="1" si="31"/>
        <v>0</v>
      </c>
      <c r="AR96" s="1363">
        <f t="shared" ca="1" si="31"/>
        <v>80</v>
      </c>
      <c r="AS96" s="1363">
        <f t="shared" ca="1" si="31"/>
        <v>80</v>
      </c>
      <c r="AT96" s="1363">
        <f t="shared" ca="1" si="31"/>
        <v>80</v>
      </c>
      <c r="AU96" s="1363">
        <f t="shared" ca="1" si="31"/>
        <v>0</v>
      </c>
      <c r="AV96" s="1363">
        <f t="shared" ca="1" si="31"/>
        <v>0</v>
      </c>
      <c r="AW96" s="1363">
        <f t="shared" ca="1" si="31"/>
        <v>0</v>
      </c>
      <c r="AX96" s="1363">
        <f t="shared" ca="1" si="31"/>
        <v>0</v>
      </c>
    </row>
    <row r="97" spans="13:50">
      <c r="M97" s="1362" t="str">
        <f t="shared" ca="1" si="27"/>
        <v>MLF仕上げ合格</v>
      </c>
      <c r="N97" s="1362" t="str">
        <f ca="1">VLOOKUP(テーブル3[[#This Row],[列3]],テーブル1[[#All],[機種・部品]:[シート]],2,FALSE)</f>
        <v>MLF・ピポット</v>
      </c>
      <c r="O97" s="1362" t="str">
        <f ca="1">VLOOKUP(テーブル3[[#This Row],[列3]],テーブル1[[#All],[機種・部品]:[参照セル]],3,FALSE)</f>
        <v>$F$140:$AL$189</v>
      </c>
      <c r="P97" s="1363">
        <f t="shared" si="29"/>
        <v>11</v>
      </c>
      <c r="Q97" s="1364" t="str">
        <f ca="1">IF(OFFSET(テーブル1[[#Headers],[機種・部品]],P97,0)=0,"",OFFSET(テーブル1[[#Headers],[機種・部品]],P97,0))</f>
        <v>MLF</v>
      </c>
      <c r="R97" s="1363" t="str">
        <f t="shared" si="30"/>
        <v>仕上げ合格</v>
      </c>
      <c r="S97" s="1365">
        <f t="shared" ca="1" si="28"/>
        <v>320</v>
      </c>
      <c r="T97" s="1363">
        <f t="shared" ca="1" si="32"/>
        <v>0</v>
      </c>
      <c r="U97" s="1363">
        <f t="shared" ca="1" si="32"/>
        <v>0</v>
      </c>
      <c r="V97" s="1363">
        <f t="shared" ca="1" si="32"/>
        <v>0</v>
      </c>
      <c r="W97" s="1363">
        <f t="shared" ca="1" si="32"/>
        <v>0</v>
      </c>
      <c r="X97" s="1363">
        <f t="shared" ca="1" si="32"/>
        <v>0</v>
      </c>
      <c r="Y97" s="1363">
        <f t="shared" ca="1" si="32"/>
        <v>60</v>
      </c>
      <c r="Z97" s="1363">
        <f t="shared" ca="1" si="32"/>
        <v>40</v>
      </c>
      <c r="AA97" s="1363">
        <f t="shared" ca="1" si="32"/>
        <v>40</v>
      </c>
      <c r="AB97" s="1363">
        <f t="shared" ca="1" si="32"/>
        <v>0</v>
      </c>
      <c r="AC97" s="1363">
        <f t="shared" ca="1" si="32"/>
        <v>0</v>
      </c>
      <c r="AD97" s="1363">
        <f t="shared" ca="1" si="32"/>
        <v>60</v>
      </c>
      <c r="AE97" s="1363">
        <f t="shared" ca="1" si="32"/>
        <v>0</v>
      </c>
      <c r="AF97" s="1363">
        <f t="shared" ca="1" si="32"/>
        <v>0</v>
      </c>
      <c r="AG97" s="1363">
        <f t="shared" ca="1" si="32"/>
        <v>0</v>
      </c>
      <c r="AH97" s="1363">
        <f t="shared" ca="1" si="32"/>
        <v>0</v>
      </c>
      <c r="AI97" s="1363">
        <f t="shared" ca="1" si="32"/>
        <v>0</v>
      </c>
      <c r="AJ97" s="1363">
        <f t="shared" ca="1" si="31"/>
        <v>0</v>
      </c>
      <c r="AK97" s="1363">
        <f t="shared" ca="1" si="31"/>
        <v>0</v>
      </c>
      <c r="AL97" s="1363">
        <f t="shared" ca="1" si="31"/>
        <v>0</v>
      </c>
      <c r="AM97" s="1363">
        <f t="shared" ca="1" si="31"/>
        <v>0</v>
      </c>
      <c r="AN97" s="1363">
        <f t="shared" ca="1" si="31"/>
        <v>0</v>
      </c>
      <c r="AO97" s="1363">
        <f t="shared" ca="1" si="31"/>
        <v>0</v>
      </c>
      <c r="AP97" s="1363">
        <f t="shared" ca="1" si="31"/>
        <v>0</v>
      </c>
      <c r="AQ97" s="1363">
        <f t="shared" ca="1" si="31"/>
        <v>0</v>
      </c>
      <c r="AR97" s="1363">
        <f t="shared" ca="1" si="31"/>
        <v>40</v>
      </c>
      <c r="AS97" s="1363">
        <f t="shared" ca="1" si="31"/>
        <v>40</v>
      </c>
      <c r="AT97" s="1363">
        <f t="shared" ca="1" si="31"/>
        <v>40</v>
      </c>
      <c r="AU97" s="1363">
        <f t="shared" ca="1" si="31"/>
        <v>0</v>
      </c>
      <c r="AV97" s="1363">
        <f t="shared" ca="1" si="31"/>
        <v>0</v>
      </c>
      <c r="AW97" s="1363">
        <f t="shared" ca="1" si="31"/>
        <v>0</v>
      </c>
      <c r="AX97" s="1363">
        <f t="shared" ca="1" si="31"/>
        <v>0</v>
      </c>
    </row>
    <row r="98" spans="13:50">
      <c r="M98" s="1362" t="str">
        <f t="shared" ca="1" si="27"/>
        <v>MLF良品計画</v>
      </c>
      <c r="N98" s="1362" t="str">
        <f ca="1">VLOOKUP(テーブル3[[#This Row],[列3]],テーブル1[[#All],[機種・部品]:[シート]],2,FALSE)</f>
        <v>MLF・ピポット</v>
      </c>
      <c r="O98" s="1362" t="str">
        <f ca="1">VLOOKUP(テーブル3[[#This Row],[列3]],テーブル1[[#All],[機種・部品]:[参照セル]],3,FALSE)</f>
        <v>$F$140:$AL$189</v>
      </c>
      <c r="P98" s="1363">
        <f t="shared" si="29"/>
        <v>11</v>
      </c>
      <c r="Q98" s="1364" t="str">
        <f ca="1">IF(OFFSET(テーブル1[[#Headers],[機種・部品]],P98,0)=0,"",OFFSET(テーブル1[[#Headers],[機種・部品]],P98,0))</f>
        <v>MLF</v>
      </c>
      <c r="R98" s="1363" t="str">
        <f t="shared" si="30"/>
        <v>良品計画</v>
      </c>
      <c r="S98" s="1365">
        <f t="shared" ca="1" si="28"/>
        <v>590</v>
      </c>
      <c r="T98" s="1363">
        <f t="shared" ca="1" si="32"/>
        <v>0</v>
      </c>
      <c r="U98" s="1363">
        <f t="shared" ca="1" si="32"/>
        <v>0</v>
      </c>
      <c r="V98" s="1363">
        <f t="shared" ca="1" si="32"/>
        <v>0</v>
      </c>
      <c r="W98" s="1363">
        <f t="shared" ca="1" si="32"/>
        <v>0</v>
      </c>
      <c r="X98" s="1363">
        <f t="shared" ca="1" si="32"/>
        <v>0</v>
      </c>
      <c r="Y98" s="1363">
        <f t="shared" ca="1" si="32"/>
        <v>0</v>
      </c>
      <c r="Z98" s="1363">
        <f t="shared" ca="1" si="32"/>
        <v>0</v>
      </c>
      <c r="AA98" s="1363">
        <f t="shared" ca="1" si="32"/>
        <v>0</v>
      </c>
      <c r="AB98" s="1363">
        <f t="shared" ca="1" si="32"/>
        <v>0</v>
      </c>
      <c r="AC98" s="1363">
        <f t="shared" ca="1" si="32"/>
        <v>0</v>
      </c>
      <c r="AD98" s="1363">
        <f t="shared" ca="1" si="32"/>
        <v>0</v>
      </c>
      <c r="AE98" s="1363">
        <f t="shared" ca="1" si="32"/>
        <v>0</v>
      </c>
      <c r="AF98" s="1363">
        <f t="shared" ca="1" si="32"/>
        <v>0</v>
      </c>
      <c r="AG98" s="1363">
        <f t="shared" ca="1" si="32"/>
        <v>0</v>
      </c>
      <c r="AH98" s="1363">
        <f t="shared" ca="1" si="32"/>
        <v>0</v>
      </c>
      <c r="AI98" s="1363">
        <f t="shared" ca="1" si="32"/>
        <v>0</v>
      </c>
      <c r="AJ98" s="1363">
        <f t="shared" ca="1" si="31"/>
        <v>0</v>
      </c>
      <c r="AK98" s="1363">
        <f t="shared" ca="1" si="31"/>
        <v>0</v>
      </c>
      <c r="AL98" s="1363">
        <f t="shared" ca="1" si="31"/>
        <v>0</v>
      </c>
      <c r="AM98" s="1363">
        <f t="shared" ca="1" si="31"/>
        <v>0</v>
      </c>
      <c r="AN98" s="1363">
        <f t="shared" ca="1" si="31"/>
        <v>0</v>
      </c>
      <c r="AO98" s="1363">
        <f t="shared" ca="1" si="31"/>
        <v>0</v>
      </c>
      <c r="AP98" s="1363">
        <f t="shared" ca="1" si="31"/>
        <v>200</v>
      </c>
      <c r="AQ98" s="1363">
        <f t="shared" ca="1" si="31"/>
        <v>200</v>
      </c>
      <c r="AR98" s="1363">
        <f t="shared" ca="1" si="31"/>
        <v>190</v>
      </c>
      <c r="AS98" s="1363">
        <f t="shared" ca="1" si="31"/>
        <v>0</v>
      </c>
      <c r="AT98" s="1363">
        <f t="shared" ca="1" si="31"/>
        <v>0</v>
      </c>
      <c r="AU98" s="1363">
        <f t="shared" ca="1" si="31"/>
        <v>0</v>
      </c>
      <c r="AV98" s="1363">
        <f t="shared" ca="1" si="31"/>
        <v>0</v>
      </c>
      <c r="AW98" s="1363">
        <f t="shared" ca="1" si="31"/>
        <v>0</v>
      </c>
      <c r="AX98" s="1363">
        <f t="shared" ca="1" si="31"/>
        <v>0</v>
      </c>
    </row>
    <row r="99" spans="13:50">
      <c r="M99" s="1362" t="str">
        <f t="shared" ca="1" si="27"/>
        <v>MLF良品実績</v>
      </c>
      <c r="N99" s="1362" t="str">
        <f ca="1">VLOOKUP(テーブル3[[#This Row],[列3]],テーブル1[[#All],[機種・部品]:[シート]],2,FALSE)</f>
        <v>MLF・ピポット</v>
      </c>
      <c r="O99" s="1362" t="str">
        <f ca="1">VLOOKUP(テーブル3[[#This Row],[列3]],テーブル1[[#All],[機種・部品]:[参照セル]],3,FALSE)</f>
        <v>$F$140:$AL$189</v>
      </c>
      <c r="P99" s="1363">
        <f t="shared" si="29"/>
        <v>11</v>
      </c>
      <c r="Q99" s="1364" t="str">
        <f ca="1">IF(OFFSET(テーブル1[[#Headers],[機種・部品]],P99,0)=0,"",OFFSET(テーブル1[[#Headers],[機種・部品]],P99,0))</f>
        <v>MLF</v>
      </c>
      <c r="R99" s="1363" t="str">
        <f t="shared" si="30"/>
        <v>良品実績</v>
      </c>
      <c r="S99" s="1365">
        <f t="shared" ca="1" si="28"/>
        <v>589</v>
      </c>
      <c r="T99" s="1363">
        <f t="shared" ca="1" si="32"/>
        <v>0</v>
      </c>
      <c r="U99" s="1363">
        <f t="shared" ca="1" si="32"/>
        <v>0</v>
      </c>
      <c r="V99" s="1363">
        <f t="shared" ca="1" si="32"/>
        <v>0</v>
      </c>
      <c r="W99" s="1363">
        <f t="shared" ca="1" si="32"/>
        <v>0</v>
      </c>
      <c r="X99" s="1363">
        <f t="shared" ca="1" si="32"/>
        <v>0</v>
      </c>
      <c r="Y99" s="1363">
        <f t="shared" ca="1" si="32"/>
        <v>0</v>
      </c>
      <c r="Z99" s="1363">
        <f t="shared" ca="1" si="32"/>
        <v>0</v>
      </c>
      <c r="AA99" s="1363">
        <f t="shared" ca="1" si="32"/>
        <v>0</v>
      </c>
      <c r="AB99" s="1363">
        <f t="shared" ca="1" si="32"/>
        <v>0</v>
      </c>
      <c r="AC99" s="1363">
        <f t="shared" ca="1" si="32"/>
        <v>0</v>
      </c>
      <c r="AD99" s="1363">
        <f t="shared" ca="1" si="32"/>
        <v>-1</v>
      </c>
      <c r="AE99" s="1363">
        <f t="shared" ca="1" si="32"/>
        <v>0</v>
      </c>
      <c r="AF99" s="1363">
        <f t="shared" ca="1" si="32"/>
        <v>0</v>
      </c>
      <c r="AG99" s="1363">
        <f t="shared" ca="1" si="32"/>
        <v>0</v>
      </c>
      <c r="AH99" s="1363">
        <f t="shared" ca="1" si="32"/>
        <v>0</v>
      </c>
      <c r="AI99" s="1363">
        <f t="shared" ca="1" si="32"/>
        <v>0</v>
      </c>
      <c r="AJ99" s="1363">
        <f t="shared" ca="1" si="31"/>
        <v>0</v>
      </c>
      <c r="AK99" s="1363">
        <f t="shared" ca="1" si="31"/>
        <v>0</v>
      </c>
      <c r="AL99" s="1363">
        <f t="shared" ca="1" si="31"/>
        <v>0</v>
      </c>
      <c r="AM99" s="1363">
        <f t="shared" ca="1" si="31"/>
        <v>0</v>
      </c>
      <c r="AN99" s="1363">
        <f t="shared" ca="1" si="31"/>
        <v>0</v>
      </c>
      <c r="AO99" s="1363">
        <f t="shared" ca="1" si="31"/>
        <v>0</v>
      </c>
      <c r="AP99" s="1363">
        <f t="shared" ca="1" si="31"/>
        <v>200</v>
      </c>
      <c r="AQ99" s="1363">
        <f t="shared" ca="1" si="31"/>
        <v>200</v>
      </c>
      <c r="AR99" s="1363">
        <f t="shared" ca="1" si="31"/>
        <v>190</v>
      </c>
      <c r="AS99" s="1363">
        <f t="shared" ca="1" si="31"/>
        <v>0</v>
      </c>
      <c r="AT99" s="1363">
        <f t="shared" ca="1" si="31"/>
        <v>0</v>
      </c>
      <c r="AU99" s="1363">
        <f t="shared" ca="1" si="31"/>
        <v>0</v>
      </c>
      <c r="AV99" s="1363">
        <f t="shared" ca="1" si="31"/>
        <v>0</v>
      </c>
      <c r="AW99" s="1363">
        <f t="shared" ca="1" si="31"/>
        <v>0</v>
      </c>
      <c r="AX99" s="1363">
        <f t="shared" ca="1" si="31"/>
        <v>0</v>
      </c>
    </row>
    <row r="100" spans="13:50">
      <c r="M100" s="1362" t="str">
        <f t="shared" ca="1" si="27"/>
        <v>MLF完成品在庫</v>
      </c>
      <c r="N100" s="1362" t="str">
        <f ca="1">VLOOKUP(テーブル3[[#This Row],[列3]],テーブル1[[#All],[機種・部品]:[シート]],2,FALSE)</f>
        <v>MLF・ピポット</v>
      </c>
      <c r="O100" s="1362" t="str">
        <f ca="1">VLOOKUP(テーブル3[[#This Row],[列3]],テーブル1[[#All],[機種・部品]:[参照セル]],3,FALSE)</f>
        <v>$F$140:$AL$189</v>
      </c>
      <c r="P100" s="1363">
        <f t="shared" si="29"/>
        <v>11</v>
      </c>
      <c r="Q100" s="1364" t="str">
        <f ca="1">IF(OFFSET(テーブル1[[#Headers],[機種・部品]],P100,0)=0,"",OFFSET(テーブル1[[#Headers],[機種・部品]],P100,0))</f>
        <v>MLF</v>
      </c>
      <c r="R100" s="1363" t="str">
        <f t="shared" si="30"/>
        <v>完成品在庫</v>
      </c>
      <c r="S100" s="1365">
        <f t="shared" ca="1" si="28"/>
        <v>280</v>
      </c>
      <c r="T100" s="1363">
        <f t="shared" ca="1" si="32"/>
        <v>0</v>
      </c>
      <c r="U100" s="1363">
        <f t="shared" ca="1" si="32"/>
        <v>0</v>
      </c>
      <c r="V100" s="1363">
        <f t="shared" ca="1" si="32"/>
        <v>0</v>
      </c>
      <c r="W100" s="1363">
        <f t="shared" ca="1" si="32"/>
        <v>0</v>
      </c>
      <c r="X100" s="1363">
        <f t="shared" ca="1" si="32"/>
        <v>0</v>
      </c>
      <c r="Y100" s="1363">
        <f t="shared" ca="1" si="32"/>
        <v>0</v>
      </c>
      <c r="Z100" s="1363">
        <f t="shared" ca="1" si="32"/>
        <v>0</v>
      </c>
      <c r="AA100" s="1363">
        <f t="shared" ca="1" si="32"/>
        <v>0</v>
      </c>
      <c r="AB100" s="1363">
        <f t="shared" ca="1" si="32"/>
        <v>20</v>
      </c>
      <c r="AC100" s="1363">
        <f t="shared" ca="1" si="32"/>
        <v>20</v>
      </c>
      <c r="AD100" s="1363">
        <f t="shared" ca="1" si="32"/>
        <v>0</v>
      </c>
      <c r="AE100" s="1363">
        <f t="shared" ca="1" si="32"/>
        <v>0</v>
      </c>
      <c r="AF100" s="1363">
        <f t="shared" ca="1" si="32"/>
        <v>0</v>
      </c>
      <c r="AG100" s="1363">
        <f t="shared" ca="1" si="32"/>
        <v>0</v>
      </c>
      <c r="AH100" s="1363">
        <f t="shared" ca="1" si="32"/>
        <v>0</v>
      </c>
      <c r="AI100" s="1363">
        <f t="shared" ca="1" si="32"/>
        <v>0</v>
      </c>
      <c r="AJ100" s="1363">
        <f t="shared" ca="1" si="31"/>
        <v>0</v>
      </c>
      <c r="AK100" s="1363">
        <f t="shared" ca="1" si="31"/>
        <v>0</v>
      </c>
      <c r="AL100" s="1363">
        <f t="shared" ca="1" si="31"/>
        <v>0</v>
      </c>
      <c r="AM100" s="1363">
        <f t="shared" ca="1" si="31"/>
        <v>0</v>
      </c>
      <c r="AN100" s="1363">
        <f t="shared" ca="1" si="31"/>
        <v>0</v>
      </c>
      <c r="AO100" s="1363">
        <f t="shared" ca="1" si="31"/>
        <v>0</v>
      </c>
      <c r="AP100" s="1363">
        <f t="shared" ca="1" si="31"/>
        <v>0</v>
      </c>
      <c r="AQ100" s="1363">
        <f t="shared" ca="1" si="31"/>
        <v>0</v>
      </c>
      <c r="AR100" s="1363">
        <f t="shared" ca="1" si="31"/>
        <v>40</v>
      </c>
      <c r="AS100" s="1363">
        <f t="shared" ca="1" si="31"/>
        <v>80</v>
      </c>
      <c r="AT100" s="1363">
        <f t="shared" ca="1" si="31"/>
        <v>80</v>
      </c>
      <c r="AU100" s="1363">
        <f t="shared" ca="1" si="31"/>
        <v>40</v>
      </c>
      <c r="AV100" s="1363">
        <f t="shared" ca="1" si="31"/>
        <v>0</v>
      </c>
      <c r="AW100" s="1363">
        <f t="shared" ca="1" si="31"/>
        <v>0</v>
      </c>
      <c r="AX100" s="1363">
        <f t="shared" ca="1" si="31"/>
        <v>0</v>
      </c>
    </row>
    <row r="101" spans="13:50">
      <c r="M101" s="1362" t="str">
        <f t="shared" ca="1" si="27"/>
        <v>MLFＧＤＣ仕掛在庫</v>
      </c>
      <c r="N101" s="1362" t="str">
        <f ca="1">VLOOKUP(テーブル3[[#This Row],[列3]],テーブル1[[#All],[機種・部品]:[シート]],2,FALSE)</f>
        <v>MLF・ピポット</v>
      </c>
      <c r="O101" s="1362" t="str">
        <f ca="1">VLOOKUP(テーブル3[[#This Row],[列3]],テーブル1[[#All],[機種・部品]:[参照セル]],3,FALSE)</f>
        <v>$F$140:$AL$189</v>
      </c>
      <c r="P101" s="1363">
        <f t="shared" si="29"/>
        <v>11</v>
      </c>
      <c r="Q101" s="1364" t="str">
        <f ca="1">IF(OFFSET(テーブル1[[#Headers],[機種・部品]],P101,0)=0,"",OFFSET(テーブル1[[#Headers],[機種・部品]],P101,0))</f>
        <v>MLF</v>
      </c>
      <c r="R101" s="1363" t="str">
        <f t="shared" si="30"/>
        <v>ＧＤＣ仕掛在庫</v>
      </c>
      <c r="S101" s="1365">
        <f t="shared" ca="1" si="28"/>
        <v>5630</v>
      </c>
      <c r="T101" s="1363">
        <f t="shared" ca="1" si="32"/>
        <v>90</v>
      </c>
      <c r="U101" s="1363">
        <f t="shared" ca="1" si="32"/>
        <v>90</v>
      </c>
      <c r="V101" s="1363">
        <f t="shared" ca="1" si="32"/>
        <v>90</v>
      </c>
      <c r="W101" s="1363">
        <f t="shared" ca="1" si="32"/>
        <v>90</v>
      </c>
      <c r="X101" s="1363">
        <f t="shared" ca="1" si="32"/>
        <v>90</v>
      </c>
      <c r="Y101" s="1363">
        <f t="shared" ca="1" si="32"/>
        <v>130</v>
      </c>
      <c r="Z101" s="1363">
        <f t="shared" ca="1" si="32"/>
        <v>190</v>
      </c>
      <c r="AA101" s="1363">
        <f t="shared" ca="1" si="32"/>
        <v>250</v>
      </c>
      <c r="AB101" s="1363">
        <f t="shared" ca="1" si="32"/>
        <v>250</v>
      </c>
      <c r="AC101" s="1363">
        <f t="shared" ca="1" si="32"/>
        <v>250</v>
      </c>
      <c r="AD101" s="1363">
        <f t="shared" ca="1" si="32"/>
        <v>230</v>
      </c>
      <c r="AE101" s="1363">
        <f t="shared" ca="1" si="32"/>
        <v>230</v>
      </c>
      <c r="AF101" s="1363">
        <f t="shared" ca="1" si="32"/>
        <v>230</v>
      </c>
      <c r="AG101" s="1363">
        <f t="shared" ca="1" si="32"/>
        <v>230</v>
      </c>
      <c r="AH101" s="1363">
        <f t="shared" ca="1" si="32"/>
        <v>230</v>
      </c>
      <c r="AI101" s="1363">
        <f t="shared" ref="AI101:AX116" ca="1" si="33">IFERROR(VLOOKUP($M101,INDIRECT($N101&amp;"!"&amp;$O101,TRUE),AI$5+$T$3,FALSE),"")</f>
        <v>230</v>
      </c>
      <c r="AJ101" s="1363">
        <f t="shared" ca="1" si="33"/>
        <v>230</v>
      </c>
      <c r="AK101" s="1363">
        <f t="shared" ca="1" si="33"/>
        <v>230</v>
      </c>
      <c r="AL101" s="1363">
        <f t="shared" ca="1" si="33"/>
        <v>230</v>
      </c>
      <c r="AM101" s="1363">
        <f t="shared" ca="1" si="33"/>
        <v>230</v>
      </c>
      <c r="AN101" s="1363">
        <f t="shared" ca="1" si="33"/>
        <v>230</v>
      </c>
      <c r="AO101" s="1363">
        <f t="shared" ca="1" si="33"/>
        <v>230</v>
      </c>
      <c r="AP101" s="1363">
        <f t="shared" ca="1" si="33"/>
        <v>230</v>
      </c>
      <c r="AQ101" s="1363">
        <f t="shared" ca="1" si="33"/>
        <v>230</v>
      </c>
      <c r="AR101" s="1363">
        <f t="shared" ca="1" si="33"/>
        <v>190</v>
      </c>
      <c r="AS101" s="1363">
        <f t="shared" ca="1" si="33"/>
        <v>150</v>
      </c>
      <c r="AT101" s="1363">
        <f t="shared" ca="1" si="33"/>
        <v>110</v>
      </c>
      <c r="AU101" s="1363">
        <f t="shared" ca="1" si="33"/>
        <v>110</v>
      </c>
      <c r="AV101" s="1363">
        <f t="shared" ca="1" si="33"/>
        <v>110</v>
      </c>
      <c r="AW101" s="1363">
        <f t="shared" ca="1" si="33"/>
        <v>110</v>
      </c>
      <c r="AX101" s="1363">
        <f t="shared" ca="1" si="33"/>
        <v>110</v>
      </c>
    </row>
    <row r="102" spans="13:50">
      <c r="M102" s="1362" t="str">
        <f t="shared" ca="1" si="27"/>
        <v>MLFメーカー在庫</v>
      </c>
      <c r="N102" s="1362" t="str">
        <f ca="1">VLOOKUP(テーブル3[[#This Row],[列3]],テーブル1[[#All],[機種・部品]:[シート]],2,FALSE)</f>
        <v>MLF・ピポット</v>
      </c>
      <c r="O102" s="1362" t="str">
        <f ca="1">VLOOKUP(テーブル3[[#This Row],[列3]],テーブル1[[#All],[機種・部品]:[参照セル]],3,FALSE)</f>
        <v>$F$140:$AL$189</v>
      </c>
      <c r="P102" s="1363">
        <f t="shared" si="29"/>
        <v>11</v>
      </c>
      <c r="Q102" s="1364" t="str">
        <f ca="1">IF(OFFSET(テーブル1[[#Headers],[機種・部品]],P102,0)=0,"",OFFSET(テーブル1[[#Headers],[機種・部品]],P102,0))</f>
        <v>MLF</v>
      </c>
      <c r="R102" s="1363" t="str">
        <f t="shared" si="30"/>
        <v>メーカー在庫</v>
      </c>
      <c r="S102" s="1365">
        <f t="shared" ca="1" si="28"/>
        <v>4160</v>
      </c>
      <c r="T102" s="1363">
        <f t="shared" ref="T102:AI117" ca="1" si="34">IFERROR(VLOOKUP($M102,INDIRECT($N102&amp;"!"&amp;$O102,TRUE),T$5+$T$3,FALSE),"")</f>
        <v>320</v>
      </c>
      <c r="U102" s="1363">
        <f t="shared" ca="1" si="34"/>
        <v>320</v>
      </c>
      <c r="V102" s="1363">
        <f t="shared" ca="1" si="34"/>
        <v>320</v>
      </c>
      <c r="W102" s="1363">
        <f t="shared" ca="1" si="34"/>
        <v>320</v>
      </c>
      <c r="X102" s="1363">
        <f t="shared" ca="1" si="34"/>
        <v>320</v>
      </c>
      <c r="Y102" s="1363">
        <f t="shared" ca="1" si="34"/>
        <v>220</v>
      </c>
      <c r="Z102" s="1363">
        <f t="shared" ca="1" si="34"/>
        <v>140</v>
      </c>
      <c r="AA102" s="1363">
        <f t="shared" ca="1" si="34"/>
        <v>40</v>
      </c>
      <c r="AB102" s="1363">
        <f t="shared" ca="1" si="34"/>
        <v>40</v>
      </c>
      <c r="AC102" s="1363">
        <f t="shared" ca="1" si="34"/>
        <v>40</v>
      </c>
      <c r="AD102" s="1363">
        <f t="shared" ca="1" si="34"/>
        <v>0</v>
      </c>
      <c r="AE102" s="1363">
        <f t="shared" ca="1" si="34"/>
        <v>0</v>
      </c>
      <c r="AF102" s="1363">
        <f t="shared" ca="1" si="34"/>
        <v>0</v>
      </c>
      <c r="AG102" s="1363">
        <f t="shared" ca="1" si="34"/>
        <v>0</v>
      </c>
      <c r="AH102" s="1363">
        <f t="shared" ca="1" si="34"/>
        <v>0</v>
      </c>
      <c r="AI102" s="1363">
        <f t="shared" ca="1" si="34"/>
        <v>0</v>
      </c>
      <c r="AJ102" s="1363">
        <f t="shared" ca="1" si="33"/>
        <v>0</v>
      </c>
      <c r="AK102" s="1363">
        <f t="shared" ca="1" si="33"/>
        <v>0</v>
      </c>
      <c r="AL102" s="1363">
        <f t="shared" ca="1" si="33"/>
        <v>0</v>
      </c>
      <c r="AM102" s="1363">
        <f t="shared" ca="1" si="33"/>
        <v>0</v>
      </c>
      <c r="AN102" s="1363">
        <f t="shared" ca="1" si="33"/>
        <v>80</v>
      </c>
      <c r="AO102" s="1363">
        <f t="shared" ca="1" si="33"/>
        <v>80</v>
      </c>
      <c r="AP102" s="1363">
        <f t="shared" ca="1" si="33"/>
        <v>80</v>
      </c>
      <c r="AQ102" s="1363">
        <f t="shared" ca="1" si="33"/>
        <v>80</v>
      </c>
      <c r="AR102" s="1363">
        <f t="shared" ca="1" si="33"/>
        <v>80</v>
      </c>
      <c r="AS102" s="1363">
        <f t="shared" ca="1" si="33"/>
        <v>160</v>
      </c>
      <c r="AT102" s="1363">
        <f t="shared" ca="1" si="33"/>
        <v>240</v>
      </c>
      <c r="AU102" s="1363">
        <f t="shared" ca="1" si="33"/>
        <v>320</v>
      </c>
      <c r="AV102" s="1363">
        <f t="shared" ca="1" si="33"/>
        <v>320</v>
      </c>
      <c r="AW102" s="1363">
        <f t="shared" ca="1" si="33"/>
        <v>320</v>
      </c>
      <c r="AX102" s="1363">
        <f t="shared" ca="1" si="33"/>
        <v>320</v>
      </c>
    </row>
    <row r="103" spans="13:50">
      <c r="M103" s="1362" t="str">
        <f t="shared" ca="1" si="27"/>
        <v>MLF鋳造領域在庫</v>
      </c>
      <c r="N103" s="1362" t="str">
        <f ca="1">VLOOKUP(テーブル3[[#This Row],[列3]],テーブル1[[#All],[機種・部品]:[シート]],2,FALSE)</f>
        <v>MLF・ピポット</v>
      </c>
      <c r="O103" s="1362" t="str">
        <f ca="1">VLOOKUP(テーブル3[[#This Row],[列3]],テーブル1[[#All],[機種・部品]:[参照セル]],3,FALSE)</f>
        <v>$F$140:$AL$189</v>
      </c>
      <c r="P103" s="1363">
        <f t="shared" si="29"/>
        <v>11</v>
      </c>
      <c r="Q103" s="1364" t="str">
        <f ca="1">IF(OFFSET(テーブル1[[#Headers],[機種・部品]],P103,0)=0,"",OFFSET(テーブル1[[#Headers],[機種・部品]],P103,0))</f>
        <v>MLF</v>
      </c>
      <c r="R103" s="1363" t="str">
        <f t="shared" si="30"/>
        <v>鋳造領域在庫</v>
      </c>
      <c r="S103" s="1365">
        <f t="shared" ca="1" si="28"/>
        <v>5973</v>
      </c>
      <c r="T103" s="1363">
        <f t="shared" ca="1" si="34"/>
        <v>124</v>
      </c>
      <c r="U103" s="1363">
        <f t="shared" ca="1" si="34"/>
        <v>124</v>
      </c>
      <c r="V103" s="1363">
        <f t="shared" ca="1" si="34"/>
        <v>124</v>
      </c>
      <c r="W103" s="1363">
        <f t="shared" ca="1" si="34"/>
        <v>124</v>
      </c>
      <c r="X103" s="1363">
        <f t="shared" ca="1" si="34"/>
        <v>124</v>
      </c>
      <c r="Y103" s="1363">
        <f t="shared" ca="1" si="34"/>
        <v>124</v>
      </c>
      <c r="Z103" s="1363">
        <f t="shared" ca="1" si="34"/>
        <v>104</v>
      </c>
      <c r="AA103" s="1363">
        <f t="shared" ca="1" si="34"/>
        <v>104</v>
      </c>
      <c r="AB103" s="1363">
        <f t="shared" ca="1" si="34"/>
        <v>104</v>
      </c>
      <c r="AC103" s="1363">
        <f t="shared" ca="1" si="34"/>
        <v>104</v>
      </c>
      <c r="AD103" s="1363">
        <f t="shared" ca="1" si="34"/>
        <v>103</v>
      </c>
      <c r="AE103" s="1363">
        <f t="shared" ca="1" si="34"/>
        <v>103</v>
      </c>
      <c r="AF103" s="1363">
        <f t="shared" ca="1" si="34"/>
        <v>103</v>
      </c>
      <c r="AG103" s="1363">
        <f t="shared" ca="1" si="34"/>
        <v>103</v>
      </c>
      <c r="AH103" s="1363">
        <f t="shared" ca="1" si="34"/>
        <v>103</v>
      </c>
      <c r="AI103" s="1363">
        <f t="shared" ca="1" si="34"/>
        <v>103</v>
      </c>
      <c r="AJ103" s="1363">
        <f t="shared" ca="1" si="33"/>
        <v>103</v>
      </c>
      <c r="AK103" s="1363">
        <f t="shared" ca="1" si="33"/>
        <v>103</v>
      </c>
      <c r="AL103" s="1363">
        <f t="shared" ca="1" si="33"/>
        <v>103</v>
      </c>
      <c r="AM103" s="1363">
        <f t="shared" ca="1" si="33"/>
        <v>103</v>
      </c>
      <c r="AN103" s="1363">
        <f t="shared" ca="1" si="33"/>
        <v>23</v>
      </c>
      <c r="AO103" s="1363">
        <f t="shared" ca="1" si="33"/>
        <v>23</v>
      </c>
      <c r="AP103" s="1363">
        <f t="shared" ca="1" si="33"/>
        <v>223</v>
      </c>
      <c r="AQ103" s="1363">
        <f t="shared" ca="1" si="33"/>
        <v>423</v>
      </c>
      <c r="AR103" s="1363">
        <f t="shared" ca="1" si="33"/>
        <v>613</v>
      </c>
      <c r="AS103" s="1363">
        <f t="shared" ca="1" si="33"/>
        <v>533</v>
      </c>
      <c r="AT103" s="1363">
        <f t="shared" ca="1" si="33"/>
        <v>453</v>
      </c>
      <c r="AU103" s="1363">
        <f t="shared" ca="1" si="33"/>
        <v>373</v>
      </c>
      <c r="AV103" s="1363">
        <f t="shared" ca="1" si="33"/>
        <v>373</v>
      </c>
      <c r="AW103" s="1363">
        <f t="shared" ca="1" si="33"/>
        <v>373</v>
      </c>
      <c r="AX103" s="1363">
        <f t="shared" ca="1" si="33"/>
        <v>373</v>
      </c>
    </row>
    <row r="104" spans="13:50">
      <c r="M104" s="1362" t="str">
        <f t="shared" ca="1" si="27"/>
        <v>MLF払出計画</v>
      </c>
      <c r="N104" s="1362" t="str">
        <f ca="1">VLOOKUP(テーブル3[[#This Row],[列3]],テーブル1[[#All],[機種・部品]:[シート]],2,FALSE)</f>
        <v>MLF・ピポット</v>
      </c>
      <c r="O104" s="1362" t="str">
        <f ca="1">VLOOKUP(テーブル3[[#This Row],[列3]],テーブル1[[#All],[機種・部品]:[参照セル]],3,FALSE)</f>
        <v>$F$140:$AL$189</v>
      </c>
      <c r="P104" s="1363">
        <f t="shared" si="29"/>
        <v>11</v>
      </c>
      <c r="Q104" s="1364" t="str">
        <f ca="1">IF(OFFSET(テーブル1[[#Headers],[機種・部品]],P104,0)=0,"",OFFSET(テーブル1[[#Headers],[機種・部品]],P104,0))</f>
        <v>MLF</v>
      </c>
      <c r="R104" s="1363" t="str">
        <f t="shared" si="30"/>
        <v>払出計画</v>
      </c>
      <c r="S104" s="1365">
        <f t="shared" ca="1" si="28"/>
        <v>280</v>
      </c>
      <c r="T104" s="1363">
        <f t="shared" ca="1" si="34"/>
        <v>0</v>
      </c>
      <c r="U104" s="1363">
        <f t="shared" ca="1" si="34"/>
        <v>0</v>
      </c>
      <c r="V104" s="1363">
        <f t="shared" ca="1" si="34"/>
        <v>0</v>
      </c>
      <c r="W104" s="1363">
        <f t="shared" ca="1" si="34"/>
        <v>0</v>
      </c>
      <c r="X104" s="1363">
        <f t="shared" ca="1" si="34"/>
        <v>0</v>
      </c>
      <c r="Y104" s="1363">
        <f t="shared" ca="1" si="34"/>
        <v>40</v>
      </c>
      <c r="Z104" s="1363">
        <f t="shared" ca="1" si="34"/>
        <v>40</v>
      </c>
      <c r="AA104" s="1363">
        <f t="shared" ca="1" si="34"/>
        <v>40</v>
      </c>
      <c r="AB104" s="1363">
        <f t="shared" ca="1" si="34"/>
        <v>0</v>
      </c>
      <c r="AC104" s="1363">
        <f t="shared" ca="1" si="34"/>
        <v>0</v>
      </c>
      <c r="AD104" s="1363">
        <f t="shared" ca="1" si="34"/>
        <v>40</v>
      </c>
      <c r="AE104" s="1363">
        <f t="shared" ca="1" si="34"/>
        <v>0</v>
      </c>
      <c r="AF104" s="1363">
        <f t="shared" ca="1" si="34"/>
        <v>0</v>
      </c>
      <c r="AG104" s="1363">
        <f t="shared" ca="1" si="34"/>
        <v>0</v>
      </c>
      <c r="AH104" s="1363">
        <f t="shared" ca="1" si="34"/>
        <v>0</v>
      </c>
      <c r="AI104" s="1363">
        <f t="shared" ca="1" si="34"/>
        <v>0</v>
      </c>
      <c r="AJ104" s="1363">
        <f t="shared" ca="1" si="33"/>
        <v>0</v>
      </c>
      <c r="AK104" s="1363">
        <f t="shared" ca="1" si="33"/>
        <v>0</v>
      </c>
      <c r="AL104" s="1363">
        <f t="shared" ca="1" si="33"/>
        <v>0</v>
      </c>
      <c r="AM104" s="1363">
        <f t="shared" ca="1" si="33"/>
        <v>0</v>
      </c>
      <c r="AN104" s="1363">
        <f t="shared" ca="1" si="33"/>
        <v>0</v>
      </c>
      <c r="AO104" s="1363">
        <f t="shared" ca="1" si="33"/>
        <v>0</v>
      </c>
      <c r="AP104" s="1363">
        <f t="shared" ca="1" si="33"/>
        <v>0</v>
      </c>
      <c r="AQ104" s="1363">
        <f t="shared" ca="1" si="33"/>
        <v>0</v>
      </c>
      <c r="AR104" s="1363">
        <f t="shared" ca="1" si="33"/>
        <v>0</v>
      </c>
      <c r="AS104" s="1363">
        <f t="shared" ca="1" si="33"/>
        <v>0</v>
      </c>
      <c r="AT104" s="1363">
        <f t="shared" ca="1" si="33"/>
        <v>40</v>
      </c>
      <c r="AU104" s="1363">
        <f t="shared" ca="1" si="33"/>
        <v>40</v>
      </c>
      <c r="AV104" s="1363">
        <f t="shared" ca="1" si="33"/>
        <v>40</v>
      </c>
      <c r="AW104" s="1363">
        <f t="shared" ca="1" si="33"/>
        <v>0</v>
      </c>
      <c r="AX104" s="1363">
        <f t="shared" ca="1" si="33"/>
        <v>0</v>
      </c>
    </row>
    <row r="105" spans="13:50">
      <c r="M105" s="1362" t="str">
        <f t="shared" ca="1" si="27"/>
        <v>MFJ_PB仕上げ計画</v>
      </c>
      <c r="N105" s="1362" t="str">
        <f ca="1">VLOOKUP(テーブル3[[#This Row],[列3]],テーブル1[[#All],[機種・部品]:[シート]],2,FALSE)</f>
        <v>MLF・ピポット</v>
      </c>
      <c r="O105" s="1362" t="str">
        <f ca="1">VLOOKUP(テーブル3[[#This Row],[列3]],テーブル1[[#All],[機種・部品]:[参照セル]],3,FALSE)</f>
        <v>$F$140:$AL$189</v>
      </c>
      <c r="P105" s="1363">
        <f t="shared" si="29"/>
        <v>12</v>
      </c>
      <c r="Q105" s="1364" t="str">
        <f ca="1">IF(OFFSET(テーブル1[[#Headers],[機種・部品]],P105,0)=0,"",OFFSET(テーブル1[[#Headers],[機種・部品]],P105,0))</f>
        <v>MFJ_PB</v>
      </c>
      <c r="R105" s="1363" t="str">
        <f t="shared" si="30"/>
        <v>仕上げ計画</v>
      </c>
      <c r="S105" s="1365">
        <f t="shared" ca="1" si="28"/>
        <v>696</v>
      </c>
      <c r="T105" s="1363">
        <f t="shared" ca="1" si="34"/>
        <v>0</v>
      </c>
      <c r="U105" s="1363">
        <f t="shared" ca="1" si="34"/>
        <v>0</v>
      </c>
      <c r="V105" s="1363">
        <f t="shared" ca="1" si="34"/>
        <v>0</v>
      </c>
      <c r="W105" s="1363">
        <f t="shared" ca="1" si="34"/>
        <v>0</v>
      </c>
      <c r="X105" s="1363">
        <f t="shared" ca="1" si="34"/>
        <v>0</v>
      </c>
      <c r="Y105" s="1363">
        <f t="shared" ca="1" si="34"/>
        <v>96</v>
      </c>
      <c r="Z105" s="1363">
        <f t="shared" ca="1" si="34"/>
        <v>96</v>
      </c>
      <c r="AA105" s="1363">
        <f t="shared" ca="1" si="34"/>
        <v>96</v>
      </c>
      <c r="AB105" s="1363">
        <f t="shared" ca="1" si="34"/>
        <v>0</v>
      </c>
      <c r="AC105" s="1363">
        <f t="shared" ca="1" si="34"/>
        <v>0</v>
      </c>
      <c r="AD105" s="1363">
        <f t="shared" ca="1" si="34"/>
        <v>96</v>
      </c>
      <c r="AE105" s="1363">
        <f t="shared" ca="1" si="34"/>
        <v>96</v>
      </c>
      <c r="AF105" s="1363">
        <f t="shared" ca="1" si="34"/>
        <v>96</v>
      </c>
      <c r="AG105" s="1363">
        <f t="shared" ca="1" si="34"/>
        <v>96</v>
      </c>
      <c r="AH105" s="1363">
        <f t="shared" ca="1" si="34"/>
        <v>24</v>
      </c>
      <c r="AI105" s="1363">
        <f t="shared" ca="1" si="34"/>
        <v>0</v>
      </c>
      <c r="AJ105" s="1363">
        <f t="shared" ca="1" si="33"/>
        <v>0</v>
      </c>
      <c r="AK105" s="1363">
        <f t="shared" ca="1" si="33"/>
        <v>0</v>
      </c>
      <c r="AL105" s="1363">
        <f t="shared" ca="1" si="33"/>
        <v>0</v>
      </c>
      <c r="AM105" s="1363">
        <f t="shared" ca="1" si="33"/>
        <v>0</v>
      </c>
      <c r="AN105" s="1363">
        <f t="shared" ca="1" si="33"/>
        <v>0</v>
      </c>
      <c r="AO105" s="1363">
        <f t="shared" ca="1" si="33"/>
        <v>0</v>
      </c>
      <c r="AP105" s="1363">
        <f t="shared" ca="1" si="33"/>
        <v>0</v>
      </c>
      <c r="AQ105" s="1363">
        <f t="shared" ca="1" si="33"/>
        <v>0</v>
      </c>
      <c r="AR105" s="1363">
        <f t="shared" ca="1" si="33"/>
        <v>0</v>
      </c>
      <c r="AS105" s="1363">
        <f t="shared" ca="1" si="33"/>
        <v>0</v>
      </c>
      <c r="AT105" s="1363">
        <f t="shared" ca="1" si="33"/>
        <v>0</v>
      </c>
      <c r="AU105" s="1363">
        <f t="shared" ca="1" si="33"/>
        <v>0</v>
      </c>
      <c r="AV105" s="1363">
        <f t="shared" ca="1" si="33"/>
        <v>0</v>
      </c>
      <c r="AW105" s="1363">
        <f t="shared" ca="1" si="33"/>
        <v>0</v>
      </c>
      <c r="AX105" s="1363">
        <f t="shared" ca="1" si="33"/>
        <v>0</v>
      </c>
    </row>
    <row r="106" spans="13:50">
      <c r="M106" s="1362" t="str">
        <f t="shared" ca="1" si="27"/>
        <v>MFJ_PB仕上げ合格</v>
      </c>
      <c r="N106" s="1362" t="str">
        <f ca="1">VLOOKUP(テーブル3[[#This Row],[列3]],テーブル1[[#All],[機種・部品]:[シート]],2,FALSE)</f>
        <v>MLF・ピポット</v>
      </c>
      <c r="O106" s="1362" t="str">
        <f ca="1">VLOOKUP(テーブル3[[#This Row],[列3]],テーブル1[[#All],[機種・部品]:[参照セル]],3,FALSE)</f>
        <v>$F$140:$AL$189</v>
      </c>
      <c r="P106" s="1363">
        <f t="shared" si="29"/>
        <v>12</v>
      </c>
      <c r="Q106" s="1364" t="str">
        <f ca="1">IF(OFFSET(テーブル1[[#Headers],[機種・部品]],P106,0)=0,"",OFFSET(テーブル1[[#Headers],[機種・部品]],P106,0))</f>
        <v>MFJ_PB</v>
      </c>
      <c r="R106" s="1363" t="str">
        <f t="shared" si="30"/>
        <v>仕上げ合格</v>
      </c>
      <c r="S106" s="1365">
        <f t="shared" ca="1" si="28"/>
        <v>456</v>
      </c>
      <c r="T106" s="1363">
        <f t="shared" ca="1" si="34"/>
        <v>0</v>
      </c>
      <c r="U106" s="1363">
        <f t="shared" ca="1" si="34"/>
        <v>0</v>
      </c>
      <c r="V106" s="1363">
        <f t="shared" ca="1" si="34"/>
        <v>0</v>
      </c>
      <c r="W106" s="1363">
        <f t="shared" ca="1" si="34"/>
        <v>0</v>
      </c>
      <c r="X106" s="1363">
        <f t="shared" ca="1" si="34"/>
        <v>0</v>
      </c>
      <c r="Y106" s="1363">
        <f t="shared" ca="1" si="34"/>
        <v>24</v>
      </c>
      <c r="Z106" s="1363">
        <f t="shared" ca="1" si="34"/>
        <v>48</v>
      </c>
      <c r="AA106" s="1363">
        <f t="shared" ca="1" si="34"/>
        <v>48</v>
      </c>
      <c r="AB106" s="1363">
        <f t="shared" ca="1" si="34"/>
        <v>0</v>
      </c>
      <c r="AC106" s="1363">
        <f t="shared" ca="1" si="34"/>
        <v>24</v>
      </c>
      <c r="AD106" s="1363">
        <f t="shared" ca="1" si="34"/>
        <v>72</v>
      </c>
      <c r="AE106" s="1363">
        <f t="shared" ca="1" si="34"/>
        <v>72</v>
      </c>
      <c r="AF106" s="1363">
        <f t="shared" ca="1" si="34"/>
        <v>96</v>
      </c>
      <c r="AG106" s="1363">
        <f t="shared" ca="1" si="34"/>
        <v>24</v>
      </c>
      <c r="AH106" s="1363">
        <f t="shared" ca="1" si="34"/>
        <v>24</v>
      </c>
      <c r="AI106" s="1363">
        <f t="shared" ca="1" si="34"/>
        <v>0</v>
      </c>
      <c r="AJ106" s="1363">
        <f t="shared" ca="1" si="33"/>
        <v>0</v>
      </c>
      <c r="AK106" s="1363">
        <f t="shared" ca="1" si="33"/>
        <v>24</v>
      </c>
      <c r="AL106" s="1363">
        <f t="shared" ca="1" si="33"/>
        <v>0</v>
      </c>
      <c r="AM106" s="1363">
        <f t="shared" ca="1" si="33"/>
        <v>0</v>
      </c>
      <c r="AN106" s="1363">
        <f t="shared" ca="1" si="33"/>
        <v>0</v>
      </c>
      <c r="AO106" s="1363">
        <f t="shared" ca="1" si="33"/>
        <v>0</v>
      </c>
      <c r="AP106" s="1363">
        <f t="shared" ca="1" si="33"/>
        <v>0</v>
      </c>
      <c r="AQ106" s="1363">
        <f t="shared" ca="1" si="33"/>
        <v>0</v>
      </c>
      <c r="AR106" s="1363">
        <f t="shared" ca="1" si="33"/>
        <v>0</v>
      </c>
      <c r="AS106" s="1363">
        <f t="shared" ca="1" si="33"/>
        <v>0</v>
      </c>
      <c r="AT106" s="1363">
        <f t="shared" ca="1" si="33"/>
        <v>0</v>
      </c>
      <c r="AU106" s="1363">
        <f t="shared" ca="1" si="33"/>
        <v>0</v>
      </c>
      <c r="AV106" s="1363">
        <f t="shared" ca="1" si="33"/>
        <v>0</v>
      </c>
      <c r="AW106" s="1363">
        <f t="shared" ca="1" si="33"/>
        <v>0</v>
      </c>
      <c r="AX106" s="1363">
        <f t="shared" ca="1" si="33"/>
        <v>0</v>
      </c>
    </row>
    <row r="107" spans="13:50">
      <c r="M107" s="1362" t="str">
        <f t="shared" ca="1" si="27"/>
        <v>MFJ_PB良品計画</v>
      </c>
      <c r="N107" s="1362" t="str">
        <f ca="1">VLOOKUP(テーブル3[[#This Row],[列3]],テーブル1[[#All],[機種・部品]:[シート]],2,FALSE)</f>
        <v>MLF・ピポット</v>
      </c>
      <c r="O107" s="1362" t="str">
        <f ca="1">VLOOKUP(テーブル3[[#This Row],[列3]],テーブル1[[#All],[機種・部品]:[参照セル]],3,FALSE)</f>
        <v>$F$140:$AL$189</v>
      </c>
      <c r="P107" s="1363">
        <f t="shared" si="29"/>
        <v>12</v>
      </c>
      <c r="Q107" s="1364" t="str">
        <f ca="1">IF(OFFSET(テーブル1[[#Headers],[機種・部品]],P107,0)=0,"",OFFSET(テーブル1[[#Headers],[機種・部品]],P107,0))</f>
        <v>MFJ_PB</v>
      </c>
      <c r="R107" s="1363" t="str">
        <f t="shared" si="30"/>
        <v>良品計画</v>
      </c>
      <c r="S107" s="1365">
        <f t="shared" ca="1" si="28"/>
        <v>1370</v>
      </c>
      <c r="T107" s="1363">
        <f t="shared" ca="1" si="34"/>
        <v>0</v>
      </c>
      <c r="U107" s="1363">
        <f t="shared" ca="1" si="34"/>
        <v>0</v>
      </c>
      <c r="V107" s="1363">
        <f t="shared" ca="1" si="34"/>
        <v>0</v>
      </c>
      <c r="W107" s="1363">
        <f t="shared" ca="1" si="34"/>
        <v>0</v>
      </c>
      <c r="X107" s="1363">
        <f t="shared" ca="1" si="34"/>
        <v>0</v>
      </c>
      <c r="Y107" s="1363">
        <f t="shared" ca="1" si="34"/>
        <v>0</v>
      </c>
      <c r="Z107" s="1363">
        <f t="shared" ca="1" si="34"/>
        <v>90</v>
      </c>
      <c r="AA107" s="1363">
        <f t="shared" ca="1" si="34"/>
        <v>160</v>
      </c>
      <c r="AB107" s="1363">
        <f t="shared" ca="1" si="34"/>
        <v>160</v>
      </c>
      <c r="AC107" s="1363">
        <f t="shared" ca="1" si="34"/>
        <v>0</v>
      </c>
      <c r="AD107" s="1363">
        <f t="shared" ca="1" si="34"/>
        <v>0</v>
      </c>
      <c r="AE107" s="1363">
        <f t="shared" ca="1" si="34"/>
        <v>0</v>
      </c>
      <c r="AF107" s="1363">
        <f t="shared" ca="1" si="34"/>
        <v>0</v>
      </c>
      <c r="AG107" s="1363">
        <f t="shared" ca="1" si="34"/>
        <v>210</v>
      </c>
      <c r="AH107" s="1363">
        <f t="shared" ca="1" si="34"/>
        <v>210</v>
      </c>
      <c r="AI107" s="1363">
        <f t="shared" ca="1" si="34"/>
        <v>180</v>
      </c>
      <c r="AJ107" s="1363">
        <f t="shared" ca="1" si="33"/>
        <v>0</v>
      </c>
      <c r="AK107" s="1363">
        <f t="shared" ca="1" si="33"/>
        <v>0</v>
      </c>
      <c r="AL107" s="1363">
        <f t="shared" ca="1" si="33"/>
        <v>0</v>
      </c>
      <c r="AM107" s="1363">
        <f t="shared" ca="1" si="33"/>
        <v>0</v>
      </c>
      <c r="AN107" s="1363">
        <f t="shared" ca="1" si="33"/>
        <v>120</v>
      </c>
      <c r="AO107" s="1363">
        <f t="shared" ca="1" si="33"/>
        <v>180</v>
      </c>
      <c r="AP107" s="1363">
        <f t="shared" ca="1" si="33"/>
        <v>60</v>
      </c>
      <c r="AQ107" s="1363">
        <f t="shared" ca="1" si="33"/>
        <v>0</v>
      </c>
      <c r="AR107" s="1363">
        <f t="shared" ca="1" si="33"/>
        <v>0</v>
      </c>
      <c r="AS107" s="1363">
        <f t="shared" ca="1" si="33"/>
        <v>0</v>
      </c>
      <c r="AT107" s="1363">
        <f t="shared" ca="1" si="33"/>
        <v>0</v>
      </c>
      <c r="AU107" s="1363">
        <f t="shared" ca="1" si="33"/>
        <v>0</v>
      </c>
      <c r="AV107" s="1363">
        <f t="shared" ca="1" si="33"/>
        <v>0</v>
      </c>
      <c r="AW107" s="1363">
        <f t="shared" ca="1" si="33"/>
        <v>0</v>
      </c>
      <c r="AX107" s="1363">
        <f t="shared" ca="1" si="33"/>
        <v>0</v>
      </c>
    </row>
    <row r="108" spans="13:50">
      <c r="M108" s="1362" t="str">
        <f t="shared" ca="1" si="27"/>
        <v>MFJ_PB良品実績</v>
      </c>
      <c r="N108" s="1362" t="str">
        <f ca="1">VLOOKUP(テーブル3[[#This Row],[列3]],テーブル1[[#All],[機種・部品]:[シート]],2,FALSE)</f>
        <v>MLF・ピポット</v>
      </c>
      <c r="O108" s="1362" t="str">
        <f ca="1">VLOOKUP(テーブル3[[#This Row],[列3]],テーブル1[[#All],[機種・部品]:[参照セル]],3,FALSE)</f>
        <v>$F$140:$AL$189</v>
      </c>
      <c r="P108" s="1363">
        <f t="shared" si="29"/>
        <v>12</v>
      </c>
      <c r="Q108" s="1364" t="str">
        <f ca="1">IF(OFFSET(テーブル1[[#Headers],[機種・部品]],P108,0)=0,"",OFFSET(テーブル1[[#Headers],[機種・部品]],P108,0))</f>
        <v>MFJ_PB</v>
      </c>
      <c r="R108" s="1363" t="str">
        <f t="shared" si="30"/>
        <v>良品実績</v>
      </c>
      <c r="S108" s="1365">
        <f t="shared" ca="1" si="28"/>
        <v>738</v>
      </c>
      <c r="T108" s="1363">
        <f t="shared" ca="1" si="34"/>
        <v>0</v>
      </c>
      <c r="U108" s="1363">
        <f t="shared" ca="1" si="34"/>
        <v>0</v>
      </c>
      <c r="V108" s="1363">
        <f t="shared" ca="1" si="34"/>
        <v>0</v>
      </c>
      <c r="W108" s="1363">
        <f t="shared" ca="1" si="34"/>
        <v>0</v>
      </c>
      <c r="X108" s="1363">
        <f t="shared" ca="1" si="34"/>
        <v>0</v>
      </c>
      <c r="Y108" s="1363">
        <f t="shared" ca="1" si="34"/>
        <v>0</v>
      </c>
      <c r="Z108" s="1363">
        <f t="shared" ca="1" si="34"/>
        <v>104</v>
      </c>
      <c r="AA108" s="1363">
        <f t="shared" ca="1" si="34"/>
        <v>65</v>
      </c>
      <c r="AB108" s="1363">
        <f t="shared" ca="1" si="34"/>
        <v>134</v>
      </c>
      <c r="AC108" s="1363">
        <f t="shared" ca="1" si="34"/>
        <v>-9</v>
      </c>
      <c r="AD108" s="1363">
        <f t="shared" ca="1" si="34"/>
        <v>-107</v>
      </c>
      <c r="AE108" s="1363">
        <f t="shared" ca="1" si="34"/>
        <v>0</v>
      </c>
      <c r="AF108" s="1363">
        <f t="shared" ca="1" si="34"/>
        <v>0</v>
      </c>
      <c r="AG108" s="1363">
        <f t="shared" ca="1" si="34"/>
        <v>141</v>
      </c>
      <c r="AH108" s="1363">
        <f t="shared" ca="1" si="34"/>
        <v>137</v>
      </c>
      <c r="AI108" s="1363">
        <f t="shared" ca="1" si="34"/>
        <v>121</v>
      </c>
      <c r="AJ108" s="1363">
        <f t="shared" ca="1" si="33"/>
        <v>-5</v>
      </c>
      <c r="AK108" s="1363">
        <f t="shared" ca="1" si="33"/>
        <v>-122</v>
      </c>
      <c r="AL108" s="1363">
        <f t="shared" ca="1" si="33"/>
        <v>0</v>
      </c>
      <c r="AM108" s="1363">
        <f t="shared" ca="1" si="33"/>
        <v>0</v>
      </c>
      <c r="AN108" s="1363">
        <f t="shared" ca="1" si="33"/>
        <v>39</v>
      </c>
      <c r="AO108" s="1363">
        <f t="shared" ca="1" si="33"/>
        <v>180</v>
      </c>
      <c r="AP108" s="1363">
        <f t="shared" ca="1" si="33"/>
        <v>60</v>
      </c>
      <c r="AQ108" s="1363">
        <f t="shared" ca="1" si="33"/>
        <v>0</v>
      </c>
      <c r="AR108" s="1363">
        <f t="shared" ca="1" si="33"/>
        <v>0</v>
      </c>
      <c r="AS108" s="1363">
        <f t="shared" ca="1" si="33"/>
        <v>0</v>
      </c>
      <c r="AT108" s="1363">
        <f t="shared" ca="1" si="33"/>
        <v>0</v>
      </c>
      <c r="AU108" s="1363">
        <f t="shared" ca="1" si="33"/>
        <v>0</v>
      </c>
      <c r="AV108" s="1363">
        <f t="shared" ca="1" si="33"/>
        <v>0</v>
      </c>
      <c r="AW108" s="1363">
        <f t="shared" ca="1" si="33"/>
        <v>0</v>
      </c>
      <c r="AX108" s="1363">
        <f t="shared" ca="1" si="33"/>
        <v>0</v>
      </c>
    </row>
    <row r="109" spans="13:50">
      <c r="M109" s="1362" t="str">
        <f t="shared" ca="1" si="27"/>
        <v>MFJ_PB完成品在庫</v>
      </c>
      <c r="N109" s="1362" t="str">
        <f ca="1">VLOOKUP(テーブル3[[#This Row],[列3]],テーブル1[[#All],[機種・部品]:[シート]],2,FALSE)</f>
        <v>MLF・ピポット</v>
      </c>
      <c r="O109" s="1362" t="str">
        <f ca="1">VLOOKUP(テーブル3[[#This Row],[列3]],テーブル1[[#All],[機種・部品]:[参照セル]],3,FALSE)</f>
        <v>$F$140:$AL$189</v>
      </c>
      <c r="P109" s="1363">
        <f t="shared" si="29"/>
        <v>12</v>
      </c>
      <c r="Q109" s="1364" t="str">
        <f ca="1">IF(OFFSET(テーブル1[[#Headers],[機種・部品]],P109,0)=0,"",OFFSET(テーブル1[[#Headers],[機種・部品]],P109,0))</f>
        <v>MFJ_PB</v>
      </c>
      <c r="R109" s="1363" t="str">
        <f t="shared" si="30"/>
        <v>完成品在庫</v>
      </c>
      <c r="S109" s="1365">
        <f t="shared" ca="1" si="28"/>
        <v>192</v>
      </c>
      <c r="T109" s="1363">
        <f t="shared" ca="1" si="34"/>
        <v>0</v>
      </c>
      <c r="U109" s="1363">
        <f t="shared" ca="1" si="34"/>
        <v>0</v>
      </c>
      <c r="V109" s="1363">
        <f t="shared" ca="1" si="34"/>
        <v>0</v>
      </c>
      <c r="W109" s="1363">
        <f t="shared" ca="1" si="34"/>
        <v>0</v>
      </c>
      <c r="X109" s="1363">
        <f t="shared" ca="1" si="34"/>
        <v>0</v>
      </c>
      <c r="Y109" s="1363">
        <f t="shared" ca="1" si="34"/>
        <v>24</v>
      </c>
      <c r="Z109" s="1363">
        <f t="shared" ca="1" si="34"/>
        <v>24</v>
      </c>
      <c r="AA109" s="1363">
        <f t="shared" ca="1" si="34"/>
        <v>24</v>
      </c>
      <c r="AB109" s="1363">
        <f t="shared" ca="1" si="34"/>
        <v>24</v>
      </c>
      <c r="AC109" s="1363">
        <f t="shared" ca="1" si="34"/>
        <v>48</v>
      </c>
      <c r="AD109" s="1363">
        <f t="shared" ca="1" si="34"/>
        <v>24</v>
      </c>
      <c r="AE109" s="1363">
        <f t="shared" ca="1" si="34"/>
        <v>24</v>
      </c>
      <c r="AF109" s="1363">
        <f t="shared" ca="1" si="34"/>
        <v>0</v>
      </c>
      <c r="AG109" s="1363">
        <f t="shared" ca="1" si="34"/>
        <v>0</v>
      </c>
      <c r="AH109" s="1363">
        <f t="shared" ca="1" si="34"/>
        <v>0</v>
      </c>
      <c r="AI109" s="1363">
        <f t="shared" ca="1" si="34"/>
        <v>0</v>
      </c>
      <c r="AJ109" s="1363">
        <f t="shared" ca="1" si="33"/>
        <v>0</v>
      </c>
      <c r="AK109" s="1363">
        <f t="shared" ca="1" si="33"/>
        <v>0</v>
      </c>
      <c r="AL109" s="1363">
        <f t="shared" ca="1" si="33"/>
        <v>0</v>
      </c>
      <c r="AM109" s="1363">
        <f t="shared" ca="1" si="33"/>
        <v>0</v>
      </c>
      <c r="AN109" s="1363">
        <f t="shared" ca="1" si="33"/>
        <v>0</v>
      </c>
      <c r="AO109" s="1363">
        <f t="shared" ca="1" si="33"/>
        <v>0</v>
      </c>
      <c r="AP109" s="1363">
        <f t="shared" ca="1" si="33"/>
        <v>0</v>
      </c>
      <c r="AQ109" s="1363">
        <f t="shared" ca="1" si="33"/>
        <v>0</v>
      </c>
      <c r="AR109" s="1363">
        <f t="shared" ca="1" si="33"/>
        <v>0</v>
      </c>
      <c r="AS109" s="1363">
        <f t="shared" ca="1" si="33"/>
        <v>0</v>
      </c>
      <c r="AT109" s="1363">
        <f t="shared" ca="1" si="33"/>
        <v>0</v>
      </c>
      <c r="AU109" s="1363">
        <f t="shared" ca="1" si="33"/>
        <v>0</v>
      </c>
      <c r="AV109" s="1363">
        <f t="shared" ca="1" si="33"/>
        <v>0</v>
      </c>
      <c r="AW109" s="1363">
        <f t="shared" ca="1" si="33"/>
        <v>0</v>
      </c>
      <c r="AX109" s="1363">
        <f t="shared" ca="1" si="33"/>
        <v>0</v>
      </c>
    </row>
    <row r="110" spans="13:50">
      <c r="M110" s="1362" t="str">
        <f t="shared" ca="1" si="27"/>
        <v>MFJ_PBＧＤＣ仕掛在庫</v>
      </c>
      <c r="N110" s="1362" t="str">
        <f ca="1">VLOOKUP(テーブル3[[#This Row],[列3]],テーブル1[[#All],[機種・部品]:[シート]],2,FALSE)</f>
        <v>MLF・ピポット</v>
      </c>
      <c r="O110" s="1362" t="str">
        <f ca="1">VLOOKUP(テーブル3[[#This Row],[列3]],テーブル1[[#All],[機種・部品]:[参照セル]],3,FALSE)</f>
        <v>$F$140:$AL$189</v>
      </c>
      <c r="P110" s="1363">
        <f t="shared" si="29"/>
        <v>12</v>
      </c>
      <c r="Q110" s="1364" t="str">
        <f ca="1">IF(OFFSET(テーブル1[[#Headers],[機種・部品]],P110,0)=0,"",OFFSET(テーブル1[[#Headers],[機種・部品]],P110,0))</f>
        <v>MFJ_PB</v>
      </c>
      <c r="R110" s="1363" t="str">
        <f t="shared" si="30"/>
        <v>ＧＤＣ仕掛在庫</v>
      </c>
      <c r="S110" s="1365">
        <f t="shared" ca="1" si="28"/>
        <v>6527</v>
      </c>
      <c r="T110" s="1363">
        <f t="shared" ca="1" si="34"/>
        <v>172</v>
      </c>
      <c r="U110" s="1363">
        <f t="shared" ca="1" si="34"/>
        <v>172</v>
      </c>
      <c r="V110" s="1363">
        <f t="shared" ca="1" si="34"/>
        <v>172</v>
      </c>
      <c r="W110" s="1363">
        <f t="shared" ca="1" si="34"/>
        <v>172</v>
      </c>
      <c r="X110" s="1363">
        <f t="shared" ca="1" si="34"/>
        <v>172</v>
      </c>
      <c r="Y110" s="1363">
        <f t="shared" ca="1" si="34"/>
        <v>196</v>
      </c>
      <c r="Z110" s="1363">
        <f t="shared" ca="1" si="34"/>
        <v>196</v>
      </c>
      <c r="AA110" s="1363">
        <f t="shared" ca="1" si="34"/>
        <v>196</v>
      </c>
      <c r="AB110" s="1363">
        <f t="shared" ca="1" si="34"/>
        <v>196</v>
      </c>
      <c r="AC110" s="1363">
        <f t="shared" ca="1" si="34"/>
        <v>166</v>
      </c>
      <c r="AD110" s="1363">
        <f t="shared" ca="1" si="34"/>
        <v>142</v>
      </c>
      <c r="AE110" s="1363">
        <f t="shared" ca="1" si="34"/>
        <v>118</v>
      </c>
      <c r="AF110" s="1363">
        <f t="shared" ca="1" si="34"/>
        <v>70</v>
      </c>
      <c r="AG110" s="1363">
        <f t="shared" ca="1" si="34"/>
        <v>94</v>
      </c>
      <c r="AH110" s="1363">
        <f t="shared" ca="1" si="34"/>
        <v>118</v>
      </c>
      <c r="AI110" s="1363">
        <f t="shared" ca="1" si="34"/>
        <v>118</v>
      </c>
      <c r="AJ110" s="1363">
        <f t="shared" ca="1" si="33"/>
        <v>118</v>
      </c>
      <c r="AK110" s="1363">
        <f t="shared" ca="1" si="33"/>
        <v>145</v>
      </c>
      <c r="AL110" s="1363">
        <f t="shared" ca="1" si="33"/>
        <v>145</v>
      </c>
      <c r="AM110" s="1363">
        <f t="shared" ca="1" si="33"/>
        <v>193</v>
      </c>
      <c r="AN110" s="1363">
        <f t="shared" ca="1" si="33"/>
        <v>192</v>
      </c>
      <c r="AO110" s="1363">
        <f t="shared" ca="1" si="33"/>
        <v>240</v>
      </c>
      <c r="AP110" s="1363">
        <f t="shared" ca="1" si="33"/>
        <v>240</v>
      </c>
      <c r="AQ110" s="1363">
        <f t="shared" ca="1" si="33"/>
        <v>240</v>
      </c>
      <c r="AR110" s="1363">
        <f t="shared" ca="1" si="33"/>
        <v>288</v>
      </c>
      <c r="AS110" s="1363">
        <f t="shared" ca="1" si="33"/>
        <v>336</v>
      </c>
      <c r="AT110" s="1363">
        <f t="shared" ca="1" si="33"/>
        <v>384</v>
      </c>
      <c r="AU110" s="1363">
        <f t="shared" ca="1" si="33"/>
        <v>384</v>
      </c>
      <c r="AV110" s="1363">
        <f t="shared" ca="1" si="33"/>
        <v>384</v>
      </c>
      <c r="AW110" s="1363">
        <f t="shared" ca="1" si="33"/>
        <v>384</v>
      </c>
      <c r="AX110" s="1363">
        <f t="shared" ca="1" si="33"/>
        <v>384</v>
      </c>
    </row>
    <row r="111" spans="13:50">
      <c r="M111" s="1362" t="str">
        <f t="shared" ca="1" si="27"/>
        <v>MFJ_PBメーカー在庫</v>
      </c>
      <c r="N111" s="1362" t="str">
        <f ca="1">VLOOKUP(テーブル3[[#This Row],[列3]],テーブル1[[#All],[機種・部品]:[シート]],2,FALSE)</f>
        <v>MLF・ピポット</v>
      </c>
      <c r="O111" s="1362" t="str">
        <f ca="1">VLOOKUP(テーブル3[[#This Row],[列3]],テーブル1[[#All],[機種・部品]:[参照セル]],3,FALSE)</f>
        <v>$F$140:$AL$189</v>
      </c>
      <c r="P111" s="1363">
        <f t="shared" si="29"/>
        <v>12</v>
      </c>
      <c r="Q111" s="1364" t="str">
        <f ca="1">IF(OFFSET(テーブル1[[#Headers],[機種・部品]],P111,0)=0,"",OFFSET(テーブル1[[#Headers],[機種・部品]],P111,0))</f>
        <v>MFJ_PB</v>
      </c>
      <c r="R111" s="1363" t="str">
        <f t="shared" si="30"/>
        <v>メーカー在庫</v>
      </c>
      <c r="S111" s="1365">
        <f t="shared" ca="1" si="28"/>
        <v>4338</v>
      </c>
      <c r="T111" s="1363">
        <f t="shared" ca="1" si="34"/>
        <v>144</v>
      </c>
      <c r="U111" s="1363">
        <f t="shared" ca="1" si="34"/>
        <v>144</v>
      </c>
      <c r="V111" s="1363">
        <f t="shared" ca="1" si="34"/>
        <v>144</v>
      </c>
      <c r="W111" s="1363">
        <f t="shared" ca="1" si="34"/>
        <v>144</v>
      </c>
      <c r="X111" s="1363">
        <f t="shared" ca="1" si="34"/>
        <v>144</v>
      </c>
      <c r="Y111" s="1363">
        <f t="shared" ca="1" si="34"/>
        <v>96</v>
      </c>
      <c r="Z111" s="1363">
        <f t="shared" ca="1" si="34"/>
        <v>168</v>
      </c>
      <c r="AA111" s="1363">
        <f t="shared" ca="1" si="34"/>
        <v>120</v>
      </c>
      <c r="AB111" s="1363">
        <f t="shared" ca="1" si="34"/>
        <v>120</v>
      </c>
      <c r="AC111" s="1363">
        <f t="shared" ca="1" si="34"/>
        <v>120</v>
      </c>
      <c r="AD111" s="1363">
        <f t="shared" ca="1" si="34"/>
        <v>72</v>
      </c>
      <c r="AE111" s="1363">
        <f t="shared" ca="1" si="34"/>
        <v>195</v>
      </c>
      <c r="AF111" s="1363">
        <f t="shared" ca="1" si="34"/>
        <v>147</v>
      </c>
      <c r="AG111" s="1363">
        <f t="shared" ca="1" si="34"/>
        <v>99</v>
      </c>
      <c r="AH111" s="1363">
        <f t="shared" ca="1" si="34"/>
        <v>51</v>
      </c>
      <c r="AI111" s="1363">
        <f t="shared" ca="1" si="34"/>
        <v>51</v>
      </c>
      <c r="AJ111" s="1363">
        <f t="shared" ca="1" si="33"/>
        <v>51</v>
      </c>
      <c r="AK111" s="1363">
        <f t="shared" ca="1" si="33"/>
        <v>96</v>
      </c>
      <c r="AL111" s="1363">
        <f t="shared" ca="1" si="33"/>
        <v>168</v>
      </c>
      <c r="AM111" s="1363">
        <f t="shared" ca="1" si="33"/>
        <v>216</v>
      </c>
      <c r="AN111" s="1363">
        <f t="shared" ca="1" si="33"/>
        <v>216</v>
      </c>
      <c r="AO111" s="1363">
        <f t="shared" ca="1" si="33"/>
        <v>216</v>
      </c>
      <c r="AP111" s="1363">
        <f t="shared" ca="1" si="33"/>
        <v>216</v>
      </c>
      <c r="AQ111" s="1363">
        <f t="shared" ca="1" si="33"/>
        <v>216</v>
      </c>
      <c r="AR111" s="1363">
        <f t="shared" ca="1" si="33"/>
        <v>216</v>
      </c>
      <c r="AS111" s="1363">
        <f t="shared" ca="1" si="33"/>
        <v>168</v>
      </c>
      <c r="AT111" s="1363">
        <f t="shared" ca="1" si="33"/>
        <v>120</v>
      </c>
      <c r="AU111" s="1363">
        <f t="shared" ca="1" si="33"/>
        <v>120</v>
      </c>
      <c r="AV111" s="1363">
        <f t="shared" ca="1" si="33"/>
        <v>120</v>
      </c>
      <c r="AW111" s="1363">
        <f t="shared" ca="1" si="33"/>
        <v>120</v>
      </c>
      <c r="AX111" s="1363">
        <f t="shared" ca="1" si="33"/>
        <v>120</v>
      </c>
    </row>
    <row r="112" spans="13:50">
      <c r="M112" s="1362" t="str">
        <f t="shared" ca="1" si="27"/>
        <v>MFJ_PB鋳造領域在庫</v>
      </c>
      <c r="N112" s="1362" t="str">
        <f ca="1">VLOOKUP(テーブル3[[#This Row],[列3]],テーブル1[[#All],[機種・部品]:[シート]],2,FALSE)</f>
        <v>MLF・ピポット</v>
      </c>
      <c r="O112" s="1362" t="str">
        <f ca="1">VLOOKUP(テーブル3[[#This Row],[列3]],テーブル1[[#All],[機種・部品]:[参照セル]],3,FALSE)</f>
        <v>$F$140:$AL$189</v>
      </c>
      <c r="P112" s="1363">
        <f t="shared" si="29"/>
        <v>12</v>
      </c>
      <c r="Q112" s="1364" t="str">
        <f ca="1">IF(OFFSET(テーブル1[[#Headers],[機種・部品]],P112,0)=0,"",OFFSET(テーブル1[[#Headers],[機種・部品]],P112,0))</f>
        <v>MFJ_PB</v>
      </c>
      <c r="R112" s="1363" t="str">
        <f t="shared" si="30"/>
        <v>鋳造領域在庫</v>
      </c>
      <c r="S112" s="1365">
        <f t="shared" ca="1" si="28"/>
        <v>6990</v>
      </c>
      <c r="T112" s="1363">
        <f t="shared" ca="1" si="34"/>
        <v>159</v>
      </c>
      <c r="U112" s="1363">
        <f t="shared" ca="1" si="34"/>
        <v>159</v>
      </c>
      <c r="V112" s="1363">
        <f t="shared" ca="1" si="34"/>
        <v>159</v>
      </c>
      <c r="W112" s="1363">
        <f t="shared" ca="1" si="34"/>
        <v>159</v>
      </c>
      <c r="X112" s="1363">
        <f t="shared" ca="1" si="34"/>
        <v>159</v>
      </c>
      <c r="Y112" s="1363">
        <f t="shared" ca="1" si="34"/>
        <v>159</v>
      </c>
      <c r="Z112" s="1363">
        <f t="shared" ca="1" si="34"/>
        <v>143</v>
      </c>
      <c r="AA112" s="1363">
        <f t="shared" ca="1" si="34"/>
        <v>208</v>
      </c>
      <c r="AB112" s="1363">
        <f t="shared" ca="1" si="34"/>
        <v>342</v>
      </c>
      <c r="AC112" s="1363">
        <f t="shared" ca="1" si="34"/>
        <v>339</v>
      </c>
      <c r="AD112" s="1363">
        <f t="shared" ca="1" si="34"/>
        <v>232</v>
      </c>
      <c r="AE112" s="1363">
        <f t="shared" ca="1" si="34"/>
        <v>61</v>
      </c>
      <c r="AF112" s="1363">
        <f t="shared" ca="1" si="34"/>
        <v>61</v>
      </c>
      <c r="AG112" s="1363">
        <f t="shared" ca="1" si="34"/>
        <v>202</v>
      </c>
      <c r="AH112" s="1363">
        <f t="shared" ca="1" si="34"/>
        <v>339</v>
      </c>
      <c r="AI112" s="1363">
        <f t="shared" ca="1" si="34"/>
        <v>460</v>
      </c>
      <c r="AJ112" s="1363">
        <f t="shared" ca="1" si="33"/>
        <v>455</v>
      </c>
      <c r="AK112" s="1363">
        <f t="shared" ca="1" si="33"/>
        <v>237</v>
      </c>
      <c r="AL112" s="1363">
        <f t="shared" ca="1" si="33"/>
        <v>165</v>
      </c>
      <c r="AM112" s="1363">
        <f t="shared" ca="1" si="33"/>
        <v>69</v>
      </c>
      <c r="AN112" s="1363">
        <f t="shared" ca="1" si="33"/>
        <v>109</v>
      </c>
      <c r="AO112" s="1363">
        <f t="shared" ca="1" si="33"/>
        <v>241</v>
      </c>
      <c r="AP112" s="1363">
        <f t="shared" ca="1" si="33"/>
        <v>301</v>
      </c>
      <c r="AQ112" s="1363">
        <f t="shared" ca="1" si="33"/>
        <v>301</v>
      </c>
      <c r="AR112" s="1363">
        <f t="shared" ca="1" si="33"/>
        <v>253</v>
      </c>
      <c r="AS112" s="1363">
        <f t="shared" ca="1" si="33"/>
        <v>253</v>
      </c>
      <c r="AT112" s="1363">
        <f t="shared" ca="1" si="33"/>
        <v>253</v>
      </c>
      <c r="AU112" s="1363">
        <f t="shared" ca="1" si="33"/>
        <v>253</v>
      </c>
      <c r="AV112" s="1363">
        <f t="shared" ca="1" si="33"/>
        <v>253</v>
      </c>
      <c r="AW112" s="1363">
        <f t="shared" ca="1" si="33"/>
        <v>253</v>
      </c>
      <c r="AX112" s="1363">
        <f t="shared" ca="1" si="33"/>
        <v>253</v>
      </c>
    </row>
    <row r="113" spans="13:50">
      <c r="M113" s="1362" t="str">
        <f t="shared" ca="1" si="27"/>
        <v>MFJ_PB払出計画</v>
      </c>
      <c r="N113" s="1362" t="str">
        <f ca="1">VLOOKUP(テーブル3[[#This Row],[列3]],テーブル1[[#All],[機種・部品]:[シート]],2,FALSE)</f>
        <v>MLF・ピポット</v>
      </c>
      <c r="O113" s="1362" t="str">
        <f ca="1">VLOOKUP(テーブル3[[#This Row],[列3]],テーブル1[[#All],[機種・部品]:[参照セル]],3,FALSE)</f>
        <v>$F$140:$AL$189</v>
      </c>
      <c r="P113" s="1363">
        <f t="shared" si="29"/>
        <v>12</v>
      </c>
      <c r="Q113" s="1364" t="str">
        <f ca="1">IF(OFFSET(テーブル1[[#Headers],[機種・部品]],P113,0)=0,"",OFFSET(テーブル1[[#Headers],[機種・部品]],P113,0))</f>
        <v>MFJ_PB</v>
      </c>
      <c r="R113" s="1363" t="str">
        <f t="shared" si="30"/>
        <v>払出計画</v>
      </c>
      <c r="S113" s="1365">
        <f t="shared" ca="1" si="28"/>
        <v>456</v>
      </c>
      <c r="T113" s="1363">
        <f t="shared" ca="1" si="34"/>
        <v>0</v>
      </c>
      <c r="U113" s="1363">
        <f t="shared" ca="1" si="34"/>
        <v>0</v>
      </c>
      <c r="V113" s="1363">
        <f t="shared" ca="1" si="34"/>
        <v>0</v>
      </c>
      <c r="W113" s="1363">
        <f t="shared" ca="1" si="34"/>
        <v>0</v>
      </c>
      <c r="X113" s="1363">
        <f t="shared" ca="1" si="34"/>
        <v>0</v>
      </c>
      <c r="Y113" s="1363">
        <f t="shared" ca="1" si="34"/>
        <v>72</v>
      </c>
      <c r="Z113" s="1363">
        <f t="shared" ca="1" si="34"/>
        <v>72</v>
      </c>
      <c r="AA113" s="1363">
        <f t="shared" ca="1" si="34"/>
        <v>96</v>
      </c>
      <c r="AB113" s="1363">
        <f t="shared" ca="1" si="34"/>
        <v>0</v>
      </c>
      <c r="AC113" s="1363">
        <f t="shared" ca="1" si="34"/>
        <v>0</v>
      </c>
      <c r="AD113" s="1363">
        <f t="shared" ca="1" si="34"/>
        <v>72</v>
      </c>
      <c r="AE113" s="1363">
        <f t="shared" ca="1" si="34"/>
        <v>72</v>
      </c>
      <c r="AF113" s="1363">
        <f t="shared" ca="1" si="34"/>
        <v>72</v>
      </c>
      <c r="AG113" s="1363">
        <f t="shared" ca="1" si="34"/>
        <v>0</v>
      </c>
      <c r="AH113" s="1363">
        <f t="shared" ca="1" si="34"/>
        <v>0</v>
      </c>
      <c r="AI113" s="1363">
        <f t="shared" ca="1" si="34"/>
        <v>0</v>
      </c>
      <c r="AJ113" s="1363">
        <f t="shared" ca="1" si="33"/>
        <v>0</v>
      </c>
      <c r="AK113" s="1363">
        <f t="shared" ca="1" si="33"/>
        <v>0</v>
      </c>
      <c r="AL113" s="1363">
        <f t="shared" ca="1" si="33"/>
        <v>0</v>
      </c>
      <c r="AM113" s="1363">
        <f t="shared" ca="1" si="33"/>
        <v>0</v>
      </c>
      <c r="AN113" s="1363">
        <f t="shared" ca="1" si="33"/>
        <v>0</v>
      </c>
      <c r="AO113" s="1363">
        <f t="shared" ca="1" si="33"/>
        <v>0</v>
      </c>
      <c r="AP113" s="1363">
        <f t="shared" ca="1" si="33"/>
        <v>0</v>
      </c>
      <c r="AQ113" s="1363">
        <f t="shared" ca="1" si="33"/>
        <v>0</v>
      </c>
      <c r="AR113" s="1363">
        <f t="shared" ca="1" si="33"/>
        <v>0</v>
      </c>
      <c r="AS113" s="1363">
        <f t="shared" ca="1" si="33"/>
        <v>0</v>
      </c>
      <c r="AT113" s="1363">
        <f t="shared" ca="1" si="33"/>
        <v>0</v>
      </c>
      <c r="AU113" s="1363">
        <f t="shared" ca="1" si="33"/>
        <v>0</v>
      </c>
      <c r="AV113" s="1363">
        <f t="shared" ca="1" si="33"/>
        <v>0</v>
      </c>
      <c r="AW113" s="1363">
        <f t="shared" ca="1" si="33"/>
        <v>0</v>
      </c>
      <c r="AX113" s="1363">
        <f t="shared" ca="1" si="33"/>
        <v>0</v>
      </c>
    </row>
    <row r="114" spans="13:50">
      <c r="M114" s="1362" t="str">
        <f t="shared" ca="1" si="27"/>
        <v>MFL仕上げ計画</v>
      </c>
      <c r="N114" s="1362" t="str">
        <f ca="1">VLOOKUP(テーブル3[[#This Row],[列3]],テーブル1[[#All],[機種・部品]:[シート]],2,FALSE)</f>
        <v>MLF・ピポット</v>
      </c>
      <c r="O114" s="1362" t="str">
        <f ca="1">VLOOKUP(テーブル3[[#This Row],[列3]],テーブル1[[#All],[機種・部品]:[参照セル]],3,FALSE)</f>
        <v>$F$140:$AL$189</v>
      </c>
      <c r="P114" s="1363">
        <f t="shared" si="29"/>
        <v>13</v>
      </c>
      <c r="Q114" s="1364" t="str">
        <f ca="1">IF(OFFSET(テーブル1[[#Headers],[機種・部品]],P114,0)=0,"",OFFSET(テーブル1[[#Headers],[機種・部品]],P114,0))</f>
        <v>MFL</v>
      </c>
      <c r="R114" s="1363" t="str">
        <f t="shared" si="30"/>
        <v>仕上げ計画</v>
      </c>
      <c r="S114" s="1365">
        <f t="shared" ca="1" si="28"/>
        <v>1200</v>
      </c>
      <c r="T114" s="1363">
        <f t="shared" ca="1" si="34"/>
        <v>0</v>
      </c>
      <c r="U114" s="1363">
        <f t="shared" ca="1" si="34"/>
        <v>0</v>
      </c>
      <c r="V114" s="1363">
        <f t="shared" ca="1" si="34"/>
        <v>0</v>
      </c>
      <c r="W114" s="1363">
        <f t="shared" ca="1" si="34"/>
        <v>0</v>
      </c>
      <c r="X114" s="1363">
        <f t="shared" ca="1" si="34"/>
        <v>0</v>
      </c>
      <c r="Y114" s="1363">
        <f t="shared" ca="1" si="34"/>
        <v>0</v>
      </c>
      <c r="Z114" s="1363">
        <f t="shared" ca="1" si="34"/>
        <v>0</v>
      </c>
      <c r="AA114" s="1363">
        <f t="shared" ca="1" si="34"/>
        <v>0</v>
      </c>
      <c r="AB114" s="1363">
        <f t="shared" ca="1" si="34"/>
        <v>0</v>
      </c>
      <c r="AC114" s="1363">
        <f t="shared" ca="1" si="34"/>
        <v>0</v>
      </c>
      <c r="AD114" s="1363">
        <f t="shared" ca="1" si="34"/>
        <v>0</v>
      </c>
      <c r="AE114" s="1363">
        <f t="shared" ca="1" si="34"/>
        <v>0</v>
      </c>
      <c r="AF114" s="1363">
        <f t="shared" ca="1" si="34"/>
        <v>80</v>
      </c>
      <c r="AG114" s="1363">
        <f t="shared" ca="1" si="34"/>
        <v>80</v>
      </c>
      <c r="AH114" s="1363">
        <f t="shared" ca="1" si="34"/>
        <v>80</v>
      </c>
      <c r="AI114" s="1363">
        <f t="shared" ca="1" si="34"/>
        <v>0</v>
      </c>
      <c r="AJ114" s="1363">
        <f t="shared" ca="1" si="33"/>
        <v>0</v>
      </c>
      <c r="AK114" s="1363">
        <f t="shared" ca="1" si="33"/>
        <v>80</v>
      </c>
      <c r="AL114" s="1363">
        <f t="shared" ca="1" si="33"/>
        <v>80</v>
      </c>
      <c r="AM114" s="1363">
        <f t="shared" ca="1" si="33"/>
        <v>100</v>
      </c>
      <c r="AN114" s="1363">
        <f t="shared" ca="1" si="33"/>
        <v>100</v>
      </c>
      <c r="AO114" s="1363">
        <f t="shared" ca="1" si="33"/>
        <v>100</v>
      </c>
      <c r="AP114" s="1363">
        <f t="shared" ca="1" si="33"/>
        <v>0</v>
      </c>
      <c r="AQ114" s="1363">
        <f t="shared" ca="1" si="33"/>
        <v>0</v>
      </c>
      <c r="AR114" s="1363">
        <f t="shared" ca="1" si="33"/>
        <v>100</v>
      </c>
      <c r="AS114" s="1363">
        <f t="shared" ca="1" si="33"/>
        <v>100</v>
      </c>
      <c r="AT114" s="1363">
        <f t="shared" ca="1" si="33"/>
        <v>100</v>
      </c>
      <c r="AU114" s="1363">
        <f t="shared" ca="1" si="33"/>
        <v>100</v>
      </c>
      <c r="AV114" s="1363">
        <f t="shared" ca="1" si="33"/>
        <v>100</v>
      </c>
      <c r="AW114" s="1363">
        <f t="shared" ca="1" si="33"/>
        <v>0</v>
      </c>
      <c r="AX114" s="1363">
        <f t="shared" ca="1" si="33"/>
        <v>0</v>
      </c>
    </row>
    <row r="115" spans="13:50">
      <c r="M115" s="1362" t="str">
        <f t="shared" ca="1" si="27"/>
        <v>MFL仕上げ合格</v>
      </c>
      <c r="N115" s="1362" t="str">
        <f ca="1">VLOOKUP(テーブル3[[#This Row],[列3]],テーブル1[[#All],[機種・部品]:[シート]],2,FALSE)</f>
        <v>MLF・ピポット</v>
      </c>
      <c r="O115" s="1362" t="str">
        <f ca="1">VLOOKUP(テーブル3[[#This Row],[列3]],テーブル1[[#All],[機種・部品]:[参照セル]],3,FALSE)</f>
        <v>$F$140:$AL$189</v>
      </c>
      <c r="P115" s="1363">
        <f t="shared" si="29"/>
        <v>13</v>
      </c>
      <c r="Q115" s="1364" t="str">
        <f ca="1">IF(OFFSET(テーブル1[[#Headers],[機種・部品]],P115,0)=0,"",OFFSET(テーブル1[[#Headers],[機種・部品]],P115,0))</f>
        <v>MFL</v>
      </c>
      <c r="R115" s="1363" t="str">
        <f t="shared" si="30"/>
        <v>仕上げ合格</v>
      </c>
      <c r="S115" s="1365">
        <f t="shared" ca="1" si="28"/>
        <v>920</v>
      </c>
      <c r="T115" s="1363">
        <f t="shared" ca="1" si="34"/>
        <v>0</v>
      </c>
      <c r="U115" s="1363">
        <f t="shared" ca="1" si="34"/>
        <v>0</v>
      </c>
      <c r="V115" s="1363">
        <f t="shared" ca="1" si="34"/>
        <v>0</v>
      </c>
      <c r="W115" s="1363">
        <f t="shared" ca="1" si="34"/>
        <v>0</v>
      </c>
      <c r="X115" s="1363">
        <f t="shared" ca="1" si="34"/>
        <v>0</v>
      </c>
      <c r="Y115" s="1363">
        <f t="shared" ca="1" si="34"/>
        <v>0</v>
      </c>
      <c r="Z115" s="1363">
        <f t="shared" ca="1" si="34"/>
        <v>0</v>
      </c>
      <c r="AA115" s="1363">
        <f t="shared" ca="1" si="34"/>
        <v>0</v>
      </c>
      <c r="AB115" s="1363">
        <f t="shared" ca="1" si="34"/>
        <v>0</v>
      </c>
      <c r="AC115" s="1363">
        <f t="shared" ca="1" si="34"/>
        <v>0</v>
      </c>
      <c r="AD115" s="1363">
        <f t="shared" ca="1" si="34"/>
        <v>0</v>
      </c>
      <c r="AE115" s="1363">
        <f t="shared" ca="1" si="34"/>
        <v>0</v>
      </c>
      <c r="AF115" s="1363">
        <f t="shared" ca="1" si="34"/>
        <v>20</v>
      </c>
      <c r="AG115" s="1363">
        <f t="shared" ca="1" si="34"/>
        <v>0</v>
      </c>
      <c r="AH115" s="1363">
        <f t="shared" ca="1" si="34"/>
        <v>20</v>
      </c>
      <c r="AI115" s="1363">
        <f t="shared" ca="1" si="34"/>
        <v>0</v>
      </c>
      <c r="AJ115" s="1363">
        <f t="shared" ca="1" si="33"/>
        <v>0</v>
      </c>
      <c r="AK115" s="1363">
        <f t="shared" ca="1" si="33"/>
        <v>80</v>
      </c>
      <c r="AL115" s="1363">
        <f t="shared" ca="1" si="33"/>
        <v>20</v>
      </c>
      <c r="AM115" s="1363">
        <f t="shared" ca="1" si="33"/>
        <v>80</v>
      </c>
      <c r="AN115" s="1363">
        <f t="shared" ca="1" si="33"/>
        <v>40</v>
      </c>
      <c r="AO115" s="1363">
        <f t="shared" ca="1" si="33"/>
        <v>100</v>
      </c>
      <c r="AP115" s="1363">
        <f t="shared" ca="1" si="33"/>
        <v>0</v>
      </c>
      <c r="AQ115" s="1363">
        <f t="shared" ca="1" si="33"/>
        <v>0</v>
      </c>
      <c r="AR115" s="1363">
        <f t="shared" ca="1" si="33"/>
        <v>140</v>
      </c>
      <c r="AS115" s="1363">
        <f t="shared" ca="1" si="33"/>
        <v>120</v>
      </c>
      <c r="AT115" s="1363">
        <f t="shared" ca="1" si="33"/>
        <v>100</v>
      </c>
      <c r="AU115" s="1363">
        <f t="shared" ca="1" si="33"/>
        <v>100</v>
      </c>
      <c r="AV115" s="1363">
        <f t="shared" ca="1" si="33"/>
        <v>100</v>
      </c>
      <c r="AW115" s="1363">
        <f t="shared" ca="1" si="33"/>
        <v>0</v>
      </c>
      <c r="AX115" s="1363">
        <f t="shared" ca="1" si="33"/>
        <v>0</v>
      </c>
    </row>
    <row r="116" spans="13:50">
      <c r="M116" s="1362" t="str">
        <f t="shared" ca="1" si="27"/>
        <v>MFL良品計画</v>
      </c>
      <c r="N116" s="1362" t="str">
        <f ca="1">VLOOKUP(テーブル3[[#This Row],[列3]],テーブル1[[#All],[機種・部品]:[シート]],2,FALSE)</f>
        <v>MLF・ピポット</v>
      </c>
      <c r="O116" s="1362" t="str">
        <f ca="1">VLOOKUP(テーブル3[[#This Row],[列3]],テーブル1[[#All],[機種・部品]:[参照セル]],3,FALSE)</f>
        <v>$F$140:$AL$189</v>
      </c>
      <c r="P116" s="1363">
        <f t="shared" si="29"/>
        <v>13</v>
      </c>
      <c r="Q116" s="1364" t="str">
        <f ca="1">IF(OFFSET(テーブル1[[#Headers],[機種・部品]],P116,0)=0,"",OFFSET(テーブル1[[#Headers],[機種・部品]],P116,0))</f>
        <v>MFL</v>
      </c>
      <c r="R116" s="1363" t="str">
        <f t="shared" si="30"/>
        <v>良品計画</v>
      </c>
      <c r="S116" s="1365">
        <f t="shared" ca="1" si="28"/>
        <v>570</v>
      </c>
      <c r="T116" s="1363">
        <f t="shared" ca="1" si="34"/>
        <v>0</v>
      </c>
      <c r="U116" s="1363">
        <f t="shared" ca="1" si="34"/>
        <v>0</v>
      </c>
      <c r="V116" s="1363">
        <f t="shared" ca="1" si="34"/>
        <v>0</v>
      </c>
      <c r="W116" s="1363">
        <f t="shared" ca="1" si="34"/>
        <v>0</v>
      </c>
      <c r="X116" s="1363">
        <f t="shared" ca="1" si="34"/>
        <v>0</v>
      </c>
      <c r="Y116" s="1363">
        <f t="shared" ca="1" si="34"/>
        <v>180</v>
      </c>
      <c r="Z116" s="1363">
        <f t="shared" ca="1" si="34"/>
        <v>210</v>
      </c>
      <c r="AA116" s="1363">
        <f t="shared" ca="1" si="34"/>
        <v>180</v>
      </c>
      <c r="AB116" s="1363">
        <f t="shared" ca="1" si="34"/>
        <v>0</v>
      </c>
      <c r="AC116" s="1363">
        <f t="shared" ca="1" si="34"/>
        <v>0</v>
      </c>
      <c r="AD116" s="1363">
        <f t="shared" ca="1" si="34"/>
        <v>0</v>
      </c>
      <c r="AE116" s="1363">
        <f t="shared" ca="1" si="34"/>
        <v>0</v>
      </c>
      <c r="AF116" s="1363">
        <f t="shared" ca="1" si="34"/>
        <v>0</v>
      </c>
      <c r="AG116" s="1363">
        <f t="shared" ca="1" si="34"/>
        <v>0</v>
      </c>
      <c r="AH116" s="1363">
        <f t="shared" ca="1" si="34"/>
        <v>0</v>
      </c>
      <c r="AI116" s="1363">
        <f t="shared" ca="1" si="34"/>
        <v>0</v>
      </c>
      <c r="AJ116" s="1363">
        <f t="shared" ca="1" si="33"/>
        <v>0</v>
      </c>
      <c r="AK116" s="1363">
        <f t="shared" ca="1" si="33"/>
        <v>0</v>
      </c>
      <c r="AL116" s="1363">
        <f t="shared" ca="1" si="33"/>
        <v>0</v>
      </c>
      <c r="AM116" s="1363">
        <f t="shared" ca="1" si="33"/>
        <v>0</v>
      </c>
      <c r="AN116" s="1363">
        <f t="shared" ca="1" si="33"/>
        <v>0</v>
      </c>
      <c r="AO116" s="1363">
        <f t="shared" ca="1" si="33"/>
        <v>0</v>
      </c>
      <c r="AP116" s="1363">
        <f t="shared" ca="1" si="33"/>
        <v>0</v>
      </c>
      <c r="AQ116" s="1363">
        <f t="shared" ca="1" si="33"/>
        <v>0</v>
      </c>
      <c r="AR116" s="1363">
        <f t="shared" ca="1" si="33"/>
        <v>0</v>
      </c>
      <c r="AS116" s="1363">
        <f t="shared" ca="1" si="33"/>
        <v>0</v>
      </c>
      <c r="AT116" s="1363">
        <f t="shared" ca="1" si="33"/>
        <v>0</v>
      </c>
      <c r="AU116" s="1363">
        <f t="shared" ca="1" si="33"/>
        <v>0</v>
      </c>
      <c r="AV116" s="1363">
        <f t="shared" ca="1" si="33"/>
        <v>0</v>
      </c>
      <c r="AW116" s="1363">
        <f t="shared" ca="1" si="33"/>
        <v>0</v>
      </c>
      <c r="AX116" s="1363">
        <f t="shared" ca="1" si="33"/>
        <v>0</v>
      </c>
    </row>
    <row r="117" spans="13:50">
      <c r="M117" s="1362" t="str">
        <f t="shared" ca="1" si="27"/>
        <v>MFL良品実績</v>
      </c>
      <c r="N117" s="1362" t="str">
        <f ca="1">VLOOKUP(テーブル3[[#This Row],[列3]],テーブル1[[#All],[機種・部品]:[シート]],2,FALSE)</f>
        <v>MLF・ピポット</v>
      </c>
      <c r="O117" s="1362" t="str">
        <f ca="1">VLOOKUP(テーブル3[[#This Row],[列3]],テーブル1[[#All],[機種・部品]:[参照セル]],3,FALSE)</f>
        <v>$F$140:$AL$189</v>
      </c>
      <c r="P117" s="1363">
        <f t="shared" si="29"/>
        <v>13</v>
      </c>
      <c r="Q117" s="1364" t="str">
        <f ca="1">IF(OFFSET(テーブル1[[#Headers],[機種・部品]],P117,0)=0,"",OFFSET(テーブル1[[#Headers],[機種・部品]],P117,0))</f>
        <v>MFL</v>
      </c>
      <c r="R117" s="1363" t="str">
        <f t="shared" si="30"/>
        <v>良品実績</v>
      </c>
      <c r="S117" s="1365">
        <f t="shared" ca="1" si="28"/>
        <v>515</v>
      </c>
      <c r="T117" s="1363">
        <f t="shared" ca="1" si="34"/>
        <v>0</v>
      </c>
      <c r="U117" s="1363">
        <f t="shared" ca="1" si="34"/>
        <v>0</v>
      </c>
      <c r="V117" s="1363">
        <f t="shared" ca="1" si="34"/>
        <v>0</v>
      </c>
      <c r="W117" s="1363">
        <f t="shared" ca="1" si="34"/>
        <v>0</v>
      </c>
      <c r="X117" s="1363">
        <f t="shared" ca="1" si="34"/>
        <v>0</v>
      </c>
      <c r="Y117" s="1363">
        <f t="shared" ca="1" si="34"/>
        <v>170</v>
      </c>
      <c r="Z117" s="1363">
        <f t="shared" ca="1" si="34"/>
        <v>210</v>
      </c>
      <c r="AA117" s="1363">
        <f t="shared" ca="1" si="34"/>
        <v>159</v>
      </c>
      <c r="AB117" s="1363">
        <f t="shared" ca="1" si="34"/>
        <v>-14</v>
      </c>
      <c r="AC117" s="1363">
        <f t="shared" ca="1" si="34"/>
        <v>-9</v>
      </c>
      <c r="AD117" s="1363">
        <f t="shared" ca="1" si="34"/>
        <v>0</v>
      </c>
      <c r="AE117" s="1363">
        <f t="shared" ca="1" si="34"/>
        <v>0</v>
      </c>
      <c r="AF117" s="1363">
        <f t="shared" ca="1" si="34"/>
        <v>0</v>
      </c>
      <c r="AG117" s="1363">
        <f t="shared" ca="1" si="34"/>
        <v>0</v>
      </c>
      <c r="AH117" s="1363">
        <f t="shared" ca="1" si="34"/>
        <v>-1</v>
      </c>
      <c r="AI117" s="1363">
        <f t="shared" ref="AI117:AX132" ca="1" si="35">IFERROR(VLOOKUP($M117,INDIRECT($N117&amp;"!"&amp;$O117,TRUE),AI$5+$T$3,FALSE),"")</f>
        <v>0</v>
      </c>
      <c r="AJ117" s="1363">
        <f t="shared" ca="1" si="35"/>
        <v>0</v>
      </c>
      <c r="AK117" s="1363">
        <f t="shared" ca="1" si="35"/>
        <v>0</v>
      </c>
      <c r="AL117" s="1363">
        <f t="shared" ca="1" si="35"/>
        <v>0</v>
      </c>
      <c r="AM117" s="1363">
        <f t="shared" ca="1" si="35"/>
        <v>0</v>
      </c>
      <c r="AN117" s="1363">
        <f t="shared" ca="1" si="35"/>
        <v>0</v>
      </c>
      <c r="AO117" s="1363">
        <f t="shared" ca="1" si="35"/>
        <v>0</v>
      </c>
      <c r="AP117" s="1363">
        <f t="shared" ca="1" si="35"/>
        <v>0</v>
      </c>
      <c r="AQ117" s="1363">
        <f t="shared" ca="1" si="35"/>
        <v>0</v>
      </c>
      <c r="AR117" s="1363">
        <f t="shared" ca="1" si="35"/>
        <v>0</v>
      </c>
      <c r="AS117" s="1363">
        <f t="shared" ca="1" si="35"/>
        <v>0</v>
      </c>
      <c r="AT117" s="1363">
        <f t="shared" ca="1" si="35"/>
        <v>0</v>
      </c>
      <c r="AU117" s="1363">
        <f t="shared" ca="1" si="35"/>
        <v>0</v>
      </c>
      <c r="AV117" s="1363">
        <f t="shared" ca="1" si="35"/>
        <v>0</v>
      </c>
      <c r="AW117" s="1363">
        <f t="shared" ca="1" si="35"/>
        <v>0</v>
      </c>
      <c r="AX117" s="1363">
        <f t="shared" ca="1" si="35"/>
        <v>0</v>
      </c>
    </row>
    <row r="118" spans="13:50">
      <c r="M118" s="1362" t="str">
        <f t="shared" ca="1" si="27"/>
        <v>MFL完成品在庫</v>
      </c>
      <c r="N118" s="1362" t="str">
        <f ca="1">VLOOKUP(テーブル3[[#This Row],[列3]],テーブル1[[#All],[機種・部品]:[シート]],2,FALSE)</f>
        <v>MLF・ピポット</v>
      </c>
      <c r="O118" s="1362" t="str">
        <f ca="1">VLOOKUP(テーブル3[[#This Row],[列3]],テーブル1[[#All],[機種・部品]:[参照セル]],3,FALSE)</f>
        <v>$F$140:$AL$189</v>
      </c>
      <c r="P118" s="1363">
        <f t="shared" si="29"/>
        <v>13</v>
      </c>
      <c r="Q118" s="1364" t="str">
        <f ca="1">IF(OFFSET(テーブル1[[#Headers],[機種・部品]],P118,0)=0,"",OFFSET(テーブル1[[#Headers],[機種・部品]],P118,0))</f>
        <v>MFL</v>
      </c>
      <c r="R118" s="1363" t="str">
        <f t="shared" si="30"/>
        <v>完成品在庫</v>
      </c>
      <c r="S118" s="1365">
        <f t="shared" ca="1" si="28"/>
        <v>20</v>
      </c>
      <c r="T118" s="1363">
        <f t="shared" ref="T118:AI133" ca="1" si="36">IFERROR(VLOOKUP($M118,INDIRECT($N118&amp;"!"&amp;$O118,TRUE),T$5+$T$3,FALSE),"")</f>
        <v>0</v>
      </c>
      <c r="U118" s="1363">
        <f t="shared" ca="1" si="36"/>
        <v>0</v>
      </c>
      <c r="V118" s="1363">
        <f t="shared" ca="1" si="36"/>
        <v>0</v>
      </c>
      <c r="W118" s="1363">
        <f t="shared" ca="1" si="36"/>
        <v>0</v>
      </c>
      <c r="X118" s="1363">
        <f t="shared" ca="1" si="36"/>
        <v>0</v>
      </c>
      <c r="Y118" s="1363">
        <f t="shared" ca="1" si="36"/>
        <v>0</v>
      </c>
      <c r="Z118" s="1363">
        <f t="shared" ca="1" si="36"/>
        <v>0</v>
      </c>
      <c r="AA118" s="1363">
        <f t="shared" ca="1" si="36"/>
        <v>0</v>
      </c>
      <c r="AB118" s="1363">
        <f t="shared" ca="1" si="36"/>
        <v>0</v>
      </c>
      <c r="AC118" s="1363">
        <f t="shared" ca="1" si="36"/>
        <v>0</v>
      </c>
      <c r="AD118" s="1363">
        <f t="shared" ca="1" si="36"/>
        <v>0</v>
      </c>
      <c r="AE118" s="1363">
        <f t="shared" ca="1" si="36"/>
        <v>0</v>
      </c>
      <c r="AF118" s="1363">
        <f t="shared" ca="1" si="36"/>
        <v>20</v>
      </c>
      <c r="AG118" s="1363">
        <f t="shared" ca="1" si="36"/>
        <v>0</v>
      </c>
      <c r="AH118" s="1363">
        <f t="shared" ca="1" si="36"/>
        <v>0</v>
      </c>
      <c r="AI118" s="1363">
        <f t="shared" ca="1" si="36"/>
        <v>0</v>
      </c>
      <c r="AJ118" s="1363">
        <f t="shared" ca="1" si="35"/>
        <v>0</v>
      </c>
      <c r="AK118" s="1363">
        <f t="shared" ca="1" si="35"/>
        <v>0</v>
      </c>
      <c r="AL118" s="1363">
        <f t="shared" ca="1" si="35"/>
        <v>0</v>
      </c>
      <c r="AM118" s="1363">
        <f t="shared" ca="1" si="35"/>
        <v>0</v>
      </c>
      <c r="AN118" s="1363">
        <f t="shared" ca="1" si="35"/>
        <v>0</v>
      </c>
      <c r="AO118" s="1363">
        <f t="shared" ca="1" si="35"/>
        <v>0</v>
      </c>
      <c r="AP118" s="1363">
        <f t="shared" ca="1" si="35"/>
        <v>0</v>
      </c>
      <c r="AQ118" s="1363">
        <f t="shared" ca="1" si="35"/>
        <v>0</v>
      </c>
      <c r="AR118" s="1363">
        <f t="shared" ca="1" si="35"/>
        <v>0</v>
      </c>
      <c r="AS118" s="1363">
        <f t="shared" ca="1" si="35"/>
        <v>0</v>
      </c>
      <c r="AT118" s="1363">
        <f t="shared" ca="1" si="35"/>
        <v>0</v>
      </c>
      <c r="AU118" s="1363">
        <f t="shared" ca="1" si="35"/>
        <v>0</v>
      </c>
      <c r="AV118" s="1363">
        <f t="shared" ca="1" si="35"/>
        <v>0</v>
      </c>
      <c r="AW118" s="1363">
        <f t="shared" ca="1" si="35"/>
        <v>0</v>
      </c>
      <c r="AX118" s="1363">
        <f t="shared" ca="1" si="35"/>
        <v>0</v>
      </c>
    </row>
    <row r="119" spans="13:50">
      <c r="M119" s="1362" t="str">
        <f t="shared" ca="1" si="27"/>
        <v>MFLＧＤＣ仕掛在庫</v>
      </c>
      <c r="N119" s="1362" t="str">
        <f ca="1">VLOOKUP(テーブル3[[#This Row],[列3]],テーブル1[[#All],[機種・部品]:[シート]],2,FALSE)</f>
        <v>MLF・ピポット</v>
      </c>
      <c r="O119" s="1362" t="str">
        <f ca="1">VLOOKUP(テーブル3[[#This Row],[列3]],テーブル1[[#All],[機種・部品]:[参照セル]],3,FALSE)</f>
        <v>$F$140:$AL$189</v>
      </c>
      <c r="P119" s="1363">
        <f t="shared" si="29"/>
        <v>13</v>
      </c>
      <c r="Q119" s="1364" t="str">
        <f ca="1">IF(OFFSET(テーブル1[[#Headers],[機種・部品]],P119,0)=0,"",OFFSET(テーブル1[[#Headers],[機種・部品]],P119,0))</f>
        <v>MFL</v>
      </c>
      <c r="R119" s="1363" t="str">
        <f t="shared" si="30"/>
        <v>ＧＤＣ仕掛在庫</v>
      </c>
      <c r="S119" s="1365">
        <f t="shared" ca="1" si="28"/>
        <v>7576</v>
      </c>
      <c r="T119" s="1363">
        <f t="shared" ca="1" si="36"/>
        <v>63</v>
      </c>
      <c r="U119" s="1363">
        <f t="shared" ca="1" si="36"/>
        <v>63</v>
      </c>
      <c r="V119" s="1363">
        <f t="shared" ca="1" si="36"/>
        <v>63</v>
      </c>
      <c r="W119" s="1363">
        <f t="shared" ca="1" si="36"/>
        <v>63</v>
      </c>
      <c r="X119" s="1363">
        <f t="shared" ca="1" si="36"/>
        <v>63</v>
      </c>
      <c r="Y119" s="1363">
        <f t="shared" ca="1" si="36"/>
        <v>143</v>
      </c>
      <c r="Z119" s="1363">
        <f t="shared" ca="1" si="36"/>
        <v>223</v>
      </c>
      <c r="AA119" s="1363">
        <f t="shared" ca="1" si="36"/>
        <v>263</v>
      </c>
      <c r="AB119" s="1363">
        <f t="shared" ca="1" si="36"/>
        <v>263</v>
      </c>
      <c r="AC119" s="1363">
        <f t="shared" ca="1" si="36"/>
        <v>263</v>
      </c>
      <c r="AD119" s="1363">
        <f t="shared" ca="1" si="36"/>
        <v>283</v>
      </c>
      <c r="AE119" s="1363">
        <f t="shared" ca="1" si="36"/>
        <v>363</v>
      </c>
      <c r="AF119" s="1363">
        <f t="shared" ca="1" si="36"/>
        <v>383</v>
      </c>
      <c r="AG119" s="1363">
        <f t="shared" ca="1" si="36"/>
        <v>423</v>
      </c>
      <c r="AH119" s="1363">
        <f t="shared" ca="1" si="36"/>
        <v>442</v>
      </c>
      <c r="AI119" s="1363">
        <f t="shared" ca="1" si="36"/>
        <v>442</v>
      </c>
      <c r="AJ119" s="1363">
        <f t="shared" ca="1" si="35"/>
        <v>442</v>
      </c>
      <c r="AK119" s="1363">
        <f t="shared" ca="1" si="35"/>
        <v>402</v>
      </c>
      <c r="AL119" s="1363">
        <f t="shared" ca="1" si="35"/>
        <v>422</v>
      </c>
      <c r="AM119" s="1363">
        <f t="shared" ca="1" si="35"/>
        <v>382</v>
      </c>
      <c r="AN119" s="1363">
        <f t="shared" ca="1" si="35"/>
        <v>382</v>
      </c>
      <c r="AO119" s="1363">
        <f t="shared" ca="1" si="35"/>
        <v>322</v>
      </c>
      <c r="AP119" s="1363">
        <f t="shared" ca="1" si="35"/>
        <v>322</v>
      </c>
      <c r="AQ119" s="1363">
        <f t="shared" ca="1" si="35"/>
        <v>322</v>
      </c>
      <c r="AR119" s="1363">
        <f t="shared" ca="1" si="35"/>
        <v>242</v>
      </c>
      <c r="AS119" s="1363">
        <f t="shared" ca="1" si="35"/>
        <v>182</v>
      </c>
      <c r="AT119" s="1363">
        <f t="shared" ca="1" si="35"/>
        <v>162</v>
      </c>
      <c r="AU119" s="1363">
        <f t="shared" ca="1" si="35"/>
        <v>122</v>
      </c>
      <c r="AV119" s="1363">
        <f t="shared" ca="1" si="35"/>
        <v>22</v>
      </c>
      <c r="AW119" s="1363">
        <f t="shared" ca="1" si="35"/>
        <v>22</v>
      </c>
      <c r="AX119" s="1363">
        <f t="shared" ca="1" si="35"/>
        <v>22</v>
      </c>
    </row>
    <row r="120" spans="13:50">
      <c r="M120" s="1362" t="str">
        <f t="shared" ca="1" si="27"/>
        <v>MFLメーカー在庫</v>
      </c>
      <c r="N120" s="1362" t="str">
        <f ca="1">VLOOKUP(テーブル3[[#This Row],[列3]],テーブル1[[#All],[機種・部品]:[シート]],2,FALSE)</f>
        <v>MLF・ピポット</v>
      </c>
      <c r="O120" s="1362" t="str">
        <f ca="1">VLOOKUP(テーブル3[[#This Row],[列3]],テーブル1[[#All],[機種・部品]:[参照セル]],3,FALSE)</f>
        <v>$F$140:$AL$189</v>
      </c>
      <c r="P120" s="1363">
        <f t="shared" si="29"/>
        <v>13</v>
      </c>
      <c r="Q120" s="1364" t="str">
        <f ca="1">IF(OFFSET(テーブル1[[#Headers],[機種・部品]],P120,0)=0,"",OFFSET(テーブル1[[#Headers],[機種・部品]],P120,0))</f>
        <v>MFL</v>
      </c>
      <c r="R120" s="1363" t="str">
        <f t="shared" si="30"/>
        <v>メーカー在庫</v>
      </c>
      <c r="S120" s="1365">
        <f t="shared" ca="1" si="28"/>
        <v>7905</v>
      </c>
      <c r="T120" s="1363">
        <f t="shared" ca="1" si="36"/>
        <v>200</v>
      </c>
      <c r="U120" s="1363">
        <f t="shared" ca="1" si="36"/>
        <v>200</v>
      </c>
      <c r="V120" s="1363">
        <f t="shared" ca="1" si="36"/>
        <v>200</v>
      </c>
      <c r="W120" s="1363">
        <f t="shared" ca="1" si="36"/>
        <v>200</v>
      </c>
      <c r="X120" s="1363">
        <f t="shared" ca="1" si="36"/>
        <v>200</v>
      </c>
      <c r="Y120" s="1363">
        <f t="shared" ca="1" si="36"/>
        <v>120</v>
      </c>
      <c r="Z120" s="1363">
        <f t="shared" ca="1" si="36"/>
        <v>40</v>
      </c>
      <c r="AA120" s="1363">
        <f t="shared" ca="1" si="36"/>
        <v>120</v>
      </c>
      <c r="AB120" s="1363">
        <f t="shared" ca="1" si="36"/>
        <v>120</v>
      </c>
      <c r="AC120" s="1363">
        <f t="shared" ca="1" si="36"/>
        <v>120</v>
      </c>
      <c r="AD120" s="1363">
        <f t="shared" ca="1" si="36"/>
        <v>665</v>
      </c>
      <c r="AE120" s="1363">
        <f t="shared" ca="1" si="36"/>
        <v>585</v>
      </c>
      <c r="AF120" s="1363">
        <f t="shared" ca="1" si="36"/>
        <v>545</v>
      </c>
      <c r="AG120" s="1363">
        <f t="shared" ca="1" si="36"/>
        <v>505</v>
      </c>
      <c r="AH120" s="1363">
        <f t="shared" ca="1" si="36"/>
        <v>465</v>
      </c>
      <c r="AI120" s="1363">
        <f t="shared" ca="1" si="36"/>
        <v>465</v>
      </c>
      <c r="AJ120" s="1363">
        <f t="shared" ca="1" si="35"/>
        <v>465</v>
      </c>
      <c r="AK120" s="1363">
        <f t="shared" ca="1" si="35"/>
        <v>425</v>
      </c>
      <c r="AL120" s="1363">
        <f t="shared" ca="1" si="35"/>
        <v>385</v>
      </c>
      <c r="AM120" s="1363">
        <f t="shared" ca="1" si="35"/>
        <v>345</v>
      </c>
      <c r="AN120" s="1363">
        <f t="shared" ca="1" si="35"/>
        <v>305</v>
      </c>
      <c r="AO120" s="1363">
        <f t="shared" ca="1" si="35"/>
        <v>265</v>
      </c>
      <c r="AP120" s="1363">
        <f t="shared" ca="1" si="35"/>
        <v>265</v>
      </c>
      <c r="AQ120" s="1363">
        <f t="shared" ca="1" si="35"/>
        <v>265</v>
      </c>
      <c r="AR120" s="1363">
        <f t="shared" ca="1" si="35"/>
        <v>205</v>
      </c>
      <c r="AS120" s="1363">
        <f t="shared" ca="1" si="35"/>
        <v>145</v>
      </c>
      <c r="AT120" s="1363">
        <f t="shared" ca="1" si="35"/>
        <v>65</v>
      </c>
      <c r="AU120" s="1363">
        <f t="shared" ca="1" si="35"/>
        <v>5</v>
      </c>
      <c r="AV120" s="1363">
        <f t="shared" ca="1" si="35"/>
        <v>5</v>
      </c>
      <c r="AW120" s="1363">
        <f t="shared" ca="1" si="35"/>
        <v>5</v>
      </c>
      <c r="AX120" s="1363">
        <f t="shared" ca="1" si="35"/>
        <v>5</v>
      </c>
    </row>
    <row r="121" spans="13:50">
      <c r="M121" s="1362" t="str">
        <f t="shared" ca="1" si="27"/>
        <v>MFL鋳造領域在庫</v>
      </c>
      <c r="N121" s="1362" t="str">
        <f ca="1">VLOOKUP(テーブル3[[#This Row],[列3]],テーブル1[[#All],[機種・部品]:[シート]],2,FALSE)</f>
        <v>MLF・ピポット</v>
      </c>
      <c r="O121" s="1362" t="str">
        <f ca="1">VLOOKUP(テーブル3[[#This Row],[列3]],テーブル1[[#All],[機種・部品]:[参照セル]],3,FALSE)</f>
        <v>$F$140:$AL$189</v>
      </c>
      <c r="P121" s="1363">
        <f t="shared" si="29"/>
        <v>13</v>
      </c>
      <c r="Q121" s="1364" t="str">
        <f ca="1">IF(OFFSET(テーブル1[[#Headers],[機種・部品]],P121,0)=0,"",OFFSET(テーブル1[[#Headers],[機種・部品]],P121,0))</f>
        <v>MFL</v>
      </c>
      <c r="R121" s="1363" t="str">
        <f t="shared" si="30"/>
        <v>鋳造領域在庫</v>
      </c>
      <c r="S121" s="1365">
        <f t="shared" ca="1" si="28"/>
        <v>2930</v>
      </c>
      <c r="T121" s="1363">
        <f t="shared" ca="1" si="36"/>
        <v>116</v>
      </c>
      <c r="U121" s="1363">
        <f t="shared" ca="1" si="36"/>
        <v>116</v>
      </c>
      <c r="V121" s="1363">
        <f t="shared" ca="1" si="36"/>
        <v>116</v>
      </c>
      <c r="W121" s="1363">
        <f t="shared" ca="1" si="36"/>
        <v>116</v>
      </c>
      <c r="X121" s="1363">
        <f t="shared" ca="1" si="36"/>
        <v>116</v>
      </c>
      <c r="Y121" s="1363">
        <f t="shared" ca="1" si="36"/>
        <v>286</v>
      </c>
      <c r="Z121" s="1363">
        <f t="shared" ca="1" si="36"/>
        <v>496</v>
      </c>
      <c r="AA121" s="1363">
        <f t="shared" ca="1" si="36"/>
        <v>535</v>
      </c>
      <c r="AB121" s="1363">
        <f t="shared" ca="1" si="36"/>
        <v>521</v>
      </c>
      <c r="AC121" s="1363">
        <f t="shared" ca="1" si="36"/>
        <v>512</v>
      </c>
      <c r="AD121" s="1363">
        <f t="shared" ca="1" si="36"/>
        <v>0</v>
      </c>
      <c r="AE121" s="1363">
        <f t="shared" ca="1" si="36"/>
        <v>0</v>
      </c>
      <c r="AF121" s="1363">
        <f t="shared" ca="1" si="36"/>
        <v>0</v>
      </c>
      <c r="AG121" s="1363">
        <f t="shared" ca="1" si="36"/>
        <v>0</v>
      </c>
      <c r="AH121" s="1363">
        <f t="shared" ca="1" si="36"/>
        <v>0</v>
      </c>
      <c r="AI121" s="1363">
        <f t="shared" ca="1" si="36"/>
        <v>0</v>
      </c>
      <c r="AJ121" s="1363">
        <f t="shared" ca="1" si="35"/>
        <v>0</v>
      </c>
      <c r="AK121" s="1363">
        <f t="shared" ca="1" si="35"/>
        <v>0</v>
      </c>
      <c r="AL121" s="1363">
        <f t="shared" ca="1" si="35"/>
        <v>0</v>
      </c>
      <c r="AM121" s="1363">
        <f t="shared" ca="1" si="35"/>
        <v>0</v>
      </c>
      <c r="AN121" s="1363">
        <f t="shared" ca="1" si="35"/>
        <v>0</v>
      </c>
      <c r="AO121" s="1363">
        <f t="shared" ca="1" si="35"/>
        <v>0</v>
      </c>
      <c r="AP121" s="1363">
        <f t="shared" ca="1" si="35"/>
        <v>0</v>
      </c>
      <c r="AQ121" s="1363">
        <f t="shared" ca="1" si="35"/>
        <v>0</v>
      </c>
      <c r="AR121" s="1363">
        <f t="shared" ca="1" si="35"/>
        <v>0</v>
      </c>
      <c r="AS121" s="1363">
        <f t="shared" ca="1" si="35"/>
        <v>0</v>
      </c>
      <c r="AT121" s="1363">
        <f t="shared" ca="1" si="35"/>
        <v>0</v>
      </c>
      <c r="AU121" s="1363">
        <f t="shared" ca="1" si="35"/>
        <v>0</v>
      </c>
      <c r="AV121" s="1363">
        <f t="shared" ca="1" si="35"/>
        <v>0</v>
      </c>
      <c r="AW121" s="1363">
        <f t="shared" ca="1" si="35"/>
        <v>0</v>
      </c>
      <c r="AX121" s="1363">
        <f t="shared" ca="1" si="35"/>
        <v>0</v>
      </c>
    </row>
    <row r="122" spans="13:50">
      <c r="M122" s="1362" t="str">
        <f t="shared" ca="1" si="27"/>
        <v>MFL払出計画</v>
      </c>
      <c r="N122" s="1362" t="str">
        <f ca="1">VLOOKUP(テーブル3[[#This Row],[列3]],テーブル1[[#All],[機種・部品]:[シート]],2,FALSE)</f>
        <v>MLF・ピポット</v>
      </c>
      <c r="O122" s="1362" t="str">
        <f ca="1">VLOOKUP(テーブル3[[#This Row],[列3]],テーブル1[[#All],[機種・部品]:[参照セル]],3,FALSE)</f>
        <v>$F$140:$AL$189</v>
      </c>
      <c r="P122" s="1363">
        <f t="shared" si="29"/>
        <v>13</v>
      </c>
      <c r="Q122" s="1364" t="str">
        <f ca="1">IF(OFFSET(テーブル1[[#Headers],[機種・部品]],P122,0)=0,"",OFFSET(テーブル1[[#Headers],[機種・部品]],P122,0))</f>
        <v>MFL</v>
      </c>
      <c r="R122" s="1363" t="str">
        <f t="shared" si="30"/>
        <v>払出計画</v>
      </c>
      <c r="S122" s="1365">
        <f t="shared" ca="1" si="28"/>
        <v>920</v>
      </c>
      <c r="T122" s="1363">
        <f t="shared" ca="1" si="36"/>
        <v>0</v>
      </c>
      <c r="U122" s="1363">
        <f t="shared" ca="1" si="36"/>
        <v>0</v>
      </c>
      <c r="V122" s="1363">
        <f t="shared" ca="1" si="36"/>
        <v>0</v>
      </c>
      <c r="W122" s="1363">
        <f t="shared" ca="1" si="36"/>
        <v>0</v>
      </c>
      <c r="X122" s="1363">
        <f t="shared" ca="1" si="36"/>
        <v>0</v>
      </c>
      <c r="Y122" s="1363">
        <f t="shared" ca="1" si="36"/>
        <v>0</v>
      </c>
      <c r="Z122" s="1363">
        <f t="shared" ca="1" si="36"/>
        <v>0</v>
      </c>
      <c r="AA122" s="1363">
        <f t="shared" ca="1" si="36"/>
        <v>0</v>
      </c>
      <c r="AB122" s="1363">
        <f t="shared" ca="1" si="36"/>
        <v>0</v>
      </c>
      <c r="AC122" s="1363">
        <f t="shared" ca="1" si="36"/>
        <v>0</v>
      </c>
      <c r="AD122" s="1363">
        <f t="shared" ca="1" si="36"/>
        <v>0</v>
      </c>
      <c r="AE122" s="1363">
        <f t="shared" ca="1" si="36"/>
        <v>0</v>
      </c>
      <c r="AF122" s="1363">
        <f t="shared" ca="1" si="36"/>
        <v>40</v>
      </c>
      <c r="AG122" s="1363">
        <f t="shared" ca="1" si="36"/>
        <v>80</v>
      </c>
      <c r="AH122" s="1363">
        <f t="shared" ca="1" si="36"/>
        <v>80</v>
      </c>
      <c r="AI122" s="1363">
        <f t="shared" ca="1" si="36"/>
        <v>0</v>
      </c>
      <c r="AJ122" s="1363">
        <f t="shared" ca="1" si="35"/>
        <v>0</v>
      </c>
      <c r="AK122" s="1363">
        <f t="shared" ca="1" si="35"/>
        <v>80</v>
      </c>
      <c r="AL122" s="1363">
        <f t="shared" ca="1" si="35"/>
        <v>80</v>
      </c>
      <c r="AM122" s="1363">
        <f t="shared" ca="1" si="35"/>
        <v>80</v>
      </c>
      <c r="AN122" s="1363">
        <f t="shared" ca="1" si="35"/>
        <v>80</v>
      </c>
      <c r="AO122" s="1363">
        <f t="shared" ca="1" si="35"/>
        <v>80</v>
      </c>
      <c r="AP122" s="1363">
        <f t="shared" ca="1" si="35"/>
        <v>0</v>
      </c>
      <c r="AQ122" s="1363">
        <f t="shared" ca="1" si="35"/>
        <v>0</v>
      </c>
      <c r="AR122" s="1363">
        <f t="shared" ca="1" si="35"/>
        <v>80</v>
      </c>
      <c r="AS122" s="1363">
        <f t="shared" ca="1" si="35"/>
        <v>80</v>
      </c>
      <c r="AT122" s="1363">
        <f t="shared" ca="1" si="35"/>
        <v>80</v>
      </c>
      <c r="AU122" s="1363">
        <f t="shared" ca="1" si="35"/>
        <v>80</v>
      </c>
      <c r="AV122" s="1363">
        <f t="shared" ca="1" si="35"/>
        <v>0</v>
      </c>
      <c r="AW122" s="1363">
        <f t="shared" ca="1" si="35"/>
        <v>0</v>
      </c>
      <c r="AX122" s="1363">
        <f t="shared" ca="1" si="35"/>
        <v>0</v>
      </c>
    </row>
    <row r="123" spans="13:50">
      <c r="M123" s="1362" t="str">
        <f t="shared" ca="1" si="27"/>
        <v>MLM_HP仕上げ計画</v>
      </c>
      <c r="N123" s="1362" t="str">
        <f ca="1">VLOOKUP(テーブル3[[#This Row],[列3]],テーブル1[[#All],[機種・部品]:[シート]],2,FALSE)</f>
        <v>MLM_HP・SWA</v>
      </c>
      <c r="O123" s="1362" t="str">
        <f ca="1">VLOOKUP(テーブル3[[#This Row],[列3]],テーブル1[[#All],[機種・部品]:[参照セル]],3,FALSE)</f>
        <v>$F$140:$AL$188</v>
      </c>
      <c r="P123" s="1363">
        <f t="shared" si="29"/>
        <v>14</v>
      </c>
      <c r="Q123" s="1364" t="str">
        <f ca="1">IF(OFFSET(テーブル1[[#Headers],[機種・部品]],P123,0)=0,"",OFFSET(テーブル1[[#Headers],[機種・部品]],P123,0))</f>
        <v>MLM_HP</v>
      </c>
      <c r="R123" s="1363" t="str">
        <f t="shared" si="30"/>
        <v>仕上げ計画</v>
      </c>
      <c r="S123" s="1365">
        <f t="shared" ca="1" si="28"/>
        <v>252</v>
      </c>
      <c r="T123" s="1363">
        <f t="shared" ca="1" si="36"/>
        <v>0</v>
      </c>
      <c r="U123" s="1363">
        <f t="shared" ca="1" si="36"/>
        <v>0</v>
      </c>
      <c r="V123" s="1363">
        <f t="shared" ca="1" si="36"/>
        <v>0</v>
      </c>
      <c r="W123" s="1363">
        <f t="shared" ca="1" si="36"/>
        <v>0</v>
      </c>
      <c r="X123" s="1363">
        <f t="shared" ca="1" si="36"/>
        <v>0</v>
      </c>
      <c r="Y123" s="1363">
        <f t="shared" ca="1" si="36"/>
        <v>108</v>
      </c>
      <c r="Z123" s="1363">
        <f t="shared" ca="1" si="36"/>
        <v>72</v>
      </c>
      <c r="AA123" s="1363">
        <f t="shared" ca="1" si="36"/>
        <v>72</v>
      </c>
      <c r="AB123" s="1363">
        <f t="shared" ca="1" si="36"/>
        <v>0</v>
      </c>
      <c r="AC123" s="1363">
        <f t="shared" ca="1" si="36"/>
        <v>0</v>
      </c>
      <c r="AD123" s="1363">
        <f t="shared" ca="1" si="36"/>
        <v>0</v>
      </c>
      <c r="AE123" s="1363">
        <f t="shared" ca="1" si="36"/>
        <v>0</v>
      </c>
      <c r="AF123" s="1363">
        <f t="shared" ca="1" si="36"/>
        <v>0</v>
      </c>
      <c r="AG123" s="1363">
        <f t="shared" ca="1" si="36"/>
        <v>0</v>
      </c>
      <c r="AH123" s="1363">
        <f t="shared" ca="1" si="36"/>
        <v>0</v>
      </c>
      <c r="AI123" s="1363">
        <f t="shared" ca="1" si="36"/>
        <v>0</v>
      </c>
      <c r="AJ123" s="1363">
        <f t="shared" ca="1" si="35"/>
        <v>0</v>
      </c>
      <c r="AK123" s="1363">
        <f t="shared" ca="1" si="35"/>
        <v>0</v>
      </c>
      <c r="AL123" s="1363">
        <f t="shared" ca="1" si="35"/>
        <v>0</v>
      </c>
      <c r="AM123" s="1363">
        <f t="shared" ca="1" si="35"/>
        <v>0</v>
      </c>
      <c r="AN123" s="1363">
        <f t="shared" ca="1" si="35"/>
        <v>0</v>
      </c>
      <c r="AO123" s="1363">
        <f t="shared" ca="1" si="35"/>
        <v>0</v>
      </c>
      <c r="AP123" s="1363">
        <f t="shared" ca="1" si="35"/>
        <v>0</v>
      </c>
      <c r="AQ123" s="1363">
        <f t="shared" ca="1" si="35"/>
        <v>0</v>
      </c>
      <c r="AR123" s="1363">
        <f t="shared" ca="1" si="35"/>
        <v>0</v>
      </c>
      <c r="AS123" s="1363">
        <f t="shared" ca="1" si="35"/>
        <v>0</v>
      </c>
      <c r="AT123" s="1363">
        <f t="shared" ca="1" si="35"/>
        <v>0</v>
      </c>
      <c r="AU123" s="1363">
        <f t="shared" ca="1" si="35"/>
        <v>0</v>
      </c>
      <c r="AV123" s="1363">
        <f t="shared" ca="1" si="35"/>
        <v>0</v>
      </c>
      <c r="AW123" s="1363">
        <f t="shared" ca="1" si="35"/>
        <v>0</v>
      </c>
      <c r="AX123" s="1363">
        <f t="shared" ca="1" si="35"/>
        <v>0</v>
      </c>
    </row>
    <row r="124" spans="13:50">
      <c r="M124" s="1362" t="str">
        <f t="shared" ca="1" si="27"/>
        <v>MLM_HP仕上げ合格</v>
      </c>
      <c r="N124" s="1362" t="str">
        <f ca="1">VLOOKUP(テーブル3[[#This Row],[列3]],テーブル1[[#All],[機種・部品]:[シート]],2,FALSE)</f>
        <v>MLM_HP・SWA</v>
      </c>
      <c r="O124" s="1362" t="str">
        <f ca="1">VLOOKUP(テーブル3[[#This Row],[列3]],テーブル1[[#All],[機種・部品]:[参照セル]],3,FALSE)</f>
        <v>$F$140:$AL$188</v>
      </c>
      <c r="P124" s="1363">
        <f t="shared" si="29"/>
        <v>14</v>
      </c>
      <c r="Q124" s="1364" t="str">
        <f ca="1">IF(OFFSET(テーブル1[[#Headers],[機種・部品]],P124,0)=0,"",OFFSET(テーブル1[[#Headers],[機種・部品]],P124,0))</f>
        <v>MLM_HP</v>
      </c>
      <c r="R124" s="1363" t="str">
        <f t="shared" si="30"/>
        <v>仕上げ合格</v>
      </c>
      <c r="S124" s="1365">
        <f t="shared" ca="1" si="28"/>
        <v>216</v>
      </c>
      <c r="T124" s="1363">
        <f t="shared" ca="1" si="36"/>
        <v>0</v>
      </c>
      <c r="U124" s="1363">
        <f t="shared" ca="1" si="36"/>
        <v>0</v>
      </c>
      <c r="V124" s="1363">
        <f t="shared" ca="1" si="36"/>
        <v>0</v>
      </c>
      <c r="W124" s="1363">
        <f t="shared" ca="1" si="36"/>
        <v>0</v>
      </c>
      <c r="X124" s="1363">
        <f t="shared" ca="1" si="36"/>
        <v>0</v>
      </c>
      <c r="Y124" s="1363">
        <f t="shared" ca="1" si="36"/>
        <v>72</v>
      </c>
      <c r="Z124" s="1363">
        <f t="shared" ca="1" si="36"/>
        <v>72</v>
      </c>
      <c r="AA124" s="1363">
        <f t="shared" ca="1" si="36"/>
        <v>72</v>
      </c>
      <c r="AB124" s="1363">
        <f t="shared" ca="1" si="36"/>
        <v>0</v>
      </c>
      <c r="AC124" s="1363">
        <f t="shared" ca="1" si="36"/>
        <v>0</v>
      </c>
      <c r="AD124" s="1363">
        <f t="shared" ca="1" si="36"/>
        <v>0</v>
      </c>
      <c r="AE124" s="1363">
        <f t="shared" ca="1" si="36"/>
        <v>0</v>
      </c>
      <c r="AF124" s="1363">
        <f t="shared" ca="1" si="36"/>
        <v>0</v>
      </c>
      <c r="AG124" s="1363">
        <f t="shared" ca="1" si="36"/>
        <v>0</v>
      </c>
      <c r="AH124" s="1363">
        <f t="shared" ca="1" si="36"/>
        <v>0</v>
      </c>
      <c r="AI124" s="1363">
        <f t="shared" ca="1" si="36"/>
        <v>0</v>
      </c>
      <c r="AJ124" s="1363">
        <f t="shared" ca="1" si="35"/>
        <v>0</v>
      </c>
      <c r="AK124" s="1363">
        <f t="shared" ca="1" si="35"/>
        <v>0</v>
      </c>
      <c r="AL124" s="1363">
        <f t="shared" ca="1" si="35"/>
        <v>0</v>
      </c>
      <c r="AM124" s="1363">
        <f t="shared" ca="1" si="35"/>
        <v>0</v>
      </c>
      <c r="AN124" s="1363">
        <f t="shared" ca="1" si="35"/>
        <v>0</v>
      </c>
      <c r="AO124" s="1363">
        <f t="shared" ca="1" si="35"/>
        <v>0</v>
      </c>
      <c r="AP124" s="1363">
        <f t="shared" ca="1" si="35"/>
        <v>0</v>
      </c>
      <c r="AQ124" s="1363">
        <f t="shared" ca="1" si="35"/>
        <v>0</v>
      </c>
      <c r="AR124" s="1363">
        <f t="shared" ca="1" si="35"/>
        <v>0</v>
      </c>
      <c r="AS124" s="1363">
        <f t="shared" ca="1" si="35"/>
        <v>0</v>
      </c>
      <c r="AT124" s="1363">
        <f t="shared" ca="1" si="35"/>
        <v>0</v>
      </c>
      <c r="AU124" s="1363">
        <f t="shared" ca="1" si="35"/>
        <v>0</v>
      </c>
      <c r="AV124" s="1363">
        <f t="shared" ca="1" si="35"/>
        <v>0</v>
      </c>
      <c r="AW124" s="1363">
        <f t="shared" ca="1" si="35"/>
        <v>0</v>
      </c>
      <c r="AX124" s="1363">
        <f t="shared" ca="1" si="35"/>
        <v>0</v>
      </c>
    </row>
    <row r="125" spans="13:50">
      <c r="M125" s="1362" t="str">
        <f t="shared" ca="1" si="27"/>
        <v>MLM_HP良品計画</v>
      </c>
      <c r="N125" s="1362" t="str">
        <f ca="1">VLOOKUP(テーブル3[[#This Row],[列3]],テーブル1[[#All],[機種・部品]:[シート]],2,FALSE)</f>
        <v>MLM_HP・SWA</v>
      </c>
      <c r="O125" s="1362" t="str">
        <f ca="1">VLOOKUP(テーブル3[[#This Row],[列3]],テーブル1[[#All],[機種・部品]:[参照セル]],3,FALSE)</f>
        <v>$F$140:$AL$188</v>
      </c>
      <c r="P125" s="1363">
        <f t="shared" si="29"/>
        <v>14</v>
      </c>
      <c r="Q125" s="1364" t="str">
        <f ca="1">IF(OFFSET(テーブル1[[#Headers],[機種・部品]],P125,0)=0,"",OFFSET(テーブル1[[#Headers],[機種・部品]],P125,0))</f>
        <v>MLM_HP</v>
      </c>
      <c r="R125" s="1363" t="str">
        <f t="shared" si="30"/>
        <v>良品計画</v>
      </c>
      <c r="S125" s="1365">
        <f t="shared" ca="1" si="28"/>
        <v>260</v>
      </c>
      <c r="T125" s="1363">
        <f t="shared" ca="1" si="36"/>
        <v>0</v>
      </c>
      <c r="U125" s="1363">
        <f t="shared" ca="1" si="36"/>
        <v>0</v>
      </c>
      <c r="V125" s="1363">
        <f t="shared" ca="1" si="36"/>
        <v>0</v>
      </c>
      <c r="W125" s="1363">
        <f t="shared" ca="1" si="36"/>
        <v>0</v>
      </c>
      <c r="X125" s="1363">
        <f t="shared" ca="1" si="36"/>
        <v>0</v>
      </c>
      <c r="Y125" s="1363">
        <f t="shared" ca="1" si="36"/>
        <v>0</v>
      </c>
      <c r="Z125" s="1363">
        <f t="shared" ca="1" si="36"/>
        <v>0</v>
      </c>
      <c r="AA125" s="1363">
        <f t="shared" ca="1" si="36"/>
        <v>0</v>
      </c>
      <c r="AB125" s="1363">
        <f t="shared" ca="1" si="36"/>
        <v>0</v>
      </c>
      <c r="AC125" s="1363">
        <f t="shared" ca="1" si="36"/>
        <v>0</v>
      </c>
      <c r="AD125" s="1363">
        <f t="shared" ca="1" si="36"/>
        <v>0</v>
      </c>
      <c r="AE125" s="1363">
        <f t="shared" ca="1" si="36"/>
        <v>0</v>
      </c>
      <c r="AF125" s="1363">
        <f t="shared" ca="1" si="36"/>
        <v>0</v>
      </c>
      <c r="AG125" s="1363">
        <f t="shared" ca="1" si="36"/>
        <v>0</v>
      </c>
      <c r="AH125" s="1363">
        <f t="shared" ca="1" si="36"/>
        <v>0</v>
      </c>
      <c r="AI125" s="1363">
        <f t="shared" ca="1" si="36"/>
        <v>0</v>
      </c>
      <c r="AJ125" s="1363">
        <f t="shared" ca="1" si="35"/>
        <v>0</v>
      </c>
      <c r="AK125" s="1363">
        <f t="shared" ca="1" si="35"/>
        <v>160</v>
      </c>
      <c r="AL125" s="1363">
        <f t="shared" ca="1" si="35"/>
        <v>100</v>
      </c>
      <c r="AM125" s="1363">
        <f t="shared" ca="1" si="35"/>
        <v>0</v>
      </c>
      <c r="AN125" s="1363">
        <f t="shared" ca="1" si="35"/>
        <v>0</v>
      </c>
      <c r="AO125" s="1363">
        <f t="shared" ca="1" si="35"/>
        <v>0</v>
      </c>
      <c r="AP125" s="1363">
        <f t="shared" ca="1" si="35"/>
        <v>0</v>
      </c>
      <c r="AQ125" s="1363">
        <f t="shared" ca="1" si="35"/>
        <v>0</v>
      </c>
      <c r="AR125" s="1363">
        <f t="shared" ca="1" si="35"/>
        <v>0</v>
      </c>
      <c r="AS125" s="1363">
        <f t="shared" ca="1" si="35"/>
        <v>0</v>
      </c>
      <c r="AT125" s="1363">
        <f t="shared" ca="1" si="35"/>
        <v>0</v>
      </c>
      <c r="AU125" s="1363">
        <f t="shared" ca="1" si="35"/>
        <v>0</v>
      </c>
      <c r="AV125" s="1363">
        <f t="shared" ca="1" si="35"/>
        <v>0</v>
      </c>
      <c r="AW125" s="1363">
        <f t="shared" ca="1" si="35"/>
        <v>0</v>
      </c>
      <c r="AX125" s="1363">
        <f t="shared" ca="1" si="35"/>
        <v>0</v>
      </c>
    </row>
    <row r="126" spans="13:50">
      <c r="M126" s="1362" t="str">
        <f t="shared" ca="1" si="27"/>
        <v>MLM_HP良品実績</v>
      </c>
      <c r="N126" s="1362" t="str">
        <f ca="1">VLOOKUP(テーブル3[[#This Row],[列3]],テーブル1[[#All],[機種・部品]:[シート]],2,FALSE)</f>
        <v>MLM_HP・SWA</v>
      </c>
      <c r="O126" s="1362" t="str">
        <f ca="1">VLOOKUP(テーブル3[[#This Row],[列3]],テーブル1[[#All],[機種・部品]:[参照セル]],3,FALSE)</f>
        <v>$F$140:$AL$188</v>
      </c>
      <c r="P126" s="1363">
        <f t="shared" si="29"/>
        <v>14</v>
      </c>
      <c r="Q126" s="1364" t="str">
        <f ca="1">IF(OFFSET(テーブル1[[#Headers],[機種・部品]],P126,0)=0,"",OFFSET(テーブル1[[#Headers],[機種・部品]],P126,0))</f>
        <v>MLM_HP</v>
      </c>
      <c r="R126" s="1363" t="str">
        <f t="shared" si="30"/>
        <v>良品実績</v>
      </c>
      <c r="S126" s="1365">
        <f t="shared" ca="1" si="28"/>
        <v>159</v>
      </c>
      <c r="T126" s="1363">
        <f t="shared" ca="1" si="36"/>
        <v>0</v>
      </c>
      <c r="U126" s="1363">
        <f t="shared" ca="1" si="36"/>
        <v>0</v>
      </c>
      <c r="V126" s="1363">
        <f t="shared" ca="1" si="36"/>
        <v>0</v>
      </c>
      <c r="W126" s="1363">
        <f t="shared" ca="1" si="36"/>
        <v>0</v>
      </c>
      <c r="X126" s="1363">
        <f t="shared" ca="1" si="36"/>
        <v>0</v>
      </c>
      <c r="Y126" s="1363">
        <f t="shared" ca="1" si="36"/>
        <v>0</v>
      </c>
      <c r="Z126" s="1363">
        <f t="shared" ca="1" si="36"/>
        <v>0</v>
      </c>
      <c r="AA126" s="1363">
        <f t="shared" ca="1" si="36"/>
        <v>0</v>
      </c>
      <c r="AB126" s="1363">
        <f t="shared" ca="1" si="36"/>
        <v>0</v>
      </c>
      <c r="AC126" s="1363">
        <f t="shared" ca="1" si="36"/>
        <v>0</v>
      </c>
      <c r="AD126" s="1363">
        <f t="shared" ca="1" si="36"/>
        <v>0</v>
      </c>
      <c r="AE126" s="1363">
        <f t="shared" ca="1" si="36"/>
        <v>0</v>
      </c>
      <c r="AF126" s="1363">
        <f t="shared" ca="1" si="36"/>
        <v>0</v>
      </c>
      <c r="AG126" s="1363">
        <f t="shared" ca="1" si="36"/>
        <v>0</v>
      </c>
      <c r="AH126" s="1363">
        <f t="shared" ca="1" si="36"/>
        <v>0</v>
      </c>
      <c r="AI126" s="1363">
        <f t="shared" ca="1" si="36"/>
        <v>0</v>
      </c>
      <c r="AJ126" s="1363">
        <f t="shared" ca="1" si="35"/>
        <v>0</v>
      </c>
      <c r="AK126" s="1363">
        <f t="shared" ca="1" si="35"/>
        <v>41</v>
      </c>
      <c r="AL126" s="1363">
        <f t="shared" ca="1" si="35"/>
        <v>120</v>
      </c>
      <c r="AM126" s="1363">
        <f t="shared" ca="1" si="35"/>
        <v>-2</v>
      </c>
      <c r="AN126" s="1363">
        <f t="shared" ca="1" si="35"/>
        <v>0</v>
      </c>
      <c r="AO126" s="1363">
        <f t="shared" ca="1" si="35"/>
        <v>0</v>
      </c>
      <c r="AP126" s="1363">
        <f t="shared" ca="1" si="35"/>
        <v>0</v>
      </c>
      <c r="AQ126" s="1363">
        <f t="shared" ca="1" si="35"/>
        <v>0</v>
      </c>
      <c r="AR126" s="1363">
        <f t="shared" ca="1" si="35"/>
        <v>0</v>
      </c>
      <c r="AS126" s="1363">
        <f t="shared" ca="1" si="35"/>
        <v>0</v>
      </c>
      <c r="AT126" s="1363">
        <f t="shared" ca="1" si="35"/>
        <v>0</v>
      </c>
      <c r="AU126" s="1363">
        <f t="shared" ca="1" si="35"/>
        <v>0</v>
      </c>
      <c r="AV126" s="1363">
        <f t="shared" ca="1" si="35"/>
        <v>0</v>
      </c>
      <c r="AW126" s="1363">
        <f t="shared" ca="1" si="35"/>
        <v>0</v>
      </c>
      <c r="AX126" s="1363">
        <f t="shared" ca="1" si="35"/>
        <v>0</v>
      </c>
    </row>
    <row r="127" spans="13:50">
      <c r="M127" s="1362" t="str">
        <f t="shared" ca="1" si="27"/>
        <v>MLM_HP完成品在庫</v>
      </c>
      <c r="N127" s="1362" t="str">
        <f ca="1">VLOOKUP(テーブル3[[#This Row],[列3]],テーブル1[[#All],[機種・部品]:[シート]],2,FALSE)</f>
        <v>MLM_HP・SWA</v>
      </c>
      <c r="O127" s="1362" t="str">
        <f ca="1">VLOOKUP(テーブル3[[#This Row],[列3]],テーブル1[[#All],[機種・部品]:[参照セル]],3,FALSE)</f>
        <v>$F$140:$AL$188</v>
      </c>
      <c r="P127" s="1363">
        <f t="shared" si="29"/>
        <v>14</v>
      </c>
      <c r="Q127" s="1364" t="str">
        <f ca="1">IF(OFFSET(テーブル1[[#Headers],[機種・部品]],P127,0)=0,"",OFFSET(テーブル1[[#Headers],[機種・部品]],P127,0))</f>
        <v>MLM_HP</v>
      </c>
      <c r="R127" s="1363" t="str">
        <f t="shared" si="30"/>
        <v>完成品在庫</v>
      </c>
      <c r="S127" s="1365">
        <f t="shared" ca="1" si="28"/>
        <v>36</v>
      </c>
      <c r="T127" s="1363">
        <f t="shared" ca="1" si="36"/>
        <v>0</v>
      </c>
      <c r="U127" s="1363">
        <f t="shared" ca="1" si="36"/>
        <v>0</v>
      </c>
      <c r="V127" s="1363">
        <f t="shared" ca="1" si="36"/>
        <v>0</v>
      </c>
      <c r="W127" s="1363">
        <f t="shared" ca="1" si="36"/>
        <v>0</v>
      </c>
      <c r="X127" s="1363">
        <f t="shared" ca="1" si="36"/>
        <v>0</v>
      </c>
      <c r="Y127" s="1363">
        <f t="shared" ca="1" si="36"/>
        <v>36</v>
      </c>
      <c r="Z127" s="1363">
        <f t="shared" ca="1" si="36"/>
        <v>0</v>
      </c>
      <c r="AA127" s="1363">
        <f t="shared" ca="1" si="36"/>
        <v>0</v>
      </c>
      <c r="AB127" s="1363">
        <f t="shared" ca="1" si="36"/>
        <v>0</v>
      </c>
      <c r="AC127" s="1363">
        <f t="shared" ca="1" si="36"/>
        <v>0</v>
      </c>
      <c r="AD127" s="1363">
        <f t="shared" ca="1" si="36"/>
        <v>0</v>
      </c>
      <c r="AE127" s="1363">
        <f t="shared" ca="1" si="36"/>
        <v>0</v>
      </c>
      <c r="AF127" s="1363">
        <f t="shared" ca="1" si="36"/>
        <v>0</v>
      </c>
      <c r="AG127" s="1363">
        <f t="shared" ca="1" si="36"/>
        <v>0</v>
      </c>
      <c r="AH127" s="1363">
        <f t="shared" ca="1" si="36"/>
        <v>0</v>
      </c>
      <c r="AI127" s="1363">
        <f t="shared" ca="1" si="36"/>
        <v>0</v>
      </c>
      <c r="AJ127" s="1363">
        <f t="shared" ca="1" si="35"/>
        <v>0</v>
      </c>
      <c r="AK127" s="1363">
        <f t="shared" ca="1" si="35"/>
        <v>0</v>
      </c>
      <c r="AL127" s="1363">
        <f t="shared" ca="1" si="35"/>
        <v>0</v>
      </c>
      <c r="AM127" s="1363">
        <f t="shared" ca="1" si="35"/>
        <v>0</v>
      </c>
      <c r="AN127" s="1363">
        <f t="shared" ca="1" si="35"/>
        <v>0</v>
      </c>
      <c r="AO127" s="1363">
        <f t="shared" ca="1" si="35"/>
        <v>0</v>
      </c>
      <c r="AP127" s="1363">
        <f t="shared" ca="1" si="35"/>
        <v>0</v>
      </c>
      <c r="AQ127" s="1363">
        <f t="shared" ca="1" si="35"/>
        <v>0</v>
      </c>
      <c r="AR127" s="1363">
        <f t="shared" ca="1" si="35"/>
        <v>0</v>
      </c>
      <c r="AS127" s="1363">
        <f t="shared" ca="1" si="35"/>
        <v>0</v>
      </c>
      <c r="AT127" s="1363">
        <f t="shared" ca="1" si="35"/>
        <v>0</v>
      </c>
      <c r="AU127" s="1363">
        <f t="shared" ca="1" si="35"/>
        <v>0</v>
      </c>
      <c r="AV127" s="1363">
        <f t="shared" ca="1" si="35"/>
        <v>0</v>
      </c>
      <c r="AW127" s="1363">
        <f t="shared" ca="1" si="35"/>
        <v>0</v>
      </c>
      <c r="AX127" s="1363">
        <f t="shared" ca="1" si="35"/>
        <v>0</v>
      </c>
    </row>
    <row r="128" spans="13:50">
      <c r="M128" s="1362" t="str">
        <f t="shared" ca="1" si="27"/>
        <v>MLM_HPＧＤＣ仕掛在庫</v>
      </c>
      <c r="N128" s="1362" t="str">
        <f ca="1">VLOOKUP(テーブル3[[#This Row],[列3]],テーブル1[[#All],[機種・部品]:[シート]],2,FALSE)</f>
        <v>MLM_HP・SWA</v>
      </c>
      <c r="O128" s="1362" t="str">
        <f ca="1">VLOOKUP(テーブル3[[#This Row],[列3]],テーブル1[[#All],[機種・部品]:[参照セル]],3,FALSE)</f>
        <v>$F$140:$AL$188</v>
      </c>
      <c r="P128" s="1363">
        <f t="shared" si="29"/>
        <v>14</v>
      </c>
      <c r="Q128" s="1364" t="str">
        <f ca="1">IF(OFFSET(テーブル1[[#Headers],[機種・部品]],P128,0)=0,"",OFFSET(テーブル1[[#Headers],[機種・部品]],P128,0))</f>
        <v>MLM_HP</v>
      </c>
      <c r="R128" s="1363" t="str">
        <f t="shared" si="30"/>
        <v>ＧＤＣ仕掛在庫</v>
      </c>
      <c r="S128" s="1365">
        <f t="shared" ca="1" si="28"/>
        <v>13789</v>
      </c>
      <c r="T128" s="1363">
        <f t="shared" ca="1" si="36"/>
        <v>619</v>
      </c>
      <c r="U128" s="1363">
        <f t="shared" ca="1" si="36"/>
        <v>619</v>
      </c>
      <c r="V128" s="1363">
        <f t="shared" ca="1" si="36"/>
        <v>619</v>
      </c>
      <c r="W128" s="1363">
        <f t="shared" ca="1" si="36"/>
        <v>619</v>
      </c>
      <c r="X128" s="1363">
        <f t="shared" ca="1" si="36"/>
        <v>619</v>
      </c>
      <c r="Y128" s="1363">
        <f t="shared" ca="1" si="36"/>
        <v>547</v>
      </c>
      <c r="Z128" s="1363">
        <f t="shared" ca="1" si="36"/>
        <v>475</v>
      </c>
      <c r="AA128" s="1363">
        <f t="shared" ca="1" si="36"/>
        <v>403</v>
      </c>
      <c r="AB128" s="1363">
        <f t="shared" ca="1" si="36"/>
        <v>403</v>
      </c>
      <c r="AC128" s="1363">
        <f t="shared" ca="1" si="36"/>
        <v>403</v>
      </c>
      <c r="AD128" s="1363">
        <f t="shared" ca="1" si="36"/>
        <v>403</v>
      </c>
      <c r="AE128" s="1363">
        <f t="shared" ca="1" si="36"/>
        <v>403</v>
      </c>
      <c r="AF128" s="1363">
        <f t="shared" ca="1" si="36"/>
        <v>403</v>
      </c>
      <c r="AG128" s="1363">
        <f t="shared" ca="1" si="36"/>
        <v>403</v>
      </c>
      <c r="AH128" s="1363">
        <f t="shared" ca="1" si="36"/>
        <v>403</v>
      </c>
      <c r="AI128" s="1363">
        <f t="shared" ca="1" si="36"/>
        <v>403</v>
      </c>
      <c r="AJ128" s="1363">
        <f t="shared" ca="1" si="35"/>
        <v>403</v>
      </c>
      <c r="AK128" s="1363">
        <f t="shared" ca="1" si="35"/>
        <v>403</v>
      </c>
      <c r="AL128" s="1363">
        <f t="shared" ca="1" si="35"/>
        <v>403</v>
      </c>
      <c r="AM128" s="1363">
        <f t="shared" ca="1" si="35"/>
        <v>403</v>
      </c>
      <c r="AN128" s="1363">
        <f t="shared" ca="1" si="35"/>
        <v>403</v>
      </c>
      <c r="AO128" s="1363">
        <f t="shared" ca="1" si="35"/>
        <v>403</v>
      </c>
      <c r="AP128" s="1363">
        <f t="shared" ca="1" si="35"/>
        <v>403</v>
      </c>
      <c r="AQ128" s="1363">
        <f t="shared" ca="1" si="35"/>
        <v>403</v>
      </c>
      <c r="AR128" s="1363">
        <f t="shared" ca="1" si="35"/>
        <v>403</v>
      </c>
      <c r="AS128" s="1363">
        <f t="shared" ca="1" si="35"/>
        <v>403</v>
      </c>
      <c r="AT128" s="1363">
        <f t="shared" ca="1" si="35"/>
        <v>403</v>
      </c>
      <c r="AU128" s="1363">
        <f t="shared" ca="1" si="35"/>
        <v>403</v>
      </c>
      <c r="AV128" s="1363">
        <f t="shared" ca="1" si="35"/>
        <v>403</v>
      </c>
      <c r="AW128" s="1363">
        <f t="shared" ca="1" si="35"/>
        <v>403</v>
      </c>
      <c r="AX128" s="1363">
        <f t="shared" ca="1" si="35"/>
        <v>403</v>
      </c>
    </row>
    <row r="129" spans="13:50">
      <c r="M129" s="1362" t="str">
        <f t="shared" ca="1" si="27"/>
        <v>MLM_HPメーカー在庫</v>
      </c>
      <c r="N129" s="1362" t="str">
        <f ca="1">VLOOKUP(テーブル3[[#This Row],[列3]],テーブル1[[#All],[機種・部品]:[シート]],2,FALSE)</f>
        <v>MLM_HP・SWA</v>
      </c>
      <c r="O129" s="1362" t="str">
        <f ca="1">VLOOKUP(テーブル3[[#This Row],[列3]],テーブル1[[#All],[機種・部品]:[参照セル]],3,FALSE)</f>
        <v>$F$140:$AL$188</v>
      </c>
      <c r="P129" s="1363">
        <f t="shared" si="29"/>
        <v>14</v>
      </c>
      <c r="Q129" s="1364" t="str">
        <f ca="1">IF(OFFSET(テーブル1[[#Headers],[機種・部品]],P129,0)=0,"",OFFSET(テーブル1[[#Headers],[機種・部品]],P129,0))</f>
        <v>MLM_HP</v>
      </c>
      <c r="R129" s="1363" t="str">
        <f t="shared" si="30"/>
        <v>メーカー在庫</v>
      </c>
      <c r="S129" s="1365">
        <f t="shared" ca="1" si="28"/>
        <v>0</v>
      </c>
      <c r="T129" s="1363">
        <f t="shared" ca="1" si="36"/>
        <v>0</v>
      </c>
      <c r="U129" s="1363">
        <f t="shared" ca="1" si="36"/>
        <v>0</v>
      </c>
      <c r="V129" s="1363">
        <f t="shared" ca="1" si="36"/>
        <v>0</v>
      </c>
      <c r="W129" s="1363">
        <f t="shared" ca="1" si="36"/>
        <v>0</v>
      </c>
      <c r="X129" s="1363">
        <f t="shared" ca="1" si="36"/>
        <v>0</v>
      </c>
      <c r="Y129" s="1363">
        <f t="shared" ca="1" si="36"/>
        <v>0</v>
      </c>
      <c r="Z129" s="1363">
        <f t="shared" ca="1" si="36"/>
        <v>0</v>
      </c>
      <c r="AA129" s="1363">
        <f t="shared" ca="1" si="36"/>
        <v>0</v>
      </c>
      <c r="AB129" s="1363">
        <f t="shared" ca="1" si="36"/>
        <v>0</v>
      </c>
      <c r="AC129" s="1363">
        <f t="shared" ca="1" si="36"/>
        <v>0</v>
      </c>
      <c r="AD129" s="1363">
        <f t="shared" ca="1" si="36"/>
        <v>0</v>
      </c>
      <c r="AE129" s="1363">
        <f t="shared" ca="1" si="36"/>
        <v>0</v>
      </c>
      <c r="AF129" s="1363">
        <f t="shared" ca="1" si="36"/>
        <v>0</v>
      </c>
      <c r="AG129" s="1363">
        <f t="shared" ca="1" si="36"/>
        <v>0</v>
      </c>
      <c r="AH129" s="1363">
        <f t="shared" ca="1" si="36"/>
        <v>0</v>
      </c>
      <c r="AI129" s="1363">
        <f t="shared" ca="1" si="36"/>
        <v>0</v>
      </c>
      <c r="AJ129" s="1363">
        <f t="shared" ca="1" si="35"/>
        <v>0</v>
      </c>
      <c r="AK129" s="1363">
        <f t="shared" ca="1" si="35"/>
        <v>0</v>
      </c>
      <c r="AL129" s="1363">
        <f t="shared" ca="1" si="35"/>
        <v>0</v>
      </c>
      <c r="AM129" s="1363">
        <f t="shared" ca="1" si="35"/>
        <v>0</v>
      </c>
      <c r="AN129" s="1363">
        <f t="shared" ca="1" si="35"/>
        <v>0</v>
      </c>
      <c r="AO129" s="1363">
        <f t="shared" ca="1" si="35"/>
        <v>0</v>
      </c>
      <c r="AP129" s="1363">
        <f t="shared" ca="1" si="35"/>
        <v>0</v>
      </c>
      <c r="AQ129" s="1363">
        <f t="shared" ca="1" si="35"/>
        <v>0</v>
      </c>
      <c r="AR129" s="1363">
        <f t="shared" ca="1" si="35"/>
        <v>0</v>
      </c>
      <c r="AS129" s="1363">
        <f t="shared" ca="1" si="35"/>
        <v>0</v>
      </c>
      <c r="AT129" s="1363">
        <f t="shared" ca="1" si="35"/>
        <v>0</v>
      </c>
      <c r="AU129" s="1363">
        <f t="shared" ca="1" si="35"/>
        <v>0</v>
      </c>
      <c r="AV129" s="1363">
        <f t="shared" ca="1" si="35"/>
        <v>0</v>
      </c>
      <c r="AW129" s="1363">
        <f t="shared" ca="1" si="35"/>
        <v>0</v>
      </c>
      <c r="AX129" s="1363">
        <f t="shared" ca="1" si="35"/>
        <v>0</v>
      </c>
    </row>
    <row r="130" spans="13:50">
      <c r="M130" s="1362" t="str">
        <f t="shared" ca="1" si="27"/>
        <v>MLM_HP鋳造領域在庫</v>
      </c>
      <c r="N130" s="1362" t="str">
        <f ca="1">VLOOKUP(テーブル3[[#This Row],[列3]],テーブル1[[#All],[機種・部品]:[シート]],2,FALSE)</f>
        <v>MLM_HP・SWA</v>
      </c>
      <c r="O130" s="1362" t="str">
        <f ca="1">VLOOKUP(テーブル3[[#This Row],[列3]],テーブル1[[#All],[機種・部品]:[参照セル]],3,FALSE)</f>
        <v>$F$140:$AL$188</v>
      </c>
      <c r="P130" s="1363">
        <f t="shared" si="29"/>
        <v>14</v>
      </c>
      <c r="Q130" s="1364" t="str">
        <f ca="1">IF(OFFSET(テーブル1[[#Headers],[機種・部品]],P130,0)=0,"",OFFSET(テーブル1[[#Headers],[機種・部品]],P130,0))</f>
        <v>MLM_HP</v>
      </c>
      <c r="R130" s="1363" t="str">
        <f t="shared" si="30"/>
        <v>鋳造領域在庫</v>
      </c>
      <c r="S130" s="1365">
        <f t="shared" ca="1" si="28"/>
        <v>2358</v>
      </c>
      <c r="T130" s="1363">
        <f t="shared" ca="1" si="36"/>
        <v>8</v>
      </c>
      <c r="U130" s="1363">
        <f t="shared" ca="1" si="36"/>
        <v>8</v>
      </c>
      <c r="V130" s="1363">
        <f t="shared" ca="1" si="36"/>
        <v>8</v>
      </c>
      <c r="W130" s="1363">
        <f t="shared" ca="1" si="36"/>
        <v>8</v>
      </c>
      <c r="X130" s="1363">
        <f t="shared" ca="1" si="36"/>
        <v>8</v>
      </c>
      <c r="Y130" s="1363">
        <f t="shared" ca="1" si="36"/>
        <v>8</v>
      </c>
      <c r="Z130" s="1363">
        <f t="shared" ca="1" si="36"/>
        <v>8</v>
      </c>
      <c r="AA130" s="1363">
        <f t="shared" ca="1" si="36"/>
        <v>8</v>
      </c>
      <c r="AB130" s="1363">
        <f t="shared" ca="1" si="36"/>
        <v>8</v>
      </c>
      <c r="AC130" s="1363">
        <f t="shared" ca="1" si="36"/>
        <v>8</v>
      </c>
      <c r="AD130" s="1363">
        <f t="shared" ca="1" si="36"/>
        <v>8</v>
      </c>
      <c r="AE130" s="1363">
        <f t="shared" ca="1" si="36"/>
        <v>8</v>
      </c>
      <c r="AF130" s="1363">
        <f t="shared" ca="1" si="36"/>
        <v>8</v>
      </c>
      <c r="AG130" s="1363">
        <f t="shared" ca="1" si="36"/>
        <v>8</v>
      </c>
      <c r="AH130" s="1363">
        <f t="shared" ca="1" si="36"/>
        <v>8</v>
      </c>
      <c r="AI130" s="1363">
        <f t="shared" ca="1" si="36"/>
        <v>8</v>
      </c>
      <c r="AJ130" s="1363">
        <f t="shared" ca="1" si="35"/>
        <v>8</v>
      </c>
      <c r="AK130" s="1363">
        <f t="shared" ca="1" si="35"/>
        <v>49</v>
      </c>
      <c r="AL130" s="1363">
        <f t="shared" ca="1" si="35"/>
        <v>169</v>
      </c>
      <c r="AM130" s="1363">
        <f t="shared" ca="1" si="35"/>
        <v>167</v>
      </c>
      <c r="AN130" s="1363">
        <f t="shared" ca="1" si="35"/>
        <v>167</v>
      </c>
      <c r="AO130" s="1363">
        <f t="shared" ca="1" si="35"/>
        <v>167</v>
      </c>
      <c r="AP130" s="1363">
        <f t="shared" ca="1" si="35"/>
        <v>167</v>
      </c>
      <c r="AQ130" s="1363">
        <f t="shared" ca="1" si="35"/>
        <v>167</v>
      </c>
      <c r="AR130" s="1363">
        <f t="shared" ca="1" si="35"/>
        <v>167</v>
      </c>
      <c r="AS130" s="1363">
        <f t="shared" ca="1" si="35"/>
        <v>167</v>
      </c>
      <c r="AT130" s="1363">
        <f t="shared" ca="1" si="35"/>
        <v>167</v>
      </c>
      <c r="AU130" s="1363">
        <f t="shared" ca="1" si="35"/>
        <v>167</v>
      </c>
      <c r="AV130" s="1363">
        <f t="shared" ca="1" si="35"/>
        <v>167</v>
      </c>
      <c r="AW130" s="1363">
        <f t="shared" ca="1" si="35"/>
        <v>167</v>
      </c>
      <c r="AX130" s="1363">
        <f t="shared" ca="1" si="35"/>
        <v>167</v>
      </c>
    </row>
    <row r="131" spans="13:50">
      <c r="M131" s="1362" t="str">
        <f t="shared" ca="1" si="27"/>
        <v>MLM_HP払出計画</v>
      </c>
      <c r="N131" s="1362" t="str">
        <f ca="1">VLOOKUP(テーブル3[[#This Row],[列3]],テーブル1[[#All],[機種・部品]:[シート]],2,FALSE)</f>
        <v>MLM_HP・SWA</v>
      </c>
      <c r="O131" s="1362" t="str">
        <f ca="1">VLOOKUP(テーブル3[[#This Row],[列3]],テーブル1[[#All],[機種・部品]:[参照セル]],3,FALSE)</f>
        <v>$F$140:$AL$188</v>
      </c>
      <c r="P131" s="1363">
        <f t="shared" si="29"/>
        <v>14</v>
      </c>
      <c r="Q131" s="1364" t="str">
        <f ca="1">IF(OFFSET(テーブル1[[#Headers],[機種・部品]],P131,0)=0,"",OFFSET(テーブル1[[#Headers],[機種・部品]],P131,0))</f>
        <v>MLM_HP</v>
      </c>
      <c r="R131" s="1363" t="str">
        <f t="shared" si="30"/>
        <v>払出計画</v>
      </c>
      <c r="S131" s="1365">
        <f t="shared" ca="1" si="28"/>
        <v>216</v>
      </c>
      <c r="T131" s="1363">
        <f t="shared" ca="1" si="36"/>
        <v>0</v>
      </c>
      <c r="U131" s="1363">
        <f t="shared" ca="1" si="36"/>
        <v>0</v>
      </c>
      <c r="V131" s="1363">
        <f t="shared" ca="1" si="36"/>
        <v>0</v>
      </c>
      <c r="W131" s="1363">
        <f t="shared" ca="1" si="36"/>
        <v>0</v>
      </c>
      <c r="X131" s="1363">
        <f t="shared" ca="1" si="36"/>
        <v>0</v>
      </c>
      <c r="Y131" s="1363">
        <f t="shared" ca="1" si="36"/>
        <v>108</v>
      </c>
      <c r="Z131" s="1363">
        <f t="shared" ca="1" si="36"/>
        <v>72</v>
      </c>
      <c r="AA131" s="1363">
        <f t="shared" ca="1" si="36"/>
        <v>36</v>
      </c>
      <c r="AB131" s="1363">
        <f t="shared" ca="1" si="36"/>
        <v>0</v>
      </c>
      <c r="AC131" s="1363">
        <f t="shared" ca="1" si="36"/>
        <v>0</v>
      </c>
      <c r="AD131" s="1363">
        <f t="shared" ca="1" si="36"/>
        <v>0</v>
      </c>
      <c r="AE131" s="1363">
        <f t="shared" ca="1" si="36"/>
        <v>0</v>
      </c>
      <c r="AF131" s="1363">
        <f t="shared" ca="1" si="36"/>
        <v>0</v>
      </c>
      <c r="AG131" s="1363">
        <f t="shared" ca="1" si="36"/>
        <v>0</v>
      </c>
      <c r="AH131" s="1363">
        <f t="shared" ca="1" si="36"/>
        <v>0</v>
      </c>
      <c r="AI131" s="1363">
        <f t="shared" ca="1" si="36"/>
        <v>0</v>
      </c>
      <c r="AJ131" s="1363">
        <f t="shared" ca="1" si="35"/>
        <v>0</v>
      </c>
      <c r="AK131" s="1363">
        <f t="shared" ca="1" si="35"/>
        <v>0</v>
      </c>
      <c r="AL131" s="1363">
        <f t="shared" ca="1" si="35"/>
        <v>0</v>
      </c>
      <c r="AM131" s="1363">
        <f t="shared" ca="1" si="35"/>
        <v>0</v>
      </c>
      <c r="AN131" s="1363">
        <f t="shared" ca="1" si="35"/>
        <v>0</v>
      </c>
      <c r="AO131" s="1363">
        <f t="shared" ca="1" si="35"/>
        <v>0</v>
      </c>
      <c r="AP131" s="1363">
        <f t="shared" ca="1" si="35"/>
        <v>0</v>
      </c>
      <c r="AQ131" s="1363">
        <f t="shared" ca="1" si="35"/>
        <v>0</v>
      </c>
      <c r="AR131" s="1363">
        <f t="shared" ca="1" si="35"/>
        <v>0</v>
      </c>
      <c r="AS131" s="1363">
        <f t="shared" ca="1" si="35"/>
        <v>0</v>
      </c>
      <c r="AT131" s="1363">
        <f t="shared" ca="1" si="35"/>
        <v>0</v>
      </c>
      <c r="AU131" s="1363">
        <f t="shared" ca="1" si="35"/>
        <v>0</v>
      </c>
      <c r="AV131" s="1363">
        <f t="shared" ca="1" si="35"/>
        <v>0</v>
      </c>
      <c r="AW131" s="1363">
        <f t="shared" ca="1" si="35"/>
        <v>0</v>
      </c>
      <c r="AX131" s="1363">
        <f t="shared" ca="1" si="35"/>
        <v>0</v>
      </c>
    </row>
    <row r="132" spans="13:50">
      <c r="M132" s="1362" t="str">
        <f t="shared" ca="1" si="27"/>
        <v>MLM_SWA仕上げ計画</v>
      </c>
      <c r="N132" s="1362" t="str">
        <f ca="1">VLOOKUP(テーブル3[[#This Row],[列3]],テーブル1[[#All],[機種・部品]:[シート]],2,FALSE)</f>
        <v>MLM_HP・SWA</v>
      </c>
      <c r="O132" s="1362" t="str">
        <f ca="1">VLOOKUP(テーブル3[[#This Row],[列3]],テーブル1[[#All],[機種・部品]:[参照セル]],3,FALSE)</f>
        <v>$F$140:$AL$188</v>
      </c>
      <c r="P132" s="1363">
        <f t="shared" si="29"/>
        <v>15</v>
      </c>
      <c r="Q132" s="1364" t="str">
        <f ca="1">IF(OFFSET(テーブル1[[#Headers],[機種・部品]],P132,0)=0,"",OFFSET(テーブル1[[#Headers],[機種・部品]],P132,0))</f>
        <v>MLM_SWA</v>
      </c>
      <c r="R132" s="1363" t="str">
        <f t="shared" si="30"/>
        <v>仕上げ計画</v>
      </c>
      <c r="S132" s="1365">
        <f t="shared" ca="1" si="28"/>
        <v>110</v>
      </c>
      <c r="T132" s="1363">
        <f t="shared" ca="1" si="36"/>
        <v>0</v>
      </c>
      <c r="U132" s="1363">
        <f t="shared" ca="1" si="36"/>
        <v>0</v>
      </c>
      <c r="V132" s="1363">
        <f t="shared" ca="1" si="36"/>
        <v>0</v>
      </c>
      <c r="W132" s="1363">
        <f t="shared" ca="1" si="36"/>
        <v>0</v>
      </c>
      <c r="X132" s="1363">
        <f t="shared" ca="1" si="36"/>
        <v>0</v>
      </c>
      <c r="Y132" s="1363">
        <f t="shared" ca="1" si="36"/>
        <v>66</v>
      </c>
      <c r="Z132" s="1363">
        <f t="shared" ca="1" si="36"/>
        <v>44</v>
      </c>
      <c r="AA132" s="1363">
        <f t="shared" ca="1" si="36"/>
        <v>0</v>
      </c>
      <c r="AB132" s="1363">
        <f t="shared" ca="1" si="36"/>
        <v>0</v>
      </c>
      <c r="AC132" s="1363">
        <f t="shared" ca="1" si="36"/>
        <v>0</v>
      </c>
      <c r="AD132" s="1363">
        <f t="shared" ca="1" si="36"/>
        <v>0</v>
      </c>
      <c r="AE132" s="1363">
        <f t="shared" ca="1" si="36"/>
        <v>0</v>
      </c>
      <c r="AF132" s="1363">
        <f t="shared" ca="1" si="36"/>
        <v>0</v>
      </c>
      <c r="AG132" s="1363">
        <f t="shared" ca="1" si="36"/>
        <v>0</v>
      </c>
      <c r="AH132" s="1363">
        <f t="shared" ca="1" si="36"/>
        <v>0</v>
      </c>
      <c r="AI132" s="1363">
        <f t="shared" ca="1" si="36"/>
        <v>0</v>
      </c>
      <c r="AJ132" s="1363">
        <f t="shared" ca="1" si="35"/>
        <v>0</v>
      </c>
      <c r="AK132" s="1363">
        <f t="shared" ca="1" si="35"/>
        <v>0</v>
      </c>
      <c r="AL132" s="1363">
        <f t="shared" ca="1" si="35"/>
        <v>0</v>
      </c>
      <c r="AM132" s="1363">
        <f t="shared" ca="1" si="35"/>
        <v>0</v>
      </c>
      <c r="AN132" s="1363">
        <f t="shared" ca="1" si="35"/>
        <v>0</v>
      </c>
      <c r="AO132" s="1363">
        <f t="shared" ca="1" si="35"/>
        <v>0</v>
      </c>
      <c r="AP132" s="1363">
        <f t="shared" ca="1" si="35"/>
        <v>0</v>
      </c>
      <c r="AQ132" s="1363">
        <f t="shared" ca="1" si="35"/>
        <v>0</v>
      </c>
      <c r="AR132" s="1363">
        <f t="shared" ca="1" si="35"/>
        <v>0</v>
      </c>
      <c r="AS132" s="1363">
        <f t="shared" ca="1" si="35"/>
        <v>0</v>
      </c>
      <c r="AT132" s="1363">
        <f t="shared" ca="1" si="35"/>
        <v>0</v>
      </c>
      <c r="AU132" s="1363">
        <f t="shared" ca="1" si="35"/>
        <v>0</v>
      </c>
      <c r="AV132" s="1363">
        <f t="shared" ca="1" si="35"/>
        <v>0</v>
      </c>
      <c r="AW132" s="1363">
        <f t="shared" ca="1" si="35"/>
        <v>0</v>
      </c>
      <c r="AX132" s="1363">
        <f t="shared" ca="1" si="35"/>
        <v>0</v>
      </c>
    </row>
    <row r="133" spans="13:50">
      <c r="M133" s="1362" t="str">
        <f t="shared" ca="1" si="27"/>
        <v>MLM_SWA仕上げ合格</v>
      </c>
      <c r="N133" s="1362" t="str">
        <f ca="1">VLOOKUP(テーブル3[[#This Row],[列3]],テーブル1[[#All],[機種・部品]:[シート]],2,FALSE)</f>
        <v>MLM_HP・SWA</v>
      </c>
      <c r="O133" s="1362" t="str">
        <f ca="1">VLOOKUP(テーブル3[[#This Row],[列3]],テーブル1[[#All],[機種・部品]:[参照セル]],3,FALSE)</f>
        <v>$F$140:$AL$188</v>
      </c>
      <c r="P133" s="1363">
        <f t="shared" si="29"/>
        <v>15</v>
      </c>
      <c r="Q133" s="1364" t="str">
        <f ca="1">IF(OFFSET(テーブル1[[#Headers],[機種・部品]],P133,0)=0,"",OFFSET(テーブル1[[#Headers],[機種・部品]],P133,0))</f>
        <v>MLM_SWA</v>
      </c>
      <c r="R133" s="1363" t="str">
        <f t="shared" si="30"/>
        <v>仕上げ合格</v>
      </c>
      <c r="S133" s="1365">
        <f t="shared" ca="1" si="28"/>
        <v>110</v>
      </c>
      <c r="T133" s="1363">
        <f t="shared" ca="1" si="36"/>
        <v>0</v>
      </c>
      <c r="U133" s="1363">
        <f t="shared" ca="1" si="36"/>
        <v>0</v>
      </c>
      <c r="V133" s="1363">
        <f t="shared" ca="1" si="36"/>
        <v>0</v>
      </c>
      <c r="W133" s="1363">
        <f t="shared" ca="1" si="36"/>
        <v>0</v>
      </c>
      <c r="X133" s="1363">
        <f t="shared" ca="1" si="36"/>
        <v>0</v>
      </c>
      <c r="Y133" s="1363">
        <f t="shared" ca="1" si="36"/>
        <v>66</v>
      </c>
      <c r="Z133" s="1363">
        <f t="shared" ca="1" si="36"/>
        <v>44</v>
      </c>
      <c r="AA133" s="1363">
        <f t="shared" ca="1" si="36"/>
        <v>0</v>
      </c>
      <c r="AB133" s="1363">
        <f t="shared" ca="1" si="36"/>
        <v>0</v>
      </c>
      <c r="AC133" s="1363">
        <f t="shared" ca="1" si="36"/>
        <v>0</v>
      </c>
      <c r="AD133" s="1363">
        <f t="shared" ca="1" si="36"/>
        <v>0</v>
      </c>
      <c r="AE133" s="1363">
        <f t="shared" ca="1" si="36"/>
        <v>0</v>
      </c>
      <c r="AF133" s="1363">
        <f t="shared" ca="1" si="36"/>
        <v>0</v>
      </c>
      <c r="AG133" s="1363">
        <f t="shared" ca="1" si="36"/>
        <v>0</v>
      </c>
      <c r="AH133" s="1363">
        <f t="shared" ca="1" si="36"/>
        <v>0</v>
      </c>
      <c r="AI133" s="1363">
        <f t="shared" ref="AI133:AX148" ca="1" si="37">IFERROR(VLOOKUP($M133,INDIRECT($N133&amp;"!"&amp;$O133,TRUE),AI$5+$T$3,FALSE),"")</f>
        <v>0</v>
      </c>
      <c r="AJ133" s="1363">
        <f t="shared" ca="1" si="37"/>
        <v>0</v>
      </c>
      <c r="AK133" s="1363">
        <f t="shared" ca="1" si="37"/>
        <v>0</v>
      </c>
      <c r="AL133" s="1363">
        <f t="shared" ca="1" si="37"/>
        <v>0</v>
      </c>
      <c r="AM133" s="1363">
        <f t="shared" ca="1" si="37"/>
        <v>0</v>
      </c>
      <c r="AN133" s="1363">
        <f t="shared" ca="1" si="37"/>
        <v>0</v>
      </c>
      <c r="AO133" s="1363">
        <f t="shared" ca="1" si="37"/>
        <v>0</v>
      </c>
      <c r="AP133" s="1363">
        <f t="shared" ca="1" si="37"/>
        <v>0</v>
      </c>
      <c r="AQ133" s="1363">
        <f t="shared" ca="1" si="37"/>
        <v>0</v>
      </c>
      <c r="AR133" s="1363">
        <f t="shared" ca="1" si="37"/>
        <v>0</v>
      </c>
      <c r="AS133" s="1363">
        <f t="shared" ca="1" si="37"/>
        <v>0</v>
      </c>
      <c r="AT133" s="1363">
        <f t="shared" ca="1" si="37"/>
        <v>0</v>
      </c>
      <c r="AU133" s="1363">
        <f t="shared" ca="1" si="37"/>
        <v>0</v>
      </c>
      <c r="AV133" s="1363">
        <f t="shared" ca="1" si="37"/>
        <v>0</v>
      </c>
      <c r="AW133" s="1363">
        <f t="shared" ca="1" si="37"/>
        <v>0</v>
      </c>
      <c r="AX133" s="1363">
        <f t="shared" ca="1" si="37"/>
        <v>0</v>
      </c>
    </row>
    <row r="134" spans="13:50">
      <c r="M134" s="1362" t="str">
        <f t="shared" ca="1" si="27"/>
        <v>MLM_SWA良品計画</v>
      </c>
      <c r="N134" s="1362" t="str">
        <f ca="1">VLOOKUP(テーブル3[[#This Row],[列3]],テーブル1[[#All],[機種・部品]:[シート]],2,FALSE)</f>
        <v>MLM_HP・SWA</v>
      </c>
      <c r="O134" s="1362" t="str">
        <f ca="1">VLOOKUP(テーブル3[[#This Row],[列3]],テーブル1[[#All],[機種・部品]:[参照セル]],3,FALSE)</f>
        <v>$F$140:$AL$188</v>
      </c>
      <c r="P134" s="1363">
        <f t="shared" si="29"/>
        <v>15</v>
      </c>
      <c r="Q134" s="1364" t="str">
        <f ca="1">IF(OFFSET(テーブル1[[#Headers],[機種・部品]],P134,0)=0,"",OFFSET(テーブル1[[#Headers],[機種・部品]],P134,0))</f>
        <v>MLM_SWA</v>
      </c>
      <c r="R134" s="1363" t="str">
        <f t="shared" si="30"/>
        <v>良品計画</v>
      </c>
      <c r="S134" s="1365">
        <f t="shared" ca="1" si="28"/>
        <v>410</v>
      </c>
      <c r="T134" s="1363">
        <f t="shared" ref="T134:AI149" ca="1" si="38">IFERROR(VLOOKUP($M134,INDIRECT($N134&amp;"!"&amp;$O134,TRUE),T$5+$T$3,FALSE),"")</f>
        <v>0</v>
      </c>
      <c r="U134" s="1363">
        <f t="shared" ca="1" si="38"/>
        <v>0</v>
      </c>
      <c r="V134" s="1363">
        <f t="shared" ca="1" si="38"/>
        <v>0</v>
      </c>
      <c r="W134" s="1363">
        <f t="shared" ca="1" si="38"/>
        <v>0</v>
      </c>
      <c r="X134" s="1363">
        <f t="shared" ca="1" si="38"/>
        <v>0</v>
      </c>
      <c r="Y134" s="1363">
        <f t="shared" ca="1" si="38"/>
        <v>0</v>
      </c>
      <c r="Z134" s="1363">
        <f t="shared" ca="1" si="38"/>
        <v>0</v>
      </c>
      <c r="AA134" s="1363">
        <f t="shared" ca="1" si="38"/>
        <v>0</v>
      </c>
      <c r="AB134" s="1363">
        <f t="shared" ca="1" si="38"/>
        <v>90</v>
      </c>
      <c r="AC134" s="1363">
        <f t="shared" ca="1" si="38"/>
        <v>210</v>
      </c>
      <c r="AD134" s="1363">
        <f t="shared" ca="1" si="38"/>
        <v>110</v>
      </c>
      <c r="AE134" s="1363">
        <f t="shared" ca="1" si="38"/>
        <v>0</v>
      </c>
      <c r="AF134" s="1363">
        <f t="shared" ca="1" si="38"/>
        <v>0</v>
      </c>
      <c r="AG134" s="1363">
        <f t="shared" ca="1" si="38"/>
        <v>0</v>
      </c>
      <c r="AH134" s="1363">
        <f t="shared" ca="1" si="38"/>
        <v>0</v>
      </c>
      <c r="AI134" s="1363">
        <f t="shared" ca="1" si="38"/>
        <v>0</v>
      </c>
      <c r="AJ134" s="1363">
        <f t="shared" ca="1" si="37"/>
        <v>0</v>
      </c>
      <c r="AK134" s="1363">
        <f t="shared" ca="1" si="37"/>
        <v>0</v>
      </c>
      <c r="AL134" s="1363">
        <f t="shared" ca="1" si="37"/>
        <v>0</v>
      </c>
      <c r="AM134" s="1363">
        <f t="shared" ca="1" si="37"/>
        <v>0</v>
      </c>
      <c r="AN134" s="1363">
        <f t="shared" ca="1" si="37"/>
        <v>0</v>
      </c>
      <c r="AO134" s="1363">
        <f t="shared" ca="1" si="37"/>
        <v>0</v>
      </c>
      <c r="AP134" s="1363">
        <f t="shared" ca="1" si="37"/>
        <v>0</v>
      </c>
      <c r="AQ134" s="1363">
        <f t="shared" ca="1" si="37"/>
        <v>0</v>
      </c>
      <c r="AR134" s="1363">
        <f t="shared" ca="1" si="37"/>
        <v>0</v>
      </c>
      <c r="AS134" s="1363">
        <f t="shared" ca="1" si="37"/>
        <v>0</v>
      </c>
      <c r="AT134" s="1363">
        <f t="shared" ca="1" si="37"/>
        <v>0</v>
      </c>
      <c r="AU134" s="1363">
        <f t="shared" ca="1" si="37"/>
        <v>0</v>
      </c>
      <c r="AV134" s="1363">
        <f t="shared" ca="1" si="37"/>
        <v>0</v>
      </c>
      <c r="AW134" s="1363">
        <f t="shared" ca="1" si="37"/>
        <v>0</v>
      </c>
      <c r="AX134" s="1363">
        <f t="shared" ca="1" si="37"/>
        <v>0</v>
      </c>
    </row>
    <row r="135" spans="13:50">
      <c r="M135" s="1362" t="str">
        <f t="shared" ref="M135:M141" ca="1" si="39">Q135&amp;R135</f>
        <v>MLM_SWA良品実績</v>
      </c>
      <c r="N135" s="1362" t="str">
        <f ca="1">VLOOKUP(テーブル3[[#This Row],[列3]],テーブル1[[#All],[機種・部品]:[シート]],2,FALSE)</f>
        <v>MLM_HP・SWA</v>
      </c>
      <c r="O135" s="1362" t="str">
        <f ca="1">VLOOKUP(テーブル3[[#This Row],[列3]],テーブル1[[#All],[機種・部品]:[参照セル]],3,FALSE)</f>
        <v>$F$140:$AL$188</v>
      </c>
      <c r="P135" s="1363">
        <f t="shared" si="29"/>
        <v>15</v>
      </c>
      <c r="Q135" s="1364" t="str">
        <f ca="1">IF(OFFSET(テーブル1[[#Headers],[機種・部品]],P135,0)=0,"",OFFSET(テーブル1[[#Headers],[機種・部品]],P135,0))</f>
        <v>MLM_SWA</v>
      </c>
      <c r="R135" s="1363" t="str">
        <f t="shared" si="30"/>
        <v>良品実績</v>
      </c>
      <c r="S135" s="1365">
        <f t="shared" ref="S135:S142" ca="1" si="40">SUM(T135:AX135)</f>
        <v>370</v>
      </c>
      <c r="T135" s="1363">
        <f t="shared" ca="1" si="38"/>
        <v>0</v>
      </c>
      <c r="U135" s="1363">
        <f t="shared" ca="1" si="38"/>
        <v>0</v>
      </c>
      <c r="V135" s="1363">
        <f t="shared" ca="1" si="38"/>
        <v>0</v>
      </c>
      <c r="W135" s="1363">
        <f t="shared" ca="1" si="38"/>
        <v>0</v>
      </c>
      <c r="X135" s="1363">
        <f t="shared" ca="1" si="38"/>
        <v>0</v>
      </c>
      <c r="Y135" s="1363">
        <f t="shared" ca="1" si="38"/>
        <v>0</v>
      </c>
      <c r="Z135" s="1363">
        <f t="shared" ca="1" si="38"/>
        <v>-1</v>
      </c>
      <c r="AA135" s="1363">
        <f t="shared" ca="1" si="38"/>
        <v>0</v>
      </c>
      <c r="AB135" s="1363">
        <f t="shared" ca="1" si="38"/>
        <v>85</v>
      </c>
      <c r="AC135" s="1363">
        <f t="shared" ca="1" si="38"/>
        <v>184</v>
      </c>
      <c r="AD135" s="1363">
        <f t="shared" ca="1" si="38"/>
        <v>118</v>
      </c>
      <c r="AE135" s="1363">
        <f t="shared" ca="1" si="38"/>
        <v>-16</v>
      </c>
      <c r="AF135" s="1363">
        <f t="shared" ca="1" si="38"/>
        <v>0</v>
      </c>
      <c r="AG135" s="1363">
        <f t="shared" ca="1" si="38"/>
        <v>0</v>
      </c>
      <c r="AH135" s="1363">
        <f t="shared" ca="1" si="38"/>
        <v>0</v>
      </c>
      <c r="AI135" s="1363">
        <f t="shared" ca="1" si="38"/>
        <v>0</v>
      </c>
      <c r="AJ135" s="1363">
        <f t="shared" ca="1" si="37"/>
        <v>0</v>
      </c>
      <c r="AK135" s="1363">
        <f t="shared" ca="1" si="37"/>
        <v>0</v>
      </c>
      <c r="AL135" s="1363">
        <f t="shared" ca="1" si="37"/>
        <v>0</v>
      </c>
      <c r="AM135" s="1363">
        <f t="shared" ca="1" si="37"/>
        <v>0</v>
      </c>
      <c r="AN135" s="1363">
        <f t="shared" ca="1" si="37"/>
        <v>0</v>
      </c>
      <c r="AO135" s="1363">
        <f t="shared" ca="1" si="37"/>
        <v>0</v>
      </c>
      <c r="AP135" s="1363">
        <f t="shared" ca="1" si="37"/>
        <v>0</v>
      </c>
      <c r="AQ135" s="1363">
        <f t="shared" ca="1" si="37"/>
        <v>0</v>
      </c>
      <c r="AR135" s="1363">
        <f t="shared" ca="1" si="37"/>
        <v>0</v>
      </c>
      <c r="AS135" s="1363">
        <f t="shared" ca="1" si="37"/>
        <v>0</v>
      </c>
      <c r="AT135" s="1363">
        <f t="shared" ca="1" si="37"/>
        <v>0</v>
      </c>
      <c r="AU135" s="1363">
        <f t="shared" ca="1" si="37"/>
        <v>0</v>
      </c>
      <c r="AV135" s="1363">
        <f t="shared" ca="1" si="37"/>
        <v>0</v>
      </c>
      <c r="AW135" s="1363">
        <f t="shared" ca="1" si="37"/>
        <v>0</v>
      </c>
      <c r="AX135" s="1363">
        <f t="shared" ca="1" si="37"/>
        <v>0</v>
      </c>
    </row>
    <row r="136" spans="13:50">
      <c r="M136" s="1362" t="str">
        <f t="shared" ca="1" si="39"/>
        <v>MLM_SWA完成品在庫</v>
      </c>
      <c r="N136" s="1362" t="str">
        <f ca="1">VLOOKUP(テーブル3[[#This Row],[列3]],テーブル1[[#All],[機種・部品]:[シート]],2,FALSE)</f>
        <v>MLM_HP・SWA</v>
      </c>
      <c r="O136" s="1362" t="str">
        <f ca="1">VLOOKUP(テーブル3[[#This Row],[列3]],テーブル1[[#All],[機種・部品]:[参照セル]],3,FALSE)</f>
        <v>$F$140:$AL$188</v>
      </c>
      <c r="P136" s="1363">
        <f t="shared" si="29"/>
        <v>15</v>
      </c>
      <c r="Q136" s="1364" t="str">
        <f ca="1">IF(OFFSET(テーブル1[[#Headers],[機種・部品]],P136,0)=0,"",OFFSET(テーブル1[[#Headers],[機種・部品]],P136,0))</f>
        <v>MLM_SWA</v>
      </c>
      <c r="R136" s="1363" t="str">
        <f t="shared" si="30"/>
        <v>完成品在庫</v>
      </c>
      <c r="S136" s="1365">
        <f t="shared" ca="1" si="40"/>
        <v>22</v>
      </c>
      <c r="T136" s="1363">
        <f t="shared" ca="1" si="38"/>
        <v>0</v>
      </c>
      <c r="U136" s="1363">
        <f t="shared" ca="1" si="38"/>
        <v>0</v>
      </c>
      <c r="V136" s="1363">
        <f t="shared" ca="1" si="38"/>
        <v>0</v>
      </c>
      <c r="W136" s="1363">
        <f t="shared" ca="1" si="38"/>
        <v>0</v>
      </c>
      <c r="X136" s="1363">
        <f t="shared" ca="1" si="38"/>
        <v>0</v>
      </c>
      <c r="Y136" s="1363">
        <f t="shared" ca="1" si="38"/>
        <v>22</v>
      </c>
      <c r="Z136" s="1363">
        <f t="shared" ca="1" si="38"/>
        <v>0</v>
      </c>
      <c r="AA136" s="1363">
        <f t="shared" ca="1" si="38"/>
        <v>0</v>
      </c>
      <c r="AB136" s="1363">
        <f t="shared" ca="1" si="38"/>
        <v>0</v>
      </c>
      <c r="AC136" s="1363">
        <f t="shared" ca="1" si="38"/>
        <v>0</v>
      </c>
      <c r="AD136" s="1363">
        <f t="shared" ca="1" si="38"/>
        <v>0</v>
      </c>
      <c r="AE136" s="1363">
        <f t="shared" ca="1" si="38"/>
        <v>0</v>
      </c>
      <c r="AF136" s="1363">
        <f t="shared" ca="1" si="38"/>
        <v>0</v>
      </c>
      <c r="AG136" s="1363">
        <f t="shared" ca="1" si="38"/>
        <v>0</v>
      </c>
      <c r="AH136" s="1363">
        <f t="shared" ca="1" si="38"/>
        <v>0</v>
      </c>
      <c r="AI136" s="1363">
        <f t="shared" ca="1" si="38"/>
        <v>0</v>
      </c>
      <c r="AJ136" s="1363">
        <f t="shared" ca="1" si="37"/>
        <v>0</v>
      </c>
      <c r="AK136" s="1363">
        <f t="shared" ca="1" si="37"/>
        <v>0</v>
      </c>
      <c r="AL136" s="1363">
        <f t="shared" ca="1" si="37"/>
        <v>0</v>
      </c>
      <c r="AM136" s="1363">
        <f t="shared" ca="1" si="37"/>
        <v>0</v>
      </c>
      <c r="AN136" s="1363">
        <f t="shared" ca="1" si="37"/>
        <v>0</v>
      </c>
      <c r="AO136" s="1363">
        <f t="shared" ca="1" si="37"/>
        <v>0</v>
      </c>
      <c r="AP136" s="1363">
        <f t="shared" ca="1" si="37"/>
        <v>0</v>
      </c>
      <c r="AQ136" s="1363">
        <f t="shared" ca="1" si="37"/>
        <v>0</v>
      </c>
      <c r="AR136" s="1363">
        <f t="shared" ca="1" si="37"/>
        <v>0</v>
      </c>
      <c r="AS136" s="1363">
        <f t="shared" ca="1" si="37"/>
        <v>0</v>
      </c>
      <c r="AT136" s="1363">
        <f t="shared" ca="1" si="37"/>
        <v>0</v>
      </c>
      <c r="AU136" s="1363">
        <f t="shared" ca="1" si="37"/>
        <v>0</v>
      </c>
      <c r="AV136" s="1363">
        <f t="shared" ca="1" si="37"/>
        <v>0</v>
      </c>
      <c r="AW136" s="1363">
        <f t="shared" ca="1" si="37"/>
        <v>0</v>
      </c>
      <c r="AX136" s="1363">
        <f t="shared" ca="1" si="37"/>
        <v>0</v>
      </c>
    </row>
    <row r="137" spans="13:50">
      <c r="M137" s="1362" t="str">
        <f t="shared" ca="1" si="39"/>
        <v>MLM_SWAＧＤＣ仕掛在庫</v>
      </c>
      <c r="N137" s="1362" t="str">
        <f ca="1">VLOOKUP(テーブル3[[#This Row],[列3]],テーブル1[[#All],[機種・部品]:[シート]],2,FALSE)</f>
        <v>MLM_HP・SWA</v>
      </c>
      <c r="O137" s="1362" t="str">
        <f ca="1">VLOOKUP(テーブル3[[#This Row],[列3]],テーブル1[[#All],[機種・部品]:[参照セル]],3,FALSE)</f>
        <v>$F$140:$AL$188</v>
      </c>
      <c r="P137" s="1363">
        <f t="shared" si="29"/>
        <v>15</v>
      </c>
      <c r="Q137" s="1364" t="str">
        <f ca="1">IF(OFFSET(テーブル1[[#Headers],[機種・部品]],P137,0)=0,"",OFFSET(テーブル1[[#Headers],[機種・部品]],P137,0))</f>
        <v>MLM_SWA</v>
      </c>
      <c r="R137" s="1363" t="str">
        <f t="shared" si="30"/>
        <v>ＧＤＣ仕掛在庫</v>
      </c>
      <c r="S137" s="1365">
        <f t="shared" ca="1" si="40"/>
        <v>11554</v>
      </c>
      <c r="T137" s="1363">
        <f t="shared" ca="1" si="38"/>
        <v>277</v>
      </c>
      <c r="U137" s="1363">
        <f t="shared" ca="1" si="38"/>
        <v>277</v>
      </c>
      <c r="V137" s="1363">
        <f t="shared" ca="1" si="38"/>
        <v>277</v>
      </c>
      <c r="W137" s="1363">
        <f t="shared" ca="1" si="38"/>
        <v>277</v>
      </c>
      <c r="X137" s="1363">
        <f t="shared" ca="1" si="38"/>
        <v>277</v>
      </c>
      <c r="Y137" s="1363">
        <f t="shared" ca="1" si="38"/>
        <v>233</v>
      </c>
      <c r="Z137" s="1363">
        <f t="shared" ca="1" si="38"/>
        <v>232</v>
      </c>
      <c r="AA137" s="1363">
        <f t="shared" ca="1" si="38"/>
        <v>276</v>
      </c>
      <c r="AB137" s="1363">
        <f t="shared" ca="1" si="38"/>
        <v>276</v>
      </c>
      <c r="AC137" s="1363">
        <f t="shared" ca="1" si="38"/>
        <v>276</v>
      </c>
      <c r="AD137" s="1363">
        <f t="shared" ca="1" si="38"/>
        <v>276</v>
      </c>
      <c r="AE137" s="1363">
        <f t="shared" ca="1" si="38"/>
        <v>276</v>
      </c>
      <c r="AF137" s="1363">
        <f t="shared" ca="1" si="38"/>
        <v>276</v>
      </c>
      <c r="AG137" s="1363">
        <f t="shared" ca="1" si="38"/>
        <v>276</v>
      </c>
      <c r="AH137" s="1363">
        <f t="shared" ca="1" si="38"/>
        <v>276</v>
      </c>
      <c r="AI137" s="1363">
        <f t="shared" ca="1" si="38"/>
        <v>276</v>
      </c>
      <c r="AJ137" s="1363">
        <f t="shared" ca="1" si="37"/>
        <v>276</v>
      </c>
      <c r="AK137" s="1363">
        <f t="shared" ca="1" si="37"/>
        <v>496</v>
      </c>
      <c r="AL137" s="1363">
        <f t="shared" ca="1" si="37"/>
        <v>496</v>
      </c>
      <c r="AM137" s="1363">
        <f t="shared" ca="1" si="37"/>
        <v>496</v>
      </c>
      <c r="AN137" s="1363">
        <f t="shared" ca="1" si="37"/>
        <v>496</v>
      </c>
      <c r="AO137" s="1363">
        <f t="shared" ca="1" si="37"/>
        <v>496</v>
      </c>
      <c r="AP137" s="1363">
        <f t="shared" ca="1" si="37"/>
        <v>496</v>
      </c>
      <c r="AQ137" s="1363">
        <f t="shared" ca="1" si="37"/>
        <v>496</v>
      </c>
      <c r="AR137" s="1363">
        <f t="shared" ca="1" si="37"/>
        <v>496</v>
      </c>
      <c r="AS137" s="1363">
        <f t="shared" ca="1" si="37"/>
        <v>496</v>
      </c>
      <c r="AT137" s="1363">
        <f t="shared" ca="1" si="37"/>
        <v>496</v>
      </c>
      <c r="AU137" s="1363">
        <f t="shared" ca="1" si="37"/>
        <v>496</v>
      </c>
      <c r="AV137" s="1363">
        <f t="shared" ca="1" si="37"/>
        <v>496</v>
      </c>
      <c r="AW137" s="1363">
        <f t="shared" ca="1" si="37"/>
        <v>496</v>
      </c>
      <c r="AX137" s="1363">
        <f t="shared" ca="1" si="37"/>
        <v>496</v>
      </c>
    </row>
    <row r="138" spans="13:50">
      <c r="M138" s="1362" t="str">
        <f t="shared" ca="1" si="39"/>
        <v>MLM_SWAメーカー在庫</v>
      </c>
      <c r="N138" s="1362" t="str">
        <f ca="1">VLOOKUP(テーブル3[[#This Row],[列3]],テーブル1[[#All],[機種・部品]:[シート]],2,FALSE)</f>
        <v>MLM_HP・SWA</v>
      </c>
      <c r="O138" s="1362" t="str">
        <f ca="1">VLOOKUP(テーブル3[[#This Row],[列3]],テーブル1[[#All],[機種・部品]:[参照セル]],3,FALSE)</f>
        <v>$F$140:$AL$188</v>
      </c>
      <c r="P138" s="1363">
        <f t="shared" si="29"/>
        <v>15</v>
      </c>
      <c r="Q138" s="1364" t="str">
        <f ca="1">IF(OFFSET(テーブル1[[#Headers],[機種・部品]],P138,0)=0,"",OFFSET(テーブル1[[#Headers],[機種・部品]],P138,0))</f>
        <v>MLM_SWA</v>
      </c>
      <c r="R138" s="1363" t="str">
        <f t="shared" si="30"/>
        <v>メーカー在庫</v>
      </c>
      <c r="S138" s="1365">
        <f t="shared" ca="1" si="40"/>
        <v>6104</v>
      </c>
      <c r="T138" s="1363">
        <f t="shared" ca="1" si="38"/>
        <v>160</v>
      </c>
      <c r="U138" s="1363">
        <f t="shared" ca="1" si="38"/>
        <v>160</v>
      </c>
      <c r="V138" s="1363">
        <f t="shared" ca="1" si="38"/>
        <v>160</v>
      </c>
      <c r="W138" s="1363">
        <f t="shared" ca="1" si="38"/>
        <v>160</v>
      </c>
      <c r="X138" s="1363">
        <f t="shared" ca="1" si="38"/>
        <v>160</v>
      </c>
      <c r="Y138" s="1363">
        <f t="shared" ca="1" si="38"/>
        <v>138</v>
      </c>
      <c r="Z138" s="1363">
        <f t="shared" ca="1" si="38"/>
        <v>94</v>
      </c>
      <c r="AA138" s="1363">
        <f t="shared" ca="1" si="38"/>
        <v>50</v>
      </c>
      <c r="AB138" s="1363">
        <f t="shared" ca="1" si="38"/>
        <v>50</v>
      </c>
      <c r="AC138" s="1363">
        <f t="shared" ca="1" si="38"/>
        <v>50</v>
      </c>
      <c r="AD138" s="1363">
        <f t="shared" ca="1" si="38"/>
        <v>50</v>
      </c>
      <c r="AE138" s="1363">
        <f t="shared" ca="1" si="38"/>
        <v>314</v>
      </c>
      <c r="AF138" s="1363">
        <f t="shared" ca="1" si="38"/>
        <v>402</v>
      </c>
      <c r="AG138" s="1363">
        <f t="shared" ca="1" si="38"/>
        <v>402</v>
      </c>
      <c r="AH138" s="1363">
        <f t="shared" ca="1" si="38"/>
        <v>402</v>
      </c>
      <c r="AI138" s="1363">
        <f t="shared" ca="1" si="38"/>
        <v>402</v>
      </c>
      <c r="AJ138" s="1363">
        <f t="shared" ca="1" si="37"/>
        <v>402</v>
      </c>
      <c r="AK138" s="1363">
        <f t="shared" ca="1" si="37"/>
        <v>182</v>
      </c>
      <c r="AL138" s="1363">
        <f t="shared" ca="1" si="37"/>
        <v>182</v>
      </c>
      <c r="AM138" s="1363">
        <f t="shared" ca="1" si="37"/>
        <v>182</v>
      </c>
      <c r="AN138" s="1363">
        <f t="shared" ca="1" si="37"/>
        <v>182</v>
      </c>
      <c r="AO138" s="1363">
        <f t="shared" ca="1" si="37"/>
        <v>182</v>
      </c>
      <c r="AP138" s="1363">
        <f t="shared" ca="1" si="37"/>
        <v>182</v>
      </c>
      <c r="AQ138" s="1363">
        <f t="shared" ca="1" si="37"/>
        <v>182</v>
      </c>
      <c r="AR138" s="1363">
        <f t="shared" ca="1" si="37"/>
        <v>182</v>
      </c>
      <c r="AS138" s="1363">
        <f t="shared" ca="1" si="37"/>
        <v>182</v>
      </c>
      <c r="AT138" s="1363">
        <f t="shared" ca="1" si="37"/>
        <v>182</v>
      </c>
      <c r="AU138" s="1363">
        <f t="shared" ca="1" si="37"/>
        <v>182</v>
      </c>
      <c r="AV138" s="1363">
        <f t="shared" ca="1" si="37"/>
        <v>182</v>
      </c>
      <c r="AW138" s="1363">
        <f t="shared" ca="1" si="37"/>
        <v>182</v>
      </c>
      <c r="AX138" s="1363">
        <f t="shared" ca="1" si="37"/>
        <v>182</v>
      </c>
    </row>
    <row r="139" spans="13:50">
      <c r="M139" s="1362" t="str">
        <f t="shared" ca="1" si="39"/>
        <v>MLM_SWA鋳造領域在庫</v>
      </c>
      <c r="N139" s="1362" t="str">
        <f ca="1">VLOOKUP(テーブル3[[#This Row],[列3]],テーブル1[[#All],[機種・部品]:[シート]],2,FALSE)</f>
        <v>MLM_HP・SWA</v>
      </c>
      <c r="O139" s="1362" t="str">
        <f ca="1">VLOOKUP(テーブル3[[#This Row],[列3]],テーブル1[[#All],[機種・部品]:[参照セル]],3,FALSE)</f>
        <v>$F$140:$AL$188</v>
      </c>
      <c r="P139" s="1363">
        <f t="shared" si="29"/>
        <v>15</v>
      </c>
      <c r="Q139" s="1364" t="str">
        <f ca="1">IF(OFFSET(テーブル1[[#Headers],[機種・部品]],P139,0)=0,"",OFFSET(テーブル1[[#Headers],[機種・部品]],P139,0))</f>
        <v>MLM_SWA</v>
      </c>
      <c r="R139" s="1363" t="str">
        <f t="shared" si="30"/>
        <v>鋳造領域在庫</v>
      </c>
      <c r="S139" s="1365">
        <f t="shared" ca="1" si="40"/>
        <v>4867</v>
      </c>
      <c r="T139" s="1363">
        <f t="shared" ca="1" si="38"/>
        <v>118</v>
      </c>
      <c r="U139" s="1363">
        <f t="shared" ca="1" si="38"/>
        <v>118</v>
      </c>
      <c r="V139" s="1363">
        <f t="shared" ca="1" si="38"/>
        <v>118</v>
      </c>
      <c r="W139" s="1363">
        <f t="shared" ca="1" si="38"/>
        <v>118</v>
      </c>
      <c r="X139" s="1363">
        <f t="shared" ca="1" si="38"/>
        <v>118</v>
      </c>
      <c r="Y139" s="1363">
        <f t="shared" ca="1" si="38"/>
        <v>118</v>
      </c>
      <c r="Z139" s="1363">
        <f t="shared" ca="1" si="38"/>
        <v>118</v>
      </c>
      <c r="AA139" s="1363">
        <f t="shared" ca="1" si="38"/>
        <v>118</v>
      </c>
      <c r="AB139" s="1363">
        <f t="shared" ca="1" si="38"/>
        <v>203</v>
      </c>
      <c r="AC139" s="1363">
        <f t="shared" ca="1" si="38"/>
        <v>387</v>
      </c>
      <c r="AD139" s="1363">
        <f t="shared" ca="1" si="38"/>
        <v>505</v>
      </c>
      <c r="AE139" s="1363">
        <f t="shared" ca="1" si="38"/>
        <v>225</v>
      </c>
      <c r="AF139" s="1363">
        <f t="shared" ca="1" si="38"/>
        <v>137</v>
      </c>
      <c r="AG139" s="1363">
        <f t="shared" ca="1" si="38"/>
        <v>137</v>
      </c>
      <c r="AH139" s="1363">
        <f t="shared" ca="1" si="38"/>
        <v>137</v>
      </c>
      <c r="AI139" s="1363">
        <f t="shared" ca="1" si="38"/>
        <v>137</v>
      </c>
      <c r="AJ139" s="1363">
        <f t="shared" ca="1" si="37"/>
        <v>137</v>
      </c>
      <c r="AK139" s="1363">
        <f t="shared" ca="1" si="37"/>
        <v>137</v>
      </c>
      <c r="AL139" s="1363">
        <f t="shared" ca="1" si="37"/>
        <v>137</v>
      </c>
      <c r="AM139" s="1363">
        <f t="shared" ca="1" si="37"/>
        <v>137</v>
      </c>
      <c r="AN139" s="1363">
        <f t="shared" ca="1" si="37"/>
        <v>137</v>
      </c>
      <c r="AO139" s="1363">
        <f t="shared" ca="1" si="37"/>
        <v>137</v>
      </c>
      <c r="AP139" s="1363">
        <f t="shared" ca="1" si="37"/>
        <v>137</v>
      </c>
      <c r="AQ139" s="1363">
        <f t="shared" ca="1" si="37"/>
        <v>137</v>
      </c>
      <c r="AR139" s="1363">
        <f t="shared" ca="1" si="37"/>
        <v>137</v>
      </c>
      <c r="AS139" s="1363">
        <f t="shared" ca="1" si="37"/>
        <v>137</v>
      </c>
      <c r="AT139" s="1363">
        <f t="shared" ca="1" si="37"/>
        <v>137</v>
      </c>
      <c r="AU139" s="1363">
        <f t="shared" ca="1" si="37"/>
        <v>137</v>
      </c>
      <c r="AV139" s="1363">
        <f t="shared" ca="1" si="37"/>
        <v>137</v>
      </c>
      <c r="AW139" s="1363">
        <f t="shared" ca="1" si="37"/>
        <v>137</v>
      </c>
      <c r="AX139" s="1363">
        <f t="shared" ca="1" si="37"/>
        <v>137</v>
      </c>
    </row>
    <row r="140" spans="13:50">
      <c r="M140" s="1362" t="str">
        <f t="shared" ca="1" si="39"/>
        <v>MLM_SWA払出計画</v>
      </c>
      <c r="N140" s="1362" t="str">
        <f ca="1">VLOOKUP(テーブル3[[#This Row],[列3]],テーブル1[[#All],[機種・部品]:[シート]],2,FALSE)</f>
        <v>MLM_HP・SWA</v>
      </c>
      <c r="O140" s="1362" t="str">
        <f ca="1">VLOOKUP(テーブル3[[#This Row],[列3]],テーブル1[[#All],[機種・部品]:[参照セル]],3,FALSE)</f>
        <v>$F$140:$AL$188</v>
      </c>
      <c r="P140" s="1363">
        <f t="shared" si="29"/>
        <v>15</v>
      </c>
      <c r="Q140" s="1364" t="str">
        <f ca="1">IF(OFFSET(テーブル1[[#Headers],[機種・部品]],P140,0)=0,"",OFFSET(テーブル1[[#Headers],[機種・部品]],P140,0))</f>
        <v>MLM_SWA</v>
      </c>
      <c r="R140" s="1363" t="str">
        <f t="shared" si="30"/>
        <v>払出計画</v>
      </c>
      <c r="S140" s="1365">
        <f t="shared" ca="1" si="40"/>
        <v>110</v>
      </c>
      <c r="T140" s="1363">
        <f t="shared" ca="1" si="38"/>
        <v>0</v>
      </c>
      <c r="U140" s="1363">
        <f t="shared" ca="1" si="38"/>
        <v>0</v>
      </c>
      <c r="V140" s="1363">
        <f t="shared" ca="1" si="38"/>
        <v>0</v>
      </c>
      <c r="W140" s="1363">
        <f t="shared" ca="1" si="38"/>
        <v>0</v>
      </c>
      <c r="X140" s="1363">
        <f t="shared" ca="1" si="38"/>
        <v>0</v>
      </c>
      <c r="Y140" s="1363">
        <f t="shared" ca="1" si="38"/>
        <v>66</v>
      </c>
      <c r="Z140" s="1363">
        <f t="shared" ca="1" si="38"/>
        <v>44</v>
      </c>
      <c r="AA140" s="1363">
        <f t="shared" ca="1" si="38"/>
        <v>0</v>
      </c>
      <c r="AB140" s="1363">
        <f t="shared" ca="1" si="38"/>
        <v>0</v>
      </c>
      <c r="AC140" s="1363">
        <f t="shared" ca="1" si="38"/>
        <v>0</v>
      </c>
      <c r="AD140" s="1363">
        <f t="shared" ca="1" si="38"/>
        <v>0</v>
      </c>
      <c r="AE140" s="1363">
        <f t="shared" ca="1" si="38"/>
        <v>0</v>
      </c>
      <c r="AF140" s="1363">
        <f t="shared" ca="1" si="38"/>
        <v>0</v>
      </c>
      <c r="AG140" s="1363">
        <f t="shared" ca="1" si="38"/>
        <v>0</v>
      </c>
      <c r="AH140" s="1363">
        <f t="shared" ca="1" si="38"/>
        <v>0</v>
      </c>
      <c r="AI140" s="1363">
        <f t="shared" ca="1" si="38"/>
        <v>0</v>
      </c>
      <c r="AJ140" s="1363">
        <f t="shared" ca="1" si="37"/>
        <v>0</v>
      </c>
      <c r="AK140" s="1363">
        <f t="shared" ca="1" si="37"/>
        <v>0</v>
      </c>
      <c r="AL140" s="1363">
        <f t="shared" ca="1" si="37"/>
        <v>0</v>
      </c>
      <c r="AM140" s="1363">
        <f t="shared" ca="1" si="37"/>
        <v>0</v>
      </c>
      <c r="AN140" s="1363">
        <f t="shared" ca="1" si="37"/>
        <v>0</v>
      </c>
      <c r="AO140" s="1363">
        <f t="shared" ca="1" si="37"/>
        <v>0</v>
      </c>
      <c r="AP140" s="1363">
        <f t="shared" ca="1" si="37"/>
        <v>0</v>
      </c>
      <c r="AQ140" s="1363">
        <f t="shared" ca="1" si="37"/>
        <v>0</v>
      </c>
      <c r="AR140" s="1363">
        <f t="shared" ca="1" si="37"/>
        <v>0</v>
      </c>
      <c r="AS140" s="1363">
        <f t="shared" ca="1" si="37"/>
        <v>0</v>
      </c>
      <c r="AT140" s="1363">
        <f t="shared" ca="1" si="37"/>
        <v>0</v>
      </c>
      <c r="AU140" s="1363">
        <f t="shared" ca="1" si="37"/>
        <v>0</v>
      </c>
      <c r="AV140" s="1363">
        <f t="shared" ca="1" si="37"/>
        <v>0</v>
      </c>
      <c r="AW140" s="1363">
        <f t="shared" ca="1" si="37"/>
        <v>0</v>
      </c>
      <c r="AX140" s="1363">
        <f t="shared" ca="1" si="37"/>
        <v>0</v>
      </c>
    </row>
    <row r="141" spans="13:50" s="1459" customFormat="1">
      <c r="M141" s="1462" t="str">
        <f t="shared" ca="1" si="39"/>
        <v>MLF歪前仕掛</v>
      </c>
      <c r="N141" s="1462" t="str">
        <f ca="1">VLOOKUP(テーブル3[[#This Row],[列3]],テーブル1[[#All],[機種・部品]:[シート]],2,FALSE)</f>
        <v>MLF・ピポット</v>
      </c>
      <c r="O141" s="1462" t="str">
        <f ca="1">VLOOKUP(テーブル3[[#This Row],[列3]],テーブル1[[#All],[機種・部品]:[参照セル]],3,FALSE)</f>
        <v>$F$140:$AL$189</v>
      </c>
      <c r="P141" s="1463">
        <v>11</v>
      </c>
      <c r="Q141" s="1463" t="str">
        <f ca="1">IF(OFFSET(テーブル1[[#Headers],[機種・部品]],P141,0)=0,"",OFFSET(テーブル1[[#Headers],[機種・部品]],P141,0))</f>
        <v>MLF</v>
      </c>
      <c r="R141" s="1463" t="str">
        <f>J17</f>
        <v>歪前仕掛</v>
      </c>
      <c r="S141" s="1464">
        <f t="shared" ca="1" si="40"/>
        <v>0</v>
      </c>
      <c r="T141" s="1463">
        <f t="shared" ca="1" si="38"/>
        <v>0</v>
      </c>
      <c r="U141" s="1463">
        <f t="shared" ca="1" si="38"/>
        <v>0</v>
      </c>
      <c r="V141" s="1463">
        <f t="shared" ca="1" si="38"/>
        <v>0</v>
      </c>
      <c r="W141" s="1463">
        <f t="shared" ca="1" si="38"/>
        <v>0</v>
      </c>
      <c r="X141" s="1463">
        <f t="shared" ca="1" si="38"/>
        <v>0</v>
      </c>
      <c r="Y141" s="1463">
        <f t="shared" ca="1" si="38"/>
        <v>0</v>
      </c>
      <c r="Z141" s="1463">
        <f t="shared" ca="1" si="38"/>
        <v>0</v>
      </c>
      <c r="AA141" s="1463">
        <f t="shared" ca="1" si="38"/>
        <v>0</v>
      </c>
      <c r="AB141" s="1463">
        <f t="shared" ca="1" si="38"/>
        <v>0</v>
      </c>
      <c r="AC141" s="1463">
        <f t="shared" ca="1" si="38"/>
        <v>0</v>
      </c>
      <c r="AD141" s="1463">
        <f t="shared" ca="1" si="38"/>
        <v>0</v>
      </c>
      <c r="AE141" s="1463">
        <f t="shared" ca="1" si="38"/>
        <v>0</v>
      </c>
      <c r="AF141" s="1463">
        <f t="shared" ca="1" si="38"/>
        <v>0</v>
      </c>
      <c r="AG141" s="1463">
        <f t="shared" ca="1" si="38"/>
        <v>0</v>
      </c>
      <c r="AH141" s="1463">
        <f t="shared" ca="1" si="38"/>
        <v>0</v>
      </c>
      <c r="AI141" s="1463">
        <f t="shared" ca="1" si="38"/>
        <v>0</v>
      </c>
      <c r="AJ141" s="1463">
        <f t="shared" ca="1" si="37"/>
        <v>0</v>
      </c>
      <c r="AK141" s="1463">
        <f t="shared" ca="1" si="37"/>
        <v>0</v>
      </c>
      <c r="AL141" s="1463">
        <f t="shared" ca="1" si="37"/>
        <v>0</v>
      </c>
      <c r="AM141" s="1463">
        <f t="shared" ca="1" si="37"/>
        <v>0</v>
      </c>
      <c r="AN141" s="1463">
        <f t="shared" ca="1" si="37"/>
        <v>0</v>
      </c>
      <c r="AO141" s="1463">
        <f t="shared" ca="1" si="37"/>
        <v>0</v>
      </c>
      <c r="AP141" s="1463">
        <f t="shared" ca="1" si="37"/>
        <v>0</v>
      </c>
      <c r="AQ141" s="1463">
        <f t="shared" ca="1" si="37"/>
        <v>0</v>
      </c>
      <c r="AR141" s="1463">
        <f t="shared" ca="1" si="37"/>
        <v>0</v>
      </c>
      <c r="AS141" s="1463">
        <f t="shared" ca="1" si="37"/>
        <v>0</v>
      </c>
      <c r="AT141" s="1463">
        <f t="shared" ca="1" si="37"/>
        <v>0</v>
      </c>
      <c r="AU141" s="1463">
        <f t="shared" ca="1" si="37"/>
        <v>0</v>
      </c>
      <c r="AV141" s="1463">
        <f t="shared" ca="1" si="37"/>
        <v>0</v>
      </c>
      <c r="AW141" s="1463">
        <f t="shared" ca="1" si="37"/>
        <v>0</v>
      </c>
      <c r="AX141" s="1463">
        <f t="shared" ca="1" si="37"/>
        <v>0</v>
      </c>
    </row>
    <row r="142" spans="13:50">
      <c r="M142" s="1362" t="str">
        <f t="shared" ref="M142" ca="1" si="41">Q142&amp;R142</f>
        <v>MKJ_SWA仕上げ計画</v>
      </c>
      <c r="N142" s="1362" t="str">
        <f ca="1">VLOOKUP(テーブル3[[#This Row],[列3]],テーブル1[[#All],[機種・部品]:[シート]],2,FALSE)</f>
        <v>MKJ・MLC・MLL</v>
      </c>
      <c r="O142" s="1362" t="str">
        <f ca="1">VLOOKUP(テーブル3[[#This Row],[列3]],テーブル1[[#All],[機種・部品]:[参照セル]],3,FALSE)</f>
        <v>$F$253:$AL$282</v>
      </c>
      <c r="P142" s="1363">
        <v>16</v>
      </c>
      <c r="Q142" s="1364" t="str">
        <f ca="1">IF(OFFSET(テーブル1[[#Headers],[機種・部品]],P142,0)=0,"",OFFSET(テーブル1[[#Headers],[機種・部品]],P142,0))</f>
        <v>MKJ_SWA</v>
      </c>
      <c r="R142" s="1363" t="str">
        <f>R132</f>
        <v>仕上げ計画</v>
      </c>
      <c r="S142" s="1365">
        <f t="shared" ca="1" si="40"/>
        <v>0</v>
      </c>
      <c r="T142" s="1363">
        <f t="shared" ca="1" si="38"/>
        <v>0</v>
      </c>
      <c r="U142" s="1363">
        <f t="shared" ca="1" si="38"/>
        <v>0</v>
      </c>
      <c r="V142" s="1363">
        <f t="shared" ca="1" si="38"/>
        <v>0</v>
      </c>
      <c r="W142" s="1363">
        <f t="shared" ca="1" si="38"/>
        <v>0</v>
      </c>
      <c r="X142" s="1363">
        <f t="shared" ca="1" si="38"/>
        <v>0</v>
      </c>
      <c r="Y142" s="1363">
        <f t="shared" ca="1" si="38"/>
        <v>0</v>
      </c>
      <c r="Z142" s="1363">
        <f t="shared" ca="1" si="38"/>
        <v>0</v>
      </c>
      <c r="AA142" s="1363">
        <f t="shared" ca="1" si="38"/>
        <v>0</v>
      </c>
      <c r="AB142" s="1363">
        <f t="shared" ca="1" si="38"/>
        <v>0</v>
      </c>
      <c r="AC142" s="1363">
        <f t="shared" ca="1" si="38"/>
        <v>0</v>
      </c>
      <c r="AD142" s="1363">
        <f t="shared" ca="1" si="38"/>
        <v>0</v>
      </c>
      <c r="AE142" s="1363">
        <f t="shared" ca="1" si="38"/>
        <v>0</v>
      </c>
      <c r="AF142" s="1363">
        <f t="shared" ca="1" si="38"/>
        <v>0</v>
      </c>
      <c r="AG142" s="1363">
        <f t="shared" ca="1" si="38"/>
        <v>0</v>
      </c>
      <c r="AH142" s="1363">
        <f t="shared" ca="1" si="38"/>
        <v>0</v>
      </c>
      <c r="AI142" s="1363">
        <f t="shared" ca="1" si="38"/>
        <v>0</v>
      </c>
      <c r="AJ142" s="1363">
        <f t="shared" ca="1" si="37"/>
        <v>0</v>
      </c>
      <c r="AK142" s="1363">
        <f t="shared" ca="1" si="37"/>
        <v>0</v>
      </c>
      <c r="AL142" s="1363">
        <f t="shared" ca="1" si="37"/>
        <v>0</v>
      </c>
      <c r="AM142" s="1363">
        <f t="shared" ca="1" si="37"/>
        <v>0</v>
      </c>
      <c r="AN142" s="1363">
        <f t="shared" ca="1" si="37"/>
        <v>0</v>
      </c>
      <c r="AO142" s="1363">
        <f t="shared" ca="1" si="37"/>
        <v>0</v>
      </c>
      <c r="AP142" s="1363">
        <f t="shared" ca="1" si="37"/>
        <v>0</v>
      </c>
      <c r="AQ142" s="1363">
        <f t="shared" ca="1" si="37"/>
        <v>0</v>
      </c>
      <c r="AR142" s="1363">
        <f t="shared" ca="1" si="37"/>
        <v>0</v>
      </c>
      <c r="AS142" s="1363">
        <f t="shared" ca="1" si="37"/>
        <v>0</v>
      </c>
      <c r="AT142" s="1363">
        <f t="shared" ca="1" si="37"/>
        <v>0</v>
      </c>
      <c r="AU142" s="1363">
        <f t="shared" ca="1" si="37"/>
        <v>0</v>
      </c>
      <c r="AV142" s="1363">
        <f t="shared" ca="1" si="37"/>
        <v>0</v>
      </c>
      <c r="AW142" s="1363">
        <f t="shared" ca="1" si="37"/>
        <v>0</v>
      </c>
      <c r="AX142" s="1363">
        <f t="shared" ca="1" si="37"/>
        <v>0</v>
      </c>
    </row>
    <row r="143" spans="13:50">
      <c r="M143" s="1362" t="str">
        <f t="shared" ref="M143:M150" ca="1" si="42">Q143&amp;R143</f>
        <v>MKJ_SWA良品計画</v>
      </c>
      <c r="N143" s="1362" t="str">
        <f ca="1">VLOOKUP(テーブル3[[#This Row],[列3]],テーブル1[[#All],[機種・部品]:[シート]],2,FALSE)</f>
        <v>MKJ・MLC・MLL</v>
      </c>
      <c r="O143" s="1362" t="str">
        <f ca="1">VLOOKUP(テーブル3[[#This Row],[列3]],テーブル1[[#All],[機種・部品]:[参照セル]],3,FALSE)</f>
        <v>$F$253:$AL$282</v>
      </c>
      <c r="P143" s="1363">
        <v>16</v>
      </c>
      <c r="Q143" s="1364" t="str">
        <f ca="1">IF(OFFSET(テーブル1[[#Headers],[機種・部品]],P143,0)=0,"",OFFSET(テーブル1[[#Headers],[機種・部品]],P143,0))</f>
        <v>MKJ_SWA</v>
      </c>
      <c r="R143" s="1363" t="str">
        <f t="shared" si="30"/>
        <v>良品計画</v>
      </c>
      <c r="S143" s="1365">
        <f t="shared" ref="S143:S150" ca="1" si="43">SUM(T143:AX143)</f>
        <v>0</v>
      </c>
      <c r="T143" s="1363">
        <f t="shared" ca="1" si="38"/>
        <v>0</v>
      </c>
      <c r="U143" s="1363">
        <f t="shared" ca="1" si="38"/>
        <v>0</v>
      </c>
      <c r="V143" s="1363">
        <f t="shared" ca="1" si="38"/>
        <v>0</v>
      </c>
      <c r="W143" s="1363">
        <f t="shared" ca="1" si="38"/>
        <v>0</v>
      </c>
      <c r="X143" s="1363">
        <f t="shared" ca="1" si="38"/>
        <v>0</v>
      </c>
      <c r="Y143" s="1363">
        <f t="shared" ca="1" si="38"/>
        <v>0</v>
      </c>
      <c r="Z143" s="1363">
        <f t="shared" ca="1" si="38"/>
        <v>0</v>
      </c>
      <c r="AA143" s="1363">
        <f t="shared" ca="1" si="38"/>
        <v>0</v>
      </c>
      <c r="AB143" s="1363">
        <f t="shared" ca="1" si="38"/>
        <v>0</v>
      </c>
      <c r="AC143" s="1363">
        <f t="shared" ca="1" si="38"/>
        <v>0</v>
      </c>
      <c r="AD143" s="1363">
        <f t="shared" ca="1" si="38"/>
        <v>0</v>
      </c>
      <c r="AE143" s="1363">
        <f t="shared" ca="1" si="38"/>
        <v>0</v>
      </c>
      <c r="AF143" s="1363">
        <f t="shared" ca="1" si="38"/>
        <v>0</v>
      </c>
      <c r="AG143" s="1363">
        <f t="shared" ca="1" si="38"/>
        <v>0</v>
      </c>
      <c r="AH143" s="1363">
        <f t="shared" ca="1" si="38"/>
        <v>0</v>
      </c>
      <c r="AI143" s="1363">
        <f t="shared" ca="1" si="38"/>
        <v>0</v>
      </c>
      <c r="AJ143" s="1363">
        <f t="shared" ca="1" si="37"/>
        <v>0</v>
      </c>
      <c r="AK143" s="1363">
        <f t="shared" ca="1" si="37"/>
        <v>0</v>
      </c>
      <c r="AL143" s="1363">
        <f t="shared" ca="1" si="37"/>
        <v>0</v>
      </c>
      <c r="AM143" s="1363">
        <f t="shared" ca="1" si="37"/>
        <v>0</v>
      </c>
      <c r="AN143" s="1363">
        <f t="shared" ca="1" si="37"/>
        <v>0</v>
      </c>
      <c r="AO143" s="1363">
        <f t="shared" ca="1" si="37"/>
        <v>0</v>
      </c>
      <c r="AP143" s="1363">
        <f t="shared" ca="1" si="37"/>
        <v>0</v>
      </c>
      <c r="AQ143" s="1363">
        <f t="shared" ca="1" si="37"/>
        <v>0</v>
      </c>
      <c r="AR143" s="1363">
        <f t="shared" ca="1" si="37"/>
        <v>0</v>
      </c>
      <c r="AS143" s="1363">
        <f t="shared" ca="1" si="37"/>
        <v>0</v>
      </c>
      <c r="AT143" s="1363">
        <f t="shared" ca="1" si="37"/>
        <v>0</v>
      </c>
      <c r="AU143" s="1363">
        <f t="shared" ca="1" si="37"/>
        <v>0</v>
      </c>
      <c r="AV143" s="1363">
        <f t="shared" ca="1" si="37"/>
        <v>0</v>
      </c>
      <c r="AW143" s="1363">
        <f t="shared" ca="1" si="37"/>
        <v>0</v>
      </c>
      <c r="AX143" s="1363">
        <f t="shared" ca="1" si="37"/>
        <v>0</v>
      </c>
    </row>
    <row r="144" spans="13:50">
      <c r="M144" s="1362" t="str">
        <f t="shared" ca="1" si="42"/>
        <v>MKJ_SWA良品実績</v>
      </c>
      <c r="N144" s="1362" t="str">
        <f ca="1">VLOOKUP(テーブル3[[#This Row],[列3]],テーブル1[[#All],[機種・部品]:[シート]],2,FALSE)</f>
        <v>MKJ・MLC・MLL</v>
      </c>
      <c r="O144" s="1362" t="str">
        <f ca="1">VLOOKUP(テーブル3[[#This Row],[列3]],テーブル1[[#All],[機種・部品]:[参照セル]],3,FALSE)</f>
        <v>$F$253:$AL$282</v>
      </c>
      <c r="P144" s="1363">
        <v>16</v>
      </c>
      <c r="Q144" s="1364" t="str">
        <f ca="1">IF(OFFSET(テーブル1[[#Headers],[機種・部品]],P144,0)=0,"",OFFSET(テーブル1[[#Headers],[機種・部品]],P144,0))</f>
        <v>MKJ_SWA</v>
      </c>
      <c r="R144" s="1363" t="str">
        <f t="shared" ref="R144:R150" si="44">R135</f>
        <v>良品実績</v>
      </c>
      <c r="S144" s="1365">
        <f t="shared" ca="1" si="43"/>
        <v>0</v>
      </c>
      <c r="T144" s="1363">
        <f t="shared" ca="1" si="38"/>
        <v>0</v>
      </c>
      <c r="U144" s="1363">
        <f t="shared" ca="1" si="38"/>
        <v>0</v>
      </c>
      <c r="V144" s="1363">
        <f t="shared" ca="1" si="38"/>
        <v>0</v>
      </c>
      <c r="W144" s="1363">
        <f t="shared" ca="1" si="38"/>
        <v>0</v>
      </c>
      <c r="X144" s="1363">
        <f t="shared" ca="1" si="38"/>
        <v>0</v>
      </c>
      <c r="Y144" s="1363">
        <f t="shared" ca="1" si="38"/>
        <v>0</v>
      </c>
      <c r="Z144" s="1363">
        <f t="shared" ca="1" si="38"/>
        <v>0</v>
      </c>
      <c r="AA144" s="1363">
        <f t="shared" ca="1" si="38"/>
        <v>0</v>
      </c>
      <c r="AB144" s="1363">
        <f t="shared" ca="1" si="38"/>
        <v>0</v>
      </c>
      <c r="AC144" s="1363">
        <f t="shared" ca="1" si="38"/>
        <v>0</v>
      </c>
      <c r="AD144" s="1363">
        <f t="shared" ca="1" si="38"/>
        <v>0</v>
      </c>
      <c r="AE144" s="1363">
        <f t="shared" ca="1" si="38"/>
        <v>0</v>
      </c>
      <c r="AF144" s="1363">
        <f t="shared" ca="1" si="38"/>
        <v>0</v>
      </c>
      <c r="AG144" s="1363">
        <f t="shared" ca="1" si="38"/>
        <v>0</v>
      </c>
      <c r="AH144" s="1363">
        <f t="shared" ca="1" si="38"/>
        <v>0</v>
      </c>
      <c r="AI144" s="1363">
        <f t="shared" ca="1" si="38"/>
        <v>0</v>
      </c>
      <c r="AJ144" s="1363">
        <f t="shared" ca="1" si="37"/>
        <v>0</v>
      </c>
      <c r="AK144" s="1363">
        <f t="shared" ca="1" si="37"/>
        <v>0</v>
      </c>
      <c r="AL144" s="1363">
        <f t="shared" ca="1" si="37"/>
        <v>0</v>
      </c>
      <c r="AM144" s="1363">
        <f t="shared" ca="1" si="37"/>
        <v>0</v>
      </c>
      <c r="AN144" s="1363">
        <f t="shared" ca="1" si="37"/>
        <v>0</v>
      </c>
      <c r="AO144" s="1363">
        <f t="shared" ca="1" si="37"/>
        <v>0</v>
      </c>
      <c r="AP144" s="1363">
        <f t="shared" ca="1" si="37"/>
        <v>0</v>
      </c>
      <c r="AQ144" s="1363">
        <f t="shared" ca="1" si="37"/>
        <v>0</v>
      </c>
      <c r="AR144" s="1363">
        <f t="shared" ca="1" si="37"/>
        <v>0</v>
      </c>
      <c r="AS144" s="1363">
        <f t="shared" ca="1" si="37"/>
        <v>0</v>
      </c>
      <c r="AT144" s="1363">
        <f t="shared" ca="1" si="37"/>
        <v>0</v>
      </c>
      <c r="AU144" s="1363">
        <f t="shared" ca="1" si="37"/>
        <v>0</v>
      </c>
      <c r="AV144" s="1363">
        <f t="shared" ca="1" si="37"/>
        <v>0</v>
      </c>
      <c r="AW144" s="1363">
        <f t="shared" ca="1" si="37"/>
        <v>0</v>
      </c>
      <c r="AX144" s="1363">
        <f t="shared" ca="1" si="37"/>
        <v>0</v>
      </c>
    </row>
    <row r="145" spans="13:50">
      <c r="M145" s="1362" t="str">
        <f t="shared" ca="1" si="42"/>
        <v>MKJ_SWA完成品在庫</v>
      </c>
      <c r="N145" s="1362" t="str">
        <f ca="1">VLOOKUP(テーブル3[[#This Row],[列3]],テーブル1[[#All],[機種・部品]:[シート]],2,FALSE)</f>
        <v>MKJ・MLC・MLL</v>
      </c>
      <c r="O145" s="1362" t="str">
        <f ca="1">VLOOKUP(テーブル3[[#This Row],[列3]],テーブル1[[#All],[機種・部品]:[参照セル]],3,FALSE)</f>
        <v>$F$253:$AL$282</v>
      </c>
      <c r="P145" s="1363">
        <v>16</v>
      </c>
      <c r="Q145" s="1364" t="str">
        <f ca="1">IF(OFFSET(テーブル1[[#Headers],[機種・部品]],P145,0)=0,"",OFFSET(テーブル1[[#Headers],[機種・部品]],P145,0))</f>
        <v>MKJ_SWA</v>
      </c>
      <c r="R145" s="1363" t="str">
        <f t="shared" si="44"/>
        <v>完成品在庫</v>
      </c>
      <c r="S145" s="1365">
        <f t="shared" ca="1" si="43"/>
        <v>0</v>
      </c>
      <c r="T145" s="1363">
        <f t="shared" ca="1" si="38"/>
        <v>0</v>
      </c>
      <c r="U145" s="1363">
        <f t="shared" ca="1" si="38"/>
        <v>0</v>
      </c>
      <c r="V145" s="1363">
        <f t="shared" ca="1" si="38"/>
        <v>0</v>
      </c>
      <c r="W145" s="1363">
        <f t="shared" ca="1" si="38"/>
        <v>0</v>
      </c>
      <c r="X145" s="1363">
        <f t="shared" ca="1" si="38"/>
        <v>0</v>
      </c>
      <c r="Y145" s="1363">
        <f t="shared" ca="1" si="38"/>
        <v>0</v>
      </c>
      <c r="Z145" s="1363">
        <f t="shared" ca="1" si="38"/>
        <v>0</v>
      </c>
      <c r="AA145" s="1363">
        <f t="shared" ca="1" si="38"/>
        <v>0</v>
      </c>
      <c r="AB145" s="1363">
        <f t="shared" ca="1" si="38"/>
        <v>0</v>
      </c>
      <c r="AC145" s="1363">
        <f t="shared" ca="1" si="38"/>
        <v>0</v>
      </c>
      <c r="AD145" s="1363">
        <f t="shared" ca="1" si="38"/>
        <v>0</v>
      </c>
      <c r="AE145" s="1363">
        <f t="shared" ca="1" si="38"/>
        <v>0</v>
      </c>
      <c r="AF145" s="1363">
        <f t="shared" ca="1" si="38"/>
        <v>0</v>
      </c>
      <c r="AG145" s="1363">
        <f t="shared" ca="1" si="38"/>
        <v>0</v>
      </c>
      <c r="AH145" s="1363">
        <f t="shared" ca="1" si="38"/>
        <v>0</v>
      </c>
      <c r="AI145" s="1363">
        <f t="shared" ca="1" si="38"/>
        <v>0</v>
      </c>
      <c r="AJ145" s="1363">
        <f t="shared" ca="1" si="37"/>
        <v>0</v>
      </c>
      <c r="AK145" s="1363">
        <f t="shared" ca="1" si="37"/>
        <v>0</v>
      </c>
      <c r="AL145" s="1363">
        <f t="shared" ca="1" si="37"/>
        <v>0</v>
      </c>
      <c r="AM145" s="1363">
        <f t="shared" ca="1" si="37"/>
        <v>0</v>
      </c>
      <c r="AN145" s="1363">
        <f t="shared" ca="1" si="37"/>
        <v>0</v>
      </c>
      <c r="AO145" s="1363">
        <f t="shared" ca="1" si="37"/>
        <v>0</v>
      </c>
      <c r="AP145" s="1363">
        <f t="shared" ca="1" si="37"/>
        <v>0</v>
      </c>
      <c r="AQ145" s="1363">
        <f t="shared" ca="1" si="37"/>
        <v>0</v>
      </c>
      <c r="AR145" s="1363">
        <f t="shared" ca="1" si="37"/>
        <v>0</v>
      </c>
      <c r="AS145" s="1363">
        <f t="shared" ca="1" si="37"/>
        <v>0</v>
      </c>
      <c r="AT145" s="1363">
        <f t="shared" ca="1" si="37"/>
        <v>0</v>
      </c>
      <c r="AU145" s="1363">
        <f t="shared" ca="1" si="37"/>
        <v>0</v>
      </c>
      <c r="AV145" s="1363">
        <f t="shared" ca="1" si="37"/>
        <v>0</v>
      </c>
      <c r="AW145" s="1363">
        <f t="shared" ca="1" si="37"/>
        <v>0</v>
      </c>
      <c r="AX145" s="1363">
        <f t="shared" ca="1" si="37"/>
        <v>0</v>
      </c>
    </row>
    <row r="146" spans="13:50">
      <c r="M146" s="1362" t="str">
        <f t="shared" ca="1" si="42"/>
        <v>MKJ_SWAＧＤＣ仕掛在庫</v>
      </c>
      <c r="N146" s="1362" t="str">
        <f ca="1">VLOOKUP(テーブル3[[#This Row],[列3]],テーブル1[[#All],[機種・部品]:[シート]],2,FALSE)</f>
        <v>MKJ・MLC・MLL</v>
      </c>
      <c r="O146" s="1362" t="str">
        <f ca="1">VLOOKUP(テーブル3[[#This Row],[列3]],テーブル1[[#All],[機種・部品]:[参照セル]],3,FALSE)</f>
        <v>$F$253:$AL$282</v>
      </c>
      <c r="P146" s="1363">
        <v>16</v>
      </c>
      <c r="Q146" s="1364" t="str">
        <f ca="1">IF(OFFSET(テーブル1[[#Headers],[機種・部品]],P146,0)=0,"",OFFSET(テーブル1[[#Headers],[機種・部品]],P146,0))</f>
        <v>MKJ_SWA</v>
      </c>
      <c r="R146" s="1363" t="str">
        <f t="shared" si="44"/>
        <v>ＧＤＣ仕掛在庫</v>
      </c>
      <c r="S146" s="1365">
        <f t="shared" ca="1" si="43"/>
        <v>4340</v>
      </c>
      <c r="T146" s="1363">
        <f t="shared" ca="1" si="38"/>
        <v>140</v>
      </c>
      <c r="U146" s="1363">
        <f t="shared" ca="1" si="38"/>
        <v>140</v>
      </c>
      <c r="V146" s="1363">
        <f t="shared" ca="1" si="38"/>
        <v>140</v>
      </c>
      <c r="W146" s="1363">
        <f t="shared" ca="1" si="38"/>
        <v>140</v>
      </c>
      <c r="X146" s="1363">
        <f t="shared" ca="1" si="38"/>
        <v>140</v>
      </c>
      <c r="Y146" s="1363">
        <f t="shared" ca="1" si="38"/>
        <v>140</v>
      </c>
      <c r="Z146" s="1363">
        <f t="shared" ca="1" si="38"/>
        <v>140</v>
      </c>
      <c r="AA146" s="1363">
        <f t="shared" ca="1" si="38"/>
        <v>140</v>
      </c>
      <c r="AB146" s="1363">
        <f t="shared" ca="1" si="38"/>
        <v>140</v>
      </c>
      <c r="AC146" s="1363">
        <f t="shared" ca="1" si="38"/>
        <v>140</v>
      </c>
      <c r="AD146" s="1363">
        <f t="shared" ca="1" si="38"/>
        <v>140</v>
      </c>
      <c r="AE146" s="1363">
        <f t="shared" ca="1" si="38"/>
        <v>140</v>
      </c>
      <c r="AF146" s="1363">
        <f t="shared" ca="1" si="38"/>
        <v>140</v>
      </c>
      <c r="AG146" s="1363">
        <f t="shared" ca="1" si="38"/>
        <v>140</v>
      </c>
      <c r="AH146" s="1363">
        <f t="shared" ca="1" si="38"/>
        <v>140</v>
      </c>
      <c r="AI146" s="1363">
        <f t="shared" ca="1" si="38"/>
        <v>140</v>
      </c>
      <c r="AJ146" s="1363">
        <f t="shared" ca="1" si="37"/>
        <v>140</v>
      </c>
      <c r="AK146" s="1363">
        <f t="shared" ca="1" si="37"/>
        <v>140</v>
      </c>
      <c r="AL146" s="1363">
        <f t="shared" ca="1" si="37"/>
        <v>140</v>
      </c>
      <c r="AM146" s="1363">
        <f t="shared" ca="1" si="37"/>
        <v>140</v>
      </c>
      <c r="AN146" s="1363">
        <f t="shared" ca="1" si="37"/>
        <v>140</v>
      </c>
      <c r="AO146" s="1363">
        <f t="shared" ca="1" si="37"/>
        <v>140</v>
      </c>
      <c r="AP146" s="1363">
        <f t="shared" ca="1" si="37"/>
        <v>140</v>
      </c>
      <c r="AQ146" s="1363">
        <f t="shared" ca="1" si="37"/>
        <v>140</v>
      </c>
      <c r="AR146" s="1363">
        <f t="shared" ca="1" si="37"/>
        <v>140</v>
      </c>
      <c r="AS146" s="1363">
        <f t="shared" ca="1" si="37"/>
        <v>140</v>
      </c>
      <c r="AT146" s="1363">
        <f t="shared" ca="1" si="37"/>
        <v>140</v>
      </c>
      <c r="AU146" s="1363">
        <f t="shared" ca="1" si="37"/>
        <v>140</v>
      </c>
      <c r="AV146" s="1363">
        <f t="shared" ca="1" si="37"/>
        <v>140</v>
      </c>
      <c r="AW146" s="1363">
        <f t="shared" ca="1" si="37"/>
        <v>140</v>
      </c>
      <c r="AX146" s="1363">
        <f t="shared" ca="1" si="37"/>
        <v>140</v>
      </c>
    </row>
    <row r="147" spans="13:50">
      <c r="M147" s="1362" t="str">
        <f t="shared" ca="1" si="42"/>
        <v>MKJ_SWAメーカー在庫</v>
      </c>
      <c r="N147" s="1362" t="str">
        <f ca="1">VLOOKUP(テーブル3[[#This Row],[列3]],テーブル1[[#All],[機種・部品]:[シート]],2,FALSE)</f>
        <v>MKJ・MLC・MLL</v>
      </c>
      <c r="O147" s="1362" t="str">
        <f ca="1">VLOOKUP(テーブル3[[#This Row],[列3]],テーブル1[[#All],[機種・部品]:[参照セル]],3,FALSE)</f>
        <v>$F$253:$AL$282</v>
      </c>
      <c r="P147" s="1363">
        <v>16</v>
      </c>
      <c r="Q147" s="1364" t="str">
        <f ca="1">IF(OFFSET(テーブル1[[#Headers],[機種・部品]],P147,0)=0,"",OFFSET(テーブル1[[#Headers],[機種・部品]],P147,0))</f>
        <v>MKJ_SWA</v>
      </c>
      <c r="R147" s="1363" t="str">
        <f t="shared" si="44"/>
        <v>メーカー在庫</v>
      </c>
      <c r="S147" s="1365">
        <f t="shared" ca="1" si="43"/>
        <v>0</v>
      </c>
      <c r="T147" s="1363">
        <f t="shared" ca="1" si="38"/>
        <v>0</v>
      </c>
      <c r="U147" s="1363">
        <f t="shared" ca="1" si="38"/>
        <v>0</v>
      </c>
      <c r="V147" s="1363">
        <f t="shared" ca="1" si="38"/>
        <v>0</v>
      </c>
      <c r="W147" s="1363">
        <f t="shared" ca="1" si="38"/>
        <v>0</v>
      </c>
      <c r="X147" s="1363">
        <f t="shared" ca="1" si="38"/>
        <v>0</v>
      </c>
      <c r="Y147" s="1363">
        <f t="shared" ca="1" si="38"/>
        <v>0</v>
      </c>
      <c r="Z147" s="1363">
        <f t="shared" ca="1" si="38"/>
        <v>0</v>
      </c>
      <c r="AA147" s="1363">
        <f t="shared" ca="1" si="38"/>
        <v>0</v>
      </c>
      <c r="AB147" s="1363">
        <f t="shared" ca="1" si="38"/>
        <v>0</v>
      </c>
      <c r="AC147" s="1363">
        <f t="shared" ca="1" si="38"/>
        <v>0</v>
      </c>
      <c r="AD147" s="1363">
        <f t="shared" ca="1" si="38"/>
        <v>0</v>
      </c>
      <c r="AE147" s="1363">
        <f t="shared" ca="1" si="38"/>
        <v>0</v>
      </c>
      <c r="AF147" s="1363">
        <f t="shared" ca="1" si="38"/>
        <v>0</v>
      </c>
      <c r="AG147" s="1363">
        <f t="shared" ca="1" si="38"/>
        <v>0</v>
      </c>
      <c r="AH147" s="1363">
        <f t="shared" ca="1" si="38"/>
        <v>0</v>
      </c>
      <c r="AI147" s="1363">
        <f t="shared" ca="1" si="38"/>
        <v>0</v>
      </c>
      <c r="AJ147" s="1363">
        <f t="shared" ca="1" si="37"/>
        <v>0</v>
      </c>
      <c r="AK147" s="1363">
        <f t="shared" ca="1" si="37"/>
        <v>0</v>
      </c>
      <c r="AL147" s="1363">
        <f t="shared" ca="1" si="37"/>
        <v>0</v>
      </c>
      <c r="AM147" s="1363">
        <f t="shared" ca="1" si="37"/>
        <v>0</v>
      </c>
      <c r="AN147" s="1363">
        <f t="shared" ca="1" si="37"/>
        <v>0</v>
      </c>
      <c r="AO147" s="1363">
        <f t="shared" ca="1" si="37"/>
        <v>0</v>
      </c>
      <c r="AP147" s="1363">
        <f t="shared" ca="1" si="37"/>
        <v>0</v>
      </c>
      <c r="AQ147" s="1363">
        <f t="shared" ca="1" si="37"/>
        <v>0</v>
      </c>
      <c r="AR147" s="1363">
        <f t="shared" ca="1" si="37"/>
        <v>0</v>
      </c>
      <c r="AS147" s="1363">
        <f t="shared" ca="1" si="37"/>
        <v>0</v>
      </c>
      <c r="AT147" s="1363">
        <f t="shared" ca="1" si="37"/>
        <v>0</v>
      </c>
      <c r="AU147" s="1363">
        <f t="shared" ca="1" si="37"/>
        <v>0</v>
      </c>
      <c r="AV147" s="1363">
        <f t="shared" ca="1" si="37"/>
        <v>0</v>
      </c>
      <c r="AW147" s="1363">
        <f t="shared" ca="1" si="37"/>
        <v>0</v>
      </c>
      <c r="AX147" s="1363">
        <f t="shared" ca="1" si="37"/>
        <v>0</v>
      </c>
    </row>
    <row r="148" spans="13:50">
      <c r="M148" s="1362" t="str">
        <f t="shared" ca="1" si="42"/>
        <v>MKJ_SWA鋳造領域在庫</v>
      </c>
      <c r="N148" s="1362" t="str">
        <f ca="1">VLOOKUP(テーブル3[[#This Row],[列3]],テーブル1[[#All],[機種・部品]:[シート]],2,FALSE)</f>
        <v>MKJ・MLC・MLL</v>
      </c>
      <c r="O148" s="1362" t="str">
        <f ca="1">VLOOKUP(テーブル3[[#This Row],[列3]],テーブル1[[#All],[機種・部品]:[参照セル]],3,FALSE)</f>
        <v>$F$253:$AL$282</v>
      </c>
      <c r="P148" s="1363">
        <v>16</v>
      </c>
      <c r="Q148" s="1364" t="str">
        <f ca="1">IF(OFFSET(テーブル1[[#Headers],[機種・部品]],P148,0)=0,"",OFFSET(テーブル1[[#Headers],[機種・部品]],P148,0))</f>
        <v>MKJ_SWA</v>
      </c>
      <c r="R148" s="1363" t="str">
        <f t="shared" si="44"/>
        <v>鋳造領域在庫</v>
      </c>
      <c r="S148" s="1365">
        <f t="shared" ca="1" si="43"/>
        <v>0</v>
      </c>
      <c r="T148" s="1363">
        <f t="shared" ca="1" si="38"/>
        <v>0</v>
      </c>
      <c r="U148" s="1363">
        <f t="shared" ca="1" si="38"/>
        <v>0</v>
      </c>
      <c r="V148" s="1363">
        <f t="shared" ca="1" si="38"/>
        <v>0</v>
      </c>
      <c r="W148" s="1363">
        <f t="shared" ca="1" si="38"/>
        <v>0</v>
      </c>
      <c r="X148" s="1363">
        <f t="shared" ca="1" si="38"/>
        <v>0</v>
      </c>
      <c r="Y148" s="1363">
        <f t="shared" ca="1" si="38"/>
        <v>0</v>
      </c>
      <c r="Z148" s="1363">
        <f t="shared" ca="1" si="38"/>
        <v>0</v>
      </c>
      <c r="AA148" s="1363">
        <f t="shared" ca="1" si="38"/>
        <v>0</v>
      </c>
      <c r="AB148" s="1363">
        <f t="shared" ca="1" si="38"/>
        <v>0</v>
      </c>
      <c r="AC148" s="1363">
        <f t="shared" ca="1" si="38"/>
        <v>0</v>
      </c>
      <c r="AD148" s="1363">
        <f t="shared" ca="1" si="38"/>
        <v>0</v>
      </c>
      <c r="AE148" s="1363">
        <f t="shared" ca="1" si="38"/>
        <v>0</v>
      </c>
      <c r="AF148" s="1363">
        <f t="shared" ca="1" si="38"/>
        <v>0</v>
      </c>
      <c r="AG148" s="1363">
        <f t="shared" ca="1" si="38"/>
        <v>0</v>
      </c>
      <c r="AH148" s="1363">
        <f t="shared" ca="1" si="38"/>
        <v>0</v>
      </c>
      <c r="AI148" s="1363">
        <f t="shared" ca="1" si="38"/>
        <v>0</v>
      </c>
      <c r="AJ148" s="1363">
        <f t="shared" ca="1" si="37"/>
        <v>0</v>
      </c>
      <c r="AK148" s="1363">
        <f t="shared" ca="1" si="37"/>
        <v>0</v>
      </c>
      <c r="AL148" s="1363">
        <f t="shared" ca="1" si="37"/>
        <v>0</v>
      </c>
      <c r="AM148" s="1363">
        <f t="shared" ca="1" si="37"/>
        <v>0</v>
      </c>
      <c r="AN148" s="1363">
        <f t="shared" ca="1" si="37"/>
        <v>0</v>
      </c>
      <c r="AO148" s="1363">
        <f t="shared" ca="1" si="37"/>
        <v>0</v>
      </c>
      <c r="AP148" s="1363">
        <f t="shared" ca="1" si="37"/>
        <v>0</v>
      </c>
      <c r="AQ148" s="1363">
        <f t="shared" ca="1" si="37"/>
        <v>0</v>
      </c>
      <c r="AR148" s="1363">
        <f t="shared" ca="1" si="37"/>
        <v>0</v>
      </c>
      <c r="AS148" s="1363">
        <f t="shared" ca="1" si="37"/>
        <v>0</v>
      </c>
      <c r="AT148" s="1363">
        <f t="shared" ca="1" si="37"/>
        <v>0</v>
      </c>
      <c r="AU148" s="1363">
        <f t="shared" ca="1" si="37"/>
        <v>0</v>
      </c>
      <c r="AV148" s="1363">
        <f t="shared" ca="1" si="37"/>
        <v>0</v>
      </c>
      <c r="AW148" s="1363">
        <f t="shared" ca="1" si="37"/>
        <v>0</v>
      </c>
      <c r="AX148" s="1363">
        <f t="shared" ca="1" si="37"/>
        <v>0</v>
      </c>
    </row>
    <row r="149" spans="13:50">
      <c r="M149" s="1362" t="str">
        <f t="shared" ca="1" si="42"/>
        <v>MKJ_SWA払出計画</v>
      </c>
      <c r="N149" s="1362" t="str">
        <f ca="1">VLOOKUP(テーブル3[[#This Row],[列3]],テーブル1[[#All],[機種・部品]:[シート]],2,FALSE)</f>
        <v>MKJ・MLC・MLL</v>
      </c>
      <c r="O149" s="1362" t="str">
        <f ca="1">VLOOKUP(テーブル3[[#This Row],[列3]],テーブル1[[#All],[機種・部品]:[参照セル]],3,FALSE)</f>
        <v>$F$253:$AL$282</v>
      </c>
      <c r="P149" s="1363">
        <v>16</v>
      </c>
      <c r="Q149" s="1364" t="str">
        <f ca="1">IF(OFFSET(テーブル1[[#Headers],[機種・部品]],P149,0)=0,"",OFFSET(テーブル1[[#Headers],[機種・部品]],P149,0))</f>
        <v>MKJ_SWA</v>
      </c>
      <c r="R149" s="1363" t="str">
        <f t="shared" si="44"/>
        <v>払出計画</v>
      </c>
      <c r="S149" s="1365">
        <f t="shared" ca="1" si="43"/>
        <v>0</v>
      </c>
      <c r="T149" s="1363">
        <f t="shared" ca="1" si="38"/>
        <v>0</v>
      </c>
      <c r="U149" s="1363">
        <f t="shared" ca="1" si="38"/>
        <v>0</v>
      </c>
      <c r="V149" s="1363">
        <f t="shared" ca="1" si="38"/>
        <v>0</v>
      </c>
      <c r="W149" s="1363">
        <f t="shared" ca="1" si="38"/>
        <v>0</v>
      </c>
      <c r="X149" s="1363">
        <f t="shared" ca="1" si="38"/>
        <v>0</v>
      </c>
      <c r="Y149" s="1363">
        <f t="shared" ca="1" si="38"/>
        <v>0</v>
      </c>
      <c r="Z149" s="1363">
        <f t="shared" ca="1" si="38"/>
        <v>0</v>
      </c>
      <c r="AA149" s="1363">
        <f t="shared" ca="1" si="38"/>
        <v>0</v>
      </c>
      <c r="AB149" s="1363">
        <f t="shared" ca="1" si="38"/>
        <v>0</v>
      </c>
      <c r="AC149" s="1363">
        <f t="shared" ca="1" si="38"/>
        <v>0</v>
      </c>
      <c r="AD149" s="1363">
        <f t="shared" ca="1" si="38"/>
        <v>0</v>
      </c>
      <c r="AE149" s="1363">
        <f t="shared" ca="1" si="38"/>
        <v>0</v>
      </c>
      <c r="AF149" s="1363">
        <f t="shared" ca="1" si="38"/>
        <v>0</v>
      </c>
      <c r="AG149" s="1363">
        <f t="shared" ca="1" si="38"/>
        <v>0</v>
      </c>
      <c r="AH149" s="1363">
        <f t="shared" ca="1" si="38"/>
        <v>0</v>
      </c>
      <c r="AI149" s="1363">
        <f t="shared" ref="AI149:AX150" ca="1" si="45">IFERROR(VLOOKUP($M149,INDIRECT($N149&amp;"!"&amp;$O149,TRUE),AI$5+$T$3,FALSE),"")</f>
        <v>0</v>
      </c>
      <c r="AJ149" s="1363">
        <f t="shared" ca="1" si="45"/>
        <v>0</v>
      </c>
      <c r="AK149" s="1363">
        <f t="shared" ca="1" si="45"/>
        <v>0</v>
      </c>
      <c r="AL149" s="1363">
        <f t="shared" ca="1" si="45"/>
        <v>0</v>
      </c>
      <c r="AM149" s="1363">
        <f t="shared" ca="1" si="45"/>
        <v>0</v>
      </c>
      <c r="AN149" s="1363">
        <f t="shared" ca="1" si="45"/>
        <v>0</v>
      </c>
      <c r="AO149" s="1363">
        <f t="shared" ca="1" si="45"/>
        <v>0</v>
      </c>
      <c r="AP149" s="1363">
        <f t="shared" ca="1" si="45"/>
        <v>0</v>
      </c>
      <c r="AQ149" s="1363">
        <f t="shared" ca="1" si="45"/>
        <v>0</v>
      </c>
      <c r="AR149" s="1363">
        <f t="shared" ca="1" si="45"/>
        <v>0</v>
      </c>
      <c r="AS149" s="1363">
        <f t="shared" ca="1" si="45"/>
        <v>0</v>
      </c>
      <c r="AT149" s="1363">
        <f t="shared" ca="1" si="45"/>
        <v>0</v>
      </c>
      <c r="AU149" s="1363">
        <f t="shared" ca="1" si="45"/>
        <v>0</v>
      </c>
      <c r="AV149" s="1363">
        <f t="shared" ca="1" si="45"/>
        <v>0</v>
      </c>
      <c r="AW149" s="1363">
        <f t="shared" ca="1" si="45"/>
        <v>0</v>
      </c>
      <c r="AX149" s="1363">
        <f t="shared" ca="1" si="45"/>
        <v>0</v>
      </c>
    </row>
    <row r="150" spans="13:50">
      <c r="M150" s="1362" t="str">
        <f t="shared" ca="1" si="42"/>
        <v>MKJ_SWA歪前仕掛</v>
      </c>
      <c r="N150" s="1362" t="str">
        <f ca="1">VLOOKUP(テーブル3[[#This Row],[列3]],テーブル1[[#All],[機種・部品]:[シート]],2,FALSE)</f>
        <v>MKJ・MLC・MLL</v>
      </c>
      <c r="O150" s="1362" t="str">
        <f ca="1">VLOOKUP(テーブル3[[#This Row],[列3]],テーブル1[[#All],[機種・部品]:[参照セル]],3,FALSE)</f>
        <v>$F$253:$AL$282</v>
      </c>
      <c r="P150" s="1363">
        <v>16</v>
      </c>
      <c r="Q150" s="1364" t="str">
        <f ca="1">IF(OFFSET(テーブル1[[#Headers],[機種・部品]],P150,0)=0,"",OFFSET(テーブル1[[#Headers],[機種・部品]],P150,0))</f>
        <v>MKJ_SWA</v>
      </c>
      <c r="R150" s="1363" t="str">
        <f t="shared" si="44"/>
        <v>歪前仕掛</v>
      </c>
      <c r="S150" s="1365">
        <f t="shared" ca="1" si="43"/>
        <v>0</v>
      </c>
      <c r="T150" s="1363" t="str">
        <f t="shared" ref="T150:AI150" ca="1" si="46">IFERROR(VLOOKUP($M150,INDIRECT($N150&amp;"!"&amp;$O150,TRUE),T$5+$T$3,FALSE),"")</f>
        <v/>
      </c>
      <c r="U150" s="1363" t="str">
        <f t="shared" ca="1" si="46"/>
        <v/>
      </c>
      <c r="V150" s="1363" t="str">
        <f t="shared" ca="1" si="46"/>
        <v/>
      </c>
      <c r="W150" s="1363" t="str">
        <f t="shared" ca="1" si="46"/>
        <v/>
      </c>
      <c r="X150" s="1363" t="str">
        <f t="shared" ca="1" si="46"/>
        <v/>
      </c>
      <c r="Y150" s="1363" t="str">
        <f t="shared" ca="1" si="46"/>
        <v/>
      </c>
      <c r="Z150" s="1363" t="str">
        <f t="shared" ca="1" si="46"/>
        <v/>
      </c>
      <c r="AA150" s="1363" t="str">
        <f t="shared" ca="1" si="46"/>
        <v/>
      </c>
      <c r="AB150" s="1363" t="str">
        <f t="shared" ca="1" si="46"/>
        <v/>
      </c>
      <c r="AC150" s="1363" t="str">
        <f t="shared" ca="1" si="46"/>
        <v/>
      </c>
      <c r="AD150" s="1363" t="str">
        <f t="shared" ca="1" si="46"/>
        <v/>
      </c>
      <c r="AE150" s="1363" t="str">
        <f t="shared" ca="1" si="46"/>
        <v/>
      </c>
      <c r="AF150" s="1363" t="str">
        <f t="shared" ca="1" si="46"/>
        <v/>
      </c>
      <c r="AG150" s="1363" t="str">
        <f t="shared" ca="1" si="46"/>
        <v/>
      </c>
      <c r="AH150" s="1363" t="str">
        <f t="shared" ca="1" si="46"/>
        <v/>
      </c>
      <c r="AI150" s="1363" t="str">
        <f t="shared" ca="1" si="46"/>
        <v/>
      </c>
      <c r="AJ150" s="1363" t="str">
        <f t="shared" ca="1" si="45"/>
        <v/>
      </c>
      <c r="AK150" s="1363" t="str">
        <f t="shared" ca="1" si="45"/>
        <v/>
      </c>
      <c r="AL150" s="1363" t="str">
        <f t="shared" ca="1" si="45"/>
        <v/>
      </c>
      <c r="AM150" s="1363" t="str">
        <f t="shared" ca="1" si="45"/>
        <v/>
      </c>
      <c r="AN150" s="1363" t="str">
        <f t="shared" ca="1" si="45"/>
        <v/>
      </c>
      <c r="AO150" s="1363" t="str">
        <f t="shared" ca="1" si="45"/>
        <v/>
      </c>
      <c r="AP150" s="1363" t="str">
        <f t="shared" ca="1" si="45"/>
        <v/>
      </c>
      <c r="AQ150" s="1363" t="str">
        <f t="shared" ca="1" si="45"/>
        <v/>
      </c>
      <c r="AR150" s="1363" t="str">
        <f t="shared" ca="1" si="45"/>
        <v/>
      </c>
      <c r="AS150" s="1363" t="str">
        <f t="shared" ca="1" si="45"/>
        <v/>
      </c>
      <c r="AT150" s="1363" t="str">
        <f t="shared" ca="1" si="45"/>
        <v/>
      </c>
      <c r="AU150" s="1363" t="str">
        <f t="shared" ca="1" si="45"/>
        <v/>
      </c>
      <c r="AV150" s="1363" t="str">
        <f t="shared" ca="1" si="45"/>
        <v/>
      </c>
      <c r="AW150" s="1363" t="str">
        <f t="shared" ca="1" si="45"/>
        <v/>
      </c>
      <c r="AX150" s="1363" t="str">
        <f t="shared" ca="1" si="45"/>
        <v/>
      </c>
    </row>
    <row r="151" spans="13:50">
      <c r="M151" s="1362"/>
      <c r="N151" s="1362"/>
      <c r="O151" s="1362"/>
      <c r="P151" s="1363"/>
      <c r="Q151" s="1364"/>
      <c r="R151" s="1363"/>
      <c r="S151" s="1365"/>
      <c r="T151" s="1363"/>
      <c r="U151" s="1363"/>
      <c r="V151" s="1363"/>
      <c r="W151" s="1363"/>
      <c r="X151" s="1363"/>
      <c r="Y151" s="1363"/>
      <c r="Z151" s="1363"/>
      <c r="AA151" s="1363"/>
      <c r="AB151" s="1363"/>
      <c r="AC151" s="1363"/>
      <c r="AD151" s="1363"/>
      <c r="AE151" s="1363"/>
      <c r="AF151" s="1363"/>
      <c r="AG151" s="1363"/>
      <c r="AH151" s="1363"/>
      <c r="AI151" s="1363"/>
      <c r="AJ151" s="1363"/>
      <c r="AK151" s="1363"/>
      <c r="AL151" s="1363"/>
      <c r="AM151" s="1363"/>
      <c r="AN151" s="1363"/>
      <c r="AO151" s="1363"/>
      <c r="AP151" s="1363"/>
      <c r="AQ151" s="1363"/>
      <c r="AR151" s="1363"/>
      <c r="AS151" s="1363"/>
      <c r="AT151" s="1363"/>
      <c r="AU151" s="1363"/>
      <c r="AV151" s="1363"/>
      <c r="AW151" s="1363"/>
      <c r="AX151" s="1380"/>
    </row>
    <row r="152" spans="13:50">
      <c r="M152" s="1362"/>
      <c r="N152" s="1362"/>
      <c r="O152" s="1362"/>
      <c r="P152" s="1363"/>
      <c r="Q152" s="1364"/>
      <c r="R152" s="1378"/>
      <c r="S152" s="1379"/>
      <c r="T152" s="1363"/>
      <c r="U152" s="1363"/>
      <c r="V152" s="1363"/>
      <c r="W152" s="1363"/>
      <c r="X152" s="1363"/>
      <c r="Y152" s="1363"/>
      <c r="Z152" s="1363"/>
      <c r="AA152" s="1363"/>
      <c r="AB152" s="1363"/>
      <c r="AC152" s="1363"/>
      <c r="AD152" s="1363"/>
      <c r="AE152" s="1363"/>
      <c r="AF152" s="1363"/>
      <c r="AG152" s="1363"/>
      <c r="AH152" s="1363"/>
      <c r="AI152" s="1363"/>
      <c r="AJ152" s="1363"/>
      <c r="AK152" s="1363"/>
      <c r="AL152" s="1363"/>
      <c r="AM152" s="1363"/>
      <c r="AN152" s="1363"/>
      <c r="AO152" s="1363"/>
      <c r="AP152" s="1363"/>
      <c r="AQ152" s="1363"/>
      <c r="AR152" s="1363"/>
      <c r="AS152" s="1363"/>
      <c r="AT152" s="1363"/>
      <c r="AU152" s="1363"/>
      <c r="AV152" s="1363"/>
      <c r="AW152" s="1363"/>
      <c r="AX152" s="1380"/>
    </row>
    <row r="153" spans="13:50">
      <c r="M153" s="1362"/>
      <c r="N153" s="1362"/>
      <c r="O153" s="1362"/>
      <c r="P153" s="1363"/>
      <c r="Q153" s="1364"/>
      <c r="R153" s="1378"/>
      <c r="S153" s="1379"/>
      <c r="T153" s="1363"/>
      <c r="U153" s="1363"/>
      <c r="V153" s="1363"/>
      <c r="W153" s="1363"/>
      <c r="X153" s="1363"/>
      <c r="Y153" s="1363"/>
      <c r="Z153" s="1363"/>
      <c r="AA153" s="1363"/>
      <c r="AB153" s="1363"/>
      <c r="AC153" s="1363"/>
      <c r="AD153" s="1363"/>
      <c r="AE153" s="1363"/>
      <c r="AF153" s="1363"/>
      <c r="AG153" s="1363"/>
      <c r="AH153" s="1363"/>
      <c r="AI153" s="1363"/>
      <c r="AJ153" s="1363"/>
      <c r="AK153" s="1363"/>
      <c r="AL153" s="1363"/>
      <c r="AM153" s="1363"/>
      <c r="AN153" s="1363"/>
      <c r="AO153" s="1363"/>
      <c r="AP153" s="1363"/>
      <c r="AQ153" s="1363"/>
      <c r="AR153" s="1363"/>
      <c r="AS153" s="1363"/>
      <c r="AT153" s="1363"/>
      <c r="AU153" s="1363"/>
      <c r="AV153" s="1363"/>
      <c r="AW153" s="1363"/>
      <c r="AX153" s="1380"/>
    </row>
    <row r="154" spans="13:50">
      <c r="M154" s="1362"/>
      <c r="N154" s="1362"/>
      <c r="O154" s="1362"/>
      <c r="P154" s="1363"/>
      <c r="Q154" s="1364"/>
      <c r="R154" s="1378"/>
      <c r="S154" s="1379"/>
      <c r="T154" s="1363"/>
      <c r="U154" s="1363"/>
      <c r="V154" s="1363"/>
      <c r="W154" s="1363"/>
      <c r="X154" s="1363"/>
      <c r="Y154" s="1363"/>
      <c r="Z154" s="1363"/>
      <c r="AA154" s="1363"/>
      <c r="AB154" s="1363"/>
      <c r="AC154" s="1363"/>
      <c r="AD154" s="1363"/>
      <c r="AE154" s="1363"/>
      <c r="AF154" s="1363"/>
      <c r="AG154" s="1363"/>
      <c r="AH154" s="1363"/>
      <c r="AI154" s="1363"/>
      <c r="AJ154" s="1363"/>
      <c r="AK154" s="1363"/>
      <c r="AL154" s="1363"/>
      <c r="AM154" s="1363"/>
      <c r="AN154" s="1363"/>
      <c r="AO154" s="1363"/>
      <c r="AP154" s="1363"/>
      <c r="AQ154" s="1363"/>
      <c r="AR154" s="1363"/>
      <c r="AS154" s="1363"/>
      <c r="AT154" s="1363"/>
      <c r="AU154" s="1363"/>
      <c r="AV154" s="1363"/>
      <c r="AW154" s="1363"/>
      <c r="AX154" s="1380"/>
    </row>
    <row r="155" spans="13:50">
      <c r="M155" s="1362"/>
      <c r="N155" s="1362"/>
      <c r="O155" s="1362"/>
      <c r="P155" s="1363"/>
      <c r="Q155" s="1364"/>
      <c r="R155" s="1378"/>
      <c r="S155" s="1379"/>
      <c r="T155" s="1363"/>
      <c r="U155" s="1363"/>
      <c r="V155" s="1363"/>
      <c r="W155" s="1363"/>
      <c r="X155" s="1363"/>
      <c r="Y155" s="1363"/>
      <c r="Z155" s="1363"/>
      <c r="AA155" s="1363"/>
      <c r="AB155" s="1363"/>
      <c r="AC155" s="1363"/>
      <c r="AD155" s="1363"/>
      <c r="AE155" s="1363"/>
      <c r="AF155" s="1363"/>
      <c r="AG155" s="1363"/>
      <c r="AH155" s="1363"/>
      <c r="AI155" s="1363"/>
      <c r="AJ155" s="1363"/>
      <c r="AK155" s="1363"/>
      <c r="AL155" s="1363"/>
      <c r="AM155" s="1363"/>
      <c r="AN155" s="1363"/>
      <c r="AO155" s="1363"/>
      <c r="AP155" s="1363"/>
      <c r="AQ155" s="1363"/>
      <c r="AR155" s="1363"/>
      <c r="AS155" s="1363"/>
      <c r="AT155" s="1363"/>
      <c r="AU155" s="1363"/>
      <c r="AV155" s="1363"/>
      <c r="AW155" s="1363"/>
      <c r="AX155" s="1380"/>
    </row>
    <row r="156" spans="13:50">
      <c r="M156" s="1362"/>
      <c r="N156" s="1362"/>
      <c r="O156" s="1362"/>
      <c r="P156" s="1363"/>
      <c r="Q156" s="1364"/>
      <c r="R156" s="1378"/>
      <c r="S156" s="1379"/>
      <c r="T156" s="1363"/>
      <c r="U156" s="1363"/>
      <c r="V156" s="1363"/>
      <c r="W156" s="1363"/>
      <c r="X156" s="1363"/>
      <c r="Y156" s="1363"/>
      <c r="Z156" s="1363"/>
      <c r="AA156" s="1363"/>
      <c r="AB156" s="1363"/>
      <c r="AC156" s="1363"/>
      <c r="AD156" s="1363"/>
      <c r="AE156" s="1363"/>
      <c r="AF156" s="1363"/>
      <c r="AG156" s="1363"/>
      <c r="AH156" s="1363"/>
      <c r="AI156" s="1363"/>
      <c r="AJ156" s="1363"/>
      <c r="AK156" s="1363"/>
      <c r="AL156" s="1363"/>
      <c r="AM156" s="1363"/>
      <c r="AN156" s="1363"/>
      <c r="AO156" s="1363"/>
      <c r="AP156" s="1363"/>
      <c r="AQ156" s="1363"/>
      <c r="AR156" s="1363"/>
      <c r="AS156" s="1363"/>
      <c r="AT156" s="1363"/>
      <c r="AU156" s="1363"/>
      <c r="AV156" s="1363"/>
      <c r="AW156" s="1363"/>
      <c r="AX156" s="1380"/>
    </row>
    <row r="157" spans="13:50">
      <c r="M157" s="1362"/>
      <c r="N157" s="1362"/>
      <c r="O157" s="1362"/>
      <c r="P157" s="1363"/>
      <c r="Q157" s="1364"/>
      <c r="R157" s="1378"/>
      <c r="S157" s="1379"/>
      <c r="T157" s="1363"/>
      <c r="U157" s="1363"/>
      <c r="V157" s="1363"/>
      <c r="W157" s="1363"/>
      <c r="X157" s="1363"/>
      <c r="Y157" s="1363"/>
      <c r="Z157" s="1363"/>
      <c r="AA157" s="1363"/>
      <c r="AB157" s="1363"/>
      <c r="AC157" s="1363"/>
      <c r="AD157" s="1363"/>
      <c r="AE157" s="1363"/>
      <c r="AF157" s="1363"/>
      <c r="AG157" s="1363"/>
      <c r="AH157" s="1363"/>
      <c r="AI157" s="1363"/>
      <c r="AJ157" s="1363"/>
      <c r="AK157" s="1363"/>
      <c r="AL157" s="1363"/>
      <c r="AM157" s="1363"/>
      <c r="AN157" s="1363"/>
      <c r="AO157" s="1363"/>
      <c r="AP157" s="1363"/>
      <c r="AQ157" s="1363"/>
      <c r="AR157" s="1363"/>
      <c r="AS157" s="1363"/>
      <c r="AT157" s="1363"/>
      <c r="AU157" s="1363"/>
      <c r="AV157" s="1363"/>
      <c r="AW157" s="1363"/>
      <c r="AX157" s="1380"/>
    </row>
    <row r="158" spans="13:50">
      <c r="M158" s="1362"/>
      <c r="N158" s="1362"/>
      <c r="O158" s="1362"/>
      <c r="P158" s="1363"/>
      <c r="Q158" s="1364"/>
      <c r="R158" s="1378"/>
      <c r="S158" s="1379"/>
      <c r="T158" s="1363"/>
      <c r="U158" s="1363"/>
      <c r="V158" s="1363"/>
      <c r="W158" s="1363"/>
      <c r="X158" s="1363"/>
      <c r="Y158" s="1363"/>
      <c r="Z158" s="1363"/>
      <c r="AA158" s="1363"/>
      <c r="AB158" s="1363"/>
      <c r="AC158" s="1363"/>
      <c r="AD158" s="1363"/>
      <c r="AE158" s="1363"/>
      <c r="AF158" s="1363"/>
      <c r="AG158" s="1363"/>
      <c r="AH158" s="1363"/>
      <c r="AI158" s="1363"/>
      <c r="AJ158" s="1363"/>
      <c r="AK158" s="1363"/>
      <c r="AL158" s="1363"/>
      <c r="AM158" s="1363"/>
      <c r="AN158" s="1363"/>
      <c r="AO158" s="1363"/>
      <c r="AP158" s="1363"/>
      <c r="AQ158" s="1363"/>
      <c r="AR158" s="1363"/>
      <c r="AS158" s="1363"/>
      <c r="AT158" s="1363"/>
      <c r="AU158" s="1363"/>
      <c r="AV158" s="1363"/>
      <c r="AW158" s="1363"/>
      <c r="AX158" s="1380"/>
    </row>
    <row r="159" spans="13:50">
      <c r="M159" s="1381"/>
      <c r="N159" s="1381"/>
      <c r="O159" s="1381"/>
      <c r="P159" s="1377"/>
      <c r="Q159" s="1377"/>
      <c r="R159" s="1382"/>
      <c r="S159" s="1383"/>
      <c r="T159" s="1377"/>
      <c r="U159" s="1377"/>
      <c r="V159" s="1377"/>
      <c r="W159" s="1377"/>
      <c r="X159" s="1377"/>
      <c r="Y159" s="1377"/>
      <c r="Z159" s="1377"/>
      <c r="AA159" s="1377"/>
      <c r="AB159" s="1377"/>
      <c r="AC159" s="1377"/>
      <c r="AD159" s="1377"/>
      <c r="AE159" s="1377"/>
      <c r="AF159" s="1377"/>
      <c r="AG159" s="1377"/>
      <c r="AH159" s="1377"/>
      <c r="AI159" s="1377"/>
      <c r="AJ159" s="1377"/>
      <c r="AK159" s="1377"/>
      <c r="AL159" s="1377"/>
      <c r="AM159" s="1377"/>
      <c r="AN159" s="1377"/>
      <c r="AO159" s="1377"/>
      <c r="AP159" s="1377"/>
      <c r="AQ159" s="1377"/>
      <c r="AR159" s="1377"/>
      <c r="AS159" s="1377"/>
      <c r="AT159" s="1377"/>
      <c r="AU159" s="1377"/>
      <c r="AV159" s="1377"/>
      <c r="AW159" s="1377"/>
      <c r="AX159" s="1384"/>
    </row>
  </sheetData>
  <phoneticPr fontId="6"/>
  <pageMargins left="0.7" right="0.7" top="0.75" bottom="0.75" header="0.3" footer="0.3"/>
  <drawing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K86"/>
  <sheetViews>
    <sheetView zoomScale="85" zoomScaleNormal="85" workbookViewId="0">
      <pane xSplit="6" ySplit="4" topLeftCell="G26" activePane="bottomRight" state="frozen"/>
      <selection pane="topRight" activeCell="G1" sqref="G1"/>
      <selection pane="bottomLeft" activeCell="A5" sqref="A5"/>
      <selection pane="bottomRight" activeCell="G49" sqref="G49"/>
    </sheetView>
  </sheetViews>
  <sheetFormatPr defaultColWidth="9" defaultRowHeight="15"/>
  <cols>
    <col min="1" max="1" width="12.44140625" style="895" bestFit="1" customWidth="1"/>
    <col min="2" max="2" width="5.6640625" style="896" customWidth="1"/>
    <col min="3" max="3" width="8.44140625" style="896" bestFit="1" customWidth="1"/>
    <col min="4" max="4" width="5.6640625" style="896" customWidth="1"/>
    <col min="5" max="5" width="6.6640625" style="896" bestFit="1" customWidth="1"/>
    <col min="6" max="6" width="36" style="896" bestFit="1" customWidth="1"/>
    <col min="7" max="9" width="9.33203125" style="896" bestFit="1" customWidth="1"/>
    <col min="10" max="10" width="8.6640625" style="896" customWidth="1"/>
    <col min="11" max="11" width="13.6640625" style="896" bestFit="1" customWidth="1"/>
    <col min="12" max="12" width="9.33203125" style="896" bestFit="1" customWidth="1"/>
    <col min="13" max="13" width="9.33203125" style="896" customWidth="1"/>
    <col min="14" max="14" width="9" style="896" customWidth="1"/>
    <col min="15" max="18" width="5.6640625" style="896" customWidth="1"/>
    <col min="19" max="19" width="35.33203125" style="896" bestFit="1" customWidth="1"/>
    <col min="20" max="26" width="10.44140625" style="896" customWidth="1"/>
    <col min="27" max="27" width="4.6640625" style="896" customWidth="1"/>
    <col min="28" max="34" width="7.33203125" style="896" customWidth="1"/>
    <col min="35" max="35" width="4.6640625" style="896" customWidth="1"/>
    <col min="36" max="42" width="7.33203125" style="896" customWidth="1"/>
    <col min="43" max="43" width="9" style="896"/>
    <col min="44" max="51" width="7.33203125" style="896" customWidth="1"/>
    <col min="52" max="53" width="9" style="896"/>
    <col min="54" max="61" width="7.6640625" style="896" customWidth="1"/>
    <col min="62" max="63" width="9.33203125" style="896" bestFit="1" customWidth="1"/>
    <col min="64" max="16384" width="9" style="896"/>
  </cols>
  <sheetData>
    <row r="1" spans="1:63">
      <c r="F1" s="897" t="s">
        <v>194</v>
      </c>
      <c r="G1" s="897" t="s">
        <v>195</v>
      </c>
    </row>
    <row r="2" spans="1:63">
      <c r="F2" s="898">
        <v>5</v>
      </c>
      <c r="G2" s="899">
        <v>20</v>
      </c>
      <c r="L2" s="896" t="s">
        <v>196</v>
      </c>
    </row>
    <row r="3" spans="1:63">
      <c r="B3" s="900" t="s">
        <v>197</v>
      </c>
      <c r="C3" s="897">
        <v>2209</v>
      </c>
      <c r="D3" s="897"/>
      <c r="E3" s="897"/>
      <c r="H3" s="901"/>
      <c r="J3" s="902" t="s">
        <v>198</v>
      </c>
      <c r="K3" s="903">
        <v>43384</v>
      </c>
      <c r="O3" s="900" t="s">
        <v>197</v>
      </c>
      <c r="P3" s="897">
        <v>2209</v>
      </c>
      <c r="Q3" s="897"/>
      <c r="R3" s="897"/>
      <c r="T3" s="896" t="s">
        <v>199</v>
      </c>
      <c r="AB3" s="897" t="str">
        <f>+G4</f>
        <v>計画</v>
      </c>
      <c r="AC3" s="897"/>
      <c r="AD3" s="897"/>
      <c r="AE3" s="897"/>
      <c r="AF3" s="897"/>
      <c r="AG3" s="897"/>
      <c r="AH3" s="897"/>
      <c r="AI3" s="897"/>
      <c r="AJ3" s="897" t="str">
        <f>+H4</f>
        <v>実績</v>
      </c>
      <c r="AK3" s="897"/>
      <c r="AL3" s="897"/>
      <c r="AM3" s="897"/>
      <c r="AN3" s="897"/>
      <c r="AO3" s="897"/>
      <c r="AP3" s="897"/>
      <c r="AR3" s="904" t="s">
        <v>196</v>
      </c>
      <c r="AS3" s="897"/>
      <c r="AU3" s="904" t="s">
        <v>200</v>
      </c>
      <c r="AV3" s="897"/>
      <c r="AX3" s="904" t="s">
        <v>32</v>
      </c>
      <c r="AY3" s="897"/>
    </row>
    <row r="4" spans="1:63">
      <c r="B4" s="905" t="s">
        <v>201</v>
      </c>
      <c r="C4" s="906" t="s">
        <v>202</v>
      </c>
      <c r="D4" s="905" t="s">
        <v>203</v>
      </c>
      <c r="E4" s="906" t="s">
        <v>201</v>
      </c>
      <c r="F4" s="907" t="s">
        <v>204</v>
      </c>
      <c r="G4" s="908" t="s">
        <v>6</v>
      </c>
      <c r="H4" s="908" t="s">
        <v>7</v>
      </c>
      <c r="I4" s="909" t="s">
        <v>8</v>
      </c>
      <c r="J4" s="910" t="s">
        <v>205</v>
      </c>
      <c r="K4" s="911"/>
      <c r="O4" s="905" t="s">
        <v>206</v>
      </c>
      <c r="P4" s="906" t="s">
        <v>202</v>
      </c>
      <c r="Q4" s="905" t="s">
        <v>2</v>
      </c>
      <c r="R4" s="906" t="s">
        <v>201</v>
      </c>
      <c r="S4" s="907" t="s">
        <v>207</v>
      </c>
      <c r="T4" s="912" t="s">
        <v>208</v>
      </c>
      <c r="U4" s="913" t="s">
        <v>209</v>
      </c>
      <c r="V4" s="914" t="s">
        <v>210</v>
      </c>
      <c r="W4" s="914" t="s">
        <v>211</v>
      </c>
      <c r="X4" s="913" t="s">
        <v>212</v>
      </c>
      <c r="Y4" s="914" t="s">
        <v>213</v>
      </c>
      <c r="Z4" s="915" t="s">
        <v>214</v>
      </c>
      <c r="AB4" s="906" t="s">
        <v>208</v>
      </c>
      <c r="AC4" s="916" t="s">
        <v>209</v>
      </c>
      <c r="AD4" s="906" t="s">
        <v>210</v>
      </c>
      <c r="AE4" s="906" t="s">
        <v>211</v>
      </c>
      <c r="AF4" s="916" t="s">
        <v>212</v>
      </c>
      <c r="AG4" s="906" t="s">
        <v>213</v>
      </c>
      <c r="AH4" s="906" t="s">
        <v>214</v>
      </c>
      <c r="AI4" s="897"/>
      <c r="AJ4" s="906" t="s">
        <v>208</v>
      </c>
      <c r="AK4" s="916" t="s">
        <v>209</v>
      </c>
      <c r="AL4" s="906" t="s">
        <v>210</v>
      </c>
      <c r="AM4" s="906" t="s">
        <v>211</v>
      </c>
      <c r="AN4" s="916" t="s">
        <v>212</v>
      </c>
      <c r="AO4" s="906" t="s">
        <v>213</v>
      </c>
      <c r="AP4" s="906" t="s">
        <v>214</v>
      </c>
      <c r="AR4" s="906" t="s">
        <v>215</v>
      </c>
      <c r="AS4" s="916" t="s">
        <v>7</v>
      </c>
      <c r="AU4" s="906" t="s">
        <v>215</v>
      </c>
      <c r="AV4" s="916" t="s">
        <v>7</v>
      </c>
      <c r="AX4" s="906" t="s">
        <v>215</v>
      </c>
      <c r="AY4" s="916" t="s">
        <v>7</v>
      </c>
      <c r="BB4" s="917" t="s">
        <v>216</v>
      </c>
      <c r="BC4" s="917" t="s">
        <v>217</v>
      </c>
      <c r="BD4" s="917" t="s">
        <v>218</v>
      </c>
      <c r="BE4" s="917" t="s">
        <v>219</v>
      </c>
      <c r="BF4" s="917" t="s">
        <v>220</v>
      </c>
      <c r="BG4" s="917" t="s">
        <v>217</v>
      </c>
      <c r="BH4" s="917" t="s">
        <v>221</v>
      </c>
      <c r="BI4" s="917" t="s">
        <v>222</v>
      </c>
      <c r="BJ4" s="918" t="s">
        <v>223</v>
      </c>
      <c r="BK4" s="918" t="s">
        <v>224</v>
      </c>
    </row>
    <row r="5" spans="1:63">
      <c r="A5" s="895" t="s">
        <v>225</v>
      </c>
      <c r="B5" s="919">
        <v>1</v>
      </c>
      <c r="C5" s="920">
        <v>2209</v>
      </c>
      <c r="D5" s="920" t="s">
        <v>226</v>
      </c>
      <c r="E5" s="919">
        <v>2209</v>
      </c>
      <c r="F5" s="921" t="s">
        <v>227</v>
      </c>
      <c r="G5" s="922">
        <v>1120</v>
      </c>
      <c r="H5" s="922">
        <f>在庫管理!AB6</f>
        <v>738</v>
      </c>
      <c r="I5" s="923">
        <f t="shared" ref="I5:I31" si="0">+H5-G5</f>
        <v>-382</v>
      </c>
      <c r="J5" s="922"/>
      <c r="K5" s="924">
        <f>+H5-J5</f>
        <v>738</v>
      </c>
      <c r="L5" s="896">
        <f>ROUNDUP(G5/$G$2,0)</f>
        <v>56</v>
      </c>
      <c r="O5" s="917">
        <v>1</v>
      </c>
      <c r="P5" s="925">
        <v>2209</v>
      </c>
      <c r="Q5" s="925" t="s">
        <v>4</v>
      </c>
      <c r="R5" s="925">
        <v>2209</v>
      </c>
      <c r="S5" s="925" t="s">
        <v>228</v>
      </c>
      <c r="T5" s="926">
        <v>257.5</v>
      </c>
      <c r="U5" s="927">
        <v>3164.3</v>
      </c>
      <c r="V5" s="927">
        <v>1439.4</v>
      </c>
      <c r="W5" s="928">
        <v>588</v>
      </c>
      <c r="X5" s="927">
        <v>3138</v>
      </c>
      <c r="Y5" s="927">
        <v>590.4</v>
      </c>
      <c r="Z5" s="929">
        <v>9350.2999999999993</v>
      </c>
      <c r="AB5" s="917">
        <f t="shared" ref="AB5:AG20" si="1">ROUND(T5*$G5/1000,1)</f>
        <v>288.39999999999998</v>
      </c>
      <c r="AC5" s="917">
        <f t="shared" si="1"/>
        <v>3544</v>
      </c>
      <c r="AD5" s="917">
        <f t="shared" si="1"/>
        <v>1612.1</v>
      </c>
      <c r="AE5" s="917">
        <f t="shared" si="1"/>
        <v>658.6</v>
      </c>
      <c r="AF5" s="917">
        <f t="shared" si="1"/>
        <v>3514.6</v>
      </c>
      <c r="AG5" s="917">
        <f t="shared" si="1"/>
        <v>661.2</v>
      </c>
      <c r="AH5" s="917">
        <f t="shared" ref="AH5:AH42" si="2">SUM(AB5:AG5)</f>
        <v>10278.900000000001</v>
      </c>
      <c r="AJ5" s="917">
        <f t="shared" ref="AJ5:AO20" si="3">ROUND(T5*$H5/1000,1)</f>
        <v>190</v>
      </c>
      <c r="AK5" s="917">
        <f t="shared" si="3"/>
        <v>2335.3000000000002</v>
      </c>
      <c r="AL5" s="917">
        <f t="shared" si="3"/>
        <v>1062.3</v>
      </c>
      <c r="AM5" s="917">
        <f t="shared" si="3"/>
        <v>433.9</v>
      </c>
      <c r="AN5" s="917">
        <f t="shared" si="3"/>
        <v>2315.8000000000002</v>
      </c>
      <c r="AO5" s="917">
        <f t="shared" si="3"/>
        <v>435.7</v>
      </c>
      <c r="AP5" s="917">
        <f t="shared" ref="AP5:AP42" si="4">SUM(AJ5:AO5)</f>
        <v>6773.0000000000009</v>
      </c>
      <c r="AR5" s="930">
        <f t="shared" ref="AR5:AR42" si="5">+G5/$G$2</f>
        <v>56</v>
      </c>
      <c r="AS5" s="930">
        <f t="shared" ref="AS5:AS42" si="6">+H5/$G$2</f>
        <v>36.9</v>
      </c>
      <c r="AU5" s="917">
        <v>820.1</v>
      </c>
      <c r="AV5" s="917">
        <f>+AU5</f>
        <v>820.1</v>
      </c>
      <c r="AX5" s="931">
        <f>+AR5*AU5/(465*60)</f>
        <v>1.6460788530465948</v>
      </c>
      <c r="AY5" s="931">
        <f>AR5*AV5/(465*60)</f>
        <v>1.6460788530465948</v>
      </c>
      <c r="BA5" s="896" t="s">
        <v>225</v>
      </c>
      <c r="BB5" s="931"/>
      <c r="BC5" s="931"/>
      <c r="BD5" s="931"/>
      <c r="BE5" s="931"/>
      <c r="BF5" s="931"/>
      <c r="BG5" s="931"/>
      <c r="BH5" s="931"/>
      <c r="BI5" s="931"/>
      <c r="BJ5" s="932">
        <f t="shared" ref="BJ5:BJ49" si="7">SUM(BB5:BI5)</f>
        <v>0</v>
      </c>
      <c r="BK5" s="932">
        <f t="shared" ref="BK5:BK42" si="8">BJ5*AR5/(465*60)</f>
        <v>0</v>
      </c>
    </row>
    <row r="6" spans="1:63">
      <c r="A6" s="895" t="s">
        <v>189</v>
      </c>
      <c r="B6" s="919">
        <v>2</v>
      </c>
      <c r="C6" s="920">
        <v>2209</v>
      </c>
      <c r="D6" s="920" t="s">
        <v>226</v>
      </c>
      <c r="E6" s="919">
        <v>2209</v>
      </c>
      <c r="F6" s="921" t="s">
        <v>229</v>
      </c>
      <c r="G6" s="922">
        <v>400</v>
      </c>
      <c r="H6" s="922">
        <f>在庫管理!AB7</f>
        <v>515</v>
      </c>
      <c r="I6" s="923">
        <f t="shared" si="0"/>
        <v>115</v>
      </c>
      <c r="J6" s="922"/>
      <c r="K6" s="924">
        <f t="shared" ref="K6:K41" si="9">+H6-J6</f>
        <v>515</v>
      </c>
      <c r="L6" s="896">
        <f t="shared" ref="L6:L42" si="10">ROUNDUP(G6/$G$2,0)</f>
        <v>20</v>
      </c>
      <c r="O6" s="917">
        <v>2</v>
      </c>
      <c r="P6" s="925">
        <v>2209</v>
      </c>
      <c r="Q6" s="925" t="s">
        <v>4</v>
      </c>
      <c r="R6" s="925">
        <v>2209</v>
      </c>
      <c r="S6" s="925" t="s">
        <v>229</v>
      </c>
      <c r="T6" s="926">
        <v>263.10000000000002</v>
      </c>
      <c r="U6" s="927">
        <v>3233</v>
      </c>
      <c r="V6" s="927">
        <v>1898.2</v>
      </c>
      <c r="W6" s="928">
        <v>1273</v>
      </c>
      <c r="X6" s="927">
        <v>4138.3</v>
      </c>
      <c r="Y6" s="927">
        <v>778.5</v>
      </c>
      <c r="Z6" s="929">
        <v>11739.5</v>
      </c>
      <c r="AB6" s="917">
        <f t="shared" si="1"/>
        <v>105.2</v>
      </c>
      <c r="AC6" s="917">
        <f t="shared" si="1"/>
        <v>1293.2</v>
      </c>
      <c r="AD6" s="917">
        <f t="shared" si="1"/>
        <v>759.3</v>
      </c>
      <c r="AE6" s="917">
        <f t="shared" si="1"/>
        <v>509.2</v>
      </c>
      <c r="AF6" s="917">
        <f t="shared" si="1"/>
        <v>1655.3</v>
      </c>
      <c r="AG6" s="917">
        <f t="shared" si="1"/>
        <v>311.39999999999998</v>
      </c>
      <c r="AH6" s="917">
        <f t="shared" si="2"/>
        <v>4633.5999999999995</v>
      </c>
      <c r="AJ6" s="917">
        <f t="shared" si="3"/>
        <v>135.5</v>
      </c>
      <c r="AK6" s="917">
        <f t="shared" si="3"/>
        <v>1665</v>
      </c>
      <c r="AL6" s="917">
        <f t="shared" si="3"/>
        <v>977.6</v>
      </c>
      <c r="AM6" s="917">
        <f t="shared" si="3"/>
        <v>655.6</v>
      </c>
      <c r="AN6" s="917">
        <f t="shared" si="3"/>
        <v>2131.1999999999998</v>
      </c>
      <c r="AO6" s="917">
        <f t="shared" si="3"/>
        <v>400.9</v>
      </c>
      <c r="AP6" s="917">
        <f t="shared" si="4"/>
        <v>5965.7999999999993</v>
      </c>
      <c r="AR6" s="930">
        <f t="shared" si="5"/>
        <v>20</v>
      </c>
      <c r="AS6" s="930">
        <f t="shared" si="6"/>
        <v>25.75</v>
      </c>
      <c r="AU6" s="917">
        <v>829.9</v>
      </c>
      <c r="AV6" s="917">
        <f t="shared" ref="AV6:AV12" si="11">+AU6</f>
        <v>829.9</v>
      </c>
      <c r="AX6" s="931">
        <f t="shared" ref="AX6:AX42" si="12">+AR6*AU6/(465*60)</f>
        <v>0.59491039426523296</v>
      </c>
      <c r="AY6" s="931">
        <f t="shared" ref="AY6:AY42" si="13">AR6*AV6/(465*60)</f>
        <v>0.59491039426523296</v>
      </c>
      <c r="BA6" s="896" t="s">
        <v>189</v>
      </c>
      <c r="BB6" s="931"/>
      <c r="BC6" s="931"/>
      <c r="BD6" s="931"/>
      <c r="BE6" s="931"/>
      <c r="BF6" s="931"/>
      <c r="BG6" s="931"/>
      <c r="BH6" s="931"/>
      <c r="BI6" s="931"/>
      <c r="BJ6" s="932">
        <f t="shared" si="7"/>
        <v>0</v>
      </c>
      <c r="BK6" s="932">
        <f t="shared" si="8"/>
        <v>0</v>
      </c>
    </row>
    <row r="7" spans="1:63">
      <c r="A7" s="895" t="s">
        <v>230</v>
      </c>
      <c r="B7" s="919">
        <v>3</v>
      </c>
      <c r="C7" s="920">
        <v>2209</v>
      </c>
      <c r="D7" s="920" t="s">
        <v>226</v>
      </c>
      <c r="E7" s="919">
        <v>2209</v>
      </c>
      <c r="F7" s="921" t="s">
        <v>231</v>
      </c>
      <c r="G7" s="922"/>
      <c r="H7" s="922">
        <f>在庫管理!AB8</f>
        <v>0</v>
      </c>
      <c r="I7" s="923">
        <f t="shared" si="0"/>
        <v>0</v>
      </c>
      <c r="J7" s="922"/>
      <c r="K7" s="924">
        <f t="shared" si="9"/>
        <v>0</v>
      </c>
      <c r="L7" s="896">
        <f t="shared" si="10"/>
        <v>0</v>
      </c>
      <c r="O7" s="917">
        <v>3</v>
      </c>
      <c r="P7" s="925">
        <v>2209</v>
      </c>
      <c r="Q7" s="925" t="s">
        <v>4</v>
      </c>
      <c r="R7" s="925">
        <v>2209</v>
      </c>
      <c r="S7" s="925" t="s">
        <v>231</v>
      </c>
      <c r="T7" s="926">
        <v>380.5</v>
      </c>
      <c r="U7" s="927">
        <v>4675.5</v>
      </c>
      <c r="V7" s="927">
        <v>2254.4</v>
      </c>
      <c r="W7" s="928">
        <v>2293</v>
      </c>
      <c r="X7" s="927">
        <v>4914.8</v>
      </c>
      <c r="Y7" s="927">
        <v>924.6</v>
      </c>
      <c r="Z7" s="929">
        <v>15691.7</v>
      </c>
      <c r="AB7" s="917">
        <f t="shared" si="1"/>
        <v>0</v>
      </c>
      <c r="AC7" s="917">
        <f t="shared" si="1"/>
        <v>0</v>
      </c>
      <c r="AD7" s="917">
        <f t="shared" si="1"/>
        <v>0</v>
      </c>
      <c r="AE7" s="917">
        <f t="shared" si="1"/>
        <v>0</v>
      </c>
      <c r="AF7" s="917">
        <f t="shared" si="1"/>
        <v>0</v>
      </c>
      <c r="AG7" s="917">
        <f t="shared" si="1"/>
        <v>0</v>
      </c>
      <c r="AH7" s="917">
        <f t="shared" si="2"/>
        <v>0</v>
      </c>
      <c r="AJ7" s="917">
        <f t="shared" si="3"/>
        <v>0</v>
      </c>
      <c r="AK7" s="917">
        <f t="shared" si="3"/>
        <v>0</v>
      </c>
      <c r="AL7" s="917">
        <f t="shared" si="3"/>
        <v>0</v>
      </c>
      <c r="AM7" s="917">
        <f t="shared" si="3"/>
        <v>0</v>
      </c>
      <c r="AN7" s="917">
        <f t="shared" si="3"/>
        <v>0</v>
      </c>
      <c r="AO7" s="917">
        <f t="shared" si="3"/>
        <v>0</v>
      </c>
      <c r="AP7" s="917">
        <f t="shared" si="4"/>
        <v>0</v>
      </c>
      <c r="AR7" s="930">
        <f t="shared" si="5"/>
        <v>0</v>
      </c>
      <c r="AS7" s="930">
        <f t="shared" si="6"/>
        <v>0</v>
      </c>
      <c r="AU7" s="917">
        <v>874.3</v>
      </c>
      <c r="AV7" s="917">
        <f t="shared" si="11"/>
        <v>874.3</v>
      </c>
      <c r="AX7" s="931">
        <f t="shared" si="12"/>
        <v>0</v>
      </c>
      <c r="AY7" s="931">
        <f t="shared" si="13"/>
        <v>0</v>
      </c>
      <c r="BA7" s="896" t="s">
        <v>230</v>
      </c>
      <c r="BB7" s="931"/>
      <c r="BC7" s="931"/>
      <c r="BD7" s="931"/>
      <c r="BE7" s="931"/>
      <c r="BF7" s="931"/>
      <c r="BG7" s="931"/>
      <c r="BH7" s="931"/>
      <c r="BI7" s="931"/>
      <c r="BJ7" s="932">
        <f t="shared" si="7"/>
        <v>0</v>
      </c>
      <c r="BK7" s="932">
        <f t="shared" si="8"/>
        <v>0</v>
      </c>
    </row>
    <row r="8" spans="1:63">
      <c r="A8" s="895" t="s">
        <v>232</v>
      </c>
      <c r="B8" s="919">
        <v>4</v>
      </c>
      <c r="C8" s="920">
        <v>2209</v>
      </c>
      <c r="D8" s="920" t="s">
        <v>226</v>
      </c>
      <c r="E8" s="919">
        <v>2209</v>
      </c>
      <c r="F8" s="921" t="s">
        <v>233</v>
      </c>
      <c r="G8" s="922"/>
      <c r="H8" s="922">
        <f>在庫管理!AB12</f>
        <v>0</v>
      </c>
      <c r="I8" s="923">
        <f t="shared" si="0"/>
        <v>0</v>
      </c>
      <c r="J8" s="922"/>
      <c r="K8" s="924">
        <f t="shared" si="9"/>
        <v>0</v>
      </c>
      <c r="L8" s="896">
        <f t="shared" si="10"/>
        <v>0</v>
      </c>
      <c r="O8" s="917">
        <v>4</v>
      </c>
      <c r="P8" s="925">
        <v>2209</v>
      </c>
      <c r="Q8" s="925" t="s">
        <v>4</v>
      </c>
      <c r="R8" s="925">
        <v>2209</v>
      </c>
      <c r="S8" s="925" t="s">
        <v>233</v>
      </c>
      <c r="T8" s="926">
        <v>122.2</v>
      </c>
      <c r="U8" s="927">
        <v>1501.2</v>
      </c>
      <c r="V8" s="927">
        <v>568.1</v>
      </c>
      <c r="W8" s="928">
        <v>3</v>
      </c>
      <c r="X8" s="927">
        <v>1238.5</v>
      </c>
      <c r="Y8" s="927">
        <v>233</v>
      </c>
      <c r="Z8" s="929">
        <v>3753.7000000000003</v>
      </c>
      <c r="AB8" s="917">
        <f t="shared" si="1"/>
        <v>0</v>
      </c>
      <c r="AC8" s="917">
        <f t="shared" si="1"/>
        <v>0</v>
      </c>
      <c r="AD8" s="917">
        <f t="shared" si="1"/>
        <v>0</v>
      </c>
      <c r="AE8" s="917">
        <f t="shared" si="1"/>
        <v>0</v>
      </c>
      <c r="AF8" s="917">
        <f t="shared" si="1"/>
        <v>0</v>
      </c>
      <c r="AG8" s="917">
        <f t="shared" si="1"/>
        <v>0</v>
      </c>
      <c r="AH8" s="917">
        <f t="shared" si="2"/>
        <v>0</v>
      </c>
      <c r="AJ8" s="917">
        <f t="shared" si="3"/>
        <v>0</v>
      </c>
      <c r="AK8" s="917">
        <f t="shared" si="3"/>
        <v>0</v>
      </c>
      <c r="AL8" s="917">
        <f t="shared" si="3"/>
        <v>0</v>
      </c>
      <c r="AM8" s="917">
        <f t="shared" si="3"/>
        <v>0</v>
      </c>
      <c r="AN8" s="917">
        <f t="shared" si="3"/>
        <v>0</v>
      </c>
      <c r="AO8" s="917">
        <f t="shared" si="3"/>
        <v>0</v>
      </c>
      <c r="AP8" s="917">
        <f t="shared" si="4"/>
        <v>0</v>
      </c>
      <c r="AR8" s="930">
        <f t="shared" si="5"/>
        <v>0</v>
      </c>
      <c r="AS8" s="930">
        <f t="shared" si="6"/>
        <v>0</v>
      </c>
      <c r="AU8" s="917">
        <v>256.2</v>
      </c>
      <c r="AV8" s="917">
        <f t="shared" si="11"/>
        <v>256.2</v>
      </c>
      <c r="AX8" s="931">
        <f t="shared" si="12"/>
        <v>0</v>
      </c>
      <c r="AY8" s="931">
        <f t="shared" si="13"/>
        <v>0</v>
      </c>
      <c r="BA8" s="896" t="s">
        <v>232</v>
      </c>
      <c r="BB8" s="931"/>
      <c r="BC8" s="931"/>
      <c r="BD8" s="931"/>
      <c r="BE8" s="931"/>
      <c r="BF8" s="931"/>
      <c r="BG8" s="931"/>
      <c r="BH8" s="931"/>
      <c r="BI8" s="931"/>
      <c r="BJ8" s="932">
        <f t="shared" si="7"/>
        <v>0</v>
      </c>
      <c r="BK8" s="932">
        <f t="shared" si="8"/>
        <v>0</v>
      </c>
    </row>
    <row r="9" spans="1:63">
      <c r="A9" s="895" t="s">
        <v>234</v>
      </c>
      <c r="B9" s="919">
        <v>5</v>
      </c>
      <c r="C9" s="920">
        <v>2209</v>
      </c>
      <c r="D9" s="920" t="s">
        <v>226</v>
      </c>
      <c r="E9" s="919">
        <v>2209</v>
      </c>
      <c r="F9" s="921" t="s">
        <v>235</v>
      </c>
      <c r="G9" s="922"/>
      <c r="H9" s="933"/>
      <c r="I9" s="923">
        <f t="shared" si="0"/>
        <v>0</v>
      </c>
      <c r="J9" s="922"/>
      <c r="K9" s="924">
        <f t="shared" si="9"/>
        <v>0</v>
      </c>
      <c r="L9" s="896">
        <f t="shared" si="10"/>
        <v>0</v>
      </c>
      <c r="O9" s="917">
        <v>5</v>
      </c>
      <c r="P9" s="925">
        <v>2209</v>
      </c>
      <c r="Q9" s="925" t="s">
        <v>4</v>
      </c>
      <c r="R9" s="925">
        <v>2209</v>
      </c>
      <c r="S9" s="925" t="s">
        <v>235</v>
      </c>
      <c r="T9" s="926">
        <v>122.2</v>
      </c>
      <c r="U9" s="927">
        <v>1501.2</v>
      </c>
      <c r="V9" s="927">
        <v>568.1</v>
      </c>
      <c r="W9" s="928">
        <v>3</v>
      </c>
      <c r="X9" s="927">
        <v>1238.5</v>
      </c>
      <c r="Y9" s="927">
        <v>233</v>
      </c>
      <c r="Z9" s="929">
        <v>3753.7000000000003</v>
      </c>
      <c r="AB9" s="917">
        <f t="shared" si="1"/>
        <v>0</v>
      </c>
      <c r="AC9" s="917">
        <f t="shared" si="1"/>
        <v>0</v>
      </c>
      <c r="AD9" s="917">
        <f t="shared" si="1"/>
        <v>0</v>
      </c>
      <c r="AE9" s="917">
        <f t="shared" si="1"/>
        <v>0</v>
      </c>
      <c r="AF9" s="917">
        <f t="shared" si="1"/>
        <v>0</v>
      </c>
      <c r="AG9" s="917">
        <f t="shared" si="1"/>
        <v>0</v>
      </c>
      <c r="AH9" s="917">
        <f t="shared" si="2"/>
        <v>0</v>
      </c>
      <c r="AJ9" s="917">
        <f t="shared" si="3"/>
        <v>0</v>
      </c>
      <c r="AK9" s="917">
        <f t="shared" si="3"/>
        <v>0</v>
      </c>
      <c r="AL9" s="917">
        <f t="shared" si="3"/>
        <v>0</v>
      </c>
      <c r="AM9" s="917">
        <f t="shared" si="3"/>
        <v>0</v>
      </c>
      <c r="AN9" s="917">
        <f t="shared" si="3"/>
        <v>0</v>
      </c>
      <c r="AO9" s="917">
        <f t="shared" si="3"/>
        <v>0</v>
      </c>
      <c r="AP9" s="917">
        <f t="shared" si="4"/>
        <v>0</v>
      </c>
      <c r="AR9" s="930">
        <f t="shared" si="5"/>
        <v>0</v>
      </c>
      <c r="AS9" s="930">
        <f t="shared" si="6"/>
        <v>0</v>
      </c>
      <c r="AU9" s="917">
        <v>256.2</v>
      </c>
      <c r="AV9" s="917">
        <f t="shared" si="11"/>
        <v>256.2</v>
      </c>
      <c r="AX9" s="931">
        <f t="shared" si="12"/>
        <v>0</v>
      </c>
      <c r="AY9" s="931">
        <f t="shared" si="13"/>
        <v>0</v>
      </c>
      <c r="BA9" s="896" t="s">
        <v>234</v>
      </c>
      <c r="BB9" s="931"/>
      <c r="BC9" s="931"/>
      <c r="BD9" s="931"/>
      <c r="BE9" s="931"/>
      <c r="BF9" s="931"/>
      <c r="BG9" s="931"/>
      <c r="BH9" s="931"/>
      <c r="BI9" s="931"/>
      <c r="BJ9" s="932">
        <f t="shared" si="7"/>
        <v>0</v>
      </c>
      <c r="BK9" s="932">
        <f t="shared" si="8"/>
        <v>0</v>
      </c>
    </row>
    <row r="10" spans="1:63">
      <c r="A10" s="895" t="s">
        <v>236</v>
      </c>
      <c r="B10" s="919">
        <v>6</v>
      </c>
      <c r="C10" s="920">
        <v>2209</v>
      </c>
      <c r="D10" s="920" t="s">
        <v>226</v>
      </c>
      <c r="E10" s="919">
        <v>2209</v>
      </c>
      <c r="F10" s="921" t="s">
        <v>237</v>
      </c>
      <c r="G10" s="922"/>
      <c r="H10" s="922">
        <f>在庫管理!AB11</f>
        <v>159</v>
      </c>
      <c r="I10" s="923">
        <f t="shared" si="0"/>
        <v>159</v>
      </c>
      <c r="J10" s="922"/>
      <c r="K10" s="924">
        <f t="shared" si="9"/>
        <v>159</v>
      </c>
      <c r="L10" s="896">
        <f t="shared" si="10"/>
        <v>0</v>
      </c>
      <c r="O10" s="917">
        <v>6</v>
      </c>
      <c r="P10" s="925">
        <v>2209</v>
      </c>
      <c r="Q10" s="925" t="s">
        <v>4</v>
      </c>
      <c r="R10" s="925">
        <v>2209</v>
      </c>
      <c r="S10" s="925" t="s">
        <v>237</v>
      </c>
      <c r="T10" s="926">
        <v>122.2</v>
      </c>
      <c r="U10" s="927">
        <v>1501.2</v>
      </c>
      <c r="V10" s="927">
        <v>320.89999999999998</v>
      </c>
      <c r="W10" s="928">
        <v>2</v>
      </c>
      <c r="X10" s="927">
        <v>699.5</v>
      </c>
      <c r="Y10" s="927">
        <v>131.6</v>
      </c>
      <c r="Z10" s="929">
        <v>2877.2999999999997</v>
      </c>
      <c r="AB10" s="917">
        <f t="shared" si="1"/>
        <v>0</v>
      </c>
      <c r="AC10" s="917">
        <f t="shared" si="1"/>
        <v>0</v>
      </c>
      <c r="AD10" s="917">
        <f t="shared" si="1"/>
        <v>0</v>
      </c>
      <c r="AE10" s="917">
        <f t="shared" si="1"/>
        <v>0</v>
      </c>
      <c r="AF10" s="917">
        <f t="shared" si="1"/>
        <v>0</v>
      </c>
      <c r="AG10" s="917">
        <f t="shared" si="1"/>
        <v>0</v>
      </c>
      <c r="AH10" s="917">
        <f t="shared" si="2"/>
        <v>0</v>
      </c>
      <c r="AJ10" s="917">
        <f t="shared" si="3"/>
        <v>19.399999999999999</v>
      </c>
      <c r="AK10" s="917">
        <f t="shared" si="3"/>
        <v>238.7</v>
      </c>
      <c r="AL10" s="917">
        <f t="shared" si="3"/>
        <v>51</v>
      </c>
      <c r="AM10" s="917">
        <f t="shared" si="3"/>
        <v>0.3</v>
      </c>
      <c r="AN10" s="917">
        <f t="shared" si="3"/>
        <v>111.2</v>
      </c>
      <c r="AO10" s="917">
        <f t="shared" si="3"/>
        <v>20.9</v>
      </c>
      <c r="AP10" s="917">
        <f t="shared" si="4"/>
        <v>441.49999999999994</v>
      </c>
      <c r="AR10" s="930">
        <f t="shared" si="5"/>
        <v>0</v>
      </c>
      <c r="AS10" s="930">
        <f t="shared" si="6"/>
        <v>7.95</v>
      </c>
      <c r="AU10" s="917">
        <v>256.2</v>
      </c>
      <c r="AV10" s="917">
        <f t="shared" si="11"/>
        <v>256.2</v>
      </c>
      <c r="AX10" s="931">
        <f t="shared" si="12"/>
        <v>0</v>
      </c>
      <c r="AY10" s="931">
        <f t="shared" si="13"/>
        <v>0</v>
      </c>
      <c r="BA10" s="896" t="s">
        <v>236</v>
      </c>
      <c r="BB10" s="931"/>
      <c r="BC10" s="931"/>
      <c r="BD10" s="931"/>
      <c r="BE10" s="931"/>
      <c r="BF10" s="931"/>
      <c r="BG10" s="931"/>
      <c r="BH10" s="931"/>
      <c r="BI10" s="931"/>
      <c r="BJ10" s="932">
        <f t="shared" si="7"/>
        <v>0</v>
      </c>
      <c r="BK10" s="932">
        <f t="shared" si="8"/>
        <v>0</v>
      </c>
    </row>
    <row r="11" spans="1:63">
      <c r="A11" s="895" t="s">
        <v>238</v>
      </c>
      <c r="B11" s="919">
        <v>7</v>
      </c>
      <c r="C11" s="920">
        <v>2209</v>
      </c>
      <c r="D11" s="920" t="s">
        <v>226</v>
      </c>
      <c r="E11" s="919">
        <v>2209</v>
      </c>
      <c r="F11" s="921" t="s">
        <v>239</v>
      </c>
      <c r="G11" s="922"/>
      <c r="H11" s="922">
        <f>在庫管理!AB9</f>
        <v>370</v>
      </c>
      <c r="I11" s="923">
        <f t="shared" si="0"/>
        <v>370</v>
      </c>
      <c r="J11" s="922"/>
      <c r="K11" s="924">
        <f t="shared" si="9"/>
        <v>370</v>
      </c>
      <c r="L11" s="896">
        <f t="shared" si="10"/>
        <v>0</v>
      </c>
      <c r="O11" s="917">
        <v>7</v>
      </c>
      <c r="P11" s="925">
        <v>2209</v>
      </c>
      <c r="Q11" s="925" t="s">
        <v>4</v>
      </c>
      <c r="R11" s="925">
        <v>2209</v>
      </c>
      <c r="S11" s="925" t="s">
        <v>239</v>
      </c>
      <c r="T11" s="926">
        <v>75.099999999999994</v>
      </c>
      <c r="U11" s="927">
        <v>922.2</v>
      </c>
      <c r="V11" s="927">
        <v>619.70000000000005</v>
      </c>
      <c r="W11" s="928">
        <v>30</v>
      </c>
      <c r="X11" s="927">
        <v>1351.1</v>
      </c>
      <c r="Y11" s="927">
        <v>254.2</v>
      </c>
      <c r="Z11" s="929">
        <v>3292.7</v>
      </c>
      <c r="AB11" s="917">
        <f t="shared" si="1"/>
        <v>0</v>
      </c>
      <c r="AC11" s="917">
        <f t="shared" si="1"/>
        <v>0</v>
      </c>
      <c r="AD11" s="917">
        <f t="shared" si="1"/>
        <v>0</v>
      </c>
      <c r="AE11" s="917">
        <f t="shared" si="1"/>
        <v>0</v>
      </c>
      <c r="AF11" s="917">
        <f t="shared" si="1"/>
        <v>0</v>
      </c>
      <c r="AG11" s="917">
        <f t="shared" si="1"/>
        <v>0</v>
      </c>
      <c r="AH11" s="917">
        <f t="shared" si="2"/>
        <v>0</v>
      </c>
      <c r="AJ11" s="917">
        <f t="shared" si="3"/>
        <v>27.8</v>
      </c>
      <c r="AK11" s="917">
        <f t="shared" si="3"/>
        <v>341.2</v>
      </c>
      <c r="AL11" s="917">
        <f t="shared" si="3"/>
        <v>229.3</v>
      </c>
      <c r="AM11" s="917">
        <f t="shared" si="3"/>
        <v>11.1</v>
      </c>
      <c r="AN11" s="917">
        <f t="shared" si="3"/>
        <v>499.9</v>
      </c>
      <c r="AO11" s="917">
        <f t="shared" si="3"/>
        <v>94.1</v>
      </c>
      <c r="AP11" s="917">
        <f t="shared" si="4"/>
        <v>1203.3999999999999</v>
      </c>
      <c r="AR11" s="930">
        <f t="shared" si="5"/>
        <v>0</v>
      </c>
      <c r="AS11" s="930">
        <f t="shared" si="6"/>
        <v>18.5</v>
      </c>
      <c r="AU11" s="917">
        <v>173.4</v>
      </c>
      <c r="AV11" s="917">
        <f t="shared" si="11"/>
        <v>173.4</v>
      </c>
      <c r="AX11" s="931">
        <f t="shared" si="12"/>
        <v>0</v>
      </c>
      <c r="AY11" s="931">
        <f t="shared" si="13"/>
        <v>0</v>
      </c>
      <c r="BA11" s="896" t="s">
        <v>238</v>
      </c>
      <c r="BB11" s="931"/>
      <c r="BC11" s="931"/>
      <c r="BD11" s="931"/>
      <c r="BE11" s="931"/>
      <c r="BF11" s="931"/>
      <c r="BG11" s="931"/>
      <c r="BH11" s="931"/>
      <c r="BI11" s="931"/>
      <c r="BJ11" s="932">
        <f t="shared" si="7"/>
        <v>0</v>
      </c>
      <c r="BK11" s="932">
        <f t="shared" si="8"/>
        <v>0</v>
      </c>
    </row>
    <row r="12" spans="1:63">
      <c r="A12" s="895" t="s">
        <v>240</v>
      </c>
      <c r="B12" s="919">
        <v>8</v>
      </c>
      <c r="C12" s="920">
        <v>2209</v>
      </c>
      <c r="D12" s="920" t="s">
        <v>226</v>
      </c>
      <c r="E12" s="919">
        <v>2209</v>
      </c>
      <c r="F12" s="921" t="s">
        <v>241</v>
      </c>
      <c r="G12" s="922"/>
      <c r="H12" s="922">
        <f>在庫管理!AB10</f>
        <v>0</v>
      </c>
      <c r="I12" s="923">
        <f t="shared" si="0"/>
        <v>0</v>
      </c>
      <c r="J12" s="922"/>
      <c r="K12" s="924">
        <f t="shared" si="9"/>
        <v>0</v>
      </c>
      <c r="L12" s="896">
        <f t="shared" si="10"/>
        <v>0</v>
      </c>
      <c r="O12" s="917">
        <v>8</v>
      </c>
      <c r="P12" s="925">
        <v>2209</v>
      </c>
      <c r="Q12" s="925" t="s">
        <v>4</v>
      </c>
      <c r="R12" s="925">
        <v>2209</v>
      </c>
      <c r="S12" s="925" t="s">
        <v>241</v>
      </c>
      <c r="T12" s="926">
        <v>75.099999999999994</v>
      </c>
      <c r="U12" s="927">
        <v>922.2</v>
      </c>
      <c r="V12" s="927">
        <v>607.4</v>
      </c>
      <c r="W12" s="928">
        <v>30</v>
      </c>
      <c r="X12" s="927">
        <v>1324.2</v>
      </c>
      <c r="Y12" s="927">
        <v>249.1</v>
      </c>
      <c r="Z12" s="929">
        <v>3249</v>
      </c>
      <c r="AB12" s="917">
        <f t="shared" si="1"/>
        <v>0</v>
      </c>
      <c r="AC12" s="917">
        <f t="shared" si="1"/>
        <v>0</v>
      </c>
      <c r="AD12" s="917">
        <f t="shared" si="1"/>
        <v>0</v>
      </c>
      <c r="AE12" s="917">
        <f t="shared" si="1"/>
        <v>0</v>
      </c>
      <c r="AF12" s="917">
        <f t="shared" si="1"/>
        <v>0</v>
      </c>
      <c r="AG12" s="917">
        <f t="shared" si="1"/>
        <v>0</v>
      </c>
      <c r="AH12" s="917">
        <f t="shared" si="2"/>
        <v>0</v>
      </c>
      <c r="AJ12" s="917">
        <f t="shared" si="3"/>
        <v>0</v>
      </c>
      <c r="AK12" s="917">
        <f t="shared" si="3"/>
        <v>0</v>
      </c>
      <c r="AL12" s="917">
        <f t="shared" si="3"/>
        <v>0</v>
      </c>
      <c r="AM12" s="917">
        <f t="shared" si="3"/>
        <v>0</v>
      </c>
      <c r="AN12" s="917">
        <f t="shared" si="3"/>
        <v>0</v>
      </c>
      <c r="AO12" s="917">
        <f t="shared" si="3"/>
        <v>0</v>
      </c>
      <c r="AP12" s="917">
        <f t="shared" si="4"/>
        <v>0</v>
      </c>
      <c r="AR12" s="930">
        <f t="shared" si="5"/>
        <v>0</v>
      </c>
      <c r="AS12" s="930">
        <f t="shared" si="6"/>
        <v>0</v>
      </c>
      <c r="AU12" s="917">
        <v>173.4</v>
      </c>
      <c r="AV12" s="917">
        <f t="shared" si="11"/>
        <v>173.4</v>
      </c>
      <c r="AX12" s="931">
        <f t="shared" si="12"/>
        <v>0</v>
      </c>
      <c r="AY12" s="931">
        <f t="shared" si="13"/>
        <v>0</v>
      </c>
      <c r="BA12" s="896" t="s">
        <v>240</v>
      </c>
      <c r="BB12" s="931"/>
      <c r="BC12" s="931"/>
      <c r="BD12" s="931"/>
      <c r="BE12" s="931"/>
      <c r="BF12" s="931"/>
      <c r="BG12" s="931"/>
      <c r="BH12" s="931"/>
      <c r="BI12" s="931"/>
      <c r="BJ12" s="932">
        <f t="shared" si="7"/>
        <v>0</v>
      </c>
      <c r="BK12" s="932">
        <f t="shared" si="8"/>
        <v>0</v>
      </c>
    </row>
    <row r="13" spans="1:63">
      <c r="A13" s="895" t="s">
        <v>242</v>
      </c>
      <c r="B13" s="919">
        <v>9</v>
      </c>
      <c r="C13" s="920">
        <v>2209</v>
      </c>
      <c r="D13" s="920" t="s">
        <v>226</v>
      </c>
      <c r="E13" s="919">
        <v>2209</v>
      </c>
      <c r="F13" s="921" t="s">
        <v>243</v>
      </c>
      <c r="G13" s="922"/>
      <c r="H13" s="933"/>
      <c r="I13" s="923">
        <f t="shared" si="0"/>
        <v>0</v>
      </c>
      <c r="J13" s="922"/>
      <c r="K13" s="924">
        <f t="shared" si="9"/>
        <v>0</v>
      </c>
      <c r="L13" s="896">
        <f t="shared" si="10"/>
        <v>0</v>
      </c>
      <c r="O13" s="917">
        <v>9</v>
      </c>
      <c r="P13" s="925">
        <v>2209</v>
      </c>
      <c r="Q13" s="925" t="s">
        <v>4</v>
      </c>
      <c r="R13" s="934">
        <v>2209</v>
      </c>
      <c r="S13" s="934" t="s">
        <v>243</v>
      </c>
      <c r="T13" s="935"/>
      <c r="U13" s="936"/>
      <c r="V13" s="936"/>
      <c r="W13" s="937"/>
      <c r="X13" s="936"/>
      <c r="Y13" s="936"/>
      <c r="Z13" s="929">
        <v>0</v>
      </c>
      <c r="AB13" s="917">
        <f t="shared" si="1"/>
        <v>0</v>
      </c>
      <c r="AC13" s="917">
        <f t="shared" si="1"/>
        <v>0</v>
      </c>
      <c r="AD13" s="917">
        <f t="shared" si="1"/>
        <v>0</v>
      </c>
      <c r="AE13" s="917">
        <f t="shared" si="1"/>
        <v>0</v>
      </c>
      <c r="AF13" s="917">
        <f t="shared" si="1"/>
        <v>0</v>
      </c>
      <c r="AG13" s="917">
        <f t="shared" si="1"/>
        <v>0</v>
      </c>
      <c r="AH13" s="917">
        <f t="shared" si="2"/>
        <v>0</v>
      </c>
      <c r="AJ13" s="917">
        <f t="shared" si="3"/>
        <v>0</v>
      </c>
      <c r="AK13" s="917">
        <f t="shared" si="3"/>
        <v>0</v>
      </c>
      <c r="AL13" s="917">
        <f t="shared" si="3"/>
        <v>0</v>
      </c>
      <c r="AM13" s="917">
        <f t="shared" si="3"/>
        <v>0</v>
      </c>
      <c r="AN13" s="917">
        <f t="shared" si="3"/>
        <v>0</v>
      </c>
      <c r="AO13" s="917">
        <f t="shared" si="3"/>
        <v>0</v>
      </c>
      <c r="AP13" s="917">
        <f t="shared" si="4"/>
        <v>0</v>
      </c>
      <c r="AR13" s="930">
        <f t="shared" si="5"/>
        <v>0</v>
      </c>
      <c r="AS13" s="930">
        <f t="shared" si="6"/>
        <v>0</v>
      </c>
      <c r="AU13" s="917"/>
      <c r="AV13" s="917"/>
      <c r="AX13" s="931">
        <f t="shared" si="12"/>
        <v>0</v>
      </c>
      <c r="AY13" s="931">
        <f t="shared" si="13"/>
        <v>0</v>
      </c>
      <c r="BA13" s="896" t="s">
        <v>242</v>
      </c>
      <c r="BB13" s="931"/>
      <c r="BC13" s="931"/>
      <c r="BD13" s="931"/>
      <c r="BE13" s="931"/>
      <c r="BF13" s="931"/>
      <c r="BG13" s="931"/>
      <c r="BH13" s="931"/>
      <c r="BI13" s="931"/>
      <c r="BJ13" s="932">
        <f t="shared" si="7"/>
        <v>0</v>
      </c>
      <c r="BK13" s="932">
        <f t="shared" si="8"/>
        <v>0</v>
      </c>
    </row>
    <row r="14" spans="1:63">
      <c r="A14" s="895" t="s">
        <v>244</v>
      </c>
      <c r="B14" s="919">
        <v>10</v>
      </c>
      <c r="C14" s="920">
        <v>2209</v>
      </c>
      <c r="D14" s="920" t="s">
        <v>226</v>
      </c>
      <c r="E14" s="919">
        <v>2209</v>
      </c>
      <c r="F14" s="921" t="s">
        <v>245</v>
      </c>
      <c r="G14" s="922"/>
      <c r="H14" s="933"/>
      <c r="I14" s="923">
        <f t="shared" si="0"/>
        <v>0</v>
      </c>
      <c r="J14" s="922"/>
      <c r="K14" s="924">
        <f t="shared" si="9"/>
        <v>0</v>
      </c>
      <c r="L14" s="896">
        <f t="shared" si="10"/>
        <v>0</v>
      </c>
      <c r="O14" s="917">
        <v>10</v>
      </c>
      <c r="P14" s="925">
        <v>2209</v>
      </c>
      <c r="Q14" s="925" t="s">
        <v>4</v>
      </c>
      <c r="R14" s="934">
        <v>2209</v>
      </c>
      <c r="S14" s="934" t="s">
        <v>245</v>
      </c>
      <c r="T14" s="935"/>
      <c r="U14" s="936"/>
      <c r="V14" s="936"/>
      <c r="W14" s="937"/>
      <c r="X14" s="936"/>
      <c r="Y14" s="936"/>
      <c r="Z14" s="929">
        <v>0</v>
      </c>
      <c r="AB14" s="917">
        <f t="shared" si="1"/>
        <v>0</v>
      </c>
      <c r="AC14" s="917">
        <f t="shared" si="1"/>
        <v>0</v>
      </c>
      <c r="AD14" s="917">
        <f t="shared" si="1"/>
        <v>0</v>
      </c>
      <c r="AE14" s="917">
        <f t="shared" si="1"/>
        <v>0</v>
      </c>
      <c r="AF14" s="917">
        <f t="shared" si="1"/>
        <v>0</v>
      </c>
      <c r="AG14" s="917">
        <f t="shared" si="1"/>
        <v>0</v>
      </c>
      <c r="AH14" s="917">
        <f t="shared" si="2"/>
        <v>0</v>
      </c>
      <c r="AJ14" s="917">
        <f t="shared" si="3"/>
        <v>0</v>
      </c>
      <c r="AK14" s="917">
        <f t="shared" si="3"/>
        <v>0</v>
      </c>
      <c r="AL14" s="917">
        <f t="shared" si="3"/>
        <v>0</v>
      </c>
      <c r="AM14" s="917">
        <f t="shared" si="3"/>
        <v>0</v>
      </c>
      <c r="AN14" s="917">
        <f t="shared" si="3"/>
        <v>0</v>
      </c>
      <c r="AO14" s="917">
        <f t="shared" si="3"/>
        <v>0</v>
      </c>
      <c r="AP14" s="917">
        <f t="shared" si="4"/>
        <v>0</v>
      </c>
      <c r="AR14" s="930">
        <f t="shared" si="5"/>
        <v>0</v>
      </c>
      <c r="AS14" s="930">
        <f t="shared" si="6"/>
        <v>0</v>
      </c>
      <c r="AU14" s="917"/>
      <c r="AV14" s="917"/>
      <c r="AX14" s="931">
        <f t="shared" si="12"/>
        <v>0</v>
      </c>
      <c r="AY14" s="931">
        <f t="shared" si="13"/>
        <v>0</v>
      </c>
      <c r="BA14" s="896" t="s">
        <v>244</v>
      </c>
      <c r="BB14" s="931"/>
      <c r="BC14" s="931"/>
      <c r="BD14" s="931"/>
      <c r="BE14" s="931"/>
      <c r="BF14" s="931"/>
      <c r="BG14" s="931"/>
      <c r="BH14" s="931"/>
      <c r="BI14" s="931"/>
      <c r="BJ14" s="932">
        <f t="shared" si="7"/>
        <v>0</v>
      </c>
      <c r="BK14" s="932">
        <f t="shared" si="8"/>
        <v>0</v>
      </c>
    </row>
    <row r="15" spans="1:63">
      <c r="A15" s="895" t="s">
        <v>246</v>
      </c>
      <c r="B15" s="919">
        <v>11</v>
      </c>
      <c r="C15" s="920">
        <v>2209</v>
      </c>
      <c r="D15" s="920" t="s">
        <v>226</v>
      </c>
      <c r="E15" s="919">
        <v>2209</v>
      </c>
      <c r="F15" s="921" t="s">
        <v>247</v>
      </c>
      <c r="G15" s="922"/>
      <c r="H15" s="933"/>
      <c r="I15" s="923">
        <f t="shared" si="0"/>
        <v>0</v>
      </c>
      <c r="J15" s="922"/>
      <c r="K15" s="924">
        <f t="shared" si="9"/>
        <v>0</v>
      </c>
      <c r="L15" s="896">
        <f t="shared" si="10"/>
        <v>0</v>
      </c>
      <c r="O15" s="917">
        <v>11</v>
      </c>
      <c r="P15" s="925">
        <v>2209</v>
      </c>
      <c r="Q15" s="925" t="s">
        <v>4</v>
      </c>
      <c r="R15" s="934">
        <v>2209</v>
      </c>
      <c r="S15" s="934" t="s">
        <v>247</v>
      </c>
      <c r="T15" s="935"/>
      <c r="U15" s="936"/>
      <c r="V15" s="936"/>
      <c r="W15" s="937"/>
      <c r="X15" s="936"/>
      <c r="Y15" s="936"/>
      <c r="Z15" s="929">
        <v>0</v>
      </c>
      <c r="AB15" s="917">
        <f t="shared" si="1"/>
        <v>0</v>
      </c>
      <c r="AC15" s="917">
        <f t="shared" si="1"/>
        <v>0</v>
      </c>
      <c r="AD15" s="917">
        <f t="shared" si="1"/>
        <v>0</v>
      </c>
      <c r="AE15" s="917">
        <f t="shared" si="1"/>
        <v>0</v>
      </c>
      <c r="AF15" s="917">
        <f t="shared" si="1"/>
        <v>0</v>
      </c>
      <c r="AG15" s="917">
        <f t="shared" si="1"/>
        <v>0</v>
      </c>
      <c r="AH15" s="917">
        <f t="shared" si="2"/>
        <v>0</v>
      </c>
      <c r="AJ15" s="917">
        <f t="shared" si="3"/>
        <v>0</v>
      </c>
      <c r="AK15" s="917">
        <f t="shared" si="3"/>
        <v>0</v>
      </c>
      <c r="AL15" s="917">
        <f t="shared" si="3"/>
        <v>0</v>
      </c>
      <c r="AM15" s="917">
        <f t="shared" si="3"/>
        <v>0</v>
      </c>
      <c r="AN15" s="917">
        <f t="shared" si="3"/>
        <v>0</v>
      </c>
      <c r="AO15" s="917">
        <f t="shared" si="3"/>
        <v>0</v>
      </c>
      <c r="AP15" s="917">
        <f t="shared" si="4"/>
        <v>0</v>
      </c>
      <c r="AR15" s="930">
        <f t="shared" si="5"/>
        <v>0</v>
      </c>
      <c r="AS15" s="930">
        <f t="shared" si="6"/>
        <v>0</v>
      </c>
      <c r="AU15" s="917"/>
      <c r="AV15" s="917"/>
      <c r="AX15" s="931">
        <f t="shared" si="12"/>
        <v>0</v>
      </c>
      <c r="AY15" s="931">
        <f t="shared" si="13"/>
        <v>0</v>
      </c>
      <c r="BA15" s="896" t="s">
        <v>246</v>
      </c>
      <c r="BB15" s="931"/>
      <c r="BC15" s="931"/>
      <c r="BD15" s="931"/>
      <c r="BE15" s="931"/>
      <c r="BF15" s="931"/>
      <c r="BG15" s="931"/>
      <c r="BH15" s="931"/>
      <c r="BI15" s="931"/>
      <c r="BJ15" s="932">
        <f t="shared" si="7"/>
        <v>0</v>
      </c>
      <c r="BK15" s="932">
        <f t="shared" si="8"/>
        <v>0</v>
      </c>
    </row>
    <row r="16" spans="1:63">
      <c r="A16" s="895" t="s">
        <v>248</v>
      </c>
      <c r="B16" s="919">
        <v>12</v>
      </c>
      <c r="C16" s="920">
        <v>2209</v>
      </c>
      <c r="D16" s="920" t="s">
        <v>226</v>
      </c>
      <c r="E16" s="919">
        <v>2209</v>
      </c>
      <c r="F16" s="921" t="s">
        <v>249</v>
      </c>
      <c r="G16" s="922"/>
      <c r="H16" s="933"/>
      <c r="I16" s="923">
        <f t="shared" si="0"/>
        <v>0</v>
      </c>
      <c r="J16" s="922"/>
      <c r="K16" s="924">
        <f t="shared" si="9"/>
        <v>0</v>
      </c>
      <c r="L16" s="896">
        <f t="shared" si="10"/>
        <v>0</v>
      </c>
      <c r="O16" s="917">
        <v>12</v>
      </c>
      <c r="P16" s="925">
        <v>2209</v>
      </c>
      <c r="Q16" s="925" t="s">
        <v>4</v>
      </c>
      <c r="R16" s="934">
        <v>2209</v>
      </c>
      <c r="S16" s="934" t="s">
        <v>249</v>
      </c>
      <c r="T16" s="935"/>
      <c r="U16" s="936"/>
      <c r="V16" s="936"/>
      <c r="W16" s="937"/>
      <c r="X16" s="936"/>
      <c r="Y16" s="936"/>
      <c r="Z16" s="929">
        <v>0</v>
      </c>
      <c r="AB16" s="917">
        <f t="shared" si="1"/>
        <v>0</v>
      </c>
      <c r="AC16" s="917">
        <f t="shared" si="1"/>
        <v>0</v>
      </c>
      <c r="AD16" s="917">
        <f t="shared" si="1"/>
        <v>0</v>
      </c>
      <c r="AE16" s="917">
        <f t="shared" si="1"/>
        <v>0</v>
      </c>
      <c r="AF16" s="917">
        <f t="shared" si="1"/>
        <v>0</v>
      </c>
      <c r="AG16" s="917">
        <f t="shared" si="1"/>
        <v>0</v>
      </c>
      <c r="AH16" s="917">
        <f t="shared" si="2"/>
        <v>0</v>
      </c>
      <c r="AJ16" s="917">
        <f t="shared" si="3"/>
        <v>0</v>
      </c>
      <c r="AK16" s="917">
        <f t="shared" si="3"/>
        <v>0</v>
      </c>
      <c r="AL16" s="917">
        <f t="shared" si="3"/>
        <v>0</v>
      </c>
      <c r="AM16" s="917">
        <f t="shared" si="3"/>
        <v>0</v>
      </c>
      <c r="AN16" s="917">
        <f t="shared" si="3"/>
        <v>0</v>
      </c>
      <c r="AO16" s="917">
        <f t="shared" si="3"/>
        <v>0</v>
      </c>
      <c r="AP16" s="917">
        <f t="shared" si="4"/>
        <v>0</v>
      </c>
      <c r="AR16" s="930">
        <f t="shared" si="5"/>
        <v>0</v>
      </c>
      <c r="AS16" s="930">
        <f t="shared" si="6"/>
        <v>0</v>
      </c>
      <c r="AU16" s="917"/>
      <c r="AV16" s="917"/>
      <c r="AX16" s="931">
        <f t="shared" si="12"/>
        <v>0</v>
      </c>
      <c r="AY16" s="931">
        <f t="shared" si="13"/>
        <v>0</v>
      </c>
      <c r="BA16" s="896" t="s">
        <v>248</v>
      </c>
      <c r="BB16" s="931"/>
      <c r="BC16" s="931"/>
      <c r="BD16" s="931"/>
      <c r="BE16" s="931"/>
      <c r="BF16" s="931"/>
      <c r="BG16" s="931"/>
      <c r="BH16" s="931"/>
      <c r="BI16" s="931"/>
      <c r="BJ16" s="932">
        <f t="shared" si="7"/>
        <v>0</v>
      </c>
      <c r="BK16" s="932">
        <f t="shared" si="8"/>
        <v>0</v>
      </c>
    </row>
    <row r="17" spans="1:63">
      <c r="A17" s="895" t="s">
        <v>250</v>
      </c>
      <c r="B17" s="919">
        <v>13</v>
      </c>
      <c r="C17" s="920">
        <v>2209</v>
      </c>
      <c r="D17" s="920" t="s">
        <v>226</v>
      </c>
      <c r="E17" s="919">
        <v>2209</v>
      </c>
      <c r="F17" s="921" t="s">
        <v>251</v>
      </c>
      <c r="G17" s="922"/>
      <c r="H17" s="933"/>
      <c r="I17" s="923">
        <f t="shared" si="0"/>
        <v>0</v>
      </c>
      <c r="J17" s="922"/>
      <c r="K17" s="924">
        <f t="shared" si="9"/>
        <v>0</v>
      </c>
      <c r="L17" s="896">
        <f t="shared" si="10"/>
        <v>0</v>
      </c>
      <c r="O17" s="917">
        <v>13</v>
      </c>
      <c r="P17" s="925">
        <v>2209</v>
      </c>
      <c r="Q17" s="925" t="s">
        <v>4</v>
      </c>
      <c r="R17" s="934">
        <v>2209</v>
      </c>
      <c r="S17" s="934" t="s">
        <v>251</v>
      </c>
      <c r="T17" s="935"/>
      <c r="U17" s="936"/>
      <c r="V17" s="936"/>
      <c r="W17" s="937"/>
      <c r="X17" s="936"/>
      <c r="Y17" s="936"/>
      <c r="Z17" s="929">
        <v>0</v>
      </c>
      <c r="AB17" s="917">
        <f t="shared" si="1"/>
        <v>0</v>
      </c>
      <c r="AC17" s="917">
        <f t="shared" si="1"/>
        <v>0</v>
      </c>
      <c r="AD17" s="917">
        <f t="shared" si="1"/>
        <v>0</v>
      </c>
      <c r="AE17" s="917">
        <f t="shared" si="1"/>
        <v>0</v>
      </c>
      <c r="AF17" s="917">
        <f t="shared" si="1"/>
        <v>0</v>
      </c>
      <c r="AG17" s="917">
        <f t="shared" si="1"/>
        <v>0</v>
      </c>
      <c r="AH17" s="917">
        <f t="shared" si="2"/>
        <v>0</v>
      </c>
      <c r="AJ17" s="917">
        <f t="shared" si="3"/>
        <v>0</v>
      </c>
      <c r="AK17" s="917">
        <f t="shared" si="3"/>
        <v>0</v>
      </c>
      <c r="AL17" s="917">
        <f t="shared" si="3"/>
        <v>0</v>
      </c>
      <c r="AM17" s="917">
        <f t="shared" si="3"/>
        <v>0</v>
      </c>
      <c r="AN17" s="917">
        <f t="shared" si="3"/>
        <v>0</v>
      </c>
      <c r="AO17" s="917">
        <f t="shared" si="3"/>
        <v>0</v>
      </c>
      <c r="AP17" s="917">
        <f t="shared" si="4"/>
        <v>0</v>
      </c>
      <c r="AR17" s="930">
        <f t="shared" si="5"/>
        <v>0</v>
      </c>
      <c r="AS17" s="930">
        <f t="shared" si="6"/>
        <v>0</v>
      </c>
      <c r="AU17" s="917"/>
      <c r="AV17" s="917"/>
      <c r="AX17" s="931">
        <f t="shared" si="12"/>
        <v>0</v>
      </c>
      <c r="AY17" s="931">
        <f t="shared" si="13"/>
        <v>0</v>
      </c>
      <c r="BA17" s="896" t="s">
        <v>250</v>
      </c>
      <c r="BB17" s="931"/>
      <c r="BC17" s="931"/>
      <c r="BD17" s="931"/>
      <c r="BE17" s="931"/>
      <c r="BF17" s="931"/>
      <c r="BG17" s="931"/>
      <c r="BH17" s="931"/>
      <c r="BI17" s="931"/>
      <c r="BJ17" s="932">
        <f t="shared" si="7"/>
        <v>0</v>
      </c>
      <c r="BK17" s="932">
        <f t="shared" si="8"/>
        <v>0</v>
      </c>
    </row>
    <row r="18" spans="1:63">
      <c r="A18" s="895" t="s">
        <v>252</v>
      </c>
      <c r="B18" s="919">
        <v>14</v>
      </c>
      <c r="C18" s="920">
        <v>2209</v>
      </c>
      <c r="D18" s="920" t="s">
        <v>226</v>
      </c>
      <c r="E18" s="919">
        <v>2209</v>
      </c>
      <c r="F18" s="921" t="s">
        <v>253</v>
      </c>
      <c r="G18" s="922"/>
      <c r="H18" s="933"/>
      <c r="I18" s="923">
        <f t="shared" si="0"/>
        <v>0</v>
      </c>
      <c r="J18" s="922"/>
      <c r="K18" s="924">
        <f t="shared" si="9"/>
        <v>0</v>
      </c>
      <c r="L18" s="896">
        <f t="shared" si="10"/>
        <v>0</v>
      </c>
      <c r="O18" s="917">
        <v>14</v>
      </c>
      <c r="P18" s="925">
        <v>2209</v>
      </c>
      <c r="Q18" s="925" t="s">
        <v>4</v>
      </c>
      <c r="R18" s="934">
        <v>2209</v>
      </c>
      <c r="S18" s="934" t="s">
        <v>253</v>
      </c>
      <c r="T18" s="935"/>
      <c r="U18" s="936"/>
      <c r="V18" s="936"/>
      <c r="W18" s="937"/>
      <c r="X18" s="936"/>
      <c r="Y18" s="936"/>
      <c r="Z18" s="929">
        <v>0</v>
      </c>
      <c r="AB18" s="917">
        <f t="shared" si="1"/>
        <v>0</v>
      </c>
      <c r="AC18" s="917">
        <f t="shared" si="1"/>
        <v>0</v>
      </c>
      <c r="AD18" s="917">
        <f t="shared" si="1"/>
        <v>0</v>
      </c>
      <c r="AE18" s="917">
        <f t="shared" si="1"/>
        <v>0</v>
      </c>
      <c r="AF18" s="917">
        <f t="shared" si="1"/>
        <v>0</v>
      </c>
      <c r="AG18" s="917">
        <f t="shared" si="1"/>
        <v>0</v>
      </c>
      <c r="AH18" s="917">
        <f t="shared" si="2"/>
        <v>0</v>
      </c>
      <c r="AJ18" s="917">
        <f t="shared" si="3"/>
        <v>0</v>
      </c>
      <c r="AK18" s="917">
        <f t="shared" si="3"/>
        <v>0</v>
      </c>
      <c r="AL18" s="917">
        <f t="shared" si="3"/>
        <v>0</v>
      </c>
      <c r="AM18" s="917">
        <f t="shared" si="3"/>
        <v>0</v>
      </c>
      <c r="AN18" s="917">
        <f t="shared" si="3"/>
        <v>0</v>
      </c>
      <c r="AO18" s="917">
        <f t="shared" si="3"/>
        <v>0</v>
      </c>
      <c r="AP18" s="917">
        <f t="shared" si="4"/>
        <v>0</v>
      </c>
      <c r="AR18" s="930">
        <f t="shared" si="5"/>
        <v>0</v>
      </c>
      <c r="AS18" s="930">
        <f t="shared" si="6"/>
        <v>0</v>
      </c>
      <c r="AU18" s="917"/>
      <c r="AV18" s="917"/>
      <c r="AX18" s="931">
        <f t="shared" si="12"/>
        <v>0</v>
      </c>
      <c r="AY18" s="931">
        <f t="shared" si="13"/>
        <v>0</v>
      </c>
      <c r="BA18" s="896" t="s">
        <v>252</v>
      </c>
      <c r="BB18" s="931"/>
      <c r="BC18" s="931"/>
      <c r="BD18" s="931"/>
      <c r="BE18" s="931"/>
      <c r="BF18" s="931"/>
      <c r="BG18" s="931"/>
      <c r="BH18" s="931"/>
      <c r="BI18" s="931"/>
      <c r="BJ18" s="932">
        <f t="shared" si="7"/>
        <v>0</v>
      </c>
      <c r="BK18" s="932">
        <f t="shared" si="8"/>
        <v>0</v>
      </c>
    </row>
    <row r="19" spans="1:63">
      <c r="A19" s="895" t="s">
        <v>254</v>
      </c>
      <c r="B19" s="919">
        <v>15</v>
      </c>
      <c r="C19" s="920">
        <v>2209</v>
      </c>
      <c r="D19" s="920" t="s">
        <v>226</v>
      </c>
      <c r="E19" s="919">
        <v>2209</v>
      </c>
      <c r="F19" s="921" t="s">
        <v>255</v>
      </c>
      <c r="G19" s="922"/>
      <c r="H19" s="933"/>
      <c r="I19" s="923">
        <f t="shared" si="0"/>
        <v>0</v>
      </c>
      <c r="J19" s="922"/>
      <c r="K19" s="924">
        <f t="shared" si="9"/>
        <v>0</v>
      </c>
      <c r="L19" s="896">
        <f t="shared" si="10"/>
        <v>0</v>
      </c>
      <c r="O19" s="917">
        <v>15</v>
      </c>
      <c r="P19" s="925">
        <v>2209</v>
      </c>
      <c r="Q19" s="925" t="s">
        <v>4</v>
      </c>
      <c r="R19" s="934">
        <v>2209</v>
      </c>
      <c r="S19" s="934" t="s">
        <v>255</v>
      </c>
      <c r="T19" s="935"/>
      <c r="U19" s="936"/>
      <c r="V19" s="936"/>
      <c r="W19" s="937"/>
      <c r="X19" s="936"/>
      <c r="Y19" s="936"/>
      <c r="Z19" s="929">
        <v>0</v>
      </c>
      <c r="AB19" s="917">
        <f t="shared" si="1"/>
        <v>0</v>
      </c>
      <c r="AC19" s="917">
        <f t="shared" si="1"/>
        <v>0</v>
      </c>
      <c r="AD19" s="917">
        <f t="shared" si="1"/>
        <v>0</v>
      </c>
      <c r="AE19" s="917">
        <f t="shared" si="1"/>
        <v>0</v>
      </c>
      <c r="AF19" s="917">
        <f t="shared" si="1"/>
        <v>0</v>
      </c>
      <c r="AG19" s="917">
        <f t="shared" si="1"/>
        <v>0</v>
      </c>
      <c r="AH19" s="917">
        <f t="shared" si="2"/>
        <v>0</v>
      </c>
      <c r="AJ19" s="917">
        <f t="shared" si="3"/>
        <v>0</v>
      </c>
      <c r="AK19" s="917">
        <f t="shared" si="3"/>
        <v>0</v>
      </c>
      <c r="AL19" s="917">
        <f t="shared" si="3"/>
        <v>0</v>
      </c>
      <c r="AM19" s="917">
        <f t="shared" si="3"/>
        <v>0</v>
      </c>
      <c r="AN19" s="917">
        <f t="shared" si="3"/>
        <v>0</v>
      </c>
      <c r="AO19" s="917">
        <f t="shared" si="3"/>
        <v>0</v>
      </c>
      <c r="AP19" s="917">
        <f t="shared" si="4"/>
        <v>0</v>
      </c>
      <c r="AR19" s="930">
        <f t="shared" si="5"/>
        <v>0</v>
      </c>
      <c r="AS19" s="930">
        <f t="shared" si="6"/>
        <v>0</v>
      </c>
      <c r="AU19" s="917"/>
      <c r="AV19" s="917"/>
      <c r="AX19" s="931">
        <f t="shared" si="12"/>
        <v>0</v>
      </c>
      <c r="AY19" s="931">
        <f t="shared" si="13"/>
        <v>0</v>
      </c>
      <c r="BA19" s="896" t="s">
        <v>254</v>
      </c>
      <c r="BB19" s="931"/>
      <c r="BC19" s="931"/>
      <c r="BD19" s="931"/>
      <c r="BE19" s="931"/>
      <c r="BF19" s="931"/>
      <c r="BG19" s="931"/>
      <c r="BH19" s="931"/>
      <c r="BI19" s="931"/>
      <c r="BJ19" s="932">
        <f t="shared" si="7"/>
        <v>0</v>
      </c>
      <c r="BK19" s="932">
        <f t="shared" si="8"/>
        <v>0</v>
      </c>
    </row>
    <row r="20" spans="1:63">
      <c r="A20" s="895" t="s">
        <v>256</v>
      </c>
      <c r="B20" s="919">
        <v>16</v>
      </c>
      <c r="C20" s="920">
        <v>2209</v>
      </c>
      <c r="D20" s="920" t="s">
        <v>226</v>
      </c>
      <c r="E20" s="919">
        <v>2209</v>
      </c>
      <c r="F20" s="921" t="s">
        <v>257</v>
      </c>
      <c r="G20" s="922"/>
      <c r="H20" s="933"/>
      <c r="I20" s="923">
        <f t="shared" si="0"/>
        <v>0</v>
      </c>
      <c r="J20" s="922"/>
      <c r="K20" s="924">
        <f t="shared" si="9"/>
        <v>0</v>
      </c>
      <c r="L20" s="896">
        <f t="shared" si="10"/>
        <v>0</v>
      </c>
      <c r="O20" s="917">
        <v>16</v>
      </c>
      <c r="P20" s="925">
        <v>2209</v>
      </c>
      <c r="Q20" s="925" t="s">
        <v>4</v>
      </c>
      <c r="R20" s="934">
        <v>2209</v>
      </c>
      <c r="S20" s="934" t="s">
        <v>257</v>
      </c>
      <c r="T20" s="935"/>
      <c r="U20" s="936"/>
      <c r="V20" s="936"/>
      <c r="W20" s="937"/>
      <c r="X20" s="936"/>
      <c r="Y20" s="936"/>
      <c r="Z20" s="929">
        <v>0</v>
      </c>
      <c r="AB20" s="917">
        <f t="shared" si="1"/>
        <v>0</v>
      </c>
      <c r="AC20" s="917">
        <f t="shared" si="1"/>
        <v>0</v>
      </c>
      <c r="AD20" s="917">
        <f t="shared" si="1"/>
        <v>0</v>
      </c>
      <c r="AE20" s="917">
        <f t="shared" si="1"/>
        <v>0</v>
      </c>
      <c r="AF20" s="917">
        <f t="shared" si="1"/>
        <v>0</v>
      </c>
      <c r="AG20" s="917">
        <f t="shared" si="1"/>
        <v>0</v>
      </c>
      <c r="AH20" s="917">
        <f t="shared" si="2"/>
        <v>0</v>
      </c>
      <c r="AJ20" s="917">
        <f t="shared" si="3"/>
        <v>0</v>
      </c>
      <c r="AK20" s="917">
        <f t="shared" si="3"/>
        <v>0</v>
      </c>
      <c r="AL20" s="917">
        <f t="shared" si="3"/>
        <v>0</v>
      </c>
      <c r="AM20" s="917">
        <f t="shared" si="3"/>
        <v>0</v>
      </c>
      <c r="AN20" s="917">
        <f t="shared" si="3"/>
        <v>0</v>
      </c>
      <c r="AO20" s="917">
        <f t="shared" si="3"/>
        <v>0</v>
      </c>
      <c r="AP20" s="917">
        <f t="shared" si="4"/>
        <v>0</v>
      </c>
      <c r="AR20" s="930">
        <f t="shared" si="5"/>
        <v>0</v>
      </c>
      <c r="AS20" s="930">
        <f t="shared" si="6"/>
        <v>0</v>
      </c>
      <c r="AU20" s="917"/>
      <c r="AV20" s="917"/>
      <c r="AX20" s="931">
        <f t="shared" si="12"/>
        <v>0</v>
      </c>
      <c r="AY20" s="931">
        <f t="shared" si="13"/>
        <v>0</v>
      </c>
      <c r="BA20" s="896" t="s">
        <v>256</v>
      </c>
      <c r="BB20" s="931"/>
      <c r="BC20" s="931"/>
      <c r="BD20" s="931"/>
      <c r="BE20" s="931"/>
      <c r="BF20" s="931"/>
      <c r="BG20" s="931"/>
      <c r="BH20" s="931"/>
      <c r="BI20" s="931"/>
      <c r="BJ20" s="932">
        <f t="shared" si="7"/>
        <v>0</v>
      </c>
      <c r="BK20" s="932">
        <f t="shared" si="8"/>
        <v>0</v>
      </c>
    </row>
    <row r="21" spans="1:63">
      <c r="A21" s="895" t="s">
        <v>258</v>
      </c>
      <c r="B21" s="919">
        <v>17</v>
      </c>
      <c r="C21" s="920">
        <v>2209</v>
      </c>
      <c r="D21" s="920" t="s">
        <v>226</v>
      </c>
      <c r="E21" s="919">
        <v>2209</v>
      </c>
      <c r="F21" s="921" t="s">
        <v>259</v>
      </c>
      <c r="G21" s="922"/>
      <c r="H21" s="933"/>
      <c r="I21" s="923">
        <f t="shared" si="0"/>
        <v>0</v>
      </c>
      <c r="J21" s="922"/>
      <c r="K21" s="924">
        <f t="shared" si="9"/>
        <v>0</v>
      </c>
      <c r="L21" s="896">
        <f t="shared" si="10"/>
        <v>0</v>
      </c>
      <c r="O21" s="917">
        <v>17</v>
      </c>
      <c r="P21" s="925">
        <v>2209</v>
      </c>
      <c r="Q21" s="925" t="s">
        <v>4</v>
      </c>
      <c r="R21" s="934">
        <v>2209</v>
      </c>
      <c r="S21" s="934" t="s">
        <v>259</v>
      </c>
      <c r="T21" s="935"/>
      <c r="U21" s="936"/>
      <c r="V21" s="936"/>
      <c r="W21" s="937"/>
      <c r="X21" s="936"/>
      <c r="Y21" s="936"/>
      <c r="Z21" s="929">
        <v>0</v>
      </c>
      <c r="AB21" s="917">
        <f t="shared" ref="AB21:AG42" si="14">ROUND(T21*$G21/1000,1)</f>
        <v>0</v>
      </c>
      <c r="AC21" s="917">
        <f t="shared" si="14"/>
        <v>0</v>
      </c>
      <c r="AD21" s="917">
        <f t="shared" si="14"/>
        <v>0</v>
      </c>
      <c r="AE21" s="917">
        <f t="shared" si="14"/>
        <v>0</v>
      </c>
      <c r="AF21" s="917">
        <f t="shared" si="14"/>
        <v>0</v>
      </c>
      <c r="AG21" s="917">
        <f t="shared" si="14"/>
        <v>0</v>
      </c>
      <c r="AH21" s="917">
        <f t="shared" si="2"/>
        <v>0</v>
      </c>
      <c r="AJ21" s="917">
        <f t="shared" ref="AJ21:AO42" si="15">ROUND(T21*$H21/1000,1)</f>
        <v>0</v>
      </c>
      <c r="AK21" s="917">
        <f t="shared" si="15"/>
        <v>0</v>
      </c>
      <c r="AL21" s="917">
        <f t="shared" si="15"/>
        <v>0</v>
      </c>
      <c r="AM21" s="917">
        <f t="shared" si="15"/>
        <v>0</v>
      </c>
      <c r="AN21" s="917">
        <f t="shared" si="15"/>
        <v>0</v>
      </c>
      <c r="AO21" s="917">
        <f t="shared" si="15"/>
        <v>0</v>
      </c>
      <c r="AP21" s="917">
        <f t="shared" si="4"/>
        <v>0</v>
      </c>
      <c r="AR21" s="930">
        <f t="shared" si="5"/>
        <v>0</v>
      </c>
      <c r="AS21" s="930">
        <f t="shared" si="6"/>
        <v>0</v>
      </c>
      <c r="AU21" s="917"/>
      <c r="AV21" s="917"/>
      <c r="AX21" s="931">
        <f t="shared" si="12"/>
        <v>0</v>
      </c>
      <c r="AY21" s="931">
        <f t="shared" si="13"/>
        <v>0</v>
      </c>
      <c r="BA21" s="896" t="s">
        <v>258</v>
      </c>
      <c r="BB21" s="931"/>
      <c r="BC21" s="931"/>
      <c r="BD21" s="931"/>
      <c r="BE21" s="931"/>
      <c r="BF21" s="931"/>
      <c r="BG21" s="931"/>
      <c r="BH21" s="931"/>
      <c r="BI21" s="931"/>
      <c r="BJ21" s="932">
        <f t="shared" si="7"/>
        <v>0</v>
      </c>
      <c r="BK21" s="932">
        <f t="shared" si="8"/>
        <v>0</v>
      </c>
    </row>
    <row r="22" spans="1:63">
      <c r="A22" s="895" t="s">
        <v>260</v>
      </c>
      <c r="B22" s="919">
        <v>18</v>
      </c>
      <c r="C22" s="920">
        <v>2209</v>
      </c>
      <c r="D22" s="920" t="s">
        <v>226</v>
      </c>
      <c r="E22" s="919">
        <v>2209</v>
      </c>
      <c r="F22" s="921" t="s">
        <v>261</v>
      </c>
      <c r="G22" s="922"/>
      <c r="H22" s="933"/>
      <c r="I22" s="923">
        <f t="shared" si="0"/>
        <v>0</v>
      </c>
      <c r="J22" s="922"/>
      <c r="K22" s="924">
        <f t="shared" si="9"/>
        <v>0</v>
      </c>
      <c r="L22" s="896">
        <f t="shared" si="10"/>
        <v>0</v>
      </c>
      <c r="O22" s="917">
        <v>18</v>
      </c>
      <c r="P22" s="925">
        <v>2209</v>
      </c>
      <c r="Q22" s="925" t="s">
        <v>4</v>
      </c>
      <c r="R22" s="934">
        <v>2209</v>
      </c>
      <c r="S22" s="934" t="s">
        <v>261</v>
      </c>
      <c r="T22" s="935"/>
      <c r="U22" s="936"/>
      <c r="V22" s="936"/>
      <c r="W22" s="937"/>
      <c r="X22" s="936"/>
      <c r="Y22" s="936"/>
      <c r="Z22" s="929">
        <v>0</v>
      </c>
      <c r="AB22" s="917">
        <f t="shared" si="14"/>
        <v>0</v>
      </c>
      <c r="AC22" s="917">
        <f t="shared" si="14"/>
        <v>0</v>
      </c>
      <c r="AD22" s="917">
        <f t="shared" si="14"/>
        <v>0</v>
      </c>
      <c r="AE22" s="917">
        <f t="shared" si="14"/>
        <v>0</v>
      </c>
      <c r="AF22" s="917">
        <f t="shared" si="14"/>
        <v>0</v>
      </c>
      <c r="AG22" s="917">
        <f t="shared" si="14"/>
        <v>0</v>
      </c>
      <c r="AH22" s="917">
        <f t="shared" si="2"/>
        <v>0</v>
      </c>
      <c r="AJ22" s="917">
        <f t="shared" si="15"/>
        <v>0</v>
      </c>
      <c r="AK22" s="917">
        <f t="shared" si="15"/>
        <v>0</v>
      </c>
      <c r="AL22" s="917">
        <f t="shared" si="15"/>
        <v>0</v>
      </c>
      <c r="AM22" s="917">
        <f t="shared" si="15"/>
        <v>0</v>
      </c>
      <c r="AN22" s="917">
        <f t="shared" si="15"/>
        <v>0</v>
      </c>
      <c r="AO22" s="917">
        <f t="shared" si="15"/>
        <v>0</v>
      </c>
      <c r="AP22" s="917">
        <f t="shared" si="4"/>
        <v>0</v>
      </c>
      <c r="AR22" s="930">
        <f t="shared" si="5"/>
        <v>0</v>
      </c>
      <c r="AS22" s="930">
        <f t="shared" si="6"/>
        <v>0</v>
      </c>
      <c r="AU22" s="917"/>
      <c r="AV22" s="917"/>
      <c r="AX22" s="931">
        <f t="shared" si="12"/>
        <v>0</v>
      </c>
      <c r="AY22" s="931">
        <f t="shared" si="13"/>
        <v>0</v>
      </c>
      <c r="BA22" s="896" t="s">
        <v>260</v>
      </c>
      <c r="BB22" s="931"/>
      <c r="BC22" s="931"/>
      <c r="BD22" s="931"/>
      <c r="BE22" s="931"/>
      <c r="BF22" s="931"/>
      <c r="BG22" s="931"/>
      <c r="BH22" s="931"/>
      <c r="BI22" s="931"/>
      <c r="BJ22" s="932">
        <f t="shared" si="7"/>
        <v>0</v>
      </c>
      <c r="BK22" s="932">
        <f t="shared" si="8"/>
        <v>0</v>
      </c>
    </row>
    <row r="23" spans="1:63">
      <c r="A23" s="895" t="s">
        <v>262</v>
      </c>
      <c r="B23" s="919">
        <v>19</v>
      </c>
      <c r="C23" s="920">
        <v>2209</v>
      </c>
      <c r="D23" s="920" t="s">
        <v>226</v>
      </c>
      <c r="E23" s="919">
        <v>2209</v>
      </c>
      <c r="F23" s="921" t="s">
        <v>263</v>
      </c>
      <c r="G23" s="922"/>
      <c r="H23" s="933"/>
      <c r="I23" s="923">
        <f t="shared" si="0"/>
        <v>0</v>
      </c>
      <c r="J23" s="922"/>
      <c r="K23" s="924">
        <f t="shared" si="9"/>
        <v>0</v>
      </c>
      <c r="L23" s="896">
        <f t="shared" si="10"/>
        <v>0</v>
      </c>
      <c r="O23" s="917">
        <v>19</v>
      </c>
      <c r="P23" s="925">
        <v>2209</v>
      </c>
      <c r="Q23" s="925" t="s">
        <v>4</v>
      </c>
      <c r="R23" s="934">
        <v>2209</v>
      </c>
      <c r="S23" s="934" t="s">
        <v>263</v>
      </c>
      <c r="T23" s="935"/>
      <c r="U23" s="936"/>
      <c r="V23" s="936"/>
      <c r="W23" s="937"/>
      <c r="X23" s="936"/>
      <c r="Y23" s="936"/>
      <c r="Z23" s="929">
        <v>0</v>
      </c>
      <c r="AB23" s="917">
        <f t="shared" si="14"/>
        <v>0</v>
      </c>
      <c r="AC23" s="917">
        <f t="shared" si="14"/>
        <v>0</v>
      </c>
      <c r="AD23" s="917">
        <f t="shared" si="14"/>
        <v>0</v>
      </c>
      <c r="AE23" s="917">
        <f t="shared" si="14"/>
        <v>0</v>
      </c>
      <c r="AF23" s="917">
        <f t="shared" si="14"/>
        <v>0</v>
      </c>
      <c r="AG23" s="917">
        <f t="shared" si="14"/>
        <v>0</v>
      </c>
      <c r="AH23" s="917">
        <f t="shared" si="2"/>
        <v>0</v>
      </c>
      <c r="AJ23" s="917">
        <f t="shared" si="15"/>
        <v>0</v>
      </c>
      <c r="AK23" s="917">
        <f t="shared" si="15"/>
        <v>0</v>
      </c>
      <c r="AL23" s="917">
        <f t="shared" si="15"/>
        <v>0</v>
      </c>
      <c r="AM23" s="917">
        <f t="shared" si="15"/>
        <v>0</v>
      </c>
      <c r="AN23" s="917">
        <f t="shared" si="15"/>
        <v>0</v>
      </c>
      <c r="AO23" s="917">
        <f t="shared" si="15"/>
        <v>0</v>
      </c>
      <c r="AP23" s="917">
        <f t="shared" si="4"/>
        <v>0</v>
      </c>
      <c r="AR23" s="930">
        <f t="shared" si="5"/>
        <v>0</v>
      </c>
      <c r="AS23" s="930">
        <f t="shared" si="6"/>
        <v>0</v>
      </c>
      <c r="AU23" s="917"/>
      <c r="AV23" s="917"/>
      <c r="AX23" s="931">
        <f t="shared" si="12"/>
        <v>0</v>
      </c>
      <c r="AY23" s="931">
        <f t="shared" si="13"/>
        <v>0</v>
      </c>
      <c r="BA23" s="896" t="s">
        <v>262</v>
      </c>
      <c r="BB23" s="931"/>
      <c r="BC23" s="931"/>
      <c r="BD23" s="931"/>
      <c r="BE23" s="931"/>
      <c r="BF23" s="931"/>
      <c r="BG23" s="931"/>
      <c r="BH23" s="931"/>
      <c r="BI23" s="931"/>
      <c r="BJ23" s="932">
        <f t="shared" si="7"/>
        <v>0</v>
      </c>
      <c r="BK23" s="932">
        <f t="shared" si="8"/>
        <v>0</v>
      </c>
    </row>
    <row r="24" spans="1:63">
      <c r="A24" s="895" t="s">
        <v>264</v>
      </c>
      <c r="B24" s="919">
        <v>20</v>
      </c>
      <c r="C24" s="920">
        <v>2209</v>
      </c>
      <c r="D24" s="920" t="s">
        <v>226</v>
      </c>
      <c r="E24" s="919">
        <v>2209</v>
      </c>
      <c r="F24" s="921" t="s">
        <v>265</v>
      </c>
      <c r="G24" s="922"/>
      <c r="H24" s="933"/>
      <c r="I24" s="923">
        <f t="shared" si="0"/>
        <v>0</v>
      </c>
      <c r="J24" s="922"/>
      <c r="K24" s="924">
        <f t="shared" si="9"/>
        <v>0</v>
      </c>
      <c r="L24" s="896">
        <f t="shared" si="10"/>
        <v>0</v>
      </c>
      <c r="O24" s="917">
        <v>20</v>
      </c>
      <c r="P24" s="925">
        <v>2209</v>
      </c>
      <c r="Q24" s="925" t="s">
        <v>4</v>
      </c>
      <c r="R24" s="934">
        <v>2209</v>
      </c>
      <c r="S24" s="934" t="s">
        <v>265</v>
      </c>
      <c r="T24" s="935"/>
      <c r="U24" s="936"/>
      <c r="V24" s="936"/>
      <c r="W24" s="937"/>
      <c r="X24" s="936"/>
      <c r="Y24" s="936"/>
      <c r="Z24" s="929">
        <v>0</v>
      </c>
      <c r="AB24" s="917">
        <f t="shared" si="14"/>
        <v>0</v>
      </c>
      <c r="AC24" s="917">
        <f t="shared" si="14"/>
        <v>0</v>
      </c>
      <c r="AD24" s="917">
        <f t="shared" si="14"/>
        <v>0</v>
      </c>
      <c r="AE24" s="917">
        <f t="shared" si="14"/>
        <v>0</v>
      </c>
      <c r="AF24" s="917">
        <f t="shared" si="14"/>
        <v>0</v>
      </c>
      <c r="AG24" s="917">
        <f t="shared" si="14"/>
        <v>0</v>
      </c>
      <c r="AH24" s="917">
        <f t="shared" si="2"/>
        <v>0</v>
      </c>
      <c r="AJ24" s="917">
        <f t="shared" si="15"/>
        <v>0</v>
      </c>
      <c r="AK24" s="917">
        <f t="shared" si="15"/>
        <v>0</v>
      </c>
      <c r="AL24" s="917">
        <f t="shared" si="15"/>
        <v>0</v>
      </c>
      <c r="AM24" s="917">
        <f t="shared" si="15"/>
        <v>0</v>
      </c>
      <c r="AN24" s="917">
        <f t="shared" si="15"/>
        <v>0</v>
      </c>
      <c r="AO24" s="917">
        <f t="shared" si="15"/>
        <v>0</v>
      </c>
      <c r="AP24" s="917">
        <f t="shared" si="4"/>
        <v>0</v>
      </c>
      <c r="AR24" s="930">
        <f t="shared" si="5"/>
        <v>0</v>
      </c>
      <c r="AS24" s="930">
        <f t="shared" si="6"/>
        <v>0</v>
      </c>
      <c r="AU24" s="917"/>
      <c r="AV24" s="917"/>
      <c r="AX24" s="931">
        <f t="shared" si="12"/>
        <v>0</v>
      </c>
      <c r="AY24" s="931">
        <f t="shared" si="13"/>
        <v>0</v>
      </c>
      <c r="BA24" s="896" t="s">
        <v>264</v>
      </c>
      <c r="BB24" s="931"/>
      <c r="BC24" s="931"/>
      <c r="BD24" s="931"/>
      <c r="BE24" s="931"/>
      <c r="BF24" s="931"/>
      <c r="BG24" s="931"/>
      <c r="BH24" s="931"/>
      <c r="BI24" s="931"/>
      <c r="BJ24" s="932">
        <f t="shared" si="7"/>
        <v>0</v>
      </c>
      <c r="BK24" s="932">
        <f t="shared" si="8"/>
        <v>0</v>
      </c>
    </row>
    <row r="25" spans="1:63">
      <c r="A25" s="895" t="s">
        <v>266</v>
      </c>
      <c r="B25" s="919">
        <v>21</v>
      </c>
      <c r="C25" s="920">
        <v>2209</v>
      </c>
      <c r="D25" s="920" t="s">
        <v>226</v>
      </c>
      <c r="E25" s="919">
        <v>2209</v>
      </c>
      <c r="F25" s="921" t="s">
        <v>267</v>
      </c>
      <c r="G25" s="922"/>
      <c r="H25" s="933"/>
      <c r="I25" s="923">
        <f t="shared" si="0"/>
        <v>0</v>
      </c>
      <c r="J25" s="922"/>
      <c r="K25" s="924">
        <f t="shared" si="9"/>
        <v>0</v>
      </c>
      <c r="L25" s="896">
        <f t="shared" si="10"/>
        <v>0</v>
      </c>
      <c r="O25" s="917">
        <v>21</v>
      </c>
      <c r="P25" s="925">
        <v>2209</v>
      </c>
      <c r="Q25" s="925" t="s">
        <v>4</v>
      </c>
      <c r="R25" s="934">
        <v>2209</v>
      </c>
      <c r="S25" s="934" t="s">
        <v>267</v>
      </c>
      <c r="T25" s="935"/>
      <c r="U25" s="936"/>
      <c r="V25" s="936"/>
      <c r="W25" s="937"/>
      <c r="X25" s="936"/>
      <c r="Y25" s="936"/>
      <c r="Z25" s="929">
        <v>0</v>
      </c>
      <c r="AB25" s="917">
        <f t="shared" si="14"/>
        <v>0</v>
      </c>
      <c r="AC25" s="917">
        <f t="shared" si="14"/>
        <v>0</v>
      </c>
      <c r="AD25" s="917">
        <f t="shared" si="14"/>
        <v>0</v>
      </c>
      <c r="AE25" s="917">
        <f t="shared" si="14"/>
        <v>0</v>
      </c>
      <c r="AF25" s="917">
        <f t="shared" si="14"/>
        <v>0</v>
      </c>
      <c r="AG25" s="917">
        <f t="shared" si="14"/>
        <v>0</v>
      </c>
      <c r="AH25" s="917">
        <f t="shared" si="2"/>
        <v>0</v>
      </c>
      <c r="AJ25" s="917">
        <f t="shared" si="15"/>
        <v>0</v>
      </c>
      <c r="AK25" s="917">
        <f t="shared" si="15"/>
        <v>0</v>
      </c>
      <c r="AL25" s="917">
        <f t="shared" si="15"/>
        <v>0</v>
      </c>
      <c r="AM25" s="917">
        <f t="shared" si="15"/>
        <v>0</v>
      </c>
      <c r="AN25" s="917">
        <f t="shared" si="15"/>
        <v>0</v>
      </c>
      <c r="AO25" s="917">
        <f t="shared" si="15"/>
        <v>0</v>
      </c>
      <c r="AP25" s="917">
        <f t="shared" si="4"/>
        <v>0</v>
      </c>
      <c r="AR25" s="930">
        <f t="shared" si="5"/>
        <v>0</v>
      </c>
      <c r="AS25" s="930">
        <f t="shared" si="6"/>
        <v>0</v>
      </c>
      <c r="AU25" s="917"/>
      <c r="AV25" s="917"/>
      <c r="AX25" s="931">
        <f t="shared" si="12"/>
        <v>0</v>
      </c>
      <c r="AY25" s="931">
        <f t="shared" si="13"/>
        <v>0</v>
      </c>
      <c r="BA25" s="896" t="s">
        <v>266</v>
      </c>
      <c r="BB25" s="931"/>
      <c r="BC25" s="931"/>
      <c r="BD25" s="931"/>
      <c r="BE25" s="931"/>
      <c r="BF25" s="931"/>
      <c r="BG25" s="931"/>
      <c r="BH25" s="931"/>
      <c r="BI25" s="931"/>
      <c r="BJ25" s="932">
        <f t="shared" si="7"/>
        <v>0</v>
      </c>
      <c r="BK25" s="932">
        <f t="shared" si="8"/>
        <v>0</v>
      </c>
    </row>
    <row r="26" spans="1:63">
      <c r="A26" s="895" t="s">
        <v>268</v>
      </c>
      <c r="B26" s="919">
        <v>22</v>
      </c>
      <c r="C26" s="920">
        <v>2209</v>
      </c>
      <c r="D26" s="920" t="s">
        <v>226</v>
      </c>
      <c r="E26" s="919">
        <v>2209</v>
      </c>
      <c r="F26" s="921" t="s">
        <v>269</v>
      </c>
      <c r="G26" s="922"/>
      <c r="H26" s="933"/>
      <c r="I26" s="923">
        <f t="shared" si="0"/>
        <v>0</v>
      </c>
      <c r="J26" s="922"/>
      <c r="K26" s="924">
        <f t="shared" si="9"/>
        <v>0</v>
      </c>
      <c r="L26" s="896">
        <f t="shared" si="10"/>
        <v>0</v>
      </c>
      <c r="O26" s="917">
        <v>22</v>
      </c>
      <c r="P26" s="925">
        <v>2209</v>
      </c>
      <c r="Q26" s="925" t="s">
        <v>4</v>
      </c>
      <c r="R26" s="934">
        <v>2209</v>
      </c>
      <c r="S26" s="934" t="s">
        <v>269</v>
      </c>
      <c r="T26" s="935"/>
      <c r="U26" s="936"/>
      <c r="V26" s="936"/>
      <c r="W26" s="937"/>
      <c r="X26" s="936"/>
      <c r="Y26" s="936"/>
      <c r="Z26" s="929">
        <v>0</v>
      </c>
      <c r="AB26" s="917">
        <f t="shared" si="14"/>
        <v>0</v>
      </c>
      <c r="AC26" s="917">
        <f t="shared" si="14"/>
        <v>0</v>
      </c>
      <c r="AD26" s="917">
        <f t="shared" si="14"/>
        <v>0</v>
      </c>
      <c r="AE26" s="917">
        <f t="shared" si="14"/>
        <v>0</v>
      </c>
      <c r="AF26" s="917">
        <f t="shared" si="14"/>
        <v>0</v>
      </c>
      <c r="AG26" s="917">
        <f t="shared" si="14"/>
        <v>0</v>
      </c>
      <c r="AH26" s="917">
        <f t="shared" si="2"/>
        <v>0</v>
      </c>
      <c r="AJ26" s="917">
        <f t="shared" si="15"/>
        <v>0</v>
      </c>
      <c r="AK26" s="917">
        <f t="shared" si="15"/>
        <v>0</v>
      </c>
      <c r="AL26" s="917">
        <f t="shared" si="15"/>
        <v>0</v>
      </c>
      <c r="AM26" s="917">
        <f t="shared" si="15"/>
        <v>0</v>
      </c>
      <c r="AN26" s="917">
        <f t="shared" si="15"/>
        <v>0</v>
      </c>
      <c r="AO26" s="917">
        <f t="shared" si="15"/>
        <v>0</v>
      </c>
      <c r="AP26" s="917">
        <f t="shared" si="4"/>
        <v>0</v>
      </c>
      <c r="AR26" s="930">
        <f t="shared" si="5"/>
        <v>0</v>
      </c>
      <c r="AS26" s="930">
        <f t="shared" si="6"/>
        <v>0</v>
      </c>
      <c r="AU26" s="917"/>
      <c r="AV26" s="917"/>
      <c r="AX26" s="931">
        <f t="shared" si="12"/>
        <v>0</v>
      </c>
      <c r="AY26" s="931">
        <f t="shared" si="13"/>
        <v>0</v>
      </c>
      <c r="BA26" s="896" t="s">
        <v>268</v>
      </c>
      <c r="BB26" s="931"/>
      <c r="BC26" s="931"/>
      <c r="BD26" s="931"/>
      <c r="BE26" s="931"/>
      <c r="BF26" s="931"/>
      <c r="BG26" s="931"/>
      <c r="BH26" s="931"/>
      <c r="BI26" s="931"/>
      <c r="BJ26" s="932">
        <f t="shared" si="7"/>
        <v>0</v>
      </c>
      <c r="BK26" s="932">
        <f t="shared" si="8"/>
        <v>0</v>
      </c>
    </row>
    <row r="27" spans="1:63">
      <c r="A27" s="895" t="s">
        <v>268</v>
      </c>
      <c r="B27" s="919">
        <v>23</v>
      </c>
      <c r="C27" s="920">
        <v>2209</v>
      </c>
      <c r="D27" s="920" t="s">
        <v>226</v>
      </c>
      <c r="E27" s="919">
        <v>2209</v>
      </c>
      <c r="F27" s="921" t="s">
        <v>270</v>
      </c>
      <c r="G27" s="922"/>
      <c r="H27" s="933"/>
      <c r="I27" s="923">
        <f t="shared" si="0"/>
        <v>0</v>
      </c>
      <c r="J27" s="922"/>
      <c r="K27" s="924">
        <f t="shared" si="9"/>
        <v>0</v>
      </c>
      <c r="L27" s="896">
        <f t="shared" si="10"/>
        <v>0</v>
      </c>
      <c r="O27" s="917">
        <v>23</v>
      </c>
      <c r="P27" s="925">
        <v>2209</v>
      </c>
      <c r="Q27" s="925" t="s">
        <v>4</v>
      </c>
      <c r="R27" s="934">
        <v>2209</v>
      </c>
      <c r="S27" s="934" t="s">
        <v>270</v>
      </c>
      <c r="T27" s="935"/>
      <c r="U27" s="936"/>
      <c r="V27" s="936"/>
      <c r="W27" s="937"/>
      <c r="X27" s="936"/>
      <c r="Y27" s="936"/>
      <c r="Z27" s="929">
        <v>0</v>
      </c>
      <c r="AB27" s="917">
        <f t="shared" si="14"/>
        <v>0</v>
      </c>
      <c r="AC27" s="917">
        <f t="shared" si="14"/>
        <v>0</v>
      </c>
      <c r="AD27" s="917">
        <f t="shared" si="14"/>
        <v>0</v>
      </c>
      <c r="AE27" s="917">
        <f t="shared" si="14"/>
        <v>0</v>
      </c>
      <c r="AF27" s="917">
        <f t="shared" si="14"/>
        <v>0</v>
      </c>
      <c r="AG27" s="917">
        <f t="shared" si="14"/>
        <v>0</v>
      </c>
      <c r="AH27" s="917">
        <f t="shared" si="2"/>
        <v>0</v>
      </c>
      <c r="AJ27" s="917">
        <f t="shared" si="15"/>
        <v>0</v>
      </c>
      <c r="AK27" s="917">
        <f t="shared" si="15"/>
        <v>0</v>
      </c>
      <c r="AL27" s="917">
        <f t="shared" si="15"/>
        <v>0</v>
      </c>
      <c r="AM27" s="917">
        <f t="shared" si="15"/>
        <v>0</v>
      </c>
      <c r="AN27" s="917">
        <f t="shared" si="15"/>
        <v>0</v>
      </c>
      <c r="AO27" s="917">
        <f t="shared" si="15"/>
        <v>0</v>
      </c>
      <c r="AP27" s="917">
        <f t="shared" si="4"/>
        <v>0</v>
      </c>
      <c r="AR27" s="930">
        <f t="shared" si="5"/>
        <v>0</v>
      </c>
      <c r="AS27" s="930">
        <f t="shared" si="6"/>
        <v>0</v>
      </c>
      <c r="AU27" s="917"/>
      <c r="AV27" s="917"/>
      <c r="AX27" s="931">
        <f t="shared" si="12"/>
        <v>0</v>
      </c>
      <c r="AY27" s="931">
        <f t="shared" si="13"/>
        <v>0</v>
      </c>
      <c r="BA27" s="896" t="s">
        <v>268</v>
      </c>
      <c r="BB27" s="931"/>
      <c r="BC27" s="931"/>
      <c r="BD27" s="931"/>
      <c r="BE27" s="931"/>
      <c r="BF27" s="931"/>
      <c r="BG27" s="931"/>
      <c r="BH27" s="931"/>
      <c r="BI27" s="931"/>
      <c r="BJ27" s="932">
        <f t="shared" si="7"/>
        <v>0</v>
      </c>
      <c r="BK27" s="932">
        <f t="shared" si="8"/>
        <v>0</v>
      </c>
    </row>
    <row r="28" spans="1:63">
      <c r="A28" s="895" t="s">
        <v>271</v>
      </c>
      <c r="B28" s="919">
        <v>24</v>
      </c>
      <c r="C28" s="920">
        <v>2209</v>
      </c>
      <c r="D28" s="920" t="s">
        <v>226</v>
      </c>
      <c r="E28" s="919">
        <v>2209</v>
      </c>
      <c r="F28" s="921" t="s">
        <v>272</v>
      </c>
      <c r="G28" s="922"/>
      <c r="H28" s="933"/>
      <c r="I28" s="923">
        <f t="shared" si="0"/>
        <v>0</v>
      </c>
      <c r="J28" s="922"/>
      <c r="K28" s="924">
        <f t="shared" si="9"/>
        <v>0</v>
      </c>
      <c r="L28" s="896">
        <f t="shared" si="10"/>
        <v>0</v>
      </c>
      <c r="O28" s="917">
        <v>24</v>
      </c>
      <c r="P28" s="925">
        <v>2209</v>
      </c>
      <c r="Q28" s="925" t="s">
        <v>4</v>
      </c>
      <c r="R28" s="934">
        <v>2209</v>
      </c>
      <c r="S28" s="934" t="s">
        <v>272</v>
      </c>
      <c r="T28" s="935"/>
      <c r="U28" s="936"/>
      <c r="V28" s="936"/>
      <c r="W28" s="937"/>
      <c r="X28" s="936"/>
      <c r="Y28" s="936"/>
      <c r="Z28" s="929">
        <v>0</v>
      </c>
      <c r="AB28" s="917">
        <f t="shared" si="14"/>
        <v>0</v>
      </c>
      <c r="AC28" s="917">
        <f t="shared" si="14"/>
        <v>0</v>
      </c>
      <c r="AD28" s="917">
        <f t="shared" si="14"/>
        <v>0</v>
      </c>
      <c r="AE28" s="917">
        <f t="shared" si="14"/>
        <v>0</v>
      </c>
      <c r="AF28" s="917">
        <f t="shared" si="14"/>
        <v>0</v>
      </c>
      <c r="AG28" s="917">
        <f t="shared" si="14"/>
        <v>0</v>
      </c>
      <c r="AH28" s="917">
        <f t="shared" si="2"/>
        <v>0</v>
      </c>
      <c r="AJ28" s="917">
        <f t="shared" si="15"/>
        <v>0</v>
      </c>
      <c r="AK28" s="917">
        <f t="shared" si="15"/>
        <v>0</v>
      </c>
      <c r="AL28" s="917">
        <f t="shared" si="15"/>
        <v>0</v>
      </c>
      <c r="AM28" s="917">
        <f t="shared" si="15"/>
        <v>0</v>
      </c>
      <c r="AN28" s="917">
        <f t="shared" si="15"/>
        <v>0</v>
      </c>
      <c r="AO28" s="917">
        <f t="shared" si="15"/>
        <v>0</v>
      </c>
      <c r="AP28" s="917">
        <f t="shared" si="4"/>
        <v>0</v>
      </c>
      <c r="AR28" s="930">
        <f t="shared" si="5"/>
        <v>0</v>
      </c>
      <c r="AS28" s="930">
        <f t="shared" si="6"/>
        <v>0</v>
      </c>
      <c r="AU28" s="917"/>
      <c r="AV28" s="917"/>
      <c r="AX28" s="931">
        <f t="shared" si="12"/>
        <v>0</v>
      </c>
      <c r="AY28" s="931">
        <f t="shared" si="13"/>
        <v>0</v>
      </c>
      <c r="BA28" s="896" t="s">
        <v>271</v>
      </c>
      <c r="BB28" s="931"/>
      <c r="BC28" s="931"/>
      <c r="BD28" s="931"/>
      <c r="BE28" s="931"/>
      <c r="BF28" s="931"/>
      <c r="BG28" s="931"/>
      <c r="BH28" s="931"/>
      <c r="BI28" s="931"/>
      <c r="BJ28" s="932">
        <f t="shared" si="7"/>
        <v>0</v>
      </c>
      <c r="BK28" s="932">
        <f t="shared" si="8"/>
        <v>0</v>
      </c>
    </row>
    <row r="29" spans="1:63">
      <c r="A29" s="895" t="s">
        <v>273</v>
      </c>
      <c r="B29" s="919">
        <v>25</v>
      </c>
      <c r="C29" s="920">
        <v>2209</v>
      </c>
      <c r="D29" s="920" t="s">
        <v>226</v>
      </c>
      <c r="E29" s="919">
        <v>2209</v>
      </c>
      <c r="F29" s="921" t="s">
        <v>274</v>
      </c>
      <c r="G29" s="922"/>
      <c r="H29" s="933"/>
      <c r="I29" s="923">
        <f t="shared" si="0"/>
        <v>0</v>
      </c>
      <c r="J29" s="922"/>
      <c r="K29" s="924">
        <f t="shared" si="9"/>
        <v>0</v>
      </c>
      <c r="L29" s="896">
        <f t="shared" si="10"/>
        <v>0</v>
      </c>
      <c r="O29" s="917">
        <v>25</v>
      </c>
      <c r="P29" s="925">
        <v>2209</v>
      </c>
      <c r="Q29" s="925" t="s">
        <v>4</v>
      </c>
      <c r="R29" s="934">
        <v>2209</v>
      </c>
      <c r="S29" s="934" t="s">
        <v>274</v>
      </c>
      <c r="T29" s="935"/>
      <c r="U29" s="936"/>
      <c r="V29" s="936"/>
      <c r="W29" s="937"/>
      <c r="X29" s="936"/>
      <c r="Y29" s="936"/>
      <c r="Z29" s="929">
        <v>0</v>
      </c>
      <c r="AB29" s="917">
        <f t="shared" si="14"/>
        <v>0</v>
      </c>
      <c r="AC29" s="917">
        <f t="shared" si="14"/>
        <v>0</v>
      </c>
      <c r="AD29" s="917">
        <f t="shared" si="14"/>
        <v>0</v>
      </c>
      <c r="AE29" s="917">
        <f t="shared" si="14"/>
        <v>0</v>
      </c>
      <c r="AF29" s="917">
        <f t="shared" si="14"/>
        <v>0</v>
      </c>
      <c r="AG29" s="917">
        <f t="shared" si="14"/>
        <v>0</v>
      </c>
      <c r="AH29" s="917">
        <f t="shared" si="2"/>
        <v>0</v>
      </c>
      <c r="AJ29" s="917">
        <f t="shared" si="15"/>
        <v>0</v>
      </c>
      <c r="AK29" s="917">
        <f t="shared" si="15"/>
        <v>0</v>
      </c>
      <c r="AL29" s="917">
        <f t="shared" si="15"/>
        <v>0</v>
      </c>
      <c r="AM29" s="917">
        <f t="shared" si="15"/>
        <v>0</v>
      </c>
      <c r="AN29" s="917">
        <f t="shared" si="15"/>
        <v>0</v>
      </c>
      <c r="AO29" s="917">
        <f t="shared" si="15"/>
        <v>0</v>
      </c>
      <c r="AP29" s="917">
        <f t="shared" si="4"/>
        <v>0</v>
      </c>
      <c r="AR29" s="930">
        <f t="shared" si="5"/>
        <v>0</v>
      </c>
      <c r="AS29" s="930">
        <f t="shared" si="6"/>
        <v>0</v>
      </c>
      <c r="AU29" s="917"/>
      <c r="AV29" s="917"/>
      <c r="AX29" s="931">
        <f t="shared" si="12"/>
        <v>0</v>
      </c>
      <c r="AY29" s="931">
        <f t="shared" si="13"/>
        <v>0</v>
      </c>
      <c r="BA29" s="896" t="s">
        <v>273</v>
      </c>
      <c r="BB29" s="931"/>
      <c r="BC29" s="931"/>
      <c r="BD29" s="931"/>
      <c r="BE29" s="931"/>
      <c r="BF29" s="931"/>
      <c r="BG29" s="931"/>
      <c r="BH29" s="931"/>
      <c r="BI29" s="931"/>
      <c r="BJ29" s="932">
        <f t="shared" si="7"/>
        <v>0</v>
      </c>
      <c r="BK29" s="932">
        <f t="shared" si="8"/>
        <v>0</v>
      </c>
    </row>
    <row r="30" spans="1:63">
      <c r="A30" s="895" t="s">
        <v>275</v>
      </c>
      <c r="B30" s="919">
        <v>26</v>
      </c>
      <c r="C30" s="920">
        <v>2209</v>
      </c>
      <c r="D30" s="920" t="s">
        <v>226</v>
      </c>
      <c r="E30" s="919">
        <v>2209</v>
      </c>
      <c r="F30" s="921" t="s">
        <v>276</v>
      </c>
      <c r="G30" s="922"/>
      <c r="H30" s="933"/>
      <c r="I30" s="923">
        <f t="shared" si="0"/>
        <v>0</v>
      </c>
      <c r="J30" s="922"/>
      <c r="K30" s="924">
        <f t="shared" si="9"/>
        <v>0</v>
      </c>
      <c r="L30" s="896">
        <f t="shared" si="10"/>
        <v>0</v>
      </c>
      <c r="O30" s="917">
        <v>26</v>
      </c>
      <c r="P30" s="925">
        <v>2209</v>
      </c>
      <c r="Q30" s="925" t="s">
        <v>4</v>
      </c>
      <c r="R30" s="934">
        <v>2209</v>
      </c>
      <c r="S30" s="934" t="s">
        <v>276</v>
      </c>
      <c r="T30" s="935"/>
      <c r="U30" s="936"/>
      <c r="V30" s="936"/>
      <c r="W30" s="937"/>
      <c r="X30" s="936"/>
      <c r="Y30" s="936"/>
      <c r="Z30" s="929">
        <v>0</v>
      </c>
      <c r="AB30" s="917">
        <f t="shared" si="14"/>
        <v>0</v>
      </c>
      <c r="AC30" s="917">
        <f t="shared" si="14"/>
        <v>0</v>
      </c>
      <c r="AD30" s="917">
        <f t="shared" si="14"/>
        <v>0</v>
      </c>
      <c r="AE30" s="917">
        <f t="shared" si="14"/>
        <v>0</v>
      </c>
      <c r="AF30" s="917">
        <f t="shared" si="14"/>
        <v>0</v>
      </c>
      <c r="AG30" s="917">
        <f t="shared" si="14"/>
        <v>0</v>
      </c>
      <c r="AH30" s="917">
        <f t="shared" si="2"/>
        <v>0</v>
      </c>
      <c r="AJ30" s="917">
        <f t="shared" si="15"/>
        <v>0</v>
      </c>
      <c r="AK30" s="917">
        <f t="shared" si="15"/>
        <v>0</v>
      </c>
      <c r="AL30" s="917">
        <f t="shared" si="15"/>
        <v>0</v>
      </c>
      <c r="AM30" s="917">
        <f t="shared" si="15"/>
        <v>0</v>
      </c>
      <c r="AN30" s="917">
        <f t="shared" si="15"/>
        <v>0</v>
      </c>
      <c r="AO30" s="917">
        <f t="shared" si="15"/>
        <v>0</v>
      </c>
      <c r="AP30" s="917">
        <f t="shared" si="4"/>
        <v>0</v>
      </c>
      <c r="AR30" s="930">
        <f t="shared" si="5"/>
        <v>0</v>
      </c>
      <c r="AS30" s="930">
        <f t="shared" si="6"/>
        <v>0</v>
      </c>
      <c r="AU30" s="917"/>
      <c r="AV30" s="917"/>
      <c r="AX30" s="931">
        <f t="shared" si="12"/>
        <v>0</v>
      </c>
      <c r="AY30" s="931">
        <f t="shared" si="13"/>
        <v>0</v>
      </c>
      <c r="BA30" s="896" t="s">
        <v>275</v>
      </c>
      <c r="BB30" s="931"/>
      <c r="BC30" s="931"/>
      <c r="BD30" s="931"/>
      <c r="BE30" s="931"/>
      <c r="BF30" s="931"/>
      <c r="BG30" s="931"/>
      <c r="BH30" s="931"/>
      <c r="BI30" s="931"/>
      <c r="BJ30" s="932">
        <f t="shared" si="7"/>
        <v>0</v>
      </c>
      <c r="BK30" s="932">
        <f t="shared" si="8"/>
        <v>0</v>
      </c>
    </row>
    <row r="31" spans="1:63">
      <c r="A31" s="895" t="s">
        <v>277</v>
      </c>
      <c r="B31" s="919">
        <v>27</v>
      </c>
      <c r="C31" s="920">
        <v>2209</v>
      </c>
      <c r="D31" s="920" t="s">
        <v>226</v>
      </c>
      <c r="E31" s="919">
        <v>2209</v>
      </c>
      <c r="F31" s="921" t="s">
        <v>278</v>
      </c>
      <c r="G31" s="922"/>
      <c r="H31" s="933"/>
      <c r="I31" s="923">
        <f t="shared" si="0"/>
        <v>0</v>
      </c>
      <c r="J31" s="922"/>
      <c r="K31" s="924">
        <f t="shared" si="9"/>
        <v>0</v>
      </c>
      <c r="L31" s="896">
        <f t="shared" si="10"/>
        <v>0</v>
      </c>
      <c r="O31" s="917">
        <v>27</v>
      </c>
      <c r="P31" s="925">
        <v>2209</v>
      </c>
      <c r="Q31" s="925" t="s">
        <v>4</v>
      </c>
      <c r="R31" s="934">
        <v>2209</v>
      </c>
      <c r="S31" s="934" t="s">
        <v>278</v>
      </c>
      <c r="T31" s="935"/>
      <c r="U31" s="936"/>
      <c r="V31" s="936"/>
      <c r="W31" s="937"/>
      <c r="X31" s="936"/>
      <c r="Y31" s="936"/>
      <c r="Z31" s="929">
        <v>0</v>
      </c>
      <c r="AB31" s="917">
        <f t="shared" si="14"/>
        <v>0</v>
      </c>
      <c r="AC31" s="917">
        <f t="shared" si="14"/>
        <v>0</v>
      </c>
      <c r="AD31" s="917">
        <f t="shared" si="14"/>
        <v>0</v>
      </c>
      <c r="AE31" s="917">
        <f t="shared" si="14"/>
        <v>0</v>
      </c>
      <c r="AF31" s="917">
        <f t="shared" si="14"/>
        <v>0</v>
      </c>
      <c r="AG31" s="917">
        <f t="shared" si="14"/>
        <v>0</v>
      </c>
      <c r="AH31" s="917">
        <f t="shared" si="2"/>
        <v>0</v>
      </c>
      <c r="AJ31" s="917">
        <f t="shared" si="15"/>
        <v>0</v>
      </c>
      <c r="AK31" s="917">
        <f t="shared" si="15"/>
        <v>0</v>
      </c>
      <c r="AL31" s="917">
        <f t="shared" si="15"/>
        <v>0</v>
      </c>
      <c r="AM31" s="917">
        <f t="shared" si="15"/>
        <v>0</v>
      </c>
      <c r="AN31" s="917">
        <f t="shared" si="15"/>
        <v>0</v>
      </c>
      <c r="AO31" s="917">
        <f t="shared" si="15"/>
        <v>0</v>
      </c>
      <c r="AP31" s="917">
        <f t="shared" si="4"/>
        <v>0</v>
      </c>
      <c r="AR31" s="930">
        <f t="shared" si="5"/>
        <v>0</v>
      </c>
      <c r="AS31" s="930">
        <f t="shared" si="6"/>
        <v>0</v>
      </c>
      <c r="AU31" s="917"/>
      <c r="AV31" s="917"/>
      <c r="AX31" s="931">
        <f t="shared" si="12"/>
        <v>0</v>
      </c>
      <c r="AY31" s="931">
        <f t="shared" si="13"/>
        <v>0</v>
      </c>
      <c r="BA31" s="896" t="s">
        <v>277</v>
      </c>
      <c r="BB31" s="931"/>
      <c r="BC31" s="931"/>
      <c r="BD31" s="931"/>
      <c r="BE31" s="931"/>
      <c r="BF31" s="931"/>
      <c r="BG31" s="931"/>
      <c r="BH31" s="931"/>
      <c r="BI31" s="931"/>
      <c r="BJ31" s="932">
        <f t="shared" si="7"/>
        <v>0</v>
      </c>
      <c r="BK31" s="932">
        <f t="shared" si="8"/>
        <v>0</v>
      </c>
    </row>
    <row r="32" spans="1:63">
      <c r="A32" s="895" t="s">
        <v>279</v>
      </c>
      <c r="B32" s="919">
        <v>28</v>
      </c>
      <c r="C32" s="920">
        <v>2209</v>
      </c>
      <c r="D32" s="920" t="s">
        <v>226</v>
      </c>
      <c r="E32" s="919">
        <v>2209</v>
      </c>
      <c r="F32" s="921" t="s">
        <v>280</v>
      </c>
      <c r="G32" s="922"/>
      <c r="H32" s="933"/>
      <c r="I32" s="923">
        <f>+H32-G32</f>
        <v>0</v>
      </c>
      <c r="J32" s="922"/>
      <c r="K32" s="924">
        <f t="shared" si="9"/>
        <v>0</v>
      </c>
      <c r="L32" s="896">
        <f t="shared" si="10"/>
        <v>0</v>
      </c>
      <c r="O32" s="917">
        <v>28</v>
      </c>
      <c r="P32" s="925">
        <v>2209</v>
      </c>
      <c r="Q32" s="925" t="s">
        <v>4</v>
      </c>
      <c r="R32" s="934">
        <v>2209</v>
      </c>
      <c r="S32" s="934" t="s">
        <v>280</v>
      </c>
      <c r="T32" s="935"/>
      <c r="U32" s="936"/>
      <c r="V32" s="936"/>
      <c r="W32" s="937"/>
      <c r="X32" s="936"/>
      <c r="Y32" s="936"/>
      <c r="Z32" s="929">
        <v>0</v>
      </c>
      <c r="AB32" s="917">
        <f t="shared" si="14"/>
        <v>0</v>
      </c>
      <c r="AC32" s="917">
        <f t="shared" si="14"/>
        <v>0</v>
      </c>
      <c r="AD32" s="917">
        <f t="shared" si="14"/>
        <v>0</v>
      </c>
      <c r="AE32" s="917">
        <f t="shared" si="14"/>
        <v>0</v>
      </c>
      <c r="AF32" s="917">
        <f t="shared" si="14"/>
        <v>0</v>
      </c>
      <c r="AG32" s="917">
        <f t="shared" si="14"/>
        <v>0</v>
      </c>
      <c r="AH32" s="917">
        <f t="shared" si="2"/>
        <v>0</v>
      </c>
      <c r="AJ32" s="917">
        <f t="shared" si="15"/>
        <v>0</v>
      </c>
      <c r="AK32" s="917">
        <f t="shared" si="15"/>
        <v>0</v>
      </c>
      <c r="AL32" s="917">
        <f t="shared" si="15"/>
        <v>0</v>
      </c>
      <c r="AM32" s="917">
        <f t="shared" si="15"/>
        <v>0</v>
      </c>
      <c r="AN32" s="917">
        <f t="shared" si="15"/>
        <v>0</v>
      </c>
      <c r="AO32" s="917">
        <f t="shared" si="15"/>
        <v>0</v>
      </c>
      <c r="AP32" s="917">
        <f t="shared" si="4"/>
        <v>0</v>
      </c>
      <c r="AR32" s="930">
        <f t="shared" si="5"/>
        <v>0</v>
      </c>
      <c r="AS32" s="930">
        <f t="shared" si="6"/>
        <v>0</v>
      </c>
      <c r="AU32" s="917"/>
      <c r="AV32" s="917"/>
      <c r="AX32" s="931">
        <f t="shared" si="12"/>
        <v>0</v>
      </c>
      <c r="AY32" s="931">
        <f t="shared" si="13"/>
        <v>0</v>
      </c>
      <c r="BA32" s="896" t="s">
        <v>279</v>
      </c>
      <c r="BB32" s="931"/>
      <c r="BC32" s="931"/>
      <c r="BD32" s="931"/>
      <c r="BE32" s="931"/>
      <c r="BF32" s="931"/>
      <c r="BG32" s="931">
        <v>100</v>
      </c>
      <c r="BH32" s="931"/>
      <c r="BI32" s="931"/>
      <c r="BJ32" s="932">
        <f t="shared" si="7"/>
        <v>100</v>
      </c>
      <c r="BK32" s="932">
        <f t="shared" si="8"/>
        <v>0</v>
      </c>
    </row>
    <row r="33" spans="1:63">
      <c r="A33" s="895" t="s">
        <v>281</v>
      </c>
      <c r="B33" s="919">
        <v>29</v>
      </c>
      <c r="C33" s="920">
        <v>2209</v>
      </c>
      <c r="D33" s="920" t="s">
        <v>226</v>
      </c>
      <c r="E33" s="919">
        <v>2209</v>
      </c>
      <c r="F33" s="938" t="s">
        <v>282</v>
      </c>
      <c r="G33" s="922"/>
      <c r="H33" s="922">
        <f>在庫管理!AB13</f>
        <v>-18</v>
      </c>
      <c r="I33" s="923">
        <f t="shared" ref="I33:I40" si="16">+H33-G33</f>
        <v>-18</v>
      </c>
      <c r="J33" s="922"/>
      <c r="K33" s="924">
        <f t="shared" si="9"/>
        <v>-18</v>
      </c>
      <c r="L33" s="896">
        <f t="shared" si="10"/>
        <v>0</v>
      </c>
      <c r="O33" s="917">
        <v>29</v>
      </c>
      <c r="P33" s="925">
        <v>2209</v>
      </c>
      <c r="Q33" s="925" t="s">
        <v>4</v>
      </c>
      <c r="R33" s="925">
        <v>2209</v>
      </c>
      <c r="S33" s="938" t="s">
        <v>282</v>
      </c>
      <c r="T33" s="926">
        <v>115.1</v>
      </c>
      <c r="U33" s="927">
        <v>1413.9</v>
      </c>
      <c r="V33" s="927">
        <v>509.1</v>
      </c>
      <c r="W33" s="928">
        <v>184</v>
      </c>
      <c r="X33" s="927">
        <v>1109.9000000000001</v>
      </c>
      <c r="Y33" s="927">
        <v>208.8</v>
      </c>
      <c r="Z33" s="929">
        <v>3624.6</v>
      </c>
      <c r="AB33" s="917">
        <f t="shared" si="14"/>
        <v>0</v>
      </c>
      <c r="AC33" s="917">
        <f t="shared" si="14"/>
        <v>0</v>
      </c>
      <c r="AD33" s="917">
        <f t="shared" si="14"/>
        <v>0</v>
      </c>
      <c r="AE33" s="917">
        <f t="shared" si="14"/>
        <v>0</v>
      </c>
      <c r="AF33" s="917">
        <f t="shared" si="14"/>
        <v>0</v>
      </c>
      <c r="AG33" s="917">
        <f t="shared" si="14"/>
        <v>0</v>
      </c>
      <c r="AH33" s="917">
        <f t="shared" si="2"/>
        <v>0</v>
      </c>
      <c r="AJ33" s="917">
        <f t="shared" si="15"/>
        <v>-2.1</v>
      </c>
      <c r="AK33" s="917">
        <f t="shared" si="15"/>
        <v>-25.5</v>
      </c>
      <c r="AL33" s="917">
        <f t="shared" si="15"/>
        <v>-9.1999999999999993</v>
      </c>
      <c r="AM33" s="917">
        <f t="shared" si="15"/>
        <v>-3.3</v>
      </c>
      <c r="AN33" s="917">
        <f t="shared" si="15"/>
        <v>-20</v>
      </c>
      <c r="AO33" s="917">
        <f t="shared" si="15"/>
        <v>-3.8</v>
      </c>
      <c r="AP33" s="917">
        <f t="shared" si="4"/>
        <v>-63.899999999999991</v>
      </c>
      <c r="AR33" s="930">
        <f t="shared" si="5"/>
        <v>0</v>
      </c>
      <c r="AS33" s="930">
        <f t="shared" si="6"/>
        <v>-0.9</v>
      </c>
      <c r="AU33" s="917">
        <v>38</v>
      </c>
      <c r="AV33" s="917">
        <v>165</v>
      </c>
      <c r="AX33" s="931">
        <f t="shared" si="12"/>
        <v>0</v>
      </c>
      <c r="AY33" s="931">
        <f t="shared" si="13"/>
        <v>0</v>
      </c>
      <c r="BA33" s="939" t="s">
        <v>283</v>
      </c>
      <c r="BB33" s="931"/>
      <c r="BC33" s="931">
        <v>0</v>
      </c>
      <c r="BD33" s="931"/>
      <c r="BE33" s="931"/>
      <c r="BF33" s="931"/>
      <c r="BG33" s="931">
        <v>100</v>
      </c>
      <c r="BH33" s="931"/>
      <c r="BI33" s="931"/>
      <c r="BJ33" s="932">
        <f t="shared" si="7"/>
        <v>100</v>
      </c>
      <c r="BK33" s="932">
        <f t="shared" si="8"/>
        <v>0</v>
      </c>
    </row>
    <row r="34" spans="1:63">
      <c r="A34" s="895" t="s">
        <v>284</v>
      </c>
      <c r="B34" s="919">
        <v>30</v>
      </c>
      <c r="C34" s="920">
        <v>2209</v>
      </c>
      <c r="D34" s="920" t="s">
        <v>226</v>
      </c>
      <c r="E34" s="919">
        <v>2209</v>
      </c>
      <c r="F34" s="938" t="s">
        <v>285</v>
      </c>
      <c r="G34" s="922"/>
      <c r="H34" s="922">
        <f>在庫管理!AB14</f>
        <v>-30</v>
      </c>
      <c r="I34" s="923">
        <f t="shared" si="16"/>
        <v>-30</v>
      </c>
      <c r="J34" s="922"/>
      <c r="K34" s="924">
        <f t="shared" si="9"/>
        <v>-30</v>
      </c>
      <c r="L34" s="896">
        <f t="shared" si="10"/>
        <v>0</v>
      </c>
      <c r="O34" s="917">
        <v>30</v>
      </c>
      <c r="P34" s="925">
        <v>2209</v>
      </c>
      <c r="Q34" s="925" t="s">
        <v>4</v>
      </c>
      <c r="R34" s="925">
        <v>2209</v>
      </c>
      <c r="S34" s="938" t="s">
        <v>285</v>
      </c>
      <c r="T34" s="926">
        <v>115.1</v>
      </c>
      <c r="U34" s="927">
        <v>1413.9</v>
      </c>
      <c r="V34" s="927">
        <v>469.5</v>
      </c>
      <c r="W34" s="928">
        <v>184</v>
      </c>
      <c r="X34" s="927">
        <v>1023.5</v>
      </c>
      <c r="Y34" s="927">
        <v>192.6</v>
      </c>
      <c r="Z34" s="929">
        <v>3484.2999999999997</v>
      </c>
      <c r="AB34" s="917">
        <f t="shared" si="14"/>
        <v>0</v>
      </c>
      <c r="AC34" s="917">
        <f t="shared" si="14"/>
        <v>0</v>
      </c>
      <c r="AD34" s="917">
        <f t="shared" si="14"/>
        <v>0</v>
      </c>
      <c r="AE34" s="917">
        <f t="shared" si="14"/>
        <v>0</v>
      </c>
      <c r="AF34" s="917">
        <f t="shared" si="14"/>
        <v>0</v>
      </c>
      <c r="AG34" s="917">
        <f t="shared" si="14"/>
        <v>0</v>
      </c>
      <c r="AH34" s="917">
        <f t="shared" si="2"/>
        <v>0</v>
      </c>
      <c r="AJ34" s="917">
        <f t="shared" si="15"/>
        <v>-3.5</v>
      </c>
      <c r="AK34" s="917">
        <f t="shared" si="15"/>
        <v>-42.4</v>
      </c>
      <c r="AL34" s="917">
        <f t="shared" si="15"/>
        <v>-14.1</v>
      </c>
      <c r="AM34" s="917">
        <f t="shared" si="15"/>
        <v>-5.5</v>
      </c>
      <c r="AN34" s="917">
        <f t="shared" si="15"/>
        <v>-30.7</v>
      </c>
      <c r="AO34" s="917">
        <f t="shared" si="15"/>
        <v>-5.8</v>
      </c>
      <c r="AP34" s="917">
        <f t="shared" si="4"/>
        <v>-102</v>
      </c>
      <c r="AR34" s="930">
        <f t="shared" si="5"/>
        <v>0</v>
      </c>
      <c r="AS34" s="930">
        <f t="shared" si="6"/>
        <v>-1.5</v>
      </c>
      <c r="AU34" s="917">
        <v>123</v>
      </c>
      <c r="AV34" s="917">
        <v>165</v>
      </c>
      <c r="AX34" s="931">
        <f t="shared" si="12"/>
        <v>0</v>
      </c>
      <c r="AY34" s="931">
        <f t="shared" si="13"/>
        <v>0</v>
      </c>
      <c r="BA34" s="939" t="s">
        <v>286</v>
      </c>
      <c r="BB34" s="931"/>
      <c r="BC34" s="931">
        <v>0</v>
      </c>
      <c r="BD34" s="931"/>
      <c r="BE34" s="931"/>
      <c r="BF34" s="931"/>
      <c r="BG34" s="931">
        <v>100</v>
      </c>
      <c r="BH34" s="931"/>
      <c r="BI34" s="931"/>
      <c r="BJ34" s="932">
        <f t="shared" si="7"/>
        <v>100</v>
      </c>
      <c r="BK34" s="932">
        <f t="shared" si="8"/>
        <v>0</v>
      </c>
    </row>
    <row r="35" spans="1:63">
      <c r="A35" s="895" t="s">
        <v>287</v>
      </c>
      <c r="B35" s="919">
        <v>31</v>
      </c>
      <c r="C35" s="920">
        <v>2209</v>
      </c>
      <c r="D35" s="920" t="s">
        <v>226</v>
      </c>
      <c r="E35" s="919">
        <v>2209</v>
      </c>
      <c r="F35" s="938" t="s">
        <v>288</v>
      </c>
      <c r="G35" s="922">
        <v>1350</v>
      </c>
      <c r="H35" s="922">
        <f>在庫管理!AB15</f>
        <v>1323</v>
      </c>
      <c r="I35" s="923">
        <f t="shared" si="16"/>
        <v>-27</v>
      </c>
      <c r="J35" s="922"/>
      <c r="K35" s="924">
        <f t="shared" si="9"/>
        <v>1323</v>
      </c>
      <c r="L35" s="896">
        <f t="shared" si="10"/>
        <v>68</v>
      </c>
      <c r="O35" s="917">
        <v>31</v>
      </c>
      <c r="P35" s="925">
        <v>2209</v>
      </c>
      <c r="Q35" s="925" t="s">
        <v>4</v>
      </c>
      <c r="R35" s="925">
        <v>2209</v>
      </c>
      <c r="S35" s="938" t="s">
        <v>288</v>
      </c>
      <c r="T35" s="926">
        <v>241.7</v>
      </c>
      <c r="U35" s="927">
        <v>2969.2</v>
      </c>
      <c r="V35" s="927">
        <v>1293.8</v>
      </c>
      <c r="W35" s="928">
        <v>704</v>
      </c>
      <c r="X35" s="927">
        <v>2820.6</v>
      </c>
      <c r="Y35" s="927">
        <v>530.6</v>
      </c>
      <c r="Z35" s="929">
        <v>8724.8000000000011</v>
      </c>
      <c r="AB35" s="917">
        <f t="shared" si="14"/>
        <v>326.3</v>
      </c>
      <c r="AC35" s="917">
        <f t="shared" si="14"/>
        <v>4008.4</v>
      </c>
      <c r="AD35" s="917">
        <f t="shared" si="14"/>
        <v>1746.6</v>
      </c>
      <c r="AE35" s="917">
        <f t="shared" si="14"/>
        <v>950.4</v>
      </c>
      <c r="AF35" s="917">
        <f t="shared" si="14"/>
        <v>3807.8</v>
      </c>
      <c r="AG35" s="917">
        <f t="shared" si="14"/>
        <v>716.3</v>
      </c>
      <c r="AH35" s="917">
        <f t="shared" si="2"/>
        <v>11555.8</v>
      </c>
      <c r="AJ35" s="917">
        <f t="shared" si="15"/>
        <v>319.8</v>
      </c>
      <c r="AK35" s="917">
        <f t="shared" si="15"/>
        <v>3928.3</v>
      </c>
      <c r="AL35" s="917">
        <f t="shared" si="15"/>
        <v>1711.7</v>
      </c>
      <c r="AM35" s="917">
        <f t="shared" si="15"/>
        <v>931.4</v>
      </c>
      <c r="AN35" s="917">
        <f t="shared" si="15"/>
        <v>3731.7</v>
      </c>
      <c r="AO35" s="917">
        <f t="shared" si="15"/>
        <v>702</v>
      </c>
      <c r="AP35" s="917">
        <f t="shared" si="4"/>
        <v>11324.9</v>
      </c>
      <c r="AR35" s="930">
        <f t="shared" si="5"/>
        <v>67.5</v>
      </c>
      <c r="AS35" s="930">
        <f t="shared" si="6"/>
        <v>66.150000000000006</v>
      </c>
      <c r="AU35" s="917">
        <v>38</v>
      </c>
      <c r="AV35" s="917">
        <v>330</v>
      </c>
      <c r="AX35" s="931">
        <f t="shared" si="12"/>
        <v>9.1935483870967741E-2</v>
      </c>
      <c r="AY35" s="931">
        <f t="shared" si="13"/>
        <v>0.79838709677419351</v>
      </c>
      <c r="BA35" s="939" t="s">
        <v>289</v>
      </c>
      <c r="BB35" s="931"/>
      <c r="BC35" s="931">
        <v>120</v>
      </c>
      <c r="BD35" s="931">
        <f>85*60/54</f>
        <v>94.444444444444443</v>
      </c>
      <c r="BE35" s="931">
        <f>80*60/36</f>
        <v>133.33333333333334</v>
      </c>
      <c r="BF35" s="931">
        <f>85*60/36/2</f>
        <v>70.833333333333329</v>
      </c>
      <c r="BG35" s="931">
        <v>100</v>
      </c>
      <c r="BH35" s="931"/>
      <c r="BI35" s="931"/>
      <c r="BJ35" s="932">
        <f t="shared" si="7"/>
        <v>518.61111111111109</v>
      </c>
      <c r="BK35" s="932">
        <f t="shared" si="8"/>
        <v>1.2547043010752688</v>
      </c>
    </row>
    <row r="36" spans="1:63">
      <c r="A36" s="895" t="s">
        <v>290</v>
      </c>
      <c r="B36" s="919">
        <v>32</v>
      </c>
      <c r="C36" s="920">
        <v>2209</v>
      </c>
      <c r="D36" s="920" t="s">
        <v>226</v>
      </c>
      <c r="E36" s="919">
        <v>2209</v>
      </c>
      <c r="F36" s="938" t="s">
        <v>291</v>
      </c>
      <c r="G36" s="922">
        <v>500</v>
      </c>
      <c r="H36" s="922">
        <f>在庫管理!AB16</f>
        <v>791</v>
      </c>
      <c r="I36" s="923">
        <f t="shared" si="16"/>
        <v>291</v>
      </c>
      <c r="J36" s="922"/>
      <c r="K36" s="924">
        <f t="shared" si="9"/>
        <v>791</v>
      </c>
      <c r="L36" s="896">
        <f t="shared" si="10"/>
        <v>25</v>
      </c>
      <c r="O36" s="917">
        <v>32</v>
      </c>
      <c r="P36" s="925">
        <v>2209</v>
      </c>
      <c r="Q36" s="925" t="s">
        <v>4</v>
      </c>
      <c r="R36" s="925">
        <v>2209</v>
      </c>
      <c r="S36" s="938" t="s">
        <v>291</v>
      </c>
      <c r="T36" s="926">
        <v>235.1</v>
      </c>
      <c r="U36" s="927">
        <v>2888.9</v>
      </c>
      <c r="V36" s="927">
        <v>2798.8</v>
      </c>
      <c r="W36" s="928">
        <v>840</v>
      </c>
      <c r="X36" s="927">
        <v>6101.8</v>
      </c>
      <c r="Y36" s="927">
        <v>1147.9000000000001</v>
      </c>
      <c r="Z36" s="929">
        <v>14096.800000000001</v>
      </c>
      <c r="AB36" s="917">
        <f t="shared" si="14"/>
        <v>117.6</v>
      </c>
      <c r="AC36" s="917">
        <f t="shared" si="14"/>
        <v>1444.5</v>
      </c>
      <c r="AD36" s="917">
        <f t="shared" si="14"/>
        <v>1399.4</v>
      </c>
      <c r="AE36" s="917">
        <f t="shared" si="14"/>
        <v>420</v>
      </c>
      <c r="AF36" s="917">
        <f>ROUND(X36*$G36/1000,1)</f>
        <v>3050.9</v>
      </c>
      <c r="AG36" s="917">
        <f t="shared" si="14"/>
        <v>574</v>
      </c>
      <c r="AH36" s="917">
        <f t="shared" si="2"/>
        <v>7006.4</v>
      </c>
      <c r="AJ36" s="917">
        <f t="shared" si="15"/>
        <v>186</v>
      </c>
      <c r="AK36" s="917">
        <f t="shared" si="15"/>
        <v>2285.1</v>
      </c>
      <c r="AL36" s="917">
        <f t="shared" si="15"/>
        <v>2213.9</v>
      </c>
      <c r="AM36" s="917">
        <f t="shared" si="15"/>
        <v>664.4</v>
      </c>
      <c r="AN36" s="917">
        <f t="shared" si="15"/>
        <v>4826.5</v>
      </c>
      <c r="AO36" s="917">
        <f t="shared" si="15"/>
        <v>908</v>
      </c>
      <c r="AP36" s="917">
        <f t="shared" si="4"/>
        <v>11083.9</v>
      </c>
      <c r="AR36" s="930">
        <f t="shared" si="5"/>
        <v>25</v>
      </c>
      <c r="AS36" s="930">
        <f t="shared" si="6"/>
        <v>39.549999999999997</v>
      </c>
      <c r="AU36" s="917">
        <v>123</v>
      </c>
      <c r="AV36" s="917">
        <v>330</v>
      </c>
      <c r="AX36" s="931">
        <f t="shared" si="12"/>
        <v>0.11021505376344086</v>
      </c>
      <c r="AY36" s="931">
        <f t="shared" si="13"/>
        <v>0.29569892473118281</v>
      </c>
      <c r="BA36" s="939" t="s">
        <v>292</v>
      </c>
      <c r="BB36" s="931"/>
      <c r="BC36" s="931">
        <v>120</v>
      </c>
      <c r="BD36" s="931">
        <f>50*60/24</f>
        <v>125</v>
      </c>
      <c r="BE36" s="931"/>
      <c r="BF36" s="931">
        <f>90*60/24</f>
        <v>225</v>
      </c>
      <c r="BG36" s="931">
        <v>120</v>
      </c>
      <c r="BH36" s="931"/>
      <c r="BI36" s="931"/>
      <c r="BJ36" s="932">
        <f t="shared" si="7"/>
        <v>590</v>
      </c>
      <c r="BK36" s="932">
        <f t="shared" si="8"/>
        <v>0.52867383512544808</v>
      </c>
    </row>
    <row r="37" spans="1:63">
      <c r="A37" s="895" t="s">
        <v>293</v>
      </c>
      <c r="B37" s="919">
        <v>33</v>
      </c>
      <c r="C37" s="920">
        <v>2209</v>
      </c>
      <c r="D37" s="920" t="s">
        <v>226</v>
      </c>
      <c r="E37" s="919">
        <v>2209</v>
      </c>
      <c r="F37" s="938" t="s">
        <v>294</v>
      </c>
      <c r="G37" s="922">
        <v>1050</v>
      </c>
      <c r="H37" s="922">
        <f>在庫管理!AB17</f>
        <v>832</v>
      </c>
      <c r="I37" s="923">
        <f t="shared" si="16"/>
        <v>-218</v>
      </c>
      <c r="J37" s="922"/>
      <c r="K37" s="924">
        <f t="shared" si="9"/>
        <v>832</v>
      </c>
      <c r="L37" s="896">
        <f t="shared" si="10"/>
        <v>53</v>
      </c>
      <c r="O37" s="917">
        <v>33</v>
      </c>
      <c r="P37" s="925">
        <v>2209</v>
      </c>
      <c r="Q37" s="925" t="s">
        <v>4</v>
      </c>
      <c r="R37" s="925">
        <v>2209</v>
      </c>
      <c r="S37" s="938" t="s">
        <v>294</v>
      </c>
      <c r="T37" s="926">
        <v>234.3</v>
      </c>
      <c r="U37" s="927">
        <v>2878.3</v>
      </c>
      <c r="V37" s="927">
        <v>1330.1</v>
      </c>
      <c r="W37" s="928">
        <v>737</v>
      </c>
      <c r="X37" s="927">
        <v>2899.8</v>
      </c>
      <c r="Y37" s="927">
        <v>545.5</v>
      </c>
      <c r="Z37" s="929">
        <v>8781</v>
      </c>
      <c r="AB37" s="917">
        <f t="shared" si="14"/>
        <v>246</v>
      </c>
      <c r="AC37" s="917">
        <f t="shared" si="14"/>
        <v>3022.2</v>
      </c>
      <c r="AD37" s="917">
        <f t="shared" si="14"/>
        <v>1396.6</v>
      </c>
      <c r="AE37" s="917">
        <f t="shared" si="14"/>
        <v>773.9</v>
      </c>
      <c r="AF37" s="917">
        <f t="shared" si="14"/>
        <v>3044.8</v>
      </c>
      <c r="AG37" s="917">
        <f t="shared" si="14"/>
        <v>572.79999999999995</v>
      </c>
      <c r="AH37" s="917">
        <f t="shared" si="2"/>
        <v>9056.2999999999993</v>
      </c>
      <c r="AJ37" s="917">
        <f t="shared" si="15"/>
        <v>194.9</v>
      </c>
      <c r="AK37" s="917">
        <f t="shared" si="15"/>
        <v>2394.6999999999998</v>
      </c>
      <c r="AL37" s="917">
        <f t="shared" si="15"/>
        <v>1106.5999999999999</v>
      </c>
      <c r="AM37" s="917">
        <f t="shared" si="15"/>
        <v>613.20000000000005</v>
      </c>
      <c r="AN37" s="917">
        <f t="shared" si="15"/>
        <v>2412.6</v>
      </c>
      <c r="AO37" s="917">
        <f t="shared" si="15"/>
        <v>453.9</v>
      </c>
      <c r="AP37" s="917">
        <f t="shared" si="4"/>
        <v>7175.9</v>
      </c>
      <c r="AR37" s="930">
        <f t="shared" si="5"/>
        <v>52.5</v>
      </c>
      <c r="AS37" s="930">
        <f t="shared" si="6"/>
        <v>41.6</v>
      </c>
      <c r="AU37" s="917">
        <v>122</v>
      </c>
      <c r="AV37" s="917">
        <v>330</v>
      </c>
      <c r="AX37" s="931">
        <f t="shared" si="12"/>
        <v>0.22956989247311829</v>
      </c>
      <c r="AY37" s="931">
        <f t="shared" si="13"/>
        <v>0.62096774193548387</v>
      </c>
      <c r="BA37" s="939" t="s">
        <v>295</v>
      </c>
      <c r="BB37" s="931"/>
      <c r="BC37" s="931">
        <v>120</v>
      </c>
      <c r="BD37" s="931"/>
      <c r="BE37" s="931"/>
      <c r="BF37" s="931"/>
      <c r="BG37" s="931">
        <v>100</v>
      </c>
      <c r="BH37" s="931"/>
      <c r="BI37" s="931"/>
      <c r="BJ37" s="932">
        <f t="shared" si="7"/>
        <v>220</v>
      </c>
      <c r="BK37" s="932">
        <f t="shared" si="8"/>
        <v>0.41397849462365593</v>
      </c>
    </row>
    <row r="38" spans="1:63">
      <c r="A38" s="895" t="s">
        <v>296</v>
      </c>
      <c r="B38" s="919">
        <v>34</v>
      </c>
      <c r="C38" s="920">
        <v>2209</v>
      </c>
      <c r="D38" s="920" t="s">
        <v>226</v>
      </c>
      <c r="E38" s="919">
        <v>2209</v>
      </c>
      <c r="F38" s="938" t="s">
        <v>297</v>
      </c>
      <c r="G38" s="922">
        <v>950</v>
      </c>
      <c r="H38" s="922">
        <f>在庫管理!AB18</f>
        <v>791</v>
      </c>
      <c r="I38" s="923">
        <f t="shared" si="16"/>
        <v>-159</v>
      </c>
      <c r="J38" s="922"/>
      <c r="K38" s="924">
        <f t="shared" si="9"/>
        <v>791</v>
      </c>
      <c r="L38" s="896">
        <f t="shared" si="10"/>
        <v>48</v>
      </c>
      <c r="O38" s="917">
        <v>34</v>
      </c>
      <c r="P38" s="925">
        <v>2209</v>
      </c>
      <c r="Q38" s="925" t="s">
        <v>4</v>
      </c>
      <c r="R38" s="925">
        <v>2209</v>
      </c>
      <c r="S38" s="938" t="s">
        <v>297</v>
      </c>
      <c r="T38" s="926">
        <v>148.69999999999999</v>
      </c>
      <c r="U38" s="927">
        <v>1826.8</v>
      </c>
      <c r="V38" s="927">
        <v>510.8</v>
      </c>
      <c r="W38" s="928">
        <v>366</v>
      </c>
      <c r="X38" s="927">
        <v>1113.5999999999999</v>
      </c>
      <c r="Y38" s="927">
        <v>209.5</v>
      </c>
      <c r="Z38" s="929">
        <v>4290.9000000000005</v>
      </c>
      <c r="AB38" s="917">
        <f t="shared" si="14"/>
        <v>141.30000000000001</v>
      </c>
      <c r="AC38" s="917">
        <f t="shared" si="14"/>
        <v>1735.5</v>
      </c>
      <c r="AD38" s="917">
        <f t="shared" si="14"/>
        <v>485.3</v>
      </c>
      <c r="AE38" s="917">
        <f t="shared" si="14"/>
        <v>347.7</v>
      </c>
      <c r="AF38" s="917">
        <f t="shared" si="14"/>
        <v>1057.9000000000001</v>
      </c>
      <c r="AG38" s="917">
        <f t="shared" si="14"/>
        <v>199</v>
      </c>
      <c r="AH38" s="917">
        <f t="shared" si="2"/>
        <v>3966.7</v>
      </c>
      <c r="AJ38" s="917">
        <f t="shared" si="15"/>
        <v>117.6</v>
      </c>
      <c r="AK38" s="917">
        <f t="shared" si="15"/>
        <v>1445</v>
      </c>
      <c r="AL38" s="917">
        <f t="shared" si="15"/>
        <v>404</v>
      </c>
      <c r="AM38" s="917">
        <f t="shared" si="15"/>
        <v>289.5</v>
      </c>
      <c r="AN38" s="917">
        <f t="shared" si="15"/>
        <v>880.9</v>
      </c>
      <c r="AO38" s="917">
        <f t="shared" si="15"/>
        <v>165.7</v>
      </c>
      <c r="AP38" s="917">
        <f t="shared" si="4"/>
        <v>3302.7</v>
      </c>
      <c r="AR38" s="930">
        <f t="shared" si="5"/>
        <v>47.5</v>
      </c>
      <c r="AS38" s="930">
        <f t="shared" si="6"/>
        <v>39.549999999999997</v>
      </c>
      <c r="AU38" s="917">
        <v>122</v>
      </c>
      <c r="AV38" s="917">
        <v>330</v>
      </c>
      <c r="AX38" s="931">
        <f t="shared" si="12"/>
        <v>0.20770609318996416</v>
      </c>
      <c r="AY38" s="931">
        <f t="shared" si="13"/>
        <v>0.56182795698924726</v>
      </c>
      <c r="BA38" s="939" t="s">
        <v>298</v>
      </c>
      <c r="BB38" s="931"/>
      <c r="BC38" s="931"/>
      <c r="BD38" s="931"/>
      <c r="BE38" s="931"/>
      <c r="BF38" s="931"/>
      <c r="BG38" s="931">
        <v>120</v>
      </c>
      <c r="BH38" s="931"/>
      <c r="BI38" s="931"/>
      <c r="BJ38" s="932">
        <f t="shared" si="7"/>
        <v>120</v>
      </c>
      <c r="BK38" s="932">
        <f t="shared" si="8"/>
        <v>0.20430107526881722</v>
      </c>
    </row>
    <row r="39" spans="1:63">
      <c r="A39" s="895" t="s">
        <v>299</v>
      </c>
      <c r="B39" s="919">
        <v>35</v>
      </c>
      <c r="C39" s="920">
        <v>2209</v>
      </c>
      <c r="D39" s="920" t="s">
        <v>226</v>
      </c>
      <c r="E39" s="919">
        <v>2209</v>
      </c>
      <c r="F39" s="938" t="s">
        <v>300</v>
      </c>
      <c r="G39" s="922"/>
      <c r="H39" s="922">
        <f>在庫管理!AB19</f>
        <v>0</v>
      </c>
      <c r="I39" s="923">
        <f t="shared" si="16"/>
        <v>0</v>
      </c>
      <c r="J39" s="922"/>
      <c r="K39" s="924">
        <f t="shared" si="9"/>
        <v>0</v>
      </c>
      <c r="L39" s="896">
        <f t="shared" si="10"/>
        <v>0</v>
      </c>
      <c r="O39" s="917">
        <v>35</v>
      </c>
      <c r="P39" s="925">
        <v>2209</v>
      </c>
      <c r="Q39" s="925" t="s">
        <v>4</v>
      </c>
      <c r="R39" s="925">
        <v>2209</v>
      </c>
      <c r="S39" s="938" t="s">
        <v>300</v>
      </c>
      <c r="T39" s="926">
        <v>141.19999999999999</v>
      </c>
      <c r="U39" s="927">
        <v>1735.4</v>
      </c>
      <c r="V39" s="927">
        <v>825</v>
      </c>
      <c r="W39" s="928">
        <v>2372</v>
      </c>
      <c r="X39" s="927">
        <v>1798.6</v>
      </c>
      <c r="Y39" s="927">
        <v>338.4</v>
      </c>
      <c r="Z39" s="929">
        <v>7303.5</v>
      </c>
      <c r="AB39" s="917">
        <f t="shared" si="14"/>
        <v>0</v>
      </c>
      <c r="AC39" s="917">
        <f t="shared" si="14"/>
        <v>0</v>
      </c>
      <c r="AD39" s="917">
        <f t="shared" si="14"/>
        <v>0</v>
      </c>
      <c r="AE39" s="917">
        <f t="shared" si="14"/>
        <v>0</v>
      </c>
      <c r="AF39" s="917">
        <f t="shared" si="14"/>
        <v>0</v>
      </c>
      <c r="AG39" s="917">
        <f t="shared" si="14"/>
        <v>0</v>
      </c>
      <c r="AH39" s="917">
        <f t="shared" si="2"/>
        <v>0</v>
      </c>
      <c r="AJ39" s="917">
        <f t="shared" si="15"/>
        <v>0</v>
      </c>
      <c r="AK39" s="917">
        <f t="shared" si="15"/>
        <v>0</v>
      </c>
      <c r="AL39" s="917">
        <f t="shared" si="15"/>
        <v>0</v>
      </c>
      <c r="AM39" s="917">
        <f t="shared" si="15"/>
        <v>0</v>
      </c>
      <c r="AN39" s="917">
        <f t="shared" si="15"/>
        <v>0</v>
      </c>
      <c r="AO39" s="917">
        <f t="shared" si="15"/>
        <v>0</v>
      </c>
      <c r="AP39" s="917">
        <f t="shared" si="4"/>
        <v>0</v>
      </c>
      <c r="AR39" s="930">
        <f t="shared" si="5"/>
        <v>0</v>
      </c>
      <c r="AS39" s="930">
        <f t="shared" si="6"/>
        <v>0</v>
      </c>
      <c r="AU39" s="917">
        <v>475</v>
      </c>
      <c r="AV39" s="917">
        <f>+AU39</f>
        <v>475</v>
      </c>
      <c r="AX39" s="931">
        <f t="shared" si="12"/>
        <v>0</v>
      </c>
      <c r="AY39" s="931">
        <f t="shared" si="13"/>
        <v>0</v>
      </c>
      <c r="BA39" s="939" t="s">
        <v>301</v>
      </c>
      <c r="BB39" s="931"/>
      <c r="BC39" s="931"/>
      <c r="BD39" s="931">
        <f>480*60/40</f>
        <v>720</v>
      </c>
      <c r="BE39" s="931"/>
      <c r="BF39" s="931"/>
      <c r="BG39" s="931">
        <v>150</v>
      </c>
      <c r="BH39" s="931"/>
      <c r="BI39" s="931"/>
      <c r="BJ39" s="932">
        <f t="shared" si="7"/>
        <v>870</v>
      </c>
      <c r="BK39" s="932">
        <f t="shared" si="8"/>
        <v>0</v>
      </c>
    </row>
    <row r="40" spans="1:63">
      <c r="A40" s="895" t="s">
        <v>302</v>
      </c>
      <c r="B40" s="919">
        <v>36</v>
      </c>
      <c r="C40" s="920">
        <v>2209</v>
      </c>
      <c r="D40" s="920" t="s">
        <v>226</v>
      </c>
      <c r="E40" s="919">
        <v>2209</v>
      </c>
      <c r="F40" s="938" t="s">
        <v>303</v>
      </c>
      <c r="G40" s="922"/>
      <c r="H40" s="922">
        <f>在庫管理!AB20</f>
        <v>0</v>
      </c>
      <c r="I40" s="923">
        <f t="shared" si="16"/>
        <v>0</v>
      </c>
      <c r="J40" s="922"/>
      <c r="K40" s="924">
        <f t="shared" si="9"/>
        <v>0</v>
      </c>
      <c r="L40" s="896">
        <f t="shared" si="10"/>
        <v>0</v>
      </c>
      <c r="O40" s="917">
        <v>36</v>
      </c>
      <c r="P40" s="925">
        <v>2209</v>
      </c>
      <c r="Q40" s="925" t="s">
        <v>4</v>
      </c>
      <c r="R40" s="925">
        <v>2209</v>
      </c>
      <c r="S40" s="938" t="s">
        <v>304</v>
      </c>
      <c r="T40" s="926">
        <v>235.7</v>
      </c>
      <c r="U40" s="927">
        <v>2895.4</v>
      </c>
      <c r="V40" s="927">
        <v>790.7</v>
      </c>
      <c r="W40" s="928">
        <v>6151</v>
      </c>
      <c r="X40" s="927">
        <v>1723.7</v>
      </c>
      <c r="Y40" s="927">
        <v>324.3</v>
      </c>
      <c r="Z40" s="929">
        <v>12304.800000000001</v>
      </c>
      <c r="AB40" s="917">
        <f t="shared" si="14"/>
        <v>0</v>
      </c>
      <c r="AC40" s="917">
        <f t="shared" si="14"/>
        <v>0</v>
      </c>
      <c r="AD40" s="917">
        <f t="shared" si="14"/>
        <v>0</v>
      </c>
      <c r="AE40" s="917">
        <f t="shared" si="14"/>
        <v>0</v>
      </c>
      <c r="AF40" s="917">
        <f t="shared" si="14"/>
        <v>0</v>
      </c>
      <c r="AG40" s="917">
        <f t="shared" si="14"/>
        <v>0</v>
      </c>
      <c r="AH40" s="917">
        <f t="shared" si="2"/>
        <v>0</v>
      </c>
      <c r="AJ40" s="917">
        <f t="shared" si="15"/>
        <v>0</v>
      </c>
      <c r="AK40" s="917">
        <f t="shared" si="15"/>
        <v>0</v>
      </c>
      <c r="AL40" s="917">
        <f t="shared" si="15"/>
        <v>0</v>
      </c>
      <c r="AM40" s="917">
        <f t="shared" si="15"/>
        <v>0</v>
      </c>
      <c r="AN40" s="917">
        <f t="shared" si="15"/>
        <v>0</v>
      </c>
      <c r="AO40" s="917">
        <f t="shared" si="15"/>
        <v>0</v>
      </c>
      <c r="AP40" s="917">
        <f t="shared" si="4"/>
        <v>0</v>
      </c>
      <c r="AR40" s="930">
        <f t="shared" si="5"/>
        <v>0</v>
      </c>
      <c r="AS40" s="930">
        <f t="shared" si="6"/>
        <v>0</v>
      </c>
      <c r="AU40" s="917">
        <v>792.5</v>
      </c>
      <c r="AV40" s="917">
        <f>+AU40</f>
        <v>792.5</v>
      </c>
      <c r="AX40" s="931">
        <f t="shared" si="12"/>
        <v>0</v>
      </c>
      <c r="AY40" s="931">
        <f t="shared" si="13"/>
        <v>0</v>
      </c>
      <c r="BA40" s="939" t="s">
        <v>302</v>
      </c>
      <c r="BB40" s="931"/>
      <c r="BC40" s="931"/>
      <c r="BD40" s="931"/>
      <c r="BE40" s="931"/>
      <c r="BF40" s="931"/>
      <c r="BG40" s="931"/>
      <c r="BH40" s="931"/>
      <c r="BI40" s="931"/>
      <c r="BJ40" s="932">
        <f t="shared" si="7"/>
        <v>0</v>
      </c>
      <c r="BK40" s="932">
        <f t="shared" si="8"/>
        <v>0</v>
      </c>
    </row>
    <row r="41" spans="1:63">
      <c r="B41" s="919">
        <v>37</v>
      </c>
      <c r="C41" s="920">
        <v>2209</v>
      </c>
      <c r="D41" s="920" t="s">
        <v>305</v>
      </c>
      <c r="E41" s="919">
        <v>2209</v>
      </c>
      <c r="F41" s="921" t="s">
        <v>306</v>
      </c>
      <c r="G41" s="922"/>
      <c r="H41" s="940">
        <f>在庫管理!AB22</f>
        <v>-3</v>
      </c>
      <c r="I41" s="923">
        <f t="shared" ref="I41:I46" si="17">+H41-G41</f>
        <v>-3</v>
      </c>
      <c r="J41" s="922"/>
      <c r="K41" s="924">
        <f t="shared" si="9"/>
        <v>-3</v>
      </c>
      <c r="L41" s="896">
        <f t="shared" si="10"/>
        <v>0</v>
      </c>
      <c r="O41" s="917">
        <v>37</v>
      </c>
      <c r="P41" s="920">
        <v>2209</v>
      </c>
      <c r="Q41" s="920" t="s">
        <v>305</v>
      </c>
      <c r="R41" s="919">
        <v>2209</v>
      </c>
      <c r="S41" s="921" t="s">
        <v>307</v>
      </c>
      <c r="T41" s="941">
        <v>169.7</v>
      </c>
      <c r="U41" s="928">
        <v>2085.5</v>
      </c>
      <c r="V41" s="928">
        <v>840.6</v>
      </c>
      <c r="W41" s="928">
        <v>2802</v>
      </c>
      <c r="X41" s="928">
        <v>1832.7</v>
      </c>
      <c r="Y41" s="928">
        <v>344.8</v>
      </c>
      <c r="Z41" s="929">
        <v>0</v>
      </c>
      <c r="AB41" s="917">
        <f t="shared" si="14"/>
        <v>0</v>
      </c>
      <c r="AC41" s="917">
        <f>ROUND(U41*$G41/1000,1)</f>
        <v>0</v>
      </c>
      <c r="AD41" s="917">
        <f t="shared" si="14"/>
        <v>0</v>
      </c>
      <c r="AE41" s="917">
        <f t="shared" si="14"/>
        <v>0</v>
      </c>
      <c r="AF41" s="917">
        <f t="shared" si="14"/>
        <v>0</v>
      </c>
      <c r="AG41" s="917">
        <f t="shared" si="14"/>
        <v>0</v>
      </c>
      <c r="AH41" s="917">
        <f t="shared" si="2"/>
        <v>0</v>
      </c>
      <c r="AJ41" s="917">
        <f t="shared" si="15"/>
        <v>-0.5</v>
      </c>
      <c r="AK41" s="917">
        <f t="shared" si="15"/>
        <v>-6.3</v>
      </c>
      <c r="AL41" s="917">
        <f t="shared" si="15"/>
        <v>-2.5</v>
      </c>
      <c r="AM41" s="917">
        <f t="shared" si="15"/>
        <v>-8.4</v>
      </c>
      <c r="AN41" s="917">
        <f t="shared" si="15"/>
        <v>-5.5</v>
      </c>
      <c r="AO41" s="917">
        <f t="shared" si="15"/>
        <v>-1</v>
      </c>
      <c r="AP41" s="917">
        <f t="shared" si="4"/>
        <v>-24.200000000000003</v>
      </c>
      <c r="AR41" s="930">
        <f t="shared" si="5"/>
        <v>0</v>
      </c>
      <c r="AS41" s="930">
        <f t="shared" si="6"/>
        <v>-0.15</v>
      </c>
      <c r="AU41" s="917"/>
      <c r="AV41" s="917"/>
      <c r="AX41" s="931">
        <f t="shared" si="12"/>
        <v>0</v>
      </c>
      <c r="AY41" s="931">
        <f t="shared" si="13"/>
        <v>0</v>
      </c>
      <c r="BB41" s="931"/>
      <c r="BC41" s="931"/>
      <c r="BD41" s="931"/>
      <c r="BE41" s="931"/>
      <c r="BF41" s="931"/>
      <c r="BG41" s="931"/>
      <c r="BH41" s="931"/>
      <c r="BI41" s="931"/>
      <c r="BJ41" s="932">
        <f t="shared" si="7"/>
        <v>0</v>
      </c>
      <c r="BK41" s="932">
        <f t="shared" si="8"/>
        <v>0</v>
      </c>
    </row>
    <row r="42" spans="1:63">
      <c r="B42" s="919">
        <v>38</v>
      </c>
      <c r="C42" s="920">
        <v>2209</v>
      </c>
      <c r="D42" s="920" t="s">
        <v>305</v>
      </c>
      <c r="E42" s="919">
        <v>2209</v>
      </c>
      <c r="F42" s="921" t="s">
        <v>308</v>
      </c>
      <c r="G42" s="922">
        <v>500</v>
      </c>
      <c r="H42" s="940">
        <f>在庫管理!AB23</f>
        <v>521</v>
      </c>
      <c r="I42" s="923">
        <f t="shared" si="17"/>
        <v>21</v>
      </c>
      <c r="J42" s="922"/>
      <c r="K42" s="924">
        <f t="shared" ref="K42:K48" si="18">+H42-J42</f>
        <v>521</v>
      </c>
      <c r="L42" s="896">
        <f t="shared" si="10"/>
        <v>25</v>
      </c>
      <c r="O42" s="917">
        <v>38</v>
      </c>
      <c r="P42" s="920">
        <v>2209</v>
      </c>
      <c r="Q42" s="920" t="s">
        <v>305</v>
      </c>
      <c r="R42" s="919">
        <v>2209</v>
      </c>
      <c r="S42" s="921" t="s">
        <v>309</v>
      </c>
      <c r="T42" s="941">
        <v>325.39999999999998</v>
      </c>
      <c r="U42" s="928">
        <v>3998.1</v>
      </c>
      <c r="V42" s="928">
        <v>2176.4</v>
      </c>
      <c r="W42" s="928">
        <v>4865</v>
      </c>
      <c r="X42" s="928">
        <v>4744.8</v>
      </c>
      <c r="Y42" s="928">
        <v>892.6</v>
      </c>
      <c r="Z42" s="929">
        <v>0</v>
      </c>
      <c r="AB42" s="917">
        <f t="shared" si="14"/>
        <v>162.69999999999999</v>
      </c>
      <c r="AC42" s="917">
        <f t="shared" si="14"/>
        <v>1999.1</v>
      </c>
      <c r="AD42" s="917">
        <f t="shared" si="14"/>
        <v>1088.2</v>
      </c>
      <c r="AE42" s="917">
        <f t="shared" si="14"/>
        <v>2432.5</v>
      </c>
      <c r="AF42" s="917">
        <f t="shared" si="14"/>
        <v>2372.4</v>
      </c>
      <c r="AG42" s="917">
        <f t="shared" si="14"/>
        <v>446.3</v>
      </c>
      <c r="AH42" s="917">
        <f t="shared" si="2"/>
        <v>8501.1999999999989</v>
      </c>
      <c r="AJ42" s="917">
        <f t="shared" si="15"/>
        <v>169.5</v>
      </c>
      <c r="AK42" s="917">
        <f t="shared" si="15"/>
        <v>2083</v>
      </c>
      <c r="AL42" s="917">
        <f t="shared" si="15"/>
        <v>1133.9000000000001</v>
      </c>
      <c r="AM42" s="917">
        <f t="shared" si="15"/>
        <v>2534.6999999999998</v>
      </c>
      <c r="AN42" s="917">
        <f t="shared" si="15"/>
        <v>2472</v>
      </c>
      <c r="AO42" s="917">
        <f t="shared" si="15"/>
        <v>465</v>
      </c>
      <c r="AP42" s="917">
        <f t="shared" si="4"/>
        <v>8858.1</v>
      </c>
      <c r="AR42" s="930">
        <f t="shared" si="5"/>
        <v>25</v>
      </c>
      <c r="AS42" s="930">
        <f t="shared" si="6"/>
        <v>26.05</v>
      </c>
      <c r="AU42" s="917"/>
      <c r="AV42" s="917"/>
      <c r="AX42" s="931">
        <f t="shared" si="12"/>
        <v>0</v>
      </c>
      <c r="AY42" s="931">
        <f t="shared" si="13"/>
        <v>0</v>
      </c>
      <c r="BB42" s="931"/>
      <c r="BC42" s="931"/>
      <c r="BD42" s="931"/>
      <c r="BE42" s="931"/>
      <c r="BF42" s="931"/>
      <c r="BG42" s="931"/>
      <c r="BH42" s="931"/>
      <c r="BI42" s="931"/>
      <c r="BJ42" s="932">
        <f t="shared" si="7"/>
        <v>0</v>
      </c>
      <c r="BK42" s="932">
        <f t="shared" si="8"/>
        <v>0</v>
      </c>
    </row>
    <row r="43" spans="1:63">
      <c r="B43" s="919">
        <v>39</v>
      </c>
      <c r="C43" s="920">
        <v>2209</v>
      </c>
      <c r="D43" s="920" t="s">
        <v>305</v>
      </c>
      <c r="E43" s="919">
        <v>2209</v>
      </c>
      <c r="F43" s="921" t="s">
        <v>310</v>
      </c>
      <c r="G43" s="922"/>
      <c r="H43" s="940">
        <f>在庫管理!AB24</f>
        <v>589</v>
      </c>
      <c r="I43" s="923">
        <f t="shared" si="17"/>
        <v>589</v>
      </c>
      <c r="J43" s="922"/>
      <c r="K43" s="924">
        <f t="shared" si="18"/>
        <v>589</v>
      </c>
      <c r="O43" s="917">
        <v>39</v>
      </c>
      <c r="P43" s="920">
        <v>2209</v>
      </c>
      <c r="Q43" s="920" t="s">
        <v>305</v>
      </c>
      <c r="R43" s="919">
        <v>2209</v>
      </c>
      <c r="S43" s="921" t="s">
        <v>310</v>
      </c>
      <c r="T43" s="941"/>
      <c r="U43" s="928"/>
      <c r="V43" s="928"/>
      <c r="W43" s="928"/>
      <c r="X43" s="928"/>
      <c r="Y43" s="928"/>
      <c r="Z43" s="929"/>
      <c r="AB43" s="917">
        <f t="shared" ref="AB43:AG44" si="19">ROUND(T43*$G43/1000,1)</f>
        <v>0</v>
      </c>
      <c r="AC43" s="917">
        <f t="shared" si="19"/>
        <v>0</v>
      </c>
      <c r="AD43" s="917">
        <f t="shared" si="19"/>
        <v>0</v>
      </c>
      <c r="AE43" s="917">
        <f t="shared" si="19"/>
        <v>0</v>
      </c>
      <c r="AF43" s="917">
        <f t="shared" si="19"/>
        <v>0</v>
      </c>
      <c r="AG43" s="917">
        <f t="shared" si="19"/>
        <v>0</v>
      </c>
      <c r="AH43" s="917">
        <f>SUM(AB43:AG43)</f>
        <v>0</v>
      </c>
      <c r="AJ43" s="917">
        <f t="shared" ref="AJ43:AO43" si="20">ROUND(T43*$H43/1000,1)</f>
        <v>0</v>
      </c>
      <c r="AK43" s="917">
        <f t="shared" si="20"/>
        <v>0</v>
      </c>
      <c r="AL43" s="917">
        <f t="shared" si="20"/>
        <v>0</v>
      </c>
      <c r="AM43" s="917">
        <f t="shared" si="20"/>
        <v>0</v>
      </c>
      <c r="AN43" s="917">
        <f t="shared" si="20"/>
        <v>0</v>
      </c>
      <c r="AO43" s="917">
        <f t="shared" si="20"/>
        <v>0</v>
      </c>
      <c r="AP43" s="917">
        <f>SUM(AJ43:AO43)</f>
        <v>0</v>
      </c>
      <c r="AR43" s="930"/>
      <c r="AS43" s="930"/>
      <c r="AU43" s="917"/>
      <c r="AV43" s="917"/>
      <c r="AX43" s="931"/>
      <c r="AY43" s="931"/>
      <c r="BB43" s="931"/>
      <c r="BC43" s="931"/>
      <c r="BD43" s="931"/>
      <c r="BE43" s="931"/>
      <c r="BF43" s="931"/>
      <c r="BG43" s="931"/>
      <c r="BH43" s="931"/>
      <c r="BI43" s="931"/>
      <c r="BJ43" s="932"/>
      <c r="BK43" s="932"/>
    </row>
    <row r="44" spans="1:63">
      <c r="B44" s="919">
        <v>40</v>
      </c>
      <c r="C44" s="920">
        <v>2209</v>
      </c>
      <c r="D44" s="920" t="s">
        <v>305</v>
      </c>
      <c r="E44" s="919">
        <v>2209</v>
      </c>
      <c r="F44" s="921" t="s">
        <v>311</v>
      </c>
      <c r="G44" s="922">
        <v>2500</v>
      </c>
      <c r="H44" s="940">
        <f>在庫管理!AB28</f>
        <v>3533</v>
      </c>
      <c r="I44" s="923">
        <f t="shared" si="17"/>
        <v>1033</v>
      </c>
      <c r="J44" s="922"/>
      <c r="K44" s="924">
        <f t="shared" si="18"/>
        <v>3533</v>
      </c>
      <c r="O44" s="917">
        <v>40</v>
      </c>
      <c r="P44" s="920">
        <v>2209</v>
      </c>
      <c r="Q44" s="920" t="s">
        <v>305</v>
      </c>
      <c r="R44" s="919">
        <v>2209</v>
      </c>
      <c r="S44" s="921" t="s">
        <v>311</v>
      </c>
      <c r="T44" s="941"/>
      <c r="U44" s="928"/>
      <c r="V44" s="928"/>
      <c r="W44" s="928"/>
      <c r="X44" s="928"/>
      <c r="Y44" s="928"/>
      <c r="Z44" s="929"/>
      <c r="AB44" s="917">
        <f t="shared" si="19"/>
        <v>0</v>
      </c>
      <c r="AC44" s="917">
        <f t="shared" si="19"/>
        <v>0</v>
      </c>
      <c r="AD44" s="917">
        <f t="shared" si="19"/>
        <v>0</v>
      </c>
      <c r="AE44" s="917">
        <f t="shared" si="19"/>
        <v>0</v>
      </c>
      <c r="AF44" s="917">
        <f t="shared" si="19"/>
        <v>0</v>
      </c>
      <c r="AG44" s="917">
        <f t="shared" si="19"/>
        <v>0</v>
      </c>
      <c r="AH44" s="917">
        <f>SUM(AB44:AG44)</f>
        <v>0</v>
      </c>
      <c r="AJ44" s="917"/>
      <c r="AK44" s="917"/>
      <c r="AL44" s="917"/>
      <c r="AM44" s="917"/>
      <c r="AN44" s="917"/>
      <c r="AO44" s="917"/>
      <c r="AP44" s="917"/>
      <c r="AR44" s="930"/>
      <c r="AS44" s="930"/>
      <c r="AU44" s="917"/>
      <c r="AV44" s="917"/>
      <c r="AX44" s="931"/>
      <c r="AY44" s="931"/>
      <c r="BB44" s="931"/>
      <c r="BC44" s="931"/>
      <c r="BD44" s="931"/>
      <c r="BE44" s="931"/>
      <c r="BF44" s="931"/>
      <c r="BG44" s="931"/>
      <c r="BH44" s="931"/>
      <c r="BI44" s="931"/>
      <c r="BJ44" s="932"/>
      <c r="BK44" s="932"/>
    </row>
    <row r="45" spans="1:63">
      <c r="B45" s="919">
        <v>41</v>
      </c>
      <c r="C45" s="920">
        <v>2209</v>
      </c>
      <c r="D45" s="920" t="s">
        <v>305</v>
      </c>
      <c r="E45" s="919">
        <v>2209</v>
      </c>
      <c r="F45" s="921" t="s">
        <v>312</v>
      </c>
      <c r="G45" s="922"/>
      <c r="H45" s="940">
        <f>在庫管理!AB27</f>
        <v>0</v>
      </c>
      <c r="I45" s="923">
        <f t="shared" si="17"/>
        <v>0</v>
      </c>
      <c r="J45" s="922"/>
      <c r="K45" s="924">
        <f t="shared" si="18"/>
        <v>0</v>
      </c>
      <c r="P45" s="1238"/>
      <c r="Q45" s="1238"/>
      <c r="R45" s="897"/>
      <c r="T45" s="943"/>
      <c r="U45" s="943"/>
      <c r="V45" s="943"/>
      <c r="W45" s="943"/>
      <c r="X45" s="943"/>
      <c r="Y45" s="943"/>
      <c r="Z45" s="943"/>
      <c r="AB45" s="917"/>
      <c r="AC45" s="917"/>
      <c r="AD45" s="917"/>
      <c r="AE45" s="917"/>
      <c r="AF45" s="917"/>
      <c r="AG45" s="917"/>
      <c r="AH45" s="917"/>
      <c r="AJ45" s="917"/>
      <c r="AK45" s="917"/>
      <c r="AL45" s="917"/>
      <c r="AM45" s="917"/>
      <c r="AN45" s="917"/>
      <c r="AO45" s="917"/>
      <c r="AP45" s="917"/>
      <c r="AR45" s="930"/>
      <c r="AS45" s="930"/>
      <c r="AU45" s="917"/>
      <c r="AV45" s="917"/>
      <c r="AX45" s="931"/>
      <c r="AY45" s="931"/>
      <c r="BB45" s="931"/>
      <c r="BC45" s="931"/>
      <c r="BD45" s="931"/>
      <c r="BE45" s="931"/>
      <c r="BF45" s="931"/>
      <c r="BG45" s="931"/>
      <c r="BH45" s="931"/>
      <c r="BI45" s="931"/>
      <c r="BJ45" s="932"/>
      <c r="BK45" s="932"/>
    </row>
    <row r="46" spans="1:63">
      <c r="B46" s="919">
        <v>42</v>
      </c>
      <c r="C46" s="920">
        <v>2209</v>
      </c>
      <c r="D46" s="920" t="s">
        <v>305</v>
      </c>
      <c r="E46" s="919">
        <v>2209</v>
      </c>
      <c r="F46" s="921" t="s">
        <v>313</v>
      </c>
      <c r="G46" s="922">
        <v>2640</v>
      </c>
      <c r="H46" s="940">
        <f>在庫管理!AB25</f>
        <v>2690</v>
      </c>
      <c r="I46" s="923">
        <f t="shared" si="17"/>
        <v>50</v>
      </c>
      <c r="J46" s="922"/>
      <c r="K46" s="924">
        <f t="shared" si="18"/>
        <v>2690</v>
      </c>
      <c r="P46" s="1238"/>
      <c r="Q46" s="1238"/>
      <c r="R46" s="897"/>
      <c r="T46" s="943"/>
      <c r="U46" s="943"/>
      <c r="V46" s="943"/>
      <c r="W46" s="943"/>
      <c r="X46" s="943"/>
      <c r="Y46" s="943"/>
      <c r="Z46" s="943"/>
      <c r="AB46" s="917"/>
      <c r="AC46" s="917"/>
      <c r="AD46" s="917"/>
      <c r="AE46" s="917"/>
      <c r="AF46" s="917"/>
      <c r="AG46" s="917"/>
      <c r="AH46" s="917"/>
      <c r="AJ46" s="917"/>
      <c r="AK46" s="917"/>
      <c r="AL46" s="917"/>
      <c r="AM46" s="917"/>
      <c r="AN46" s="917"/>
      <c r="AO46" s="917"/>
      <c r="AP46" s="917"/>
      <c r="AR46" s="930"/>
      <c r="AS46" s="930"/>
      <c r="AU46" s="917"/>
      <c r="AV46" s="917"/>
      <c r="AX46" s="931"/>
      <c r="AY46" s="931"/>
      <c r="BB46" s="931"/>
      <c r="BC46" s="931"/>
      <c r="BD46" s="931"/>
      <c r="BE46" s="931"/>
      <c r="BF46" s="931"/>
      <c r="BG46" s="931"/>
      <c r="BH46" s="931"/>
      <c r="BI46" s="931"/>
      <c r="BJ46" s="932"/>
      <c r="BK46" s="932"/>
    </row>
    <row r="47" spans="1:63">
      <c r="B47" s="919">
        <v>43</v>
      </c>
      <c r="C47" s="920">
        <v>2209</v>
      </c>
      <c r="D47" s="920" t="s">
        <v>305</v>
      </c>
      <c r="E47" s="919">
        <v>2209</v>
      </c>
      <c r="F47" s="921" t="s">
        <v>314</v>
      </c>
      <c r="G47" s="922">
        <v>200</v>
      </c>
      <c r="H47" s="940">
        <f>在庫管理!AB11</f>
        <v>159</v>
      </c>
      <c r="I47" s="923">
        <f>+H47-G47</f>
        <v>-41</v>
      </c>
      <c r="J47" s="922"/>
      <c r="K47" s="924">
        <f t="shared" si="18"/>
        <v>159</v>
      </c>
      <c r="P47" s="1238"/>
      <c r="Q47" s="1238"/>
      <c r="R47" s="897"/>
      <c r="T47" s="943"/>
      <c r="U47" s="943"/>
      <c r="V47" s="943"/>
      <c r="W47" s="943"/>
      <c r="X47" s="943"/>
      <c r="Y47" s="943"/>
      <c r="Z47" s="943"/>
      <c r="AB47" s="917"/>
      <c r="AC47" s="917"/>
      <c r="AD47" s="917"/>
      <c r="AE47" s="917"/>
      <c r="AF47" s="917"/>
      <c r="AG47" s="917"/>
      <c r="AH47" s="917"/>
      <c r="AJ47" s="917"/>
      <c r="AK47" s="917"/>
      <c r="AL47" s="917"/>
      <c r="AM47" s="917"/>
      <c r="AN47" s="917"/>
      <c r="AO47" s="917"/>
      <c r="AP47" s="917"/>
      <c r="AR47" s="930"/>
      <c r="AS47" s="930"/>
      <c r="AU47" s="917"/>
      <c r="AV47" s="917"/>
      <c r="AX47" s="931"/>
      <c r="AY47" s="931"/>
      <c r="BB47" s="931"/>
      <c r="BC47" s="931"/>
      <c r="BD47" s="931"/>
      <c r="BE47" s="931"/>
      <c r="BF47" s="931"/>
      <c r="BG47" s="931"/>
      <c r="BH47" s="931"/>
      <c r="BI47" s="931"/>
      <c r="BJ47" s="932"/>
      <c r="BK47" s="932"/>
    </row>
    <row r="48" spans="1:63">
      <c r="B48" s="919">
        <v>44</v>
      </c>
      <c r="C48" s="920">
        <v>2209</v>
      </c>
      <c r="D48" s="920" t="s">
        <v>305</v>
      </c>
      <c r="E48" s="919">
        <v>2209</v>
      </c>
      <c r="F48" s="921" t="s">
        <v>315</v>
      </c>
      <c r="G48" s="922">
        <v>250</v>
      </c>
      <c r="H48" s="940">
        <f>在庫管理!AB9</f>
        <v>370</v>
      </c>
      <c r="I48" s="923">
        <f>+H48-G48</f>
        <v>120</v>
      </c>
      <c r="J48" s="922"/>
      <c r="K48" s="924">
        <f t="shared" si="18"/>
        <v>370</v>
      </c>
      <c r="P48" s="1238"/>
      <c r="Q48" s="1238"/>
      <c r="R48" s="897"/>
      <c r="T48" s="943"/>
      <c r="U48" s="943"/>
      <c r="V48" s="943"/>
      <c r="W48" s="943"/>
      <c r="X48" s="943"/>
      <c r="Y48" s="943"/>
      <c r="Z48" s="943"/>
      <c r="AB48" s="917"/>
      <c r="AC48" s="917"/>
      <c r="AD48" s="917"/>
      <c r="AE48" s="917"/>
      <c r="AF48" s="917"/>
      <c r="AG48" s="917"/>
      <c r="AH48" s="917"/>
      <c r="AJ48" s="917"/>
      <c r="AK48" s="917"/>
      <c r="AL48" s="917"/>
      <c r="AM48" s="917"/>
      <c r="AN48" s="917"/>
      <c r="AO48" s="917"/>
      <c r="AP48" s="917"/>
      <c r="AR48" s="930"/>
      <c r="AS48" s="930"/>
      <c r="AU48" s="917"/>
      <c r="AV48" s="917"/>
      <c r="AX48" s="931"/>
      <c r="AY48" s="931"/>
      <c r="BB48" s="931"/>
      <c r="BC48" s="931"/>
      <c r="BD48" s="931"/>
      <c r="BE48" s="931"/>
      <c r="BF48" s="931"/>
      <c r="BG48" s="931"/>
      <c r="BH48" s="931"/>
      <c r="BI48" s="931"/>
      <c r="BJ48" s="932"/>
      <c r="BK48" s="932"/>
    </row>
    <row r="49" spans="1:63">
      <c r="B49" s="919" t="s">
        <v>316</v>
      </c>
      <c r="C49" s="920"/>
      <c r="D49" s="920"/>
      <c r="E49" s="919"/>
      <c r="F49" s="921"/>
      <c r="G49" s="924">
        <f>SUM(G5:G48)</f>
        <v>11460</v>
      </c>
      <c r="H49" s="942">
        <f>SUM(H5:H43)</f>
        <v>6578</v>
      </c>
      <c r="I49" s="924">
        <f>SUM(I5:I43)</f>
        <v>708</v>
      </c>
      <c r="J49" s="924">
        <f>SUM(J5:J43)</f>
        <v>0</v>
      </c>
      <c r="K49" s="924">
        <f>SUM(K5:K43)</f>
        <v>6578</v>
      </c>
      <c r="T49" s="943"/>
      <c r="U49" s="943"/>
      <c r="V49" s="943"/>
      <c r="W49" s="943"/>
      <c r="X49" s="943"/>
      <c r="Y49" s="943"/>
      <c r="Z49" s="943"/>
      <c r="AB49" s="944">
        <f t="shared" ref="AB49:AH49" si="21">SUM(AB5:AB42)</f>
        <v>1387.5</v>
      </c>
      <c r="AC49" s="945">
        <f t="shared" si="21"/>
        <v>17046.899999999998</v>
      </c>
      <c r="AD49" s="944">
        <f t="shared" si="21"/>
        <v>8487.5</v>
      </c>
      <c r="AE49" s="944">
        <f t="shared" si="21"/>
        <v>6092.2999999999993</v>
      </c>
      <c r="AF49" s="945">
        <f t="shared" si="21"/>
        <v>18503.7</v>
      </c>
      <c r="AG49" s="944">
        <f t="shared" si="21"/>
        <v>3481</v>
      </c>
      <c r="AH49" s="944">
        <f t="shared" si="21"/>
        <v>54998.899999999994</v>
      </c>
      <c r="AI49" s="946"/>
      <c r="AJ49" s="944">
        <f t="shared" ref="AJ49:AP49" si="22">SUM(AJ5:AJ42)</f>
        <v>1354.3999999999999</v>
      </c>
      <c r="AK49" s="945">
        <f t="shared" si="22"/>
        <v>16642.100000000002</v>
      </c>
      <c r="AL49" s="944">
        <f t="shared" si="22"/>
        <v>8864.5</v>
      </c>
      <c r="AM49" s="944">
        <f t="shared" si="22"/>
        <v>6116.9</v>
      </c>
      <c r="AN49" s="945">
        <f t="shared" si="22"/>
        <v>19325.599999999999</v>
      </c>
      <c r="AO49" s="944">
        <f t="shared" si="22"/>
        <v>3635.6</v>
      </c>
      <c r="AP49" s="944">
        <f t="shared" si="22"/>
        <v>55939.1</v>
      </c>
      <c r="AR49" s="944">
        <f>SUM(AR5:AR42)</f>
        <v>293.5</v>
      </c>
      <c r="AS49" s="945">
        <f>SUM(AS5:AS42)</f>
        <v>299.45</v>
      </c>
      <c r="AU49" s="944">
        <f>SUM(AU5:AU42)</f>
        <v>5473.2</v>
      </c>
      <c r="AV49" s="945">
        <f>SUM(AV5:AV42)</f>
        <v>6557.2</v>
      </c>
      <c r="AX49" s="947">
        <f>SUM(AX5:AX42)</f>
        <v>2.8804157706093187</v>
      </c>
      <c r="AY49" s="947">
        <f>SUM(AY5:AY42)</f>
        <v>4.5178709677419358</v>
      </c>
      <c r="BB49" s="931"/>
      <c r="BC49" s="931"/>
      <c r="BD49" s="931"/>
      <c r="BE49" s="931"/>
      <c r="BF49" s="931"/>
      <c r="BG49" s="931"/>
      <c r="BH49" s="931"/>
      <c r="BI49" s="931"/>
      <c r="BJ49" s="932">
        <f t="shared" si="7"/>
        <v>0</v>
      </c>
      <c r="BK49" s="932">
        <f>SUM(BC49:BJ49)</f>
        <v>0</v>
      </c>
    </row>
    <row r="50" spans="1:63">
      <c r="T50" s="943"/>
      <c r="U50" s="943"/>
      <c r="V50" s="943"/>
      <c r="W50" s="943"/>
      <c r="X50" s="943"/>
      <c r="Y50" s="943"/>
      <c r="Z50" s="943"/>
      <c r="AB50" s="946"/>
      <c r="AC50" s="946"/>
      <c r="AD50" s="946"/>
      <c r="AE50" s="946"/>
      <c r="AF50" s="946"/>
      <c r="AG50" s="946"/>
      <c r="AH50" s="946"/>
      <c r="AI50" s="946"/>
      <c r="AJ50" s="944"/>
      <c r="AK50" s="948">
        <f>+AK49-AC49</f>
        <v>-404.79999999999563</v>
      </c>
      <c r="AL50" s="948"/>
      <c r="AM50" s="948"/>
      <c r="AN50" s="948">
        <f>+AN49-AF49</f>
        <v>821.89999999999782</v>
      </c>
      <c r="AO50" s="948"/>
      <c r="AP50" s="948">
        <f>SUM(AJ50:AO50)</f>
        <v>417.10000000000218</v>
      </c>
      <c r="AR50" s="946"/>
      <c r="AS50" s="946"/>
      <c r="AT50" s="946"/>
      <c r="AU50" s="946"/>
      <c r="AV50" s="946"/>
      <c r="AW50" s="946"/>
      <c r="AX50" s="949"/>
      <c r="AY50" s="949"/>
    </row>
    <row r="51" spans="1:63" hidden="1">
      <c r="T51" s="943"/>
      <c r="U51" s="943"/>
      <c r="V51" s="943"/>
      <c r="W51" s="943"/>
      <c r="X51" s="943"/>
      <c r="Y51" s="943"/>
      <c r="Z51" s="943"/>
    </row>
    <row r="52" spans="1:63" hidden="1">
      <c r="B52" s="900" t="s">
        <v>197</v>
      </c>
      <c r="C52" s="897" t="s">
        <v>317</v>
      </c>
      <c r="H52" s="901"/>
      <c r="J52" s="902" t="s">
        <v>198</v>
      </c>
      <c r="O52" s="900" t="s">
        <v>197</v>
      </c>
      <c r="P52" s="897" t="s">
        <v>317</v>
      </c>
      <c r="Q52" s="897"/>
      <c r="R52" s="897"/>
      <c r="Z52" s="950"/>
      <c r="AB52" s="897" t="str">
        <f>+G53</f>
        <v>計画</v>
      </c>
      <c r="AC52" s="897"/>
      <c r="AD52" s="897"/>
      <c r="AE52" s="897"/>
      <c r="AF52" s="897"/>
      <c r="AG52" s="897"/>
      <c r="AH52" s="897"/>
      <c r="AI52" s="897"/>
      <c r="AJ52" s="897" t="str">
        <f>+H53</f>
        <v>実績</v>
      </c>
      <c r="AK52" s="897"/>
      <c r="AL52" s="897"/>
      <c r="AM52" s="897"/>
      <c r="AN52" s="897"/>
      <c r="AO52" s="897"/>
      <c r="AP52" s="897"/>
      <c r="AR52" s="897" t="str">
        <f>+V53</f>
        <v>償却</v>
      </c>
      <c r="AS52" s="897"/>
      <c r="AT52" s="897"/>
      <c r="AU52" s="897" t="str">
        <f>+Y53</f>
        <v>他固定</v>
      </c>
      <c r="AV52" s="897"/>
      <c r="AW52" s="897"/>
      <c r="AX52" s="897"/>
      <c r="AY52" s="897"/>
    </row>
    <row r="53" spans="1:63" hidden="1">
      <c r="B53" s="905" t="s">
        <v>201</v>
      </c>
      <c r="C53" s="906" t="s">
        <v>202</v>
      </c>
      <c r="D53" s="905" t="s">
        <v>203</v>
      </c>
      <c r="E53" s="906" t="s">
        <v>201</v>
      </c>
      <c r="F53" s="907" t="s">
        <v>204</v>
      </c>
      <c r="G53" s="908" t="s">
        <v>6</v>
      </c>
      <c r="H53" s="908" t="s">
        <v>7</v>
      </c>
      <c r="I53" s="909" t="s">
        <v>8</v>
      </c>
      <c r="J53" s="910" t="s">
        <v>205</v>
      </c>
      <c r="K53" s="911"/>
      <c r="O53" s="905" t="s">
        <v>206</v>
      </c>
      <c r="P53" s="906" t="s">
        <v>202</v>
      </c>
      <c r="Q53" s="905" t="s">
        <v>2</v>
      </c>
      <c r="R53" s="906" t="s">
        <v>201</v>
      </c>
      <c r="S53" s="907" t="s">
        <v>207</v>
      </c>
      <c r="T53" s="912" t="s">
        <v>208</v>
      </c>
      <c r="U53" s="914" t="s">
        <v>209</v>
      </c>
      <c r="V53" s="914" t="s">
        <v>210</v>
      </c>
      <c r="W53" s="914" t="s">
        <v>211</v>
      </c>
      <c r="X53" s="914" t="s">
        <v>212</v>
      </c>
      <c r="Y53" s="914" t="s">
        <v>213</v>
      </c>
      <c r="Z53" s="915" t="s">
        <v>214</v>
      </c>
      <c r="AB53" s="906" t="s">
        <v>208</v>
      </c>
      <c r="AC53" s="916" t="s">
        <v>209</v>
      </c>
      <c r="AD53" s="906" t="s">
        <v>210</v>
      </c>
      <c r="AE53" s="906" t="s">
        <v>211</v>
      </c>
      <c r="AF53" s="916" t="s">
        <v>212</v>
      </c>
      <c r="AG53" s="906" t="s">
        <v>213</v>
      </c>
      <c r="AH53" s="906" t="s">
        <v>214</v>
      </c>
      <c r="AI53" s="897"/>
      <c r="AJ53" s="906" t="s">
        <v>208</v>
      </c>
      <c r="AK53" s="916" t="s">
        <v>209</v>
      </c>
      <c r="AL53" s="906" t="s">
        <v>210</v>
      </c>
      <c r="AM53" s="906" t="s">
        <v>211</v>
      </c>
      <c r="AN53" s="916" t="s">
        <v>212</v>
      </c>
      <c r="AO53" s="906" t="s">
        <v>213</v>
      </c>
      <c r="AP53" s="906" t="s">
        <v>214</v>
      </c>
      <c r="AR53" s="906" t="s">
        <v>208</v>
      </c>
      <c r="AS53" s="916" t="s">
        <v>209</v>
      </c>
      <c r="AT53" s="906" t="s">
        <v>210</v>
      </c>
      <c r="AU53" s="906" t="s">
        <v>208</v>
      </c>
      <c r="AV53" s="916" t="s">
        <v>209</v>
      </c>
      <c r="AW53" s="906" t="s">
        <v>210</v>
      </c>
      <c r="AX53" s="906" t="s">
        <v>211</v>
      </c>
      <c r="AY53" s="916" t="s">
        <v>212</v>
      </c>
    </row>
    <row r="54" spans="1:63" hidden="1">
      <c r="A54" s="895" t="s">
        <v>225</v>
      </c>
      <c r="B54" s="921">
        <v>1</v>
      </c>
      <c r="C54" s="920">
        <v>2203</v>
      </c>
      <c r="D54" s="920" t="s">
        <v>318</v>
      </c>
      <c r="E54" s="919" t="s">
        <v>319</v>
      </c>
      <c r="F54" s="921" t="s">
        <v>320</v>
      </c>
      <c r="G54" s="940">
        <v>0</v>
      </c>
      <c r="H54" s="940">
        <v>360</v>
      </c>
      <c r="I54" s="923">
        <f t="shared" ref="I54:I80" si="23">+H54-G54</f>
        <v>360</v>
      </c>
      <c r="J54" s="922"/>
      <c r="K54" s="924">
        <f>+H54-J54</f>
        <v>360</v>
      </c>
      <c r="O54" s="917">
        <v>1</v>
      </c>
      <c r="P54" s="925">
        <v>2203</v>
      </c>
      <c r="Q54" s="925" t="s">
        <v>9</v>
      </c>
      <c r="R54" s="925">
        <v>2203</v>
      </c>
      <c r="S54" s="925" t="s">
        <v>320</v>
      </c>
      <c r="T54" s="951">
        <v>0</v>
      </c>
      <c r="U54" s="952">
        <v>1760.2</v>
      </c>
      <c r="V54" s="952">
        <v>0</v>
      </c>
      <c r="W54" s="952">
        <v>0</v>
      </c>
      <c r="X54" s="952">
        <v>2223</v>
      </c>
      <c r="Y54" s="952">
        <v>0</v>
      </c>
      <c r="Z54" s="929">
        <f>SUM(T54:Y54)</f>
        <v>3983.2</v>
      </c>
      <c r="AB54" s="917">
        <f>ROUND(T54*$G54/1000,1)</f>
        <v>0</v>
      </c>
      <c r="AC54" s="917">
        <f t="shared" ref="AC54:AG83" si="24">ROUND(U54*$G54/1000,1)</f>
        <v>0</v>
      </c>
      <c r="AD54" s="917">
        <f t="shared" si="24"/>
        <v>0</v>
      </c>
      <c r="AE54" s="917">
        <f t="shared" si="24"/>
        <v>0</v>
      </c>
      <c r="AF54" s="917">
        <f t="shared" si="24"/>
        <v>0</v>
      </c>
      <c r="AG54" s="917">
        <f t="shared" si="24"/>
        <v>0</v>
      </c>
      <c r="AH54" s="917">
        <f t="shared" ref="AH54:AH83" si="25">SUM(AB54:AG54)</f>
        <v>0</v>
      </c>
      <c r="AJ54" s="917">
        <f>ROUND(T54*$H54/1000,1)</f>
        <v>0</v>
      </c>
      <c r="AK54" s="917">
        <f t="shared" ref="AK54:AO83" si="26">ROUND(U54*$H54/1000,1)</f>
        <v>633.70000000000005</v>
      </c>
      <c r="AL54" s="917">
        <f t="shared" si="26"/>
        <v>0</v>
      </c>
      <c r="AM54" s="917">
        <f t="shared" si="26"/>
        <v>0</v>
      </c>
      <c r="AN54" s="917">
        <f t="shared" si="26"/>
        <v>800.3</v>
      </c>
      <c r="AO54" s="917">
        <f t="shared" si="26"/>
        <v>0</v>
      </c>
      <c r="AP54" s="917">
        <f t="shared" ref="AP54:AP83" si="27">SUM(AJ54:AO54)</f>
        <v>1434</v>
      </c>
      <c r="AR54" s="917">
        <f>ROUND(AG54*$G54/1000,1)</f>
        <v>0</v>
      </c>
      <c r="AS54" s="917">
        <f t="shared" ref="AS54:AS83" si="28">ROUND(AH54*$G54/1000,1)</f>
        <v>0</v>
      </c>
      <c r="AT54" s="917">
        <f t="shared" ref="AT54:AT83" si="29">ROUND(AI54*$G54/1000,1)</f>
        <v>0</v>
      </c>
      <c r="AU54" s="917">
        <f t="shared" ref="AU54:AU83" si="30">ROUND(AJ54*$G54/1000,1)</f>
        <v>0</v>
      </c>
      <c r="AV54" s="917">
        <f t="shared" ref="AV54:AV83" si="31">ROUND(AK54*$G54/1000,1)</f>
        <v>0</v>
      </c>
      <c r="AW54" s="917">
        <f t="shared" ref="AW54:AW83" si="32">ROUND(AL54*$G54/1000,1)</f>
        <v>0</v>
      </c>
      <c r="AX54" s="917">
        <f t="shared" ref="AX54:AX83" si="33">ROUND(AM54*$G54/1000,1)</f>
        <v>0</v>
      </c>
      <c r="AY54" s="917">
        <f t="shared" ref="AY54:AY83" si="34">ROUND(AN54*$G54/1000,1)</f>
        <v>0</v>
      </c>
    </row>
    <row r="55" spans="1:63" hidden="1">
      <c r="A55" s="895" t="s">
        <v>189</v>
      </c>
      <c r="B55" s="921">
        <v>2</v>
      </c>
      <c r="C55" s="920">
        <v>2203</v>
      </c>
      <c r="D55" s="920" t="s">
        <v>318</v>
      </c>
      <c r="E55" s="919" t="s">
        <v>319</v>
      </c>
      <c r="F55" s="921" t="s">
        <v>321</v>
      </c>
      <c r="G55" s="940">
        <v>0</v>
      </c>
      <c r="H55" s="940">
        <v>0</v>
      </c>
      <c r="I55" s="923">
        <f t="shared" si="23"/>
        <v>0</v>
      </c>
      <c r="J55" s="922"/>
      <c r="K55" s="924">
        <f t="shared" ref="K55:K83" si="35">+H55-J55</f>
        <v>0</v>
      </c>
      <c r="O55" s="917">
        <v>2</v>
      </c>
      <c r="P55" s="925">
        <v>2203</v>
      </c>
      <c r="Q55" s="925" t="s">
        <v>9</v>
      </c>
      <c r="R55" s="925">
        <v>2203</v>
      </c>
      <c r="S55" s="925" t="s">
        <v>321</v>
      </c>
      <c r="T55" s="951">
        <v>0</v>
      </c>
      <c r="U55" s="952">
        <v>1793.7</v>
      </c>
      <c r="V55" s="952">
        <v>0</v>
      </c>
      <c r="W55" s="952">
        <v>0</v>
      </c>
      <c r="X55" s="952">
        <v>2030</v>
      </c>
      <c r="Y55" s="952">
        <v>0</v>
      </c>
      <c r="Z55" s="929">
        <f>SUM(T55:Y55)</f>
        <v>3823.7</v>
      </c>
      <c r="AB55" s="917">
        <f t="shared" ref="AB55:AB83" si="36">ROUND(T55*$G55/1000,1)</f>
        <v>0</v>
      </c>
      <c r="AC55" s="917">
        <f t="shared" si="24"/>
        <v>0</v>
      </c>
      <c r="AD55" s="917">
        <f t="shared" si="24"/>
        <v>0</v>
      </c>
      <c r="AE55" s="917">
        <f t="shared" si="24"/>
        <v>0</v>
      </c>
      <c r="AF55" s="917">
        <f t="shared" si="24"/>
        <v>0</v>
      </c>
      <c r="AG55" s="917">
        <f t="shared" si="24"/>
        <v>0</v>
      </c>
      <c r="AH55" s="917">
        <f t="shared" si="25"/>
        <v>0</v>
      </c>
      <c r="AJ55" s="917">
        <f t="shared" ref="AJ55:AJ83" si="37">ROUND(T55*$H55/1000,1)</f>
        <v>0</v>
      </c>
      <c r="AK55" s="917">
        <f t="shared" si="26"/>
        <v>0</v>
      </c>
      <c r="AL55" s="917">
        <f t="shared" si="26"/>
        <v>0</v>
      </c>
      <c r="AM55" s="917">
        <f t="shared" si="26"/>
        <v>0</v>
      </c>
      <c r="AN55" s="917">
        <f t="shared" si="26"/>
        <v>0</v>
      </c>
      <c r="AO55" s="917">
        <f t="shared" si="26"/>
        <v>0</v>
      </c>
      <c r="AP55" s="917">
        <f t="shared" si="27"/>
        <v>0</v>
      </c>
      <c r="AR55" s="917">
        <f t="shared" ref="AR55:AR83" si="38">ROUND(AG55*$G55/1000,1)</f>
        <v>0</v>
      </c>
      <c r="AS55" s="917">
        <f t="shared" si="28"/>
        <v>0</v>
      </c>
      <c r="AT55" s="917">
        <f t="shared" si="29"/>
        <v>0</v>
      </c>
      <c r="AU55" s="917">
        <f t="shared" si="30"/>
        <v>0</v>
      </c>
      <c r="AV55" s="917">
        <f t="shared" si="31"/>
        <v>0</v>
      </c>
      <c r="AW55" s="917">
        <f t="shared" si="32"/>
        <v>0</v>
      </c>
      <c r="AX55" s="917">
        <f t="shared" si="33"/>
        <v>0</v>
      </c>
      <c r="AY55" s="917">
        <f t="shared" si="34"/>
        <v>0</v>
      </c>
    </row>
    <row r="56" spans="1:63" hidden="1">
      <c r="A56" s="895" t="s">
        <v>230</v>
      </c>
      <c r="B56" s="921">
        <v>3</v>
      </c>
      <c r="C56" s="920">
        <v>2203</v>
      </c>
      <c r="D56" s="920" t="s">
        <v>318</v>
      </c>
      <c r="E56" s="919" t="s">
        <v>319</v>
      </c>
      <c r="F56" s="921" t="s">
        <v>322</v>
      </c>
      <c r="G56" s="940">
        <v>0</v>
      </c>
      <c r="H56" s="940">
        <v>0</v>
      </c>
      <c r="I56" s="923">
        <f t="shared" si="23"/>
        <v>0</v>
      </c>
      <c r="J56" s="922"/>
      <c r="K56" s="924">
        <f t="shared" si="35"/>
        <v>0</v>
      </c>
      <c r="O56" s="917">
        <v>3</v>
      </c>
      <c r="P56" s="925">
        <v>2203</v>
      </c>
      <c r="Q56" s="925" t="s">
        <v>9</v>
      </c>
      <c r="R56" s="925">
        <v>2203</v>
      </c>
      <c r="S56" s="925" t="s">
        <v>322</v>
      </c>
      <c r="T56" s="951">
        <v>0</v>
      </c>
      <c r="U56" s="952">
        <v>2959.5</v>
      </c>
      <c r="V56" s="952">
        <v>0</v>
      </c>
      <c r="W56" s="952">
        <v>0</v>
      </c>
      <c r="X56" s="952">
        <v>2836</v>
      </c>
      <c r="Y56" s="952">
        <v>0</v>
      </c>
      <c r="Z56" s="929">
        <f>SUM(T56:Y56)</f>
        <v>5795.5</v>
      </c>
      <c r="AB56" s="917">
        <f t="shared" si="36"/>
        <v>0</v>
      </c>
      <c r="AC56" s="917">
        <f t="shared" si="24"/>
        <v>0</v>
      </c>
      <c r="AD56" s="917">
        <f t="shared" si="24"/>
        <v>0</v>
      </c>
      <c r="AE56" s="917">
        <f t="shared" si="24"/>
        <v>0</v>
      </c>
      <c r="AF56" s="917">
        <f t="shared" si="24"/>
        <v>0</v>
      </c>
      <c r="AG56" s="917">
        <f t="shared" si="24"/>
        <v>0</v>
      </c>
      <c r="AH56" s="917">
        <f t="shared" si="25"/>
        <v>0</v>
      </c>
      <c r="AJ56" s="917">
        <f t="shared" si="37"/>
        <v>0</v>
      </c>
      <c r="AK56" s="917">
        <f t="shared" si="26"/>
        <v>0</v>
      </c>
      <c r="AL56" s="917">
        <f t="shared" si="26"/>
        <v>0</v>
      </c>
      <c r="AM56" s="917">
        <f t="shared" si="26"/>
        <v>0</v>
      </c>
      <c r="AN56" s="917">
        <f t="shared" si="26"/>
        <v>0</v>
      </c>
      <c r="AO56" s="917">
        <f t="shared" si="26"/>
        <v>0</v>
      </c>
      <c r="AP56" s="917">
        <f t="shared" si="27"/>
        <v>0</v>
      </c>
      <c r="AR56" s="917">
        <f t="shared" si="38"/>
        <v>0</v>
      </c>
      <c r="AS56" s="917">
        <f t="shared" si="28"/>
        <v>0</v>
      </c>
      <c r="AT56" s="917">
        <f t="shared" si="29"/>
        <v>0</v>
      </c>
      <c r="AU56" s="917">
        <f t="shared" si="30"/>
        <v>0</v>
      </c>
      <c r="AV56" s="917">
        <f t="shared" si="31"/>
        <v>0</v>
      </c>
      <c r="AW56" s="917">
        <f t="shared" si="32"/>
        <v>0</v>
      </c>
      <c r="AX56" s="917">
        <f t="shared" si="33"/>
        <v>0</v>
      </c>
      <c r="AY56" s="917">
        <f t="shared" si="34"/>
        <v>0</v>
      </c>
    </row>
    <row r="57" spans="1:63" hidden="1">
      <c r="A57" s="895" t="s">
        <v>232</v>
      </c>
      <c r="B57" s="921">
        <v>4</v>
      </c>
      <c r="C57" s="920">
        <v>2203</v>
      </c>
      <c r="D57" s="920" t="s">
        <v>318</v>
      </c>
      <c r="E57" s="919" t="s">
        <v>319</v>
      </c>
      <c r="F57" s="921" t="s">
        <v>323</v>
      </c>
      <c r="G57" s="940">
        <v>0</v>
      </c>
      <c r="H57" s="940">
        <v>0</v>
      </c>
      <c r="I57" s="923">
        <f t="shared" si="23"/>
        <v>0</v>
      </c>
      <c r="J57" s="922"/>
      <c r="K57" s="924">
        <f t="shared" si="35"/>
        <v>0</v>
      </c>
      <c r="O57" s="917">
        <v>4</v>
      </c>
      <c r="P57" s="925">
        <v>2203</v>
      </c>
      <c r="Q57" s="925" t="s">
        <v>9</v>
      </c>
      <c r="R57" s="925">
        <v>2203</v>
      </c>
      <c r="S57" s="925" t="s">
        <v>323</v>
      </c>
      <c r="T57" s="951">
        <v>0</v>
      </c>
      <c r="U57" s="952">
        <v>867.2</v>
      </c>
      <c r="V57" s="952">
        <v>0</v>
      </c>
      <c r="W57" s="952">
        <v>0</v>
      </c>
      <c r="X57" s="952">
        <v>1000</v>
      </c>
      <c r="Y57" s="952">
        <v>0</v>
      </c>
      <c r="Z57" s="929">
        <f t="shared" ref="Z57:Z83" si="39">SUM(T57:Y57)</f>
        <v>1867.2</v>
      </c>
      <c r="AB57" s="917">
        <f t="shared" si="36"/>
        <v>0</v>
      </c>
      <c r="AC57" s="917">
        <f t="shared" si="24"/>
        <v>0</v>
      </c>
      <c r="AD57" s="917">
        <f t="shared" si="24"/>
        <v>0</v>
      </c>
      <c r="AE57" s="917">
        <f t="shared" si="24"/>
        <v>0</v>
      </c>
      <c r="AF57" s="917">
        <f t="shared" si="24"/>
        <v>0</v>
      </c>
      <c r="AG57" s="917">
        <f t="shared" si="24"/>
        <v>0</v>
      </c>
      <c r="AH57" s="917">
        <f t="shared" si="25"/>
        <v>0</v>
      </c>
      <c r="AJ57" s="917">
        <f t="shared" si="37"/>
        <v>0</v>
      </c>
      <c r="AK57" s="917">
        <f t="shared" si="26"/>
        <v>0</v>
      </c>
      <c r="AL57" s="917">
        <f t="shared" si="26"/>
        <v>0</v>
      </c>
      <c r="AM57" s="917">
        <f t="shared" si="26"/>
        <v>0</v>
      </c>
      <c r="AN57" s="917">
        <f t="shared" si="26"/>
        <v>0</v>
      </c>
      <c r="AO57" s="917">
        <f t="shared" si="26"/>
        <v>0</v>
      </c>
      <c r="AP57" s="917">
        <f t="shared" si="27"/>
        <v>0</v>
      </c>
      <c r="AR57" s="917">
        <f t="shared" si="38"/>
        <v>0</v>
      </c>
      <c r="AS57" s="917">
        <f t="shared" si="28"/>
        <v>0</v>
      </c>
      <c r="AT57" s="917">
        <f t="shared" si="29"/>
        <v>0</v>
      </c>
      <c r="AU57" s="917">
        <f t="shared" si="30"/>
        <v>0</v>
      </c>
      <c r="AV57" s="917">
        <f t="shared" si="31"/>
        <v>0</v>
      </c>
      <c r="AW57" s="917">
        <f t="shared" si="32"/>
        <v>0</v>
      </c>
      <c r="AX57" s="917">
        <f t="shared" si="33"/>
        <v>0</v>
      </c>
      <c r="AY57" s="917">
        <f t="shared" si="34"/>
        <v>0</v>
      </c>
    </row>
    <row r="58" spans="1:63" hidden="1">
      <c r="A58" s="895" t="s">
        <v>234</v>
      </c>
      <c r="B58" s="921">
        <v>5</v>
      </c>
      <c r="C58" s="920">
        <v>2203</v>
      </c>
      <c r="D58" s="920" t="s">
        <v>318</v>
      </c>
      <c r="E58" s="919" t="s">
        <v>319</v>
      </c>
      <c r="F58" s="921" t="s">
        <v>324</v>
      </c>
      <c r="G58" s="940">
        <v>0</v>
      </c>
      <c r="H58" s="940">
        <v>0</v>
      </c>
      <c r="I58" s="923">
        <f t="shared" si="23"/>
        <v>0</v>
      </c>
      <c r="J58" s="922"/>
      <c r="K58" s="924">
        <f t="shared" si="35"/>
        <v>0</v>
      </c>
      <c r="O58" s="917">
        <v>5</v>
      </c>
      <c r="P58" s="925">
        <v>2203</v>
      </c>
      <c r="Q58" s="925" t="s">
        <v>9</v>
      </c>
      <c r="R58" s="925">
        <v>2203</v>
      </c>
      <c r="S58" s="925" t="s">
        <v>324</v>
      </c>
      <c r="T58" s="951">
        <v>0</v>
      </c>
      <c r="U58" s="952">
        <v>867.2</v>
      </c>
      <c r="V58" s="952">
        <v>0</v>
      </c>
      <c r="W58" s="952">
        <v>0</v>
      </c>
      <c r="X58" s="952">
        <v>1000</v>
      </c>
      <c r="Y58" s="952">
        <v>0</v>
      </c>
      <c r="Z58" s="929">
        <f t="shared" si="39"/>
        <v>1867.2</v>
      </c>
      <c r="AB58" s="917">
        <f t="shared" si="36"/>
        <v>0</v>
      </c>
      <c r="AC58" s="917">
        <f t="shared" si="24"/>
        <v>0</v>
      </c>
      <c r="AD58" s="917">
        <f t="shared" si="24"/>
        <v>0</v>
      </c>
      <c r="AE58" s="917">
        <f t="shared" si="24"/>
        <v>0</v>
      </c>
      <c r="AF58" s="917">
        <f t="shared" si="24"/>
        <v>0</v>
      </c>
      <c r="AG58" s="917">
        <f t="shared" si="24"/>
        <v>0</v>
      </c>
      <c r="AH58" s="917">
        <f t="shared" si="25"/>
        <v>0</v>
      </c>
      <c r="AJ58" s="917">
        <f t="shared" si="37"/>
        <v>0</v>
      </c>
      <c r="AK58" s="917">
        <f t="shared" si="26"/>
        <v>0</v>
      </c>
      <c r="AL58" s="917">
        <f t="shared" si="26"/>
        <v>0</v>
      </c>
      <c r="AM58" s="917">
        <f t="shared" si="26"/>
        <v>0</v>
      </c>
      <c r="AN58" s="917">
        <f t="shared" si="26"/>
        <v>0</v>
      </c>
      <c r="AO58" s="917">
        <f t="shared" si="26"/>
        <v>0</v>
      </c>
      <c r="AP58" s="917">
        <f t="shared" si="27"/>
        <v>0</v>
      </c>
      <c r="AR58" s="917">
        <f t="shared" si="38"/>
        <v>0</v>
      </c>
      <c r="AS58" s="917">
        <f t="shared" si="28"/>
        <v>0</v>
      </c>
      <c r="AT58" s="917">
        <f t="shared" si="29"/>
        <v>0</v>
      </c>
      <c r="AU58" s="917">
        <f t="shared" si="30"/>
        <v>0</v>
      </c>
      <c r="AV58" s="917">
        <f t="shared" si="31"/>
        <v>0</v>
      </c>
      <c r="AW58" s="917">
        <f t="shared" si="32"/>
        <v>0</v>
      </c>
      <c r="AX58" s="917">
        <f t="shared" si="33"/>
        <v>0</v>
      </c>
      <c r="AY58" s="917">
        <f t="shared" si="34"/>
        <v>0</v>
      </c>
    </row>
    <row r="59" spans="1:63" hidden="1">
      <c r="A59" s="895" t="s">
        <v>236</v>
      </c>
      <c r="B59" s="921">
        <v>6</v>
      </c>
      <c r="C59" s="920">
        <v>2203</v>
      </c>
      <c r="D59" s="920" t="s">
        <v>318</v>
      </c>
      <c r="E59" s="919" t="s">
        <v>319</v>
      </c>
      <c r="F59" s="921" t="s">
        <v>325</v>
      </c>
      <c r="G59" s="940">
        <v>0</v>
      </c>
      <c r="H59" s="940">
        <v>0</v>
      </c>
      <c r="I59" s="923">
        <f t="shared" si="23"/>
        <v>0</v>
      </c>
      <c r="J59" s="922"/>
      <c r="K59" s="924">
        <f t="shared" si="35"/>
        <v>0</v>
      </c>
      <c r="O59" s="917">
        <v>6</v>
      </c>
      <c r="P59" s="925">
        <v>2203</v>
      </c>
      <c r="Q59" s="925" t="s">
        <v>9</v>
      </c>
      <c r="R59" s="925">
        <v>2203</v>
      </c>
      <c r="S59" s="925" t="s">
        <v>325</v>
      </c>
      <c r="T59" s="951">
        <v>0</v>
      </c>
      <c r="U59" s="952">
        <v>867.2</v>
      </c>
      <c r="V59" s="952">
        <v>0</v>
      </c>
      <c r="W59" s="952">
        <v>0</v>
      </c>
      <c r="X59" s="952">
        <v>1000</v>
      </c>
      <c r="Y59" s="952">
        <v>0</v>
      </c>
      <c r="Z59" s="929">
        <f t="shared" si="39"/>
        <v>1867.2</v>
      </c>
      <c r="AB59" s="917">
        <f t="shared" si="36"/>
        <v>0</v>
      </c>
      <c r="AC59" s="917">
        <f t="shared" si="24"/>
        <v>0</v>
      </c>
      <c r="AD59" s="917">
        <f t="shared" si="24"/>
        <v>0</v>
      </c>
      <c r="AE59" s="917">
        <f t="shared" si="24"/>
        <v>0</v>
      </c>
      <c r="AF59" s="917">
        <f t="shared" si="24"/>
        <v>0</v>
      </c>
      <c r="AG59" s="917">
        <f t="shared" si="24"/>
        <v>0</v>
      </c>
      <c r="AH59" s="917">
        <f t="shared" si="25"/>
        <v>0</v>
      </c>
      <c r="AJ59" s="917">
        <f t="shared" si="37"/>
        <v>0</v>
      </c>
      <c r="AK59" s="917">
        <f t="shared" si="26"/>
        <v>0</v>
      </c>
      <c r="AL59" s="917">
        <f t="shared" si="26"/>
        <v>0</v>
      </c>
      <c r="AM59" s="917">
        <f t="shared" si="26"/>
        <v>0</v>
      </c>
      <c r="AN59" s="917">
        <f t="shared" si="26"/>
        <v>0</v>
      </c>
      <c r="AO59" s="917">
        <f t="shared" si="26"/>
        <v>0</v>
      </c>
      <c r="AP59" s="917">
        <f t="shared" si="27"/>
        <v>0</v>
      </c>
      <c r="AR59" s="917">
        <f t="shared" si="38"/>
        <v>0</v>
      </c>
      <c r="AS59" s="917">
        <f t="shared" si="28"/>
        <v>0</v>
      </c>
      <c r="AT59" s="917">
        <f t="shared" si="29"/>
        <v>0</v>
      </c>
      <c r="AU59" s="917">
        <f t="shared" si="30"/>
        <v>0</v>
      </c>
      <c r="AV59" s="917">
        <f t="shared" si="31"/>
        <v>0</v>
      </c>
      <c r="AW59" s="917">
        <f t="shared" si="32"/>
        <v>0</v>
      </c>
      <c r="AX59" s="917">
        <f t="shared" si="33"/>
        <v>0</v>
      </c>
      <c r="AY59" s="917">
        <f t="shared" si="34"/>
        <v>0</v>
      </c>
    </row>
    <row r="60" spans="1:63" hidden="1">
      <c r="A60" s="895" t="s">
        <v>238</v>
      </c>
      <c r="B60" s="921">
        <v>7</v>
      </c>
      <c r="C60" s="920">
        <v>2203</v>
      </c>
      <c r="D60" s="920" t="s">
        <v>318</v>
      </c>
      <c r="E60" s="919" t="s">
        <v>319</v>
      </c>
      <c r="F60" s="953" t="s">
        <v>326</v>
      </c>
      <c r="G60" s="940">
        <v>0</v>
      </c>
      <c r="H60" s="940">
        <v>0</v>
      </c>
      <c r="I60" s="923">
        <f t="shared" si="23"/>
        <v>0</v>
      </c>
      <c r="J60" s="922"/>
      <c r="K60" s="924">
        <f t="shared" si="35"/>
        <v>0</v>
      </c>
      <c r="O60" s="917">
        <v>7</v>
      </c>
      <c r="P60" s="925">
        <v>2203</v>
      </c>
      <c r="Q60" s="925" t="s">
        <v>9</v>
      </c>
      <c r="R60" s="925">
        <v>2203</v>
      </c>
      <c r="S60" s="925" t="s">
        <v>326</v>
      </c>
      <c r="T60" s="951">
        <v>0</v>
      </c>
      <c r="U60" s="952">
        <v>586.9</v>
      </c>
      <c r="V60" s="952">
        <v>0</v>
      </c>
      <c r="W60" s="952">
        <v>0</v>
      </c>
      <c r="X60" s="952">
        <v>973</v>
      </c>
      <c r="Y60" s="952">
        <v>0</v>
      </c>
      <c r="Z60" s="929">
        <f>SUM(T60:Y60)</f>
        <v>1559.9</v>
      </c>
      <c r="AB60" s="917">
        <f t="shared" si="36"/>
        <v>0</v>
      </c>
      <c r="AC60" s="917">
        <f t="shared" si="24"/>
        <v>0</v>
      </c>
      <c r="AD60" s="917">
        <f t="shared" si="24"/>
        <v>0</v>
      </c>
      <c r="AE60" s="917">
        <f t="shared" si="24"/>
        <v>0</v>
      </c>
      <c r="AF60" s="917">
        <f t="shared" si="24"/>
        <v>0</v>
      </c>
      <c r="AG60" s="917">
        <f t="shared" si="24"/>
        <v>0</v>
      </c>
      <c r="AH60" s="917">
        <f t="shared" si="25"/>
        <v>0</v>
      </c>
      <c r="AJ60" s="917">
        <f t="shared" si="37"/>
        <v>0</v>
      </c>
      <c r="AK60" s="917">
        <f t="shared" si="26"/>
        <v>0</v>
      </c>
      <c r="AL60" s="917">
        <f t="shared" si="26"/>
        <v>0</v>
      </c>
      <c r="AM60" s="917">
        <f t="shared" si="26"/>
        <v>0</v>
      </c>
      <c r="AN60" s="917">
        <f t="shared" si="26"/>
        <v>0</v>
      </c>
      <c r="AO60" s="917">
        <f t="shared" si="26"/>
        <v>0</v>
      </c>
      <c r="AP60" s="917">
        <f t="shared" si="27"/>
        <v>0</v>
      </c>
      <c r="AR60" s="917">
        <f t="shared" si="38"/>
        <v>0</v>
      </c>
      <c r="AS60" s="917">
        <f t="shared" si="28"/>
        <v>0</v>
      </c>
      <c r="AT60" s="917">
        <f t="shared" si="29"/>
        <v>0</v>
      </c>
      <c r="AU60" s="917">
        <f t="shared" si="30"/>
        <v>0</v>
      </c>
      <c r="AV60" s="917">
        <f t="shared" si="31"/>
        <v>0</v>
      </c>
      <c r="AW60" s="917">
        <f t="shared" si="32"/>
        <v>0</v>
      </c>
      <c r="AX60" s="917">
        <f t="shared" si="33"/>
        <v>0</v>
      </c>
      <c r="AY60" s="917">
        <f t="shared" si="34"/>
        <v>0</v>
      </c>
    </row>
    <row r="61" spans="1:63" hidden="1">
      <c r="A61" s="895" t="s">
        <v>240</v>
      </c>
      <c r="B61" s="921">
        <v>8</v>
      </c>
      <c r="C61" s="920">
        <v>2203</v>
      </c>
      <c r="D61" s="920" t="s">
        <v>318</v>
      </c>
      <c r="E61" s="919" t="s">
        <v>319</v>
      </c>
      <c r="F61" s="953" t="s">
        <v>327</v>
      </c>
      <c r="G61" s="940">
        <v>0</v>
      </c>
      <c r="H61" s="940">
        <v>0</v>
      </c>
      <c r="I61" s="923">
        <f t="shared" si="23"/>
        <v>0</v>
      </c>
      <c r="J61" s="922"/>
      <c r="K61" s="924">
        <f t="shared" si="35"/>
        <v>0</v>
      </c>
      <c r="O61" s="917">
        <v>8</v>
      </c>
      <c r="P61" s="925">
        <v>2203</v>
      </c>
      <c r="Q61" s="925" t="s">
        <v>9</v>
      </c>
      <c r="R61" s="925">
        <v>2203</v>
      </c>
      <c r="S61" s="925" t="s">
        <v>327</v>
      </c>
      <c r="T61" s="951">
        <v>0</v>
      </c>
      <c r="U61" s="952">
        <v>586.9</v>
      </c>
      <c r="V61" s="952">
        <v>0</v>
      </c>
      <c r="W61" s="952">
        <v>0</v>
      </c>
      <c r="X61" s="952">
        <v>968</v>
      </c>
      <c r="Y61" s="952">
        <v>0</v>
      </c>
      <c r="Z61" s="929">
        <f>SUM(T61:Y61)</f>
        <v>1554.9</v>
      </c>
      <c r="AB61" s="917">
        <f t="shared" si="36"/>
        <v>0</v>
      </c>
      <c r="AC61" s="917">
        <f t="shared" si="24"/>
        <v>0</v>
      </c>
      <c r="AD61" s="917">
        <f t="shared" si="24"/>
        <v>0</v>
      </c>
      <c r="AE61" s="917">
        <f t="shared" si="24"/>
        <v>0</v>
      </c>
      <c r="AF61" s="917">
        <f t="shared" si="24"/>
        <v>0</v>
      </c>
      <c r="AG61" s="917">
        <f t="shared" si="24"/>
        <v>0</v>
      </c>
      <c r="AH61" s="917">
        <f t="shared" si="25"/>
        <v>0</v>
      </c>
      <c r="AJ61" s="917">
        <f t="shared" si="37"/>
        <v>0</v>
      </c>
      <c r="AK61" s="917">
        <f t="shared" si="26"/>
        <v>0</v>
      </c>
      <c r="AL61" s="917">
        <f t="shared" si="26"/>
        <v>0</v>
      </c>
      <c r="AM61" s="917">
        <f t="shared" si="26"/>
        <v>0</v>
      </c>
      <c r="AN61" s="917">
        <f t="shared" si="26"/>
        <v>0</v>
      </c>
      <c r="AO61" s="917">
        <f t="shared" si="26"/>
        <v>0</v>
      </c>
      <c r="AP61" s="917">
        <f t="shared" si="27"/>
        <v>0</v>
      </c>
      <c r="AR61" s="917">
        <f t="shared" si="38"/>
        <v>0</v>
      </c>
      <c r="AS61" s="917">
        <f t="shared" si="28"/>
        <v>0</v>
      </c>
      <c r="AT61" s="917">
        <f t="shared" si="29"/>
        <v>0</v>
      </c>
      <c r="AU61" s="917">
        <f t="shared" si="30"/>
        <v>0</v>
      </c>
      <c r="AV61" s="917">
        <f t="shared" si="31"/>
        <v>0</v>
      </c>
      <c r="AW61" s="917">
        <f t="shared" si="32"/>
        <v>0</v>
      </c>
      <c r="AX61" s="917">
        <f t="shared" si="33"/>
        <v>0</v>
      </c>
      <c r="AY61" s="917">
        <f t="shared" si="34"/>
        <v>0</v>
      </c>
    </row>
    <row r="62" spans="1:63" hidden="1">
      <c r="A62" s="895" t="s">
        <v>242</v>
      </c>
      <c r="B62" s="921">
        <v>9</v>
      </c>
      <c r="C62" s="920">
        <v>2203</v>
      </c>
      <c r="D62" s="920" t="s">
        <v>318</v>
      </c>
      <c r="E62" s="919" t="s">
        <v>319</v>
      </c>
      <c r="F62" s="921" t="s">
        <v>328</v>
      </c>
      <c r="G62" s="940">
        <v>0</v>
      </c>
      <c r="H62" s="940">
        <v>0</v>
      </c>
      <c r="I62" s="923">
        <f t="shared" si="23"/>
        <v>0</v>
      </c>
      <c r="J62" s="922"/>
      <c r="K62" s="924">
        <f t="shared" si="35"/>
        <v>0</v>
      </c>
      <c r="O62" s="917">
        <v>9</v>
      </c>
      <c r="P62" s="925">
        <v>2203</v>
      </c>
      <c r="Q62" s="925" t="s">
        <v>9</v>
      </c>
      <c r="R62" s="925">
        <v>2203</v>
      </c>
      <c r="S62" s="925" t="s">
        <v>328</v>
      </c>
      <c r="T62" s="951">
        <v>0</v>
      </c>
      <c r="U62" s="952">
        <v>1983.6</v>
      </c>
      <c r="V62" s="952">
        <v>0</v>
      </c>
      <c r="W62" s="952">
        <v>0</v>
      </c>
      <c r="X62" s="952">
        <v>602</v>
      </c>
      <c r="Y62" s="952">
        <v>0</v>
      </c>
      <c r="Z62" s="929">
        <f>SUM(T62:Y62)</f>
        <v>2585.6</v>
      </c>
      <c r="AB62" s="917">
        <f t="shared" si="36"/>
        <v>0</v>
      </c>
      <c r="AC62" s="917">
        <f t="shared" si="24"/>
        <v>0</v>
      </c>
      <c r="AD62" s="917">
        <f t="shared" si="24"/>
        <v>0</v>
      </c>
      <c r="AE62" s="917">
        <f t="shared" si="24"/>
        <v>0</v>
      </c>
      <c r="AF62" s="917">
        <f t="shared" si="24"/>
        <v>0</v>
      </c>
      <c r="AG62" s="917">
        <f t="shared" si="24"/>
        <v>0</v>
      </c>
      <c r="AH62" s="917">
        <f t="shared" si="25"/>
        <v>0</v>
      </c>
      <c r="AJ62" s="917">
        <f t="shared" si="37"/>
        <v>0</v>
      </c>
      <c r="AK62" s="917">
        <f t="shared" si="26"/>
        <v>0</v>
      </c>
      <c r="AL62" s="917">
        <f t="shared" si="26"/>
        <v>0</v>
      </c>
      <c r="AM62" s="917">
        <f t="shared" si="26"/>
        <v>0</v>
      </c>
      <c r="AN62" s="917">
        <f t="shared" si="26"/>
        <v>0</v>
      </c>
      <c r="AO62" s="917">
        <f t="shared" si="26"/>
        <v>0</v>
      </c>
      <c r="AP62" s="917">
        <f t="shared" si="27"/>
        <v>0</v>
      </c>
      <c r="AR62" s="917">
        <f t="shared" si="38"/>
        <v>0</v>
      </c>
      <c r="AS62" s="917">
        <f t="shared" si="28"/>
        <v>0</v>
      </c>
      <c r="AT62" s="917">
        <f t="shared" si="29"/>
        <v>0</v>
      </c>
      <c r="AU62" s="917">
        <f t="shared" si="30"/>
        <v>0</v>
      </c>
      <c r="AV62" s="917">
        <f t="shared" si="31"/>
        <v>0</v>
      </c>
      <c r="AW62" s="917">
        <f t="shared" si="32"/>
        <v>0</v>
      </c>
      <c r="AX62" s="917">
        <f t="shared" si="33"/>
        <v>0</v>
      </c>
      <c r="AY62" s="917">
        <f t="shared" si="34"/>
        <v>0</v>
      </c>
    </row>
    <row r="63" spans="1:63" hidden="1">
      <c r="A63" s="895" t="s">
        <v>244</v>
      </c>
      <c r="B63" s="921">
        <v>10</v>
      </c>
      <c r="C63" s="920">
        <v>2203</v>
      </c>
      <c r="D63" s="920" t="s">
        <v>318</v>
      </c>
      <c r="E63" s="919" t="s">
        <v>319</v>
      </c>
      <c r="F63" s="953" t="s">
        <v>329</v>
      </c>
      <c r="G63" s="940">
        <v>0</v>
      </c>
      <c r="H63" s="940">
        <v>0</v>
      </c>
      <c r="I63" s="923">
        <f t="shared" si="23"/>
        <v>0</v>
      </c>
      <c r="J63" s="922"/>
      <c r="K63" s="924">
        <f t="shared" si="35"/>
        <v>0</v>
      </c>
      <c r="O63" s="917">
        <v>10</v>
      </c>
      <c r="P63" s="925">
        <v>2203</v>
      </c>
      <c r="Q63" s="925" t="s">
        <v>9</v>
      </c>
      <c r="R63" s="925">
        <v>2203</v>
      </c>
      <c r="S63" s="925" t="s">
        <v>329</v>
      </c>
      <c r="T63" s="951">
        <v>0</v>
      </c>
      <c r="U63" s="952">
        <v>1414.9</v>
      </c>
      <c r="V63" s="952">
        <v>0</v>
      </c>
      <c r="W63" s="952">
        <v>0</v>
      </c>
      <c r="X63" s="952">
        <v>1051</v>
      </c>
      <c r="Y63" s="952">
        <v>0</v>
      </c>
      <c r="Z63" s="929">
        <f t="shared" si="39"/>
        <v>2465.9</v>
      </c>
      <c r="AB63" s="917">
        <f t="shared" si="36"/>
        <v>0</v>
      </c>
      <c r="AC63" s="917">
        <f t="shared" si="24"/>
        <v>0</v>
      </c>
      <c r="AD63" s="917">
        <f t="shared" si="24"/>
        <v>0</v>
      </c>
      <c r="AE63" s="917">
        <f t="shared" si="24"/>
        <v>0</v>
      </c>
      <c r="AF63" s="917">
        <f t="shared" si="24"/>
        <v>0</v>
      </c>
      <c r="AG63" s="917">
        <f t="shared" si="24"/>
        <v>0</v>
      </c>
      <c r="AH63" s="917">
        <f t="shared" si="25"/>
        <v>0</v>
      </c>
      <c r="AJ63" s="917">
        <f t="shared" si="37"/>
        <v>0</v>
      </c>
      <c r="AK63" s="917">
        <f t="shared" si="26"/>
        <v>0</v>
      </c>
      <c r="AL63" s="917">
        <f t="shared" si="26"/>
        <v>0</v>
      </c>
      <c r="AM63" s="917">
        <f t="shared" si="26"/>
        <v>0</v>
      </c>
      <c r="AN63" s="917">
        <f t="shared" si="26"/>
        <v>0</v>
      </c>
      <c r="AO63" s="917">
        <f t="shared" si="26"/>
        <v>0</v>
      </c>
      <c r="AP63" s="917">
        <f t="shared" si="27"/>
        <v>0</v>
      </c>
      <c r="AR63" s="917">
        <f t="shared" si="38"/>
        <v>0</v>
      </c>
      <c r="AS63" s="917">
        <f t="shared" si="28"/>
        <v>0</v>
      </c>
      <c r="AT63" s="917">
        <f t="shared" si="29"/>
        <v>0</v>
      </c>
      <c r="AU63" s="917">
        <f t="shared" si="30"/>
        <v>0</v>
      </c>
      <c r="AV63" s="917">
        <f t="shared" si="31"/>
        <v>0</v>
      </c>
      <c r="AW63" s="917">
        <f t="shared" si="32"/>
        <v>0</v>
      </c>
      <c r="AX63" s="917">
        <f t="shared" si="33"/>
        <v>0</v>
      </c>
      <c r="AY63" s="917">
        <f t="shared" si="34"/>
        <v>0</v>
      </c>
    </row>
    <row r="64" spans="1:63" hidden="1">
      <c r="A64" s="895" t="s">
        <v>246</v>
      </c>
      <c r="B64" s="921">
        <v>11</v>
      </c>
      <c r="C64" s="920">
        <v>2203</v>
      </c>
      <c r="D64" s="920" t="s">
        <v>318</v>
      </c>
      <c r="E64" s="919" t="s">
        <v>319</v>
      </c>
      <c r="F64" s="953" t="s">
        <v>330</v>
      </c>
      <c r="G64" s="940">
        <v>0</v>
      </c>
      <c r="H64" s="940">
        <v>0</v>
      </c>
      <c r="I64" s="923">
        <f t="shared" si="23"/>
        <v>0</v>
      </c>
      <c r="J64" s="922"/>
      <c r="K64" s="924">
        <f t="shared" si="35"/>
        <v>0</v>
      </c>
      <c r="O64" s="917">
        <v>11</v>
      </c>
      <c r="P64" s="925">
        <v>2203</v>
      </c>
      <c r="Q64" s="925" t="s">
        <v>9</v>
      </c>
      <c r="R64" s="925">
        <v>2203</v>
      </c>
      <c r="S64" s="925" t="s">
        <v>330</v>
      </c>
      <c r="T64" s="951">
        <v>0</v>
      </c>
      <c r="U64" s="952">
        <v>1408.1</v>
      </c>
      <c r="V64" s="952">
        <v>0</v>
      </c>
      <c r="W64" s="952">
        <v>0</v>
      </c>
      <c r="X64" s="952">
        <v>1051</v>
      </c>
      <c r="Y64" s="952">
        <v>0</v>
      </c>
      <c r="Z64" s="929">
        <f t="shared" si="39"/>
        <v>2459.1</v>
      </c>
      <c r="AB64" s="917">
        <f t="shared" si="36"/>
        <v>0</v>
      </c>
      <c r="AC64" s="917">
        <f t="shared" si="24"/>
        <v>0</v>
      </c>
      <c r="AD64" s="917">
        <f t="shared" si="24"/>
        <v>0</v>
      </c>
      <c r="AE64" s="917">
        <f t="shared" si="24"/>
        <v>0</v>
      </c>
      <c r="AF64" s="917">
        <f t="shared" si="24"/>
        <v>0</v>
      </c>
      <c r="AG64" s="917">
        <f t="shared" si="24"/>
        <v>0</v>
      </c>
      <c r="AH64" s="917">
        <f t="shared" si="25"/>
        <v>0</v>
      </c>
      <c r="AJ64" s="917">
        <f t="shared" si="37"/>
        <v>0</v>
      </c>
      <c r="AK64" s="917">
        <f t="shared" si="26"/>
        <v>0</v>
      </c>
      <c r="AL64" s="917">
        <f t="shared" si="26"/>
        <v>0</v>
      </c>
      <c r="AM64" s="917">
        <f t="shared" si="26"/>
        <v>0</v>
      </c>
      <c r="AN64" s="917">
        <f t="shared" si="26"/>
        <v>0</v>
      </c>
      <c r="AO64" s="917">
        <f t="shared" si="26"/>
        <v>0</v>
      </c>
      <c r="AP64" s="917">
        <f t="shared" si="27"/>
        <v>0</v>
      </c>
      <c r="AR64" s="917">
        <f t="shared" si="38"/>
        <v>0</v>
      </c>
      <c r="AS64" s="917">
        <f t="shared" si="28"/>
        <v>0</v>
      </c>
      <c r="AT64" s="917">
        <f t="shared" si="29"/>
        <v>0</v>
      </c>
      <c r="AU64" s="917">
        <f t="shared" si="30"/>
        <v>0</v>
      </c>
      <c r="AV64" s="917">
        <f t="shared" si="31"/>
        <v>0</v>
      </c>
      <c r="AW64" s="917">
        <f t="shared" si="32"/>
        <v>0</v>
      </c>
      <c r="AX64" s="917">
        <f t="shared" si="33"/>
        <v>0</v>
      </c>
      <c r="AY64" s="917">
        <f t="shared" si="34"/>
        <v>0</v>
      </c>
    </row>
    <row r="65" spans="1:51" hidden="1">
      <c r="A65" s="895" t="s">
        <v>248</v>
      </c>
      <c r="B65" s="921">
        <v>12</v>
      </c>
      <c r="C65" s="920">
        <v>2203</v>
      </c>
      <c r="D65" s="920" t="s">
        <v>318</v>
      </c>
      <c r="E65" s="919" t="s">
        <v>319</v>
      </c>
      <c r="F65" s="917" t="s">
        <v>331</v>
      </c>
      <c r="G65" s="940">
        <v>0</v>
      </c>
      <c r="H65" s="940">
        <v>0</v>
      </c>
      <c r="I65" s="923">
        <f t="shared" si="23"/>
        <v>0</v>
      </c>
      <c r="J65" s="922"/>
      <c r="K65" s="924">
        <f t="shared" si="35"/>
        <v>0</v>
      </c>
      <c r="O65" s="917">
        <v>12</v>
      </c>
      <c r="P65" s="925">
        <v>2203</v>
      </c>
      <c r="Q65" s="925" t="s">
        <v>9</v>
      </c>
      <c r="R65" s="925">
        <v>2203</v>
      </c>
      <c r="S65" s="925" t="s">
        <v>331</v>
      </c>
      <c r="T65" s="951">
        <v>0</v>
      </c>
      <c r="U65" s="952">
        <v>71.099999999999994</v>
      </c>
      <c r="V65" s="952">
        <v>0</v>
      </c>
      <c r="W65" s="952">
        <v>0</v>
      </c>
      <c r="X65" s="952">
        <v>197</v>
      </c>
      <c r="Y65" s="952">
        <v>0</v>
      </c>
      <c r="Z65" s="929">
        <f t="shared" si="39"/>
        <v>268.10000000000002</v>
      </c>
      <c r="AB65" s="917">
        <f t="shared" si="36"/>
        <v>0</v>
      </c>
      <c r="AC65" s="917">
        <f t="shared" si="24"/>
        <v>0</v>
      </c>
      <c r="AD65" s="917">
        <f t="shared" si="24"/>
        <v>0</v>
      </c>
      <c r="AE65" s="917">
        <f t="shared" si="24"/>
        <v>0</v>
      </c>
      <c r="AF65" s="917">
        <f t="shared" si="24"/>
        <v>0</v>
      </c>
      <c r="AG65" s="917">
        <f t="shared" si="24"/>
        <v>0</v>
      </c>
      <c r="AH65" s="917">
        <f t="shared" si="25"/>
        <v>0</v>
      </c>
      <c r="AJ65" s="917">
        <f t="shared" si="37"/>
        <v>0</v>
      </c>
      <c r="AK65" s="917">
        <f t="shared" si="26"/>
        <v>0</v>
      </c>
      <c r="AL65" s="917">
        <f t="shared" si="26"/>
        <v>0</v>
      </c>
      <c r="AM65" s="917">
        <f t="shared" si="26"/>
        <v>0</v>
      </c>
      <c r="AN65" s="917">
        <f t="shared" si="26"/>
        <v>0</v>
      </c>
      <c r="AO65" s="917">
        <f t="shared" si="26"/>
        <v>0</v>
      </c>
      <c r="AP65" s="917">
        <f t="shared" si="27"/>
        <v>0</v>
      </c>
      <c r="AR65" s="917">
        <f t="shared" si="38"/>
        <v>0</v>
      </c>
      <c r="AS65" s="917">
        <f t="shared" si="28"/>
        <v>0</v>
      </c>
      <c r="AT65" s="917">
        <f t="shared" si="29"/>
        <v>0</v>
      </c>
      <c r="AU65" s="917">
        <f t="shared" si="30"/>
        <v>0</v>
      </c>
      <c r="AV65" s="917">
        <f t="shared" si="31"/>
        <v>0</v>
      </c>
      <c r="AW65" s="917">
        <f t="shared" si="32"/>
        <v>0</v>
      </c>
      <c r="AX65" s="917">
        <f t="shared" si="33"/>
        <v>0</v>
      </c>
      <c r="AY65" s="917">
        <f t="shared" si="34"/>
        <v>0</v>
      </c>
    </row>
    <row r="66" spans="1:51" hidden="1">
      <c r="A66" s="895" t="s">
        <v>250</v>
      </c>
      <c r="B66" s="921">
        <v>13</v>
      </c>
      <c r="C66" s="920">
        <v>2203</v>
      </c>
      <c r="D66" s="920" t="s">
        <v>318</v>
      </c>
      <c r="E66" s="919" t="s">
        <v>319</v>
      </c>
      <c r="F66" s="921" t="s">
        <v>332</v>
      </c>
      <c r="G66" s="940">
        <v>0</v>
      </c>
      <c r="H66" s="940">
        <v>0</v>
      </c>
      <c r="I66" s="923">
        <f t="shared" si="23"/>
        <v>0</v>
      </c>
      <c r="J66" s="922"/>
      <c r="K66" s="924">
        <f t="shared" si="35"/>
        <v>0</v>
      </c>
      <c r="O66" s="917">
        <v>13</v>
      </c>
      <c r="P66" s="925">
        <v>2203</v>
      </c>
      <c r="Q66" s="925" t="s">
        <v>9</v>
      </c>
      <c r="R66" s="925">
        <v>2203</v>
      </c>
      <c r="S66" s="925" t="s">
        <v>332</v>
      </c>
      <c r="T66" s="951">
        <v>0</v>
      </c>
      <c r="U66" s="952">
        <v>216.6</v>
      </c>
      <c r="V66" s="952">
        <v>0</v>
      </c>
      <c r="W66" s="952">
        <v>0</v>
      </c>
      <c r="X66" s="952">
        <v>157</v>
      </c>
      <c r="Y66" s="952">
        <v>0</v>
      </c>
      <c r="Z66" s="929">
        <f t="shared" si="39"/>
        <v>373.6</v>
      </c>
      <c r="AB66" s="917">
        <f t="shared" si="36"/>
        <v>0</v>
      </c>
      <c r="AC66" s="917">
        <f t="shared" si="24"/>
        <v>0</v>
      </c>
      <c r="AD66" s="917">
        <f t="shared" si="24"/>
        <v>0</v>
      </c>
      <c r="AE66" s="917">
        <f t="shared" si="24"/>
        <v>0</v>
      </c>
      <c r="AF66" s="917">
        <f t="shared" si="24"/>
        <v>0</v>
      </c>
      <c r="AG66" s="917">
        <f t="shared" si="24"/>
        <v>0</v>
      </c>
      <c r="AH66" s="917">
        <f t="shared" si="25"/>
        <v>0</v>
      </c>
      <c r="AJ66" s="917">
        <f t="shared" si="37"/>
        <v>0</v>
      </c>
      <c r="AK66" s="917">
        <f t="shared" si="26"/>
        <v>0</v>
      </c>
      <c r="AL66" s="917">
        <f t="shared" si="26"/>
        <v>0</v>
      </c>
      <c r="AM66" s="917">
        <f t="shared" si="26"/>
        <v>0</v>
      </c>
      <c r="AN66" s="917">
        <f t="shared" si="26"/>
        <v>0</v>
      </c>
      <c r="AO66" s="917">
        <f t="shared" si="26"/>
        <v>0</v>
      </c>
      <c r="AP66" s="917">
        <f t="shared" si="27"/>
        <v>0</v>
      </c>
      <c r="AR66" s="917">
        <f t="shared" si="38"/>
        <v>0</v>
      </c>
      <c r="AS66" s="917">
        <f t="shared" si="28"/>
        <v>0</v>
      </c>
      <c r="AT66" s="917">
        <f t="shared" si="29"/>
        <v>0</v>
      </c>
      <c r="AU66" s="917">
        <f t="shared" si="30"/>
        <v>0</v>
      </c>
      <c r="AV66" s="917">
        <f t="shared" si="31"/>
        <v>0</v>
      </c>
      <c r="AW66" s="917">
        <f t="shared" si="32"/>
        <v>0</v>
      </c>
      <c r="AX66" s="917">
        <f t="shared" si="33"/>
        <v>0</v>
      </c>
      <c r="AY66" s="917">
        <f t="shared" si="34"/>
        <v>0</v>
      </c>
    </row>
    <row r="67" spans="1:51" hidden="1">
      <c r="A67" s="895" t="s">
        <v>252</v>
      </c>
      <c r="B67" s="921">
        <v>14</v>
      </c>
      <c r="C67" s="920">
        <v>2203</v>
      </c>
      <c r="D67" s="920" t="s">
        <v>318</v>
      </c>
      <c r="E67" s="919" t="s">
        <v>319</v>
      </c>
      <c r="F67" s="921" t="s">
        <v>333</v>
      </c>
      <c r="G67" s="940">
        <v>0</v>
      </c>
      <c r="H67" s="940">
        <v>0</v>
      </c>
      <c r="I67" s="923">
        <f t="shared" si="23"/>
        <v>0</v>
      </c>
      <c r="J67" s="922"/>
      <c r="K67" s="924">
        <f t="shared" si="35"/>
        <v>0</v>
      </c>
      <c r="O67" s="917">
        <v>14</v>
      </c>
      <c r="P67" s="925">
        <v>2203</v>
      </c>
      <c r="Q67" s="925" t="s">
        <v>9</v>
      </c>
      <c r="R67" s="925">
        <v>2203</v>
      </c>
      <c r="S67" s="925" t="s">
        <v>333</v>
      </c>
      <c r="T67" s="951">
        <v>0</v>
      </c>
      <c r="U67" s="952">
        <v>216.6</v>
      </c>
      <c r="V67" s="952">
        <v>0</v>
      </c>
      <c r="W67" s="952">
        <v>0</v>
      </c>
      <c r="X67" s="952">
        <v>121</v>
      </c>
      <c r="Y67" s="952">
        <v>0</v>
      </c>
      <c r="Z67" s="929">
        <f t="shared" si="39"/>
        <v>337.6</v>
      </c>
      <c r="AB67" s="917">
        <f t="shared" si="36"/>
        <v>0</v>
      </c>
      <c r="AC67" s="917">
        <f t="shared" si="24"/>
        <v>0</v>
      </c>
      <c r="AD67" s="917">
        <f t="shared" si="24"/>
        <v>0</v>
      </c>
      <c r="AE67" s="917">
        <f t="shared" si="24"/>
        <v>0</v>
      </c>
      <c r="AF67" s="917">
        <f t="shared" si="24"/>
        <v>0</v>
      </c>
      <c r="AG67" s="917">
        <f t="shared" si="24"/>
        <v>0</v>
      </c>
      <c r="AH67" s="917">
        <f t="shared" si="25"/>
        <v>0</v>
      </c>
      <c r="AJ67" s="917">
        <f t="shared" si="37"/>
        <v>0</v>
      </c>
      <c r="AK67" s="917">
        <f t="shared" si="26"/>
        <v>0</v>
      </c>
      <c r="AL67" s="917">
        <f t="shared" si="26"/>
        <v>0</v>
      </c>
      <c r="AM67" s="917">
        <f t="shared" si="26"/>
        <v>0</v>
      </c>
      <c r="AN67" s="917">
        <f t="shared" si="26"/>
        <v>0</v>
      </c>
      <c r="AO67" s="917">
        <f t="shared" si="26"/>
        <v>0</v>
      </c>
      <c r="AP67" s="917">
        <f t="shared" si="27"/>
        <v>0</v>
      </c>
      <c r="AR67" s="917">
        <f t="shared" si="38"/>
        <v>0</v>
      </c>
      <c r="AS67" s="917">
        <f t="shared" si="28"/>
        <v>0</v>
      </c>
      <c r="AT67" s="917">
        <f t="shared" si="29"/>
        <v>0</v>
      </c>
      <c r="AU67" s="917">
        <f t="shared" si="30"/>
        <v>0</v>
      </c>
      <c r="AV67" s="917">
        <f t="shared" si="31"/>
        <v>0</v>
      </c>
      <c r="AW67" s="917">
        <f t="shared" si="32"/>
        <v>0</v>
      </c>
      <c r="AX67" s="917">
        <f t="shared" si="33"/>
        <v>0</v>
      </c>
      <c r="AY67" s="917">
        <f t="shared" si="34"/>
        <v>0</v>
      </c>
    </row>
    <row r="68" spans="1:51" hidden="1">
      <c r="A68" s="895" t="s">
        <v>254</v>
      </c>
      <c r="B68" s="921">
        <v>15</v>
      </c>
      <c r="C68" s="920">
        <v>2203</v>
      </c>
      <c r="D68" s="920" t="s">
        <v>318</v>
      </c>
      <c r="E68" s="919" t="s">
        <v>319</v>
      </c>
      <c r="F68" s="921" t="s">
        <v>334</v>
      </c>
      <c r="G68" s="940">
        <v>0</v>
      </c>
      <c r="H68" s="940">
        <v>0</v>
      </c>
      <c r="I68" s="923">
        <f t="shared" si="23"/>
        <v>0</v>
      </c>
      <c r="J68" s="922"/>
      <c r="K68" s="924">
        <f t="shared" si="35"/>
        <v>0</v>
      </c>
      <c r="O68" s="917">
        <v>15</v>
      </c>
      <c r="P68" s="925">
        <v>2203</v>
      </c>
      <c r="Q68" s="925" t="s">
        <v>9</v>
      </c>
      <c r="R68" s="925">
        <v>2203</v>
      </c>
      <c r="S68" s="925" t="s">
        <v>334</v>
      </c>
      <c r="T68" s="951">
        <v>0</v>
      </c>
      <c r="U68" s="952">
        <v>54.2</v>
      </c>
      <c r="V68" s="952">
        <v>0</v>
      </c>
      <c r="W68" s="952">
        <v>0</v>
      </c>
      <c r="X68" s="952">
        <v>197</v>
      </c>
      <c r="Y68" s="952">
        <v>0</v>
      </c>
      <c r="Z68" s="929">
        <f t="shared" si="39"/>
        <v>251.2</v>
      </c>
      <c r="AB68" s="917">
        <f t="shared" si="36"/>
        <v>0</v>
      </c>
      <c r="AC68" s="917">
        <f t="shared" si="24"/>
        <v>0</v>
      </c>
      <c r="AD68" s="917">
        <f t="shared" si="24"/>
        <v>0</v>
      </c>
      <c r="AE68" s="917">
        <f t="shared" si="24"/>
        <v>0</v>
      </c>
      <c r="AF68" s="917">
        <f t="shared" si="24"/>
        <v>0</v>
      </c>
      <c r="AG68" s="917">
        <f t="shared" si="24"/>
        <v>0</v>
      </c>
      <c r="AH68" s="917">
        <f t="shared" si="25"/>
        <v>0</v>
      </c>
      <c r="AJ68" s="917">
        <f t="shared" si="37"/>
        <v>0</v>
      </c>
      <c r="AK68" s="917">
        <f t="shared" si="26"/>
        <v>0</v>
      </c>
      <c r="AL68" s="917">
        <f t="shared" si="26"/>
        <v>0</v>
      </c>
      <c r="AM68" s="917">
        <f t="shared" si="26"/>
        <v>0</v>
      </c>
      <c r="AN68" s="917">
        <f t="shared" si="26"/>
        <v>0</v>
      </c>
      <c r="AO68" s="917">
        <f t="shared" si="26"/>
        <v>0</v>
      </c>
      <c r="AP68" s="917">
        <f t="shared" si="27"/>
        <v>0</v>
      </c>
      <c r="AR68" s="917">
        <f t="shared" si="38"/>
        <v>0</v>
      </c>
      <c r="AS68" s="917">
        <f t="shared" si="28"/>
        <v>0</v>
      </c>
      <c r="AT68" s="917">
        <f t="shared" si="29"/>
        <v>0</v>
      </c>
      <c r="AU68" s="917">
        <f t="shared" si="30"/>
        <v>0</v>
      </c>
      <c r="AV68" s="917">
        <f t="shared" si="31"/>
        <v>0</v>
      </c>
      <c r="AW68" s="917">
        <f t="shared" si="32"/>
        <v>0</v>
      </c>
      <c r="AX68" s="917">
        <f t="shared" si="33"/>
        <v>0</v>
      </c>
      <c r="AY68" s="917">
        <f t="shared" si="34"/>
        <v>0</v>
      </c>
    </row>
    <row r="69" spans="1:51" hidden="1">
      <c r="A69" s="895" t="s">
        <v>256</v>
      </c>
      <c r="B69" s="921">
        <v>16</v>
      </c>
      <c r="C69" s="920">
        <v>2203</v>
      </c>
      <c r="D69" s="920" t="s">
        <v>318</v>
      </c>
      <c r="E69" s="919" t="s">
        <v>319</v>
      </c>
      <c r="F69" s="921" t="s">
        <v>335</v>
      </c>
      <c r="G69" s="940">
        <v>0</v>
      </c>
      <c r="H69" s="940">
        <v>0</v>
      </c>
      <c r="I69" s="923">
        <f t="shared" si="23"/>
        <v>0</v>
      </c>
      <c r="J69" s="922"/>
      <c r="K69" s="924">
        <f t="shared" si="35"/>
        <v>0</v>
      </c>
      <c r="O69" s="917">
        <v>16</v>
      </c>
      <c r="P69" s="925">
        <v>2203</v>
      </c>
      <c r="Q69" s="925" t="s">
        <v>9</v>
      </c>
      <c r="R69" s="925">
        <v>2203</v>
      </c>
      <c r="S69" s="925" t="s">
        <v>335</v>
      </c>
      <c r="T69" s="951">
        <v>0</v>
      </c>
      <c r="U69" s="952">
        <v>71.099999999999994</v>
      </c>
      <c r="V69" s="952">
        <v>0</v>
      </c>
      <c r="W69" s="952">
        <v>0</v>
      </c>
      <c r="X69" s="952">
        <v>191</v>
      </c>
      <c r="Y69" s="952">
        <v>0</v>
      </c>
      <c r="Z69" s="929">
        <f t="shared" si="39"/>
        <v>262.10000000000002</v>
      </c>
      <c r="AB69" s="917">
        <f t="shared" si="36"/>
        <v>0</v>
      </c>
      <c r="AC69" s="917">
        <f t="shared" si="24"/>
        <v>0</v>
      </c>
      <c r="AD69" s="917">
        <f t="shared" si="24"/>
        <v>0</v>
      </c>
      <c r="AE69" s="917">
        <f t="shared" si="24"/>
        <v>0</v>
      </c>
      <c r="AF69" s="917">
        <f t="shared" si="24"/>
        <v>0</v>
      </c>
      <c r="AG69" s="917">
        <f t="shared" si="24"/>
        <v>0</v>
      </c>
      <c r="AH69" s="917">
        <f t="shared" si="25"/>
        <v>0</v>
      </c>
      <c r="AJ69" s="917">
        <f t="shared" si="37"/>
        <v>0</v>
      </c>
      <c r="AK69" s="917">
        <f t="shared" si="26"/>
        <v>0</v>
      </c>
      <c r="AL69" s="917">
        <f t="shared" si="26"/>
        <v>0</v>
      </c>
      <c r="AM69" s="917">
        <f t="shared" si="26"/>
        <v>0</v>
      </c>
      <c r="AN69" s="917">
        <f t="shared" si="26"/>
        <v>0</v>
      </c>
      <c r="AO69" s="917">
        <f t="shared" si="26"/>
        <v>0</v>
      </c>
      <c r="AP69" s="917">
        <f t="shared" si="27"/>
        <v>0</v>
      </c>
      <c r="AR69" s="917">
        <f t="shared" si="38"/>
        <v>0</v>
      </c>
      <c r="AS69" s="917">
        <f t="shared" si="28"/>
        <v>0</v>
      </c>
      <c r="AT69" s="917">
        <f t="shared" si="29"/>
        <v>0</v>
      </c>
      <c r="AU69" s="917">
        <f t="shared" si="30"/>
        <v>0</v>
      </c>
      <c r="AV69" s="917">
        <f t="shared" si="31"/>
        <v>0</v>
      </c>
      <c r="AW69" s="917">
        <f t="shared" si="32"/>
        <v>0</v>
      </c>
      <c r="AX69" s="917">
        <f t="shared" si="33"/>
        <v>0</v>
      </c>
      <c r="AY69" s="917">
        <f t="shared" si="34"/>
        <v>0</v>
      </c>
    </row>
    <row r="70" spans="1:51" hidden="1">
      <c r="A70" s="895" t="s">
        <v>258</v>
      </c>
      <c r="B70" s="921">
        <v>17</v>
      </c>
      <c r="C70" s="920">
        <v>2203</v>
      </c>
      <c r="D70" s="920" t="s">
        <v>318</v>
      </c>
      <c r="E70" s="919" t="s">
        <v>319</v>
      </c>
      <c r="F70" s="921" t="s">
        <v>336</v>
      </c>
      <c r="G70" s="940">
        <v>0</v>
      </c>
      <c r="H70" s="940">
        <v>0</v>
      </c>
      <c r="I70" s="923">
        <f t="shared" si="23"/>
        <v>0</v>
      </c>
      <c r="J70" s="922"/>
      <c r="K70" s="924">
        <f t="shared" si="35"/>
        <v>0</v>
      </c>
      <c r="O70" s="917">
        <v>17</v>
      </c>
      <c r="P70" s="925">
        <v>2203</v>
      </c>
      <c r="Q70" s="925" t="s">
        <v>9</v>
      </c>
      <c r="R70" s="925">
        <v>2203</v>
      </c>
      <c r="S70" s="925" t="s">
        <v>336</v>
      </c>
      <c r="T70" s="951">
        <v>0</v>
      </c>
      <c r="U70" s="952">
        <v>71.099999999999994</v>
      </c>
      <c r="V70" s="952">
        <v>0</v>
      </c>
      <c r="W70" s="952">
        <v>0</v>
      </c>
      <c r="X70" s="952">
        <v>191</v>
      </c>
      <c r="Y70" s="952">
        <v>0</v>
      </c>
      <c r="Z70" s="929">
        <f t="shared" si="39"/>
        <v>262.10000000000002</v>
      </c>
      <c r="AB70" s="917">
        <f t="shared" si="36"/>
        <v>0</v>
      </c>
      <c r="AC70" s="917">
        <f t="shared" si="24"/>
        <v>0</v>
      </c>
      <c r="AD70" s="917">
        <f t="shared" si="24"/>
        <v>0</v>
      </c>
      <c r="AE70" s="917">
        <f t="shared" si="24"/>
        <v>0</v>
      </c>
      <c r="AF70" s="917">
        <f t="shared" si="24"/>
        <v>0</v>
      </c>
      <c r="AG70" s="917">
        <f t="shared" si="24"/>
        <v>0</v>
      </c>
      <c r="AH70" s="917">
        <f t="shared" si="25"/>
        <v>0</v>
      </c>
      <c r="AJ70" s="917">
        <f t="shared" si="37"/>
        <v>0</v>
      </c>
      <c r="AK70" s="917">
        <f t="shared" si="26"/>
        <v>0</v>
      </c>
      <c r="AL70" s="917">
        <f t="shared" si="26"/>
        <v>0</v>
      </c>
      <c r="AM70" s="917">
        <f t="shared" si="26"/>
        <v>0</v>
      </c>
      <c r="AN70" s="917">
        <f t="shared" si="26"/>
        <v>0</v>
      </c>
      <c r="AO70" s="917">
        <f t="shared" si="26"/>
        <v>0</v>
      </c>
      <c r="AP70" s="917">
        <f t="shared" si="27"/>
        <v>0</v>
      </c>
      <c r="AR70" s="917">
        <f t="shared" si="38"/>
        <v>0</v>
      </c>
      <c r="AS70" s="917">
        <f t="shared" si="28"/>
        <v>0</v>
      </c>
      <c r="AT70" s="917">
        <f t="shared" si="29"/>
        <v>0</v>
      </c>
      <c r="AU70" s="917">
        <f t="shared" si="30"/>
        <v>0</v>
      </c>
      <c r="AV70" s="917">
        <f t="shared" si="31"/>
        <v>0</v>
      </c>
      <c r="AW70" s="917">
        <f t="shared" si="32"/>
        <v>0</v>
      </c>
      <c r="AX70" s="917">
        <f t="shared" si="33"/>
        <v>0</v>
      </c>
      <c r="AY70" s="917">
        <f t="shared" si="34"/>
        <v>0</v>
      </c>
    </row>
    <row r="71" spans="1:51" hidden="1">
      <c r="A71" s="895" t="s">
        <v>260</v>
      </c>
      <c r="B71" s="921">
        <v>18</v>
      </c>
      <c r="C71" s="920">
        <v>2203</v>
      </c>
      <c r="D71" s="920" t="s">
        <v>318</v>
      </c>
      <c r="E71" s="919" t="s">
        <v>319</v>
      </c>
      <c r="F71" s="921" t="s">
        <v>337</v>
      </c>
      <c r="G71" s="940">
        <v>0</v>
      </c>
      <c r="H71" s="940">
        <v>0</v>
      </c>
      <c r="I71" s="923">
        <f t="shared" si="23"/>
        <v>0</v>
      </c>
      <c r="J71" s="922"/>
      <c r="K71" s="924">
        <f t="shared" si="35"/>
        <v>0</v>
      </c>
      <c r="O71" s="917">
        <v>18</v>
      </c>
      <c r="P71" s="925">
        <v>2203</v>
      </c>
      <c r="Q71" s="925" t="s">
        <v>9</v>
      </c>
      <c r="R71" s="925">
        <v>2203</v>
      </c>
      <c r="S71" s="925" t="s">
        <v>337</v>
      </c>
      <c r="T71" s="951">
        <v>0</v>
      </c>
      <c r="U71" s="952">
        <v>54.2</v>
      </c>
      <c r="V71" s="952">
        <v>0</v>
      </c>
      <c r="W71" s="952">
        <v>0</v>
      </c>
      <c r="X71" s="952">
        <v>191</v>
      </c>
      <c r="Y71" s="952">
        <v>0</v>
      </c>
      <c r="Z71" s="929">
        <f t="shared" si="39"/>
        <v>245.2</v>
      </c>
      <c r="AB71" s="917">
        <f t="shared" si="36"/>
        <v>0</v>
      </c>
      <c r="AC71" s="917">
        <f t="shared" si="24"/>
        <v>0</v>
      </c>
      <c r="AD71" s="917">
        <f t="shared" si="24"/>
        <v>0</v>
      </c>
      <c r="AE71" s="917">
        <f t="shared" si="24"/>
        <v>0</v>
      </c>
      <c r="AF71" s="917">
        <f t="shared" si="24"/>
        <v>0</v>
      </c>
      <c r="AG71" s="917">
        <f t="shared" si="24"/>
        <v>0</v>
      </c>
      <c r="AH71" s="917">
        <f t="shared" si="25"/>
        <v>0</v>
      </c>
      <c r="AJ71" s="917">
        <f t="shared" si="37"/>
        <v>0</v>
      </c>
      <c r="AK71" s="917">
        <f t="shared" si="26"/>
        <v>0</v>
      </c>
      <c r="AL71" s="917">
        <f t="shared" si="26"/>
        <v>0</v>
      </c>
      <c r="AM71" s="917">
        <f t="shared" si="26"/>
        <v>0</v>
      </c>
      <c r="AN71" s="917">
        <f t="shared" si="26"/>
        <v>0</v>
      </c>
      <c r="AO71" s="917">
        <f t="shared" si="26"/>
        <v>0</v>
      </c>
      <c r="AP71" s="917">
        <f t="shared" si="27"/>
        <v>0</v>
      </c>
      <c r="AR71" s="917">
        <f t="shared" si="38"/>
        <v>0</v>
      </c>
      <c r="AS71" s="917">
        <f t="shared" si="28"/>
        <v>0</v>
      </c>
      <c r="AT71" s="917">
        <f t="shared" si="29"/>
        <v>0</v>
      </c>
      <c r="AU71" s="917">
        <f t="shared" si="30"/>
        <v>0</v>
      </c>
      <c r="AV71" s="917">
        <f t="shared" si="31"/>
        <v>0</v>
      </c>
      <c r="AW71" s="917">
        <f t="shared" si="32"/>
        <v>0</v>
      </c>
      <c r="AX71" s="917">
        <f t="shared" si="33"/>
        <v>0</v>
      </c>
      <c r="AY71" s="917">
        <f t="shared" si="34"/>
        <v>0</v>
      </c>
    </row>
    <row r="72" spans="1:51" hidden="1">
      <c r="A72" s="895" t="s">
        <v>262</v>
      </c>
      <c r="B72" s="921">
        <v>19</v>
      </c>
      <c r="C72" s="920">
        <v>2203</v>
      </c>
      <c r="D72" s="920" t="s">
        <v>318</v>
      </c>
      <c r="E72" s="919" t="s">
        <v>319</v>
      </c>
      <c r="F72" s="921" t="s">
        <v>338</v>
      </c>
      <c r="G72" s="940">
        <v>0</v>
      </c>
      <c r="H72" s="940">
        <v>0</v>
      </c>
      <c r="I72" s="923">
        <f t="shared" si="23"/>
        <v>0</v>
      </c>
      <c r="J72" s="922"/>
      <c r="K72" s="924">
        <f t="shared" si="35"/>
        <v>0</v>
      </c>
      <c r="O72" s="917">
        <v>19</v>
      </c>
      <c r="P72" s="925">
        <v>2203</v>
      </c>
      <c r="Q72" s="925" t="s">
        <v>9</v>
      </c>
      <c r="R72" s="925">
        <v>2203</v>
      </c>
      <c r="S72" s="925" t="s">
        <v>338</v>
      </c>
      <c r="T72" s="951">
        <v>0</v>
      </c>
      <c r="U72" s="952">
        <v>54.2</v>
      </c>
      <c r="V72" s="952">
        <v>0</v>
      </c>
      <c r="W72" s="952">
        <v>0</v>
      </c>
      <c r="X72" s="952">
        <v>191</v>
      </c>
      <c r="Y72" s="952">
        <v>0</v>
      </c>
      <c r="Z72" s="929">
        <f t="shared" si="39"/>
        <v>245.2</v>
      </c>
      <c r="AB72" s="917">
        <f t="shared" si="36"/>
        <v>0</v>
      </c>
      <c r="AC72" s="917">
        <f t="shared" si="24"/>
        <v>0</v>
      </c>
      <c r="AD72" s="917">
        <f t="shared" si="24"/>
        <v>0</v>
      </c>
      <c r="AE72" s="917">
        <f t="shared" si="24"/>
        <v>0</v>
      </c>
      <c r="AF72" s="917">
        <f t="shared" si="24"/>
        <v>0</v>
      </c>
      <c r="AG72" s="917">
        <f t="shared" si="24"/>
        <v>0</v>
      </c>
      <c r="AH72" s="917">
        <f t="shared" si="25"/>
        <v>0</v>
      </c>
      <c r="AJ72" s="917">
        <f t="shared" si="37"/>
        <v>0</v>
      </c>
      <c r="AK72" s="917">
        <f t="shared" si="26"/>
        <v>0</v>
      </c>
      <c r="AL72" s="917">
        <f t="shared" si="26"/>
        <v>0</v>
      </c>
      <c r="AM72" s="917">
        <f t="shared" si="26"/>
        <v>0</v>
      </c>
      <c r="AN72" s="917">
        <f t="shared" si="26"/>
        <v>0</v>
      </c>
      <c r="AO72" s="917">
        <f t="shared" si="26"/>
        <v>0</v>
      </c>
      <c r="AP72" s="917">
        <f t="shared" si="27"/>
        <v>0</v>
      </c>
      <c r="AR72" s="917">
        <f t="shared" si="38"/>
        <v>0</v>
      </c>
      <c r="AS72" s="917">
        <f t="shared" si="28"/>
        <v>0</v>
      </c>
      <c r="AT72" s="917">
        <f t="shared" si="29"/>
        <v>0</v>
      </c>
      <c r="AU72" s="917">
        <f t="shared" si="30"/>
        <v>0</v>
      </c>
      <c r="AV72" s="917">
        <f t="shared" si="31"/>
        <v>0</v>
      </c>
      <c r="AW72" s="917">
        <f t="shared" si="32"/>
        <v>0</v>
      </c>
      <c r="AX72" s="917">
        <f t="shared" si="33"/>
        <v>0</v>
      </c>
      <c r="AY72" s="917">
        <f t="shared" si="34"/>
        <v>0</v>
      </c>
    </row>
    <row r="73" spans="1:51" hidden="1">
      <c r="A73" s="895" t="s">
        <v>264</v>
      </c>
      <c r="B73" s="921">
        <v>20</v>
      </c>
      <c r="C73" s="920">
        <v>2203</v>
      </c>
      <c r="D73" s="920" t="s">
        <v>318</v>
      </c>
      <c r="E73" s="919" t="s">
        <v>319</v>
      </c>
      <c r="F73" s="921" t="s">
        <v>339</v>
      </c>
      <c r="G73" s="940">
        <v>0</v>
      </c>
      <c r="H73" s="940">
        <v>0</v>
      </c>
      <c r="I73" s="923">
        <f t="shared" si="23"/>
        <v>0</v>
      </c>
      <c r="J73" s="922"/>
      <c r="K73" s="924">
        <f t="shared" si="35"/>
        <v>0</v>
      </c>
      <c r="O73" s="917">
        <v>20</v>
      </c>
      <c r="P73" s="925">
        <v>2203</v>
      </c>
      <c r="Q73" s="925" t="s">
        <v>9</v>
      </c>
      <c r="R73" s="925">
        <v>2203</v>
      </c>
      <c r="S73" s="925" t="s">
        <v>339</v>
      </c>
      <c r="T73" s="951">
        <v>0</v>
      </c>
      <c r="U73" s="952">
        <v>406.2</v>
      </c>
      <c r="V73" s="952">
        <v>0</v>
      </c>
      <c r="W73" s="952">
        <v>0</v>
      </c>
      <c r="X73" s="952">
        <v>202</v>
      </c>
      <c r="Y73" s="952">
        <v>0</v>
      </c>
      <c r="Z73" s="929">
        <f t="shared" si="39"/>
        <v>608.20000000000005</v>
      </c>
      <c r="AB73" s="917">
        <f t="shared" si="36"/>
        <v>0</v>
      </c>
      <c r="AC73" s="917">
        <f t="shared" si="24"/>
        <v>0</v>
      </c>
      <c r="AD73" s="917">
        <f t="shared" si="24"/>
        <v>0</v>
      </c>
      <c r="AE73" s="917">
        <f t="shared" si="24"/>
        <v>0</v>
      </c>
      <c r="AF73" s="917">
        <f t="shared" si="24"/>
        <v>0</v>
      </c>
      <c r="AG73" s="917">
        <f t="shared" si="24"/>
        <v>0</v>
      </c>
      <c r="AH73" s="917">
        <f t="shared" si="25"/>
        <v>0</v>
      </c>
      <c r="AJ73" s="917">
        <f t="shared" si="37"/>
        <v>0</v>
      </c>
      <c r="AK73" s="917">
        <f t="shared" si="26"/>
        <v>0</v>
      </c>
      <c r="AL73" s="917">
        <f t="shared" si="26"/>
        <v>0</v>
      </c>
      <c r="AM73" s="917">
        <f t="shared" si="26"/>
        <v>0</v>
      </c>
      <c r="AN73" s="917">
        <f t="shared" si="26"/>
        <v>0</v>
      </c>
      <c r="AO73" s="917">
        <f t="shared" si="26"/>
        <v>0</v>
      </c>
      <c r="AP73" s="917">
        <f t="shared" si="27"/>
        <v>0</v>
      </c>
      <c r="AR73" s="917">
        <f t="shared" si="38"/>
        <v>0</v>
      </c>
      <c r="AS73" s="917">
        <f t="shared" si="28"/>
        <v>0</v>
      </c>
      <c r="AT73" s="917">
        <f t="shared" si="29"/>
        <v>0</v>
      </c>
      <c r="AU73" s="917">
        <f t="shared" si="30"/>
        <v>0</v>
      </c>
      <c r="AV73" s="917">
        <f t="shared" si="31"/>
        <v>0</v>
      </c>
      <c r="AW73" s="917">
        <f t="shared" si="32"/>
        <v>0</v>
      </c>
      <c r="AX73" s="917">
        <f t="shared" si="33"/>
        <v>0</v>
      </c>
      <c r="AY73" s="917">
        <f t="shared" si="34"/>
        <v>0</v>
      </c>
    </row>
    <row r="74" spans="1:51" hidden="1">
      <c r="A74" s="895" t="s">
        <v>266</v>
      </c>
      <c r="B74" s="921">
        <v>21</v>
      </c>
      <c r="C74" s="920">
        <v>2203</v>
      </c>
      <c r="D74" s="920" t="s">
        <v>318</v>
      </c>
      <c r="E74" s="919" t="s">
        <v>319</v>
      </c>
      <c r="F74" s="921" t="s">
        <v>340</v>
      </c>
      <c r="G74" s="940">
        <v>0</v>
      </c>
      <c r="H74" s="940">
        <v>96</v>
      </c>
      <c r="I74" s="923">
        <f t="shared" si="23"/>
        <v>96</v>
      </c>
      <c r="J74" s="922"/>
      <c r="K74" s="924">
        <f t="shared" si="35"/>
        <v>96</v>
      </c>
      <c r="O74" s="917">
        <v>21</v>
      </c>
      <c r="P74" s="925">
        <v>2203</v>
      </c>
      <c r="Q74" s="925" t="s">
        <v>9</v>
      </c>
      <c r="R74" s="925">
        <v>2203</v>
      </c>
      <c r="S74" s="925" t="s">
        <v>340</v>
      </c>
      <c r="T74" s="951">
        <v>0</v>
      </c>
      <c r="U74" s="952">
        <v>406.2</v>
      </c>
      <c r="V74" s="952">
        <v>0</v>
      </c>
      <c r="W74" s="952">
        <v>0</v>
      </c>
      <c r="X74" s="952">
        <v>206</v>
      </c>
      <c r="Y74" s="952">
        <v>0</v>
      </c>
      <c r="Z74" s="929">
        <f t="shared" si="39"/>
        <v>612.20000000000005</v>
      </c>
      <c r="AB74" s="917">
        <f t="shared" si="36"/>
        <v>0</v>
      </c>
      <c r="AC74" s="917">
        <f t="shared" si="24"/>
        <v>0</v>
      </c>
      <c r="AD74" s="917">
        <f t="shared" si="24"/>
        <v>0</v>
      </c>
      <c r="AE74" s="917">
        <f t="shared" si="24"/>
        <v>0</v>
      </c>
      <c r="AF74" s="917">
        <f t="shared" si="24"/>
        <v>0</v>
      </c>
      <c r="AG74" s="917">
        <f t="shared" si="24"/>
        <v>0</v>
      </c>
      <c r="AH74" s="917">
        <f t="shared" si="25"/>
        <v>0</v>
      </c>
      <c r="AJ74" s="917">
        <f t="shared" si="37"/>
        <v>0</v>
      </c>
      <c r="AK74" s="917">
        <f t="shared" si="26"/>
        <v>39</v>
      </c>
      <c r="AL74" s="917">
        <f t="shared" si="26"/>
        <v>0</v>
      </c>
      <c r="AM74" s="917">
        <f t="shared" si="26"/>
        <v>0</v>
      </c>
      <c r="AN74" s="917">
        <f t="shared" si="26"/>
        <v>19.8</v>
      </c>
      <c r="AO74" s="917">
        <f t="shared" si="26"/>
        <v>0</v>
      </c>
      <c r="AP74" s="917">
        <f t="shared" si="27"/>
        <v>58.8</v>
      </c>
      <c r="AR74" s="917">
        <f t="shared" si="38"/>
        <v>0</v>
      </c>
      <c r="AS74" s="917">
        <f t="shared" si="28"/>
        <v>0</v>
      </c>
      <c r="AT74" s="917">
        <f t="shared" si="29"/>
        <v>0</v>
      </c>
      <c r="AU74" s="917">
        <f t="shared" si="30"/>
        <v>0</v>
      </c>
      <c r="AV74" s="917">
        <f t="shared" si="31"/>
        <v>0</v>
      </c>
      <c r="AW74" s="917">
        <f t="shared" si="32"/>
        <v>0</v>
      </c>
      <c r="AX74" s="917">
        <f t="shared" si="33"/>
        <v>0</v>
      </c>
      <c r="AY74" s="917">
        <f t="shared" si="34"/>
        <v>0</v>
      </c>
    </row>
    <row r="75" spans="1:51" hidden="1">
      <c r="A75" s="895" t="s">
        <v>268</v>
      </c>
      <c r="B75" s="921">
        <v>22</v>
      </c>
      <c r="C75" s="920">
        <v>2203</v>
      </c>
      <c r="D75" s="920" t="s">
        <v>318</v>
      </c>
      <c r="E75" s="919" t="s">
        <v>319</v>
      </c>
      <c r="F75" s="921" t="s">
        <v>341</v>
      </c>
      <c r="G75" s="940">
        <v>0</v>
      </c>
      <c r="H75" s="940">
        <v>0</v>
      </c>
      <c r="I75" s="923">
        <f t="shared" si="23"/>
        <v>0</v>
      </c>
      <c r="J75" s="922"/>
      <c r="K75" s="924">
        <f t="shared" si="35"/>
        <v>0</v>
      </c>
      <c r="O75" s="917">
        <v>22</v>
      </c>
      <c r="P75" s="925">
        <v>2203</v>
      </c>
      <c r="Q75" s="925" t="s">
        <v>9</v>
      </c>
      <c r="R75" s="925">
        <v>2203</v>
      </c>
      <c r="S75" s="925" t="s">
        <v>341</v>
      </c>
      <c r="T75" s="954">
        <v>0</v>
      </c>
      <c r="U75" s="955">
        <v>142.19999999999999</v>
      </c>
      <c r="V75" s="955">
        <v>0</v>
      </c>
      <c r="W75" s="952">
        <v>0</v>
      </c>
      <c r="X75" s="955">
        <v>18</v>
      </c>
      <c r="Y75" s="955">
        <v>0</v>
      </c>
      <c r="Z75" s="929">
        <f t="shared" si="39"/>
        <v>160.19999999999999</v>
      </c>
      <c r="AB75" s="917">
        <f t="shared" si="36"/>
        <v>0</v>
      </c>
      <c r="AC75" s="917">
        <f t="shared" si="24"/>
        <v>0</v>
      </c>
      <c r="AD75" s="917">
        <f t="shared" si="24"/>
        <v>0</v>
      </c>
      <c r="AE75" s="917">
        <f t="shared" si="24"/>
        <v>0</v>
      </c>
      <c r="AF75" s="917">
        <f t="shared" si="24"/>
        <v>0</v>
      </c>
      <c r="AG75" s="917">
        <f t="shared" si="24"/>
        <v>0</v>
      </c>
      <c r="AH75" s="917">
        <f t="shared" si="25"/>
        <v>0</v>
      </c>
      <c r="AJ75" s="917">
        <f t="shared" si="37"/>
        <v>0</v>
      </c>
      <c r="AK75" s="917">
        <f t="shared" si="26"/>
        <v>0</v>
      </c>
      <c r="AL75" s="917">
        <f t="shared" si="26"/>
        <v>0</v>
      </c>
      <c r="AM75" s="917">
        <f t="shared" si="26"/>
        <v>0</v>
      </c>
      <c r="AN75" s="917">
        <f t="shared" si="26"/>
        <v>0</v>
      </c>
      <c r="AO75" s="917">
        <f t="shared" si="26"/>
        <v>0</v>
      </c>
      <c r="AP75" s="917">
        <f t="shared" si="27"/>
        <v>0</v>
      </c>
      <c r="AR75" s="917">
        <f t="shared" si="38"/>
        <v>0</v>
      </c>
      <c r="AS75" s="917">
        <f t="shared" si="28"/>
        <v>0</v>
      </c>
      <c r="AT75" s="917">
        <f t="shared" si="29"/>
        <v>0</v>
      </c>
      <c r="AU75" s="917">
        <f t="shared" si="30"/>
        <v>0</v>
      </c>
      <c r="AV75" s="917">
        <f t="shared" si="31"/>
        <v>0</v>
      </c>
      <c r="AW75" s="917">
        <f t="shared" si="32"/>
        <v>0</v>
      </c>
      <c r="AX75" s="917">
        <f t="shared" si="33"/>
        <v>0</v>
      </c>
      <c r="AY75" s="917">
        <f t="shared" si="34"/>
        <v>0</v>
      </c>
    </row>
    <row r="76" spans="1:51" hidden="1">
      <c r="A76" s="895" t="s">
        <v>268</v>
      </c>
      <c r="B76" s="921">
        <v>23</v>
      </c>
      <c r="C76" s="920">
        <v>2203</v>
      </c>
      <c r="D76" s="920" t="s">
        <v>318</v>
      </c>
      <c r="E76" s="919" t="s">
        <v>319</v>
      </c>
      <c r="F76" s="921" t="s">
        <v>342</v>
      </c>
      <c r="G76" s="940">
        <v>0</v>
      </c>
      <c r="H76" s="940">
        <v>0</v>
      </c>
      <c r="I76" s="923">
        <f t="shared" si="23"/>
        <v>0</v>
      </c>
      <c r="J76" s="922"/>
      <c r="K76" s="924">
        <f t="shared" si="35"/>
        <v>0</v>
      </c>
      <c r="O76" s="917">
        <v>23</v>
      </c>
      <c r="P76" s="925">
        <v>2203</v>
      </c>
      <c r="Q76" s="925" t="s">
        <v>9</v>
      </c>
      <c r="R76" s="925">
        <v>2203</v>
      </c>
      <c r="S76" s="925" t="s">
        <v>342</v>
      </c>
      <c r="T76" s="954">
        <v>0</v>
      </c>
      <c r="U76" s="955">
        <v>142.19999999999999</v>
      </c>
      <c r="V76" s="955">
        <v>0</v>
      </c>
      <c r="W76" s="952">
        <v>0</v>
      </c>
      <c r="X76" s="955">
        <v>16</v>
      </c>
      <c r="Y76" s="955">
        <v>0</v>
      </c>
      <c r="Z76" s="929">
        <f t="shared" si="39"/>
        <v>158.19999999999999</v>
      </c>
      <c r="AB76" s="917">
        <f t="shared" si="36"/>
        <v>0</v>
      </c>
      <c r="AC76" s="917">
        <f t="shared" si="24"/>
        <v>0</v>
      </c>
      <c r="AD76" s="917">
        <f t="shared" si="24"/>
        <v>0</v>
      </c>
      <c r="AE76" s="917">
        <f t="shared" si="24"/>
        <v>0</v>
      </c>
      <c r="AF76" s="917">
        <f t="shared" si="24"/>
        <v>0</v>
      </c>
      <c r="AG76" s="917">
        <f t="shared" si="24"/>
        <v>0</v>
      </c>
      <c r="AH76" s="917">
        <f t="shared" si="25"/>
        <v>0</v>
      </c>
      <c r="AJ76" s="917">
        <f t="shared" si="37"/>
        <v>0</v>
      </c>
      <c r="AK76" s="917">
        <f t="shared" si="26"/>
        <v>0</v>
      </c>
      <c r="AL76" s="917">
        <f t="shared" si="26"/>
        <v>0</v>
      </c>
      <c r="AM76" s="917">
        <f t="shared" si="26"/>
        <v>0</v>
      </c>
      <c r="AN76" s="917">
        <f t="shared" si="26"/>
        <v>0</v>
      </c>
      <c r="AO76" s="917">
        <f t="shared" si="26"/>
        <v>0</v>
      </c>
      <c r="AP76" s="917">
        <f t="shared" si="27"/>
        <v>0</v>
      </c>
      <c r="AR76" s="917">
        <f t="shared" si="38"/>
        <v>0</v>
      </c>
      <c r="AS76" s="917">
        <f t="shared" si="28"/>
        <v>0</v>
      </c>
      <c r="AT76" s="917">
        <f t="shared" si="29"/>
        <v>0</v>
      </c>
      <c r="AU76" s="917">
        <f t="shared" si="30"/>
        <v>0</v>
      </c>
      <c r="AV76" s="917">
        <f t="shared" si="31"/>
        <v>0</v>
      </c>
      <c r="AW76" s="917">
        <f t="shared" si="32"/>
        <v>0</v>
      </c>
      <c r="AX76" s="917">
        <f t="shared" si="33"/>
        <v>0</v>
      </c>
      <c r="AY76" s="917">
        <f t="shared" si="34"/>
        <v>0</v>
      </c>
    </row>
    <row r="77" spans="1:51" hidden="1">
      <c r="A77" s="895" t="s">
        <v>271</v>
      </c>
      <c r="B77" s="921">
        <v>24</v>
      </c>
      <c r="C77" s="920">
        <v>2203</v>
      </c>
      <c r="D77" s="920" t="s">
        <v>318</v>
      </c>
      <c r="E77" s="919" t="s">
        <v>319</v>
      </c>
      <c r="F77" s="921" t="s">
        <v>343</v>
      </c>
      <c r="G77" s="940">
        <v>0</v>
      </c>
      <c r="H77" s="940">
        <v>0</v>
      </c>
      <c r="I77" s="923">
        <f t="shared" si="23"/>
        <v>0</v>
      </c>
      <c r="J77" s="922"/>
      <c r="K77" s="924">
        <f t="shared" si="35"/>
        <v>0</v>
      </c>
      <c r="O77" s="917">
        <v>24</v>
      </c>
      <c r="P77" s="925">
        <v>2203</v>
      </c>
      <c r="Q77" s="925" t="s">
        <v>9</v>
      </c>
      <c r="R77" s="925">
        <v>2203</v>
      </c>
      <c r="S77" s="925" t="s">
        <v>343</v>
      </c>
      <c r="T77" s="954">
        <v>0</v>
      </c>
      <c r="U77" s="955">
        <v>277.60000000000002</v>
      </c>
      <c r="V77" s="955">
        <v>0</v>
      </c>
      <c r="W77" s="952">
        <v>0</v>
      </c>
      <c r="X77" s="955">
        <v>245</v>
      </c>
      <c r="Y77" s="955">
        <v>0</v>
      </c>
      <c r="Z77" s="929">
        <f t="shared" si="39"/>
        <v>522.6</v>
      </c>
      <c r="AB77" s="917">
        <f t="shared" si="36"/>
        <v>0</v>
      </c>
      <c r="AC77" s="917">
        <f t="shared" si="24"/>
        <v>0</v>
      </c>
      <c r="AD77" s="917">
        <f t="shared" si="24"/>
        <v>0</v>
      </c>
      <c r="AE77" s="917">
        <f t="shared" si="24"/>
        <v>0</v>
      </c>
      <c r="AF77" s="917">
        <f t="shared" si="24"/>
        <v>0</v>
      </c>
      <c r="AG77" s="917">
        <f t="shared" si="24"/>
        <v>0</v>
      </c>
      <c r="AH77" s="917">
        <f t="shared" si="25"/>
        <v>0</v>
      </c>
      <c r="AJ77" s="917">
        <f t="shared" si="37"/>
        <v>0</v>
      </c>
      <c r="AK77" s="917">
        <f t="shared" si="26"/>
        <v>0</v>
      </c>
      <c r="AL77" s="917">
        <f t="shared" si="26"/>
        <v>0</v>
      </c>
      <c r="AM77" s="917">
        <f t="shared" si="26"/>
        <v>0</v>
      </c>
      <c r="AN77" s="917">
        <f t="shared" si="26"/>
        <v>0</v>
      </c>
      <c r="AO77" s="917">
        <f t="shared" si="26"/>
        <v>0</v>
      </c>
      <c r="AP77" s="917">
        <f t="shared" si="27"/>
        <v>0</v>
      </c>
      <c r="AR77" s="917">
        <f t="shared" si="38"/>
        <v>0</v>
      </c>
      <c r="AS77" s="917">
        <f t="shared" si="28"/>
        <v>0</v>
      </c>
      <c r="AT77" s="917">
        <f t="shared" si="29"/>
        <v>0</v>
      </c>
      <c r="AU77" s="917">
        <f t="shared" si="30"/>
        <v>0</v>
      </c>
      <c r="AV77" s="917">
        <f t="shared" si="31"/>
        <v>0</v>
      </c>
      <c r="AW77" s="917">
        <f t="shared" si="32"/>
        <v>0</v>
      </c>
      <c r="AX77" s="917">
        <f t="shared" si="33"/>
        <v>0</v>
      </c>
      <c r="AY77" s="917">
        <f t="shared" si="34"/>
        <v>0</v>
      </c>
    </row>
    <row r="78" spans="1:51" hidden="1">
      <c r="A78" s="895" t="s">
        <v>273</v>
      </c>
      <c r="B78" s="921">
        <v>25</v>
      </c>
      <c r="C78" s="920">
        <v>2203</v>
      </c>
      <c r="D78" s="920" t="s">
        <v>318</v>
      </c>
      <c r="E78" s="919" t="s">
        <v>319</v>
      </c>
      <c r="F78" s="921" t="s">
        <v>344</v>
      </c>
      <c r="G78" s="940">
        <v>0</v>
      </c>
      <c r="H78" s="940">
        <v>0</v>
      </c>
      <c r="I78" s="923">
        <f t="shared" si="23"/>
        <v>0</v>
      </c>
      <c r="J78" s="922"/>
      <c r="K78" s="924">
        <f t="shared" si="35"/>
        <v>0</v>
      </c>
      <c r="O78" s="917">
        <v>25</v>
      </c>
      <c r="P78" s="925">
        <v>2203</v>
      </c>
      <c r="Q78" s="925" t="s">
        <v>9</v>
      </c>
      <c r="R78" s="925">
        <v>2203</v>
      </c>
      <c r="S78" s="925" t="s">
        <v>344</v>
      </c>
      <c r="T78" s="954">
        <v>0</v>
      </c>
      <c r="U78" s="955">
        <v>277.60000000000002</v>
      </c>
      <c r="V78" s="955">
        <v>0</v>
      </c>
      <c r="W78" s="952">
        <v>0</v>
      </c>
      <c r="X78" s="955">
        <v>245</v>
      </c>
      <c r="Y78" s="955">
        <v>0</v>
      </c>
      <c r="Z78" s="929">
        <f t="shared" si="39"/>
        <v>522.6</v>
      </c>
      <c r="AB78" s="917">
        <f t="shared" si="36"/>
        <v>0</v>
      </c>
      <c r="AC78" s="917">
        <f t="shared" si="24"/>
        <v>0</v>
      </c>
      <c r="AD78" s="917">
        <f t="shared" si="24"/>
        <v>0</v>
      </c>
      <c r="AE78" s="917">
        <f t="shared" si="24"/>
        <v>0</v>
      </c>
      <c r="AF78" s="917">
        <f t="shared" si="24"/>
        <v>0</v>
      </c>
      <c r="AG78" s="917">
        <f t="shared" si="24"/>
        <v>0</v>
      </c>
      <c r="AH78" s="917">
        <f t="shared" si="25"/>
        <v>0</v>
      </c>
      <c r="AJ78" s="917">
        <f t="shared" si="37"/>
        <v>0</v>
      </c>
      <c r="AK78" s="917">
        <f t="shared" si="26"/>
        <v>0</v>
      </c>
      <c r="AL78" s="917">
        <f t="shared" si="26"/>
        <v>0</v>
      </c>
      <c r="AM78" s="917">
        <f t="shared" si="26"/>
        <v>0</v>
      </c>
      <c r="AN78" s="917">
        <f t="shared" si="26"/>
        <v>0</v>
      </c>
      <c r="AO78" s="917">
        <f t="shared" si="26"/>
        <v>0</v>
      </c>
      <c r="AP78" s="917">
        <f t="shared" si="27"/>
        <v>0</v>
      </c>
      <c r="AR78" s="917">
        <f t="shared" si="38"/>
        <v>0</v>
      </c>
      <c r="AS78" s="917">
        <f t="shared" si="28"/>
        <v>0</v>
      </c>
      <c r="AT78" s="917">
        <f t="shared" si="29"/>
        <v>0</v>
      </c>
      <c r="AU78" s="917">
        <f t="shared" si="30"/>
        <v>0</v>
      </c>
      <c r="AV78" s="917">
        <f t="shared" si="31"/>
        <v>0</v>
      </c>
      <c r="AW78" s="917">
        <f t="shared" si="32"/>
        <v>0</v>
      </c>
      <c r="AX78" s="917">
        <f t="shared" si="33"/>
        <v>0</v>
      </c>
      <c r="AY78" s="917">
        <f t="shared" si="34"/>
        <v>0</v>
      </c>
    </row>
    <row r="79" spans="1:51" hidden="1">
      <c r="A79" s="895" t="s">
        <v>275</v>
      </c>
      <c r="B79" s="921">
        <v>26</v>
      </c>
      <c r="C79" s="920">
        <v>2203</v>
      </c>
      <c r="D79" s="920" t="s">
        <v>318</v>
      </c>
      <c r="E79" s="919" t="s">
        <v>319</v>
      </c>
      <c r="F79" s="921" t="s">
        <v>345</v>
      </c>
      <c r="G79" s="940">
        <v>0</v>
      </c>
      <c r="H79" s="940">
        <v>0</v>
      </c>
      <c r="I79" s="923">
        <f t="shared" si="23"/>
        <v>0</v>
      </c>
      <c r="J79" s="922"/>
      <c r="K79" s="924">
        <f t="shared" si="35"/>
        <v>0</v>
      </c>
      <c r="O79" s="917">
        <v>26</v>
      </c>
      <c r="P79" s="925">
        <v>2203</v>
      </c>
      <c r="Q79" s="925" t="s">
        <v>9</v>
      </c>
      <c r="R79" s="925">
        <v>2203</v>
      </c>
      <c r="S79" s="925" t="s">
        <v>345</v>
      </c>
      <c r="T79" s="954">
        <v>0</v>
      </c>
      <c r="U79" s="955">
        <v>142.19999999999999</v>
      </c>
      <c r="V79" s="955">
        <v>0</v>
      </c>
      <c r="W79" s="952">
        <v>0</v>
      </c>
      <c r="X79" s="955">
        <v>706</v>
      </c>
      <c r="Y79" s="955">
        <v>0</v>
      </c>
      <c r="Z79" s="929">
        <f t="shared" si="39"/>
        <v>848.2</v>
      </c>
      <c r="AB79" s="917">
        <f t="shared" si="36"/>
        <v>0</v>
      </c>
      <c r="AC79" s="917">
        <f t="shared" si="24"/>
        <v>0</v>
      </c>
      <c r="AD79" s="917">
        <f t="shared" si="24"/>
        <v>0</v>
      </c>
      <c r="AE79" s="917">
        <f t="shared" si="24"/>
        <v>0</v>
      </c>
      <c r="AF79" s="917">
        <f t="shared" si="24"/>
        <v>0</v>
      </c>
      <c r="AG79" s="917">
        <f t="shared" si="24"/>
        <v>0</v>
      </c>
      <c r="AH79" s="917">
        <f t="shared" si="25"/>
        <v>0</v>
      </c>
      <c r="AJ79" s="917">
        <f t="shared" si="37"/>
        <v>0</v>
      </c>
      <c r="AK79" s="917">
        <f t="shared" si="26"/>
        <v>0</v>
      </c>
      <c r="AL79" s="917">
        <f t="shared" si="26"/>
        <v>0</v>
      </c>
      <c r="AM79" s="917">
        <f t="shared" si="26"/>
        <v>0</v>
      </c>
      <c r="AN79" s="917">
        <f t="shared" si="26"/>
        <v>0</v>
      </c>
      <c r="AO79" s="917">
        <f t="shared" si="26"/>
        <v>0</v>
      </c>
      <c r="AP79" s="917">
        <f t="shared" si="27"/>
        <v>0</v>
      </c>
      <c r="AR79" s="917">
        <f t="shared" si="38"/>
        <v>0</v>
      </c>
      <c r="AS79" s="917">
        <f t="shared" si="28"/>
        <v>0</v>
      </c>
      <c r="AT79" s="917">
        <f t="shared" si="29"/>
        <v>0</v>
      </c>
      <c r="AU79" s="917">
        <f t="shared" si="30"/>
        <v>0</v>
      </c>
      <c r="AV79" s="917">
        <f t="shared" si="31"/>
        <v>0</v>
      </c>
      <c r="AW79" s="917">
        <f t="shared" si="32"/>
        <v>0</v>
      </c>
      <c r="AX79" s="917">
        <f t="shared" si="33"/>
        <v>0</v>
      </c>
      <c r="AY79" s="917">
        <f t="shared" si="34"/>
        <v>0</v>
      </c>
    </row>
    <row r="80" spans="1:51" hidden="1">
      <c r="A80" s="895" t="s">
        <v>277</v>
      </c>
      <c r="B80" s="921">
        <v>27</v>
      </c>
      <c r="C80" s="920">
        <v>2203</v>
      </c>
      <c r="D80" s="920" t="s">
        <v>318</v>
      </c>
      <c r="E80" s="919" t="s">
        <v>319</v>
      </c>
      <c r="F80" s="921" t="s">
        <v>346</v>
      </c>
      <c r="G80" s="940">
        <v>0</v>
      </c>
      <c r="H80" s="940">
        <v>0</v>
      </c>
      <c r="I80" s="923">
        <f t="shared" si="23"/>
        <v>0</v>
      </c>
      <c r="J80" s="922"/>
      <c r="K80" s="924">
        <f t="shared" si="35"/>
        <v>0</v>
      </c>
      <c r="O80" s="917">
        <v>27</v>
      </c>
      <c r="P80" s="925">
        <v>2203</v>
      </c>
      <c r="Q80" s="925" t="s">
        <v>9</v>
      </c>
      <c r="R80" s="925">
        <v>2203</v>
      </c>
      <c r="S80" s="925" t="s">
        <v>346</v>
      </c>
      <c r="T80" s="954">
        <v>0</v>
      </c>
      <c r="U80" s="955">
        <v>142.19999999999999</v>
      </c>
      <c r="V80" s="955">
        <v>0</v>
      </c>
      <c r="W80" s="952">
        <v>0</v>
      </c>
      <c r="X80" s="955">
        <v>706</v>
      </c>
      <c r="Y80" s="955">
        <v>0</v>
      </c>
      <c r="Z80" s="929">
        <f t="shared" si="39"/>
        <v>848.2</v>
      </c>
      <c r="AB80" s="917">
        <f t="shared" si="36"/>
        <v>0</v>
      </c>
      <c r="AC80" s="917">
        <f t="shared" si="24"/>
        <v>0</v>
      </c>
      <c r="AD80" s="917">
        <f t="shared" si="24"/>
        <v>0</v>
      </c>
      <c r="AE80" s="917">
        <f t="shared" si="24"/>
        <v>0</v>
      </c>
      <c r="AF80" s="917">
        <f t="shared" si="24"/>
        <v>0</v>
      </c>
      <c r="AG80" s="917">
        <f t="shared" si="24"/>
        <v>0</v>
      </c>
      <c r="AH80" s="917">
        <f t="shared" si="25"/>
        <v>0</v>
      </c>
      <c r="AJ80" s="917">
        <f t="shared" si="37"/>
        <v>0</v>
      </c>
      <c r="AK80" s="917">
        <f t="shared" si="26"/>
        <v>0</v>
      </c>
      <c r="AL80" s="917">
        <f t="shared" si="26"/>
        <v>0</v>
      </c>
      <c r="AM80" s="917">
        <f t="shared" si="26"/>
        <v>0</v>
      </c>
      <c r="AN80" s="917">
        <f t="shared" si="26"/>
        <v>0</v>
      </c>
      <c r="AO80" s="917">
        <f t="shared" si="26"/>
        <v>0</v>
      </c>
      <c r="AP80" s="917">
        <f t="shared" si="27"/>
        <v>0</v>
      </c>
      <c r="AR80" s="917">
        <f t="shared" si="38"/>
        <v>0</v>
      </c>
      <c r="AS80" s="917">
        <f t="shared" si="28"/>
        <v>0</v>
      </c>
      <c r="AT80" s="917">
        <f t="shared" si="29"/>
        <v>0</v>
      </c>
      <c r="AU80" s="917">
        <f t="shared" si="30"/>
        <v>0</v>
      </c>
      <c r="AV80" s="917">
        <f t="shared" si="31"/>
        <v>0</v>
      </c>
      <c r="AW80" s="917">
        <f t="shared" si="32"/>
        <v>0</v>
      </c>
      <c r="AX80" s="917">
        <f t="shared" si="33"/>
        <v>0</v>
      </c>
      <c r="AY80" s="917">
        <f t="shared" si="34"/>
        <v>0</v>
      </c>
    </row>
    <row r="81" spans="1:51" hidden="1">
      <c r="A81" s="895" t="s">
        <v>279</v>
      </c>
      <c r="B81" s="921">
        <v>28</v>
      </c>
      <c r="C81" s="920">
        <v>2203</v>
      </c>
      <c r="D81" s="920" t="s">
        <v>318</v>
      </c>
      <c r="E81" s="919" t="s">
        <v>319</v>
      </c>
      <c r="F81" s="921" t="s">
        <v>347</v>
      </c>
      <c r="G81" s="940">
        <v>0</v>
      </c>
      <c r="H81" s="940">
        <v>0</v>
      </c>
      <c r="I81" s="923">
        <f>+H81-G81</f>
        <v>0</v>
      </c>
      <c r="J81" s="922"/>
      <c r="K81" s="924">
        <f t="shared" si="35"/>
        <v>0</v>
      </c>
      <c r="O81" s="917">
        <v>28</v>
      </c>
      <c r="P81" s="925">
        <v>2203</v>
      </c>
      <c r="Q81" s="925" t="s">
        <v>9</v>
      </c>
      <c r="R81" s="925">
        <v>2203</v>
      </c>
      <c r="S81" s="925" t="s">
        <v>347</v>
      </c>
      <c r="T81" s="954">
        <v>0</v>
      </c>
      <c r="U81" s="955">
        <v>1462.3</v>
      </c>
      <c r="V81" s="955">
        <v>0</v>
      </c>
      <c r="W81" s="952">
        <v>0</v>
      </c>
      <c r="X81" s="955">
        <v>446</v>
      </c>
      <c r="Y81" s="955">
        <v>0</v>
      </c>
      <c r="Z81" s="929">
        <f t="shared" si="39"/>
        <v>1908.3</v>
      </c>
      <c r="AB81" s="917">
        <f t="shared" si="36"/>
        <v>0</v>
      </c>
      <c r="AC81" s="917">
        <f t="shared" si="24"/>
        <v>0</v>
      </c>
      <c r="AD81" s="917">
        <f t="shared" si="24"/>
        <v>0</v>
      </c>
      <c r="AE81" s="917">
        <f t="shared" si="24"/>
        <v>0</v>
      </c>
      <c r="AF81" s="917">
        <f t="shared" si="24"/>
        <v>0</v>
      </c>
      <c r="AG81" s="917">
        <f t="shared" si="24"/>
        <v>0</v>
      </c>
      <c r="AH81" s="917">
        <f t="shared" si="25"/>
        <v>0</v>
      </c>
      <c r="AJ81" s="917">
        <f t="shared" si="37"/>
        <v>0</v>
      </c>
      <c r="AK81" s="917">
        <f t="shared" si="26"/>
        <v>0</v>
      </c>
      <c r="AL81" s="917">
        <f t="shared" si="26"/>
        <v>0</v>
      </c>
      <c r="AM81" s="917">
        <f t="shared" si="26"/>
        <v>0</v>
      </c>
      <c r="AN81" s="917">
        <f t="shared" si="26"/>
        <v>0</v>
      </c>
      <c r="AO81" s="917">
        <f t="shared" si="26"/>
        <v>0</v>
      </c>
      <c r="AP81" s="917">
        <f t="shared" si="27"/>
        <v>0</v>
      </c>
      <c r="AR81" s="917">
        <f t="shared" si="38"/>
        <v>0</v>
      </c>
      <c r="AS81" s="917">
        <f t="shared" si="28"/>
        <v>0</v>
      </c>
      <c r="AT81" s="917">
        <f t="shared" si="29"/>
        <v>0</v>
      </c>
      <c r="AU81" s="917">
        <f t="shared" si="30"/>
        <v>0</v>
      </c>
      <c r="AV81" s="917">
        <f t="shared" si="31"/>
        <v>0</v>
      </c>
      <c r="AW81" s="917">
        <f t="shared" si="32"/>
        <v>0</v>
      </c>
      <c r="AX81" s="917">
        <f t="shared" si="33"/>
        <v>0</v>
      </c>
      <c r="AY81" s="917">
        <f t="shared" si="34"/>
        <v>0</v>
      </c>
    </row>
    <row r="82" spans="1:51" hidden="1">
      <c r="B82" s="921">
        <v>29</v>
      </c>
      <c r="C82" s="920">
        <v>0</v>
      </c>
      <c r="D82" s="920">
        <v>0</v>
      </c>
      <c r="E82" s="919">
        <v>0</v>
      </c>
      <c r="F82" s="953">
        <v>0</v>
      </c>
      <c r="G82" s="940"/>
      <c r="H82" s="940"/>
      <c r="I82" s="923">
        <f>+H82-G82</f>
        <v>0</v>
      </c>
      <c r="J82" s="922"/>
      <c r="K82" s="924">
        <f t="shared" si="35"/>
        <v>0</v>
      </c>
      <c r="O82" s="917">
        <v>29</v>
      </c>
      <c r="P82" s="925"/>
      <c r="Q82" s="925"/>
      <c r="R82" s="925"/>
      <c r="S82" s="925"/>
      <c r="T82" s="951"/>
      <c r="U82" s="952"/>
      <c r="V82" s="952"/>
      <c r="W82" s="952"/>
      <c r="X82" s="952"/>
      <c r="Y82" s="952"/>
      <c r="Z82" s="929">
        <f t="shared" si="39"/>
        <v>0</v>
      </c>
      <c r="AB82" s="917">
        <f t="shared" si="36"/>
        <v>0</v>
      </c>
      <c r="AC82" s="917">
        <f t="shared" si="24"/>
        <v>0</v>
      </c>
      <c r="AD82" s="917">
        <f t="shared" si="24"/>
        <v>0</v>
      </c>
      <c r="AE82" s="917">
        <f t="shared" si="24"/>
        <v>0</v>
      </c>
      <c r="AF82" s="917">
        <f t="shared" si="24"/>
        <v>0</v>
      </c>
      <c r="AG82" s="917">
        <f t="shared" si="24"/>
        <v>0</v>
      </c>
      <c r="AH82" s="917">
        <f t="shared" si="25"/>
        <v>0</v>
      </c>
      <c r="AJ82" s="917">
        <f t="shared" si="37"/>
        <v>0</v>
      </c>
      <c r="AK82" s="917">
        <f t="shared" si="26"/>
        <v>0</v>
      </c>
      <c r="AL82" s="917">
        <f t="shared" si="26"/>
        <v>0</v>
      </c>
      <c r="AM82" s="917">
        <f t="shared" si="26"/>
        <v>0</v>
      </c>
      <c r="AN82" s="917">
        <f t="shared" si="26"/>
        <v>0</v>
      </c>
      <c r="AO82" s="917">
        <f t="shared" si="26"/>
        <v>0</v>
      </c>
      <c r="AP82" s="917">
        <f t="shared" si="27"/>
        <v>0</v>
      </c>
      <c r="AR82" s="917">
        <f t="shared" si="38"/>
        <v>0</v>
      </c>
      <c r="AS82" s="917">
        <f t="shared" si="28"/>
        <v>0</v>
      </c>
      <c r="AT82" s="917">
        <f t="shared" si="29"/>
        <v>0</v>
      </c>
      <c r="AU82" s="917">
        <f t="shared" si="30"/>
        <v>0</v>
      </c>
      <c r="AV82" s="917">
        <f t="shared" si="31"/>
        <v>0</v>
      </c>
      <c r="AW82" s="917">
        <f t="shared" si="32"/>
        <v>0</v>
      </c>
      <c r="AX82" s="917">
        <f t="shared" si="33"/>
        <v>0</v>
      </c>
      <c r="AY82" s="917">
        <f t="shared" si="34"/>
        <v>0</v>
      </c>
    </row>
    <row r="83" spans="1:51" hidden="1">
      <c r="B83" s="921">
        <v>30</v>
      </c>
      <c r="C83" s="920">
        <v>0</v>
      </c>
      <c r="D83" s="920">
        <v>0</v>
      </c>
      <c r="E83" s="919">
        <v>0</v>
      </c>
      <c r="F83" s="921">
        <v>0</v>
      </c>
      <c r="G83" s="940"/>
      <c r="H83" s="940"/>
      <c r="I83" s="923">
        <f>+H83-G83</f>
        <v>0</v>
      </c>
      <c r="J83" s="922"/>
      <c r="K83" s="924">
        <f t="shared" si="35"/>
        <v>0</v>
      </c>
      <c r="O83" s="917">
        <v>30</v>
      </c>
      <c r="P83" s="925"/>
      <c r="Q83" s="925"/>
      <c r="R83" s="925"/>
      <c r="S83" s="925"/>
      <c r="T83" s="951"/>
      <c r="U83" s="952"/>
      <c r="V83" s="952"/>
      <c r="W83" s="952"/>
      <c r="X83" s="952"/>
      <c r="Y83" s="952"/>
      <c r="Z83" s="929">
        <f t="shared" si="39"/>
        <v>0</v>
      </c>
      <c r="AB83" s="917">
        <f t="shared" si="36"/>
        <v>0</v>
      </c>
      <c r="AC83" s="917">
        <f t="shared" si="24"/>
        <v>0</v>
      </c>
      <c r="AD83" s="917">
        <f t="shared" si="24"/>
        <v>0</v>
      </c>
      <c r="AE83" s="917">
        <f t="shared" si="24"/>
        <v>0</v>
      </c>
      <c r="AF83" s="917">
        <f t="shared" si="24"/>
        <v>0</v>
      </c>
      <c r="AG83" s="917">
        <f t="shared" si="24"/>
        <v>0</v>
      </c>
      <c r="AH83" s="917">
        <f t="shared" si="25"/>
        <v>0</v>
      </c>
      <c r="AJ83" s="917">
        <f t="shared" si="37"/>
        <v>0</v>
      </c>
      <c r="AK83" s="917">
        <f t="shared" si="26"/>
        <v>0</v>
      </c>
      <c r="AL83" s="917">
        <f t="shared" si="26"/>
        <v>0</v>
      </c>
      <c r="AM83" s="917">
        <f t="shared" si="26"/>
        <v>0</v>
      </c>
      <c r="AN83" s="917">
        <f t="shared" si="26"/>
        <v>0</v>
      </c>
      <c r="AO83" s="917">
        <f t="shared" si="26"/>
        <v>0</v>
      </c>
      <c r="AP83" s="917">
        <f t="shared" si="27"/>
        <v>0</v>
      </c>
      <c r="AR83" s="917">
        <f t="shared" si="38"/>
        <v>0</v>
      </c>
      <c r="AS83" s="917">
        <f t="shared" si="28"/>
        <v>0</v>
      </c>
      <c r="AT83" s="917">
        <f t="shared" si="29"/>
        <v>0</v>
      </c>
      <c r="AU83" s="917">
        <f t="shared" si="30"/>
        <v>0</v>
      </c>
      <c r="AV83" s="917">
        <f t="shared" si="31"/>
        <v>0</v>
      </c>
      <c r="AW83" s="917">
        <f t="shared" si="32"/>
        <v>0</v>
      </c>
      <c r="AX83" s="917">
        <f t="shared" si="33"/>
        <v>0</v>
      </c>
      <c r="AY83" s="917">
        <f t="shared" si="34"/>
        <v>0</v>
      </c>
    </row>
    <row r="84" spans="1:51" hidden="1">
      <c r="B84" s="919" t="s">
        <v>316</v>
      </c>
      <c r="C84" s="920"/>
      <c r="D84" s="920"/>
      <c r="E84" s="919"/>
      <c r="F84" s="921"/>
      <c r="G84" s="942">
        <f>SUM(G54:G83)</f>
        <v>0</v>
      </c>
      <c r="H84" s="942">
        <f>SUM(H54:H83)</f>
        <v>456</v>
      </c>
      <c r="I84" s="924">
        <f>SUM(I54:I83)</f>
        <v>456</v>
      </c>
      <c r="J84" s="924">
        <f>SUM(J54:J83)</f>
        <v>0</v>
      </c>
      <c r="K84" s="924">
        <f>SUM(K54:K83)</f>
        <v>456</v>
      </c>
      <c r="AB84" s="944">
        <f t="shared" ref="AB84:AH84" si="40">SUM(AB54:AB83)</f>
        <v>0</v>
      </c>
      <c r="AC84" s="945">
        <f t="shared" si="40"/>
        <v>0</v>
      </c>
      <c r="AD84" s="944">
        <f t="shared" si="40"/>
        <v>0</v>
      </c>
      <c r="AE84" s="944">
        <f t="shared" si="40"/>
        <v>0</v>
      </c>
      <c r="AF84" s="945">
        <f t="shared" si="40"/>
        <v>0</v>
      </c>
      <c r="AG84" s="944">
        <f t="shared" si="40"/>
        <v>0</v>
      </c>
      <c r="AH84" s="944">
        <f t="shared" si="40"/>
        <v>0</v>
      </c>
      <c r="AI84" s="946"/>
      <c r="AJ84" s="944">
        <f t="shared" ref="AJ84:AP84" si="41">SUM(AJ54:AJ83)</f>
        <v>0</v>
      </c>
      <c r="AK84" s="945">
        <f t="shared" si="41"/>
        <v>672.7</v>
      </c>
      <c r="AL84" s="944">
        <f t="shared" si="41"/>
        <v>0</v>
      </c>
      <c r="AM84" s="944">
        <f t="shared" si="41"/>
        <v>0</v>
      </c>
      <c r="AN84" s="945">
        <f t="shared" si="41"/>
        <v>820.09999999999991</v>
      </c>
      <c r="AO84" s="944">
        <f t="shared" si="41"/>
        <v>0</v>
      </c>
      <c r="AP84" s="944">
        <f t="shared" si="41"/>
        <v>1492.8</v>
      </c>
      <c r="AR84" s="944">
        <f t="shared" ref="AR84:AY84" si="42">SUM(AR54:AR83)</f>
        <v>0</v>
      </c>
      <c r="AS84" s="945">
        <f t="shared" si="42"/>
        <v>0</v>
      </c>
      <c r="AT84" s="944">
        <f t="shared" si="42"/>
        <v>0</v>
      </c>
      <c r="AU84" s="944">
        <f t="shared" si="42"/>
        <v>0</v>
      </c>
      <c r="AV84" s="945">
        <f t="shared" si="42"/>
        <v>0</v>
      </c>
      <c r="AW84" s="944">
        <f t="shared" si="42"/>
        <v>0</v>
      </c>
      <c r="AX84" s="944">
        <f t="shared" si="42"/>
        <v>0</v>
      </c>
      <c r="AY84" s="945">
        <f t="shared" si="42"/>
        <v>0</v>
      </c>
    </row>
    <row r="85" spans="1:51" hidden="1">
      <c r="AB85" s="946"/>
      <c r="AC85" s="946"/>
      <c r="AD85" s="946"/>
      <c r="AE85" s="946"/>
      <c r="AF85" s="946"/>
      <c r="AG85" s="946"/>
      <c r="AH85" s="946"/>
      <c r="AI85" s="946"/>
      <c r="AJ85" s="944"/>
      <c r="AK85" s="948">
        <f>+AK84-AC84</f>
        <v>672.7</v>
      </c>
      <c r="AL85" s="948"/>
      <c r="AM85" s="948"/>
      <c r="AN85" s="948">
        <f>+AN84-AF84</f>
        <v>820.09999999999991</v>
      </c>
      <c r="AO85" s="948"/>
      <c r="AP85" s="948">
        <f>SUM(AJ85:AO85)</f>
        <v>1492.8</v>
      </c>
      <c r="AR85" s="946"/>
      <c r="AS85" s="946"/>
      <c r="AT85" s="946"/>
      <c r="AU85" s="946"/>
      <c r="AV85" s="946"/>
      <c r="AW85" s="946"/>
      <c r="AX85" s="946"/>
      <c r="AY85" s="946"/>
    </row>
    <row r="86" spans="1:51">
      <c r="AC86" s="956">
        <f>+AC49/G2/745</f>
        <v>1.1440872483221476</v>
      </c>
    </row>
  </sheetData>
  <phoneticPr fontId="6"/>
  <pageMargins left="0.75" right="0.75" top="1" bottom="1" header="0.51200000000000001" footer="0.51200000000000001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9E22-FF46-466B-91B8-0C68395D4CB6}">
  <sheetPr>
    <tabColor theme="9" tint="0.39997558519241921"/>
    <pageSetUpPr fitToPage="1"/>
  </sheetPr>
  <dimension ref="B1:S98"/>
  <sheetViews>
    <sheetView topLeftCell="A4" zoomScale="70" zoomScaleNormal="70" workbookViewId="0">
      <selection activeCell="F15" sqref="F15"/>
    </sheetView>
  </sheetViews>
  <sheetFormatPr defaultColWidth="9" defaultRowHeight="13.2"/>
  <cols>
    <col min="1" max="1" width="9" style="395"/>
    <col min="2" max="2" width="20.33203125" style="395" customWidth="1"/>
    <col min="3" max="3" width="4.6640625" style="395" customWidth="1"/>
    <col min="4" max="4" width="8.6640625" style="395" customWidth="1"/>
    <col min="5" max="7" width="10.6640625" style="395" customWidth="1"/>
    <col min="8" max="9" width="10.6640625" style="396" customWidth="1"/>
    <col min="10" max="16" width="10.6640625" style="395" customWidth="1"/>
    <col min="17" max="17" width="9" style="395"/>
    <col min="18" max="18" width="13.6640625" style="395" bestFit="1" customWidth="1"/>
    <col min="19" max="16384" width="9" style="395"/>
  </cols>
  <sheetData>
    <row r="1" spans="2:19">
      <c r="P1" s="396"/>
    </row>
    <row r="2" spans="2:19" ht="27" customHeight="1">
      <c r="B2" s="397" t="s">
        <v>194</v>
      </c>
      <c r="C2" s="1301" t="s">
        <v>348</v>
      </c>
      <c r="D2" s="398" t="s">
        <v>349</v>
      </c>
      <c r="G2" s="399"/>
      <c r="J2" s="400"/>
      <c r="K2" s="1185" t="s">
        <v>350</v>
      </c>
      <c r="L2" s="401" t="s">
        <v>351</v>
      </c>
      <c r="M2" s="401" t="s">
        <v>352</v>
      </c>
      <c r="R2" s="402" t="s">
        <v>353</v>
      </c>
      <c r="S2" s="403"/>
    </row>
    <row r="3" spans="2:19" ht="36.75" customHeight="1">
      <c r="B3" s="404" t="s">
        <v>354</v>
      </c>
      <c r="F3" s="404"/>
      <c r="G3" s="404"/>
      <c r="J3" s="405"/>
      <c r="K3" s="1186"/>
      <c r="L3" s="479" t="s">
        <v>355</v>
      </c>
      <c r="M3" s="480" t="s">
        <v>356</v>
      </c>
    </row>
    <row r="4" spans="2:19" ht="25.5" customHeight="1">
      <c r="H4" s="406">
        <v>0.02</v>
      </c>
      <c r="L4" s="1641">
        <f ca="1">TODAY()</f>
        <v>46164</v>
      </c>
      <c r="M4" s="1642"/>
      <c r="N4" s="407"/>
      <c r="O4" s="407"/>
      <c r="P4" s="396"/>
    </row>
    <row r="5" spans="2:19" ht="26.25" customHeight="1">
      <c r="B5" s="408"/>
      <c r="C5" s="409"/>
      <c r="D5" s="410"/>
      <c r="E5" s="411"/>
      <c r="F5" s="411"/>
      <c r="G5" s="411"/>
      <c r="H5" s="1643" t="s">
        <v>357</v>
      </c>
      <c r="I5" s="1644"/>
      <c r="J5" s="410"/>
      <c r="K5" s="411"/>
      <c r="L5" s="410"/>
      <c r="M5" s="410"/>
      <c r="O5" s="399" t="s">
        <v>358</v>
      </c>
      <c r="P5" s="396"/>
    </row>
    <row r="6" spans="2:19" ht="34.5" customHeight="1">
      <c r="B6" s="412" t="s">
        <v>1</v>
      </c>
      <c r="C6" s="413"/>
      <c r="D6" s="414" t="s">
        <v>359</v>
      </c>
      <c r="E6" s="415" t="s">
        <v>360</v>
      </c>
      <c r="F6" s="415" t="s">
        <v>361</v>
      </c>
      <c r="G6" s="415" t="s">
        <v>362</v>
      </c>
      <c r="H6" s="416" t="s">
        <v>363</v>
      </c>
      <c r="I6" s="416" t="s">
        <v>364</v>
      </c>
      <c r="J6" s="414" t="s">
        <v>365</v>
      </c>
      <c r="K6" s="415" t="s">
        <v>366</v>
      </c>
      <c r="L6" s="417" t="s">
        <v>8</v>
      </c>
      <c r="M6" s="418" t="s">
        <v>367</v>
      </c>
      <c r="N6" s="419"/>
      <c r="O6" s="420" t="s">
        <v>368</v>
      </c>
      <c r="P6" s="421" t="s">
        <v>369</v>
      </c>
    </row>
    <row r="7" spans="2:19" ht="16.5" customHeight="1">
      <c r="B7" s="1265" t="s">
        <v>370</v>
      </c>
      <c r="C7" s="422"/>
      <c r="D7" s="1075">
        <v>649</v>
      </c>
      <c r="E7" s="423"/>
      <c r="F7" s="423">
        <v>1806</v>
      </c>
      <c r="G7" s="424"/>
      <c r="H7" s="425">
        <f>MLF・ピポット!AM88</f>
        <v>82</v>
      </c>
      <c r="I7" s="426">
        <f>MLF・ピポット!AM92-H7</f>
        <v>558</v>
      </c>
      <c r="J7" s="427">
        <f t="shared" ref="J7:J26" si="0">+E7+F7-G7-H7-I7</f>
        <v>1166</v>
      </c>
      <c r="K7" s="423"/>
      <c r="L7" s="426">
        <f>+K7-J7</f>
        <v>-1166</v>
      </c>
      <c r="M7" s="428"/>
      <c r="O7" s="429">
        <f>+G7+H7+I7</f>
        <v>640</v>
      </c>
      <c r="P7" s="430">
        <f>+O7-G7</f>
        <v>640</v>
      </c>
      <c r="R7" s="395">
        <f>D7*F7</f>
        <v>1172094</v>
      </c>
    </row>
    <row r="8" spans="2:19" ht="16.5" customHeight="1">
      <c r="B8" s="1266" t="s">
        <v>178</v>
      </c>
      <c r="C8" s="431"/>
      <c r="D8" s="1076">
        <v>730</v>
      </c>
      <c r="E8" s="432"/>
      <c r="F8" s="432">
        <v>660</v>
      </c>
      <c r="G8" s="424"/>
      <c r="H8" s="425">
        <f>MLF・ピポット!AM128</f>
        <v>16</v>
      </c>
      <c r="I8" s="426">
        <f>MLF・ピポット!AM132-H8</f>
        <v>63</v>
      </c>
      <c r="J8" s="427">
        <f t="shared" si="0"/>
        <v>581</v>
      </c>
      <c r="K8" s="423"/>
      <c r="L8" s="426">
        <f t="shared" ref="L8:L20" si="1">+K8-J8</f>
        <v>-581</v>
      </c>
      <c r="M8" s="428"/>
      <c r="O8" s="429">
        <f t="shared" ref="O8:O43" si="2">+G8+H8+I8</f>
        <v>79</v>
      </c>
      <c r="P8" s="430">
        <f t="shared" ref="P8:P29" si="3">+O8-G8</f>
        <v>79</v>
      </c>
      <c r="R8" s="395">
        <f t="shared" ref="R8:R26" si="4">D8*F8</f>
        <v>481800</v>
      </c>
    </row>
    <row r="9" spans="2:19" ht="16.5" customHeight="1">
      <c r="B9" s="1263" t="s">
        <v>371</v>
      </c>
      <c r="C9" s="431"/>
      <c r="D9" s="1076"/>
      <c r="E9" s="432"/>
      <c r="F9" s="432"/>
      <c r="G9" s="424"/>
      <c r="H9" s="425">
        <f>MGE!AM32</f>
        <v>0</v>
      </c>
      <c r="I9" s="426">
        <f>MGE!AM36-H9</f>
        <v>0</v>
      </c>
      <c r="J9" s="427">
        <f t="shared" si="0"/>
        <v>0</v>
      </c>
      <c r="K9" s="423"/>
      <c r="L9" s="426">
        <f t="shared" si="1"/>
        <v>0</v>
      </c>
      <c r="M9" s="428"/>
      <c r="O9" s="429">
        <f t="shared" si="2"/>
        <v>0</v>
      </c>
      <c r="P9" s="430">
        <f t="shared" si="3"/>
        <v>0</v>
      </c>
      <c r="R9" s="395">
        <f t="shared" si="4"/>
        <v>0</v>
      </c>
    </row>
    <row r="10" spans="2:19" ht="16.5" customHeight="1">
      <c r="B10" s="1264" t="s">
        <v>372</v>
      </c>
      <c r="C10" s="431"/>
      <c r="D10" s="1076"/>
      <c r="E10" s="432"/>
      <c r="F10" s="432"/>
      <c r="G10" s="433"/>
      <c r="H10" s="425">
        <f>MGE!AM33</f>
        <v>0</v>
      </c>
      <c r="I10" s="426">
        <f>MGE!AM37-H10</f>
        <v>0</v>
      </c>
      <c r="J10" s="427">
        <f t="shared" si="0"/>
        <v>0</v>
      </c>
      <c r="K10" s="423"/>
      <c r="L10" s="426">
        <f t="shared" si="1"/>
        <v>0</v>
      </c>
      <c r="M10" s="428"/>
      <c r="O10" s="429">
        <f>+G10+H10+I10</f>
        <v>0</v>
      </c>
      <c r="P10" s="430">
        <v>0</v>
      </c>
      <c r="R10" s="395">
        <f t="shared" si="4"/>
        <v>0</v>
      </c>
    </row>
    <row r="11" spans="2:19" ht="16.5" customHeight="1">
      <c r="B11" s="1264" t="s">
        <v>373</v>
      </c>
      <c r="C11" s="431"/>
      <c r="D11" s="1076"/>
      <c r="E11" s="432"/>
      <c r="F11" s="432"/>
      <c r="G11" s="433"/>
      <c r="H11" s="425">
        <f>MGE!AM34</f>
        <v>0</v>
      </c>
      <c r="I11" s="426">
        <f>MGE!AM38-H11</f>
        <v>0</v>
      </c>
      <c r="J11" s="427">
        <f t="shared" si="0"/>
        <v>0</v>
      </c>
      <c r="K11" s="423"/>
      <c r="L11" s="426">
        <f t="shared" si="1"/>
        <v>0</v>
      </c>
      <c r="M11" s="428"/>
      <c r="O11" s="429">
        <f t="shared" si="2"/>
        <v>0</v>
      </c>
      <c r="P11" s="430">
        <f>+O11-G11</f>
        <v>0</v>
      </c>
      <c r="R11" s="395">
        <f t="shared" si="4"/>
        <v>0</v>
      </c>
    </row>
    <row r="12" spans="2:19" ht="16.5" customHeight="1">
      <c r="B12" s="1264" t="s">
        <v>374</v>
      </c>
      <c r="C12" s="431"/>
      <c r="D12" s="1076"/>
      <c r="E12" s="432"/>
      <c r="F12" s="432"/>
      <c r="G12" s="433"/>
      <c r="H12" s="425">
        <f>MGE!AM35</f>
        <v>0</v>
      </c>
      <c r="I12" s="426">
        <f>MGE!AM39-H12</f>
        <v>0</v>
      </c>
      <c r="J12" s="427">
        <f t="shared" si="0"/>
        <v>0</v>
      </c>
      <c r="K12" s="423"/>
      <c r="L12" s="426">
        <f t="shared" si="1"/>
        <v>0</v>
      </c>
      <c r="M12" s="428"/>
      <c r="O12" s="429">
        <f t="shared" si="2"/>
        <v>0</v>
      </c>
      <c r="P12" s="430">
        <v>0</v>
      </c>
      <c r="R12" s="395">
        <f t="shared" si="4"/>
        <v>0</v>
      </c>
    </row>
    <row r="13" spans="2:19" ht="16.5" customHeight="1">
      <c r="B13" s="1263" t="s">
        <v>375</v>
      </c>
      <c r="C13" s="431"/>
      <c r="D13" s="1076"/>
      <c r="E13" s="432"/>
      <c r="F13" s="432"/>
      <c r="G13" s="433"/>
      <c r="H13" s="425">
        <f>MGE!AM36</f>
        <v>0</v>
      </c>
      <c r="I13" s="426">
        <f>MGE!AM40-H13</f>
        <v>0</v>
      </c>
      <c r="J13" s="427">
        <f t="shared" si="0"/>
        <v>0</v>
      </c>
      <c r="K13" s="423"/>
      <c r="L13" s="426">
        <f t="shared" si="1"/>
        <v>0</v>
      </c>
      <c r="M13" s="428"/>
      <c r="O13" s="429">
        <f t="shared" si="2"/>
        <v>0</v>
      </c>
      <c r="P13" s="430">
        <f t="shared" si="3"/>
        <v>0</v>
      </c>
      <c r="R13" s="395">
        <f t="shared" si="4"/>
        <v>0</v>
      </c>
    </row>
    <row r="14" spans="2:19" ht="16.5" customHeight="1">
      <c r="B14" s="1266" t="s">
        <v>376</v>
      </c>
      <c r="C14" s="431"/>
      <c r="D14" s="1076">
        <v>952</v>
      </c>
      <c r="E14" s="432"/>
      <c r="F14" s="432">
        <v>1770</v>
      </c>
      <c r="G14" s="433"/>
      <c r="H14" s="425">
        <f>MKC①!AM115</f>
        <v>27</v>
      </c>
      <c r="I14" s="426">
        <f>MKC①!AM119-H14</f>
        <v>143</v>
      </c>
      <c r="J14" s="427">
        <f t="shared" si="0"/>
        <v>1600</v>
      </c>
      <c r="K14" s="432"/>
      <c r="L14" s="426">
        <f t="shared" si="1"/>
        <v>-1600</v>
      </c>
      <c r="M14" s="428"/>
      <c r="O14" s="429">
        <f t="shared" si="2"/>
        <v>170</v>
      </c>
      <c r="P14" s="430">
        <f t="shared" si="3"/>
        <v>170</v>
      </c>
      <c r="R14" s="395">
        <f t="shared" si="4"/>
        <v>1685040</v>
      </c>
    </row>
    <row r="15" spans="2:19" ht="16.5" customHeight="1">
      <c r="B15" s="1266" t="s">
        <v>377</v>
      </c>
      <c r="C15" s="431"/>
      <c r="D15" s="1076">
        <v>154.5</v>
      </c>
      <c r="E15" s="432"/>
      <c r="F15" s="432"/>
      <c r="G15" s="433"/>
      <c r="H15" s="425">
        <f>MKC②!AM38</f>
        <v>0</v>
      </c>
      <c r="I15" s="426">
        <f>MKC②!AM42-H15</f>
        <v>18</v>
      </c>
      <c r="J15" s="427">
        <f t="shared" si="0"/>
        <v>-18</v>
      </c>
      <c r="K15" s="432"/>
      <c r="L15" s="426">
        <f t="shared" si="1"/>
        <v>18</v>
      </c>
      <c r="M15" s="428"/>
      <c r="O15" s="429">
        <f t="shared" si="2"/>
        <v>18</v>
      </c>
      <c r="P15" s="430">
        <f t="shared" si="3"/>
        <v>18</v>
      </c>
      <c r="R15" s="395">
        <f t="shared" si="4"/>
        <v>0</v>
      </c>
    </row>
    <row r="16" spans="2:19" ht="16.5" customHeight="1">
      <c r="B16" s="1266" t="s">
        <v>378</v>
      </c>
      <c r="C16" s="431"/>
      <c r="D16" s="1076">
        <v>154.5</v>
      </c>
      <c r="E16" s="432"/>
      <c r="F16" s="432"/>
      <c r="G16" s="433"/>
      <c r="H16" s="425">
        <f>MKC②!AM79</f>
        <v>0</v>
      </c>
      <c r="I16" s="426">
        <f>MKC②!AM83-H16</f>
        <v>30</v>
      </c>
      <c r="J16" s="427">
        <f>+E16+F16-G16-H16-I16</f>
        <v>-30</v>
      </c>
      <c r="K16" s="432"/>
      <c r="L16" s="426">
        <f t="shared" si="1"/>
        <v>30</v>
      </c>
      <c r="M16" s="428"/>
      <c r="O16" s="429">
        <f t="shared" si="2"/>
        <v>30</v>
      </c>
      <c r="P16" s="430">
        <f t="shared" si="3"/>
        <v>30</v>
      </c>
      <c r="R16" s="395">
        <f t="shared" si="4"/>
        <v>0</v>
      </c>
    </row>
    <row r="17" spans="2:18" ht="16.5" customHeight="1">
      <c r="B17" s="1266" t="s">
        <v>379</v>
      </c>
      <c r="C17" s="431"/>
      <c r="D17" s="1076">
        <v>1356</v>
      </c>
      <c r="E17" s="432"/>
      <c r="F17" s="432">
        <v>820</v>
      </c>
      <c r="G17" s="433"/>
      <c r="H17" s="425">
        <f>MKC①!AM37</f>
        <v>61</v>
      </c>
      <c r="I17" s="426">
        <f>MKC①!AM41-H17</f>
        <v>110</v>
      </c>
      <c r="J17" s="427">
        <f t="shared" si="0"/>
        <v>649</v>
      </c>
      <c r="K17" s="432"/>
      <c r="L17" s="426">
        <f t="shared" si="1"/>
        <v>-649</v>
      </c>
      <c r="M17" s="428"/>
      <c r="O17" s="429">
        <f t="shared" si="2"/>
        <v>171</v>
      </c>
      <c r="P17" s="430">
        <f>+O17-G17</f>
        <v>171</v>
      </c>
      <c r="R17" s="395">
        <f t="shared" si="4"/>
        <v>1111920</v>
      </c>
    </row>
    <row r="18" spans="2:18" ht="16.5" customHeight="1">
      <c r="B18" s="1266" t="s">
        <v>380</v>
      </c>
      <c r="C18" s="431"/>
      <c r="D18" s="1076">
        <v>699</v>
      </c>
      <c r="E18" s="432"/>
      <c r="F18" s="432">
        <v>1290</v>
      </c>
      <c r="G18" s="433"/>
      <c r="H18" s="425">
        <f>MKC①!AM80</f>
        <v>14</v>
      </c>
      <c r="I18" s="426">
        <f>MKC①!AM84-H18</f>
        <v>16</v>
      </c>
      <c r="J18" s="427">
        <f t="shared" si="0"/>
        <v>1260</v>
      </c>
      <c r="K18" s="432"/>
      <c r="L18" s="426">
        <f t="shared" si="1"/>
        <v>-1260</v>
      </c>
      <c r="M18" s="428"/>
      <c r="O18" s="429">
        <f t="shared" si="2"/>
        <v>30</v>
      </c>
      <c r="P18" s="430">
        <f t="shared" si="3"/>
        <v>30</v>
      </c>
      <c r="R18" s="395">
        <f t="shared" si="4"/>
        <v>901710</v>
      </c>
    </row>
    <row r="19" spans="2:18" ht="16.5" customHeight="1">
      <c r="B19" s="1266" t="s">
        <v>381</v>
      </c>
      <c r="C19" s="431"/>
      <c r="D19" s="1076">
        <v>719</v>
      </c>
      <c r="E19" s="432"/>
      <c r="F19" s="432">
        <v>1520</v>
      </c>
      <c r="G19" s="433"/>
      <c r="H19" s="425">
        <f>MKC②!AM114</f>
        <v>5</v>
      </c>
      <c r="I19" s="426">
        <f>MKC②!AM118-H19</f>
        <v>34</v>
      </c>
      <c r="J19" s="427">
        <f>+E19+F19-G19-H19-I19</f>
        <v>1481</v>
      </c>
      <c r="K19" s="432"/>
      <c r="L19" s="426">
        <f t="shared" si="1"/>
        <v>-1481</v>
      </c>
      <c r="M19" s="428"/>
      <c r="O19" s="429">
        <f t="shared" si="2"/>
        <v>39</v>
      </c>
      <c r="P19" s="430">
        <f t="shared" si="3"/>
        <v>39</v>
      </c>
      <c r="R19" s="395">
        <f t="shared" si="4"/>
        <v>1092880</v>
      </c>
    </row>
    <row r="20" spans="2:18" ht="16.5" customHeight="1">
      <c r="B20" s="1264" t="s">
        <v>382</v>
      </c>
      <c r="C20" s="431"/>
      <c r="D20" s="1076">
        <v>1998</v>
      </c>
      <c r="E20" s="432"/>
      <c r="F20" s="432"/>
      <c r="G20" s="433"/>
      <c r="H20" s="425">
        <f>MKJ・MLC・MLL!AM40</f>
        <v>0</v>
      </c>
      <c r="I20" s="426">
        <f>MKJ・MLC・MLL!AM44-H20</f>
        <v>0</v>
      </c>
      <c r="J20" s="427">
        <f t="shared" si="0"/>
        <v>0</v>
      </c>
      <c r="K20" s="432"/>
      <c r="L20" s="426">
        <f t="shared" si="1"/>
        <v>0</v>
      </c>
      <c r="M20" s="428"/>
      <c r="O20" s="429">
        <f t="shared" si="2"/>
        <v>0</v>
      </c>
      <c r="P20" s="430">
        <f t="shared" si="3"/>
        <v>0</v>
      </c>
      <c r="R20" s="395">
        <f t="shared" si="4"/>
        <v>0</v>
      </c>
    </row>
    <row r="21" spans="2:18" ht="16.5" customHeight="1">
      <c r="B21" s="1263" t="s">
        <v>383</v>
      </c>
      <c r="C21" s="431"/>
      <c r="D21" s="1076"/>
      <c r="E21" s="432"/>
      <c r="F21" s="432"/>
      <c r="G21" s="433"/>
      <c r="H21" s="425">
        <f>MKJ・MLC・MLL!AM41</f>
        <v>0</v>
      </c>
      <c r="I21" s="426">
        <f>MKJ・MLC・MLL!AM45-H21</f>
        <v>0</v>
      </c>
      <c r="J21" s="427">
        <f t="shared" si="0"/>
        <v>0</v>
      </c>
      <c r="K21" s="432"/>
      <c r="L21" s="426">
        <f>+K21-J21</f>
        <v>0</v>
      </c>
      <c r="M21" s="428"/>
      <c r="O21" s="429">
        <f t="shared" si="2"/>
        <v>0</v>
      </c>
      <c r="P21" s="430">
        <f t="shared" si="3"/>
        <v>0</v>
      </c>
      <c r="R21" s="395">
        <f t="shared" si="4"/>
        <v>0</v>
      </c>
    </row>
    <row r="22" spans="2:18" ht="16.5" customHeight="1">
      <c r="B22" s="1267" t="s">
        <v>384</v>
      </c>
      <c r="C22" s="431"/>
      <c r="D22" s="1076">
        <v>1015</v>
      </c>
      <c r="E22" s="432"/>
      <c r="F22" s="432"/>
      <c r="G22" s="433"/>
      <c r="H22" s="425">
        <f>MKR!AM32</f>
        <v>0</v>
      </c>
      <c r="I22" s="426">
        <f>MKR!AM36</f>
        <v>3</v>
      </c>
      <c r="J22" s="427">
        <f t="shared" si="0"/>
        <v>-3</v>
      </c>
      <c r="K22" s="432"/>
      <c r="L22" s="426">
        <f>+K22-J22</f>
        <v>3</v>
      </c>
      <c r="M22" s="428"/>
      <c r="O22" s="429">
        <f t="shared" si="2"/>
        <v>3</v>
      </c>
      <c r="P22" s="430">
        <v>6</v>
      </c>
      <c r="R22" s="395">
        <f t="shared" si="4"/>
        <v>0</v>
      </c>
    </row>
    <row r="23" spans="2:18" ht="16.5" customHeight="1">
      <c r="B23" s="1267" t="s">
        <v>385</v>
      </c>
      <c r="C23" s="431"/>
      <c r="D23" s="1076">
        <v>827</v>
      </c>
      <c r="E23" s="432"/>
      <c r="F23" s="432">
        <v>800</v>
      </c>
      <c r="G23" s="433"/>
      <c r="H23" s="425">
        <f>MKR!AM72</f>
        <v>31</v>
      </c>
      <c r="I23" s="426">
        <f>MKR!AM76</f>
        <v>101</v>
      </c>
      <c r="J23" s="427">
        <f t="shared" si="0"/>
        <v>668</v>
      </c>
      <c r="K23" s="432"/>
      <c r="L23" s="426">
        <f>+K23-J23</f>
        <v>-668</v>
      </c>
      <c r="M23" s="428"/>
      <c r="O23" s="429">
        <f>+G23+H23+I23</f>
        <v>132</v>
      </c>
      <c r="P23" s="430">
        <f>+O23-G23</f>
        <v>132</v>
      </c>
      <c r="R23" s="395">
        <f t="shared" si="4"/>
        <v>661600</v>
      </c>
    </row>
    <row r="24" spans="2:18" ht="16.5" customHeight="1">
      <c r="B24" s="1267" t="s">
        <v>386</v>
      </c>
      <c r="C24" s="431"/>
      <c r="D24" s="1076">
        <v>817</v>
      </c>
      <c r="E24" s="432"/>
      <c r="F24" s="432">
        <v>640</v>
      </c>
      <c r="G24" s="433"/>
      <c r="H24" s="425">
        <f>MLF・ピポット!AM45</f>
        <v>0</v>
      </c>
      <c r="I24" s="426">
        <f>MLF・ピポット!AM49</f>
        <v>1</v>
      </c>
      <c r="J24" s="427">
        <f t="shared" si="0"/>
        <v>639</v>
      </c>
      <c r="K24" s="432"/>
      <c r="L24" s="426">
        <f>+K24-J24</f>
        <v>-639</v>
      </c>
      <c r="M24" s="428"/>
      <c r="O24" s="429">
        <f>+G24+H24+I24</f>
        <v>1</v>
      </c>
      <c r="P24" s="430">
        <f>+O24-G24</f>
        <v>1</v>
      </c>
      <c r="R24" s="395">
        <f t="shared" si="4"/>
        <v>522880</v>
      </c>
    </row>
    <row r="25" spans="2:18" ht="16.5" customHeight="1">
      <c r="B25" s="1267" t="s">
        <v>387</v>
      </c>
      <c r="C25" s="431"/>
      <c r="D25" s="1076">
        <v>1037</v>
      </c>
      <c r="E25" s="432"/>
      <c r="F25" s="432"/>
      <c r="G25" s="424"/>
      <c r="H25" s="425">
        <f>MKJ・MLC・MLL!AM149</f>
        <v>0</v>
      </c>
      <c r="I25" s="426">
        <f>MKJ・MLC・MLL!AM153</f>
        <v>0</v>
      </c>
      <c r="J25" s="427">
        <f t="shared" si="0"/>
        <v>0</v>
      </c>
      <c r="K25" s="432"/>
      <c r="L25" s="426">
        <f t="shared" ref="L25:L26" si="5">+K25-J25</f>
        <v>0</v>
      </c>
      <c r="M25" s="428"/>
      <c r="O25" s="429">
        <f>+G25+H25+I25</f>
        <v>0</v>
      </c>
      <c r="P25" s="430">
        <f>+O25-G25</f>
        <v>0</v>
      </c>
      <c r="R25" s="395">
        <f t="shared" si="4"/>
        <v>0</v>
      </c>
    </row>
    <row r="26" spans="2:18" ht="16.5" customHeight="1">
      <c r="B26" s="1267" t="s">
        <v>388</v>
      </c>
      <c r="C26" s="431"/>
      <c r="D26" s="1076">
        <v>1037</v>
      </c>
      <c r="E26" s="432"/>
      <c r="F26" s="432">
        <v>3240</v>
      </c>
      <c r="G26" s="424"/>
      <c r="H26" s="425">
        <f>MKJ・MLC・MLL!AM195</f>
        <v>41</v>
      </c>
      <c r="I26" s="426">
        <f>MKJ・MLC・MLL!AM199-H26</f>
        <v>55</v>
      </c>
      <c r="J26" s="427">
        <f t="shared" si="0"/>
        <v>3144</v>
      </c>
      <c r="K26" s="432"/>
      <c r="L26" s="426">
        <f t="shared" si="5"/>
        <v>-3144</v>
      </c>
      <c r="M26" s="428"/>
      <c r="O26" s="429">
        <f>+G26+H26+I26</f>
        <v>96</v>
      </c>
      <c r="P26" s="430">
        <f>+O26-G26</f>
        <v>96</v>
      </c>
      <c r="R26" s="395">
        <f t="shared" si="4"/>
        <v>3359880</v>
      </c>
    </row>
    <row r="27" spans="2:18" ht="16.5" hidden="1" customHeight="1">
      <c r="B27" s="431" t="s">
        <v>389</v>
      </c>
      <c r="C27" s="431"/>
      <c r="D27" s="1076">
        <v>1300</v>
      </c>
      <c r="E27" s="432"/>
      <c r="F27" s="432"/>
      <c r="G27" s="504"/>
      <c r="H27" s="425"/>
      <c r="I27" s="426"/>
      <c r="J27" s="427"/>
      <c r="K27" s="432"/>
      <c r="L27" s="426"/>
      <c r="M27" s="428"/>
      <c r="O27" s="429">
        <f t="shared" si="2"/>
        <v>0</v>
      </c>
      <c r="P27" s="430">
        <f t="shared" si="3"/>
        <v>0</v>
      </c>
    </row>
    <row r="28" spans="2:18" ht="16.5" hidden="1" customHeight="1">
      <c r="B28" s="431" t="s">
        <v>390</v>
      </c>
      <c r="C28" s="431"/>
      <c r="D28" s="1076">
        <v>508.32</v>
      </c>
      <c r="E28" s="432"/>
      <c r="F28" s="432"/>
      <c r="G28" s="504"/>
      <c r="H28" s="425"/>
      <c r="I28" s="426"/>
      <c r="J28" s="427"/>
      <c r="K28" s="432"/>
      <c r="L28" s="426"/>
      <c r="M28" s="428"/>
      <c r="O28" s="429">
        <f t="shared" si="2"/>
        <v>0</v>
      </c>
      <c r="P28" s="430">
        <f>+O28-G28</f>
        <v>0</v>
      </c>
    </row>
    <row r="29" spans="2:18" ht="16.5" hidden="1" customHeight="1">
      <c r="B29" s="431" t="s">
        <v>391</v>
      </c>
      <c r="C29" s="431"/>
      <c r="D29" s="1076">
        <v>497.92</v>
      </c>
      <c r="E29" s="432"/>
      <c r="F29" s="432"/>
      <c r="G29" s="504"/>
      <c r="H29" s="425"/>
      <c r="I29" s="426"/>
      <c r="J29" s="427"/>
      <c r="K29" s="432"/>
      <c r="L29" s="426"/>
      <c r="M29" s="428"/>
      <c r="O29" s="429">
        <f t="shared" si="2"/>
        <v>0</v>
      </c>
      <c r="P29" s="430">
        <f t="shared" si="3"/>
        <v>0</v>
      </c>
    </row>
    <row r="30" spans="2:18" ht="16.5" hidden="1" customHeight="1">
      <c r="B30" s="434" t="s">
        <v>392</v>
      </c>
      <c r="C30" s="434"/>
      <c r="D30" s="1077"/>
      <c r="E30" s="435"/>
      <c r="F30" s="435"/>
      <c r="G30" s="435"/>
      <c r="H30" s="425"/>
      <c r="I30" s="426"/>
      <c r="J30" s="427"/>
      <c r="K30" s="432"/>
      <c r="L30" s="426"/>
      <c r="M30" s="428"/>
      <c r="O30" s="435"/>
      <c r="P30" s="436"/>
    </row>
    <row r="31" spans="2:18" ht="16.5" hidden="1" customHeight="1">
      <c r="B31" s="434" t="s">
        <v>393</v>
      </c>
      <c r="C31" s="434"/>
      <c r="D31" s="1077"/>
      <c r="E31" s="435"/>
      <c r="F31" s="435"/>
      <c r="G31" s="435"/>
      <c r="H31" s="425"/>
      <c r="I31" s="426"/>
      <c r="J31" s="427"/>
      <c r="K31" s="432"/>
      <c r="L31" s="426"/>
      <c r="M31" s="428"/>
      <c r="O31" s="435"/>
      <c r="P31" s="436"/>
    </row>
    <row r="32" spans="2:18" ht="16.5" hidden="1" customHeight="1">
      <c r="B32" s="434" t="s">
        <v>394</v>
      </c>
      <c r="C32" s="434"/>
      <c r="D32" s="1077"/>
      <c r="E32" s="435"/>
      <c r="F32" s="435"/>
      <c r="G32" s="435"/>
      <c r="H32" s="425"/>
      <c r="I32" s="426"/>
      <c r="J32" s="427"/>
      <c r="K32" s="432"/>
      <c r="L32" s="426"/>
      <c r="M32" s="428"/>
      <c r="O32" s="435"/>
      <c r="P32" s="436"/>
    </row>
    <row r="33" spans="2:18" ht="16.5" hidden="1" customHeight="1">
      <c r="B33" s="434" t="s">
        <v>395</v>
      </c>
      <c r="C33" s="434"/>
      <c r="D33" s="1077"/>
      <c r="E33" s="435"/>
      <c r="F33" s="435"/>
      <c r="G33" s="435"/>
      <c r="H33" s="425"/>
      <c r="I33" s="426"/>
      <c r="J33" s="427"/>
      <c r="K33" s="432"/>
      <c r="L33" s="426"/>
      <c r="M33" s="428"/>
      <c r="O33" s="435"/>
      <c r="P33" s="436"/>
    </row>
    <row r="34" spans="2:18" ht="16.5" hidden="1" customHeight="1">
      <c r="B34" s="431" t="s">
        <v>396</v>
      </c>
      <c r="C34" s="431"/>
      <c r="D34" s="1076">
        <v>63.95</v>
      </c>
      <c r="E34" s="432"/>
      <c r="F34" s="432"/>
      <c r="G34" s="504"/>
      <c r="H34" s="425"/>
      <c r="I34" s="426"/>
      <c r="J34" s="427"/>
      <c r="K34" s="432"/>
      <c r="L34" s="426"/>
      <c r="M34" s="428"/>
      <c r="O34" s="429">
        <f t="shared" si="2"/>
        <v>0</v>
      </c>
      <c r="P34" s="430">
        <f>+O34-G34</f>
        <v>0</v>
      </c>
    </row>
    <row r="35" spans="2:18" ht="16.5" hidden="1" customHeight="1">
      <c r="B35" s="431" t="s">
        <v>397</v>
      </c>
      <c r="C35" s="431"/>
      <c r="D35" s="1076">
        <v>63.95</v>
      </c>
      <c r="E35" s="432"/>
      <c r="F35" s="432"/>
      <c r="G35" s="504"/>
      <c r="H35" s="425"/>
      <c r="I35" s="426"/>
      <c r="J35" s="427"/>
      <c r="K35" s="432"/>
      <c r="L35" s="426"/>
      <c r="M35" s="428"/>
      <c r="O35" s="429">
        <f t="shared" si="2"/>
        <v>0</v>
      </c>
      <c r="P35" s="430">
        <f>+O35-G35</f>
        <v>0</v>
      </c>
    </row>
    <row r="36" spans="2:18" ht="16.5" hidden="1" customHeight="1">
      <c r="B36" s="431" t="s">
        <v>398</v>
      </c>
      <c r="C36" s="431"/>
      <c r="D36" s="1076">
        <v>63.95</v>
      </c>
      <c r="E36" s="432"/>
      <c r="F36" s="432"/>
      <c r="G36" s="504"/>
      <c r="H36" s="425"/>
      <c r="I36" s="426"/>
      <c r="J36" s="427"/>
      <c r="K36" s="432"/>
      <c r="L36" s="426"/>
      <c r="M36" s="428"/>
      <c r="O36" s="429">
        <f t="shared" si="2"/>
        <v>0</v>
      </c>
      <c r="P36" s="430">
        <f>+O36-G36</f>
        <v>0</v>
      </c>
    </row>
    <row r="37" spans="2:18" ht="16.5" hidden="1" customHeight="1">
      <c r="B37" s="431" t="s">
        <v>399</v>
      </c>
      <c r="C37" s="431"/>
      <c r="D37" s="1076">
        <v>63.95</v>
      </c>
      <c r="E37" s="432"/>
      <c r="F37" s="432"/>
      <c r="G37" s="504"/>
      <c r="H37" s="425"/>
      <c r="I37" s="426"/>
      <c r="J37" s="427"/>
      <c r="K37" s="432"/>
      <c r="L37" s="426"/>
      <c r="M37" s="428"/>
      <c r="O37" s="429">
        <f t="shared" si="2"/>
        <v>0</v>
      </c>
      <c r="P37" s="430">
        <f>+O37-G37</f>
        <v>0</v>
      </c>
    </row>
    <row r="38" spans="2:18" ht="16.5" hidden="1" customHeight="1">
      <c r="B38" s="434" t="s">
        <v>400</v>
      </c>
      <c r="C38" s="434"/>
      <c r="D38" s="1077"/>
      <c r="E38" s="435"/>
      <c r="F38" s="435"/>
      <c r="G38" s="435"/>
      <c r="H38" s="425"/>
      <c r="I38" s="426"/>
      <c r="J38" s="427"/>
      <c r="K38" s="432"/>
      <c r="L38" s="426"/>
      <c r="M38" s="428"/>
      <c r="O38" s="435"/>
      <c r="P38" s="436"/>
    </row>
    <row r="39" spans="2:18" ht="16.5" hidden="1" customHeight="1">
      <c r="B39" s="434" t="s">
        <v>401</v>
      </c>
      <c r="C39" s="434"/>
      <c r="D39" s="1077"/>
      <c r="E39" s="435"/>
      <c r="F39" s="435"/>
      <c r="G39" s="435"/>
      <c r="H39" s="425"/>
      <c r="I39" s="426"/>
      <c r="J39" s="427"/>
      <c r="K39" s="432"/>
      <c r="L39" s="426"/>
      <c r="M39" s="428"/>
      <c r="O39" s="435"/>
      <c r="P39" s="436"/>
    </row>
    <row r="40" spans="2:18" ht="16.5" hidden="1" customHeight="1">
      <c r="B40" s="431" t="s">
        <v>402</v>
      </c>
      <c r="C40" s="431"/>
      <c r="D40" s="1076">
        <v>842.4</v>
      </c>
      <c r="E40" s="432"/>
      <c r="F40" s="432"/>
      <c r="G40" s="504"/>
      <c r="H40" s="425"/>
      <c r="I40" s="426"/>
      <c r="J40" s="427"/>
      <c r="K40" s="432"/>
      <c r="L40" s="426"/>
      <c r="M40" s="428"/>
      <c r="O40" s="429">
        <f t="shared" si="2"/>
        <v>0</v>
      </c>
      <c r="P40" s="430">
        <f>+O40-G40</f>
        <v>0</v>
      </c>
    </row>
    <row r="41" spans="2:18" ht="16.5" hidden="1" customHeight="1">
      <c r="B41" s="431" t="s">
        <v>403</v>
      </c>
      <c r="C41" s="431"/>
      <c r="D41" s="1076">
        <v>140.4</v>
      </c>
      <c r="E41" s="432"/>
      <c r="F41" s="432"/>
      <c r="G41" s="504"/>
      <c r="H41" s="425"/>
      <c r="I41" s="426"/>
      <c r="J41" s="427"/>
      <c r="K41" s="432"/>
      <c r="L41" s="426"/>
      <c r="M41" s="428"/>
      <c r="O41" s="429">
        <f t="shared" si="2"/>
        <v>0</v>
      </c>
      <c r="P41" s="430">
        <f>+O41-G41</f>
        <v>0</v>
      </c>
    </row>
    <row r="42" spans="2:18" ht="16.5" hidden="1" customHeight="1">
      <c r="B42" s="431" t="s">
        <v>404</v>
      </c>
      <c r="C42" s="431"/>
      <c r="D42" s="1076">
        <v>140.4</v>
      </c>
      <c r="E42" s="432"/>
      <c r="F42" s="432"/>
      <c r="G42" s="504"/>
      <c r="H42" s="425"/>
      <c r="I42" s="426"/>
      <c r="J42" s="427"/>
      <c r="K42" s="432"/>
      <c r="L42" s="426"/>
      <c r="M42" s="428"/>
      <c r="O42" s="429">
        <f t="shared" si="2"/>
        <v>0</v>
      </c>
      <c r="P42" s="430">
        <f>+O42-G42</f>
        <v>0</v>
      </c>
    </row>
    <row r="43" spans="2:18" ht="16.5" customHeight="1">
      <c r="B43" s="1267" t="s">
        <v>314</v>
      </c>
      <c r="C43" s="431"/>
      <c r="D43" s="1076">
        <v>698</v>
      </c>
      <c r="E43" s="432"/>
      <c r="F43" s="432">
        <v>360</v>
      </c>
      <c r="G43" s="424"/>
      <c r="H43" s="425">
        <f>MLM_HP・SWA!AM32</f>
        <v>8</v>
      </c>
      <c r="I43" s="426">
        <f>MLM_HP・SWA!AM36</f>
        <v>20</v>
      </c>
      <c r="J43" s="427">
        <f>+E43+F43-G43-H43-I43</f>
        <v>332</v>
      </c>
      <c r="K43" s="432"/>
      <c r="L43" s="426">
        <f>+K43-J43</f>
        <v>-332</v>
      </c>
      <c r="M43" s="428"/>
      <c r="O43" s="429">
        <f t="shared" si="2"/>
        <v>28</v>
      </c>
      <c r="P43" s="430">
        <f>+O43-G43</f>
        <v>28</v>
      </c>
      <c r="R43" s="395">
        <f>D43*F43</f>
        <v>251280</v>
      </c>
    </row>
    <row r="44" spans="2:18" ht="16.5" customHeight="1">
      <c r="B44" s="1267" t="s">
        <v>315</v>
      </c>
      <c r="C44" s="431"/>
      <c r="D44" s="1076">
        <v>1120</v>
      </c>
      <c r="E44" s="432"/>
      <c r="F44" s="432">
        <v>460</v>
      </c>
      <c r="G44" s="424"/>
      <c r="H44" s="425">
        <f>MLM_HP・SWA!AM67</f>
        <v>8</v>
      </c>
      <c r="I44" s="426">
        <f>MLM_HP・SWA!AM71</f>
        <v>120</v>
      </c>
      <c r="J44" s="427">
        <f>+E44+F44-G44-H44-I44</f>
        <v>332</v>
      </c>
      <c r="K44" s="432"/>
      <c r="L44" s="426">
        <f>+K44-J44</f>
        <v>-332</v>
      </c>
      <c r="M44" s="428"/>
      <c r="O44" s="429">
        <f>+G44+H44+I44</f>
        <v>128</v>
      </c>
      <c r="P44" s="430">
        <f>+O44-G44</f>
        <v>128</v>
      </c>
      <c r="R44" s="395">
        <f>D44*F44</f>
        <v>515200</v>
      </c>
    </row>
    <row r="45" spans="2:18" ht="16.5" customHeight="1">
      <c r="B45" s="437" t="s">
        <v>405</v>
      </c>
      <c r="C45" s="437"/>
      <c r="D45" s="438"/>
      <c r="E45" s="438"/>
      <c r="F45" s="439">
        <f t="shared" ref="F45:L45" si="6">SUM(F7:F44)</f>
        <v>13366</v>
      </c>
      <c r="G45" s="439">
        <f t="shared" si="6"/>
        <v>0</v>
      </c>
      <c r="H45" s="439">
        <f t="shared" si="6"/>
        <v>293</v>
      </c>
      <c r="I45" s="439">
        <f t="shared" si="6"/>
        <v>1272</v>
      </c>
      <c r="J45" s="439">
        <f t="shared" si="6"/>
        <v>11801</v>
      </c>
      <c r="K45" s="439">
        <f t="shared" si="6"/>
        <v>0</v>
      </c>
      <c r="L45" s="439">
        <f t="shared" si="6"/>
        <v>-11801</v>
      </c>
      <c r="M45" s="440"/>
      <c r="N45" s="441"/>
      <c r="O45" s="439">
        <f>SUM(O7:O42)</f>
        <v>1409</v>
      </c>
      <c r="P45" s="442">
        <f>SUM(P7:P42)</f>
        <v>1412</v>
      </c>
    </row>
    <row r="46" spans="2:18" ht="16.5" customHeight="1" thickBot="1">
      <c r="R46" s="1302">
        <f>SUM(R7:R45)</f>
        <v>11756284</v>
      </c>
    </row>
    <row r="47" spans="2:18" ht="17.25" customHeight="1" thickBot="1">
      <c r="E47" s="1645" t="s">
        <v>406</v>
      </c>
      <c r="F47" s="1646"/>
      <c r="G47" s="1645" t="s">
        <v>407</v>
      </c>
      <c r="H47" s="1647"/>
      <c r="I47" s="1647"/>
      <c r="J47" s="1646"/>
      <c r="P47" s="443" t="s">
        <v>369</v>
      </c>
    </row>
    <row r="48" spans="2:18" ht="17.25" customHeight="1" thickBot="1">
      <c r="B48" s="408"/>
      <c r="C48" s="409"/>
      <c r="D48" s="1262" t="s">
        <v>408</v>
      </c>
      <c r="E48" s="1648" t="s">
        <v>409</v>
      </c>
      <c r="F48" s="1650" t="s">
        <v>410</v>
      </c>
      <c r="G48" s="1650" t="s">
        <v>411</v>
      </c>
      <c r="H48" s="1653" t="s">
        <v>412</v>
      </c>
      <c r="I48" s="1650" t="s">
        <v>413</v>
      </c>
      <c r="J48" s="1650" t="s">
        <v>414</v>
      </c>
      <c r="L48" s="1078" t="s">
        <v>415</v>
      </c>
      <c r="M48" s="1079" t="s">
        <v>416</v>
      </c>
      <c r="N48" s="1080" t="s">
        <v>417</v>
      </c>
      <c r="P48" s="444" t="e">
        <f>+P7*D48</f>
        <v>#VALUE!</v>
      </c>
    </row>
    <row r="49" spans="2:16" ht="17.25" customHeight="1" thickBot="1">
      <c r="B49" s="412" t="s">
        <v>1</v>
      </c>
      <c r="C49" s="413"/>
      <c r="D49" s="1094" t="s">
        <v>418</v>
      </c>
      <c r="E49" s="1649"/>
      <c r="F49" s="1651"/>
      <c r="G49" s="1652"/>
      <c r="H49" s="1654"/>
      <c r="I49" s="1652"/>
      <c r="J49" s="1652"/>
      <c r="L49" s="1343">
        <f>F87</f>
        <v>0</v>
      </c>
      <c r="M49" s="1344">
        <f>J87</f>
        <v>11756284</v>
      </c>
      <c r="N49" s="1345">
        <f>M49-L49</f>
        <v>11756284</v>
      </c>
      <c r="P49" s="444" t="e">
        <f>+P8*D49</f>
        <v>#VALUE!</v>
      </c>
    </row>
    <row r="50" spans="2:16" ht="17.25" customHeight="1">
      <c r="B50" s="1265" t="s">
        <v>370</v>
      </c>
      <c r="C50" s="422"/>
      <c r="D50" s="1081">
        <v>486</v>
      </c>
      <c r="E50" s="1082">
        <f>G7</f>
        <v>0</v>
      </c>
      <c r="F50" s="1082">
        <f>D50*E50</f>
        <v>0</v>
      </c>
      <c r="G50" s="1083">
        <f t="shared" ref="G50:G66" si="7">E7*$D7</f>
        <v>0</v>
      </c>
      <c r="H50" s="1346">
        <f>F7*D7</f>
        <v>1172094</v>
      </c>
      <c r="I50" s="1083">
        <f>D7*K7</f>
        <v>0</v>
      </c>
      <c r="J50" s="1084">
        <f>G50+H50-I50</f>
        <v>1172094</v>
      </c>
      <c r="K50" s="395">
        <f>F7*C50</f>
        <v>0</v>
      </c>
      <c r="L50" s="452">
        <f>H50-K50</f>
        <v>1172094</v>
      </c>
      <c r="P50" s="444">
        <f>+P9*D50</f>
        <v>0</v>
      </c>
    </row>
    <row r="51" spans="2:16" ht="17.25" customHeight="1">
      <c r="B51" s="1266" t="s">
        <v>178</v>
      </c>
      <c r="C51" s="431"/>
      <c r="D51" s="1085">
        <v>511</v>
      </c>
      <c r="E51" s="1086">
        <f t="shared" ref="E51:E66" si="8">G8</f>
        <v>0</v>
      </c>
      <c r="F51" s="1086">
        <f t="shared" ref="F51:F86" si="9">D51*E51</f>
        <v>0</v>
      </c>
      <c r="G51" s="1086">
        <f t="shared" si="7"/>
        <v>0</v>
      </c>
      <c r="H51" s="1086">
        <f t="shared" ref="H51:H85" si="10">F8*D8</f>
        <v>481800</v>
      </c>
      <c r="I51" s="1086">
        <f t="shared" ref="I51:I67" si="11">D8*K8</f>
        <v>0</v>
      </c>
      <c r="J51" s="1087">
        <f t="shared" ref="J51:J86" si="12">G51+H51-I51</f>
        <v>481800</v>
      </c>
      <c r="K51" s="395">
        <f t="shared" ref="K51:K67" si="13">F8*D51</f>
        <v>337260</v>
      </c>
      <c r="L51" s="452">
        <f t="shared" ref="L51:L66" si="14">H51-K51</f>
        <v>144540</v>
      </c>
      <c r="P51" s="444">
        <f>+P11*D51</f>
        <v>0</v>
      </c>
    </row>
    <row r="52" spans="2:16" ht="17.25" customHeight="1">
      <c r="B52" s="1263" t="s">
        <v>371</v>
      </c>
      <c r="C52" s="431"/>
      <c r="D52" s="1085">
        <v>911.84</v>
      </c>
      <c r="E52" s="1086">
        <f t="shared" si="8"/>
        <v>0</v>
      </c>
      <c r="F52" s="1086">
        <f t="shared" si="9"/>
        <v>0</v>
      </c>
      <c r="G52" s="1086">
        <f t="shared" si="7"/>
        <v>0</v>
      </c>
      <c r="H52" s="1086">
        <f t="shared" si="10"/>
        <v>0</v>
      </c>
      <c r="I52" s="1086">
        <f t="shared" si="11"/>
        <v>0</v>
      </c>
      <c r="J52" s="1087">
        <f t="shared" si="12"/>
        <v>0</v>
      </c>
      <c r="K52" s="395">
        <f t="shared" si="13"/>
        <v>0</v>
      </c>
      <c r="L52" s="452">
        <f t="shared" si="14"/>
        <v>0</v>
      </c>
      <c r="P52" s="444">
        <f>+P10*D52</f>
        <v>0</v>
      </c>
    </row>
    <row r="53" spans="2:16" ht="17.25" customHeight="1">
      <c r="B53" s="1264" t="s">
        <v>372</v>
      </c>
      <c r="C53" s="431"/>
      <c r="D53" s="1085">
        <v>68.900000000000006</v>
      </c>
      <c r="E53" s="1086">
        <f t="shared" si="8"/>
        <v>0</v>
      </c>
      <c r="F53" s="1086">
        <f t="shared" si="9"/>
        <v>0</v>
      </c>
      <c r="G53" s="1086">
        <f t="shared" si="7"/>
        <v>0</v>
      </c>
      <c r="H53" s="1086">
        <f t="shared" si="10"/>
        <v>0</v>
      </c>
      <c r="I53" s="1086">
        <f t="shared" si="11"/>
        <v>0</v>
      </c>
      <c r="J53" s="1087">
        <f t="shared" si="12"/>
        <v>0</v>
      </c>
      <c r="K53" s="395">
        <f t="shared" si="13"/>
        <v>0</v>
      </c>
      <c r="L53" s="452">
        <f t="shared" si="14"/>
        <v>0</v>
      </c>
      <c r="P53" s="444">
        <f t="shared" ref="P53:P64" si="15">+P12*D53</f>
        <v>0</v>
      </c>
    </row>
    <row r="54" spans="2:16" ht="17.25" customHeight="1">
      <c r="B54" s="1264" t="s">
        <v>373</v>
      </c>
      <c r="C54" s="431"/>
      <c r="D54" s="1085">
        <v>68.900000000000006</v>
      </c>
      <c r="E54" s="1086">
        <f t="shared" si="8"/>
        <v>0</v>
      </c>
      <c r="F54" s="1086">
        <f t="shared" si="9"/>
        <v>0</v>
      </c>
      <c r="G54" s="1086">
        <f t="shared" si="7"/>
        <v>0</v>
      </c>
      <c r="H54" s="1086">
        <f t="shared" si="10"/>
        <v>0</v>
      </c>
      <c r="I54" s="1086">
        <f t="shared" si="11"/>
        <v>0</v>
      </c>
      <c r="J54" s="1087">
        <f t="shared" si="12"/>
        <v>0</v>
      </c>
      <c r="K54" s="395">
        <f t="shared" si="13"/>
        <v>0</v>
      </c>
      <c r="L54" s="452">
        <f t="shared" si="14"/>
        <v>0</v>
      </c>
      <c r="P54" s="444">
        <f t="shared" si="15"/>
        <v>0</v>
      </c>
    </row>
    <row r="55" spans="2:16" ht="17.25" customHeight="1">
      <c r="B55" s="1264" t="s">
        <v>374</v>
      </c>
      <c r="C55" s="431"/>
      <c r="D55" s="1085">
        <v>347</v>
      </c>
      <c r="E55" s="1086">
        <f t="shared" si="8"/>
        <v>0</v>
      </c>
      <c r="F55" s="1086">
        <f t="shared" si="9"/>
        <v>0</v>
      </c>
      <c r="G55" s="1086">
        <f t="shared" si="7"/>
        <v>0</v>
      </c>
      <c r="H55" s="1086">
        <f t="shared" si="10"/>
        <v>0</v>
      </c>
      <c r="I55" s="1086">
        <f t="shared" si="11"/>
        <v>0</v>
      </c>
      <c r="J55" s="1087">
        <f t="shared" si="12"/>
        <v>0</v>
      </c>
      <c r="K55" s="395">
        <f t="shared" si="13"/>
        <v>0</v>
      </c>
      <c r="L55" s="452">
        <f t="shared" si="14"/>
        <v>0</v>
      </c>
      <c r="P55" s="444">
        <f t="shared" si="15"/>
        <v>58990</v>
      </c>
    </row>
    <row r="56" spans="2:16" ht="17.25" customHeight="1">
      <c r="B56" s="1263" t="s">
        <v>375</v>
      </c>
      <c r="C56" s="431"/>
      <c r="D56" s="1085">
        <v>484.9</v>
      </c>
      <c r="E56" s="1086">
        <f t="shared" si="8"/>
        <v>0</v>
      </c>
      <c r="F56" s="1086">
        <f t="shared" si="9"/>
        <v>0</v>
      </c>
      <c r="G56" s="1086">
        <f t="shared" si="7"/>
        <v>0</v>
      </c>
      <c r="H56" s="1086">
        <f t="shared" si="10"/>
        <v>0</v>
      </c>
      <c r="I56" s="1086">
        <f t="shared" si="11"/>
        <v>0</v>
      </c>
      <c r="J56" s="1087">
        <f t="shared" si="12"/>
        <v>0</v>
      </c>
      <c r="K56" s="395">
        <f t="shared" si="13"/>
        <v>0</v>
      </c>
      <c r="L56" s="452">
        <f t="shared" si="14"/>
        <v>0</v>
      </c>
      <c r="P56" s="444">
        <f t="shared" si="15"/>
        <v>8728.1999999999989</v>
      </c>
    </row>
    <row r="57" spans="2:16" ht="17.25" customHeight="1">
      <c r="B57" s="1266" t="s">
        <v>376</v>
      </c>
      <c r="C57" s="431"/>
      <c r="D57" s="1085">
        <v>845</v>
      </c>
      <c r="E57" s="1086">
        <f t="shared" si="8"/>
        <v>0</v>
      </c>
      <c r="F57" s="1086">
        <f t="shared" si="9"/>
        <v>0</v>
      </c>
      <c r="G57" s="1086">
        <f t="shared" si="7"/>
        <v>0</v>
      </c>
      <c r="H57" s="1347">
        <f t="shared" si="10"/>
        <v>1685040</v>
      </c>
      <c r="I57" s="1086">
        <f t="shared" si="11"/>
        <v>0</v>
      </c>
      <c r="J57" s="1087">
        <f t="shared" si="12"/>
        <v>1685040</v>
      </c>
      <c r="K57" s="395">
        <f t="shared" si="13"/>
        <v>1495650</v>
      </c>
      <c r="L57" s="452">
        <f t="shared" si="14"/>
        <v>189390</v>
      </c>
      <c r="P57" s="444">
        <f t="shared" si="15"/>
        <v>25350</v>
      </c>
    </row>
    <row r="58" spans="2:16" ht="17.25" customHeight="1">
      <c r="B58" s="1266" t="s">
        <v>377</v>
      </c>
      <c r="C58" s="431"/>
      <c r="D58" s="1085">
        <v>118.5</v>
      </c>
      <c r="E58" s="1086">
        <f t="shared" si="8"/>
        <v>0</v>
      </c>
      <c r="F58" s="1086">
        <f t="shared" si="9"/>
        <v>0</v>
      </c>
      <c r="G58" s="1086">
        <f t="shared" si="7"/>
        <v>0</v>
      </c>
      <c r="H58" s="1347">
        <f t="shared" si="10"/>
        <v>0</v>
      </c>
      <c r="I58" s="1086">
        <f t="shared" si="11"/>
        <v>0</v>
      </c>
      <c r="J58" s="1087">
        <f t="shared" si="12"/>
        <v>0</v>
      </c>
      <c r="K58" s="395">
        <f t="shared" si="13"/>
        <v>0</v>
      </c>
      <c r="L58" s="452">
        <f t="shared" si="14"/>
        <v>0</v>
      </c>
      <c r="P58" s="444">
        <f t="shared" si="15"/>
        <v>20263.5</v>
      </c>
    </row>
    <row r="59" spans="2:16" ht="17.25" customHeight="1">
      <c r="B59" s="1266" t="s">
        <v>378</v>
      </c>
      <c r="C59" s="431"/>
      <c r="D59" s="1085">
        <v>118.5</v>
      </c>
      <c r="E59" s="1086">
        <f t="shared" si="8"/>
        <v>0</v>
      </c>
      <c r="F59" s="1086">
        <f t="shared" si="9"/>
        <v>0</v>
      </c>
      <c r="G59" s="1086">
        <f t="shared" si="7"/>
        <v>0</v>
      </c>
      <c r="H59" s="1347">
        <f t="shared" si="10"/>
        <v>0</v>
      </c>
      <c r="I59" s="1086">
        <f t="shared" si="11"/>
        <v>0</v>
      </c>
      <c r="J59" s="1087">
        <f t="shared" si="12"/>
        <v>0</v>
      </c>
      <c r="K59" s="395">
        <f t="shared" si="13"/>
        <v>0</v>
      </c>
      <c r="L59" s="452">
        <f t="shared" si="14"/>
        <v>0</v>
      </c>
      <c r="P59" s="444">
        <f t="shared" si="15"/>
        <v>3555</v>
      </c>
    </row>
    <row r="60" spans="2:16" ht="17.25" customHeight="1">
      <c r="B60" s="1266" t="s">
        <v>379</v>
      </c>
      <c r="C60" s="431"/>
      <c r="D60" s="1085">
        <v>1168</v>
      </c>
      <c r="E60" s="1086">
        <f t="shared" si="8"/>
        <v>0</v>
      </c>
      <c r="F60" s="1086">
        <f t="shared" si="9"/>
        <v>0</v>
      </c>
      <c r="G60" s="1086">
        <f t="shared" si="7"/>
        <v>0</v>
      </c>
      <c r="H60" s="1347">
        <f t="shared" si="10"/>
        <v>1111920</v>
      </c>
      <c r="I60" s="1086">
        <f t="shared" si="11"/>
        <v>0</v>
      </c>
      <c r="J60" s="1087">
        <f t="shared" si="12"/>
        <v>1111920</v>
      </c>
      <c r="K60" s="395">
        <f t="shared" si="13"/>
        <v>957760</v>
      </c>
      <c r="L60" s="452">
        <f t="shared" si="14"/>
        <v>154160</v>
      </c>
      <c r="P60" s="444">
        <f t="shared" si="15"/>
        <v>45552</v>
      </c>
    </row>
    <row r="61" spans="2:16" ht="17.25" customHeight="1">
      <c r="B61" s="1266" t="s">
        <v>380</v>
      </c>
      <c r="C61" s="431"/>
      <c r="D61" s="1085">
        <v>611</v>
      </c>
      <c r="E61" s="1086">
        <f t="shared" si="8"/>
        <v>0</v>
      </c>
      <c r="F61" s="1086">
        <f t="shared" si="9"/>
        <v>0</v>
      </c>
      <c r="G61" s="1086">
        <f t="shared" si="7"/>
        <v>0</v>
      </c>
      <c r="H61" s="1347">
        <f t="shared" si="10"/>
        <v>901710</v>
      </c>
      <c r="I61" s="1086">
        <f t="shared" si="11"/>
        <v>0</v>
      </c>
      <c r="J61" s="1087">
        <f t="shared" si="12"/>
        <v>901710</v>
      </c>
      <c r="K61" s="395">
        <f t="shared" si="13"/>
        <v>788190</v>
      </c>
      <c r="L61" s="452">
        <f t="shared" si="14"/>
        <v>113520</v>
      </c>
      <c r="P61" s="444">
        <f t="shared" si="15"/>
        <v>0</v>
      </c>
    </row>
    <row r="62" spans="2:16" ht="17.25" customHeight="1">
      <c r="B62" s="1266" t="s">
        <v>381</v>
      </c>
      <c r="C62" s="431"/>
      <c r="D62" s="1085">
        <v>625</v>
      </c>
      <c r="E62" s="1086">
        <f t="shared" si="8"/>
        <v>0</v>
      </c>
      <c r="F62" s="1086">
        <f t="shared" si="9"/>
        <v>0</v>
      </c>
      <c r="G62" s="1086">
        <f t="shared" si="7"/>
        <v>0</v>
      </c>
      <c r="H62" s="1347">
        <f t="shared" si="10"/>
        <v>1092880</v>
      </c>
      <c r="I62" s="1086">
        <f t="shared" si="11"/>
        <v>0</v>
      </c>
      <c r="J62" s="1087">
        <f t="shared" si="12"/>
        <v>1092880</v>
      </c>
      <c r="K62" s="395">
        <f t="shared" si="13"/>
        <v>950000</v>
      </c>
      <c r="L62" s="452">
        <f t="shared" si="14"/>
        <v>142880</v>
      </c>
      <c r="P62" s="444">
        <f t="shared" si="15"/>
        <v>0</v>
      </c>
    </row>
    <row r="63" spans="2:16" ht="17.25" customHeight="1">
      <c r="B63" s="1264" t="s">
        <v>382</v>
      </c>
      <c r="C63" s="431"/>
      <c r="D63" s="1085">
        <v>1814</v>
      </c>
      <c r="E63" s="1086">
        <f t="shared" si="8"/>
        <v>0</v>
      </c>
      <c r="F63" s="1086">
        <f t="shared" si="9"/>
        <v>0</v>
      </c>
      <c r="G63" s="1086">
        <f t="shared" si="7"/>
        <v>0</v>
      </c>
      <c r="H63" s="1086">
        <f t="shared" si="10"/>
        <v>0</v>
      </c>
      <c r="I63" s="1086">
        <f t="shared" si="11"/>
        <v>0</v>
      </c>
      <c r="J63" s="1087">
        <f t="shared" si="12"/>
        <v>0</v>
      </c>
      <c r="K63" s="395">
        <f t="shared" si="13"/>
        <v>0</v>
      </c>
      <c r="L63" s="452">
        <f t="shared" si="14"/>
        <v>0</v>
      </c>
      <c r="P63" s="444">
        <f t="shared" si="15"/>
        <v>10884</v>
      </c>
    </row>
    <row r="64" spans="2:16" ht="17.25" customHeight="1">
      <c r="B64" s="1263" t="s">
        <v>383</v>
      </c>
      <c r="C64" s="431"/>
      <c r="D64" s="1085">
        <v>320</v>
      </c>
      <c r="E64" s="1086">
        <f t="shared" si="8"/>
        <v>0</v>
      </c>
      <c r="F64" s="1086">
        <f>D64*E64</f>
        <v>0</v>
      </c>
      <c r="G64" s="1086">
        <f t="shared" si="7"/>
        <v>0</v>
      </c>
      <c r="H64" s="1086">
        <f t="shared" si="10"/>
        <v>0</v>
      </c>
      <c r="I64" s="1086">
        <f t="shared" si="11"/>
        <v>0</v>
      </c>
      <c r="J64" s="1087">
        <f>G64+H64-I64</f>
        <v>0</v>
      </c>
      <c r="K64" s="395">
        <f t="shared" si="13"/>
        <v>0</v>
      </c>
      <c r="L64" s="452">
        <f t="shared" si="14"/>
        <v>0</v>
      </c>
      <c r="P64" s="444">
        <f t="shared" si="15"/>
        <v>42240</v>
      </c>
    </row>
    <row r="65" spans="2:16" ht="17.25" customHeight="1">
      <c r="B65" s="1267" t="s">
        <v>384</v>
      </c>
      <c r="C65" s="431"/>
      <c r="D65" s="1085">
        <v>888</v>
      </c>
      <c r="E65" s="1086">
        <f t="shared" si="8"/>
        <v>0</v>
      </c>
      <c r="F65" s="1086">
        <f t="shared" si="9"/>
        <v>0</v>
      </c>
      <c r="G65" s="1086">
        <f t="shared" si="7"/>
        <v>0</v>
      </c>
      <c r="H65" s="1347">
        <f t="shared" si="10"/>
        <v>0</v>
      </c>
      <c r="I65" s="1086">
        <f t="shared" si="11"/>
        <v>0</v>
      </c>
      <c r="J65" s="1087">
        <f t="shared" si="12"/>
        <v>0</v>
      </c>
      <c r="K65" s="395">
        <f t="shared" si="13"/>
        <v>0</v>
      </c>
      <c r="L65" s="452">
        <f t="shared" si="14"/>
        <v>0</v>
      </c>
      <c r="P65" s="444">
        <f>+P27*D65</f>
        <v>0</v>
      </c>
    </row>
    <row r="66" spans="2:16" ht="17.25" customHeight="1">
      <c r="B66" s="1267" t="s">
        <v>385</v>
      </c>
      <c r="C66" s="431"/>
      <c r="D66" s="1085">
        <v>736</v>
      </c>
      <c r="E66" s="1086">
        <f t="shared" si="8"/>
        <v>0</v>
      </c>
      <c r="F66" s="1086">
        <f t="shared" si="9"/>
        <v>0</v>
      </c>
      <c r="G66" s="1086">
        <f t="shared" si="7"/>
        <v>0</v>
      </c>
      <c r="H66" s="1347">
        <f t="shared" si="10"/>
        <v>661600</v>
      </c>
      <c r="I66" s="1086">
        <f t="shared" si="11"/>
        <v>0</v>
      </c>
      <c r="J66" s="1087">
        <f t="shared" si="12"/>
        <v>661600</v>
      </c>
      <c r="K66" s="395">
        <f t="shared" si="13"/>
        <v>588800</v>
      </c>
      <c r="L66" s="452">
        <f t="shared" si="14"/>
        <v>72800</v>
      </c>
      <c r="P66" s="444">
        <f>+P28*D66</f>
        <v>0</v>
      </c>
    </row>
    <row r="67" spans="2:16" ht="17.25" customHeight="1">
      <c r="B67" s="1267" t="s">
        <v>386</v>
      </c>
      <c r="C67" s="431"/>
      <c r="D67" s="1085">
        <v>680</v>
      </c>
      <c r="E67" s="1086">
        <f>G24</f>
        <v>0</v>
      </c>
      <c r="F67" s="1086">
        <f t="shared" si="9"/>
        <v>0</v>
      </c>
      <c r="G67" s="1086">
        <f>E24*D24</f>
        <v>0</v>
      </c>
      <c r="H67" s="1347">
        <f t="shared" si="10"/>
        <v>522880</v>
      </c>
      <c r="I67" s="1086">
        <f t="shared" si="11"/>
        <v>0</v>
      </c>
      <c r="J67" s="1087">
        <f t="shared" si="12"/>
        <v>522880</v>
      </c>
      <c r="K67" s="395">
        <f t="shared" si="13"/>
        <v>435200</v>
      </c>
      <c r="L67" s="452">
        <f>H67-K67</f>
        <v>87680</v>
      </c>
      <c r="P67" s="444">
        <f>+P29*D67</f>
        <v>0</v>
      </c>
    </row>
    <row r="68" spans="2:16" ht="17.25" customHeight="1">
      <c r="B68" s="1267" t="s">
        <v>387</v>
      </c>
      <c r="C68" s="431"/>
      <c r="D68" s="1085">
        <v>995</v>
      </c>
      <c r="E68" s="1086">
        <f t="shared" ref="E68:E69" si="16">G25</f>
        <v>0</v>
      </c>
      <c r="F68" s="1086">
        <f t="shared" si="9"/>
        <v>0</v>
      </c>
      <c r="G68" s="1086">
        <f>E23*D23</f>
        <v>0</v>
      </c>
      <c r="H68" s="1086">
        <f t="shared" si="10"/>
        <v>0</v>
      </c>
      <c r="I68" s="1086">
        <f>D23*K23</f>
        <v>0</v>
      </c>
      <c r="J68" s="1087">
        <f>G68+H68-I68</f>
        <v>0</v>
      </c>
      <c r="L68" s="452"/>
      <c r="P68" s="444"/>
    </row>
    <row r="69" spans="2:16" ht="17.25" customHeight="1">
      <c r="B69" s="1267" t="s">
        <v>388</v>
      </c>
      <c r="C69" s="431"/>
      <c r="D69" s="1085">
        <v>995</v>
      </c>
      <c r="E69" s="1086">
        <f t="shared" si="16"/>
        <v>0</v>
      </c>
      <c r="F69" s="1086">
        <f t="shared" si="9"/>
        <v>0</v>
      </c>
      <c r="G69" s="1086">
        <f>E24*D24</f>
        <v>0</v>
      </c>
      <c r="H69" s="1347">
        <f t="shared" si="10"/>
        <v>3359880</v>
      </c>
      <c r="I69" s="1086">
        <f>D24*K24</f>
        <v>0</v>
      </c>
      <c r="J69" s="1087">
        <f>G69+H69-I69</f>
        <v>3359880</v>
      </c>
      <c r="L69" s="452"/>
      <c r="P69" s="444"/>
    </row>
    <row r="70" spans="2:16" ht="17.25" customHeight="1">
      <c r="B70" s="1267" t="s">
        <v>419</v>
      </c>
      <c r="C70" s="431"/>
      <c r="D70" s="1348">
        <v>698</v>
      </c>
      <c r="E70" s="1086">
        <f>G43</f>
        <v>0</v>
      </c>
      <c r="F70" s="1086">
        <f t="shared" si="9"/>
        <v>0</v>
      </c>
      <c r="G70" s="1086">
        <f>E43*D43</f>
        <v>0</v>
      </c>
      <c r="H70" s="1347">
        <f>F43*D43</f>
        <v>251280</v>
      </c>
      <c r="I70" s="1086">
        <f>D24*K24</f>
        <v>0</v>
      </c>
      <c r="J70" s="1087">
        <f>G70+H70-I70</f>
        <v>251280</v>
      </c>
      <c r="L70" s="452"/>
      <c r="P70" s="444"/>
    </row>
    <row r="71" spans="2:16" ht="17.25" customHeight="1" thickBot="1">
      <c r="B71" s="1267" t="s">
        <v>420</v>
      </c>
      <c r="C71" s="431"/>
      <c r="D71" s="1348">
        <v>1120</v>
      </c>
      <c r="E71" s="1086">
        <f>G44</f>
        <v>0</v>
      </c>
      <c r="F71" s="1086">
        <f t="shared" si="9"/>
        <v>0</v>
      </c>
      <c r="G71" s="1086">
        <f>E44*D44</f>
        <v>0</v>
      </c>
      <c r="H71" s="1347">
        <f>F44*D44</f>
        <v>515200</v>
      </c>
      <c r="I71" s="1086">
        <f>D25*K25</f>
        <v>0</v>
      </c>
      <c r="J71" s="1087">
        <f>G71+H71-I71</f>
        <v>515200</v>
      </c>
      <c r="L71" s="452"/>
      <c r="P71" s="444"/>
    </row>
    <row r="72" spans="2:16" ht="17.25" hidden="1" customHeight="1">
      <c r="B72" s="431" t="s">
        <v>390</v>
      </c>
      <c r="C72" s="431"/>
      <c r="D72" s="1085">
        <v>508.32</v>
      </c>
      <c r="E72" s="1086">
        <f t="shared" ref="E72:E86" si="17">G28</f>
        <v>0</v>
      </c>
      <c r="F72" s="1086">
        <f t="shared" si="9"/>
        <v>0</v>
      </c>
      <c r="G72" s="1086">
        <f t="shared" ref="G72:G86" si="18">E28*$D28</f>
        <v>0</v>
      </c>
      <c r="H72" s="1086">
        <f t="shared" si="10"/>
        <v>0</v>
      </c>
      <c r="I72" s="1086">
        <f t="shared" ref="I72:I86" si="19">D28*K28</f>
        <v>0</v>
      </c>
      <c r="J72" s="1087">
        <f t="shared" si="12"/>
        <v>0</v>
      </c>
      <c r="P72" s="444">
        <f>+P30*D72</f>
        <v>0</v>
      </c>
    </row>
    <row r="73" spans="2:16" ht="17.25" hidden="1" customHeight="1">
      <c r="B73" s="431" t="s">
        <v>391</v>
      </c>
      <c r="C73" s="431"/>
      <c r="D73" s="1085">
        <v>497.92</v>
      </c>
      <c r="E73" s="1086">
        <f t="shared" si="17"/>
        <v>0</v>
      </c>
      <c r="F73" s="1086">
        <f t="shared" si="9"/>
        <v>0</v>
      </c>
      <c r="G73" s="1086">
        <f t="shared" si="18"/>
        <v>0</v>
      </c>
      <c r="H73" s="1086">
        <f t="shared" si="10"/>
        <v>0</v>
      </c>
      <c r="I73" s="1086">
        <f t="shared" si="19"/>
        <v>0</v>
      </c>
      <c r="J73" s="1087">
        <f t="shared" si="12"/>
        <v>0</v>
      </c>
      <c r="P73" s="444">
        <f>+P31*D73</f>
        <v>0</v>
      </c>
    </row>
    <row r="74" spans="2:16" ht="17.25" hidden="1" customHeight="1">
      <c r="B74" s="434" t="s">
        <v>392</v>
      </c>
      <c r="C74" s="434"/>
      <c r="D74" s="1088"/>
      <c r="E74" s="1086">
        <f t="shared" si="17"/>
        <v>0</v>
      </c>
      <c r="F74" s="1086">
        <f t="shared" si="9"/>
        <v>0</v>
      </c>
      <c r="G74" s="1086">
        <f t="shared" si="18"/>
        <v>0</v>
      </c>
      <c r="H74" s="1086">
        <f t="shared" si="10"/>
        <v>0</v>
      </c>
      <c r="I74" s="1086">
        <f t="shared" si="19"/>
        <v>0</v>
      </c>
      <c r="J74" s="1087">
        <f t="shared" si="12"/>
        <v>0</v>
      </c>
      <c r="P74" s="444">
        <f>+P32*D74</f>
        <v>0</v>
      </c>
    </row>
    <row r="75" spans="2:16" ht="17.25" hidden="1" customHeight="1">
      <c r="B75" s="434" t="s">
        <v>393</v>
      </c>
      <c r="C75" s="434"/>
      <c r="D75" s="1088"/>
      <c r="E75" s="1086">
        <f t="shared" si="17"/>
        <v>0</v>
      </c>
      <c r="F75" s="1086">
        <f t="shared" si="9"/>
        <v>0</v>
      </c>
      <c r="G75" s="1086">
        <f t="shared" si="18"/>
        <v>0</v>
      </c>
      <c r="H75" s="1086">
        <f t="shared" si="10"/>
        <v>0</v>
      </c>
      <c r="I75" s="1086">
        <f t="shared" si="19"/>
        <v>0</v>
      </c>
      <c r="J75" s="1087">
        <f t="shared" si="12"/>
        <v>0</v>
      </c>
      <c r="P75" s="444">
        <f>+P33*D75</f>
        <v>0</v>
      </c>
    </row>
    <row r="76" spans="2:16" ht="17.25" hidden="1" customHeight="1">
      <c r="B76" s="434" t="s">
        <v>394</v>
      </c>
      <c r="C76" s="434"/>
      <c r="D76" s="1088"/>
      <c r="E76" s="1086">
        <f t="shared" si="17"/>
        <v>0</v>
      </c>
      <c r="F76" s="1086">
        <f t="shared" si="9"/>
        <v>0</v>
      </c>
      <c r="G76" s="1086">
        <f t="shared" si="18"/>
        <v>0</v>
      </c>
      <c r="H76" s="1086">
        <f t="shared" si="10"/>
        <v>0</v>
      </c>
      <c r="I76" s="1086">
        <f t="shared" si="19"/>
        <v>0</v>
      </c>
      <c r="J76" s="1087">
        <f t="shared" si="12"/>
        <v>0</v>
      </c>
      <c r="P76" s="444">
        <f>+P36*D76</f>
        <v>0</v>
      </c>
    </row>
    <row r="77" spans="2:16" ht="17.25" hidden="1" customHeight="1">
      <c r="B77" s="434" t="s">
        <v>395</v>
      </c>
      <c r="C77" s="434"/>
      <c r="D77" s="1088"/>
      <c r="E77" s="1086">
        <f t="shared" si="17"/>
        <v>0</v>
      </c>
      <c r="F77" s="1086">
        <f t="shared" si="9"/>
        <v>0</v>
      </c>
      <c r="G77" s="1086">
        <f t="shared" si="18"/>
        <v>0</v>
      </c>
      <c r="H77" s="1086">
        <f t="shared" si="10"/>
        <v>0</v>
      </c>
      <c r="I77" s="1086">
        <f t="shared" si="19"/>
        <v>0</v>
      </c>
      <c r="J77" s="1087">
        <f t="shared" si="12"/>
        <v>0</v>
      </c>
      <c r="P77" s="444">
        <f>+P37*D77</f>
        <v>0</v>
      </c>
    </row>
    <row r="78" spans="2:16" ht="17.25" hidden="1" customHeight="1">
      <c r="B78" s="431" t="s">
        <v>396</v>
      </c>
      <c r="C78" s="431"/>
      <c r="D78" s="1085">
        <v>63.95</v>
      </c>
      <c r="E78" s="1086">
        <f t="shared" si="17"/>
        <v>0</v>
      </c>
      <c r="F78" s="1086">
        <f t="shared" si="9"/>
        <v>0</v>
      </c>
      <c r="G78" s="1086">
        <f t="shared" si="18"/>
        <v>0</v>
      </c>
      <c r="H78" s="1086">
        <f t="shared" si="10"/>
        <v>0</v>
      </c>
      <c r="I78" s="1086">
        <f t="shared" si="19"/>
        <v>0</v>
      </c>
      <c r="J78" s="1087">
        <f t="shared" si="12"/>
        <v>0</v>
      </c>
      <c r="P78" s="444">
        <f>+P34*D78</f>
        <v>0</v>
      </c>
    </row>
    <row r="79" spans="2:16" ht="17.25" hidden="1" customHeight="1">
      <c r="B79" s="431" t="s">
        <v>397</v>
      </c>
      <c r="C79" s="431"/>
      <c r="D79" s="1085">
        <v>63.95</v>
      </c>
      <c r="E79" s="1086">
        <f t="shared" si="17"/>
        <v>0</v>
      </c>
      <c r="F79" s="1086">
        <f t="shared" si="9"/>
        <v>0</v>
      </c>
      <c r="G79" s="1086">
        <f t="shared" si="18"/>
        <v>0</v>
      </c>
      <c r="H79" s="1086">
        <f t="shared" si="10"/>
        <v>0</v>
      </c>
      <c r="I79" s="1086">
        <f t="shared" si="19"/>
        <v>0</v>
      </c>
      <c r="J79" s="1087">
        <f t="shared" si="12"/>
        <v>0</v>
      </c>
      <c r="P79" s="444">
        <f>+P35*D79</f>
        <v>0</v>
      </c>
    </row>
    <row r="80" spans="2:16" ht="17.25" hidden="1" customHeight="1">
      <c r="B80" s="431" t="s">
        <v>398</v>
      </c>
      <c r="C80" s="431"/>
      <c r="D80" s="1085">
        <v>63.95</v>
      </c>
      <c r="E80" s="1086">
        <f t="shared" si="17"/>
        <v>0</v>
      </c>
      <c r="F80" s="1086">
        <f t="shared" si="9"/>
        <v>0</v>
      </c>
      <c r="G80" s="1086">
        <f t="shared" si="18"/>
        <v>0</v>
      </c>
      <c r="H80" s="1086">
        <f t="shared" si="10"/>
        <v>0</v>
      </c>
      <c r="I80" s="1086">
        <f t="shared" si="19"/>
        <v>0</v>
      </c>
      <c r="J80" s="1087">
        <f t="shared" si="12"/>
        <v>0</v>
      </c>
      <c r="P80" s="444">
        <f>+P38*D80</f>
        <v>0</v>
      </c>
    </row>
    <row r="81" spans="2:16" ht="17.25" hidden="1" customHeight="1">
      <c r="B81" s="431" t="s">
        <v>399</v>
      </c>
      <c r="C81" s="431"/>
      <c r="D81" s="1085">
        <v>63.95</v>
      </c>
      <c r="E81" s="1086">
        <f t="shared" si="17"/>
        <v>0</v>
      </c>
      <c r="F81" s="1086">
        <f t="shared" si="9"/>
        <v>0</v>
      </c>
      <c r="G81" s="1086">
        <f t="shared" si="18"/>
        <v>0</v>
      </c>
      <c r="H81" s="1086">
        <f t="shared" si="10"/>
        <v>0</v>
      </c>
      <c r="I81" s="1086">
        <f t="shared" si="19"/>
        <v>0</v>
      </c>
      <c r="J81" s="1087">
        <f t="shared" si="12"/>
        <v>0</v>
      </c>
      <c r="P81" s="444">
        <f>+P39*D81</f>
        <v>0</v>
      </c>
    </row>
    <row r="82" spans="2:16" ht="17.25" hidden="1" customHeight="1">
      <c r="B82" s="434" t="s">
        <v>400</v>
      </c>
      <c r="C82" s="434"/>
      <c r="D82" s="1088"/>
      <c r="E82" s="1086">
        <f t="shared" si="17"/>
        <v>0</v>
      </c>
      <c r="F82" s="1086">
        <f t="shared" si="9"/>
        <v>0</v>
      </c>
      <c r="G82" s="1086">
        <f t="shared" si="18"/>
        <v>0</v>
      </c>
      <c r="H82" s="1086">
        <f t="shared" si="10"/>
        <v>0</v>
      </c>
      <c r="I82" s="1086">
        <f t="shared" si="19"/>
        <v>0</v>
      </c>
      <c r="J82" s="1087">
        <f t="shared" si="12"/>
        <v>0</v>
      </c>
      <c r="P82" s="444">
        <f>+P40*D82</f>
        <v>0</v>
      </c>
    </row>
    <row r="83" spans="2:16" ht="17.25" hidden="1" customHeight="1">
      <c r="B83" s="434" t="s">
        <v>401</v>
      </c>
      <c r="C83" s="434"/>
      <c r="D83" s="1088"/>
      <c r="E83" s="1086">
        <f t="shared" si="17"/>
        <v>0</v>
      </c>
      <c r="F83" s="1086">
        <f t="shared" si="9"/>
        <v>0</v>
      </c>
      <c r="G83" s="1086">
        <f t="shared" si="18"/>
        <v>0</v>
      </c>
      <c r="H83" s="1086">
        <f t="shared" si="10"/>
        <v>0</v>
      </c>
      <c r="I83" s="1086">
        <f t="shared" si="19"/>
        <v>0</v>
      </c>
      <c r="J83" s="1087">
        <f t="shared" si="12"/>
        <v>0</v>
      </c>
      <c r="P83" s="444">
        <f>+P41*D83</f>
        <v>0</v>
      </c>
    </row>
    <row r="84" spans="2:16" ht="17.25" hidden="1" customHeight="1">
      <c r="B84" s="431" t="s">
        <v>402</v>
      </c>
      <c r="C84" s="431"/>
      <c r="D84" s="1085">
        <v>842.4</v>
      </c>
      <c r="E84" s="1086">
        <f t="shared" si="17"/>
        <v>0</v>
      </c>
      <c r="F84" s="1086">
        <f t="shared" si="9"/>
        <v>0</v>
      </c>
      <c r="G84" s="1086">
        <f t="shared" si="18"/>
        <v>0</v>
      </c>
      <c r="H84" s="1086">
        <f t="shared" si="10"/>
        <v>0</v>
      </c>
      <c r="I84" s="1086">
        <f t="shared" si="19"/>
        <v>0</v>
      </c>
      <c r="J84" s="1087">
        <f t="shared" si="12"/>
        <v>0</v>
      </c>
      <c r="P84" s="444">
        <f>+P42*D84</f>
        <v>0</v>
      </c>
    </row>
    <row r="85" spans="2:16" ht="17.25" hidden="1" customHeight="1">
      <c r="B85" s="431" t="s">
        <v>403</v>
      </c>
      <c r="C85" s="431"/>
      <c r="D85" s="1085">
        <v>140.4</v>
      </c>
      <c r="E85" s="1086">
        <f t="shared" si="17"/>
        <v>0</v>
      </c>
      <c r="F85" s="1086">
        <f t="shared" si="9"/>
        <v>0</v>
      </c>
      <c r="G85" s="1086">
        <f t="shared" si="18"/>
        <v>0</v>
      </c>
      <c r="H85" s="1086">
        <f t="shared" si="10"/>
        <v>0</v>
      </c>
      <c r="I85" s="1086">
        <f t="shared" si="19"/>
        <v>0</v>
      </c>
      <c r="J85" s="1087">
        <f t="shared" si="12"/>
        <v>0</v>
      </c>
      <c r="P85" s="445" t="e">
        <f>SUM(P48:P84)</f>
        <v>#VALUE!</v>
      </c>
    </row>
    <row r="86" spans="2:16" ht="13.8" hidden="1" thickBot="1">
      <c r="B86" s="431" t="s">
        <v>404</v>
      </c>
      <c r="C86" s="431"/>
      <c r="D86" s="1085">
        <v>140.4</v>
      </c>
      <c r="E86" s="1086">
        <f t="shared" si="17"/>
        <v>0</v>
      </c>
      <c r="F86" s="1086">
        <f t="shared" si="9"/>
        <v>0</v>
      </c>
      <c r="G86" s="1089">
        <f t="shared" si="18"/>
        <v>0</v>
      </c>
      <c r="H86" s="1086">
        <v>0</v>
      </c>
      <c r="I86" s="1089">
        <f t="shared" si="19"/>
        <v>0</v>
      </c>
      <c r="J86" s="1090">
        <f t="shared" si="12"/>
        <v>0</v>
      </c>
    </row>
    <row r="87" spans="2:16" ht="13.8" thickBot="1">
      <c r="B87" s="437" t="s">
        <v>405</v>
      </c>
      <c r="C87" s="437"/>
      <c r="D87" s="1091"/>
      <c r="E87" s="1092">
        <f t="shared" ref="E87:J87" si="20">SUM(E50:E86)</f>
        <v>0</v>
      </c>
      <c r="F87" s="1092">
        <f t="shared" si="20"/>
        <v>0</v>
      </c>
      <c r="G87" s="1092">
        <f t="shared" si="20"/>
        <v>0</v>
      </c>
      <c r="H87" s="1195">
        <f t="shared" si="20"/>
        <v>11756284</v>
      </c>
      <c r="I87" s="1093">
        <f t="shared" si="20"/>
        <v>0</v>
      </c>
      <c r="J87" s="1093">
        <f t="shared" si="20"/>
        <v>11756284</v>
      </c>
    </row>
    <row r="88" spans="2:16" ht="13.8" thickBot="1">
      <c r="E88" s="1655">
        <f>SUM(E85:F85)</f>
        <v>0</v>
      </c>
      <c r="F88" s="1656"/>
      <c r="G88" s="1657">
        <f>SUM(G85:J85)</f>
        <v>0</v>
      </c>
      <c r="H88" s="1658"/>
      <c r="I88" s="1658"/>
      <c r="J88" s="1659"/>
      <c r="K88" s="1217"/>
      <c r="L88" s="452">
        <f>SUM(L50:L87)</f>
        <v>2077064</v>
      </c>
      <c r="M88" s="395" t="s">
        <v>421</v>
      </c>
    </row>
    <row r="89" spans="2:16">
      <c r="E89" s="446"/>
      <c r="F89" s="447"/>
      <c r="G89" s="448"/>
      <c r="H89" s="448"/>
      <c r="I89" s="448"/>
      <c r="J89" s="448"/>
    </row>
    <row r="90" spans="2:16">
      <c r="E90" s="1660" t="s">
        <v>422</v>
      </c>
      <c r="F90" s="1660"/>
      <c r="G90" s="1661" t="s">
        <v>423</v>
      </c>
      <c r="H90" s="1661"/>
      <c r="I90" s="1661"/>
      <c r="J90" s="448"/>
    </row>
    <row r="91" spans="2:16">
      <c r="E91" s="449" t="s">
        <v>360</v>
      </c>
      <c r="F91" s="1218" t="s">
        <v>424</v>
      </c>
      <c r="G91" s="450" t="s">
        <v>415</v>
      </c>
      <c r="H91" s="450" t="s">
        <v>357</v>
      </c>
      <c r="I91" s="450" t="s">
        <v>14</v>
      </c>
      <c r="J91" s="448" t="s">
        <v>425</v>
      </c>
    </row>
    <row r="92" spans="2:16">
      <c r="E92" s="449">
        <f>+G87</f>
        <v>0</v>
      </c>
      <c r="F92" s="450">
        <f>+H87</f>
        <v>11756284</v>
      </c>
      <c r="G92" s="451">
        <f>+F87</f>
        <v>0</v>
      </c>
      <c r="H92" s="451">
        <f>N49</f>
        <v>11756284</v>
      </c>
      <c r="I92" s="450">
        <f>+I87</f>
        <v>0</v>
      </c>
      <c r="J92" s="1219"/>
    </row>
    <row r="93" spans="2:16">
      <c r="E93" s="1662">
        <f>SUM(E92:F92)</f>
        <v>11756284</v>
      </c>
      <c r="F93" s="1663"/>
      <c r="G93" s="1664">
        <f>SUM(G92:I92)</f>
        <v>11756284</v>
      </c>
      <c r="H93" s="1665"/>
      <c r="I93" s="1665"/>
      <c r="J93" s="452">
        <f>E93-G93</f>
        <v>0</v>
      </c>
      <c r="K93" s="452"/>
    </row>
    <row r="95" spans="2:16">
      <c r="E95" s="419"/>
      <c r="F95" s="453" t="s">
        <v>426</v>
      </c>
    </row>
    <row r="96" spans="2:16">
      <c r="E96" s="419" t="s">
        <v>427</v>
      </c>
      <c r="F96" s="454">
        <v>309000</v>
      </c>
    </row>
    <row r="97" spans="5:6">
      <c r="E97" s="419" t="s">
        <v>428</v>
      </c>
      <c r="F97" s="454">
        <v>10966286</v>
      </c>
    </row>
    <row r="98" spans="5:6">
      <c r="F98" s="1194">
        <f>SUM(F96:F97)</f>
        <v>11275286</v>
      </c>
    </row>
  </sheetData>
  <mergeCells count="16">
    <mergeCell ref="E88:F88"/>
    <mergeCell ref="G88:J88"/>
    <mergeCell ref="E90:F90"/>
    <mergeCell ref="G90:I90"/>
    <mergeCell ref="E93:F93"/>
    <mergeCell ref="G93:I93"/>
    <mergeCell ref="L4:M4"/>
    <mergeCell ref="H5:I5"/>
    <mergeCell ref="E47:F47"/>
    <mergeCell ref="G47:J47"/>
    <mergeCell ref="E48:E49"/>
    <mergeCell ref="F48:F49"/>
    <mergeCell ref="G48:G49"/>
    <mergeCell ref="H48:H49"/>
    <mergeCell ref="I48:I49"/>
    <mergeCell ref="J48:J49"/>
  </mergeCells>
  <phoneticPr fontId="6"/>
  <printOptions horizontalCentered="1" verticalCentered="1"/>
  <pageMargins left="0.78740157480314965" right="0.19685039370078741" top="0.23622047244094491" bottom="0.35433070866141736" header="0.23622047244094491" footer="0.31496062992125984"/>
  <pageSetup paperSize="9" scale="76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N166"/>
  <sheetViews>
    <sheetView showZeros="0" zoomScale="25" zoomScaleNormal="25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B2" sqref="B2"/>
    </sheetView>
  </sheetViews>
  <sheetFormatPr defaultColWidth="8.33203125" defaultRowHeight="41.4"/>
  <cols>
    <col min="1" max="1" width="8.33203125" style="1139"/>
    <col min="2" max="3" width="23.5546875" style="1178" customWidth="1"/>
    <col min="4" max="4" width="13.33203125" style="1178" customWidth="1"/>
    <col min="5" max="5" width="13.33203125" style="1141" bestFit="1" customWidth="1"/>
    <col min="6" max="36" width="20.33203125" style="1139" customWidth="1"/>
    <col min="37" max="39" width="23.33203125" style="1142" customWidth="1"/>
    <col min="40" max="16384" width="8.33203125" style="1139"/>
  </cols>
  <sheetData>
    <row r="2" spans="1:40" ht="37.5" customHeight="1">
      <c r="B2" s="1183" t="str">
        <f>管理ﾌｫｰﾏｯﾄ!F1</f>
        <v>103期</v>
      </c>
      <c r="C2" s="1184">
        <f>管理ﾌｫｰﾏｯﾄ!F2</f>
        <v>5</v>
      </c>
      <c r="D2" s="1140"/>
      <c r="F2" s="1182">
        <v>45200</v>
      </c>
      <c r="G2" s="1182">
        <v>45201</v>
      </c>
      <c r="H2" s="1182">
        <v>45202</v>
      </c>
      <c r="I2" s="1182">
        <v>45203</v>
      </c>
      <c r="J2" s="1182">
        <v>45204</v>
      </c>
      <c r="K2" s="1182">
        <v>45205</v>
      </c>
      <c r="L2" s="1182">
        <v>45206</v>
      </c>
      <c r="M2" s="1182">
        <v>45207</v>
      </c>
      <c r="N2" s="1182">
        <v>45208</v>
      </c>
      <c r="O2" s="1182">
        <v>45209</v>
      </c>
      <c r="P2" s="1182">
        <v>45210</v>
      </c>
      <c r="Q2" s="1182">
        <v>45211</v>
      </c>
      <c r="R2" s="1182">
        <v>45212</v>
      </c>
      <c r="S2" s="1182">
        <v>45213</v>
      </c>
      <c r="T2" s="1182">
        <v>45214</v>
      </c>
      <c r="U2" s="1182">
        <v>45215</v>
      </c>
      <c r="V2" s="1182">
        <v>45216</v>
      </c>
      <c r="W2" s="1182">
        <v>45217</v>
      </c>
      <c r="X2" s="1182">
        <v>45218</v>
      </c>
      <c r="Y2" s="1182">
        <v>45219</v>
      </c>
      <c r="Z2" s="1182">
        <v>45220</v>
      </c>
      <c r="AA2" s="1182">
        <v>45221</v>
      </c>
      <c r="AB2" s="1182">
        <v>45222</v>
      </c>
      <c r="AC2" s="1182">
        <v>45223</v>
      </c>
      <c r="AD2" s="1182">
        <v>45224</v>
      </c>
      <c r="AE2" s="1182">
        <v>45225</v>
      </c>
      <c r="AF2" s="1182">
        <v>45226</v>
      </c>
      <c r="AG2" s="1182">
        <v>45227</v>
      </c>
      <c r="AH2" s="1182">
        <v>45228</v>
      </c>
      <c r="AI2" s="1182">
        <v>45229</v>
      </c>
      <c r="AJ2" s="1182">
        <v>45230</v>
      </c>
      <c r="AL2" s="1675" t="s">
        <v>429</v>
      </c>
      <c r="AM2" s="1675" t="s">
        <v>430</v>
      </c>
    </row>
    <row r="3" spans="1:40" ht="39" thickBot="1">
      <c r="B3" s="1677"/>
      <c r="C3" s="1677"/>
      <c r="D3" s="1143"/>
      <c r="F3" s="1144">
        <f>F2</f>
        <v>45200</v>
      </c>
      <c r="G3" s="1144">
        <f t="shared" ref="G3:AJ3" si="0">G2</f>
        <v>45201</v>
      </c>
      <c r="H3" s="1144">
        <f t="shared" si="0"/>
        <v>45202</v>
      </c>
      <c r="I3" s="1144">
        <f t="shared" si="0"/>
        <v>45203</v>
      </c>
      <c r="J3" s="1144">
        <f t="shared" si="0"/>
        <v>45204</v>
      </c>
      <c r="K3" s="1144">
        <f t="shared" si="0"/>
        <v>45205</v>
      </c>
      <c r="L3" s="1144">
        <f t="shared" si="0"/>
        <v>45206</v>
      </c>
      <c r="M3" s="1144">
        <f t="shared" si="0"/>
        <v>45207</v>
      </c>
      <c r="N3" s="1144">
        <f t="shared" si="0"/>
        <v>45208</v>
      </c>
      <c r="O3" s="1144">
        <f t="shared" si="0"/>
        <v>45209</v>
      </c>
      <c r="P3" s="1144">
        <f t="shared" si="0"/>
        <v>45210</v>
      </c>
      <c r="Q3" s="1144">
        <f t="shared" si="0"/>
        <v>45211</v>
      </c>
      <c r="R3" s="1144">
        <f t="shared" si="0"/>
        <v>45212</v>
      </c>
      <c r="S3" s="1144">
        <f t="shared" si="0"/>
        <v>45213</v>
      </c>
      <c r="T3" s="1144">
        <f t="shared" si="0"/>
        <v>45214</v>
      </c>
      <c r="U3" s="1144">
        <f t="shared" si="0"/>
        <v>45215</v>
      </c>
      <c r="V3" s="1144">
        <f t="shared" si="0"/>
        <v>45216</v>
      </c>
      <c r="W3" s="1144">
        <f t="shared" si="0"/>
        <v>45217</v>
      </c>
      <c r="X3" s="1144">
        <f t="shared" si="0"/>
        <v>45218</v>
      </c>
      <c r="Y3" s="1144">
        <f t="shared" si="0"/>
        <v>45219</v>
      </c>
      <c r="Z3" s="1144">
        <f t="shared" si="0"/>
        <v>45220</v>
      </c>
      <c r="AA3" s="1144">
        <f t="shared" si="0"/>
        <v>45221</v>
      </c>
      <c r="AB3" s="1144">
        <f t="shared" si="0"/>
        <v>45222</v>
      </c>
      <c r="AC3" s="1144">
        <f t="shared" si="0"/>
        <v>45223</v>
      </c>
      <c r="AD3" s="1144">
        <f t="shared" si="0"/>
        <v>45224</v>
      </c>
      <c r="AE3" s="1144">
        <f t="shared" si="0"/>
        <v>45225</v>
      </c>
      <c r="AF3" s="1144">
        <f t="shared" si="0"/>
        <v>45226</v>
      </c>
      <c r="AG3" s="1144">
        <f t="shared" si="0"/>
        <v>45227</v>
      </c>
      <c r="AH3" s="1144">
        <f t="shared" si="0"/>
        <v>45228</v>
      </c>
      <c r="AI3" s="1144">
        <f t="shared" si="0"/>
        <v>45229</v>
      </c>
      <c r="AJ3" s="1144">
        <f t="shared" si="0"/>
        <v>45230</v>
      </c>
      <c r="AK3" s="1145"/>
      <c r="AL3" s="1676"/>
      <c r="AM3" s="1676"/>
    </row>
    <row r="4" spans="1:40" ht="35.1" customHeight="1">
      <c r="A4" s="1666">
        <v>1</v>
      </c>
      <c r="B4" s="1678" t="s">
        <v>431</v>
      </c>
      <c r="C4" s="1670"/>
      <c r="D4" s="1146"/>
      <c r="E4" s="1147" t="s">
        <v>432</v>
      </c>
      <c r="F4" s="1148">
        <f>MKC①!H162</f>
        <v>0</v>
      </c>
      <c r="G4" s="1148">
        <f>MKC①!I162</f>
        <v>0</v>
      </c>
      <c r="H4" s="1148">
        <f>MKC①!J162</f>
        <v>0</v>
      </c>
      <c r="I4" s="1148">
        <f>MKC①!K162</f>
        <v>0</v>
      </c>
      <c r="J4" s="1148">
        <f>MKC①!L162</f>
        <v>0</v>
      </c>
      <c r="K4" s="1148">
        <f>MKC①!M162</f>
        <v>0</v>
      </c>
      <c r="L4" s="1148">
        <f>MKC①!N162</f>
        <v>0</v>
      </c>
      <c r="M4" s="1148">
        <f>MKC①!O162</f>
        <v>24</v>
      </c>
      <c r="N4" s="1148">
        <f>MKC①!P162</f>
        <v>0</v>
      </c>
      <c r="O4" s="1148">
        <f>MKC①!Q162</f>
        <v>0</v>
      </c>
      <c r="P4" s="1148">
        <f>MKC①!R162</f>
        <v>48</v>
      </c>
      <c r="Q4" s="1148">
        <f>MKC①!S162</f>
        <v>72</v>
      </c>
      <c r="R4" s="1148">
        <f>MKC①!T162</f>
        <v>60</v>
      </c>
      <c r="S4" s="1148">
        <f>MKC①!U162</f>
        <v>72</v>
      </c>
      <c r="T4" s="1148">
        <f>MKC①!V162</f>
        <v>72</v>
      </c>
      <c r="U4" s="1148">
        <f>MKC①!W162</f>
        <v>0</v>
      </c>
      <c r="V4" s="1148">
        <f>MKC①!X162</f>
        <v>0</v>
      </c>
      <c r="W4" s="1148">
        <f>MKC①!Y162</f>
        <v>24</v>
      </c>
      <c r="X4" s="1148">
        <f>MKC①!Z162</f>
        <v>0</v>
      </c>
      <c r="Y4" s="1148">
        <f>MKC①!AA162</f>
        <v>0</v>
      </c>
      <c r="Z4" s="1148">
        <f>MKC①!AB162</f>
        <v>0</v>
      </c>
      <c r="AA4" s="1148">
        <f>MKC①!AC162</f>
        <v>0</v>
      </c>
      <c r="AB4" s="1148">
        <f>MKC①!AD162</f>
        <v>0</v>
      </c>
      <c r="AC4" s="1148">
        <f>MKC①!AE162</f>
        <v>0</v>
      </c>
      <c r="AD4" s="1148">
        <f>MKC①!AF162</f>
        <v>0</v>
      </c>
      <c r="AE4" s="1148">
        <f>MKC①!AG162</f>
        <v>0</v>
      </c>
      <c r="AF4" s="1148">
        <f>MKC①!AH162</f>
        <v>0</v>
      </c>
      <c r="AG4" s="1148">
        <f>MKC①!AI162</f>
        <v>0</v>
      </c>
      <c r="AH4" s="1148">
        <f>MKC①!AJ162</f>
        <v>0</v>
      </c>
      <c r="AI4" s="1148">
        <f>MKC①!AK162</f>
        <v>0</v>
      </c>
      <c r="AJ4" s="1148">
        <f>MKC①!AL162</f>
        <v>0</v>
      </c>
      <c r="AK4" s="1149">
        <f>F4+G4+H4+I4+J4+K4</f>
        <v>0</v>
      </c>
      <c r="AL4" s="1150">
        <f>[7]実行計画!O15</f>
        <v>1030</v>
      </c>
      <c r="AM4" s="1151">
        <f>[7]実行計画!P15</f>
        <v>1000</v>
      </c>
      <c r="AN4" s="1152"/>
    </row>
    <row r="5" spans="1:40" ht="35.1" customHeight="1">
      <c r="A5" s="1667"/>
      <c r="B5" s="1671"/>
      <c r="C5" s="1672"/>
      <c r="D5" s="1153"/>
      <c r="E5" s="1154" t="s">
        <v>433</v>
      </c>
      <c r="F5" s="1155">
        <f>MKC①!H163</f>
        <v>12</v>
      </c>
      <c r="G5" s="1155">
        <f>MKC①!I163</f>
        <v>12</v>
      </c>
      <c r="H5" s="1155">
        <f>MKC①!J163</f>
        <v>12</v>
      </c>
      <c r="I5" s="1155">
        <f>MKC①!K163</f>
        <v>12</v>
      </c>
      <c r="J5" s="1155">
        <f>MKC①!L163</f>
        <v>12</v>
      </c>
      <c r="K5" s="1155">
        <f>MKC①!M163</f>
        <v>12</v>
      </c>
      <c r="L5" s="1155">
        <f>MKC①!N163</f>
        <v>12</v>
      </c>
      <c r="M5" s="1155">
        <f>MKC①!O163</f>
        <v>12</v>
      </c>
      <c r="N5" s="1155">
        <f>MKC①!P163</f>
        <v>12</v>
      </c>
      <c r="O5" s="1155">
        <f>MKC①!Q163</f>
        <v>12</v>
      </c>
      <c r="P5" s="1155">
        <f>MKC①!R163</f>
        <v>24</v>
      </c>
      <c r="Q5" s="1155">
        <f>MKC①!S163</f>
        <v>12</v>
      </c>
      <c r="R5" s="1155">
        <f>MKC①!T163</f>
        <v>0</v>
      </c>
      <c r="S5" s="1155">
        <f>MKC①!U163</f>
        <v>12</v>
      </c>
      <c r="T5" s="1155">
        <f>MKC①!V163</f>
        <v>0</v>
      </c>
      <c r="U5" s="1155">
        <f>MKC①!W163</f>
        <v>0</v>
      </c>
      <c r="V5" s="1155">
        <f>MKC①!X163</f>
        <v>0</v>
      </c>
      <c r="W5" s="1155">
        <f>MKC①!Y163</f>
        <v>0</v>
      </c>
      <c r="X5" s="1155">
        <f>MKC①!Z163</f>
        <v>0</v>
      </c>
      <c r="Y5" s="1155">
        <f>MKC①!AA163</f>
        <v>0</v>
      </c>
      <c r="Z5" s="1155">
        <f>MKC①!AB163</f>
        <v>0</v>
      </c>
      <c r="AA5" s="1155">
        <f>MKC①!AC163</f>
        <v>0</v>
      </c>
      <c r="AB5" s="1155">
        <f>MKC①!AD163</f>
        <v>0</v>
      </c>
      <c r="AC5" s="1155">
        <f>MKC①!AE163</f>
        <v>0</v>
      </c>
      <c r="AD5" s="1155">
        <f>MKC①!AF163</f>
        <v>48</v>
      </c>
      <c r="AE5" s="1155">
        <f>MKC①!AG163</f>
        <v>96</v>
      </c>
      <c r="AF5" s="1155">
        <f>MKC①!AH163</f>
        <v>144</v>
      </c>
      <c r="AG5" s="1155">
        <f>MKC①!AI163</f>
        <v>180</v>
      </c>
      <c r="AH5" s="1155">
        <f>MKC①!AJ163</f>
        <v>180</v>
      </c>
      <c r="AI5" s="1155">
        <f>MKC①!AK163</f>
        <v>180</v>
      </c>
      <c r="AJ5" s="1155">
        <f>MKC①!AL163</f>
        <v>180</v>
      </c>
      <c r="AK5" s="1156">
        <f>AJ5</f>
        <v>180</v>
      </c>
      <c r="AL5" s="1157">
        <f>AK5-AL4</f>
        <v>-850</v>
      </c>
      <c r="AM5" s="1158">
        <f>AL5-AM4</f>
        <v>-1850</v>
      </c>
      <c r="AN5" s="1152"/>
    </row>
    <row r="6" spans="1:40" ht="35.1" customHeight="1">
      <c r="A6" s="1667"/>
      <c r="B6" s="1671"/>
      <c r="C6" s="1672"/>
      <c r="D6" s="1159"/>
      <c r="E6" s="1154" t="s">
        <v>434</v>
      </c>
      <c r="F6" s="1160">
        <f>MKC①!H164</f>
        <v>0</v>
      </c>
      <c r="G6" s="1160">
        <f>MKC①!I164</f>
        <v>0</v>
      </c>
      <c r="H6" s="1160">
        <f>MKC①!J164</f>
        <v>0</v>
      </c>
      <c r="I6" s="1160">
        <f>MKC①!K164</f>
        <v>0</v>
      </c>
      <c r="J6" s="1160">
        <f>MKC①!L164</f>
        <v>0</v>
      </c>
      <c r="K6" s="1160">
        <f>MKC①!M164</f>
        <v>0</v>
      </c>
      <c r="L6" s="1160">
        <f>MKC①!N164</f>
        <v>24</v>
      </c>
      <c r="M6" s="1160">
        <f>MKC①!O164</f>
        <v>24</v>
      </c>
      <c r="N6" s="1160">
        <f>MKC①!P164</f>
        <v>0</v>
      </c>
      <c r="O6" s="1160">
        <f>MKC①!Q164</f>
        <v>0</v>
      </c>
      <c r="P6" s="1160">
        <f>MKC①!R164</f>
        <v>60</v>
      </c>
      <c r="Q6" s="1160">
        <f>MKC①!S164</f>
        <v>60</v>
      </c>
      <c r="R6" s="1160">
        <f>MKC①!T164</f>
        <v>60</v>
      </c>
      <c r="S6" s="1160">
        <f>MKC①!U164</f>
        <v>72</v>
      </c>
      <c r="T6" s="1160">
        <f>MKC①!V164</f>
        <v>72</v>
      </c>
      <c r="U6" s="1160">
        <f>MKC①!W164</f>
        <v>0</v>
      </c>
      <c r="V6" s="1160">
        <f>MKC①!X164</f>
        <v>0</v>
      </c>
      <c r="W6" s="1160">
        <f>MKC①!Y164</f>
        <v>24</v>
      </c>
      <c r="X6" s="1160">
        <f>MKC①!Z164</f>
        <v>0</v>
      </c>
      <c r="Y6" s="1160">
        <f>MKC①!AA164</f>
        <v>0</v>
      </c>
      <c r="Z6" s="1160">
        <f>MKC①!AB164</f>
        <v>0</v>
      </c>
      <c r="AA6" s="1160">
        <f>MKC①!AC164</f>
        <v>0</v>
      </c>
      <c r="AB6" s="1160">
        <f>MKC①!AD164</f>
        <v>0</v>
      </c>
      <c r="AC6" s="1160">
        <f>MKC①!AE164</f>
        <v>0</v>
      </c>
      <c r="AD6" s="1160">
        <f>MKC①!AF164</f>
        <v>48</v>
      </c>
      <c r="AE6" s="1160">
        <f>MKC①!AG164</f>
        <v>48</v>
      </c>
      <c r="AF6" s="1160">
        <f>MKC①!AH164</f>
        <v>48</v>
      </c>
      <c r="AG6" s="1160">
        <f>MKC①!AI164</f>
        <v>36</v>
      </c>
      <c r="AH6" s="1160">
        <f>MKC①!AJ164</f>
        <v>0</v>
      </c>
      <c r="AI6" s="1160">
        <f>MKC①!AK164</f>
        <v>0</v>
      </c>
      <c r="AJ6" s="1160">
        <f>MKC①!AL164</f>
        <v>0</v>
      </c>
      <c r="AK6" s="1161">
        <f>SUM(F6:AI6)</f>
        <v>576</v>
      </c>
      <c r="AL6" s="1162">
        <f>[8]仕上ｼﾐｭﾚｰｼｮﾝ!BP17</f>
        <v>0</v>
      </c>
      <c r="AM6" s="1163"/>
      <c r="AN6" s="1152"/>
    </row>
    <row r="7" spans="1:40" ht="35.1" customHeight="1">
      <c r="A7" s="1667"/>
      <c r="B7" s="1671"/>
      <c r="C7" s="1672"/>
      <c r="D7" s="1164"/>
      <c r="E7" s="1154" t="s">
        <v>435</v>
      </c>
      <c r="F7" s="1160">
        <f>MKC①!H165</f>
        <v>0</v>
      </c>
      <c r="G7" s="1160">
        <f>MKC①!I165</f>
        <v>0</v>
      </c>
      <c r="H7" s="1160">
        <f>MKC①!J165</f>
        <v>0</v>
      </c>
      <c r="I7" s="1160">
        <f>MKC①!K165</f>
        <v>0</v>
      </c>
      <c r="J7" s="1160">
        <f>MKC①!L165</f>
        <v>0</v>
      </c>
      <c r="K7" s="1160">
        <f>MKC①!M165</f>
        <v>0</v>
      </c>
      <c r="L7" s="1160">
        <f>MKC①!N165</f>
        <v>0</v>
      </c>
      <c r="M7" s="1160">
        <f>MKC①!O165</f>
        <v>24</v>
      </c>
      <c r="N7" s="1160">
        <f>MKC①!P165</f>
        <v>0</v>
      </c>
      <c r="O7" s="1160">
        <f>MKC①!Q165</f>
        <v>0</v>
      </c>
      <c r="P7" s="1160">
        <f>MKC①!R165</f>
        <v>60</v>
      </c>
      <c r="Q7" s="1160">
        <f>MKC①!S165</f>
        <v>60</v>
      </c>
      <c r="R7" s="1160">
        <f>MKC①!T165</f>
        <v>24</v>
      </c>
      <c r="S7" s="1160">
        <f>MKC①!U165</f>
        <v>108</v>
      </c>
      <c r="T7" s="1160">
        <f>MKC①!V165</f>
        <v>24</v>
      </c>
      <c r="U7" s="1160">
        <f>MKC①!W165</f>
        <v>0</v>
      </c>
      <c r="V7" s="1160">
        <f>MKC①!X165</f>
        <v>0</v>
      </c>
      <c r="W7" s="1160">
        <f>MKC①!Y165</f>
        <v>36</v>
      </c>
      <c r="X7" s="1160">
        <f>MKC①!Z165</f>
        <v>24</v>
      </c>
      <c r="Y7" s="1160">
        <f>MKC①!AA165</f>
        <v>0</v>
      </c>
      <c r="Z7" s="1160">
        <f>MKC①!AB165</f>
        <v>0</v>
      </c>
      <c r="AA7" s="1160">
        <f>MKC①!AC165</f>
        <v>0</v>
      </c>
      <c r="AB7" s="1160">
        <f>MKC①!AD165</f>
        <v>0</v>
      </c>
      <c r="AC7" s="1160">
        <f>MKC①!AE165</f>
        <v>0</v>
      </c>
      <c r="AD7" s="1160">
        <f>MKC①!AF165</f>
        <v>48</v>
      </c>
      <c r="AE7" s="1160">
        <f>MKC①!AG165</f>
        <v>48</v>
      </c>
      <c r="AF7" s="1160">
        <f>MKC①!AH165</f>
        <v>48</v>
      </c>
      <c r="AG7" s="1160">
        <f>MKC①!AI165</f>
        <v>36</v>
      </c>
      <c r="AH7" s="1160">
        <f>MKC①!AJ165</f>
        <v>0</v>
      </c>
      <c r="AI7" s="1160">
        <f>MKC①!AK165</f>
        <v>0</v>
      </c>
      <c r="AJ7" s="1160">
        <f>MKC①!AL165</f>
        <v>0</v>
      </c>
      <c r="AK7" s="1161">
        <f>SUM(F7:AI7)</f>
        <v>540</v>
      </c>
      <c r="AL7" s="1165"/>
      <c r="AM7" s="1163"/>
      <c r="AN7" s="1152"/>
    </row>
    <row r="8" spans="1:40" ht="35.1" customHeight="1">
      <c r="A8" s="1667"/>
      <c r="B8" s="1671"/>
      <c r="C8" s="1672"/>
      <c r="D8" s="1159"/>
      <c r="E8" s="1154" t="s">
        <v>436</v>
      </c>
      <c r="F8" s="1160">
        <f>MKC①!H166</f>
        <v>0</v>
      </c>
      <c r="G8" s="1160">
        <f>MKC①!I166</f>
        <v>0</v>
      </c>
      <c r="H8" s="1160">
        <f>MKC①!J166</f>
        <v>0</v>
      </c>
      <c r="I8" s="1160">
        <f>MKC①!K166</f>
        <v>0</v>
      </c>
      <c r="J8" s="1160">
        <f>MKC①!L166</f>
        <v>0</v>
      </c>
      <c r="K8" s="1160">
        <f>MKC①!M166</f>
        <v>0</v>
      </c>
      <c r="L8" s="1160">
        <f>MKC①!N166</f>
        <v>0</v>
      </c>
      <c r="M8" s="1160">
        <f>MKC①!O166</f>
        <v>0</v>
      </c>
      <c r="N8" s="1160">
        <f>MKC①!P166</f>
        <v>0</v>
      </c>
      <c r="O8" s="1160">
        <f>MKC①!Q166</f>
        <v>0</v>
      </c>
      <c r="P8" s="1160">
        <f>MKC①!R166</f>
        <v>0</v>
      </c>
      <c r="Q8" s="1160">
        <f>MKC①!S166</f>
        <v>0</v>
      </c>
      <c r="R8" s="1160">
        <f>MKC①!T166</f>
        <v>0</v>
      </c>
      <c r="S8" s="1160">
        <f>MKC①!U166</f>
        <v>0</v>
      </c>
      <c r="T8" s="1160">
        <f>MKC①!V166</f>
        <v>0</v>
      </c>
      <c r="U8" s="1160">
        <f>MKC①!W166</f>
        <v>60</v>
      </c>
      <c r="V8" s="1160">
        <f>MKC①!X166</f>
        <v>180</v>
      </c>
      <c r="W8" s="1160">
        <f>MKC①!Y166</f>
        <v>180</v>
      </c>
      <c r="X8" s="1160">
        <f>MKC①!Z166</f>
        <v>110</v>
      </c>
      <c r="Y8" s="1160">
        <f>MKC①!AA166</f>
        <v>30</v>
      </c>
      <c r="Z8" s="1160">
        <f>MKC①!AB166</f>
        <v>0</v>
      </c>
      <c r="AA8" s="1160">
        <f>MKC①!AC166</f>
        <v>0</v>
      </c>
      <c r="AB8" s="1160">
        <f>MKC①!AD166</f>
        <v>0</v>
      </c>
      <c r="AC8" s="1160">
        <f>MKC①!AE166</f>
        <v>0</v>
      </c>
      <c r="AD8" s="1160">
        <f>MKC①!AF166</f>
        <v>0</v>
      </c>
      <c r="AE8" s="1160">
        <f>MKC①!AG166</f>
        <v>0</v>
      </c>
      <c r="AF8" s="1160">
        <f>MKC①!AH166</f>
        <v>0</v>
      </c>
      <c r="AG8" s="1160">
        <f>MKC①!AI166</f>
        <v>30</v>
      </c>
      <c r="AH8" s="1160">
        <f>MKC①!AJ166</f>
        <v>180</v>
      </c>
      <c r="AI8" s="1160">
        <f>MKC①!AK166</f>
        <v>160</v>
      </c>
      <c r="AJ8" s="1160">
        <f>MKC①!AL166</f>
        <v>0</v>
      </c>
      <c r="AK8" s="1161">
        <f>SUM(F8:AI8)</f>
        <v>930</v>
      </c>
      <c r="AL8" s="1165"/>
      <c r="AM8" s="1163"/>
      <c r="AN8" s="1152"/>
    </row>
    <row r="9" spans="1:40" ht="35.1" customHeight="1">
      <c r="A9" s="1667"/>
      <c r="B9" s="1671"/>
      <c r="C9" s="1672"/>
      <c r="D9" s="1164"/>
      <c r="E9" s="1154" t="s">
        <v>437</v>
      </c>
      <c r="F9" s="1160">
        <f>MKC①!H167</f>
        <v>0</v>
      </c>
      <c r="G9" s="1160">
        <f>MKC①!I167</f>
        <v>0</v>
      </c>
      <c r="H9" s="1160">
        <f>MKC①!J167</f>
        <v>0</v>
      </c>
      <c r="I9" s="1160">
        <f>MKC①!K167</f>
        <v>0</v>
      </c>
      <c r="J9" s="1160">
        <f>MKC①!L167</f>
        <v>0</v>
      </c>
      <c r="K9" s="1160">
        <f>MKC①!M167</f>
        <v>0</v>
      </c>
      <c r="L9" s="1160">
        <f>MKC①!N167</f>
        <v>0</v>
      </c>
      <c r="M9" s="1160">
        <f>MKC①!O167</f>
        <v>0</v>
      </c>
      <c r="N9" s="1160">
        <f>MKC①!P167</f>
        <v>0</v>
      </c>
      <c r="O9" s="1160">
        <f>MKC①!Q167</f>
        <v>0</v>
      </c>
      <c r="P9" s="1160">
        <f>MKC①!R167</f>
        <v>0</v>
      </c>
      <c r="Q9" s="1160">
        <f>MKC①!S167</f>
        <v>0</v>
      </c>
      <c r="R9" s="1160">
        <f>MKC①!T167</f>
        <v>0</v>
      </c>
      <c r="S9" s="1160">
        <f>MKC①!U167</f>
        <v>0</v>
      </c>
      <c r="T9" s="1160">
        <f>MKC①!V167</f>
        <v>0</v>
      </c>
      <c r="U9" s="1160">
        <f>MKC①!W167</f>
        <v>32</v>
      </c>
      <c r="V9" s="1160">
        <f>MKC①!X167</f>
        <v>176</v>
      </c>
      <c r="W9" s="1160">
        <f>MKC①!Y167</f>
        <v>170</v>
      </c>
      <c r="X9" s="1160">
        <f>MKC①!Z167</f>
        <v>67</v>
      </c>
      <c r="Y9" s="1160">
        <f>MKC①!AA167</f>
        <v>-1</v>
      </c>
      <c r="Z9" s="1160">
        <f>MKC①!AB167</f>
        <v>-23</v>
      </c>
      <c r="AA9" s="1160">
        <f>MKC①!AC167</f>
        <v>0</v>
      </c>
      <c r="AB9" s="1160">
        <f>MKC①!AD167</f>
        <v>0</v>
      </c>
      <c r="AC9" s="1160">
        <f>MKC①!AE167</f>
        <v>0</v>
      </c>
      <c r="AD9" s="1160">
        <f>MKC①!AF167</f>
        <v>0</v>
      </c>
      <c r="AE9" s="1160">
        <f>MKC①!AG167</f>
        <v>0</v>
      </c>
      <c r="AF9" s="1160">
        <f>MKC①!AH167</f>
        <v>0</v>
      </c>
      <c r="AG9" s="1160">
        <f>MKC①!AI167</f>
        <v>30</v>
      </c>
      <c r="AH9" s="1160">
        <f>MKC①!AJ167</f>
        <v>180</v>
      </c>
      <c r="AI9" s="1160">
        <f>MKC①!AK167</f>
        <v>160</v>
      </c>
      <c r="AJ9" s="1160">
        <f>MKC①!AL167</f>
        <v>0</v>
      </c>
      <c r="AK9" s="1161">
        <f>SUM(F9:AI9)</f>
        <v>791</v>
      </c>
      <c r="AL9" s="1165"/>
      <c r="AM9" s="1163"/>
    </row>
    <row r="10" spans="1:40" ht="35.1" customHeight="1" thickBot="1">
      <c r="A10" s="1668"/>
      <c r="B10" s="1673"/>
      <c r="C10" s="1674"/>
      <c r="D10" s="1167"/>
      <c r="E10" s="1168" t="s">
        <v>438</v>
      </c>
      <c r="F10" s="1169">
        <f>MKC①!H168</f>
        <v>67</v>
      </c>
      <c r="G10" s="1169">
        <f>MKC①!I168</f>
        <v>67</v>
      </c>
      <c r="H10" s="1169">
        <f>MKC①!J168</f>
        <v>67</v>
      </c>
      <c r="I10" s="1169">
        <f>MKC①!K168</f>
        <v>67</v>
      </c>
      <c r="J10" s="1169">
        <f>MKC①!L168</f>
        <v>67</v>
      </c>
      <c r="K10" s="1169">
        <f>MKC①!M168</f>
        <v>115</v>
      </c>
      <c r="L10" s="1169">
        <f>MKC①!N168</f>
        <v>115</v>
      </c>
      <c r="M10" s="1169">
        <f>MKC①!O168</f>
        <v>91</v>
      </c>
      <c r="N10" s="1169">
        <f>MKC①!P168</f>
        <v>91</v>
      </c>
      <c r="O10" s="1169">
        <f>MKC①!Q168</f>
        <v>91</v>
      </c>
      <c r="P10" s="1169">
        <f>MKC①!R168</f>
        <v>79</v>
      </c>
      <c r="Q10" s="1169">
        <f>MKC①!S168</f>
        <v>67</v>
      </c>
      <c r="R10" s="1169">
        <f>MKC①!T168</f>
        <v>91</v>
      </c>
      <c r="S10" s="1169">
        <f>MKC①!U168</f>
        <v>31</v>
      </c>
      <c r="T10" s="1169">
        <f>MKC①!V168</f>
        <v>55</v>
      </c>
      <c r="U10" s="1169">
        <f>MKC①!W168</f>
        <v>55</v>
      </c>
      <c r="V10" s="1169">
        <f>MKC①!X168</f>
        <v>55</v>
      </c>
      <c r="W10" s="1169">
        <f>MKC①!Y168</f>
        <v>55</v>
      </c>
      <c r="X10" s="1169">
        <f>MKC①!Z168</f>
        <v>31</v>
      </c>
      <c r="Y10" s="1169">
        <f>MKC①!AA168</f>
        <v>31</v>
      </c>
      <c r="Z10" s="1169">
        <f>MKC①!AB168</f>
        <v>31</v>
      </c>
      <c r="AA10" s="1169">
        <f>MKC①!AC168</f>
        <v>91</v>
      </c>
      <c r="AB10" s="1169">
        <f>MKC①!AD168</f>
        <v>91</v>
      </c>
      <c r="AC10" s="1169">
        <f>MKC①!AE168</f>
        <v>91</v>
      </c>
      <c r="AD10" s="1169">
        <f>MKC①!AF168</f>
        <v>103</v>
      </c>
      <c r="AE10" s="1169">
        <f>MKC①!AG168</f>
        <v>115</v>
      </c>
      <c r="AF10" s="1169">
        <f>MKC①!AH168</f>
        <v>67</v>
      </c>
      <c r="AG10" s="1169">
        <f>MKC①!AI168</f>
        <v>31</v>
      </c>
      <c r="AH10" s="1169">
        <f>MKC①!AJ168</f>
        <v>31</v>
      </c>
      <c r="AI10" s="1169">
        <f>MKC①!AK168</f>
        <v>31</v>
      </c>
      <c r="AJ10" s="1169">
        <f>MKC①!AL168</f>
        <v>31</v>
      </c>
      <c r="AK10" s="1170"/>
      <c r="AL10" s="1171"/>
      <c r="AM10" s="1172"/>
    </row>
    <row r="11" spans="1:40" ht="35.1" customHeight="1">
      <c r="A11" s="1666">
        <v>2</v>
      </c>
      <c r="B11" s="1669" t="s">
        <v>439</v>
      </c>
      <c r="C11" s="1670"/>
      <c r="D11" s="1146"/>
      <c r="E11" s="1147" t="s">
        <v>432</v>
      </c>
      <c r="F11" s="1173">
        <f>MKC①!H169</f>
        <v>324</v>
      </c>
      <c r="G11" s="1173">
        <f>MKC①!I169</f>
        <v>324</v>
      </c>
      <c r="H11" s="1173">
        <f>MKC①!J169</f>
        <v>324</v>
      </c>
      <c r="I11" s="1173">
        <f>MKC①!K169</f>
        <v>324</v>
      </c>
      <c r="J11" s="1173">
        <f>MKC①!L169</f>
        <v>324</v>
      </c>
      <c r="K11" s="1173">
        <f>MKC①!M169</f>
        <v>276</v>
      </c>
      <c r="L11" s="1173">
        <f>MKC①!N169</f>
        <v>276</v>
      </c>
      <c r="M11" s="1173">
        <f>MKC①!O169</f>
        <v>276</v>
      </c>
      <c r="N11" s="1173">
        <f>MKC①!P169</f>
        <v>276</v>
      </c>
      <c r="O11" s="1173">
        <f>MKC①!Q169</f>
        <v>276</v>
      </c>
      <c r="P11" s="1173">
        <f>MKC①!R169</f>
        <v>228</v>
      </c>
      <c r="Q11" s="1173">
        <f>MKC①!S169</f>
        <v>180</v>
      </c>
      <c r="R11" s="1173">
        <f>MKC①!T169</f>
        <v>132</v>
      </c>
      <c r="S11" s="1173">
        <f>MKC①!U169</f>
        <v>84</v>
      </c>
      <c r="T11" s="1173">
        <f>MKC①!V169</f>
        <v>36</v>
      </c>
      <c r="U11" s="1173">
        <f>MKC①!W169</f>
        <v>36</v>
      </c>
      <c r="V11" s="1173">
        <f>MKC①!X169</f>
        <v>36</v>
      </c>
      <c r="W11" s="1173">
        <f>MKC①!Y169</f>
        <v>48</v>
      </c>
      <c r="X11" s="1173">
        <f>MKC①!Z169</f>
        <v>228</v>
      </c>
      <c r="Y11" s="1173">
        <f>MKC①!AA169</f>
        <v>324</v>
      </c>
      <c r="Z11" s="1173">
        <f>MKC①!AB169</f>
        <v>396</v>
      </c>
      <c r="AA11" s="1173">
        <f>MKC①!AC169</f>
        <v>396</v>
      </c>
      <c r="AB11" s="1173">
        <f>MKC①!AD169</f>
        <v>396</v>
      </c>
      <c r="AC11" s="1173">
        <f>MKC①!AE169</f>
        <v>396</v>
      </c>
      <c r="AD11" s="1173">
        <f>MKC①!AF169</f>
        <v>336</v>
      </c>
      <c r="AE11" s="1173">
        <f>MKC①!AG169</f>
        <v>276</v>
      </c>
      <c r="AF11" s="1173">
        <f>MKC①!AH169</f>
        <v>276</v>
      </c>
      <c r="AG11" s="1173">
        <f>MKC①!AI169</f>
        <v>276</v>
      </c>
      <c r="AH11" s="1173">
        <f>MKC①!AJ169</f>
        <v>276</v>
      </c>
      <c r="AI11" s="1173">
        <f>MKC①!AK169</f>
        <v>276</v>
      </c>
      <c r="AJ11" s="1173">
        <f>MKC①!AL169</f>
        <v>276</v>
      </c>
      <c r="AK11" s="1149"/>
      <c r="AL11" s="1150">
        <f>[7]実行計画!O16</f>
        <v>980</v>
      </c>
      <c r="AM11" s="1151">
        <f>[7]実行計画!P16</f>
        <v>1080</v>
      </c>
      <c r="AN11" s="1152"/>
    </row>
    <row r="12" spans="1:40" ht="35.1" customHeight="1">
      <c r="A12" s="1667"/>
      <c r="B12" s="1671"/>
      <c r="C12" s="1672"/>
      <c r="D12" s="1153"/>
      <c r="E12" s="1154" t="s">
        <v>433</v>
      </c>
      <c r="F12" s="1155">
        <f>MKC①!H170</f>
        <v>0</v>
      </c>
      <c r="G12" s="1155">
        <f>MKC①!I170</f>
        <v>0</v>
      </c>
      <c r="H12" s="1155">
        <f>MKC①!J170</f>
        <v>0</v>
      </c>
      <c r="I12" s="1155">
        <f>MKC①!K170</f>
        <v>0</v>
      </c>
      <c r="J12" s="1155">
        <f>MKC①!L170</f>
        <v>0</v>
      </c>
      <c r="K12" s="1155">
        <f>MKC①!M170</f>
        <v>0</v>
      </c>
      <c r="L12" s="1155">
        <f>MKC①!N170</f>
        <v>0</v>
      </c>
      <c r="M12" s="1155">
        <f>MKC①!O170</f>
        <v>0</v>
      </c>
      <c r="N12" s="1155">
        <f>MKC①!P170</f>
        <v>0</v>
      </c>
      <c r="O12" s="1155">
        <f>MKC①!Q170</f>
        <v>0</v>
      </c>
      <c r="P12" s="1155">
        <f>MKC①!R170</f>
        <v>0</v>
      </c>
      <c r="Q12" s="1155">
        <f>MKC①!S170</f>
        <v>0</v>
      </c>
      <c r="R12" s="1155">
        <f>MKC①!T170</f>
        <v>0</v>
      </c>
      <c r="S12" s="1155">
        <f>MKC①!U170</f>
        <v>0</v>
      </c>
      <c r="T12" s="1155">
        <f>MKC①!V170</f>
        <v>0</v>
      </c>
      <c r="U12" s="1155">
        <f>MKC①!W170</f>
        <v>32</v>
      </c>
      <c r="V12" s="1155">
        <f>MKC①!X170</f>
        <v>208</v>
      </c>
      <c r="W12" s="1155">
        <f>MKC①!Y170</f>
        <v>330</v>
      </c>
      <c r="X12" s="1155">
        <f>MKC①!Z170</f>
        <v>217</v>
      </c>
      <c r="Y12" s="1155">
        <f>MKC①!AA170</f>
        <v>120</v>
      </c>
      <c r="Z12" s="1155">
        <f>MKC①!AB170</f>
        <v>25</v>
      </c>
      <c r="AA12" s="1155">
        <f>MKC①!AC170</f>
        <v>-35</v>
      </c>
      <c r="AB12" s="1155">
        <f>MKC①!AD170</f>
        <v>-35</v>
      </c>
      <c r="AC12" s="1155">
        <f>MKC①!AE170</f>
        <v>-35</v>
      </c>
      <c r="AD12" s="1155">
        <f>MKC①!AF170</f>
        <v>-35</v>
      </c>
      <c r="AE12" s="1155">
        <f>MKC①!AG170</f>
        <v>-35</v>
      </c>
      <c r="AF12" s="1155">
        <f>MKC①!AH170</f>
        <v>-35</v>
      </c>
      <c r="AG12" s="1155">
        <f>MKC①!AI170</f>
        <v>-5</v>
      </c>
      <c r="AH12" s="1155">
        <f>MKC①!AJ170</f>
        <v>175</v>
      </c>
      <c r="AI12" s="1155">
        <f>MKC①!AK170</f>
        <v>335</v>
      </c>
      <c r="AJ12" s="1155">
        <f>MKC①!AL170</f>
        <v>335</v>
      </c>
      <c r="AK12" s="1156">
        <f>AJ12</f>
        <v>335</v>
      </c>
      <c r="AL12" s="1157">
        <f>AK12-AL11</f>
        <v>-645</v>
      </c>
      <c r="AM12" s="1158">
        <f>AL12-AM11</f>
        <v>-1725</v>
      </c>
      <c r="AN12" s="1152"/>
    </row>
    <row r="13" spans="1:40" ht="35.1" customHeight="1">
      <c r="A13" s="1667"/>
      <c r="B13" s="1671"/>
      <c r="C13" s="1672"/>
      <c r="D13" s="1159"/>
      <c r="E13" s="1154" t="s">
        <v>434</v>
      </c>
      <c r="F13" s="1160">
        <f>MKC①!H171</f>
        <v>0</v>
      </c>
      <c r="G13" s="1160">
        <f>MKC①!I171</f>
        <v>0</v>
      </c>
      <c r="H13" s="1160">
        <f>MKC①!J171</f>
        <v>0</v>
      </c>
      <c r="I13" s="1160">
        <f>MKC①!K171</f>
        <v>0</v>
      </c>
      <c r="J13" s="1160">
        <f>MKC①!L171</f>
        <v>0</v>
      </c>
      <c r="K13" s="1160">
        <f>MKC①!M171</f>
        <v>0</v>
      </c>
      <c r="L13" s="1160">
        <f>MKC①!N171</f>
        <v>0</v>
      </c>
      <c r="M13" s="1160">
        <f>MKC①!O171</f>
        <v>0</v>
      </c>
      <c r="N13" s="1160">
        <f>MKC①!P171</f>
        <v>0</v>
      </c>
      <c r="O13" s="1160">
        <f>MKC①!Q171</f>
        <v>0</v>
      </c>
      <c r="P13" s="1160">
        <f>MKC①!R171</f>
        <v>0</v>
      </c>
      <c r="Q13" s="1160">
        <f>MKC①!S171</f>
        <v>0</v>
      </c>
      <c r="R13" s="1160">
        <f>MKC①!T171</f>
        <v>0</v>
      </c>
      <c r="S13" s="1160">
        <f>MKC①!U171</f>
        <v>0</v>
      </c>
      <c r="T13" s="1160">
        <f>MKC①!V171</f>
        <v>0</v>
      </c>
      <c r="U13" s="1160">
        <f>MKC①!W171</f>
        <v>-28</v>
      </c>
      <c r="V13" s="1160">
        <f>MKC①!X171</f>
        <v>-32</v>
      </c>
      <c r="W13" s="1160">
        <f>MKC①!Y171</f>
        <v>-42</v>
      </c>
      <c r="X13" s="1160">
        <f>MKC①!Z171</f>
        <v>-85</v>
      </c>
      <c r="Y13" s="1160">
        <f>MKC①!AA171</f>
        <v>-116</v>
      </c>
      <c r="Z13" s="1160">
        <f>MKC①!AB171</f>
        <v>-139</v>
      </c>
      <c r="AA13" s="1160">
        <f>MKC①!AC171</f>
        <v>-139</v>
      </c>
      <c r="AB13" s="1160">
        <f>MKC①!AD171</f>
        <v>-139</v>
      </c>
      <c r="AC13" s="1160">
        <f>MKC①!AE171</f>
        <v>-139</v>
      </c>
      <c r="AD13" s="1160">
        <f>MKC①!AF171</f>
        <v>-139</v>
      </c>
      <c r="AE13" s="1160">
        <f>MKC①!AG171</f>
        <v>-139</v>
      </c>
      <c r="AF13" s="1160">
        <f>MKC①!AH171</f>
        <v>-139</v>
      </c>
      <c r="AG13" s="1160">
        <f>MKC①!AI171</f>
        <v>-139</v>
      </c>
      <c r="AH13" s="1160">
        <f>MKC①!AJ171</f>
        <v>-139</v>
      </c>
      <c r="AI13" s="1160">
        <f>MKC①!AK171</f>
        <v>-139</v>
      </c>
      <c r="AJ13" s="1160">
        <f>MKC①!AL171</f>
        <v>-139</v>
      </c>
      <c r="AK13" s="1161">
        <f>SUM(F13:AI13)</f>
        <v>-1693</v>
      </c>
      <c r="AL13" s="1162">
        <f>[8]仕上ｼﾐｭﾚｰｼｮﾝ!BP22</f>
        <v>0</v>
      </c>
      <c r="AM13" s="1163"/>
      <c r="AN13" s="1152"/>
    </row>
    <row r="14" spans="1:40" ht="35.1" customHeight="1">
      <c r="A14" s="1667"/>
      <c r="B14" s="1671"/>
      <c r="C14" s="1672"/>
      <c r="D14" s="1164"/>
      <c r="E14" s="1154" t="s">
        <v>435</v>
      </c>
      <c r="F14" s="1160">
        <f>MKC①!H172</f>
        <v>0</v>
      </c>
      <c r="G14" s="1160">
        <f>MKC①!I172</f>
        <v>0</v>
      </c>
      <c r="H14" s="1160">
        <f>MKC①!J172</f>
        <v>0</v>
      </c>
      <c r="I14" s="1160">
        <f>MKC①!K172</f>
        <v>0</v>
      </c>
      <c r="J14" s="1160">
        <f>MKC①!L172</f>
        <v>0</v>
      </c>
      <c r="K14" s="1160">
        <f>MKC①!M172</f>
        <v>64</v>
      </c>
      <c r="L14" s="1160">
        <f>MKC①!N172</f>
        <v>96</v>
      </c>
      <c r="M14" s="1160">
        <f>MKC①!O172</f>
        <v>96</v>
      </c>
      <c r="N14" s="1160">
        <f>MKC①!P172</f>
        <v>0</v>
      </c>
      <c r="O14" s="1160">
        <f>MKC①!Q172</f>
        <v>0</v>
      </c>
      <c r="P14" s="1160">
        <f>MKC①!R172</f>
        <v>96</v>
      </c>
      <c r="Q14" s="1160">
        <f>MKC①!S172</f>
        <v>96</v>
      </c>
      <c r="R14" s="1160">
        <f>MKC①!T172</f>
        <v>96</v>
      </c>
      <c r="S14" s="1160">
        <f>MKC①!U172</f>
        <v>64</v>
      </c>
      <c r="T14" s="1160">
        <f>MKC①!V172</f>
        <v>96</v>
      </c>
      <c r="U14" s="1160">
        <f>MKC①!W172</f>
        <v>0</v>
      </c>
      <c r="V14" s="1160">
        <f>MKC①!X172</f>
        <v>0</v>
      </c>
      <c r="W14" s="1160">
        <f>MKC①!Y172</f>
        <v>64</v>
      </c>
      <c r="X14" s="1160">
        <f>MKC①!Z172</f>
        <v>64</v>
      </c>
      <c r="Y14" s="1160">
        <f>MKC①!AA172</f>
        <v>64</v>
      </c>
      <c r="Z14" s="1160">
        <f>MKC①!AB172</f>
        <v>96</v>
      </c>
      <c r="AA14" s="1160">
        <f>MKC①!AC172</f>
        <v>64</v>
      </c>
      <c r="AB14" s="1160">
        <f>MKC①!AD172</f>
        <v>0</v>
      </c>
      <c r="AC14" s="1160">
        <f>MKC①!AE172</f>
        <v>0</v>
      </c>
      <c r="AD14" s="1160">
        <f>MKC①!AF172</f>
        <v>96</v>
      </c>
      <c r="AE14" s="1160">
        <f>MKC①!AG172</f>
        <v>64</v>
      </c>
      <c r="AF14" s="1160">
        <f>MKC①!AH172</f>
        <v>64</v>
      </c>
      <c r="AG14" s="1160">
        <f>MKC①!AI172</f>
        <v>64</v>
      </c>
      <c r="AH14" s="1160">
        <f>MKC①!AJ172</f>
        <v>0</v>
      </c>
      <c r="AI14" s="1160">
        <f>MKC①!AK172</f>
        <v>0</v>
      </c>
      <c r="AJ14" s="1160">
        <f>MKC①!AL172</f>
        <v>0</v>
      </c>
      <c r="AK14" s="1161">
        <f>SUM(F14:AI14)</f>
        <v>1344</v>
      </c>
      <c r="AL14" s="1165"/>
      <c r="AM14" s="1163"/>
      <c r="AN14" s="1152"/>
    </row>
    <row r="15" spans="1:40" ht="35.1" customHeight="1">
      <c r="A15" s="1667"/>
      <c r="B15" s="1671"/>
      <c r="C15" s="1672"/>
      <c r="D15" s="1159"/>
      <c r="E15" s="1154" t="s">
        <v>436</v>
      </c>
      <c r="F15" s="1160">
        <f>MKC①!H173</f>
        <v>0</v>
      </c>
      <c r="G15" s="1160">
        <f>MKC①!I173</f>
        <v>0</v>
      </c>
      <c r="H15" s="1160">
        <f>MKC①!J173</f>
        <v>0</v>
      </c>
      <c r="I15" s="1160">
        <f>MKC①!K173</f>
        <v>0</v>
      </c>
      <c r="J15" s="1160">
        <f>MKC①!L173</f>
        <v>0</v>
      </c>
      <c r="K15" s="1160">
        <f>MKC①!M173</f>
        <v>32</v>
      </c>
      <c r="L15" s="1160">
        <f>MKC①!N173</f>
        <v>0</v>
      </c>
      <c r="M15" s="1160">
        <f>MKC①!O173</f>
        <v>0</v>
      </c>
      <c r="N15" s="1160">
        <f>MKC①!P173</f>
        <v>0</v>
      </c>
      <c r="O15" s="1160">
        <f>MKC①!Q173</f>
        <v>0</v>
      </c>
      <c r="P15" s="1160">
        <f>MKC①!R173</f>
        <v>0</v>
      </c>
      <c r="Q15" s="1160">
        <f>MKC①!S173</f>
        <v>0</v>
      </c>
      <c r="R15" s="1160">
        <f>MKC①!T173</f>
        <v>0</v>
      </c>
      <c r="S15" s="1160">
        <f>MKC①!U173</f>
        <v>0</v>
      </c>
      <c r="T15" s="1160">
        <f>MKC①!V173</f>
        <v>0</v>
      </c>
      <c r="U15" s="1160">
        <f>MKC①!W173</f>
        <v>0</v>
      </c>
      <c r="V15" s="1160">
        <f>MKC①!X173</f>
        <v>0</v>
      </c>
      <c r="W15" s="1160">
        <f>MKC①!Y173</f>
        <v>0</v>
      </c>
      <c r="X15" s="1160">
        <f>MKC①!Z173</f>
        <v>0</v>
      </c>
      <c r="Y15" s="1160">
        <f>MKC①!AA173</f>
        <v>0</v>
      </c>
      <c r="Z15" s="1160">
        <f>MKC①!AB173</f>
        <v>0</v>
      </c>
      <c r="AA15" s="1160">
        <f>MKC①!AC173</f>
        <v>0</v>
      </c>
      <c r="AB15" s="1160">
        <f>MKC①!AD173</f>
        <v>0</v>
      </c>
      <c r="AC15" s="1160">
        <f>MKC①!AE173</f>
        <v>0</v>
      </c>
      <c r="AD15" s="1160">
        <f>MKC①!AF173</f>
        <v>0</v>
      </c>
      <c r="AE15" s="1160">
        <f>MKC①!AG173</f>
        <v>0</v>
      </c>
      <c r="AF15" s="1160">
        <f>MKC①!AH173</f>
        <v>0</v>
      </c>
      <c r="AG15" s="1160">
        <f>MKC①!AI173</f>
        <v>0</v>
      </c>
      <c r="AH15" s="1160">
        <f>MKC①!AJ173</f>
        <v>0</v>
      </c>
      <c r="AI15" s="1160">
        <f>MKC①!AK173</f>
        <v>0</v>
      </c>
      <c r="AJ15" s="1160">
        <f>MKC①!AL173</f>
        <v>0</v>
      </c>
      <c r="AK15" s="1161">
        <f>SUM(F15:AI15)</f>
        <v>32</v>
      </c>
      <c r="AL15" s="1165"/>
      <c r="AM15" s="1163"/>
      <c r="AN15" s="1152"/>
    </row>
    <row r="16" spans="1:40" ht="35.1" customHeight="1">
      <c r="A16" s="1667"/>
      <c r="B16" s="1671"/>
      <c r="C16" s="1672"/>
      <c r="D16" s="1164"/>
      <c r="E16" s="1154" t="s">
        <v>437</v>
      </c>
      <c r="F16" s="1160">
        <f>MKC①!H174</f>
        <v>0</v>
      </c>
      <c r="G16" s="1160">
        <f>MKC①!I174</f>
        <v>0</v>
      </c>
      <c r="H16" s="1160">
        <f>MKC①!J174</f>
        <v>0</v>
      </c>
      <c r="I16" s="1160">
        <f>MKC①!K174</f>
        <v>0</v>
      </c>
      <c r="J16" s="1160">
        <f>MKC①!L174</f>
        <v>0</v>
      </c>
      <c r="K16" s="1160">
        <f>MKC①!M174</f>
        <v>64</v>
      </c>
      <c r="L16" s="1160">
        <f>MKC①!N174</f>
        <v>96</v>
      </c>
      <c r="M16" s="1160">
        <f>MKC①!O174</f>
        <v>96</v>
      </c>
      <c r="N16" s="1160">
        <f>MKC①!P174</f>
        <v>0</v>
      </c>
      <c r="O16" s="1160">
        <f>MKC①!Q174</f>
        <v>0</v>
      </c>
      <c r="P16" s="1160">
        <f>MKC①!R174</f>
        <v>96</v>
      </c>
      <c r="Q16" s="1160">
        <f>MKC①!S174</f>
        <v>64</v>
      </c>
      <c r="R16" s="1160">
        <f>MKC①!T174</f>
        <v>96</v>
      </c>
      <c r="S16" s="1160">
        <f>MKC①!U174</f>
        <v>64</v>
      </c>
      <c r="T16" s="1160">
        <f>MKC①!V174</f>
        <v>96</v>
      </c>
      <c r="U16" s="1160">
        <f>MKC①!W174</f>
        <v>32</v>
      </c>
      <c r="V16" s="1160">
        <f>MKC①!X174</f>
        <v>32</v>
      </c>
      <c r="W16" s="1160">
        <f>MKC①!Y174</f>
        <v>64</v>
      </c>
      <c r="X16" s="1160">
        <f>MKC①!Z174</f>
        <v>64</v>
      </c>
      <c r="Y16" s="1160">
        <f>MKC①!AA174</f>
        <v>64</v>
      </c>
      <c r="Z16" s="1160">
        <f>MKC①!AB174</f>
        <v>64</v>
      </c>
      <c r="AA16" s="1160">
        <f>MKC①!AC174</f>
        <v>64</v>
      </c>
      <c r="AB16" s="1160">
        <f>MKC①!AD174</f>
        <v>0</v>
      </c>
      <c r="AC16" s="1160">
        <f>MKC①!AE174</f>
        <v>0</v>
      </c>
      <c r="AD16" s="1160">
        <f>MKC①!AF174</f>
        <v>96</v>
      </c>
      <c r="AE16" s="1160">
        <f>MKC①!AG174</f>
        <v>96</v>
      </c>
      <c r="AF16" s="1160">
        <f>MKC①!AH174</f>
        <v>96</v>
      </c>
      <c r="AG16" s="1160">
        <f>MKC①!AI174</f>
        <v>96</v>
      </c>
      <c r="AH16" s="1160">
        <f>MKC①!AJ174</f>
        <v>96</v>
      </c>
      <c r="AI16" s="1160">
        <f>MKC①!AK174</f>
        <v>0</v>
      </c>
      <c r="AJ16" s="1160">
        <f>MKC①!AL174</f>
        <v>0</v>
      </c>
      <c r="AK16" s="1161">
        <f>SUM(F16:AI16)</f>
        <v>1536</v>
      </c>
      <c r="AL16" s="1165"/>
      <c r="AM16" s="1163"/>
    </row>
    <row r="17" spans="1:40" ht="35.1" customHeight="1" thickBot="1">
      <c r="A17" s="1668"/>
      <c r="B17" s="1673"/>
      <c r="C17" s="1674"/>
      <c r="D17" s="1167"/>
      <c r="E17" s="1168" t="s">
        <v>438</v>
      </c>
      <c r="F17" s="1169">
        <f>MKC①!H175</f>
        <v>0</v>
      </c>
      <c r="G17" s="1169">
        <f>MKC①!I175</f>
        <v>0</v>
      </c>
      <c r="H17" s="1169">
        <f>MKC①!J175</f>
        <v>0</v>
      </c>
      <c r="I17" s="1169">
        <f>MKC①!K175</f>
        <v>0</v>
      </c>
      <c r="J17" s="1169">
        <f>MKC①!L175</f>
        <v>0</v>
      </c>
      <c r="K17" s="1169">
        <f>MKC①!M175</f>
        <v>64</v>
      </c>
      <c r="L17" s="1169">
        <f>MKC①!N175</f>
        <v>64</v>
      </c>
      <c r="M17" s="1169">
        <f>MKC①!O175</f>
        <v>96</v>
      </c>
      <c r="N17" s="1169">
        <f>MKC①!P175</f>
        <v>0</v>
      </c>
      <c r="O17" s="1169">
        <f>MKC①!Q175</f>
        <v>0</v>
      </c>
      <c r="P17" s="1169">
        <f>MKC①!R175</f>
        <v>64</v>
      </c>
      <c r="Q17" s="1169">
        <f>MKC①!S175</f>
        <v>64</v>
      </c>
      <c r="R17" s="1169">
        <f>MKC①!T175</f>
        <v>64</v>
      </c>
      <c r="S17" s="1169">
        <f>MKC①!U175</f>
        <v>96</v>
      </c>
      <c r="T17" s="1169">
        <f>MKC①!V175</f>
        <v>32</v>
      </c>
      <c r="U17" s="1169">
        <f>MKC①!W175</f>
        <v>0</v>
      </c>
      <c r="V17" s="1169">
        <f>MKC①!X175</f>
        <v>0</v>
      </c>
      <c r="W17" s="1169">
        <f>MKC①!Y175</f>
        <v>32</v>
      </c>
      <c r="X17" s="1169">
        <f>MKC①!Z175</f>
        <v>64</v>
      </c>
      <c r="Y17" s="1169">
        <f>MKC①!AA175</f>
        <v>96</v>
      </c>
      <c r="Z17" s="1169">
        <f>MKC①!AB175</f>
        <v>64</v>
      </c>
      <c r="AA17" s="1169">
        <f>MKC①!AC175</f>
        <v>64</v>
      </c>
      <c r="AB17" s="1169">
        <f>MKC①!AD175</f>
        <v>0</v>
      </c>
      <c r="AC17" s="1169">
        <f>MKC①!AE175</f>
        <v>0</v>
      </c>
      <c r="AD17" s="1169">
        <f>MKC①!AF175</f>
        <v>96</v>
      </c>
      <c r="AE17" s="1169">
        <f>MKC①!AG175</f>
        <v>96</v>
      </c>
      <c r="AF17" s="1169">
        <f>MKC①!AH175</f>
        <v>96</v>
      </c>
      <c r="AG17" s="1169">
        <f>MKC①!AI175</f>
        <v>96</v>
      </c>
      <c r="AH17" s="1169">
        <f>MKC①!AJ175</f>
        <v>96</v>
      </c>
      <c r="AI17" s="1169">
        <f>MKC①!AK175</f>
        <v>0</v>
      </c>
      <c r="AJ17" s="1169">
        <f>MKC①!AL175</f>
        <v>0</v>
      </c>
      <c r="AK17" s="1170"/>
      <c r="AL17" s="1171"/>
      <c r="AM17" s="1172"/>
    </row>
    <row r="18" spans="1:40" ht="35.1" customHeight="1">
      <c r="A18" s="1666">
        <v>3</v>
      </c>
      <c r="B18" s="1669" t="s">
        <v>440</v>
      </c>
      <c r="C18" s="1670"/>
      <c r="D18" s="1146"/>
      <c r="E18" s="1147" t="s">
        <v>432</v>
      </c>
      <c r="F18" s="1173">
        <f>MKC①!H176</f>
        <v>0</v>
      </c>
      <c r="G18" s="1173">
        <f>MKC①!I176</f>
        <v>0</v>
      </c>
      <c r="H18" s="1173">
        <f>MKC①!J176</f>
        <v>0</v>
      </c>
      <c r="I18" s="1173">
        <f>MKC①!K176</f>
        <v>0</v>
      </c>
      <c r="J18" s="1173">
        <f>MKC①!L176</f>
        <v>0</v>
      </c>
      <c r="K18" s="1173">
        <f>MKC①!M176</f>
        <v>0</v>
      </c>
      <c r="L18" s="1173">
        <f>MKC①!N176</f>
        <v>0</v>
      </c>
      <c r="M18" s="1173">
        <f>MKC①!O176</f>
        <v>0</v>
      </c>
      <c r="N18" s="1173">
        <f>MKC①!P176</f>
        <v>0</v>
      </c>
      <c r="O18" s="1173">
        <f>MKC①!Q176</f>
        <v>0</v>
      </c>
      <c r="P18" s="1173">
        <f>MKC①!R176</f>
        <v>0</v>
      </c>
      <c r="Q18" s="1173">
        <f>MKC①!S176</f>
        <v>0</v>
      </c>
      <c r="R18" s="1173">
        <f>MKC①!T176</f>
        <v>0</v>
      </c>
      <c r="S18" s="1173">
        <f>MKC①!U176</f>
        <v>0</v>
      </c>
      <c r="T18" s="1173">
        <f>MKC①!V176</f>
        <v>90</v>
      </c>
      <c r="U18" s="1173">
        <f>MKC①!W176</f>
        <v>180</v>
      </c>
      <c r="V18" s="1173">
        <f>MKC①!X176</f>
        <v>180</v>
      </c>
      <c r="W18" s="1173">
        <f>MKC①!Y176</f>
        <v>0</v>
      </c>
      <c r="X18" s="1173">
        <f>MKC①!Z176</f>
        <v>0</v>
      </c>
      <c r="Y18" s="1173">
        <f>MKC①!AA176</f>
        <v>0</v>
      </c>
      <c r="Z18" s="1173">
        <f>MKC①!AB176</f>
        <v>0</v>
      </c>
      <c r="AA18" s="1173">
        <f>MKC①!AC176</f>
        <v>0</v>
      </c>
      <c r="AB18" s="1173">
        <f>MKC①!AD176</f>
        <v>0</v>
      </c>
      <c r="AC18" s="1173">
        <f>MKC①!AE176</f>
        <v>210</v>
      </c>
      <c r="AD18" s="1173">
        <f>MKC①!AF176</f>
        <v>110</v>
      </c>
      <c r="AE18" s="1173">
        <f>MKC①!AG176</f>
        <v>0</v>
      </c>
      <c r="AF18" s="1173">
        <f>MKC①!AH176</f>
        <v>0</v>
      </c>
      <c r="AG18" s="1173">
        <f>MKC①!AI176</f>
        <v>0</v>
      </c>
      <c r="AH18" s="1173">
        <f>MKC①!AJ176</f>
        <v>0</v>
      </c>
      <c r="AI18" s="1173">
        <f>MKC①!AK176</f>
        <v>0</v>
      </c>
      <c r="AJ18" s="1173">
        <f>MKC①!AL176</f>
        <v>0</v>
      </c>
      <c r="AK18" s="1149"/>
      <c r="AL18" s="1150">
        <f>[7]実行計画!O14</f>
        <v>950</v>
      </c>
      <c r="AM18" s="1151">
        <f>[7]実行計画!P14</f>
        <v>1000</v>
      </c>
      <c r="AN18" s="1152"/>
    </row>
    <row r="19" spans="1:40" ht="35.1" customHeight="1">
      <c r="A19" s="1667"/>
      <c r="B19" s="1671"/>
      <c r="C19" s="1672"/>
      <c r="D19" s="1153"/>
      <c r="E19" s="1154" t="s">
        <v>433</v>
      </c>
      <c r="F19" s="1155">
        <f>MKC①!H177</f>
        <v>0</v>
      </c>
      <c r="G19" s="1155">
        <f>MKC①!I177</f>
        <v>0</v>
      </c>
      <c r="H19" s="1155">
        <f>MKC①!J177</f>
        <v>0</v>
      </c>
      <c r="I19" s="1155">
        <f>MKC①!K177</f>
        <v>0</v>
      </c>
      <c r="J19" s="1155">
        <f>MKC①!L177</f>
        <v>0</v>
      </c>
      <c r="K19" s="1155">
        <f>MKC①!M177</f>
        <v>0</v>
      </c>
      <c r="L19" s="1155">
        <f>MKC①!N177</f>
        <v>0</v>
      </c>
      <c r="M19" s="1155">
        <f>MKC①!O177</f>
        <v>0</v>
      </c>
      <c r="N19" s="1155">
        <f>MKC①!P177</f>
        <v>0</v>
      </c>
      <c r="O19" s="1155">
        <f>MKC①!Q177</f>
        <v>0</v>
      </c>
      <c r="P19" s="1155">
        <f>MKC①!R177</f>
        <v>0</v>
      </c>
      <c r="Q19" s="1155">
        <f>MKC①!S177</f>
        <v>0</v>
      </c>
      <c r="R19" s="1155">
        <f>MKC①!T177</f>
        <v>0</v>
      </c>
      <c r="S19" s="1155">
        <f>MKC①!U177</f>
        <v>0</v>
      </c>
      <c r="T19" s="1155">
        <f>MKC①!V177</f>
        <v>0</v>
      </c>
      <c r="U19" s="1155">
        <f>MKC①!W177</f>
        <v>192</v>
      </c>
      <c r="V19" s="1155">
        <f>MKC①!X177</f>
        <v>204</v>
      </c>
      <c r="W19" s="1155">
        <f>MKC①!Y177</f>
        <v>117</v>
      </c>
      <c r="X19" s="1155">
        <f>MKC①!Z177</f>
        <v>-1</v>
      </c>
      <c r="Y19" s="1155">
        <f>MKC①!AA177</f>
        <v>0</v>
      </c>
      <c r="Z19" s="1155">
        <f>MKC①!AB177</f>
        <v>0</v>
      </c>
      <c r="AA19" s="1155">
        <f>MKC①!AC177</f>
        <v>0</v>
      </c>
      <c r="AB19" s="1155">
        <f>MKC①!AD177</f>
        <v>0</v>
      </c>
      <c r="AC19" s="1155">
        <f>MKC①!AE177</f>
        <v>210</v>
      </c>
      <c r="AD19" s="1155">
        <f>MKC①!AF177</f>
        <v>110</v>
      </c>
      <c r="AE19" s="1155">
        <f>MKC①!AG177</f>
        <v>0</v>
      </c>
      <c r="AF19" s="1155">
        <f>MKC①!AH177</f>
        <v>0</v>
      </c>
      <c r="AG19" s="1155">
        <f>MKC①!AI177</f>
        <v>0</v>
      </c>
      <c r="AH19" s="1155">
        <f>MKC①!AJ177</f>
        <v>0</v>
      </c>
      <c r="AI19" s="1155">
        <f>MKC①!AK177</f>
        <v>0</v>
      </c>
      <c r="AJ19" s="1155">
        <f>MKC①!AL177</f>
        <v>0</v>
      </c>
      <c r="AK19" s="1156">
        <f>AJ19</f>
        <v>0</v>
      </c>
      <c r="AL19" s="1157">
        <f>AK19-AL18</f>
        <v>-950</v>
      </c>
      <c r="AM19" s="1158">
        <f>AL19-AM18</f>
        <v>-1950</v>
      </c>
      <c r="AN19" s="1152"/>
    </row>
    <row r="20" spans="1:40" ht="35.1" customHeight="1">
      <c r="A20" s="1667"/>
      <c r="B20" s="1671"/>
      <c r="C20" s="1672"/>
      <c r="D20" s="1159"/>
      <c r="E20" s="1154" t="s">
        <v>434</v>
      </c>
      <c r="F20" s="1160">
        <f>MKC①!H178</f>
        <v>146</v>
      </c>
      <c r="G20" s="1160">
        <f>MKC①!I178</f>
        <v>146</v>
      </c>
      <c r="H20" s="1160">
        <f>MKC①!J178</f>
        <v>146</v>
      </c>
      <c r="I20" s="1160">
        <f>MKC①!K178</f>
        <v>146</v>
      </c>
      <c r="J20" s="1160">
        <f>MKC①!L178</f>
        <v>252</v>
      </c>
      <c r="K20" s="1160">
        <f>MKC①!M178</f>
        <v>188</v>
      </c>
      <c r="L20" s="1160">
        <f>MKC①!N178</f>
        <v>188</v>
      </c>
      <c r="M20" s="1160">
        <f>MKC①!O178</f>
        <v>156</v>
      </c>
      <c r="N20" s="1160">
        <f>MKC①!P178</f>
        <v>156</v>
      </c>
      <c r="O20" s="1160">
        <f>MKC①!Q178</f>
        <v>156</v>
      </c>
      <c r="P20" s="1160">
        <f>MKC①!R178</f>
        <v>156</v>
      </c>
      <c r="Q20" s="1160">
        <f>MKC①!S178</f>
        <v>156</v>
      </c>
      <c r="R20" s="1160">
        <f>MKC①!T178</f>
        <v>156</v>
      </c>
      <c r="S20" s="1160">
        <f>MKC①!U178</f>
        <v>124</v>
      </c>
      <c r="T20" s="1160">
        <f>MKC①!V178</f>
        <v>156</v>
      </c>
      <c r="U20" s="1160">
        <f>MKC①!W178</f>
        <v>156</v>
      </c>
      <c r="V20" s="1160">
        <f>MKC①!X178</f>
        <v>156</v>
      </c>
      <c r="W20" s="1160">
        <f>MKC①!Y178</f>
        <v>156</v>
      </c>
      <c r="X20" s="1160">
        <f>MKC①!Z178</f>
        <v>91</v>
      </c>
      <c r="Y20" s="1160">
        <f>MKC①!AA178</f>
        <v>59</v>
      </c>
      <c r="Z20" s="1160">
        <f>MKC①!AB178</f>
        <v>91</v>
      </c>
      <c r="AA20" s="1160">
        <f>MKC①!AC178</f>
        <v>123</v>
      </c>
      <c r="AB20" s="1160">
        <f>MKC①!AD178</f>
        <v>123</v>
      </c>
      <c r="AC20" s="1160">
        <f>MKC①!AE178</f>
        <v>123</v>
      </c>
      <c r="AD20" s="1160">
        <f>MKC①!AF178</f>
        <v>123</v>
      </c>
      <c r="AE20" s="1160">
        <f>MKC①!AG178</f>
        <v>123</v>
      </c>
      <c r="AF20" s="1160">
        <f>MKC①!AH178</f>
        <v>123</v>
      </c>
      <c r="AG20" s="1160">
        <f>MKC①!AI178</f>
        <v>123</v>
      </c>
      <c r="AH20" s="1160">
        <f>MKC①!AJ178</f>
        <v>123</v>
      </c>
      <c r="AI20" s="1160">
        <f>MKC①!AK178</f>
        <v>123</v>
      </c>
      <c r="AJ20" s="1160">
        <f>MKC①!AL178</f>
        <v>123</v>
      </c>
      <c r="AK20" s="1161">
        <f>SUM(F20:AI20)</f>
        <v>4244</v>
      </c>
      <c r="AL20" s="1162">
        <f>[8]仕上ｼﾐｭﾚｰｼｮﾝ!BP27</f>
        <v>300</v>
      </c>
      <c r="AM20" s="1163"/>
      <c r="AN20" s="1152"/>
    </row>
    <row r="21" spans="1:40" ht="35.1" customHeight="1">
      <c r="A21" s="1667"/>
      <c r="B21" s="1671"/>
      <c r="C21" s="1672"/>
      <c r="D21" s="1164"/>
      <c r="E21" s="1154" t="s">
        <v>435</v>
      </c>
      <c r="F21" s="1160">
        <f>MKC①!H179</f>
        <v>320</v>
      </c>
      <c r="G21" s="1160">
        <f>MKC①!I179</f>
        <v>320</v>
      </c>
      <c r="H21" s="1160">
        <f>MKC①!J179</f>
        <v>320</v>
      </c>
      <c r="I21" s="1160">
        <f>MKC①!K179</f>
        <v>320</v>
      </c>
      <c r="J21" s="1160">
        <f>MKC①!L179</f>
        <v>320</v>
      </c>
      <c r="K21" s="1160">
        <f>MKC①!M179</f>
        <v>320</v>
      </c>
      <c r="L21" s="1160">
        <f>MKC①!N179</f>
        <v>486</v>
      </c>
      <c r="M21" s="1160">
        <f>MKC①!O179</f>
        <v>422</v>
      </c>
      <c r="N21" s="1160">
        <f>MKC①!P179</f>
        <v>422</v>
      </c>
      <c r="O21" s="1160">
        <f>MKC①!Q179</f>
        <v>422</v>
      </c>
      <c r="P21" s="1160">
        <f>MKC①!R179</f>
        <v>358</v>
      </c>
      <c r="Q21" s="1160">
        <f>MKC①!S179</f>
        <v>294</v>
      </c>
      <c r="R21" s="1160">
        <f>MKC①!T179</f>
        <v>230</v>
      </c>
      <c r="S21" s="1160">
        <f>MKC①!U179</f>
        <v>166</v>
      </c>
      <c r="T21" s="1160">
        <f>MKC①!V179</f>
        <v>102</v>
      </c>
      <c r="U21" s="1160">
        <f>MKC①!W179</f>
        <v>102</v>
      </c>
      <c r="V21" s="1160">
        <f>MKC①!X179</f>
        <v>102</v>
      </c>
      <c r="W21" s="1160">
        <f>MKC①!Y179</f>
        <v>390</v>
      </c>
      <c r="X21" s="1160">
        <f>MKC①!Z179</f>
        <v>646</v>
      </c>
      <c r="Y21" s="1160">
        <f>MKC①!AA179</f>
        <v>582</v>
      </c>
      <c r="Z21" s="1160">
        <f>MKC①!AB179</f>
        <v>486</v>
      </c>
      <c r="AA21" s="1160">
        <f>MKC①!AC179</f>
        <v>390</v>
      </c>
      <c r="AB21" s="1160">
        <f>MKC①!AD179</f>
        <v>390</v>
      </c>
      <c r="AC21" s="1160">
        <f>MKC①!AE179</f>
        <v>390</v>
      </c>
      <c r="AD21" s="1160">
        <f>MKC①!AF179</f>
        <v>294</v>
      </c>
      <c r="AE21" s="1160">
        <f>MKC①!AG179</f>
        <v>262</v>
      </c>
      <c r="AF21" s="1160">
        <f>MKC①!AH179</f>
        <v>294</v>
      </c>
      <c r="AG21" s="1160">
        <f>MKC①!AI179</f>
        <v>326</v>
      </c>
      <c r="AH21" s="1160">
        <f>MKC①!AJ179</f>
        <v>230</v>
      </c>
      <c r="AI21" s="1160">
        <f>MKC①!AK179</f>
        <v>230</v>
      </c>
      <c r="AJ21" s="1160">
        <f>MKC①!AL179</f>
        <v>230</v>
      </c>
      <c r="AK21" s="1161">
        <f>SUM(F21:AI21)</f>
        <v>9936</v>
      </c>
      <c r="AL21" s="1165"/>
      <c r="AM21" s="1163"/>
      <c r="AN21" s="1152"/>
    </row>
    <row r="22" spans="1:40" ht="35.1" customHeight="1">
      <c r="A22" s="1667"/>
      <c r="B22" s="1671"/>
      <c r="C22" s="1672"/>
      <c r="D22" s="1159"/>
      <c r="E22" s="1154" t="s">
        <v>436</v>
      </c>
      <c r="F22" s="1160">
        <f>MKC①!H180</f>
        <v>293</v>
      </c>
      <c r="G22" s="1160">
        <f>MKC①!I180</f>
        <v>293</v>
      </c>
      <c r="H22" s="1160">
        <f>MKC①!J180</f>
        <v>293</v>
      </c>
      <c r="I22" s="1160">
        <f>MKC①!K180</f>
        <v>293</v>
      </c>
      <c r="J22" s="1160">
        <f>MKC①!L180</f>
        <v>293</v>
      </c>
      <c r="K22" s="1160">
        <f>MKC①!M180</f>
        <v>293</v>
      </c>
      <c r="L22" s="1160">
        <f>MKC①!N180</f>
        <v>63</v>
      </c>
      <c r="M22" s="1160">
        <f>MKC①!O180</f>
        <v>63</v>
      </c>
      <c r="N22" s="1160">
        <f>MKC①!P180</f>
        <v>63</v>
      </c>
      <c r="O22" s="1160">
        <f>MKC①!Q180</f>
        <v>63</v>
      </c>
      <c r="P22" s="1160">
        <f>MKC①!R180</f>
        <v>63</v>
      </c>
      <c r="Q22" s="1160">
        <f>MKC①!S180</f>
        <v>63</v>
      </c>
      <c r="R22" s="1160">
        <f>MKC①!T180</f>
        <v>63</v>
      </c>
      <c r="S22" s="1160">
        <f>MKC①!U180</f>
        <v>63</v>
      </c>
      <c r="T22" s="1160">
        <f>MKC①!V180</f>
        <v>63</v>
      </c>
      <c r="U22" s="1160">
        <f>MKC①!W180</f>
        <v>255</v>
      </c>
      <c r="V22" s="1160">
        <f>MKC①!X180</f>
        <v>459</v>
      </c>
      <c r="W22" s="1160">
        <f>MKC①!Y180</f>
        <v>256</v>
      </c>
      <c r="X22" s="1160">
        <f>MKC①!Z180</f>
        <v>0</v>
      </c>
      <c r="Y22" s="1160">
        <f>MKC①!AA180</f>
        <v>0</v>
      </c>
      <c r="Z22" s="1160">
        <f>MKC①!AB180</f>
        <v>0</v>
      </c>
      <c r="AA22" s="1160">
        <f>MKC①!AC180</f>
        <v>0</v>
      </c>
      <c r="AB22" s="1160">
        <f>MKC①!AD180</f>
        <v>0</v>
      </c>
      <c r="AC22" s="1160">
        <f>MKC①!AE180</f>
        <v>210</v>
      </c>
      <c r="AD22" s="1160">
        <f>MKC①!AF180</f>
        <v>320</v>
      </c>
      <c r="AE22" s="1160">
        <f>MKC①!AG180</f>
        <v>256</v>
      </c>
      <c r="AF22" s="1160">
        <f>MKC①!AH180</f>
        <v>128</v>
      </c>
      <c r="AG22" s="1160">
        <f>MKC①!AI180</f>
        <v>0</v>
      </c>
      <c r="AH22" s="1160">
        <f>MKC①!AJ180</f>
        <v>0</v>
      </c>
      <c r="AI22" s="1160">
        <f>MKC①!AK180</f>
        <v>0</v>
      </c>
      <c r="AJ22" s="1160">
        <f>MKC①!AL180</f>
        <v>0</v>
      </c>
      <c r="AK22" s="1161">
        <f>SUM(F22:AI22)</f>
        <v>4209</v>
      </c>
      <c r="AL22" s="1165"/>
      <c r="AM22" s="1163"/>
      <c r="AN22" s="1152"/>
    </row>
    <row r="23" spans="1:40" ht="35.1" customHeight="1">
      <c r="A23" s="1667"/>
      <c r="B23" s="1671"/>
      <c r="C23" s="1672"/>
      <c r="D23" s="1164"/>
      <c r="E23" s="1154" t="s">
        <v>437</v>
      </c>
      <c r="F23" s="1160">
        <f>MKC①!H181</f>
        <v>0</v>
      </c>
      <c r="G23" s="1160">
        <f>MKC①!I181</f>
        <v>0</v>
      </c>
      <c r="H23" s="1160">
        <f>MKC①!J181</f>
        <v>0</v>
      </c>
      <c r="I23" s="1160">
        <f>MKC①!K181</f>
        <v>0</v>
      </c>
      <c r="J23" s="1160">
        <f>MKC①!L181</f>
        <v>0</v>
      </c>
      <c r="K23" s="1160">
        <f>MKC①!M181</f>
        <v>0</v>
      </c>
      <c r="L23" s="1160">
        <f>MKC①!N181</f>
        <v>0</v>
      </c>
      <c r="M23" s="1160">
        <f>MKC①!O181</f>
        <v>0</v>
      </c>
      <c r="N23" s="1160">
        <f>MKC①!P181</f>
        <v>0</v>
      </c>
      <c r="O23" s="1160">
        <f>MKC①!Q181</f>
        <v>0</v>
      </c>
      <c r="P23" s="1160">
        <f>MKC①!R181</f>
        <v>0</v>
      </c>
      <c r="Q23" s="1160">
        <f>MKC①!S181</f>
        <v>0</v>
      </c>
      <c r="R23" s="1160">
        <f>MKC①!T181</f>
        <v>0</v>
      </c>
      <c r="S23" s="1160">
        <f>MKC①!U181</f>
        <v>0</v>
      </c>
      <c r="T23" s="1160">
        <f>MKC①!V181</f>
        <v>-90</v>
      </c>
      <c r="U23" s="1160">
        <f>MKC①!W181</f>
        <v>-78</v>
      </c>
      <c r="V23" s="1160">
        <f>MKC①!X181</f>
        <v>-54</v>
      </c>
      <c r="W23" s="1160">
        <f>MKC①!Y181</f>
        <v>63</v>
      </c>
      <c r="X23" s="1160">
        <f>MKC①!Z181</f>
        <v>62</v>
      </c>
      <c r="Y23" s="1160">
        <f>MKC①!AA181</f>
        <v>62</v>
      </c>
      <c r="Z23" s="1160">
        <f>MKC①!AB181</f>
        <v>62</v>
      </c>
      <c r="AA23" s="1160">
        <f>MKC①!AC181</f>
        <v>62</v>
      </c>
      <c r="AB23" s="1160">
        <f>MKC①!AD181</f>
        <v>62</v>
      </c>
      <c r="AC23" s="1160">
        <f>MKC①!AE181</f>
        <v>62</v>
      </c>
      <c r="AD23" s="1160">
        <f>MKC①!AF181</f>
        <v>62</v>
      </c>
      <c r="AE23" s="1160">
        <f>MKC①!AG181</f>
        <v>62</v>
      </c>
      <c r="AF23" s="1160">
        <f>MKC①!AH181</f>
        <v>62</v>
      </c>
      <c r="AG23" s="1160">
        <f>MKC①!AI181</f>
        <v>62</v>
      </c>
      <c r="AH23" s="1160">
        <f>MKC①!AJ181</f>
        <v>62</v>
      </c>
      <c r="AI23" s="1160">
        <f>MKC①!AK181</f>
        <v>62</v>
      </c>
      <c r="AJ23" s="1160">
        <f>MKC①!AL181</f>
        <v>62</v>
      </c>
      <c r="AK23" s="1161">
        <f>SUM(F23:AI23)</f>
        <v>585</v>
      </c>
      <c r="AL23" s="1165"/>
      <c r="AM23" s="1163"/>
    </row>
    <row r="24" spans="1:40" ht="35.1" customHeight="1" thickBot="1">
      <c r="A24" s="1668"/>
      <c r="B24" s="1673"/>
      <c r="C24" s="1674"/>
      <c r="D24" s="1174"/>
      <c r="E24" s="1175" t="s">
        <v>438</v>
      </c>
      <c r="F24" s="1176">
        <f>MKC①!H182</f>
        <v>0</v>
      </c>
      <c r="G24" s="1176">
        <f>MKC①!I182</f>
        <v>0</v>
      </c>
      <c r="H24" s="1176">
        <f>MKC①!J182</f>
        <v>0</v>
      </c>
      <c r="I24" s="1176">
        <f>MKC①!K182</f>
        <v>0</v>
      </c>
      <c r="J24" s="1176">
        <f>MKC①!L182</f>
        <v>0</v>
      </c>
      <c r="K24" s="1176">
        <f>MKC①!M182</f>
        <v>36</v>
      </c>
      <c r="L24" s="1176">
        <f>MKC①!N182</f>
        <v>18</v>
      </c>
      <c r="M24" s="1176">
        <f>MKC①!O182</f>
        <v>18</v>
      </c>
      <c r="N24" s="1176">
        <f>MKC①!P182</f>
        <v>0</v>
      </c>
      <c r="O24" s="1176">
        <f>MKC①!Q182</f>
        <v>0</v>
      </c>
      <c r="P24" s="1176">
        <f>MKC①!R182</f>
        <v>36</v>
      </c>
      <c r="Q24" s="1176">
        <f>MKC①!S182</f>
        <v>18</v>
      </c>
      <c r="R24" s="1176">
        <f>MKC①!T182</f>
        <v>18</v>
      </c>
      <c r="S24" s="1176">
        <f>MKC①!U182</f>
        <v>18</v>
      </c>
      <c r="T24" s="1176">
        <f>MKC①!V182</f>
        <v>18</v>
      </c>
      <c r="U24" s="1176">
        <f>MKC①!W182</f>
        <v>0</v>
      </c>
      <c r="V24" s="1176">
        <f>MKC①!X182</f>
        <v>0</v>
      </c>
      <c r="W24" s="1176">
        <f>MKC①!Y182</f>
        <v>18</v>
      </c>
      <c r="X24" s="1176">
        <f>MKC①!Z182</f>
        <v>36</v>
      </c>
      <c r="Y24" s="1176">
        <f>MKC①!AA182</f>
        <v>18</v>
      </c>
      <c r="Z24" s="1176">
        <f>MKC①!AB182</f>
        <v>18</v>
      </c>
      <c r="AA24" s="1176">
        <f>MKC①!AC182</f>
        <v>18</v>
      </c>
      <c r="AB24" s="1176">
        <f>MKC①!AD182</f>
        <v>0</v>
      </c>
      <c r="AC24" s="1176">
        <f>MKC①!AE182</f>
        <v>0</v>
      </c>
      <c r="AD24" s="1176">
        <f>MKC①!AF182</f>
        <v>18</v>
      </c>
      <c r="AE24" s="1176">
        <f>MKC①!AG182</f>
        <v>36</v>
      </c>
      <c r="AF24" s="1176">
        <f>MKC①!AH182</f>
        <v>18</v>
      </c>
      <c r="AG24" s="1176">
        <f>MKC①!AI182</f>
        <v>18</v>
      </c>
      <c r="AH24" s="1176">
        <f>MKC①!AJ182</f>
        <v>18</v>
      </c>
      <c r="AI24" s="1176">
        <f>MKC①!AK182</f>
        <v>0</v>
      </c>
      <c r="AJ24" s="1176">
        <f>MKC①!AL182</f>
        <v>0</v>
      </c>
      <c r="AK24" s="1170"/>
      <c r="AL24" s="1171"/>
      <c r="AM24" s="1172"/>
    </row>
    <row r="25" spans="1:40" ht="35.1" customHeight="1">
      <c r="A25" s="1666">
        <v>4</v>
      </c>
      <c r="B25" s="1669" t="s">
        <v>441</v>
      </c>
      <c r="C25" s="1670"/>
      <c r="D25" s="1146"/>
      <c r="E25" s="1147" t="s">
        <v>432</v>
      </c>
      <c r="F25" s="1173">
        <f>MKC②!H160</f>
        <v>0</v>
      </c>
      <c r="G25" s="1173">
        <f>MKC②!I160</f>
        <v>0</v>
      </c>
      <c r="H25" s="1173">
        <f>MKC②!J160</f>
        <v>0</v>
      </c>
      <c r="I25" s="1173">
        <f>MKC②!K160</f>
        <v>0</v>
      </c>
      <c r="J25" s="1173">
        <f>MKC②!L160</f>
        <v>0</v>
      </c>
      <c r="K25" s="1173">
        <f>MKC②!M160</f>
        <v>108</v>
      </c>
      <c r="L25" s="1173">
        <f>MKC②!N160</f>
        <v>0</v>
      </c>
      <c r="M25" s="1173">
        <f>MKC②!O160</f>
        <v>0</v>
      </c>
      <c r="N25" s="1173">
        <f>MKC②!P160</f>
        <v>0</v>
      </c>
      <c r="O25" s="1173">
        <f>MKC②!Q160</f>
        <v>0</v>
      </c>
      <c r="P25" s="1173">
        <f>MKC②!R160</f>
        <v>0</v>
      </c>
      <c r="Q25" s="1173">
        <f>MKC②!S160</f>
        <v>108</v>
      </c>
      <c r="R25" s="1173">
        <f>MKC②!T160</f>
        <v>0</v>
      </c>
      <c r="S25" s="1173">
        <f>MKC②!U160</f>
        <v>0</v>
      </c>
      <c r="T25" s="1173">
        <f>MKC②!V160</f>
        <v>0</v>
      </c>
      <c r="U25" s="1173">
        <f>MKC②!W160</f>
        <v>0</v>
      </c>
      <c r="V25" s="1173">
        <f>MKC②!X160</f>
        <v>0</v>
      </c>
      <c r="W25" s="1173">
        <f>MKC②!Y160</f>
        <v>0</v>
      </c>
      <c r="X25" s="1173">
        <f>MKC②!Z160</f>
        <v>108</v>
      </c>
      <c r="Y25" s="1173">
        <f>MKC②!AA160</f>
        <v>0</v>
      </c>
      <c r="Z25" s="1173">
        <f>MKC②!AB160</f>
        <v>0</v>
      </c>
      <c r="AA25" s="1173">
        <f>MKC②!AC160</f>
        <v>0</v>
      </c>
      <c r="AB25" s="1173">
        <f>MKC②!AD160</f>
        <v>0</v>
      </c>
      <c r="AC25" s="1173">
        <f>MKC②!AE160</f>
        <v>0</v>
      </c>
      <c r="AD25" s="1173">
        <f>MKC②!AF160</f>
        <v>0</v>
      </c>
      <c r="AE25" s="1173">
        <f>MKC②!AG160</f>
        <v>0</v>
      </c>
      <c r="AF25" s="1173">
        <f>MKC②!AH160</f>
        <v>108</v>
      </c>
      <c r="AG25" s="1173">
        <f>MKC②!AI160</f>
        <v>0</v>
      </c>
      <c r="AH25" s="1173">
        <f>MKC②!AJ160</f>
        <v>0</v>
      </c>
      <c r="AI25" s="1173">
        <f>MKC②!AK160</f>
        <v>0</v>
      </c>
      <c r="AJ25" s="1173">
        <f>MKC②!AL160</f>
        <v>0</v>
      </c>
      <c r="AK25" s="1149"/>
      <c r="AL25" s="1150"/>
      <c r="AM25" s="1151"/>
    </row>
    <row r="26" spans="1:40" ht="35.1" customHeight="1">
      <c r="A26" s="1667"/>
      <c r="B26" s="1671"/>
      <c r="C26" s="1672"/>
      <c r="D26" s="1166"/>
      <c r="E26" s="1154" t="s">
        <v>433</v>
      </c>
      <c r="F26" s="1155">
        <f>MKC②!H161</f>
        <v>216</v>
      </c>
      <c r="G26" s="1155">
        <f>MKC②!I161</f>
        <v>216</v>
      </c>
      <c r="H26" s="1155">
        <f>MKC②!J161</f>
        <v>216</v>
      </c>
      <c r="I26" s="1155">
        <f>MKC②!K161</f>
        <v>216</v>
      </c>
      <c r="J26" s="1155">
        <f>MKC②!L161</f>
        <v>216</v>
      </c>
      <c r="K26" s="1155">
        <f>MKC②!M161</f>
        <v>108</v>
      </c>
      <c r="L26" s="1155">
        <f>MKC②!N161</f>
        <v>108</v>
      </c>
      <c r="M26" s="1155">
        <f>MKC②!O161</f>
        <v>108</v>
      </c>
      <c r="N26" s="1155">
        <f>MKC②!P161</f>
        <v>108</v>
      </c>
      <c r="O26" s="1155">
        <f>MKC②!Q161</f>
        <v>108</v>
      </c>
      <c r="P26" s="1155">
        <f>MKC②!R161</f>
        <v>216</v>
      </c>
      <c r="Q26" s="1155">
        <f>MKC②!S161</f>
        <v>108</v>
      </c>
      <c r="R26" s="1155">
        <f>MKC②!T161</f>
        <v>108</v>
      </c>
      <c r="S26" s="1155">
        <f>MKC②!U161</f>
        <v>216</v>
      </c>
      <c r="T26" s="1155">
        <f>MKC②!V161</f>
        <v>216</v>
      </c>
      <c r="U26" s="1155">
        <f>MKC②!W161</f>
        <v>216</v>
      </c>
      <c r="V26" s="1155">
        <f>MKC②!X161</f>
        <v>216</v>
      </c>
      <c r="W26" s="1155">
        <f>MKC②!Y161</f>
        <v>216</v>
      </c>
      <c r="X26" s="1155">
        <f>MKC②!Z161</f>
        <v>108</v>
      </c>
      <c r="Y26" s="1155">
        <f>MKC②!AA161</f>
        <v>108</v>
      </c>
      <c r="Z26" s="1155">
        <f>MKC②!AB161</f>
        <v>108</v>
      </c>
      <c r="AA26" s="1155">
        <f>MKC②!AC161</f>
        <v>216</v>
      </c>
      <c r="AB26" s="1155">
        <f>MKC②!AD161</f>
        <v>216</v>
      </c>
      <c r="AC26" s="1155">
        <f>MKC②!AE161</f>
        <v>216</v>
      </c>
      <c r="AD26" s="1155">
        <f>MKC②!AF161</f>
        <v>216</v>
      </c>
      <c r="AE26" s="1155">
        <f>MKC②!AG161</f>
        <v>324</v>
      </c>
      <c r="AF26" s="1155">
        <f>MKC②!AH161</f>
        <v>216</v>
      </c>
      <c r="AG26" s="1155">
        <f>MKC②!AI161</f>
        <v>216</v>
      </c>
      <c r="AH26" s="1155">
        <f>MKC②!AJ161</f>
        <v>216</v>
      </c>
      <c r="AI26" s="1155">
        <f>MKC②!AK161</f>
        <v>216</v>
      </c>
      <c r="AJ26" s="1155">
        <f>MKC②!AL161</f>
        <v>216</v>
      </c>
      <c r="AK26" s="1156">
        <f>AJ26</f>
        <v>216</v>
      </c>
      <c r="AL26" s="1157">
        <f>AK26-AL25</f>
        <v>216</v>
      </c>
      <c r="AM26" s="1158">
        <f>AL26-AM25</f>
        <v>216</v>
      </c>
    </row>
    <row r="27" spans="1:40" ht="35.1" customHeight="1">
      <c r="A27" s="1667"/>
      <c r="B27" s="1671"/>
      <c r="C27" s="1672"/>
      <c r="D27" s="1159"/>
      <c r="E27" s="1154" t="s">
        <v>434</v>
      </c>
      <c r="F27" s="1160">
        <f>MKC②!H162</f>
        <v>0</v>
      </c>
      <c r="G27" s="1160">
        <f>MKC②!I162</f>
        <v>0</v>
      </c>
      <c r="H27" s="1160">
        <f>MKC②!J162</f>
        <v>0</v>
      </c>
      <c r="I27" s="1160">
        <f>MKC②!K162</f>
        <v>0</v>
      </c>
      <c r="J27" s="1160">
        <f>MKC②!L162</f>
        <v>0</v>
      </c>
      <c r="K27" s="1160">
        <f>MKC②!M162</f>
        <v>0</v>
      </c>
      <c r="L27" s="1160">
        <f>MKC②!N162</f>
        <v>0</v>
      </c>
      <c r="M27" s="1160">
        <f>MKC②!O162</f>
        <v>0</v>
      </c>
      <c r="N27" s="1160">
        <f>MKC②!P162</f>
        <v>0</v>
      </c>
      <c r="O27" s="1160">
        <f>MKC②!Q162</f>
        <v>0</v>
      </c>
      <c r="P27" s="1160">
        <f>MKC②!R162</f>
        <v>108</v>
      </c>
      <c r="Q27" s="1160">
        <f>MKC②!S162</f>
        <v>0</v>
      </c>
      <c r="R27" s="1160">
        <f>MKC②!T162</f>
        <v>0</v>
      </c>
      <c r="S27" s="1160">
        <f>MKC②!U162</f>
        <v>108</v>
      </c>
      <c r="T27" s="1160">
        <f>MKC②!V162</f>
        <v>0</v>
      </c>
      <c r="U27" s="1160">
        <f>MKC②!W162</f>
        <v>0</v>
      </c>
      <c r="V27" s="1160">
        <f>MKC②!X162</f>
        <v>0</v>
      </c>
      <c r="W27" s="1160">
        <f>MKC②!Y162</f>
        <v>108</v>
      </c>
      <c r="X27" s="1160">
        <f>MKC②!Z162</f>
        <v>0</v>
      </c>
      <c r="Y27" s="1160">
        <f>MKC②!AA162</f>
        <v>108</v>
      </c>
      <c r="Z27" s="1160">
        <f>MKC②!AB162</f>
        <v>0</v>
      </c>
      <c r="AA27" s="1160">
        <f>MKC②!AC162</f>
        <v>108</v>
      </c>
      <c r="AB27" s="1160">
        <f>MKC②!AD162</f>
        <v>0</v>
      </c>
      <c r="AC27" s="1160">
        <f>MKC②!AE162</f>
        <v>0</v>
      </c>
      <c r="AD27" s="1160">
        <f>MKC②!AF162</f>
        <v>0</v>
      </c>
      <c r="AE27" s="1160">
        <f>MKC②!AG162</f>
        <v>108</v>
      </c>
      <c r="AF27" s="1160">
        <f>MKC②!AH162</f>
        <v>0</v>
      </c>
      <c r="AG27" s="1160">
        <f>MKC②!AI162</f>
        <v>0</v>
      </c>
      <c r="AH27" s="1160">
        <f>MKC②!AJ162</f>
        <v>0</v>
      </c>
      <c r="AI27" s="1160">
        <f>MKC②!AK162</f>
        <v>0</v>
      </c>
      <c r="AJ27" s="1160">
        <f>MKC②!AL162</f>
        <v>0</v>
      </c>
      <c r="AK27" s="1161">
        <f>SUM(F27:AI27)</f>
        <v>648</v>
      </c>
      <c r="AL27" s="1162">
        <f>[8]仕上ｼﾐｭﾚｰｼｮﾝ!BP35</f>
        <v>0</v>
      </c>
      <c r="AM27" s="1163"/>
    </row>
    <row r="28" spans="1:40" ht="35.1" customHeight="1">
      <c r="A28" s="1667"/>
      <c r="B28" s="1671"/>
      <c r="C28" s="1672"/>
      <c r="D28" s="1164"/>
      <c r="E28" s="1154" t="s">
        <v>435</v>
      </c>
      <c r="F28" s="1160">
        <f>MKC②!H163</f>
        <v>0</v>
      </c>
      <c r="G28" s="1160">
        <f>MKC②!I163</f>
        <v>0</v>
      </c>
      <c r="H28" s="1160">
        <f>MKC②!J163</f>
        <v>0</v>
      </c>
      <c r="I28" s="1160">
        <f>MKC②!K163</f>
        <v>0</v>
      </c>
      <c r="J28" s="1160">
        <f>MKC②!L163</f>
        <v>0</v>
      </c>
      <c r="K28" s="1160">
        <f>MKC②!M163</f>
        <v>0</v>
      </c>
      <c r="L28" s="1160">
        <f>MKC②!N163</f>
        <v>0</v>
      </c>
      <c r="M28" s="1160">
        <f>MKC②!O163</f>
        <v>0</v>
      </c>
      <c r="N28" s="1160">
        <f>MKC②!P163</f>
        <v>0</v>
      </c>
      <c r="O28" s="1160">
        <f>MKC②!Q163</f>
        <v>0</v>
      </c>
      <c r="P28" s="1160">
        <f>MKC②!R163</f>
        <v>108</v>
      </c>
      <c r="Q28" s="1160">
        <f>MKC②!S163</f>
        <v>0</v>
      </c>
      <c r="R28" s="1160">
        <f>MKC②!T163</f>
        <v>0</v>
      </c>
      <c r="S28" s="1160">
        <f>MKC②!U163</f>
        <v>108</v>
      </c>
      <c r="T28" s="1160">
        <f>MKC②!V163</f>
        <v>0</v>
      </c>
      <c r="U28" s="1160">
        <f>MKC②!W163</f>
        <v>0</v>
      </c>
      <c r="V28" s="1160">
        <f>MKC②!X163</f>
        <v>0</v>
      </c>
      <c r="W28" s="1160">
        <f>MKC②!Y163</f>
        <v>0</v>
      </c>
      <c r="X28" s="1160">
        <f>MKC②!Z163</f>
        <v>0</v>
      </c>
      <c r="Y28" s="1160">
        <f>MKC②!AA163</f>
        <v>0</v>
      </c>
      <c r="Z28" s="1160">
        <f>MKC②!AB163</f>
        <v>0</v>
      </c>
      <c r="AA28" s="1160">
        <f>MKC②!AC163</f>
        <v>108</v>
      </c>
      <c r="AB28" s="1160">
        <f>MKC②!AD163</f>
        <v>0</v>
      </c>
      <c r="AC28" s="1160">
        <f>MKC②!AE163</f>
        <v>0</v>
      </c>
      <c r="AD28" s="1160">
        <f>MKC②!AF163</f>
        <v>0</v>
      </c>
      <c r="AE28" s="1160">
        <f>MKC②!AG163</f>
        <v>108</v>
      </c>
      <c r="AF28" s="1160">
        <f>MKC②!AH163</f>
        <v>0</v>
      </c>
      <c r="AG28" s="1160">
        <f>MKC②!AI163</f>
        <v>0</v>
      </c>
      <c r="AH28" s="1160">
        <f>MKC②!AJ163</f>
        <v>0</v>
      </c>
      <c r="AI28" s="1160">
        <f>MKC②!AK163</f>
        <v>0</v>
      </c>
      <c r="AJ28" s="1160">
        <f>MKC②!AL163</f>
        <v>0</v>
      </c>
      <c r="AK28" s="1161">
        <f>SUM(F28:AI28)</f>
        <v>432</v>
      </c>
      <c r="AL28" s="1165"/>
      <c r="AM28" s="1163"/>
    </row>
    <row r="29" spans="1:40" ht="35.1" customHeight="1">
      <c r="A29" s="1667"/>
      <c r="B29" s="1671"/>
      <c r="C29" s="1672"/>
      <c r="D29" s="1159"/>
      <c r="E29" s="1154" t="s">
        <v>436</v>
      </c>
      <c r="F29" s="1160">
        <f>MKC②!H164</f>
        <v>0</v>
      </c>
      <c r="G29" s="1160">
        <f>MKC②!I164</f>
        <v>0</v>
      </c>
      <c r="H29" s="1160">
        <f>MKC②!J164</f>
        <v>0</v>
      </c>
      <c r="I29" s="1160">
        <f>MKC②!K164</f>
        <v>0</v>
      </c>
      <c r="J29" s="1160">
        <f>MKC②!L164</f>
        <v>0</v>
      </c>
      <c r="K29" s="1160">
        <f>MKC②!M164</f>
        <v>0</v>
      </c>
      <c r="L29" s="1160">
        <f>MKC②!N164</f>
        <v>0</v>
      </c>
      <c r="M29" s="1160">
        <f>MKC②!O164</f>
        <v>0</v>
      </c>
      <c r="N29" s="1160">
        <f>MKC②!P164</f>
        <v>0</v>
      </c>
      <c r="O29" s="1160">
        <f>MKC②!Q164</f>
        <v>0</v>
      </c>
      <c r="P29" s="1160">
        <f>MKC②!R164</f>
        <v>0</v>
      </c>
      <c r="Q29" s="1160">
        <f>MKC②!S164</f>
        <v>0</v>
      </c>
      <c r="R29" s="1160">
        <f>MKC②!T164</f>
        <v>0</v>
      </c>
      <c r="S29" s="1160">
        <f>MKC②!U164</f>
        <v>0</v>
      </c>
      <c r="T29" s="1160">
        <f>MKC②!V164</f>
        <v>0</v>
      </c>
      <c r="U29" s="1160">
        <f>MKC②!W164</f>
        <v>0</v>
      </c>
      <c r="V29" s="1160">
        <f>MKC②!X164</f>
        <v>0</v>
      </c>
      <c r="W29" s="1160">
        <f>MKC②!Y164</f>
        <v>0</v>
      </c>
      <c r="X29" s="1160">
        <f>MKC②!Z164</f>
        <v>0</v>
      </c>
      <c r="Y29" s="1160">
        <f>MKC②!AA164</f>
        <v>0</v>
      </c>
      <c r="Z29" s="1160">
        <f>MKC②!AB164</f>
        <v>0</v>
      </c>
      <c r="AA29" s="1160">
        <f>MKC②!AC164</f>
        <v>0</v>
      </c>
      <c r="AB29" s="1160">
        <f>MKC②!AD164</f>
        <v>0</v>
      </c>
      <c r="AC29" s="1160">
        <f>MKC②!AE164</f>
        <v>0</v>
      </c>
      <c r="AD29" s="1160">
        <f>MKC②!AF164</f>
        <v>0</v>
      </c>
      <c r="AE29" s="1160">
        <f>MKC②!AG164</f>
        <v>0</v>
      </c>
      <c r="AF29" s="1160">
        <f>MKC②!AH164</f>
        <v>0</v>
      </c>
      <c r="AG29" s="1160">
        <f>MKC②!AI164</f>
        <v>0</v>
      </c>
      <c r="AH29" s="1160">
        <f>MKC②!AJ164</f>
        <v>0</v>
      </c>
      <c r="AI29" s="1160">
        <f>MKC②!AK164</f>
        <v>0</v>
      </c>
      <c r="AJ29" s="1160">
        <f>MKC②!AL164</f>
        <v>0</v>
      </c>
      <c r="AK29" s="1161">
        <f>SUM(F29:AI29)</f>
        <v>0</v>
      </c>
      <c r="AL29" s="1165"/>
      <c r="AM29" s="1163"/>
    </row>
    <row r="30" spans="1:40" ht="35.1" customHeight="1">
      <c r="A30" s="1667"/>
      <c r="B30" s="1671"/>
      <c r="C30" s="1672"/>
      <c r="D30" s="1164"/>
      <c r="E30" s="1154" t="s">
        <v>437</v>
      </c>
      <c r="F30" s="1160">
        <f>MKC②!H165</f>
        <v>0</v>
      </c>
      <c r="G30" s="1160">
        <f>MKC②!I165</f>
        <v>0</v>
      </c>
      <c r="H30" s="1160">
        <f>MKC②!J165</f>
        <v>0</v>
      </c>
      <c r="I30" s="1160">
        <f>MKC②!K165</f>
        <v>0</v>
      </c>
      <c r="J30" s="1160">
        <f>MKC②!L165</f>
        <v>0</v>
      </c>
      <c r="K30" s="1160">
        <f>MKC②!M165</f>
        <v>0</v>
      </c>
      <c r="L30" s="1160">
        <f>MKC②!N165</f>
        <v>-10</v>
      </c>
      <c r="M30" s="1160">
        <f>MKC②!O165</f>
        <v>-4</v>
      </c>
      <c r="N30" s="1160">
        <f>MKC②!P165</f>
        <v>0</v>
      </c>
      <c r="O30" s="1160">
        <f>MKC②!Q165</f>
        <v>0</v>
      </c>
      <c r="P30" s="1160">
        <f>MKC②!R165</f>
        <v>-1</v>
      </c>
      <c r="Q30" s="1160">
        <f>MKC②!S165</f>
        <v>0</v>
      </c>
      <c r="R30" s="1160">
        <f>MKC②!T165</f>
        <v>-3</v>
      </c>
      <c r="S30" s="1160">
        <f>MKC②!U165</f>
        <v>0</v>
      </c>
      <c r="T30" s="1160">
        <f>MKC②!V165</f>
        <v>0</v>
      </c>
      <c r="U30" s="1160">
        <f>MKC②!W165</f>
        <v>0</v>
      </c>
      <c r="V30" s="1160">
        <f>MKC②!X165</f>
        <v>0</v>
      </c>
      <c r="W30" s="1160">
        <f>MKC②!Y165</f>
        <v>0</v>
      </c>
      <c r="X30" s="1160">
        <f>MKC②!Z165</f>
        <v>0</v>
      </c>
      <c r="Y30" s="1160">
        <f>MKC②!AA165</f>
        <v>0</v>
      </c>
      <c r="Z30" s="1160">
        <f>MKC②!AB165</f>
        <v>0</v>
      </c>
      <c r="AA30" s="1160">
        <f>MKC②!AC165</f>
        <v>0</v>
      </c>
      <c r="AB30" s="1160">
        <f>MKC②!AD165</f>
        <v>0</v>
      </c>
      <c r="AC30" s="1160">
        <f>MKC②!AE165</f>
        <v>0</v>
      </c>
      <c r="AD30" s="1160">
        <f>MKC②!AF165</f>
        <v>0</v>
      </c>
      <c r="AE30" s="1160">
        <f>MKC②!AG165</f>
        <v>0</v>
      </c>
      <c r="AF30" s="1160">
        <f>MKC②!AH165</f>
        <v>0</v>
      </c>
      <c r="AG30" s="1160">
        <f>MKC②!AI165</f>
        <v>0</v>
      </c>
      <c r="AH30" s="1160">
        <f>MKC②!AJ165</f>
        <v>0</v>
      </c>
      <c r="AI30" s="1160">
        <f>MKC②!AK165</f>
        <v>0</v>
      </c>
      <c r="AJ30" s="1160">
        <f>MKC②!AL165</f>
        <v>0</v>
      </c>
      <c r="AK30" s="1161">
        <f>SUM(F30:AI30)</f>
        <v>-18</v>
      </c>
      <c r="AL30" s="1165"/>
      <c r="AM30" s="1163"/>
    </row>
    <row r="31" spans="1:40" ht="35.1" customHeight="1" thickBot="1">
      <c r="A31" s="1668"/>
      <c r="B31" s="1673"/>
      <c r="C31" s="1674"/>
      <c r="D31" s="1174"/>
      <c r="E31" s="1175" t="s">
        <v>438</v>
      </c>
      <c r="F31" s="1176">
        <f>MKC②!H166</f>
        <v>101</v>
      </c>
      <c r="G31" s="1176">
        <f>MKC②!I166</f>
        <v>101</v>
      </c>
      <c r="H31" s="1176">
        <f>MKC②!J166</f>
        <v>101</v>
      </c>
      <c r="I31" s="1176">
        <f>MKC②!K166</f>
        <v>101</v>
      </c>
      <c r="J31" s="1176">
        <f>MKC②!L166</f>
        <v>101</v>
      </c>
      <c r="K31" s="1176">
        <f>MKC②!M166</f>
        <v>101</v>
      </c>
      <c r="L31" s="1176">
        <f>MKC②!N166</f>
        <v>101</v>
      </c>
      <c r="M31" s="1176">
        <f>MKC②!O166</f>
        <v>101</v>
      </c>
      <c r="N31" s="1176">
        <f>MKC②!P166</f>
        <v>101</v>
      </c>
      <c r="O31" s="1176">
        <f>MKC②!Q166</f>
        <v>101</v>
      </c>
      <c r="P31" s="1176">
        <f>MKC②!R166</f>
        <v>101</v>
      </c>
      <c r="Q31" s="1176">
        <f>MKC②!S166</f>
        <v>101</v>
      </c>
      <c r="R31" s="1176">
        <f>MKC②!T166</f>
        <v>209</v>
      </c>
      <c r="S31" s="1176">
        <f>MKC②!U166</f>
        <v>101</v>
      </c>
      <c r="T31" s="1176">
        <f>MKC②!V166</f>
        <v>209</v>
      </c>
      <c r="U31" s="1176">
        <f>MKC②!W166</f>
        <v>209</v>
      </c>
      <c r="V31" s="1176">
        <f>MKC②!X166</f>
        <v>209</v>
      </c>
      <c r="W31" s="1176">
        <f>MKC②!Y166</f>
        <v>209</v>
      </c>
      <c r="X31" s="1176">
        <f>MKC②!Z166</f>
        <v>317</v>
      </c>
      <c r="Y31" s="1176">
        <f>MKC②!AA166</f>
        <v>317</v>
      </c>
      <c r="Z31" s="1176">
        <f>MKC②!AB166</f>
        <v>425</v>
      </c>
      <c r="AA31" s="1176">
        <f>MKC②!AC166</f>
        <v>317</v>
      </c>
      <c r="AB31" s="1176">
        <f>MKC②!AD166</f>
        <v>317</v>
      </c>
      <c r="AC31" s="1176">
        <f>MKC②!AE166</f>
        <v>317</v>
      </c>
      <c r="AD31" s="1176">
        <f>MKC②!AF166</f>
        <v>425</v>
      </c>
      <c r="AE31" s="1176">
        <f>MKC②!AG166</f>
        <v>317</v>
      </c>
      <c r="AF31" s="1176">
        <f>MKC②!AH166</f>
        <v>317</v>
      </c>
      <c r="AG31" s="1176">
        <f>MKC②!AI166</f>
        <v>317</v>
      </c>
      <c r="AH31" s="1176">
        <f>MKC②!AJ166</f>
        <v>317</v>
      </c>
      <c r="AI31" s="1176">
        <f>MKC②!AK166</f>
        <v>317</v>
      </c>
      <c r="AJ31" s="1176">
        <f>MKC②!AL166</f>
        <v>317</v>
      </c>
      <c r="AK31" s="1170"/>
      <c r="AL31" s="1171"/>
      <c r="AM31" s="1172"/>
    </row>
    <row r="32" spans="1:40" ht="35.1" customHeight="1">
      <c r="A32" s="1666">
        <v>5</v>
      </c>
      <c r="B32" s="1669" t="s">
        <v>442</v>
      </c>
      <c r="C32" s="1670"/>
      <c r="D32" s="1146"/>
      <c r="E32" s="1147" t="s">
        <v>432</v>
      </c>
      <c r="F32" s="1173">
        <f>MKC②!H167</f>
        <v>108</v>
      </c>
      <c r="G32" s="1173">
        <f>MKC②!I167</f>
        <v>108</v>
      </c>
      <c r="H32" s="1173">
        <f>MKC②!J167</f>
        <v>108</v>
      </c>
      <c r="I32" s="1173">
        <f>MKC②!K167</f>
        <v>108</v>
      </c>
      <c r="J32" s="1173">
        <f>MKC②!L167</f>
        <v>108</v>
      </c>
      <c r="K32" s="1173">
        <f>MKC②!M167</f>
        <v>216</v>
      </c>
      <c r="L32" s="1173">
        <f>MKC②!N167</f>
        <v>324</v>
      </c>
      <c r="M32" s="1173">
        <f>MKC②!O167</f>
        <v>324</v>
      </c>
      <c r="N32" s="1173">
        <f>MKC②!P167</f>
        <v>324</v>
      </c>
      <c r="O32" s="1173">
        <f>MKC②!Q167</f>
        <v>324</v>
      </c>
      <c r="P32" s="1173">
        <f>MKC②!R167</f>
        <v>216</v>
      </c>
      <c r="Q32" s="1173">
        <f>MKC②!S167</f>
        <v>324</v>
      </c>
      <c r="R32" s="1173">
        <f>MKC②!T167</f>
        <v>324</v>
      </c>
      <c r="S32" s="1173">
        <f>MKC②!U167</f>
        <v>432</v>
      </c>
      <c r="T32" s="1173">
        <f>MKC②!V167</f>
        <v>324</v>
      </c>
      <c r="U32" s="1173">
        <f>MKC②!W167</f>
        <v>324</v>
      </c>
      <c r="V32" s="1173">
        <f>MKC②!X167</f>
        <v>324</v>
      </c>
      <c r="W32" s="1173">
        <f>MKC②!Y167</f>
        <v>324</v>
      </c>
      <c r="X32" s="1173">
        <f>MKC②!Z167</f>
        <v>216</v>
      </c>
      <c r="Y32" s="1173">
        <f>MKC②!AA167</f>
        <v>216</v>
      </c>
      <c r="Z32" s="1173">
        <f>MKC②!AB167</f>
        <v>108</v>
      </c>
      <c r="AA32" s="1173">
        <f>MKC②!AC167</f>
        <v>216</v>
      </c>
      <c r="AB32" s="1173">
        <f>MKC②!AD167</f>
        <v>216</v>
      </c>
      <c r="AC32" s="1173">
        <f>MKC②!AE167</f>
        <v>216</v>
      </c>
      <c r="AD32" s="1173">
        <f>MKC②!AF167</f>
        <v>108</v>
      </c>
      <c r="AE32" s="1173">
        <f>MKC②!AG167</f>
        <v>216</v>
      </c>
      <c r="AF32" s="1173">
        <f>MKC②!AH167</f>
        <v>216</v>
      </c>
      <c r="AG32" s="1173">
        <f>MKC②!AI167</f>
        <v>216</v>
      </c>
      <c r="AH32" s="1173">
        <f>MKC②!AJ167</f>
        <v>216</v>
      </c>
      <c r="AI32" s="1173">
        <f>MKC②!AK167</f>
        <v>216</v>
      </c>
      <c r="AJ32" s="1173">
        <f>MKC②!AL167</f>
        <v>216</v>
      </c>
      <c r="AK32" s="1149"/>
      <c r="AL32" s="1150"/>
      <c r="AM32" s="1151"/>
    </row>
    <row r="33" spans="1:40" ht="35.1" customHeight="1">
      <c r="A33" s="1667"/>
      <c r="B33" s="1671"/>
      <c r="C33" s="1672"/>
      <c r="D33" s="1166"/>
      <c r="E33" s="1154" t="s">
        <v>433</v>
      </c>
      <c r="F33" s="1155">
        <f>MKC②!H168</f>
        <v>1203</v>
      </c>
      <c r="G33" s="1155">
        <f>MKC②!I168</f>
        <v>1203</v>
      </c>
      <c r="H33" s="1155">
        <f>MKC②!J168</f>
        <v>1203</v>
      </c>
      <c r="I33" s="1155">
        <f>MKC②!K168</f>
        <v>1203</v>
      </c>
      <c r="J33" s="1155">
        <f>MKC②!L168</f>
        <v>1203</v>
      </c>
      <c r="K33" s="1155">
        <f>MKC②!M168</f>
        <v>1095</v>
      </c>
      <c r="L33" s="1155">
        <f>MKC②!N168</f>
        <v>977</v>
      </c>
      <c r="M33" s="1155">
        <f>MKC②!O168</f>
        <v>973</v>
      </c>
      <c r="N33" s="1155">
        <f>MKC②!P168</f>
        <v>973</v>
      </c>
      <c r="O33" s="1155">
        <f>MKC②!Q168</f>
        <v>973</v>
      </c>
      <c r="P33" s="1155">
        <f>MKC②!R168</f>
        <v>972</v>
      </c>
      <c r="Q33" s="1155">
        <f>MKC②!S168</f>
        <v>864</v>
      </c>
      <c r="R33" s="1155">
        <f>MKC②!T168</f>
        <v>753</v>
      </c>
      <c r="S33" s="1155">
        <f>MKC②!U168</f>
        <v>645</v>
      </c>
      <c r="T33" s="1155">
        <f>MKC②!V168</f>
        <v>645</v>
      </c>
      <c r="U33" s="1155">
        <f>MKC②!W168</f>
        <v>645</v>
      </c>
      <c r="V33" s="1155">
        <f>MKC②!X168</f>
        <v>645</v>
      </c>
      <c r="W33" s="1155">
        <f>MKC②!Y168</f>
        <v>645</v>
      </c>
      <c r="X33" s="1155">
        <f>MKC②!Z168</f>
        <v>645</v>
      </c>
      <c r="Y33" s="1155">
        <f>MKC②!AA168</f>
        <v>645</v>
      </c>
      <c r="Z33" s="1155">
        <f>MKC②!AB168</f>
        <v>645</v>
      </c>
      <c r="AA33" s="1155">
        <f>MKC②!AC168</f>
        <v>537</v>
      </c>
      <c r="AB33" s="1155">
        <f>MKC②!AD168</f>
        <v>537</v>
      </c>
      <c r="AC33" s="1155">
        <f>MKC②!AE168</f>
        <v>537</v>
      </c>
      <c r="AD33" s="1155">
        <f>MKC②!AF168</f>
        <v>537</v>
      </c>
      <c r="AE33" s="1155">
        <f>MKC②!AG168</f>
        <v>429</v>
      </c>
      <c r="AF33" s="1155">
        <f>MKC②!AH168</f>
        <v>429</v>
      </c>
      <c r="AG33" s="1155">
        <f>MKC②!AI168</f>
        <v>429</v>
      </c>
      <c r="AH33" s="1155">
        <f>MKC②!AJ168</f>
        <v>429</v>
      </c>
      <c r="AI33" s="1155">
        <f>MKC②!AK168</f>
        <v>429</v>
      </c>
      <c r="AJ33" s="1155">
        <f>MKC②!AL168</f>
        <v>429</v>
      </c>
      <c r="AK33" s="1156">
        <f>AJ33</f>
        <v>429</v>
      </c>
      <c r="AL33" s="1157">
        <f>AK33-AL32</f>
        <v>429</v>
      </c>
      <c r="AM33" s="1158">
        <f>AL33-AM32</f>
        <v>429</v>
      </c>
    </row>
    <row r="34" spans="1:40" ht="35.1" customHeight="1">
      <c r="A34" s="1667"/>
      <c r="B34" s="1671"/>
      <c r="C34" s="1672"/>
      <c r="D34" s="1159"/>
      <c r="E34" s="1154" t="s">
        <v>434</v>
      </c>
      <c r="F34" s="1160">
        <f>MKC②!H169</f>
        <v>0</v>
      </c>
      <c r="G34" s="1160">
        <f>MKC②!I169</f>
        <v>0</v>
      </c>
      <c r="H34" s="1160">
        <f>MKC②!J169</f>
        <v>0</v>
      </c>
      <c r="I34" s="1160">
        <f>MKC②!K169</f>
        <v>0</v>
      </c>
      <c r="J34" s="1160">
        <f>MKC②!L169</f>
        <v>0</v>
      </c>
      <c r="K34" s="1160">
        <f>MKC②!M169</f>
        <v>0</v>
      </c>
      <c r="L34" s="1160">
        <f>MKC②!N169</f>
        <v>-10</v>
      </c>
      <c r="M34" s="1160">
        <f>MKC②!O169</f>
        <v>-14</v>
      </c>
      <c r="N34" s="1160">
        <f>MKC②!P169</f>
        <v>-14</v>
      </c>
      <c r="O34" s="1160">
        <f>MKC②!Q169</f>
        <v>-14</v>
      </c>
      <c r="P34" s="1160">
        <f>MKC②!R169</f>
        <v>-15</v>
      </c>
      <c r="Q34" s="1160">
        <f>MKC②!S169</f>
        <v>-15</v>
      </c>
      <c r="R34" s="1160">
        <f>MKC②!T169</f>
        <v>-18</v>
      </c>
      <c r="S34" s="1160">
        <f>MKC②!U169</f>
        <v>-18</v>
      </c>
      <c r="T34" s="1160">
        <f>MKC②!V169</f>
        <v>-18</v>
      </c>
      <c r="U34" s="1160">
        <f>MKC②!W169</f>
        <v>-18</v>
      </c>
      <c r="V34" s="1160">
        <f>MKC②!X169</f>
        <v>-18</v>
      </c>
      <c r="W34" s="1160">
        <f>MKC②!Y169</f>
        <v>-18</v>
      </c>
      <c r="X34" s="1160">
        <f>MKC②!Z169</f>
        <v>-18</v>
      </c>
      <c r="Y34" s="1160">
        <f>MKC②!AA169</f>
        <v>-18</v>
      </c>
      <c r="Z34" s="1160">
        <f>MKC②!AB169</f>
        <v>-18</v>
      </c>
      <c r="AA34" s="1160">
        <f>MKC②!AC169</f>
        <v>-18</v>
      </c>
      <c r="AB34" s="1160">
        <f>MKC②!AD169</f>
        <v>-18</v>
      </c>
      <c r="AC34" s="1160">
        <f>MKC②!AE169</f>
        <v>-18</v>
      </c>
      <c r="AD34" s="1160">
        <f>MKC②!AF169</f>
        <v>-18</v>
      </c>
      <c r="AE34" s="1160">
        <f>MKC②!AG169</f>
        <v>-18</v>
      </c>
      <c r="AF34" s="1160">
        <f>MKC②!AH169</f>
        <v>-18</v>
      </c>
      <c r="AG34" s="1160">
        <f>MKC②!AI169</f>
        <v>-18</v>
      </c>
      <c r="AH34" s="1160">
        <f>MKC②!AJ169</f>
        <v>-18</v>
      </c>
      <c r="AI34" s="1160">
        <f>MKC②!AK169</f>
        <v>-18</v>
      </c>
      <c r="AJ34" s="1160">
        <f>MKC②!AL169</f>
        <v>-18</v>
      </c>
      <c r="AK34" s="1161">
        <f>SUM(F34:AI34)</f>
        <v>-406</v>
      </c>
      <c r="AL34" s="1162">
        <f>[8]仕上ｼﾐｭﾚｰｼｮﾝ!BP43</f>
        <v>0</v>
      </c>
      <c r="AM34" s="1163"/>
    </row>
    <row r="35" spans="1:40" ht="35.1" customHeight="1">
      <c r="A35" s="1667"/>
      <c r="B35" s="1671"/>
      <c r="C35" s="1672"/>
      <c r="D35" s="1164"/>
      <c r="E35" s="1154" t="s">
        <v>435</v>
      </c>
      <c r="F35" s="1160">
        <f>MKC②!H170</f>
        <v>0</v>
      </c>
      <c r="G35" s="1160">
        <f>MKC②!I170</f>
        <v>0</v>
      </c>
      <c r="H35" s="1160">
        <f>MKC②!J170</f>
        <v>0</v>
      </c>
      <c r="I35" s="1160">
        <f>MKC②!K170</f>
        <v>0</v>
      </c>
      <c r="J35" s="1160">
        <f>MKC②!L170</f>
        <v>0</v>
      </c>
      <c r="K35" s="1160">
        <f>MKC②!M170</f>
        <v>108</v>
      </c>
      <c r="L35" s="1160">
        <f>MKC②!N170</f>
        <v>0</v>
      </c>
      <c r="M35" s="1160">
        <f>MKC②!O170</f>
        <v>0</v>
      </c>
      <c r="N35" s="1160">
        <f>MKC②!P170</f>
        <v>0</v>
      </c>
      <c r="O35" s="1160">
        <f>MKC②!Q170</f>
        <v>0</v>
      </c>
      <c r="P35" s="1160">
        <f>MKC②!R170</f>
        <v>0</v>
      </c>
      <c r="Q35" s="1160">
        <f>MKC②!S170</f>
        <v>108</v>
      </c>
      <c r="R35" s="1160">
        <f>MKC②!T170</f>
        <v>0</v>
      </c>
      <c r="S35" s="1160">
        <f>MKC②!U170</f>
        <v>0</v>
      </c>
      <c r="T35" s="1160">
        <f>MKC②!V170</f>
        <v>0</v>
      </c>
      <c r="U35" s="1160">
        <f>MKC②!W170</f>
        <v>0</v>
      </c>
      <c r="V35" s="1160">
        <f>MKC②!X170</f>
        <v>0</v>
      </c>
      <c r="W35" s="1160">
        <f>MKC②!Y170</f>
        <v>0</v>
      </c>
      <c r="X35" s="1160">
        <f>MKC②!Z170</f>
        <v>108</v>
      </c>
      <c r="Y35" s="1160">
        <f>MKC②!AA170</f>
        <v>0</v>
      </c>
      <c r="Z35" s="1160">
        <f>MKC②!AB170</f>
        <v>0</v>
      </c>
      <c r="AA35" s="1160">
        <f>MKC②!AC170</f>
        <v>0</v>
      </c>
      <c r="AB35" s="1160">
        <f>MKC②!AD170</f>
        <v>0</v>
      </c>
      <c r="AC35" s="1160">
        <f>MKC②!AE170</f>
        <v>0</v>
      </c>
      <c r="AD35" s="1160">
        <f>MKC②!AF170</f>
        <v>0</v>
      </c>
      <c r="AE35" s="1160">
        <f>MKC②!AG170</f>
        <v>0</v>
      </c>
      <c r="AF35" s="1160">
        <f>MKC②!AH170</f>
        <v>108</v>
      </c>
      <c r="AG35" s="1160">
        <f>MKC②!AI170</f>
        <v>0</v>
      </c>
      <c r="AH35" s="1160">
        <f>MKC②!AJ170</f>
        <v>0</v>
      </c>
      <c r="AI35" s="1160">
        <f>MKC②!AK170</f>
        <v>0</v>
      </c>
      <c r="AJ35" s="1160">
        <f>MKC②!AL170</f>
        <v>0</v>
      </c>
      <c r="AK35" s="1161">
        <f>SUM(F35:AI35)</f>
        <v>432</v>
      </c>
      <c r="AL35" s="1165"/>
      <c r="AM35" s="1163"/>
      <c r="AN35" s="1152"/>
    </row>
    <row r="36" spans="1:40" ht="35.1" customHeight="1">
      <c r="A36" s="1667"/>
      <c r="B36" s="1671"/>
      <c r="C36" s="1672"/>
      <c r="D36" s="1159"/>
      <c r="E36" s="1154" t="s">
        <v>436</v>
      </c>
      <c r="F36" s="1160">
        <f>MKC②!H171</f>
        <v>108</v>
      </c>
      <c r="G36" s="1160">
        <f>MKC②!I171</f>
        <v>108</v>
      </c>
      <c r="H36" s="1160">
        <f>MKC②!J171</f>
        <v>108</v>
      </c>
      <c r="I36" s="1160">
        <f>MKC②!K171</f>
        <v>108</v>
      </c>
      <c r="J36" s="1160">
        <f>MKC②!L171</f>
        <v>108</v>
      </c>
      <c r="K36" s="1160">
        <f>MKC②!M171</f>
        <v>0</v>
      </c>
      <c r="L36" s="1160">
        <f>MKC②!N171</f>
        <v>108</v>
      </c>
      <c r="M36" s="1160">
        <f>MKC②!O171</f>
        <v>108</v>
      </c>
      <c r="N36" s="1160">
        <f>MKC②!P171</f>
        <v>108</v>
      </c>
      <c r="O36" s="1160">
        <f>MKC②!Q171</f>
        <v>108</v>
      </c>
      <c r="P36" s="1160">
        <f>MKC②!R171</f>
        <v>108</v>
      </c>
      <c r="Q36" s="1160">
        <f>MKC②!S171</f>
        <v>108</v>
      </c>
      <c r="R36" s="1160">
        <f>MKC②!T171</f>
        <v>108</v>
      </c>
      <c r="S36" s="1160">
        <f>MKC②!U171</f>
        <v>108</v>
      </c>
      <c r="T36" s="1160">
        <f>MKC②!V171</f>
        <v>108</v>
      </c>
      <c r="U36" s="1160">
        <f>MKC②!W171</f>
        <v>108</v>
      </c>
      <c r="V36" s="1160">
        <f>MKC②!X171</f>
        <v>108</v>
      </c>
      <c r="W36" s="1160">
        <f>MKC②!Y171</f>
        <v>216</v>
      </c>
      <c r="X36" s="1160">
        <f>MKC②!Z171</f>
        <v>108</v>
      </c>
      <c r="Y36" s="1160">
        <f>MKC②!AA171</f>
        <v>216</v>
      </c>
      <c r="Z36" s="1160">
        <f>MKC②!AB171</f>
        <v>216</v>
      </c>
      <c r="AA36" s="1160">
        <f>MKC②!AC171</f>
        <v>216</v>
      </c>
      <c r="AB36" s="1160">
        <f>MKC②!AD171</f>
        <v>216</v>
      </c>
      <c r="AC36" s="1160">
        <f>MKC②!AE171</f>
        <v>216</v>
      </c>
      <c r="AD36" s="1160">
        <f>MKC②!AF171</f>
        <v>324</v>
      </c>
      <c r="AE36" s="1160">
        <f>MKC②!AG171</f>
        <v>324</v>
      </c>
      <c r="AF36" s="1160">
        <f>MKC②!AH171</f>
        <v>216</v>
      </c>
      <c r="AG36" s="1160">
        <f>MKC②!AI171</f>
        <v>216</v>
      </c>
      <c r="AH36" s="1160">
        <f>MKC②!AJ171</f>
        <v>216</v>
      </c>
      <c r="AI36" s="1160">
        <f>MKC②!AK171</f>
        <v>216</v>
      </c>
      <c r="AJ36" s="1160">
        <f>MKC②!AL171</f>
        <v>216</v>
      </c>
      <c r="AK36" s="1161">
        <f>SUM(F36:AI36)</f>
        <v>4644</v>
      </c>
      <c r="AL36" s="1165"/>
      <c r="AM36" s="1163"/>
    </row>
    <row r="37" spans="1:40" ht="35.1" customHeight="1">
      <c r="A37" s="1667"/>
      <c r="B37" s="1671"/>
      <c r="C37" s="1672"/>
      <c r="D37" s="1164"/>
      <c r="E37" s="1154" t="s">
        <v>437</v>
      </c>
      <c r="F37" s="1160">
        <f>MKC②!H172</f>
        <v>0</v>
      </c>
      <c r="G37" s="1160">
        <f>MKC②!I172</f>
        <v>0</v>
      </c>
      <c r="H37" s="1160">
        <f>MKC②!J172</f>
        <v>0</v>
      </c>
      <c r="I37" s="1160">
        <f>MKC②!K172</f>
        <v>0</v>
      </c>
      <c r="J37" s="1160">
        <f>MKC②!L172</f>
        <v>0</v>
      </c>
      <c r="K37" s="1160">
        <f>MKC②!M172</f>
        <v>0</v>
      </c>
      <c r="L37" s="1160">
        <f>MKC②!N172</f>
        <v>0</v>
      </c>
      <c r="M37" s="1160">
        <f>MKC②!O172</f>
        <v>0</v>
      </c>
      <c r="N37" s="1160">
        <f>MKC②!P172</f>
        <v>0</v>
      </c>
      <c r="O37" s="1160">
        <f>MKC②!Q172</f>
        <v>0</v>
      </c>
      <c r="P37" s="1160">
        <f>MKC②!R172</f>
        <v>108</v>
      </c>
      <c r="Q37" s="1160">
        <f>MKC②!S172</f>
        <v>0</v>
      </c>
      <c r="R37" s="1160">
        <f>MKC②!T172</f>
        <v>108</v>
      </c>
      <c r="S37" s="1160">
        <f>MKC②!U172</f>
        <v>0</v>
      </c>
      <c r="T37" s="1160">
        <f>MKC②!V172</f>
        <v>108</v>
      </c>
      <c r="U37" s="1160">
        <f>MKC②!W172</f>
        <v>0</v>
      </c>
      <c r="V37" s="1160">
        <f>MKC②!X172</f>
        <v>0</v>
      </c>
      <c r="W37" s="1160">
        <f>MKC②!Y172</f>
        <v>0</v>
      </c>
      <c r="X37" s="1160">
        <f>MKC②!Z172</f>
        <v>108</v>
      </c>
      <c r="Y37" s="1160">
        <f>MKC②!AA172</f>
        <v>0</v>
      </c>
      <c r="Z37" s="1160">
        <f>MKC②!AB172</f>
        <v>108</v>
      </c>
      <c r="AA37" s="1160">
        <f>MKC②!AC172</f>
        <v>0</v>
      </c>
      <c r="AB37" s="1160">
        <f>MKC②!AD172</f>
        <v>0</v>
      </c>
      <c r="AC37" s="1160">
        <f>MKC②!AE172</f>
        <v>0</v>
      </c>
      <c r="AD37" s="1160">
        <f>MKC②!AF172</f>
        <v>108</v>
      </c>
      <c r="AE37" s="1160">
        <f>MKC②!AG172</f>
        <v>0</v>
      </c>
      <c r="AF37" s="1160">
        <f>MKC②!AH172</f>
        <v>0</v>
      </c>
      <c r="AG37" s="1160">
        <f>MKC②!AI172</f>
        <v>0</v>
      </c>
      <c r="AH37" s="1160">
        <f>MKC②!AJ172</f>
        <v>0</v>
      </c>
      <c r="AI37" s="1160">
        <f>MKC②!AK172</f>
        <v>0</v>
      </c>
      <c r="AJ37" s="1160">
        <f>MKC②!AL172</f>
        <v>0</v>
      </c>
      <c r="AK37" s="1161">
        <f>SUM(F37:AI37)</f>
        <v>648</v>
      </c>
      <c r="AL37" s="1165"/>
      <c r="AM37" s="1163"/>
    </row>
    <row r="38" spans="1:40" ht="35.1" customHeight="1" thickBot="1">
      <c r="A38" s="1668"/>
      <c r="B38" s="1673"/>
      <c r="C38" s="1674"/>
      <c r="D38" s="1174"/>
      <c r="E38" s="1175" t="s">
        <v>438</v>
      </c>
      <c r="F38" s="1176">
        <f>MKC②!H173</f>
        <v>0</v>
      </c>
      <c r="G38" s="1176">
        <f>MKC②!I173</f>
        <v>0</v>
      </c>
      <c r="H38" s="1176">
        <f>MKC②!J173</f>
        <v>0</v>
      </c>
      <c r="I38" s="1176">
        <f>MKC②!K173</f>
        <v>0</v>
      </c>
      <c r="J38" s="1176">
        <f>MKC②!L173</f>
        <v>0</v>
      </c>
      <c r="K38" s="1176">
        <f>MKC②!M173</f>
        <v>0</v>
      </c>
      <c r="L38" s="1176">
        <f>MKC②!N173</f>
        <v>108</v>
      </c>
      <c r="M38" s="1176">
        <f>MKC②!O173</f>
        <v>0</v>
      </c>
      <c r="N38" s="1176">
        <f>MKC②!P173</f>
        <v>0</v>
      </c>
      <c r="O38" s="1176">
        <f>MKC②!Q173</f>
        <v>0</v>
      </c>
      <c r="P38" s="1176">
        <f>MKC②!R173</f>
        <v>0</v>
      </c>
      <c r="Q38" s="1176">
        <f>MKC②!S173</f>
        <v>108</v>
      </c>
      <c r="R38" s="1176">
        <f>MKC②!T173</f>
        <v>0</v>
      </c>
      <c r="S38" s="1176">
        <f>MKC②!U173</f>
        <v>0</v>
      </c>
      <c r="T38" s="1176">
        <f>MKC②!V173</f>
        <v>0</v>
      </c>
      <c r="U38" s="1176">
        <f>MKC②!W173</f>
        <v>0</v>
      </c>
      <c r="V38" s="1176">
        <f>MKC②!X173</f>
        <v>0</v>
      </c>
      <c r="W38" s="1176">
        <f>MKC②!Y173</f>
        <v>108</v>
      </c>
      <c r="X38" s="1176">
        <f>MKC②!Z173</f>
        <v>0</v>
      </c>
      <c r="Y38" s="1176">
        <f>MKC②!AA173</f>
        <v>108</v>
      </c>
      <c r="Z38" s="1176">
        <f>MKC②!AB173</f>
        <v>0</v>
      </c>
      <c r="AA38" s="1176">
        <f>MKC②!AC173</f>
        <v>0</v>
      </c>
      <c r="AB38" s="1176">
        <f>MKC②!AD173</f>
        <v>0</v>
      </c>
      <c r="AC38" s="1176">
        <f>MKC②!AE173</f>
        <v>0</v>
      </c>
      <c r="AD38" s="1176">
        <f>MKC②!AF173</f>
        <v>108</v>
      </c>
      <c r="AE38" s="1176">
        <f>MKC②!AG173</f>
        <v>0</v>
      </c>
      <c r="AF38" s="1176">
        <f>MKC②!AH173</f>
        <v>0</v>
      </c>
      <c r="AG38" s="1176">
        <f>MKC②!AI173</f>
        <v>0</v>
      </c>
      <c r="AH38" s="1176">
        <f>MKC②!AJ173</f>
        <v>0</v>
      </c>
      <c r="AI38" s="1176">
        <f>MKC②!AK173</f>
        <v>0</v>
      </c>
      <c r="AJ38" s="1176">
        <f>MKC②!AL173</f>
        <v>0</v>
      </c>
      <c r="AK38" s="1170"/>
      <c r="AL38" s="1171"/>
      <c r="AM38" s="1172"/>
    </row>
    <row r="39" spans="1:40" ht="35.1" customHeight="1">
      <c r="A39" s="1666">
        <v>6</v>
      </c>
      <c r="B39" s="1669" t="s">
        <v>443</v>
      </c>
      <c r="C39" s="1670"/>
      <c r="D39" s="1146"/>
      <c r="E39" s="1147" t="s">
        <v>432</v>
      </c>
      <c r="F39" s="1173">
        <f>MKC②!H174</f>
        <v>0</v>
      </c>
      <c r="G39" s="1173">
        <f>MKC②!I174</f>
        <v>0</v>
      </c>
      <c r="H39" s="1173">
        <f>MKC②!J174</f>
        <v>0</v>
      </c>
      <c r="I39" s="1173">
        <f>MKC②!K174</f>
        <v>0</v>
      </c>
      <c r="J39" s="1173">
        <f>MKC②!L174</f>
        <v>0</v>
      </c>
      <c r="K39" s="1173">
        <f>MKC②!M174</f>
        <v>0</v>
      </c>
      <c r="L39" s="1173">
        <f>MKC②!N174</f>
        <v>0</v>
      </c>
      <c r="M39" s="1173">
        <f>MKC②!O174</f>
        <v>0</v>
      </c>
      <c r="N39" s="1173">
        <f>MKC②!P174</f>
        <v>0</v>
      </c>
      <c r="O39" s="1173">
        <f>MKC②!Q174</f>
        <v>0</v>
      </c>
      <c r="P39" s="1173">
        <f>MKC②!R174</f>
        <v>0</v>
      </c>
      <c r="Q39" s="1173">
        <f>MKC②!S174</f>
        <v>0</v>
      </c>
      <c r="R39" s="1173">
        <f>MKC②!T174</f>
        <v>0</v>
      </c>
      <c r="S39" s="1173">
        <f>MKC②!U174</f>
        <v>0</v>
      </c>
      <c r="T39" s="1173">
        <f>MKC②!V174</f>
        <v>0</v>
      </c>
      <c r="U39" s="1173">
        <f>MKC②!W174</f>
        <v>0</v>
      </c>
      <c r="V39" s="1173">
        <f>MKC②!X174</f>
        <v>0</v>
      </c>
      <c r="W39" s="1173">
        <f>MKC②!Y174</f>
        <v>0</v>
      </c>
      <c r="X39" s="1173">
        <f>MKC②!Z174</f>
        <v>0</v>
      </c>
      <c r="Y39" s="1173">
        <f>MKC②!AA174</f>
        <v>0</v>
      </c>
      <c r="Z39" s="1173">
        <f>MKC②!AB174</f>
        <v>0</v>
      </c>
      <c r="AA39" s="1173">
        <f>MKC②!AC174</f>
        <v>0</v>
      </c>
      <c r="AB39" s="1173">
        <f>MKC②!AD174</f>
        <v>0</v>
      </c>
      <c r="AC39" s="1173">
        <f>MKC②!AE174</f>
        <v>0</v>
      </c>
      <c r="AD39" s="1173">
        <f>MKC②!AF174</f>
        <v>0</v>
      </c>
      <c r="AE39" s="1173">
        <f>MKC②!AG174</f>
        <v>0</v>
      </c>
      <c r="AF39" s="1173">
        <f>MKC②!AH174</f>
        <v>0</v>
      </c>
      <c r="AG39" s="1173">
        <f>MKC②!AI174</f>
        <v>0</v>
      </c>
      <c r="AH39" s="1173">
        <f>MKC②!AJ174</f>
        <v>0</v>
      </c>
      <c r="AI39" s="1173">
        <f>MKC②!AK174</f>
        <v>0</v>
      </c>
      <c r="AJ39" s="1173">
        <f>MKC②!AL174</f>
        <v>0</v>
      </c>
      <c r="AK39" s="1149"/>
      <c r="AL39" s="1150"/>
      <c r="AM39" s="1151"/>
      <c r="AN39" s="1152"/>
    </row>
    <row r="40" spans="1:40" ht="35.1" customHeight="1">
      <c r="A40" s="1667"/>
      <c r="B40" s="1671"/>
      <c r="C40" s="1672"/>
      <c r="D40" s="1166"/>
      <c r="E40" s="1154" t="s">
        <v>433</v>
      </c>
      <c r="F40" s="1155">
        <f>MKC②!H175</f>
        <v>0</v>
      </c>
      <c r="G40" s="1155">
        <f>MKC②!I175</f>
        <v>0</v>
      </c>
      <c r="H40" s="1155">
        <f>MKC②!J175</f>
        <v>0</v>
      </c>
      <c r="I40" s="1155">
        <f>MKC②!K175</f>
        <v>0</v>
      </c>
      <c r="J40" s="1155">
        <f>MKC②!L175</f>
        <v>0</v>
      </c>
      <c r="K40" s="1155">
        <f>MKC②!M175</f>
        <v>-2</v>
      </c>
      <c r="L40" s="1155">
        <f>MKC②!N175</f>
        <v>-9</v>
      </c>
      <c r="M40" s="1155">
        <f>MKC②!O175</f>
        <v>0</v>
      </c>
      <c r="N40" s="1155">
        <f>MKC②!P175</f>
        <v>0</v>
      </c>
      <c r="O40" s="1155">
        <f>MKC②!Q175</f>
        <v>0</v>
      </c>
      <c r="P40" s="1155">
        <f>MKC②!R175</f>
        <v>0</v>
      </c>
      <c r="Q40" s="1155">
        <f>MKC②!S175</f>
        <v>0</v>
      </c>
      <c r="R40" s="1155">
        <f>MKC②!T175</f>
        <v>-6</v>
      </c>
      <c r="S40" s="1155">
        <f>MKC②!U175</f>
        <v>0</v>
      </c>
      <c r="T40" s="1155">
        <f>MKC②!V175</f>
        <v>0</v>
      </c>
      <c r="U40" s="1155">
        <f>MKC②!W175</f>
        <v>-12</v>
      </c>
      <c r="V40" s="1155">
        <f>MKC②!X175</f>
        <v>0</v>
      </c>
      <c r="W40" s="1155">
        <f>MKC②!Y175</f>
        <v>-1</v>
      </c>
      <c r="X40" s="1155">
        <f>MKC②!Z175</f>
        <v>0</v>
      </c>
      <c r="Y40" s="1155">
        <f>MKC②!AA175</f>
        <v>0</v>
      </c>
      <c r="Z40" s="1155">
        <f>MKC②!AB175</f>
        <v>0</v>
      </c>
      <c r="AA40" s="1155">
        <f>MKC②!AC175</f>
        <v>0</v>
      </c>
      <c r="AB40" s="1155">
        <f>MKC②!AD175</f>
        <v>0</v>
      </c>
      <c r="AC40" s="1155">
        <f>MKC②!AE175</f>
        <v>0</v>
      </c>
      <c r="AD40" s="1155">
        <f>MKC②!AF175</f>
        <v>0</v>
      </c>
      <c r="AE40" s="1155">
        <f>MKC②!AG175</f>
        <v>0</v>
      </c>
      <c r="AF40" s="1155">
        <f>MKC②!AH175</f>
        <v>0</v>
      </c>
      <c r="AG40" s="1155">
        <f>MKC②!AI175</f>
        <v>0</v>
      </c>
      <c r="AH40" s="1155">
        <f>MKC②!AJ175</f>
        <v>0</v>
      </c>
      <c r="AI40" s="1155">
        <f>MKC②!AK175</f>
        <v>0</v>
      </c>
      <c r="AJ40" s="1155">
        <f>MKC②!AL175</f>
        <v>0</v>
      </c>
      <c r="AK40" s="1156">
        <f>AJ40</f>
        <v>0</v>
      </c>
      <c r="AL40" s="1157">
        <f>AK40-AL39</f>
        <v>0</v>
      </c>
      <c r="AM40" s="1158">
        <f>AL40-AM39</f>
        <v>0</v>
      </c>
    </row>
    <row r="41" spans="1:40" ht="35.1" customHeight="1">
      <c r="A41" s="1667"/>
      <c r="B41" s="1671"/>
      <c r="C41" s="1672"/>
      <c r="D41" s="1159"/>
      <c r="E41" s="1154" t="s">
        <v>434</v>
      </c>
      <c r="F41" s="1160">
        <f>MKC②!H176</f>
        <v>203</v>
      </c>
      <c r="G41" s="1160">
        <f>MKC②!I176</f>
        <v>203</v>
      </c>
      <c r="H41" s="1160">
        <f>MKC②!J176</f>
        <v>203</v>
      </c>
      <c r="I41" s="1160">
        <f>MKC②!K176</f>
        <v>203</v>
      </c>
      <c r="J41" s="1160">
        <f>MKC②!L176</f>
        <v>203</v>
      </c>
      <c r="K41" s="1160">
        <f>MKC②!M176</f>
        <v>201</v>
      </c>
      <c r="L41" s="1160">
        <f>MKC②!N176</f>
        <v>93</v>
      </c>
      <c r="M41" s="1160">
        <f>MKC②!O176</f>
        <v>93</v>
      </c>
      <c r="N41" s="1160">
        <f>MKC②!P176</f>
        <v>93</v>
      </c>
      <c r="O41" s="1160">
        <f>MKC②!Q176</f>
        <v>93</v>
      </c>
      <c r="P41" s="1160">
        <f>MKC②!R176</f>
        <v>202</v>
      </c>
      <c r="Q41" s="1160">
        <f>MKC②!S176</f>
        <v>94</v>
      </c>
      <c r="R41" s="1160">
        <f>MKC②!T176</f>
        <v>196</v>
      </c>
      <c r="S41" s="1160">
        <f>MKC②!U176</f>
        <v>196</v>
      </c>
      <c r="T41" s="1160">
        <f>MKC②!V176</f>
        <v>304</v>
      </c>
      <c r="U41" s="1160">
        <f>MKC②!W176</f>
        <v>292</v>
      </c>
      <c r="V41" s="1160">
        <f>MKC②!X176</f>
        <v>292</v>
      </c>
      <c r="W41" s="1160">
        <f>MKC②!Y176</f>
        <v>183</v>
      </c>
      <c r="X41" s="1160">
        <f>MKC②!Z176</f>
        <v>291</v>
      </c>
      <c r="Y41" s="1160">
        <f>MKC②!AA176</f>
        <v>183</v>
      </c>
      <c r="Z41" s="1160">
        <f>MKC②!AB176</f>
        <v>291</v>
      </c>
      <c r="AA41" s="1160">
        <f>MKC②!AC176</f>
        <v>291</v>
      </c>
      <c r="AB41" s="1160">
        <f>MKC②!AD176</f>
        <v>291</v>
      </c>
      <c r="AC41" s="1160">
        <f>MKC②!AE176</f>
        <v>291</v>
      </c>
      <c r="AD41" s="1160">
        <f>MKC②!AF176</f>
        <v>291</v>
      </c>
      <c r="AE41" s="1160">
        <f>MKC②!AG176</f>
        <v>291</v>
      </c>
      <c r="AF41" s="1160">
        <f>MKC②!AH176</f>
        <v>291</v>
      </c>
      <c r="AG41" s="1160">
        <f>MKC②!AI176</f>
        <v>291</v>
      </c>
      <c r="AH41" s="1160">
        <f>MKC②!AJ176</f>
        <v>291</v>
      </c>
      <c r="AI41" s="1160">
        <f>MKC②!AK176</f>
        <v>291</v>
      </c>
      <c r="AJ41" s="1160">
        <f>MKC②!AL176</f>
        <v>291</v>
      </c>
      <c r="AK41" s="1161">
        <f>SUM(F41:AI41)</f>
        <v>6731</v>
      </c>
      <c r="AL41" s="1162">
        <f>[8]仕上ｼﾐｭﾚｰｼｮﾝ!BP51</f>
        <v>0</v>
      </c>
      <c r="AM41" s="1163"/>
    </row>
    <row r="42" spans="1:40" ht="35.1" customHeight="1">
      <c r="A42" s="1667"/>
      <c r="B42" s="1671"/>
      <c r="C42" s="1672"/>
      <c r="D42" s="1164"/>
      <c r="E42" s="1154" t="s">
        <v>435</v>
      </c>
      <c r="F42" s="1160">
        <f>MKC②!H177</f>
        <v>108</v>
      </c>
      <c r="G42" s="1160">
        <f>MKC②!I177</f>
        <v>108</v>
      </c>
      <c r="H42" s="1160">
        <f>MKC②!J177</f>
        <v>108</v>
      </c>
      <c r="I42" s="1160">
        <f>MKC②!K177</f>
        <v>108</v>
      </c>
      <c r="J42" s="1160">
        <f>MKC②!L177</f>
        <v>108</v>
      </c>
      <c r="K42" s="1160">
        <f>MKC②!M177</f>
        <v>216</v>
      </c>
      <c r="L42" s="1160">
        <f>MKC②!N177</f>
        <v>324</v>
      </c>
      <c r="M42" s="1160">
        <f>MKC②!O177</f>
        <v>324</v>
      </c>
      <c r="N42" s="1160">
        <f>MKC②!P177</f>
        <v>324</v>
      </c>
      <c r="O42" s="1160">
        <f>MKC②!Q177</f>
        <v>324</v>
      </c>
      <c r="P42" s="1160">
        <f>MKC②!R177</f>
        <v>215</v>
      </c>
      <c r="Q42" s="1160">
        <f>MKC②!S177</f>
        <v>323</v>
      </c>
      <c r="R42" s="1160">
        <f>MKC②!T177</f>
        <v>323</v>
      </c>
      <c r="S42" s="1160">
        <f>MKC②!U177</f>
        <v>431</v>
      </c>
      <c r="T42" s="1160">
        <f>MKC②!V177</f>
        <v>323</v>
      </c>
      <c r="U42" s="1160">
        <f>MKC②!W177</f>
        <v>323</v>
      </c>
      <c r="V42" s="1160">
        <f>MKC②!X177</f>
        <v>323</v>
      </c>
      <c r="W42" s="1160">
        <f>MKC②!Y177</f>
        <v>323</v>
      </c>
      <c r="X42" s="1160">
        <f>MKC②!Z177</f>
        <v>215</v>
      </c>
      <c r="Y42" s="1160">
        <f>MKC②!AA177</f>
        <v>215</v>
      </c>
      <c r="Z42" s="1160">
        <f>MKC②!AB177</f>
        <v>107</v>
      </c>
      <c r="AA42" s="1160">
        <f>MKC②!AC177</f>
        <v>215</v>
      </c>
      <c r="AB42" s="1160">
        <f>MKC②!AD177</f>
        <v>215</v>
      </c>
      <c r="AC42" s="1160">
        <f>MKC②!AE177</f>
        <v>215</v>
      </c>
      <c r="AD42" s="1160">
        <f>MKC②!AF177</f>
        <v>107</v>
      </c>
      <c r="AE42" s="1160">
        <f>MKC②!AG177</f>
        <v>215</v>
      </c>
      <c r="AF42" s="1160">
        <f>MKC②!AH177</f>
        <v>215</v>
      </c>
      <c r="AG42" s="1160">
        <f>MKC②!AI177</f>
        <v>215</v>
      </c>
      <c r="AH42" s="1160">
        <f>MKC②!AJ177</f>
        <v>215</v>
      </c>
      <c r="AI42" s="1160">
        <f>MKC②!AK177</f>
        <v>215</v>
      </c>
      <c r="AJ42" s="1160">
        <f>MKC②!AL177</f>
        <v>215</v>
      </c>
      <c r="AK42" s="1161">
        <f>SUM(F42:AI42)</f>
        <v>7000</v>
      </c>
      <c r="AL42" s="1165"/>
      <c r="AM42" s="1163"/>
    </row>
    <row r="43" spans="1:40" ht="35.1" customHeight="1">
      <c r="A43" s="1667"/>
      <c r="B43" s="1671"/>
      <c r="C43" s="1672"/>
      <c r="D43" s="1159"/>
      <c r="E43" s="1154" t="s">
        <v>436</v>
      </c>
      <c r="F43" s="1160">
        <f>MKC②!H178</f>
        <v>1087</v>
      </c>
      <c r="G43" s="1160">
        <f>MKC②!I178</f>
        <v>1087</v>
      </c>
      <c r="H43" s="1160">
        <f>MKC②!J178</f>
        <v>1087</v>
      </c>
      <c r="I43" s="1160">
        <f>MKC②!K178</f>
        <v>1087</v>
      </c>
      <c r="J43" s="1160">
        <f>MKC②!L178</f>
        <v>1087</v>
      </c>
      <c r="K43" s="1160">
        <f>MKC②!M178</f>
        <v>979</v>
      </c>
      <c r="L43" s="1160">
        <f>MKC②!N178</f>
        <v>862</v>
      </c>
      <c r="M43" s="1160">
        <f>MKC②!O178</f>
        <v>862</v>
      </c>
      <c r="N43" s="1160">
        <f>MKC②!P178</f>
        <v>862</v>
      </c>
      <c r="O43" s="1160">
        <f>MKC②!Q178</f>
        <v>862</v>
      </c>
      <c r="P43" s="1160">
        <f>MKC②!R178</f>
        <v>862</v>
      </c>
      <c r="Q43" s="1160">
        <f>MKC②!S178</f>
        <v>754</v>
      </c>
      <c r="R43" s="1160">
        <f>MKC②!T178</f>
        <v>646</v>
      </c>
      <c r="S43" s="1160">
        <f>MKC②!U178</f>
        <v>538</v>
      </c>
      <c r="T43" s="1160">
        <f>MKC②!V178</f>
        <v>538</v>
      </c>
      <c r="U43" s="1160">
        <f>MKC②!W178</f>
        <v>538</v>
      </c>
      <c r="V43" s="1160">
        <f>MKC②!X178</f>
        <v>538</v>
      </c>
      <c r="W43" s="1160">
        <f>MKC②!Y178</f>
        <v>538</v>
      </c>
      <c r="X43" s="1160">
        <f>MKC②!Z178</f>
        <v>538</v>
      </c>
      <c r="Y43" s="1160">
        <f>MKC②!AA178</f>
        <v>538</v>
      </c>
      <c r="Z43" s="1160">
        <f>MKC②!AB178</f>
        <v>538</v>
      </c>
      <c r="AA43" s="1160">
        <f>MKC②!AC178</f>
        <v>430</v>
      </c>
      <c r="AB43" s="1160">
        <f>MKC②!AD178</f>
        <v>430</v>
      </c>
      <c r="AC43" s="1160">
        <f>MKC②!AE178</f>
        <v>430</v>
      </c>
      <c r="AD43" s="1160">
        <f>MKC②!AF178</f>
        <v>430</v>
      </c>
      <c r="AE43" s="1160">
        <f>MKC②!AG178</f>
        <v>322</v>
      </c>
      <c r="AF43" s="1160">
        <f>MKC②!AH178</f>
        <v>322</v>
      </c>
      <c r="AG43" s="1160">
        <f>MKC②!AI178</f>
        <v>322</v>
      </c>
      <c r="AH43" s="1160">
        <f>MKC②!AJ178</f>
        <v>322</v>
      </c>
      <c r="AI43" s="1160">
        <f>MKC②!AK178</f>
        <v>322</v>
      </c>
      <c r="AJ43" s="1160">
        <f>MKC②!AL178</f>
        <v>322</v>
      </c>
      <c r="AK43" s="1161">
        <f>SUM(F43:AI43)</f>
        <v>19758</v>
      </c>
      <c r="AL43" s="1165"/>
      <c r="AM43" s="1163"/>
    </row>
    <row r="44" spans="1:40" ht="35.1" customHeight="1">
      <c r="A44" s="1667"/>
      <c r="B44" s="1671"/>
      <c r="C44" s="1672"/>
      <c r="D44" s="1164"/>
      <c r="E44" s="1154" t="s">
        <v>437</v>
      </c>
      <c r="F44" s="1160">
        <f>MKC②!H179</f>
        <v>0</v>
      </c>
      <c r="G44" s="1160">
        <f>MKC②!I179</f>
        <v>0</v>
      </c>
      <c r="H44" s="1160">
        <f>MKC②!J179</f>
        <v>0</v>
      </c>
      <c r="I44" s="1160">
        <f>MKC②!K179</f>
        <v>0</v>
      </c>
      <c r="J44" s="1160">
        <f>MKC②!L179</f>
        <v>0</v>
      </c>
      <c r="K44" s="1160">
        <f>MKC②!M179</f>
        <v>-2</v>
      </c>
      <c r="L44" s="1160">
        <f>MKC②!N179</f>
        <v>-11</v>
      </c>
      <c r="M44" s="1160">
        <f>MKC②!O179</f>
        <v>-11</v>
      </c>
      <c r="N44" s="1160">
        <f>MKC②!P179</f>
        <v>-11</v>
      </c>
      <c r="O44" s="1160">
        <f>MKC②!Q179</f>
        <v>-11</v>
      </c>
      <c r="P44" s="1160">
        <f>MKC②!R179</f>
        <v>-11</v>
      </c>
      <c r="Q44" s="1160">
        <f>MKC②!S179</f>
        <v>-11</v>
      </c>
      <c r="R44" s="1160">
        <f>MKC②!T179</f>
        <v>-17</v>
      </c>
      <c r="S44" s="1160">
        <f>MKC②!U179</f>
        <v>-17</v>
      </c>
      <c r="T44" s="1160">
        <f>MKC②!V179</f>
        <v>-17</v>
      </c>
      <c r="U44" s="1160">
        <f>MKC②!W179</f>
        <v>-29</v>
      </c>
      <c r="V44" s="1160">
        <f>MKC②!X179</f>
        <v>-29</v>
      </c>
      <c r="W44" s="1160">
        <f>MKC②!Y179</f>
        <v>-30</v>
      </c>
      <c r="X44" s="1160">
        <f>MKC②!Z179</f>
        <v>-30</v>
      </c>
      <c r="Y44" s="1160">
        <f>MKC②!AA179</f>
        <v>-30</v>
      </c>
      <c r="Z44" s="1160">
        <f>MKC②!AB179</f>
        <v>-30</v>
      </c>
      <c r="AA44" s="1160">
        <f>MKC②!AC179</f>
        <v>-30</v>
      </c>
      <c r="AB44" s="1160">
        <f>MKC②!AD179</f>
        <v>-30</v>
      </c>
      <c r="AC44" s="1160">
        <f>MKC②!AE179</f>
        <v>-30</v>
      </c>
      <c r="AD44" s="1160">
        <f>MKC②!AF179</f>
        <v>-30</v>
      </c>
      <c r="AE44" s="1160">
        <f>MKC②!AG179</f>
        <v>-30</v>
      </c>
      <c r="AF44" s="1160">
        <f>MKC②!AH179</f>
        <v>-30</v>
      </c>
      <c r="AG44" s="1160">
        <f>MKC②!AI179</f>
        <v>-30</v>
      </c>
      <c r="AH44" s="1160">
        <f>MKC②!AJ179</f>
        <v>-30</v>
      </c>
      <c r="AI44" s="1160">
        <f>MKC②!AK179</f>
        <v>-30</v>
      </c>
      <c r="AJ44" s="1160">
        <f>MKC②!AL179</f>
        <v>-30</v>
      </c>
      <c r="AK44" s="1161">
        <f>SUM(F44:AI44)</f>
        <v>-567</v>
      </c>
      <c r="AL44" s="1165"/>
      <c r="AM44" s="1163"/>
    </row>
    <row r="45" spans="1:40" ht="35.1" customHeight="1" thickBot="1">
      <c r="A45" s="1668"/>
      <c r="B45" s="1673"/>
      <c r="C45" s="1674"/>
      <c r="D45" s="1174"/>
      <c r="E45" s="1175" t="s">
        <v>438</v>
      </c>
      <c r="F45" s="1176">
        <f>MKC②!H180</f>
        <v>0</v>
      </c>
      <c r="G45" s="1176">
        <f>MKC②!I180</f>
        <v>0</v>
      </c>
      <c r="H45" s="1176">
        <f>MKC②!J180</f>
        <v>0</v>
      </c>
      <c r="I45" s="1176">
        <f>MKC②!K180</f>
        <v>0</v>
      </c>
      <c r="J45" s="1176">
        <f>MKC②!L180</f>
        <v>0</v>
      </c>
      <c r="K45" s="1176">
        <f>MKC②!M180</f>
        <v>24</v>
      </c>
      <c r="L45" s="1176">
        <f>MKC②!N180</f>
        <v>24</v>
      </c>
      <c r="M45" s="1176">
        <f>MKC②!O180</f>
        <v>24</v>
      </c>
      <c r="N45" s="1176">
        <f>MKC②!P180</f>
        <v>0</v>
      </c>
      <c r="O45" s="1176">
        <f>MKC②!Q180</f>
        <v>0</v>
      </c>
      <c r="P45" s="1176">
        <f>MKC②!R180</f>
        <v>24</v>
      </c>
      <c r="Q45" s="1176">
        <f>MKC②!S180</f>
        <v>24</v>
      </c>
      <c r="R45" s="1176">
        <f>MKC②!T180</f>
        <v>24</v>
      </c>
      <c r="S45" s="1176">
        <f>MKC②!U180</f>
        <v>24</v>
      </c>
      <c r="T45" s="1176">
        <f>MKC②!V180</f>
        <v>24</v>
      </c>
      <c r="U45" s="1176">
        <f>MKC②!W180</f>
        <v>0</v>
      </c>
      <c r="V45" s="1176">
        <f>MKC②!X180</f>
        <v>0</v>
      </c>
      <c r="W45" s="1176">
        <f>MKC②!Y180</f>
        <v>24</v>
      </c>
      <c r="X45" s="1176">
        <f>MKC②!Z180</f>
        <v>24</v>
      </c>
      <c r="Y45" s="1176">
        <f>MKC②!AA180</f>
        <v>24</v>
      </c>
      <c r="Z45" s="1176">
        <f>MKC②!AB180</f>
        <v>24</v>
      </c>
      <c r="AA45" s="1176">
        <f>MKC②!AC180</f>
        <v>24</v>
      </c>
      <c r="AB45" s="1176">
        <f>MKC②!AD180</f>
        <v>0</v>
      </c>
      <c r="AC45" s="1176">
        <f>MKC②!AE180</f>
        <v>0</v>
      </c>
      <c r="AD45" s="1176">
        <f>MKC②!AF180</f>
        <v>24</v>
      </c>
      <c r="AE45" s="1176">
        <f>MKC②!AG180</f>
        <v>24</v>
      </c>
      <c r="AF45" s="1176">
        <f>MKC②!AH180</f>
        <v>24</v>
      </c>
      <c r="AG45" s="1176">
        <f>MKC②!AI180</f>
        <v>24</v>
      </c>
      <c r="AH45" s="1176">
        <f>MKC②!AJ180</f>
        <v>0</v>
      </c>
      <c r="AI45" s="1176">
        <f>MKC②!AK180</f>
        <v>0</v>
      </c>
      <c r="AJ45" s="1176">
        <f>MKC②!AL180</f>
        <v>0</v>
      </c>
      <c r="AK45" s="1170"/>
      <c r="AL45" s="1171"/>
      <c r="AM45" s="1172"/>
    </row>
    <row r="46" spans="1:40" ht="35.1" customHeight="1">
      <c r="A46" s="1666">
        <v>7</v>
      </c>
      <c r="B46" s="1669" t="s">
        <v>444</v>
      </c>
      <c r="C46" s="1670"/>
      <c r="D46" s="1146"/>
      <c r="E46" s="1147" t="s">
        <v>432</v>
      </c>
      <c r="F46" s="1173">
        <f>MKR!H153</f>
        <v>0</v>
      </c>
      <c r="G46" s="1173">
        <f>MKR!I153</f>
        <v>0</v>
      </c>
      <c r="H46" s="1173">
        <f>MKR!J153</f>
        <v>0</v>
      </c>
      <c r="I46" s="1173">
        <f>MKR!K153</f>
        <v>0</v>
      </c>
      <c r="J46" s="1173">
        <f>MKR!L153</f>
        <v>0</v>
      </c>
      <c r="K46" s="1173">
        <f>MKR!M153</f>
        <v>0</v>
      </c>
      <c r="L46" s="1173">
        <f>MKR!N153</f>
        <v>0</v>
      </c>
      <c r="M46" s="1173">
        <f>MKR!O153</f>
        <v>0</v>
      </c>
      <c r="N46" s="1173">
        <f>MKR!P153</f>
        <v>0</v>
      </c>
      <c r="O46" s="1173">
        <f>MKR!Q153</f>
        <v>0</v>
      </c>
      <c r="P46" s="1173">
        <f>MKR!R153</f>
        <v>0</v>
      </c>
      <c r="Q46" s="1173">
        <f>MKR!S153</f>
        <v>0</v>
      </c>
      <c r="R46" s="1173">
        <f>MKR!T153</f>
        <v>0</v>
      </c>
      <c r="S46" s="1173">
        <f>MKR!U153</f>
        <v>0</v>
      </c>
      <c r="T46" s="1173">
        <f>MKR!V153</f>
        <v>60</v>
      </c>
      <c r="U46" s="1173">
        <f>MKR!W153</f>
        <v>0</v>
      </c>
      <c r="V46" s="1173">
        <f>MKR!X153</f>
        <v>0</v>
      </c>
      <c r="W46" s="1173">
        <f>MKR!Y153</f>
        <v>60</v>
      </c>
      <c r="X46" s="1173">
        <f>MKR!Z153</f>
        <v>60</v>
      </c>
      <c r="Y46" s="1173">
        <f>MKR!AA153</f>
        <v>60</v>
      </c>
      <c r="Z46" s="1173">
        <f>MKR!AB153</f>
        <v>60</v>
      </c>
      <c r="AA46" s="1173">
        <f>MKR!AC153</f>
        <v>0</v>
      </c>
      <c r="AB46" s="1173">
        <f>MKR!AD153</f>
        <v>0</v>
      </c>
      <c r="AC46" s="1173">
        <f>MKR!AE153</f>
        <v>0</v>
      </c>
      <c r="AD46" s="1173">
        <f>MKR!AF153</f>
        <v>0</v>
      </c>
      <c r="AE46" s="1173">
        <f>MKR!AG153</f>
        <v>0</v>
      </c>
      <c r="AF46" s="1173">
        <f>MKR!AH153</f>
        <v>0</v>
      </c>
      <c r="AG46" s="1173">
        <f>MKR!AI153</f>
        <v>0</v>
      </c>
      <c r="AH46" s="1173">
        <f>MKR!AJ153</f>
        <v>0</v>
      </c>
      <c r="AI46" s="1173">
        <f>MKR!AK153</f>
        <v>0</v>
      </c>
      <c r="AJ46" s="1173">
        <f>MKR!AL153</f>
        <v>0</v>
      </c>
      <c r="AK46" s="1149"/>
      <c r="AL46" s="1150"/>
      <c r="AM46" s="1151"/>
    </row>
    <row r="47" spans="1:40" ht="35.1" customHeight="1">
      <c r="A47" s="1667"/>
      <c r="B47" s="1671"/>
      <c r="C47" s="1672"/>
      <c r="D47" s="1166"/>
      <c r="E47" s="1154" t="s">
        <v>433</v>
      </c>
      <c r="F47" s="1155">
        <f>MKR!H154</f>
        <v>0</v>
      </c>
      <c r="G47" s="1155">
        <f>MKR!I154</f>
        <v>0</v>
      </c>
      <c r="H47" s="1155">
        <f>MKR!J154</f>
        <v>0</v>
      </c>
      <c r="I47" s="1155">
        <f>MKR!K154</f>
        <v>0</v>
      </c>
      <c r="J47" s="1155">
        <f>MKR!L154</f>
        <v>0</v>
      </c>
      <c r="K47" s="1155">
        <f>MKR!M154</f>
        <v>0</v>
      </c>
      <c r="L47" s="1155">
        <f>MKR!N154</f>
        <v>0</v>
      </c>
      <c r="M47" s="1155">
        <f>MKR!O154</f>
        <v>0</v>
      </c>
      <c r="N47" s="1155">
        <f>MKR!P154</f>
        <v>0</v>
      </c>
      <c r="O47" s="1155">
        <f>MKR!Q154</f>
        <v>0</v>
      </c>
      <c r="P47" s="1155">
        <f>MKR!R154</f>
        <v>0</v>
      </c>
      <c r="Q47" s="1155">
        <f>MKR!S154</f>
        <v>0</v>
      </c>
      <c r="R47" s="1155">
        <f>MKR!T154</f>
        <v>0</v>
      </c>
      <c r="S47" s="1155">
        <f>MKR!U154</f>
        <v>0</v>
      </c>
      <c r="T47" s="1155">
        <f>MKR!V154</f>
        <v>0</v>
      </c>
      <c r="U47" s="1155">
        <f>MKR!W154</f>
        <v>0</v>
      </c>
      <c r="V47" s="1155">
        <f>MKR!X154</f>
        <v>0</v>
      </c>
      <c r="W47" s="1155">
        <f>MKR!Y154</f>
        <v>0</v>
      </c>
      <c r="X47" s="1155">
        <f>MKR!Z154</f>
        <v>60</v>
      </c>
      <c r="Y47" s="1155">
        <f>MKR!AA154</f>
        <v>0</v>
      </c>
      <c r="Z47" s="1155">
        <f>MKR!AB154</f>
        <v>0</v>
      </c>
      <c r="AA47" s="1155">
        <f>MKR!AC154</f>
        <v>0</v>
      </c>
      <c r="AB47" s="1155">
        <f>MKR!AD154</f>
        <v>0</v>
      </c>
      <c r="AC47" s="1155">
        <f>MKR!AE154</f>
        <v>0</v>
      </c>
      <c r="AD47" s="1155">
        <f>MKR!AF154</f>
        <v>0</v>
      </c>
      <c r="AE47" s="1155">
        <f>MKR!AG154</f>
        <v>0</v>
      </c>
      <c r="AF47" s="1155">
        <f>MKR!AH154</f>
        <v>0</v>
      </c>
      <c r="AG47" s="1155">
        <f>MKR!AI154</f>
        <v>0</v>
      </c>
      <c r="AH47" s="1155">
        <f>MKR!AJ154</f>
        <v>0</v>
      </c>
      <c r="AI47" s="1155">
        <f>MKR!AK154</f>
        <v>0</v>
      </c>
      <c r="AJ47" s="1155">
        <f>MKR!AL154</f>
        <v>0</v>
      </c>
      <c r="AK47" s="1156">
        <f>AJ47</f>
        <v>0</v>
      </c>
      <c r="AL47" s="1157">
        <f>AK47-AL46</f>
        <v>0</v>
      </c>
      <c r="AM47" s="1158">
        <f>AL47-AM46</f>
        <v>0</v>
      </c>
    </row>
    <row r="48" spans="1:40" ht="35.1" customHeight="1">
      <c r="A48" s="1667"/>
      <c r="B48" s="1671"/>
      <c r="C48" s="1672"/>
      <c r="D48" s="1159"/>
      <c r="E48" s="1154" t="s">
        <v>434</v>
      </c>
      <c r="F48" s="1160">
        <f>MKR!H155</f>
        <v>0</v>
      </c>
      <c r="G48" s="1160">
        <f>MKR!I155</f>
        <v>0</v>
      </c>
      <c r="H48" s="1160">
        <f>MKR!J155</f>
        <v>0</v>
      </c>
      <c r="I48" s="1160">
        <f>MKR!K155</f>
        <v>0</v>
      </c>
      <c r="J48" s="1160">
        <f>MKR!L155</f>
        <v>0</v>
      </c>
      <c r="K48" s="1160">
        <f>MKR!M155</f>
        <v>0</v>
      </c>
      <c r="L48" s="1160">
        <f>MKR!N155</f>
        <v>0</v>
      </c>
      <c r="M48" s="1160">
        <f>MKR!O155</f>
        <v>0</v>
      </c>
      <c r="N48" s="1160">
        <f>MKR!P155</f>
        <v>0</v>
      </c>
      <c r="O48" s="1160">
        <f>MKR!Q155</f>
        <v>0</v>
      </c>
      <c r="P48" s="1160">
        <f>MKR!R155</f>
        <v>0</v>
      </c>
      <c r="Q48" s="1160">
        <f>MKR!S155</f>
        <v>0</v>
      </c>
      <c r="R48" s="1160">
        <f>MKR!T155</f>
        <v>0</v>
      </c>
      <c r="S48" s="1160">
        <f>MKR!U155</f>
        <v>60</v>
      </c>
      <c r="T48" s="1160">
        <f>MKR!V155</f>
        <v>60</v>
      </c>
      <c r="U48" s="1160">
        <f>MKR!W155</f>
        <v>0</v>
      </c>
      <c r="V48" s="1160">
        <f>MKR!X155</f>
        <v>0</v>
      </c>
      <c r="W48" s="1160">
        <f>MKR!Y155</f>
        <v>60</v>
      </c>
      <c r="X48" s="1160">
        <f>MKR!Z155</f>
        <v>120</v>
      </c>
      <c r="Y48" s="1160">
        <f>MKR!AA155</f>
        <v>60</v>
      </c>
      <c r="Z48" s="1160">
        <f>MKR!AB155</f>
        <v>0</v>
      </c>
      <c r="AA48" s="1160">
        <f>MKR!AC155</f>
        <v>0</v>
      </c>
      <c r="AB48" s="1160">
        <f>MKR!AD155</f>
        <v>0</v>
      </c>
      <c r="AC48" s="1160">
        <f>MKR!AE155</f>
        <v>0</v>
      </c>
      <c r="AD48" s="1160">
        <f>MKR!AF155</f>
        <v>0</v>
      </c>
      <c r="AE48" s="1160">
        <f>MKR!AG155</f>
        <v>0</v>
      </c>
      <c r="AF48" s="1160">
        <f>MKR!AH155</f>
        <v>0</v>
      </c>
      <c r="AG48" s="1160">
        <f>MKR!AI155</f>
        <v>0</v>
      </c>
      <c r="AH48" s="1160">
        <f>MKR!AJ155</f>
        <v>0</v>
      </c>
      <c r="AI48" s="1160">
        <f>MKR!AK155</f>
        <v>0</v>
      </c>
      <c r="AJ48" s="1160">
        <f>MKR!AL155</f>
        <v>0</v>
      </c>
      <c r="AK48" s="1161">
        <f>SUM(F48:AI48)</f>
        <v>360</v>
      </c>
      <c r="AL48" s="1162">
        <f>[8]仕上ｼﾐｭﾚｰｼｮﾝ!BP59</f>
        <v>0</v>
      </c>
      <c r="AM48" s="1163"/>
    </row>
    <row r="49" spans="1:39" ht="36.450000000000003" customHeight="1">
      <c r="A49" s="1667"/>
      <c r="B49" s="1671"/>
      <c r="C49" s="1672"/>
      <c r="D49" s="1164"/>
      <c r="E49" s="1154" t="s">
        <v>435</v>
      </c>
      <c r="F49" s="1160">
        <f>MKR!H156</f>
        <v>0</v>
      </c>
      <c r="G49" s="1160">
        <f>MKR!I156</f>
        <v>0</v>
      </c>
      <c r="H49" s="1160">
        <f>MKR!J156</f>
        <v>0</v>
      </c>
      <c r="I49" s="1160">
        <f>MKR!K156</f>
        <v>0</v>
      </c>
      <c r="J49" s="1160">
        <f>MKR!L156</f>
        <v>0</v>
      </c>
      <c r="K49" s="1160">
        <f>MKR!M156</f>
        <v>0</v>
      </c>
      <c r="L49" s="1160">
        <f>MKR!N156</f>
        <v>0</v>
      </c>
      <c r="M49" s="1160">
        <f>MKR!O156</f>
        <v>0</v>
      </c>
      <c r="N49" s="1160">
        <f>MKR!P156</f>
        <v>0</v>
      </c>
      <c r="O49" s="1160">
        <f>MKR!Q156</f>
        <v>0</v>
      </c>
      <c r="P49" s="1160">
        <f>MKR!R156</f>
        <v>0</v>
      </c>
      <c r="Q49" s="1160">
        <f>MKR!S156</f>
        <v>0</v>
      </c>
      <c r="R49" s="1160">
        <f>MKR!T156</f>
        <v>0</v>
      </c>
      <c r="S49" s="1160">
        <f>MKR!U156</f>
        <v>0</v>
      </c>
      <c r="T49" s="1160">
        <f>MKR!V156</f>
        <v>1</v>
      </c>
      <c r="U49" s="1160">
        <f>MKR!W156</f>
        <v>0</v>
      </c>
      <c r="V49" s="1160">
        <f>MKR!X156</f>
        <v>0</v>
      </c>
      <c r="W49" s="1160">
        <f>MKR!Y156</f>
        <v>119</v>
      </c>
      <c r="X49" s="1160">
        <f>MKR!Z156</f>
        <v>60</v>
      </c>
      <c r="Y49" s="1160">
        <f>MKR!AA156</f>
        <v>0</v>
      </c>
      <c r="Z49" s="1160">
        <f>MKR!AB156</f>
        <v>60</v>
      </c>
      <c r="AA49" s="1160">
        <f>MKR!AC156</f>
        <v>60</v>
      </c>
      <c r="AB49" s="1160">
        <f>MKR!AD156</f>
        <v>0</v>
      </c>
      <c r="AC49" s="1160">
        <f>MKR!AE156</f>
        <v>0</v>
      </c>
      <c r="AD49" s="1160">
        <f>MKR!AF156</f>
        <v>0</v>
      </c>
      <c r="AE49" s="1160">
        <f>MKR!AG156</f>
        <v>0</v>
      </c>
      <c r="AF49" s="1160">
        <f>MKR!AH156</f>
        <v>0</v>
      </c>
      <c r="AG49" s="1160">
        <f>MKR!AI156</f>
        <v>0</v>
      </c>
      <c r="AH49" s="1160">
        <f>MKR!AJ156</f>
        <v>0</v>
      </c>
      <c r="AI49" s="1160">
        <f>MKR!AK156</f>
        <v>0</v>
      </c>
      <c r="AJ49" s="1160">
        <f>MKR!AL156</f>
        <v>0</v>
      </c>
      <c r="AK49" s="1161">
        <f>SUM(F49:AI49)</f>
        <v>300</v>
      </c>
      <c r="AL49" s="1165"/>
      <c r="AM49" s="1163"/>
    </row>
    <row r="50" spans="1:39" ht="35.1" customHeight="1">
      <c r="A50" s="1667"/>
      <c r="B50" s="1671"/>
      <c r="C50" s="1672"/>
      <c r="D50" s="1159"/>
      <c r="E50" s="1154" t="s">
        <v>436</v>
      </c>
      <c r="F50" s="1160">
        <f>MKR!H157</f>
        <v>0</v>
      </c>
      <c r="G50" s="1160">
        <f>MKR!I157</f>
        <v>0</v>
      </c>
      <c r="H50" s="1160">
        <f>MKR!J157</f>
        <v>0</v>
      </c>
      <c r="I50" s="1160">
        <f>MKR!K157</f>
        <v>0</v>
      </c>
      <c r="J50" s="1160">
        <f>MKR!L157</f>
        <v>0</v>
      </c>
      <c r="K50" s="1160">
        <f>MKR!M157</f>
        <v>0</v>
      </c>
      <c r="L50" s="1160">
        <f>MKR!N157</f>
        <v>0</v>
      </c>
      <c r="M50" s="1160">
        <f>MKR!O157</f>
        <v>0</v>
      </c>
      <c r="N50" s="1160">
        <f>MKR!P157</f>
        <v>0</v>
      </c>
      <c r="O50" s="1160">
        <f>MKR!Q157</f>
        <v>0</v>
      </c>
      <c r="P50" s="1160">
        <f>MKR!R157</f>
        <v>0</v>
      </c>
      <c r="Q50" s="1160">
        <f>MKR!S157</f>
        <v>0</v>
      </c>
      <c r="R50" s="1160">
        <f>MKR!T157</f>
        <v>0</v>
      </c>
      <c r="S50" s="1160">
        <f>MKR!U157</f>
        <v>0</v>
      </c>
      <c r="T50" s="1160">
        <f>MKR!V157</f>
        <v>0</v>
      </c>
      <c r="U50" s="1160">
        <f>MKR!W157</f>
        <v>0</v>
      </c>
      <c r="V50" s="1160">
        <f>MKR!X157</f>
        <v>0</v>
      </c>
      <c r="W50" s="1160">
        <f>MKR!Y157</f>
        <v>0</v>
      </c>
      <c r="X50" s="1160">
        <f>MKR!Z157</f>
        <v>0</v>
      </c>
      <c r="Y50" s="1160">
        <f>MKR!AA157</f>
        <v>0</v>
      </c>
      <c r="Z50" s="1160">
        <f>MKR!AB157</f>
        <v>0</v>
      </c>
      <c r="AA50" s="1160">
        <f>MKR!AC157</f>
        <v>0</v>
      </c>
      <c r="AB50" s="1160">
        <f>MKR!AD157</f>
        <v>0</v>
      </c>
      <c r="AC50" s="1160">
        <f>MKR!AE157</f>
        <v>0</v>
      </c>
      <c r="AD50" s="1160">
        <f>MKR!AF157</f>
        <v>0</v>
      </c>
      <c r="AE50" s="1160">
        <f>MKR!AG157</f>
        <v>0</v>
      </c>
      <c r="AF50" s="1160">
        <f>MKR!AH157</f>
        <v>0</v>
      </c>
      <c r="AG50" s="1160">
        <f>MKR!AI157</f>
        <v>0</v>
      </c>
      <c r="AH50" s="1160">
        <f>MKR!AJ157</f>
        <v>0</v>
      </c>
      <c r="AI50" s="1160">
        <f>MKR!AK157</f>
        <v>0</v>
      </c>
      <c r="AJ50" s="1160">
        <f>MKR!AL157</f>
        <v>0</v>
      </c>
      <c r="AK50" s="1161">
        <f>SUM(F50:AI50)</f>
        <v>0</v>
      </c>
      <c r="AL50" s="1165"/>
      <c r="AM50" s="1163"/>
    </row>
    <row r="51" spans="1:39" ht="35.1" customHeight="1">
      <c r="A51" s="1667"/>
      <c r="B51" s="1671"/>
      <c r="C51" s="1672"/>
      <c r="D51" s="1164"/>
      <c r="E51" s="1154" t="s">
        <v>437</v>
      </c>
      <c r="F51" s="1160">
        <f>MKR!H158</f>
        <v>0</v>
      </c>
      <c r="G51" s="1160">
        <f>MKR!I158</f>
        <v>0</v>
      </c>
      <c r="H51" s="1160">
        <f>MKR!J158</f>
        <v>0</v>
      </c>
      <c r="I51" s="1160">
        <f>MKR!K158</f>
        <v>0</v>
      </c>
      <c r="J51" s="1160">
        <f>MKR!L158</f>
        <v>0</v>
      </c>
      <c r="K51" s="1160">
        <f>MKR!M158</f>
        <v>0</v>
      </c>
      <c r="L51" s="1160">
        <f>MKR!N158</f>
        <v>0</v>
      </c>
      <c r="M51" s="1160">
        <f>MKR!O158</f>
        <v>0</v>
      </c>
      <c r="N51" s="1160">
        <f>MKR!P158</f>
        <v>0</v>
      </c>
      <c r="O51" s="1160">
        <f>MKR!Q158</f>
        <v>0</v>
      </c>
      <c r="P51" s="1160">
        <f>MKR!R158</f>
        <v>0</v>
      </c>
      <c r="Q51" s="1160">
        <f>MKR!S158</f>
        <v>0</v>
      </c>
      <c r="R51" s="1160">
        <f>MKR!T158</f>
        <v>0</v>
      </c>
      <c r="S51" s="1160">
        <f>MKR!U158</f>
        <v>0</v>
      </c>
      <c r="T51" s="1160">
        <f>MKR!V158</f>
        <v>-1</v>
      </c>
      <c r="U51" s="1160">
        <f>MKR!W158</f>
        <v>-1</v>
      </c>
      <c r="V51" s="1160">
        <f>MKR!X158</f>
        <v>0</v>
      </c>
      <c r="W51" s="1160">
        <f>MKR!Y158</f>
        <v>0</v>
      </c>
      <c r="X51" s="1160">
        <f>MKR!Z158</f>
        <v>0</v>
      </c>
      <c r="Y51" s="1160">
        <f>MKR!AA158</f>
        <v>0</v>
      </c>
      <c r="Z51" s="1160">
        <f>MKR!AB158</f>
        <v>-1</v>
      </c>
      <c r="AA51" s="1160">
        <f>MKR!AC158</f>
        <v>0</v>
      </c>
      <c r="AB51" s="1160">
        <f>MKR!AD158</f>
        <v>0</v>
      </c>
      <c r="AC51" s="1160">
        <f>MKR!AE158</f>
        <v>0</v>
      </c>
      <c r="AD51" s="1160">
        <f>MKR!AF158</f>
        <v>0</v>
      </c>
      <c r="AE51" s="1160">
        <f>MKR!AG158</f>
        <v>0</v>
      </c>
      <c r="AF51" s="1160">
        <f>MKR!AH158</f>
        <v>0</v>
      </c>
      <c r="AG51" s="1160">
        <f>MKR!AI158</f>
        <v>0</v>
      </c>
      <c r="AH51" s="1160">
        <f>MKR!AJ158</f>
        <v>0</v>
      </c>
      <c r="AI51" s="1160">
        <f>MKR!AK158</f>
        <v>0</v>
      </c>
      <c r="AJ51" s="1160">
        <f>MKR!AL158</f>
        <v>0</v>
      </c>
      <c r="AK51" s="1161">
        <f>SUM(F51:AI51)</f>
        <v>-3</v>
      </c>
      <c r="AL51" s="1165"/>
      <c r="AM51" s="1163"/>
    </row>
    <row r="52" spans="1:39" ht="35.1" customHeight="1" thickBot="1">
      <c r="A52" s="1668"/>
      <c r="B52" s="1673"/>
      <c r="C52" s="1674"/>
      <c r="D52" s="1174"/>
      <c r="E52" s="1175" t="s">
        <v>438</v>
      </c>
      <c r="F52" s="1176">
        <f>MKR!H159</f>
        <v>284</v>
      </c>
      <c r="G52" s="1176">
        <f>MKR!I159</f>
        <v>284</v>
      </c>
      <c r="H52" s="1176">
        <f>MKR!J159</f>
        <v>284</v>
      </c>
      <c r="I52" s="1176">
        <f>MKR!K159</f>
        <v>284</v>
      </c>
      <c r="J52" s="1176">
        <f>MKR!L159</f>
        <v>284</v>
      </c>
      <c r="K52" s="1176">
        <f>MKR!M159</f>
        <v>284</v>
      </c>
      <c r="L52" s="1176">
        <f>MKR!N159</f>
        <v>284</v>
      </c>
      <c r="M52" s="1176">
        <f>MKR!O159</f>
        <v>361</v>
      </c>
      <c r="N52" s="1176">
        <f>MKR!P159</f>
        <v>361</v>
      </c>
      <c r="O52" s="1176">
        <f>MKR!Q159</f>
        <v>361</v>
      </c>
      <c r="P52" s="1176">
        <f>MKR!R159</f>
        <v>361</v>
      </c>
      <c r="Q52" s="1176">
        <f>MKR!S159</f>
        <v>361</v>
      </c>
      <c r="R52" s="1176">
        <f>MKR!T159</f>
        <v>361</v>
      </c>
      <c r="S52" s="1176">
        <f>MKR!U159</f>
        <v>361</v>
      </c>
      <c r="T52" s="1176">
        <f>MKR!V159</f>
        <v>359</v>
      </c>
      <c r="U52" s="1176">
        <f>MKR!W159</f>
        <v>358</v>
      </c>
      <c r="V52" s="1176">
        <f>MKR!X159</f>
        <v>358</v>
      </c>
      <c r="W52" s="1176">
        <f>MKR!Y159</f>
        <v>239</v>
      </c>
      <c r="X52" s="1176">
        <f>MKR!Z159</f>
        <v>179</v>
      </c>
      <c r="Y52" s="1176">
        <f>MKR!AA159</f>
        <v>179</v>
      </c>
      <c r="Z52" s="1176">
        <f>MKR!AB159</f>
        <v>118</v>
      </c>
      <c r="AA52" s="1176">
        <f>MKR!AC159</f>
        <v>58</v>
      </c>
      <c r="AB52" s="1176">
        <f>MKR!AD159</f>
        <v>58</v>
      </c>
      <c r="AC52" s="1176">
        <f>MKR!AE159</f>
        <v>58</v>
      </c>
      <c r="AD52" s="1176">
        <f>MKR!AF159</f>
        <v>58</v>
      </c>
      <c r="AE52" s="1176">
        <f>MKR!AG159</f>
        <v>58</v>
      </c>
      <c r="AF52" s="1176">
        <f>MKR!AH159</f>
        <v>58</v>
      </c>
      <c r="AG52" s="1176">
        <f>MKR!AI159</f>
        <v>58</v>
      </c>
      <c r="AH52" s="1176">
        <f>MKR!AJ159</f>
        <v>58</v>
      </c>
      <c r="AI52" s="1176">
        <f>MKR!AK159</f>
        <v>58</v>
      </c>
      <c r="AJ52" s="1176">
        <f>MKR!AL159</f>
        <v>58</v>
      </c>
      <c r="AK52" s="1170"/>
      <c r="AL52" s="1171"/>
      <c r="AM52" s="1172"/>
    </row>
    <row r="53" spans="1:39" ht="35.1" customHeight="1">
      <c r="A53" s="1666">
        <v>8</v>
      </c>
      <c r="B53" s="1669" t="s">
        <v>445</v>
      </c>
      <c r="C53" s="1670"/>
      <c r="D53" s="1146"/>
      <c r="E53" s="1147" t="s">
        <v>432</v>
      </c>
      <c r="F53" s="1173">
        <f>MKR!H160</f>
        <v>77</v>
      </c>
      <c r="G53" s="1173">
        <f>MKR!I160</f>
        <v>77</v>
      </c>
      <c r="H53" s="1173">
        <f>MKR!J160</f>
        <v>77</v>
      </c>
      <c r="I53" s="1173">
        <f>MKR!K160</f>
        <v>77</v>
      </c>
      <c r="J53" s="1173">
        <f>MKR!L160</f>
        <v>77</v>
      </c>
      <c r="K53" s="1173">
        <f>MKR!M160</f>
        <v>77</v>
      </c>
      <c r="L53" s="1173">
        <f>MKR!N160</f>
        <v>77</v>
      </c>
      <c r="M53" s="1173">
        <f>MKR!O160</f>
        <v>0</v>
      </c>
      <c r="N53" s="1173">
        <f>MKR!P160</f>
        <v>0</v>
      </c>
      <c r="O53" s="1173">
        <f>MKR!Q160</f>
        <v>0</v>
      </c>
      <c r="P53" s="1173">
        <f>MKR!R160</f>
        <v>0</v>
      </c>
      <c r="Q53" s="1173">
        <f>MKR!S160</f>
        <v>0</v>
      </c>
      <c r="R53" s="1173">
        <f>MKR!T160</f>
        <v>0</v>
      </c>
      <c r="S53" s="1173">
        <f>MKR!U160</f>
        <v>0</v>
      </c>
      <c r="T53" s="1173">
        <f>MKR!V160</f>
        <v>0</v>
      </c>
      <c r="U53" s="1173">
        <f>MKR!W160</f>
        <v>0</v>
      </c>
      <c r="V53" s="1173">
        <f>MKR!X160</f>
        <v>0</v>
      </c>
      <c r="W53" s="1173">
        <f>MKR!Y160</f>
        <v>0</v>
      </c>
      <c r="X53" s="1173">
        <f>MKR!Z160</f>
        <v>0</v>
      </c>
      <c r="Y53" s="1173">
        <f>MKR!AA160</f>
        <v>0</v>
      </c>
      <c r="Z53" s="1173">
        <f>MKR!AB160</f>
        <v>0</v>
      </c>
      <c r="AA53" s="1173">
        <f>MKR!AC160</f>
        <v>0</v>
      </c>
      <c r="AB53" s="1173">
        <f>MKR!AD160</f>
        <v>0</v>
      </c>
      <c r="AC53" s="1173">
        <f>MKR!AE160</f>
        <v>0</v>
      </c>
      <c r="AD53" s="1173">
        <f>MKR!AF160</f>
        <v>0</v>
      </c>
      <c r="AE53" s="1173">
        <f>MKR!AG160</f>
        <v>0</v>
      </c>
      <c r="AF53" s="1173">
        <f>MKR!AH160</f>
        <v>0</v>
      </c>
      <c r="AG53" s="1173">
        <f>MKR!AI160</f>
        <v>0</v>
      </c>
      <c r="AH53" s="1173">
        <f>MKR!AJ160</f>
        <v>0</v>
      </c>
      <c r="AI53" s="1173">
        <f>MKR!AK160</f>
        <v>0</v>
      </c>
      <c r="AJ53" s="1173">
        <f>MKR!AL160</f>
        <v>0</v>
      </c>
      <c r="AK53" s="1149"/>
      <c r="AL53" s="1150"/>
      <c r="AM53" s="1151"/>
    </row>
    <row r="54" spans="1:39" ht="35.1" customHeight="1">
      <c r="A54" s="1667"/>
      <c r="B54" s="1671"/>
      <c r="C54" s="1672"/>
      <c r="D54" s="1166"/>
      <c r="E54" s="1154" t="s">
        <v>433</v>
      </c>
      <c r="F54" s="1155">
        <f>MKR!H161</f>
        <v>0</v>
      </c>
      <c r="G54" s="1155">
        <f>MKR!I161</f>
        <v>0</v>
      </c>
      <c r="H54" s="1155">
        <f>MKR!J161</f>
        <v>0</v>
      </c>
      <c r="I54" s="1155">
        <f>MKR!K161</f>
        <v>0</v>
      </c>
      <c r="J54" s="1155">
        <f>MKR!L161</f>
        <v>0</v>
      </c>
      <c r="K54" s="1155">
        <f>MKR!M161</f>
        <v>0</v>
      </c>
      <c r="L54" s="1155">
        <f>MKR!N161</f>
        <v>0</v>
      </c>
      <c r="M54" s="1155">
        <f>MKR!O161</f>
        <v>0</v>
      </c>
      <c r="N54" s="1155">
        <f>MKR!P161</f>
        <v>0</v>
      </c>
      <c r="O54" s="1155">
        <f>MKR!Q161</f>
        <v>0</v>
      </c>
      <c r="P54" s="1155">
        <f>MKR!R161</f>
        <v>0</v>
      </c>
      <c r="Q54" s="1155">
        <f>MKR!S161</f>
        <v>0</v>
      </c>
      <c r="R54" s="1155">
        <f>MKR!T161</f>
        <v>0</v>
      </c>
      <c r="S54" s="1155">
        <f>MKR!U161</f>
        <v>0</v>
      </c>
      <c r="T54" s="1155">
        <f>MKR!V161</f>
        <v>0</v>
      </c>
      <c r="U54" s="1155">
        <f>MKR!W161</f>
        <v>0</v>
      </c>
      <c r="V54" s="1155">
        <f>MKR!X161</f>
        <v>0</v>
      </c>
      <c r="W54" s="1155">
        <f>MKR!Y161</f>
        <v>0</v>
      </c>
      <c r="X54" s="1155">
        <f>MKR!Z161</f>
        <v>0</v>
      </c>
      <c r="Y54" s="1155">
        <f>MKR!AA161</f>
        <v>0</v>
      </c>
      <c r="Z54" s="1155">
        <f>MKR!AB161</f>
        <v>0</v>
      </c>
      <c r="AA54" s="1155">
        <f>MKR!AC161</f>
        <v>0</v>
      </c>
      <c r="AB54" s="1155">
        <f>MKR!AD161</f>
        <v>0</v>
      </c>
      <c r="AC54" s="1155">
        <f>MKR!AE161</f>
        <v>0</v>
      </c>
      <c r="AD54" s="1155">
        <f>MKR!AF161</f>
        <v>0</v>
      </c>
      <c r="AE54" s="1155">
        <f>MKR!AG161</f>
        <v>0</v>
      </c>
      <c r="AF54" s="1155">
        <f>MKR!AH161</f>
        <v>0</v>
      </c>
      <c r="AG54" s="1155">
        <f>MKR!AI161</f>
        <v>0</v>
      </c>
      <c r="AH54" s="1155">
        <f>MKR!AJ161</f>
        <v>0</v>
      </c>
      <c r="AI54" s="1155">
        <f>MKR!AK161</f>
        <v>0</v>
      </c>
      <c r="AJ54" s="1155">
        <f>MKR!AL161</f>
        <v>0</v>
      </c>
      <c r="AK54" s="1156">
        <f>AJ54</f>
        <v>0</v>
      </c>
      <c r="AL54" s="1157">
        <f>AK54-AL53</f>
        <v>0</v>
      </c>
      <c r="AM54" s="1158">
        <f>AL54-AM53</f>
        <v>0</v>
      </c>
    </row>
    <row r="55" spans="1:39" ht="35.1" customHeight="1">
      <c r="A55" s="1667"/>
      <c r="B55" s="1671"/>
      <c r="C55" s="1672"/>
      <c r="D55" s="1159"/>
      <c r="E55" s="1154" t="s">
        <v>434</v>
      </c>
      <c r="F55" s="1160">
        <f>MKR!H162</f>
        <v>0</v>
      </c>
      <c r="G55" s="1160">
        <f>MKR!I162</f>
        <v>0</v>
      </c>
      <c r="H55" s="1160">
        <f>MKR!J162</f>
        <v>0</v>
      </c>
      <c r="I55" s="1160">
        <f>MKR!K162</f>
        <v>0</v>
      </c>
      <c r="J55" s="1160">
        <f>MKR!L162</f>
        <v>0</v>
      </c>
      <c r="K55" s="1160">
        <f>MKR!M162</f>
        <v>0</v>
      </c>
      <c r="L55" s="1160">
        <f>MKR!N162</f>
        <v>0</v>
      </c>
      <c r="M55" s="1160">
        <f>MKR!O162</f>
        <v>0</v>
      </c>
      <c r="N55" s="1160">
        <f>MKR!P162</f>
        <v>0</v>
      </c>
      <c r="O55" s="1160">
        <f>MKR!Q162</f>
        <v>0</v>
      </c>
      <c r="P55" s="1160">
        <f>MKR!R162</f>
        <v>0</v>
      </c>
      <c r="Q55" s="1160">
        <f>MKR!S162</f>
        <v>0</v>
      </c>
      <c r="R55" s="1160">
        <f>MKR!T162</f>
        <v>0</v>
      </c>
      <c r="S55" s="1160">
        <f>MKR!U162</f>
        <v>0</v>
      </c>
      <c r="T55" s="1160">
        <f>MKR!V162</f>
        <v>-1</v>
      </c>
      <c r="U55" s="1160">
        <f>MKR!W162</f>
        <v>-2</v>
      </c>
      <c r="V55" s="1160">
        <f>MKR!X162</f>
        <v>-2</v>
      </c>
      <c r="W55" s="1160">
        <f>MKR!Y162</f>
        <v>-2</v>
      </c>
      <c r="X55" s="1160">
        <f>MKR!Z162</f>
        <v>-2</v>
      </c>
      <c r="Y55" s="1160">
        <f>MKR!AA162</f>
        <v>-2</v>
      </c>
      <c r="Z55" s="1160">
        <f>MKR!AB162</f>
        <v>-3</v>
      </c>
      <c r="AA55" s="1160">
        <f>MKR!AC162</f>
        <v>-3</v>
      </c>
      <c r="AB55" s="1160">
        <f>MKR!AD162</f>
        <v>-3</v>
      </c>
      <c r="AC55" s="1160">
        <f>MKR!AE162</f>
        <v>-3</v>
      </c>
      <c r="AD55" s="1160">
        <f>MKR!AF162</f>
        <v>-3</v>
      </c>
      <c r="AE55" s="1160">
        <f>MKR!AG162</f>
        <v>-3</v>
      </c>
      <c r="AF55" s="1160">
        <f>MKR!AH162</f>
        <v>-3</v>
      </c>
      <c r="AG55" s="1160">
        <f>MKR!AI162</f>
        <v>-3</v>
      </c>
      <c r="AH55" s="1160">
        <f>MKR!AJ162</f>
        <v>-3</v>
      </c>
      <c r="AI55" s="1160">
        <f>MKR!AK162</f>
        <v>-3</v>
      </c>
      <c r="AJ55" s="1160">
        <f>MKR!AL162</f>
        <v>-3</v>
      </c>
      <c r="AK55" s="1161">
        <f>SUM(F55:AI55)</f>
        <v>-41</v>
      </c>
      <c r="AL55" s="1162">
        <f>[8]仕上ｼﾐｭﾚｰｼｮﾝ!BP67</f>
        <v>0</v>
      </c>
      <c r="AM55" s="1163"/>
    </row>
    <row r="56" spans="1:39" ht="35.1" customHeight="1">
      <c r="A56" s="1667"/>
      <c r="B56" s="1671"/>
      <c r="C56" s="1672"/>
      <c r="D56" s="1164"/>
      <c r="E56" s="1154" t="s">
        <v>435</v>
      </c>
      <c r="F56" s="1160">
        <f>MKR!H163</f>
        <v>0</v>
      </c>
      <c r="G56" s="1160">
        <f>MKR!I163</f>
        <v>0</v>
      </c>
      <c r="H56" s="1160">
        <f>MKR!J163</f>
        <v>0</v>
      </c>
      <c r="I56" s="1160">
        <f>MKR!K163</f>
        <v>0</v>
      </c>
      <c r="J56" s="1160">
        <f>MKR!L163</f>
        <v>0</v>
      </c>
      <c r="K56" s="1160">
        <f>MKR!M163</f>
        <v>0</v>
      </c>
      <c r="L56" s="1160">
        <f>MKR!N163</f>
        <v>0</v>
      </c>
      <c r="M56" s="1160">
        <f>MKR!O163</f>
        <v>0</v>
      </c>
      <c r="N56" s="1160">
        <f>MKR!P163</f>
        <v>0</v>
      </c>
      <c r="O56" s="1160">
        <f>MKR!Q163</f>
        <v>0</v>
      </c>
      <c r="P56" s="1160">
        <f>MKR!R163</f>
        <v>0</v>
      </c>
      <c r="Q56" s="1160">
        <f>MKR!S163</f>
        <v>0</v>
      </c>
      <c r="R56" s="1160">
        <f>MKR!T163</f>
        <v>0</v>
      </c>
      <c r="S56" s="1160">
        <f>MKR!U163</f>
        <v>0</v>
      </c>
      <c r="T56" s="1160">
        <f>MKR!V163</f>
        <v>0</v>
      </c>
      <c r="U56" s="1160">
        <f>MKR!W163</f>
        <v>0</v>
      </c>
      <c r="V56" s="1160">
        <f>MKR!X163</f>
        <v>0</v>
      </c>
      <c r="W56" s="1160">
        <f>MKR!Y163</f>
        <v>72</v>
      </c>
      <c r="X56" s="1160">
        <f>MKR!Z163</f>
        <v>72</v>
      </c>
      <c r="Y56" s="1160">
        <f>MKR!AA163</f>
        <v>72</v>
      </c>
      <c r="Z56" s="1160">
        <f>MKR!AB163</f>
        <v>72</v>
      </c>
      <c r="AA56" s="1160">
        <f>MKR!AC163</f>
        <v>0</v>
      </c>
      <c r="AB56" s="1160">
        <f>MKR!AD163</f>
        <v>0</v>
      </c>
      <c r="AC56" s="1160">
        <f>MKR!AE163</f>
        <v>0</v>
      </c>
      <c r="AD56" s="1160">
        <f>MKR!AF163</f>
        <v>0</v>
      </c>
      <c r="AE56" s="1160">
        <f>MKR!AG163</f>
        <v>0</v>
      </c>
      <c r="AF56" s="1160">
        <f>MKR!AH163</f>
        <v>0</v>
      </c>
      <c r="AG56" s="1160">
        <f>MKR!AI163</f>
        <v>0</v>
      </c>
      <c r="AH56" s="1160">
        <f>MKR!AJ163</f>
        <v>0</v>
      </c>
      <c r="AI56" s="1160">
        <f>MKR!AK163</f>
        <v>0</v>
      </c>
      <c r="AJ56" s="1160">
        <f>MKR!AL163</f>
        <v>0</v>
      </c>
      <c r="AK56" s="1161">
        <f>SUM(F56:AI56)</f>
        <v>288</v>
      </c>
      <c r="AL56" s="1165"/>
      <c r="AM56" s="1163"/>
    </row>
    <row r="57" spans="1:39" ht="35.1" customHeight="1">
      <c r="A57" s="1667"/>
      <c r="B57" s="1671"/>
      <c r="C57" s="1672"/>
      <c r="D57" s="1159"/>
      <c r="E57" s="1154" t="s">
        <v>436</v>
      </c>
      <c r="F57" s="1160">
        <f>MKR!H164</f>
        <v>0</v>
      </c>
      <c r="G57" s="1160">
        <f>MKR!I164</f>
        <v>0</v>
      </c>
      <c r="H57" s="1160">
        <f>MKR!J164</f>
        <v>0</v>
      </c>
      <c r="I57" s="1160">
        <f>MKR!K164</f>
        <v>0</v>
      </c>
      <c r="J57" s="1160">
        <f>MKR!L164</f>
        <v>0</v>
      </c>
      <c r="K57" s="1160">
        <f>MKR!M164</f>
        <v>0</v>
      </c>
      <c r="L57" s="1160">
        <f>MKR!N164</f>
        <v>0</v>
      </c>
      <c r="M57" s="1160">
        <f>MKR!O164</f>
        <v>0</v>
      </c>
      <c r="N57" s="1160">
        <f>MKR!P164</f>
        <v>0</v>
      </c>
      <c r="O57" s="1160">
        <f>MKR!Q164</f>
        <v>0</v>
      </c>
      <c r="P57" s="1160">
        <f>MKR!R164</f>
        <v>0</v>
      </c>
      <c r="Q57" s="1160">
        <f>MKR!S164</f>
        <v>0</v>
      </c>
      <c r="R57" s="1160">
        <f>MKR!T164</f>
        <v>0</v>
      </c>
      <c r="S57" s="1160">
        <f>MKR!U164</f>
        <v>0</v>
      </c>
      <c r="T57" s="1160">
        <f>MKR!V164</f>
        <v>0</v>
      </c>
      <c r="U57" s="1160">
        <f>MKR!W164</f>
        <v>0</v>
      </c>
      <c r="V57" s="1160">
        <f>MKR!X164</f>
        <v>0</v>
      </c>
      <c r="W57" s="1160">
        <f>MKR!Y164</f>
        <v>0</v>
      </c>
      <c r="X57" s="1160">
        <f>MKR!Z164</f>
        <v>0</v>
      </c>
      <c r="Y57" s="1160">
        <f>MKR!AA164</f>
        <v>0</v>
      </c>
      <c r="Z57" s="1160">
        <f>MKR!AB164</f>
        <v>0</v>
      </c>
      <c r="AA57" s="1160">
        <f>MKR!AC164</f>
        <v>0</v>
      </c>
      <c r="AB57" s="1160">
        <f>MKR!AD164</f>
        <v>24</v>
      </c>
      <c r="AC57" s="1160">
        <f>MKR!AE164</f>
        <v>48</v>
      </c>
      <c r="AD57" s="1160">
        <f>MKR!AF164</f>
        <v>0</v>
      </c>
      <c r="AE57" s="1160">
        <f>MKR!AG164</f>
        <v>0</v>
      </c>
      <c r="AF57" s="1160">
        <f>MKR!AH164</f>
        <v>0</v>
      </c>
      <c r="AG57" s="1160">
        <f>MKR!AI164</f>
        <v>0</v>
      </c>
      <c r="AH57" s="1160">
        <f>MKR!AJ164</f>
        <v>0</v>
      </c>
      <c r="AI57" s="1160">
        <f>MKR!AK164</f>
        <v>0</v>
      </c>
      <c r="AJ57" s="1160">
        <f>MKR!AL164</f>
        <v>0</v>
      </c>
      <c r="AK57" s="1161">
        <f>SUM(F57:AI57)</f>
        <v>72</v>
      </c>
      <c r="AL57" s="1165"/>
      <c r="AM57" s="1163"/>
    </row>
    <row r="58" spans="1:39" ht="35.1" customHeight="1">
      <c r="A58" s="1667"/>
      <c r="B58" s="1671"/>
      <c r="C58" s="1672"/>
      <c r="D58" s="1164"/>
      <c r="E58" s="1154" t="s">
        <v>437</v>
      </c>
      <c r="F58" s="1160">
        <f>MKR!H165</f>
        <v>0</v>
      </c>
      <c r="G58" s="1160">
        <f>MKR!I165</f>
        <v>0</v>
      </c>
      <c r="H58" s="1160">
        <f>MKR!J165</f>
        <v>0</v>
      </c>
      <c r="I58" s="1160">
        <f>MKR!K165</f>
        <v>0</v>
      </c>
      <c r="J58" s="1160">
        <f>MKR!L165</f>
        <v>0</v>
      </c>
      <c r="K58" s="1160">
        <f>MKR!M165</f>
        <v>0</v>
      </c>
      <c r="L58" s="1160">
        <f>MKR!N165</f>
        <v>0</v>
      </c>
      <c r="M58" s="1160">
        <f>MKR!O165</f>
        <v>0</v>
      </c>
      <c r="N58" s="1160">
        <f>MKR!P165</f>
        <v>0</v>
      </c>
      <c r="O58" s="1160">
        <f>MKR!Q165</f>
        <v>0</v>
      </c>
      <c r="P58" s="1160">
        <f>MKR!R165</f>
        <v>0</v>
      </c>
      <c r="Q58" s="1160">
        <f>MKR!S165</f>
        <v>0</v>
      </c>
      <c r="R58" s="1160">
        <f>MKR!T165</f>
        <v>24</v>
      </c>
      <c r="S58" s="1160">
        <f>MKR!U165</f>
        <v>24</v>
      </c>
      <c r="T58" s="1160">
        <f>MKR!V165</f>
        <v>48</v>
      </c>
      <c r="U58" s="1160">
        <f>MKR!W165</f>
        <v>0</v>
      </c>
      <c r="V58" s="1160">
        <f>MKR!X165</f>
        <v>0</v>
      </c>
      <c r="W58" s="1160">
        <f>MKR!Y165</f>
        <v>72</v>
      </c>
      <c r="X58" s="1160">
        <f>MKR!Z165</f>
        <v>72</v>
      </c>
      <c r="Y58" s="1160">
        <f>MKR!AA165</f>
        <v>48</v>
      </c>
      <c r="Z58" s="1160">
        <f>MKR!AB165</f>
        <v>48</v>
      </c>
      <c r="AA58" s="1160">
        <f>MKR!AC165</f>
        <v>24</v>
      </c>
      <c r="AB58" s="1160">
        <f>MKR!AD165</f>
        <v>0</v>
      </c>
      <c r="AC58" s="1160">
        <f>MKR!AE165</f>
        <v>0</v>
      </c>
      <c r="AD58" s="1160">
        <f>MKR!AF165</f>
        <v>0</v>
      </c>
      <c r="AE58" s="1160">
        <f>MKR!AG165</f>
        <v>0</v>
      </c>
      <c r="AF58" s="1160">
        <f>MKR!AH165</f>
        <v>0</v>
      </c>
      <c r="AG58" s="1160">
        <f>MKR!AI165</f>
        <v>0</v>
      </c>
      <c r="AH58" s="1160">
        <f>MKR!AJ165</f>
        <v>0</v>
      </c>
      <c r="AI58" s="1160">
        <f>MKR!AK165</f>
        <v>0</v>
      </c>
      <c r="AJ58" s="1160">
        <f>MKR!AL165</f>
        <v>0</v>
      </c>
      <c r="AK58" s="1161">
        <f>SUM(F58:AI58)</f>
        <v>360</v>
      </c>
      <c r="AL58" s="1165"/>
      <c r="AM58" s="1163"/>
    </row>
    <row r="59" spans="1:39" ht="35.1" customHeight="1" thickBot="1">
      <c r="A59" s="1668"/>
      <c r="B59" s="1673"/>
      <c r="C59" s="1674"/>
      <c r="D59" s="1174"/>
      <c r="E59" s="1175" t="s">
        <v>438</v>
      </c>
      <c r="F59" s="1176">
        <f>MKR!H166</f>
        <v>0</v>
      </c>
      <c r="G59" s="1176">
        <f>MKR!I166</f>
        <v>0</v>
      </c>
      <c r="H59" s="1176">
        <f>MKR!J166</f>
        <v>0</v>
      </c>
      <c r="I59" s="1176">
        <f>MKR!K166</f>
        <v>0</v>
      </c>
      <c r="J59" s="1176">
        <f>MKR!L166</f>
        <v>0</v>
      </c>
      <c r="K59" s="1176">
        <f>MKR!M166</f>
        <v>0</v>
      </c>
      <c r="L59" s="1176">
        <f>MKR!N166</f>
        <v>0</v>
      </c>
      <c r="M59" s="1176">
        <f>MKR!O166</f>
        <v>0</v>
      </c>
      <c r="N59" s="1176">
        <f>MKR!P166</f>
        <v>0</v>
      </c>
      <c r="O59" s="1176">
        <f>MKR!Q166</f>
        <v>0</v>
      </c>
      <c r="P59" s="1176">
        <f>MKR!R166</f>
        <v>0</v>
      </c>
      <c r="Q59" s="1176">
        <f>MKR!S166</f>
        <v>0</v>
      </c>
      <c r="R59" s="1176">
        <f>MKR!T166</f>
        <v>0</v>
      </c>
      <c r="S59" s="1176">
        <f>MKR!U166</f>
        <v>0</v>
      </c>
      <c r="T59" s="1176">
        <f>MKR!V166</f>
        <v>0</v>
      </c>
      <c r="U59" s="1176">
        <f>MKR!W166</f>
        <v>0</v>
      </c>
      <c r="V59" s="1176">
        <f>MKR!X166</f>
        <v>0</v>
      </c>
      <c r="W59" s="1176">
        <f>MKR!Y166</f>
        <v>27</v>
      </c>
      <c r="X59" s="1176">
        <f>MKR!Z166</f>
        <v>0</v>
      </c>
      <c r="Y59" s="1176">
        <f>MKR!AA166</f>
        <v>0</v>
      </c>
      <c r="Z59" s="1176">
        <f>MKR!AB166</f>
        <v>0</v>
      </c>
      <c r="AA59" s="1176">
        <f>MKR!AC166</f>
        <v>72</v>
      </c>
      <c r="AB59" s="1176">
        <f>MKR!AD166</f>
        <v>24</v>
      </c>
      <c r="AC59" s="1176">
        <f>MKR!AE166</f>
        <v>24</v>
      </c>
      <c r="AD59" s="1176">
        <f>MKR!AF166</f>
        <v>48</v>
      </c>
      <c r="AE59" s="1176">
        <f>MKR!AG166</f>
        <v>72</v>
      </c>
      <c r="AF59" s="1176">
        <f>MKR!AH166</f>
        <v>0</v>
      </c>
      <c r="AG59" s="1176">
        <f>MKR!AI166</f>
        <v>0</v>
      </c>
      <c r="AH59" s="1176">
        <f>MKR!AJ166</f>
        <v>0</v>
      </c>
      <c r="AI59" s="1176">
        <f>MKR!AK166</f>
        <v>0</v>
      </c>
      <c r="AJ59" s="1176">
        <f>MKR!AL166</f>
        <v>0</v>
      </c>
      <c r="AK59" s="1170"/>
      <c r="AL59" s="1171"/>
      <c r="AM59" s="1172"/>
    </row>
    <row r="60" spans="1:39" ht="35.1" customHeight="1">
      <c r="A60" s="1666">
        <v>9</v>
      </c>
      <c r="B60" s="1669" t="s">
        <v>446</v>
      </c>
      <c r="C60" s="1670"/>
      <c r="D60" s="1146"/>
      <c r="E60" s="1147" t="s">
        <v>432</v>
      </c>
      <c r="F60" s="1173">
        <f>MKJ・MLC・MLL!H253</f>
        <v>0</v>
      </c>
      <c r="G60" s="1173">
        <f>MKJ・MLC・MLL!I253</f>
        <v>0</v>
      </c>
      <c r="H60" s="1173">
        <f>MKJ・MLC・MLL!J253</f>
        <v>0</v>
      </c>
      <c r="I60" s="1173">
        <f>MKJ・MLC・MLL!K253</f>
        <v>0</v>
      </c>
      <c r="J60" s="1173">
        <f>MKJ・MLC・MLL!L253</f>
        <v>0</v>
      </c>
      <c r="K60" s="1173">
        <f>MKJ・MLC・MLL!M253</f>
        <v>160</v>
      </c>
      <c r="L60" s="1173">
        <f>MKJ・MLC・MLL!N253</f>
        <v>160</v>
      </c>
      <c r="M60" s="1173">
        <f>MKJ・MLC・MLL!O253</f>
        <v>160</v>
      </c>
      <c r="N60" s="1173">
        <f>MKJ・MLC・MLL!P253</f>
        <v>0</v>
      </c>
      <c r="O60" s="1173">
        <f>MKJ・MLC・MLL!Q253</f>
        <v>0</v>
      </c>
      <c r="P60" s="1173">
        <f>MKJ・MLC・MLL!R253</f>
        <v>160</v>
      </c>
      <c r="Q60" s="1173">
        <f>MKJ・MLC・MLL!S253</f>
        <v>160</v>
      </c>
      <c r="R60" s="1173">
        <f>MKJ・MLC・MLL!T253</f>
        <v>160</v>
      </c>
      <c r="S60" s="1173">
        <f>MKJ・MLC・MLL!U253</f>
        <v>160</v>
      </c>
      <c r="T60" s="1173">
        <f>MKJ・MLC・MLL!V253</f>
        <v>160</v>
      </c>
      <c r="U60" s="1173">
        <f>MKJ・MLC・MLL!W253</f>
        <v>0</v>
      </c>
      <c r="V60" s="1173">
        <f>MKJ・MLC・MLL!X253</f>
        <v>0</v>
      </c>
      <c r="W60" s="1173">
        <f>MKJ・MLC・MLL!Y253</f>
        <v>160</v>
      </c>
      <c r="X60" s="1173">
        <f>MKJ・MLC・MLL!Z253</f>
        <v>160</v>
      </c>
      <c r="Y60" s="1173">
        <f>MKJ・MLC・MLL!AA253</f>
        <v>160</v>
      </c>
      <c r="Z60" s="1173">
        <f>MKJ・MLC・MLL!AB253</f>
        <v>160</v>
      </c>
      <c r="AA60" s="1173">
        <f>MKJ・MLC・MLL!AC253</f>
        <v>160</v>
      </c>
      <c r="AB60" s="1173">
        <f>MKJ・MLC・MLL!AD253</f>
        <v>0</v>
      </c>
      <c r="AC60" s="1173">
        <f>MKJ・MLC・MLL!AE253</f>
        <v>0</v>
      </c>
      <c r="AD60" s="1173">
        <f>MKJ・MLC・MLL!AF253</f>
        <v>160</v>
      </c>
      <c r="AE60" s="1173">
        <f>MKJ・MLC・MLL!AG253</f>
        <v>160</v>
      </c>
      <c r="AF60" s="1173">
        <f>MKJ・MLC・MLL!AH253</f>
        <v>224</v>
      </c>
      <c r="AG60" s="1173">
        <f>MKJ・MLC・MLL!AI253</f>
        <v>160</v>
      </c>
      <c r="AH60" s="1173">
        <f>MKJ・MLC・MLL!AJ253</f>
        <v>160</v>
      </c>
      <c r="AI60" s="1173">
        <f>MKJ・MLC・MLL!AK253</f>
        <v>0</v>
      </c>
      <c r="AJ60" s="1173">
        <f>MKJ・MLC・MLL!AL253</f>
        <v>0</v>
      </c>
      <c r="AK60" s="1149"/>
      <c r="AL60" s="1150"/>
      <c r="AM60" s="1151"/>
    </row>
    <row r="61" spans="1:39" ht="35.1" customHeight="1">
      <c r="A61" s="1667"/>
      <c r="B61" s="1671"/>
      <c r="C61" s="1672"/>
      <c r="D61" s="1166"/>
      <c r="E61" s="1154" t="s">
        <v>433</v>
      </c>
      <c r="F61" s="1155">
        <f>MKJ・MLC・MLL!H254</f>
        <v>0</v>
      </c>
      <c r="G61" s="1155">
        <f>MKJ・MLC・MLL!I254</f>
        <v>0</v>
      </c>
      <c r="H61" s="1155">
        <f>MKJ・MLC・MLL!J254</f>
        <v>0</v>
      </c>
      <c r="I61" s="1155">
        <f>MKJ・MLC・MLL!K254</f>
        <v>0</v>
      </c>
      <c r="J61" s="1155">
        <f>MKJ・MLC・MLL!L254</f>
        <v>0</v>
      </c>
      <c r="K61" s="1155">
        <f>MKJ・MLC・MLL!M254</f>
        <v>0</v>
      </c>
      <c r="L61" s="1155">
        <f>MKJ・MLC・MLL!N254</f>
        <v>0</v>
      </c>
      <c r="M61" s="1155">
        <f>MKJ・MLC・MLL!O254</f>
        <v>0</v>
      </c>
      <c r="N61" s="1155">
        <f>MKJ・MLC・MLL!P254</f>
        <v>128</v>
      </c>
      <c r="O61" s="1155">
        <f>MKJ・MLC・MLL!Q254</f>
        <v>192</v>
      </c>
      <c r="P61" s="1155">
        <f>MKJ・MLC・MLL!R254</f>
        <v>0</v>
      </c>
      <c r="Q61" s="1155">
        <f>MKJ・MLC・MLL!S254</f>
        <v>32</v>
      </c>
      <c r="R61" s="1155">
        <f>MKJ・MLC・MLL!T254</f>
        <v>0</v>
      </c>
      <c r="S61" s="1155">
        <f>MKJ・MLC・MLL!U254</f>
        <v>0</v>
      </c>
      <c r="T61" s="1155">
        <f>MKJ・MLC・MLL!V254</f>
        <v>0</v>
      </c>
      <c r="U61" s="1155">
        <f>MKJ・MLC・MLL!W254</f>
        <v>64</v>
      </c>
      <c r="V61" s="1155">
        <f>MKJ・MLC・MLL!X254</f>
        <v>96</v>
      </c>
      <c r="W61" s="1155">
        <f>MKJ・MLC・MLL!Y254</f>
        <v>32</v>
      </c>
      <c r="X61" s="1155">
        <f>MKJ・MLC・MLL!Z254</f>
        <v>32</v>
      </c>
      <c r="Y61" s="1155">
        <f>MKJ・MLC・MLL!AA254</f>
        <v>64</v>
      </c>
      <c r="Z61" s="1155">
        <f>MKJ・MLC・MLL!AB254</f>
        <v>160</v>
      </c>
      <c r="AA61" s="1155">
        <f>MKJ・MLC・MLL!AC254</f>
        <v>160</v>
      </c>
      <c r="AB61" s="1155">
        <f>MKJ・MLC・MLL!AD254</f>
        <v>288</v>
      </c>
      <c r="AC61" s="1155">
        <f>MKJ・MLC・MLL!AE254</f>
        <v>352</v>
      </c>
      <c r="AD61" s="1155">
        <f>MKJ・MLC・MLL!AF254</f>
        <v>352</v>
      </c>
      <c r="AE61" s="1155">
        <f>MKJ・MLC・MLL!AG254</f>
        <v>320</v>
      </c>
      <c r="AF61" s="1155">
        <f>MKJ・MLC・MLL!AH254</f>
        <v>224</v>
      </c>
      <c r="AG61" s="1155">
        <f>MKJ・MLC・MLL!AI254</f>
        <v>192</v>
      </c>
      <c r="AH61" s="1155">
        <f>MKJ・MLC・MLL!AJ254</f>
        <v>160</v>
      </c>
      <c r="AI61" s="1155">
        <f>MKJ・MLC・MLL!AK254</f>
        <v>192</v>
      </c>
      <c r="AJ61" s="1155">
        <f>MKJ・MLC・MLL!AL254</f>
        <v>192</v>
      </c>
      <c r="AK61" s="1156">
        <f>AJ61</f>
        <v>192</v>
      </c>
      <c r="AL61" s="1157">
        <f>AK61-AL60</f>
        <v>192</v>
      </c>
      <c r="AM61" s="1158">
        <f>AL61-AM60</f>
        <v>192</v>
      </c>
    </row>
    <row r="62" spans="1:39" ht="35.1" customHeight="1">
      <c r="A62" s="1667"/>
      <c r="B62" s="1671"/>
      <c r="C62" s="1672"/>
      <c r="D62" s="1159"/>
      <c r="E62" s="1154" t="s">
        <v>434</v>
      </c>
      <c r="F62" s="1160">
        <f>MKJ・MLC・MLL!H255</f>
        <v>0</v>
      </c>
      <c r="G62" s="1160">
        <f>MKJ・MLC・MLL!I255</f>
        <v>0</v>
      </c>
      <c r="H62" s="1160">
        <f>MKJ・MLC・MLL!J255</f>
        <v>0</v>
      </c>
      <c r="I62" s="1160">
        <f>MKJ・MLC・MLL!K255</f>
        <v>0</v>
      </c>
      <c r="J62" s="1160">
        <f>MKJ・MLC・MLL!L255</f>
        <v>0</v>
      </c>
      <c r="K62" s="1160">
        <f>MKJ・MLC・MLL!M255</f>
        <v>192</v>
      </c>
      <c r="L62" s="1160">
        <f>MKJ・MLC・MLL!N255</f>
        <v>160</v>
      </c>
      <c r="M62" s="1160">
        <f>MKJ・MLC・MLL!O255</f>
        <v>160</v>
      </c>
      <c r="N62" s="1160">
        <f>MKJ・MLC・MLL!P255</f>
        <v>0</v>
      </c>
      <c r="O62" s="1160">
        <f>MKJ・MLC・MLL!Q255</f>
        <v>0</v>
      </c>
      <c r="P62" s="1160">
        <f>MKJ・MLC・MLL!R255</f>
        <v>160</v>
      </c>
      <c r="Q62" s="1160">
        <f>MKJ・MLC・MLL!S255</f>
        <v>128</v>
      </c>
      <c r="R62" s="1160">
        <f>MKJ・MLC・MLL!T255</f>
        <v>160</v>
      </c>
      <c r="S62" s="1160">
        <f>MKJ・MLC・MLL!U255</f>
        <v>128</v>
      </c>
      <c r="T62" s="1160">
        <f>MKJ・MLC・MLL!V255</f>
        <v>160</v>
      </c>
      <c r="U62" s="1160">
        <f>MKJ・MLC・MLL!W255</f>
        <v>64</v>
      </c>
      <c r="V62" s="1160">
        <f>MKJ・MLC・MLL!X255</f>
        <v>64</v>
      </c>
      <c r="W62" s="1160">
        <f>MKJ・MLC・MLL!Y255</f>
        <v>160</v>
      </c>
      <c r="X62" s="1160">
        <f>MKJ・MLC・MLL!Z255</f>
        <v>160</v>
      </c>
      <c r="Y62" s="1160">
        <f>MKJ・MLC・MLL!AA255</f>
        <v>160</v>
      </c>
      <c r="Z62" s="1160">
        <f>MKJ・MLC・MLL!AB255</f>
        <v>128</v>
      </c>
      <c r="AA62" s="1160">
        <f>MKJ・MLC・MLL!AC255</f>
        <v>160</v>
      </c>
      <c r="AB62" s="1160">
        <f>MKJ・MLC・MLL!AD255</f>
        <v>128</v>
      </c>
      <c r="AC62" s="1160">
        <f>MKJ・MLC・MLL!AE255</f>
        <v>64</v>
      </c>
      <c r="AD62" s="1160">
        <f>MKJ・MLC・MLL!AF255</f>
        <v>192</v>
      </c>
      <c r="AE62" s="1160">
        <f>MKJ・MLC・MLL!AG255</f>
        <v>160</v>
      </c>
      <c r="AF62" s="1160">
        <f>MKJ・MLC・MLL!AH255</f>
        <v>160</v>
      </c>
      <c r="AG62" s="1160">
        <f>MKJ・MLC・MLL!AI255</f>
        <v>160</v>
      </c>
      <c r="AH62" s="1160">
        <f>MKJ・MLC・MLL!AJ255</f>
        <v>160</v>
      </c>
      <c r="AI62" s="1160">
        <f>MKJ・MLC・MLL!AK255</f>
        <v>0</v>
      </c>
      <c r="AJ62" s="1160">
        <f>MKJ・MLC・MLL!AL255</f>
        <v>0</v>
      </c>
      <c r="AK62" s="1161">
        <f>SUM(F62:AI62)</f>
        <v>3168</v>
      </c>
      <c r="AL62" s="1162">
        <f>[8]仕上ｼﾐｭﾚｰｼｮﾝ!BP75</f>
        <v>0</v>
      </c>
      <c r="AM62" s="1163"/>
    </row>
    <row r="63" spans="1:39" ht="35.1" customHeight="1">
      <c r="A63" s="1667"/>
      <c r="B63" s="1671"/>
      <c r="C63" s="1672"/>
      <c r="D63" s="1164"/>
      <c r="E63" s="1154" t="s">
        <v>435</v>
      </c>
      <c r="F63" s="1160">
        <f>MKJ・MLC・MLL!H256</f>
        <v>0</v>
      </c>
      <c r="G63" s="1160">
        <f>MKJ・MLC・MLL!I256</f>
        <v>0</v>
      </c>
      <c r="H63" s="1160">
        <f>MKJ・MLC・MLL!J256</f>
        <v>0</v>
      </c>
      <c r="I63" s="1160">
        <f>MKJ・MLC・MLL!K256</f>
        <v>0</v>
      </c>
      <c r="J63" s="1160">
        <f>MKJ・MLC・MLL!L256</f>
        <v>24</v>
      </c>
      <c r="K63" s="1160">
        <f>MKJ・MLC・MLL!M256</f>
        <v>32</v>
      </c>
      <c r="L63" s="1160">
        <f>MKJ・MLC・MLL!N256</f>
        <v>96</v>
      </c>
      <c r="M63" s="1160">
        <f>MKJ・MLC・MLL!O256</f>
        <v>67</v>
      </c>
      <c r="N63" s="1160">
        <f>MKJ・MLC・MLL!P256</f>
        <v>64</v>
      </c>
      <c r="O63" s="1160">
        <f>MKJ・MLC・MLL!Q256</f>
        <v>64</v>
      </c>
      <c r="P63" s="1160">
        <f>MKJ・MLC・MLL!R256</f>
        <v>96</v>
      </c>
      <c r="Q63" s="1160">
        <f>MKJ・MLC・MLL!S256</f>
        <v>64</v>
      </c>
      <c r="R63" s="1160">
        <f>MKJ・MLC・MLL!T256</f>
        <v>96</v>
      </c>
      <c r="S63" s="1160">
        <f>MKJ・MLC・MLL!U256</f>
        <v>32</v>
      </c>
      <c r="T63" s="1160">
        <f>MKJ・MLC・MLL!V256</f>
        <v>192</v>
      </c>
      <c r="U63" s="1160">
        <f>MKJ・MLC・MLL!W256</f>
        <v>128</v>
      </c>
      <c r="V63" s="1160">
        <f>MKJ・MLC・MLL!X256</f>
        <v>32</v>
      </c>
      <c r="W63" s="1160">
        <f>MKJ・MLC・MLL!Y256</f>
        <v>32</v>
      </c>
      <c r="X63" s="1160">
        <f>MKJ・MLC・MLL!Z256</f>
        <v>156</v>
      </c>
      <c r="Y63" s="1160">
        <f>MKJ・MLC・MLL!AA256</f>
        <v>128</v>
      </c>
      <c r="Z63" s="1160">
        <f>MKJ・MLC・MLL!AB256</f>
        <v>96</v>
      </c>
      <c r="AA63" s="1160">
        <f>MKJ・MLC・MLL!AC256</f>
        <v>160</v>
      </c>
      <c r="AB63" s="1160">
        <f>MKJ・MLC・MLL!AD256</f>
        <v>128</v>
      </c>
      <c r="AC63" s="1160">
        <f>MKJ・MLC・MLL!AE256</f>
        <v>64</v>
      </c>
      <c r="AD63" s="1160">
        <f>MKJ・MLC・MLL!AF256</f>
        <v>192</v>
      </c>
      <c r="AE63" s="1160">
        <f>MKJ・MLC・MLL!AG256</f>
        <v>160</v>
      </c>
      <c r="AF63" s="1160">
        <f>MKJ・MLC・MLL!AH256</f>
        <v>160</v>
      </c>
      <c r="AG63" s="1160">
        <f>MKJ・MLC・MLL!AI256</f>
        <v>160</v>
      </c>
      <c r="AH63" s="1160">
        <f>MKJ・MLC・MLL!AJ256</f>
        <v>160</v>
      </c>
      <c r="AI63" s="1160">
        <f>MKJ・MLC・MLL!AK256</f>
        <v>0</v>
      </c>
      <c r="AJ63" s="1160">
        <f>MKJ・MLC・MLL!AL256</f>
        <v>0</v>
      </c>
      <c r="AK63" s="1161">
        <f>SUM(F63:AI63)</f>
        <v>2583</v>
      </c>
      <c r="AL63" s="1165"/>
      <c r="AM63" s="1163"/>
    </row>
    <row r="64" spans="1:39" ht="35.1" customHeight="1">
      <c r="A64" s="1667"/>
      <c r="B64" s="1671"/>
      <c r="C64" s="1672"/>
      <c r="D64" s="1159"/>
      <c r="E64" s="1154" t="s">
        <v>436</v>
      </c>
      <c r="F64" s="1160">
        <f>MKJ・MLC・MLL!H257</f>
        <v>0</v>
      </c>
      <c r="G64" s="1160">
        <f>MKJ・MLC・MLL!I257</f>
        <v>0</v>
      </c>
      <c r="H64" s="1160">
        <f>MKJ・MLC・MLL!J257</f>
        <v>0</v>
      </c>
      <c r="I64" s="1160">
        <f>MKJ・MLC・MLL!K257</f>
        <v>0</v>
      </c>
      <c r="J64" s="1160">
        <f>MKJ・MLC・MLL!L257</f>
        <v>0</v>
      </c>
      <c r="K64" s="1160">
        <f>MKJ・MLC・MLL!M257</f>
        <v>240</v>
      </c>
      <c r="L64" s="1160">
        <f>MKJ・MLC・MLL!N257</f>
        <v>270</v>
      </c>
      <c r="M64" s="1160">
        <f>MKJ・MLC・MLL!O257</f>
        <v>240</v>
      </c>
      <c r="N64" s="1160">
        <f>MKJ・MLC・MLL!P257</f>
        <v>100</v>
      </c>
      <c r="O64" s="1160">
        <f>MKJ・MLC・MLL!Q257</f>
        <v>0</v>
      </c>
      <c r="P64" s="1160">
        <f>MKJ・MLC・MLL!R257</f>
        <v>80</v>
      </c>
      <c r="Q64" s="1160">
        <f>MKJ・MLC・MLL!S257</f>
        <v>190</v>
      </c>
      <c r="R64" s="1160">
        <f>MKJ・MLC・MLL!T257</f>
        <v>270</v>
      </c>
      <c r="S64" s="1160">
        <f>MKJ・MLC・MLL!U257</f>
        <v>270</v>
      </c>
      <c r="T64" s="1160">
        <f>MKJ・MLC・MLL!V257</f>
        <v>100</v>
      </c>
      <c r="U64" s="1160">
        <f>MKJ・MLC・MLL!W257</f>
        <v>0</v>
      </c>
      <c r="V64" s="1160">
        <f>MKJ・MLC・MLL!X257</f>
        <v>0</v>
      </c>
      <c r="W64" s="1160">
        <f>MKJ・MLC・MLL!Y257</f>
        <v>0</v>
      </c>
      <c r="X64" s="1160">
        <f>MKJ・MLC・MLL!Z257</f>
        <v>0</v>
      </c>
      <c r="Y64" s="1160">
        <f>MKJ・MLC・MLL!AA257</f>
        <v>210</v>
      </c>
      <c r="Z64" s="1160">
        <f>MKJ・MLC・MLL!AB257</f>
        <v>270</v>
      </c>
      <c r="AA64" s="1160">
        <f>MKJ・MLC・MLL!AC257</f>
        <v>270</v>
      </c>
      <c r="AB64" s="1160">
        <f>MKJ・MLC・MLL!AD257</f>
        <v>230</v>
      </c>
      <c r="AC64" s="1160">
        <f>MKJ・MLC・MLL!AE257</f>
        <v>0</v>
      </c>
      <c r="AD64" s="1160">
        <f>MKJ・MLC・MLL!AF257</f>
        <v>0</v>
      </c>
      <c r="AE64" s="1160">
        <f>MKJ・MLC・MLL!AG257</f>
        <v>0</v>
      </c>
      <c r="AF64" s="1160">
        <f>MKJ・MLC・MLL!AH257</f>
        <v>0</v>
      </c>
      <c r="AG64" s="1160">
        <f>MKJ・MLC・MLL!AI257</f>
        <v>80</v>
      </c>
      <c r="AH64" s="1160">
        <f>MKJ・MLC・MLL!AJ257</f>
        <v>270</v>
      </c>
      <c r="AI64" s="1160">
        <f>MKJ・MLC・MLL!AK257</f>
        <v>260</v>
      </c>
      <c r="AJ64" s="1160">
        <f>MKJ・MLC・MLL!AL257</f>
        <v>120</v>
      </c>
      <c r="AK64" s="1161">
        <f>SUM(F64:AI64)</f>
        <v>3350</v>
      </c>
      <c r="AL64" s="1165"/>
      <c r="AM64" s="1163"/>
    </row>
    <row r="65" spans="1:39" ht="35.1" customHeight="1">
      <c r="A65" s="1667"/>
      <c r="B65" s="1671"/>
      <c r="C65" s="1672"/>
      <c r="D65" s="1164"/>
      <c r="E65" s="1154" t="s">
        <v>437</v>
      </c>
      <c r="F65" s="1160">
        <f>MKJ・MLC・MLL!H258</f>
        <v>0</v>
      </c>
      <c r="G65" s="1160">
        <f>MKJ・MLC・MLL!I258</f>
        <v>0</v>
      </c>
      <c r="H65" s="1160">
        <f>MKJ・MLC・MLL!J258</f>
        <v>0</v>
      </c>
      <c r="I65" s="1160">
        <f>MKJ・MLC・MLL!K258</f>
        <v>0</v>
      </c>
      <c r="J65" s="1160">
        <f>MKJ・MLC・MLL!L258</f>
        <v>0</v>
      </c>
      <c r="K65" s="1160">
        <f>MKJ・MLC・MLL!M258</f>
        <v>216</v>
      </c>
      <c r="L65" s="1160">
        <f>MKJ・MLC・MLL!N258</f>
        <v>306</v>
      </c>
      <c r="M65" s="1160">
        <f>MKJ・MLC・MLL!O258</f>
        <v>244</v>
      </c>
      <c r="N65" s="1160">
        <f>MKJ・MLC・MLL!P258</f>
        <v>106</v>
      </c>
      <c r="O65" s="1160">
        <f>MKJ・MLC・MLL!Q258</f>
        <v>0</v>
      </c>
      <c r="P65" s="1160">
        <f>MKJ・MLC・MLL!R258</f>
        <v>0</v>
      </c>
      <c r="Q65" s="1160">
        <f>MKJ・MLC・MLL!S258</f>
        <v>196</v>
      </c>
      <c r="R65" s="1160">
        <f>MKJ・MLC・MLL!T258</f>
        <v>290</v>
      </c>
      <c r="S65" s="1160">
        <f>MKJ・MLC・MLL!U258</f>
        <v>309</v>
      </c>
      <c r="T65" s="1160">
        <f>MKJ・MLC・MLL!V258</f>
        <v>109</v>
      </c>
      <c r="U65" s="1160">
        <f>MKJ・MLC・MLL!W258</f>
        <v>0</v>
      </c>
      <c r="V65" s="1160">
        <f>MKJ・MLC・MLL!X258</f>
        <v>0</v>
      </c>
      <c r="W65" s="1160">
        <f>MKJ・MLC・MLL!Y258</f>
        <v>0</v>
      </c>
      <c r="X65" s="1160">
        <f>MKJ・MLC・MLL!Z258</f>
        <v>-4</v>
      </c>
      <c r="Y65" s="1160">
        <f>MKJ・MLC・MLL!AA258</f>
        <v>239</v>
      </c>
      <c r="Z65" s="1160">
        <f>MKJ・MLC・MLL!AB258</f>
        <v>292</v>
      </c>
      <c r="AA65" s="1160">
        <f>MKJ・MLC・MLL!AC258</f>
        <v>270</v>
      </c>
      <c r="AB65" s="1160">
        <f>MKJ・MLC・MLL!AD258</f>
        <v>230</v>
      </c>
      <c r="AC65" s="1160">
        <f>MKJ・MLC・MLL!AE258</f>
        <v>0</v>
      </c>
      <c r="AD65" s="1160">
        <f>MKJ・MLC・MLL!AF258</f>
        <v>0</v>
      </c>
      <c r="AE65" s="1160">
        <f>MKJ・MLC・MLL!AG258</f>
        <v>0</v>
      </c>
      <c r="AF65" s="1160">
        <f>MKJ・MLC・MLL!AH258</f>
        <v>0</v>
      </c>
      <c r="AG65" s="1160">
        <f>MKJ・MLC・MLL!AI258</f>
        <v>80</v>
      </c>
      <c r="AH65" s="1160">
        <f>MKJ・MLC・MLL!AJ258</f>
        <v>270</v>
      </c>
      <c r="AI65" s="1160">
        <f>MKJ・MLC・MLL!AK258</f>
        <v>260</v>
      </c>
      <c r="AJ65" s="1160">
        <f>MKJ・MLC・MLL!AL258</f>
        <v>120</v>
      </c>
      <c r="AK65" s="1161">
        <f>SUM(F65:AI65)</f>
        <v>3413</v>
      </c>
      <c r="AL65" s="1165"/>
      <c r="AM65" s="1163"/>
    </row>
    <row r="66" spans="1:39" ht="35.1" customHeight="1" thickBot="1">
      <c r="A66" s="1668"/>
      <c r="B66" s="1673"/>
      <c r="C66" s="1674"/>
      <c r="D66" s="1174"/>
      <c r="E66" s="1175" t="s">
        <v>438</v>
      </c>
      <c r="F66" s="1176">
        <f>MKJ・MLC・MLL!H259</f>
        <v>599</v>
      </c>
      <c r="G66" s="1176">
        <f>MKJ・MLC・MLL!I259</f>
        <v>599</v>
      </c>
      <c r="H66" s="1176">
        <f>MKJ・MLC・MLL!J259</f>
        <v>599</v>
      </c>
      <c r="I66" s="1176">
        <f>MKJ・MLC・MLL!K259</f>
        <v>599</v>
      </c>
      <c r="J66" s="1176">
        <f>MKJ・MLC・MLL!L259</f>
        <v>518</v>
      </c>
      <c r="K66" s="1176">
        <f>MKJ・MLC・MLL!M259</f>
        <v>517</v>
      </c>
      <c r="L66" s="1176">
        <f>MKJ・MLC・MLL!N259</f>
        <v>442</v>
      </c>
      <c r="M66" s="1176">
        <f>MKJ・MLC・MLL!O259</f>
        <v>570</v>
      </c>
      <c r="N66" s="1176">
        <f>MKJ・MLC・MLL!P259</f>
        <v>437</v>
      </c>
      <c r="O66" s="1176">
        <f>MKJ・MLC・MLL!Q259</f>
        <v>372</v>
      </c>
      <c r="P66" s="1176">
        <f>MKJ・MLC・MLL!R259</f>
        <v>530</v>
      </c>
      <c r="Q66" s="1176">
        <f>MKJ・MLC・MLL!S259</f>
        <v>348</v>
      </c>
      <c r="R66" s="1176">
        <f>MKJ・MLC・MLL!T259</f>
        <v>355</v>
      </c>
      <c r="S66" s="1176">
        <f>MKJ・MLC・MLL!U259</f>
        <v>483</v>
      </c>
      <c r="T66" s="1176">
        <f>MKJ・MLC・MLL!V259</f>
        <v>450</v>
      </c>
      <c r="U66" s="1176">
        <f>MKJ・MLC・MLL!W259</f>
        <v>317</v>
      </c>
      <c r="V66" s="1176">
        <f>MKJ・MLC・MLL!X259</f>
        <v>285</v>
      </c>
      <c r="W66" s="1176">
        <f>MKJ・MLC・MLL!Y259</f>
        <v>316</v>
      </c>
      <c r="X66" s="1176">
        <f>MKJ・MLC・MLL!Z259</f>
        <v>440</v>
      </c>
      <c r="Y66" s="1176">
        <f>MKJ・MLC・MLL!AA259</f>
        <v>472</v>
      </c>
      <c r="Z66" s="1176">
        <f>MKJ・MLC・MLL!AB259</f>
        <v>439</v>
      </c>
      <c r="AA66" s="1176">
        <f>MKJ・MLC・MLL!AC259</f>
        <v>439</v>
      </c>
      <c r="AB66" s="1176">
        <f>MKJ・MLC・MLL!AD259</f>
        <v>311</v>
      </c>
      <c r="AC66" s="1176">
        <f>MKJ・MLC・MLL!AE259</f>
        <v>247</v>
      </c>
      <c r="AD66" s="1176">
        <f>MKJ・MLC・MLL!AF259</f>
        <v>215</v>
      </c>
      <c r="AE66" s="1176">
        <f>MKJ・MLC・MLL!AG259</f>
        <v>215</v>
      </c>
      <c r="AF66" s="1176">
        <f>MKJ・MLC・MLL!AH259</f>
        <v>215</v>
      </c>
      <c r="AG66" s="1176">
        <f>MKJ・MLC・MLL!AI259</f>
        <v>215</v>
      </c>
      <c r="AH66" s="1176">
        <f>MKJ・MLC・MLL!AJ259</f>
        <v>183</v>
      </c>
      <c r="AI66" s="1176">
        <f>MKJ・MLC・MLL!AK259</f>
        <v>151</v>
      </c>
      <c r="AJ66" s="1176">
        <f>MKJ・MLC・MLL!AL259</f>
        <v>151</v>
      </c>
      <c r="AK66" s="1170"/>
      <c r="AL66" s="1171"/>
      <c r="AM66" s="1172"/>
    </row>
    <row r="67" spans="1:39" ht="35.1" customHeight="1">
      <c r="A67" s="1666">
        <v>10</v>
      </c>
      <c r="B67" s="1669" t="s">
        <v>447</v>
      </c>
      <c r="C67" s="1670"/>
      <c r="D67" s="1146"/>
      <c r="E67" s="1147" t="s">
        <v>432</v>
      </c>
      <c r="F67" s="1173">
        <f>MKJ・MLC・MLL!H260</f>
        <v>278</v>
      </c>
      <c r="G67" s="1173">
        <f>MKJ・MLC・MLL!I260</f>
        <v>278</v>
      </c>
      <c r="H67" s="1173">
        <f>MKJ・MLC・MLL!J260</f>
        <v>278</v>
      </c>
      <c r="I67" s="1173">
        <f>MKJ・MLC・MLL!K260</f>
        <v>278</v>
      </c>
      <c r="J67" s="1173">
        <f>MKJ・MLC・MLL!L260</f>
        <v>278</v>
      </c>
      <c r="K67" s="1173">
        <f>MKJ・MLC・MLL!M260</f>
        <v>246</v>
      </c>
      <c r="L67" s="1173">
        <f>MKJ・MLC・MLL!N260</f>
        <v>288</v>
      </c>
      <c r="M67" s="1173">
        <f>MKJ・MLC・MLL!O260</f>
        <v>288</v>
      </c>
      <c r="N67" s="1173">
        <f>MKJ・MLC・MLL!P260</f>
        <v>288</v>
      </c>
      <c r="O67" s="1173">
        <f>MKJ・MLC・MLL!Q260</f>
        <v>288</v>
      </c>
      <c r="P67" s="1173">
        <f>MKJ・MLC・MLL!R260</f>
        <v>448</v>
      </c>
      <c r="Q67" s="1173">
        <f>MKJ・MLC・MLL!S260</f>
        <v>598</v>
      </c>
      <c r="R67" s="1173">
        <f>MKJ・MLC・MLL!T260</f>
        <v>640</v>
      </c>
      <c r="S67" s="1173">
        <f>MKJ・MLC・MLL!U260</f>
        <v>672</v>
      </c>
      <c r="T67" s="1173">
        <f>MKJ・MLC・MLL!V260</f>
        <v>704</v>
      </c>
      <c r="U67" s="1173">
        <f>MKJ・MLC・MLL!W260</f>
        <v>704</v>
      </c>
      <c r="V67" s="1173">
        <f>MKJ・MLC・MLL!X260</f>
        <v>704</v>
      </c>
      <c r="W67" s="1173">
        <f>MKJ・MLC・MLL!Y260</f>
        <v>864</v>
      </c>
      <c r="X67" s="1173">
        <f>MKJ・MLC・MLL!Z260</f>
        <v>608</v>
      </c>
      <c r="Y67" s="1173">
        <f>MKJ・MLC・MLL!AA260</f>
        <v>441</v>
      </c>
      <c r="Z67" s="1173">
        <f>MKJ・MLC・MLL!AB260</f>
        <v>377</v>
      </c>
      <c r="AA67" s="1173">
        <f>MKJ・MLC・MLL!AC260</f>
        <v>377</v>
      </c>
      <c r="AB67" s="1173">
        <f>MKJ・MLC・MLL!AD260</f>
        <v>377</v>
      </c>
      <c r="AC67" s="1173">
        <f>MKJ・MLC・MLL!AE260</f>
        <v>377</v>
      </c>
      <c r="AD67" s="1173">
        <f>MKJ・MLC・MLL!AF260</f>
        <v>409</v>
      </c>
      <c r="AE67" s="1173">
        <f>MKJ・MLC・MLL!AG260</f>
        <v>441</v>
      </c>
      <c r="AF67" s="1173">
        <f>MKJ・MLC・MLL!AH260</f>
        <v>281</v>
      </c>
      <c r="AG67" s="1173">
        <f>MKJ・MLC・MLL!AI260</f>
        <v>121</v>
      </c>
      <c r="AH67" s="1173">
        <f>MKJ・MLC・MLL!AJ260</f>
        <v>-7</v>
      </c>
      <c r="AI67" s="1173">
        <f>MKJ・MLC・MLL!AK260</f>
        <v>-7</v>
      </c>
      <c r="AJ67" s="1173">
        <f>MKJ・MLC・MLL!AL260</f>
        <v>-7</v>
      </c>
      <c r="AK67" s="1149"/>
      <c r="AL67" s="1150"/>
      <c r="AM67" s="1151"/>
    </row>
    <row r="68" spans="1:39" ht="35.1" customHeight="1">
      <c r="A68" s="1667"/>
      <c r="B68" s="1671"/>
      <c r="C68" s="1672"/>
      <c r="D68" s="1166"/>
      <c r="E68" s="1154" t="s">
        <v>433</v>
      </c>
      <c r="F68" s="1155">
        <f>MKJ・MLC・MLL!H261</f>
        <v>31</v>
      </c>
      <c r="G68" s="1155">
        <f>MKJ・MLC・MLL!I261</f>
        <v>31</v>
      </c>
      <c r="H68" s="1155">
        <f>MKJ・MLC・MLL!J261</f>
        <v>31</v>
      </c>
      <c r="I68" s="1155">
        <f>MKJ・MLC・MLL!K261</f>
        <v>31</v>
      </c>
      <c r="J68" s="1155">
        <f>MKJ・MLC・MLL!L261</f>
        <v>31</v>
      </c>
      <c r="K68" s="1155">
        <f>MKJ・MLC・MLL!M261</f>
        <v>247</v>
      </c>
      <c r="L68" s="1155">
        <f>MKJ・MLC・MLL!N261</f>
        <v>444</v>
      </c>
      <c r="M68" s="1155">
        <f>MKJ・MLC・MLL!O261</f>
        <v>492</v>
      </c>
      <c r="N68" s="1155">
        <f>MKJ・MLC・MLL!P261</f>
        <v>567</v>
      </c>
      <c r="O68" s="1155">
        <f>MKJ・MLC・MLL!Q261</f>
        <v>557</v>
      </c>
      <c r="P68" s="1155">
        <f>MKJ・MLC・MLL!R261</f>
        <v>173</v>
      </c>
      <c r="Q68" s="1155">
        <f>MKJ・MLC・MLL!S261</f>
        <v>345</v>
      </c>
      <c r="R68" s="1155">
        <f>MKJ・MLC・MLL!T261</f>
        <v>415</v>
      </c>
      <c r="S68" s="1155">
        <f>MKJ・MLC・MLL!U261</f>
        <v>473</v>
      </c>
      <c r="T68" s="1155">
        <f>MKJ・MLC・MLL!V261</f>
        <v>377</v>
      </c>
      <c r="U68" s="1155">
        <f>MKJ・MLC・MLL!W261</f>
        <v>360</v>
      </c>
      <c r="V68" s="1155">
        <f>MKJ・MLC・MLL!X261</f>
        <v>321</v>
      </c>
      <c r="W68" s="1155">
        <f>MKJ・MLC・MLL!Y261</f>
        <v>97</v>
      </c>
      <c r="X68" s="1155">
        <f>MKJ・MLC・MLL!Z261</f>
        <v>97</v>
      </c>
      <c r="Y68" s="1155">
        <f>MKJ・MLC・MLL!AA261</f>
        <v>311</v>
      </c>
      <c r="Z68" s="1155">
        <f>MKJ・MLC・MLL!AB261</f>
        <v>603</v>
      </c>
      <c r="AA68" s="1155">
        <f>MKJ・MLC・MLL!AC261</f>
        <v>713</v>
      </c>
      <c r="AB68" s="1155">
        <f>MKJ・MLC・MLL!AD261</f>
        <v>943</v>
      </c>
      <c r="AC68" s="1155">
        <f>MKJ・MLC・MLL!AE261</f>
        <v>943</v>
      </c>
      <c r="AD68" s="1155">
        <f>MKJ・MLC・MLL!AF261</f>
        <v>751</v>
      </c>
      <c r="AE68" s="1155">
        <f>MKJ・MLC・MLL!AG261</f>
        <v>559</v>
      </c>
      <c r="AF68" s="1155">
        <f>MKJ・MLC・MLL!AH261</f>
        <v>559</v>
      </c>
      <c r="AG68" s="1155">
        <f>MKJ・MLC・MLL!AI261</f>
        <v>639</v>
      </c>
      <c r="AH68" s="1155">
        <f>MKJ・MLC・MLL!AJ261</f>
        <v>909</v>
      </c>
      <c r="AI68" s="1155">
        <f>MKJ・MLC・MLL!AK261</f>
        <v>1169</v>
      </c>
      <c r="AJ68" s="1155">
        <f>MKJ・MLC・MLL!AL261</f>
        <v>1289</v>
      </c>
      <c r="AK68" s="1156">
        <f>AJ68</f>
        <v>1289</v>
      </c>
      <c r="AL68" s="1157">
        <f>AK68-AL67</f>
        <v>1289</v>
      </c>
      <c r="AM68" s="1158">
        <f>AL68-AM67</f>
        <v>1289</v>
      </c>
    </row>
    <row r="69" spans="1:39" ht="35.1" customHeight="1">
      <c r="A69" s="1667"/>
      <c r="B69" s="1671"/>
      <c r="C69" s="1672"/>
      <c r="D69" s="1159"/>
      <c r="E69" s="1154" t="s">
        <v>434</v>
      </c>
      <c r="F69" s="1160">
        <f>MKJ・MLC・MLL!H262</f>
        <v>0</v>
      </c>
      <c r="G69" s="1160">
        <f>MKJ・MLC・MLL!I262</f>
        <v>0</v>
      </c>
      <c r="H69" s="1160">
        <f>MKJ・MLC・MLL!J262</f>
        <v>0</v>
      </c>
      <c r="I69" s="1160">
        <f>MKJ・MLC・MLL!K262</f>
        <v>0</v>
      </c>
      <c r="J69" s="1160">
        <f>MKJ・MLC・MLL!L262</f>
        <v>0</v>
      </c>
      <c r="K69" s="1160">
        <f>MKJ・MLC・MLL!M262</f>
        <v>-24</v>
      </c>
      <c r="L69" s="1160">
        <f>MKJ・MLC・MLL!N262</f>
        <v>12</v>
      </c>
      <c r="M69" s="1160">
        <f>MKJ・MLC・MLL!O262</f>
        <v>16</v>
      </c>
      <c r="N69" s="1160">
        <f>MKJ・MLC・MLL!P262</f>
        <v>22</v>
      </c>
      <c r="O69" s="1160">
        <f>MKJ・MLC・MLL!Q262</f>
        <v>22</v>
      </c>
      <c r="P69" s="1160">
        <f>MKJ・MLC・MLL!R262</f>
        <v>-58</v>
      </c>
      <c r="Q69" s="1160">
        <f>MKJ・MLC・MLL!S262</f>
        <v>-52</v>
      </c>
      <c r="R69" s="1160">
        <f>MKJ・MLC・MLL!T262</f>
        <v>-32</v>
      </c>
      <c r="S69" s="1160">
        <f>MKJ・MLC・MLL!U262</f>
        <v>7</v>
      </c>
      <c r="T69" s="1160">
        <f>MKJ・MLC・MLL!V262</f>
        <v>16</v>
      </c>
      <c r="U69" s="1160">
        <f>MKJ・MLC・MLL!W262</f>
        <v>16</v>
      </c>
      <c r="V69" s="1160">
        <f>MKJ・MLC・MLL!X262</f>
        <v>16</v>
      </c>
      <c r="W69" s="1160">
        <f>MKJ・MLC・MLL!Y262</f>
        <v>16</v>
      </c>
      <c r="X69" s="1160">
        <f>MKJ・MLC・MLL!Z262</f>
        <v>12</v>
      </c>
      <c r="Y69" s="1160">
        <f>MKJ・MLC・MLL!AA262</f>
        <v>41</v>
      </c>
      <c r="Z69" s="1160">
        <f>MKJ・MLC・MLL!AB262</f>
        <v>63</v>
      </c>
      <c r="AA69" s="1160">
        <f>MKJ・MLC・MLL!AC262</f>
        <v>63</v>
      </c>
      <c r="AB69" s="1160">
        <f>MKJ・MLC・MLL!AD262</f>
        <v>63</v>
      </c>
      <c r="AC69" s="1160">
        <f>MKJ・MLC・MLL!AE262</f>
        <v>63</v>
      </c>
      <c r="AD69" s="1160">
        <f>MKJ・MLC・MLL!AF262</f>
        <v>63</v>
      </c>
      <c r="AE69" s="1160">
        <f>MKJ・MLC・MLL!AG262</f>
        <v>63</v>
      </c>
      <c r="AF69" s="1160">
        <f>MKJ・MLC・MLL!AH262</f>
        <v>63</v>
      </c>
      <c r="AG69" s="1160">
        <f>MKJ・MLC・MLL!AI262</f>
        <v>63</v>
      </c>
      <c r="AH69" s="1160">
        <f>MKJ・MLC・MLL!AJ262</f>
        <v>63</v>
      </c>
      <c r="AI69" s="1160">
        <f>MKJ・MLC・MLL!AK262</f>
        <v>63</v>
      </c>
      <c r="AJ69" s="1160">
        <f>MKJ・MLC・MLL!AL262</f>
        <v>63</v>
      </c>
      <c r="AK69" s="1161">
        <f>SUM(F69:AI69)</f>
        <v>660</v>
      </c>
      <c r="AL69" s="1162">
        <f>[8]仕上ｼﾐｭﾚｰｼｮﾝ!BP83</f>
        <v>0</v>
      </c>
      <c r="AM69" s="1163"/>
    </row>
    <row r="70" spans="1:39" ht="35.1" customHeight="1">
      <c r="A70" s="1667"/>
      <c r="B70" s="1671"/>
      <c r="C70" s="1672"/>
      <c r="D70" s="1164"/>
      <c r="E70" s="1154" t="s">
        <v>435</v>
      </c>
      <c r="F70" s="1160">
        <f>MKJ・MLC・MLL!H263</f>
        <v>0</v>
      </c>
      <c r="G70" s="1160">
        <f>MKJ・MLC・MLL!I263</f>
        <v>0</v>
      </c>
      <c r="H70" s="1160">
        <f>MKJ・MLC・MLL!J263</f>
        <v>0</v>
      </c>
      <c r="I70" s="1160">
        <f>MKJ・MLC・MLL!K263</f>
        <v>0</v>
      </c>
      <c r="J70" s="1160">
        <f>MKJ・MLC・MLL!L263</f>
        <v>0</v>
      </c>
      <c r="K70" s="1160">
        <f>MKJ・MLC・MLL!M263</f>
        <v>0</v>
      </c>
      <c r="L70" s="1160">
        <f>MKJ・MLC・MLL!N263</f>
        <v>54</v>
      </c>
      <c r="M70" s="1160">
        <f>MKJ・MLC・MLL!O263</f>
        <v>54</v>
      </c>
      <c r="N70" s="1160">
        <f>MKJ・MLC・MLL!P263</f>
        <v>0</v>
      </c>
      <c r="O70" s="1160">
        <f>MKJ・MLC・MLL!Q263</f>
        <v>0</v>
      </c>
      <c r="P70" s="1160">
        <f>MKJ・MLC・MLL!R263</f>
        <v>54</v>
      </c>
      <c r="Q70" s="1160">
        <f>MKJ・MLC・MLL!S263</f>
        <v>54</v>
      </c>
      <c r="R70" s="1160">
        <f>MKJ・MLC・MLL!T263</f>
        <v>54</v>
      </c>
      <c r="S70" s="1160">
        <f>MKJ・MLC・MLL!U263</f>
        <v>54</v>
      </c>
      <c r="T70" s="1160">
        <f>MKJ・MLC・MLL!V263</f>
        <v>54</v>
      </c>
      <c r="U70" s="1160">
        <f>MKJ・MLC・MLL!W263</f>
        <v>0</v>
      </c>
      <c r="V70" s="1160">
        <f>MKJ・MLC・MLL!X263</f>
        <v>0</v>
      </c>
      <c r="W70" s="1160">
        <f>MKJ・MLC・MLL!Y263</f>
        <v>54</v>
      </c>
      <c r="X70" s="1160">
        <f>MKJ・MLC・MLL!Z263</f>
        <v>72</v>
      </c>
      <c r="Y70" s="1160">
        <f>MKJ・MLC・MLL!AA263</f>
        <v>72</v>
      </c>
      <c r="Z70" s="1160">
        <f>MKJ・MLC・MLL!AB263</f>
        <v>54</v>
      </c>
      <c r="AA70" s="1160">
        <f>MKJ・MLC・MLL!AC263</f>
        <v>72</v>
      </c>
      <c r="AB70" s="1160">
        <f>MKJ・MLC・MLL!AD263</f>
        <v>0</v>
      </c>
      <c r="AC70" s="1160">
        <f>MKJ・MLC・MLL!AE263</f>
        <v>0</v>
      </c>
      <c r="AD70" s="1160">
        <f>MKJ・MLC・MLL!AF263</f>
        <v>72</v>
      </c>
      <c r="AE70" s="1160">
        <f>MKJ・MLC・MLL!AG263</f>
        <v>72</v>
      </c>
      <c r="AF70" s="1160">
        <f>MKJ・MLC・MLL!AH263</f>
        <v>54</v>
      </c>
      <c r="AG70" s="1160">
        <f>MKJ・MLC・MLL!AI263</f>
        <v>54</v>
      </c>
      <c r="AH70" s="1160">
        <f>MKJ・MLC・MLL!AJ263</f>
        <v>36</v>
      </c>
      <c r="AI70" s="1160">
        <f>MKJ・MLC・MLL!AK263</f>
        <v>0</v>
      </c>
      <c r="AJ70" s="1160">
        <f>MKJ・MLC・MLL!AL263</f>
        <v>0</v>
      </c>
      <c r="AK70" s="1161">
        <f>SUM(F70:AI70)</f>
        <v>990</v>
      </c>
      <c r="AL70" s="1165"/>
      <c r="AM70" s="1163"/>
    </row>
    <row r="71" spans="1:39" ht="35.1" customHeight="1">
      <c r="A71" s="1667"/>
      <c r="B71" s="1671"/>
      <c r="C71" s="1672"/>
      <c r="D71" s="1166"/>
      <c r="E71" s="1154" t="s">
        <v>448</v>
      </c>
      <c r="F71" s="1155">
        <f>MKJ・MLC・MLL!H264</f>
        <v>0</v>
      </c>
      <c r="G71" s="1155">
        <f>MKJ・MLC・MLL!I264</f>
        <v>0</v>
      </c>
      <c r="H71" s="1155">
        <f>MKJ・MLC・MLL!J264</f>
        <v>0</v>
      </c>
      <c r="I71" s="1155">
        <f>MKJ・MLC・MLL!K264</f>
        <v>0</v>
      </c>
      <c r="J71" s="1155">
        <f>MKJ・MLC・MLL!L264</f>
        <v>0</v>
      </c>
      <c r="K71" s="1155">
        <f>MKJ・MLC・MLL!M264</f>
        <v>0</v>
      </c>
      <c r="L71" s="1155">
        <f>MKJ・MLC・MLL!N264</f>
        <v>0</v>
      </c>
      <c r="M71" s="1155">
        <f>MKJ・MLC・MLL!O264</f>
        <v>0</v>
      </c>
      <c r="N71" s="1155">
        <f>MKJ・MLC・MLL!P264</f>
        <v>72</v>
      </c>
      <c r="O71" s="1155">
        <f>MKJ・MLC・MLL!Q264</f>
        <v>72</v>
      </c>
      <c r="P71" s="1155">
        <f>MKJ・MLC・MLL!R264</f>
        <v>18</v>
      </c>
      <c r="Q71" s="1155">
        <f>MKJ・MLC・MLL!S264</f>
        <v>0</v>
      </c>
      <c r="R71" s="1155">
        <f>MKJ・MLC・MLL!T264</f>
        <v>0</v>
      </c>
      <c r="S71" s="1155">
        <f>MKJ・MLC・MLL!U264</f>
        <v>0</v>
      </c>
      <c r="T71" s="1155">
        <f>MKJ・MLC・MLL!V264</f>
        <v>0</v>
      </c>
      <c r="U71" s="1155">
        <f>MKJ・MLC・MLL!W264</f>
        <v>0</v>
      </c>
      <c r="V71" s="1155">
        <f>MKJ・MLC・MLL!X264</f>
        <v>0</v>
      </c>
      <c r="W71" s="1155">
        <f>MKJ・MLC・MLL!Y264</f>
        <v>0</v>
      </c>
      <c r="X71" s="1155">
        <f>MKJ・MLC・MLL!Z264</f>
        <v>0</v>
      </c>
      <c r="Y71" s="1155">
        <f>MKJ・MLC・MLL!AA264</f>
        <v>0</v>
      </c>
      <c r="Z71" s="1155">
        <f>MKJ・MLC・MLL!AB264</f>
        <v>0</v>
      </c>
      <c r="AA71" s="1155">
        <f>MKJ・MLC・MLL!AC264</f>
        <v>0</v>
      </c>
      <c r="AB71" s="1155">
        <f>MKJ・MLC・MLL!AD264</f>
        <v>0</v>
      </c>
      <c r="AC71" s="1155">
        <f>MKJ・MLC・MLL!AE264</f>
        <v>54</v>
      </c>
      <c r="AD71" s="1155">
        <f>MKJ・MLC・MLL!AF264</f>
        <v>72</v>
      </c>
      <c r="AE71" s="1155">
        <f>MKJ・MLC・MLL!AG264</f>
        <v>72</v>
      </c>
      <c r="AF71" s="1155">
        <f>MKJ・MLC・MLL!AH264</f>
        <v>72</v>
      </c>
      <c r="AG71" s="1155">
        <f>MKJ・MLC・MLL!AI264</f>
        <v>72</v>
      </c>
      <c r="AH71" s="1155">
        <f>MKJ・MLC・MLL!AJ264</f>
        <v>54</v>
      </c>
      <c r="AI71" s="1155">
        <f>MKJ・MLC・MLL!AK264</f>
        <v>108</v>
      </c>
      <c r="AJ71" s="1155">
        <f>MKJ・MLC・MLL!AL264</f>
        <v>162</v>
      </c>
      <c r="AK71" s="1161">
        <f>AJ71</f>
        <v>162</v>
      </c>
      <c r="AL71" s="1165"/>
      <c r="AM71" s="1163"/>
    </row>
    <row r="72" spans="1:39" ht="35.1" customHeight="1">
      <c r="A72" s="1667"/>
      <c r="B72" s="1671"/>
      <c r="C72" s="1672"/>
      <c r="D72" s="1159"/>
      <c r="E72" s="1154" t="s">
        <v>436</v>
      </c>
      <c r="F72" s="1160">
        <f>MKJ・MLC・MLL!H265</f>
        <v>0</v>
      </c>
      <c r="G72" s="1160">
        <f>MKJ・MLC・MLL!I265</f>
        <v>0</v>
      </c>
      <c r="H72" s="1160">
        <f>MKJ・MLC・MLL!J265</f>
        <v>0</v>
      </c>
      <c r="I72" s="1160">
        <f>MKJ・MLC・MLL!K265</f>
        <v>0</v>
      </c>
      <c r="J72" s="1160">
        <f>MKJ・MLC・MLL!L265</f>
        <v>0</v>
      </c>
      <c r="K72" s="1160">
        <f>MKJ・MLC・MLL!M265</f>
        <v>0</v>
      </c>
      <c r="L72" s="1160">
        <f>MKJ・MLC・MLL!N265</f>
        <v>90</v>
      </c>
      <c r="M72" s="1160">
        <f>MKJ・MLC・MLL!O265</f>
        <v>90</v>
      </c>
      <c r="N72" s="1160">
        <f>MKJ・MLC・MLL!P265</f>
        <v>0</v>
      </c>
      <c r="O72" s="1160">
        <f>MKJ・MLC・MLL!Q265</f>
        <v>0</v>
      </c>
      <c r="P72" s="1160">
        <f>MKJ・MLC・MLL!R265</f>
        <v>90</v>
      </c>
      <c r="Q72" s="1160">
        <f>MKJ・MLC・MLL!S265</f>
        <v>90</v>
      </c>
      <c r="R72" s="1160">
        <f>MKJ・MLC・MLL!T265</f>
        <v>54</v>
      </c>
      <c r="S72" s="1160">
        <f>MKJ・MLC・MLL!U265</f>
        <v>54</v>
      </c>
      <c r="T72" s="1160">
        <f>MKJ・MLC・MLL!V265</f>
        <v>54</v>
      </c>
      <c r="U72" s="1160">
        <f>MKJ・MLC・MLL!W265</f>
        <v>54</v>
      </c>
      <c r="V72" s="1160">
        <f>MKJ・MLC・MLL!X265</f>
        <v>54</v>
      </c>
      <c r="W72" s="1160">
        <f>MKJ・MLC・MLL!Y265</f>
        <v>54</v>
      </c>
      <c r="X72" s="1160">
        <f>MKJ・MLC・MLL!Z265</f>
        <v>54</v>
      </c>
      <c r="Y72" s="1160">
        <f>MKJ・MLC・MLL!AA265</f>
        <v>54</v>
      </c>
      <c r="Z72" s="1160">
        <f>MKJ・MLC・MLL!AB265</f>
        <v>54</v>
      </c>
      <c r="AA72" s="1160">
        <f>MKJ・MLC・MLL!AC265</f>
        <v>54</v>
      </c>
      <c r="AB72" s="1160">
        <f>MKJ・MLC・MLL!AD265</f>
        <v>54</v>
      </c>
      <c r="AC72" s="1160">
        <f>MKJ・MLC・MLL!AE265</f>
        <v>54</v>
      </c>
      <c r="AD72" s="1160">
        <f>MKJ・MLC・MLL!AF265</f>
        <v>54</v>
      </c>
      <c r="AE72" s="1160">
        <f>MKJ・MLC・MLL!AG265</f>
        <v>54</v>
      </c>
      <c r="AF72" s="1160">
        <f>MKJ・MLC・MLL!AH265</f>
        <v>54</v>
      </c>
      <c r="AG72" s="1160">
        <f>MKJ・MLC・MLL!AI265</f>
        <v>54</v>
      </c>
      <c r="AH72" s="1160">
        <f>MKJ・MLC・MLL!AJ265</f>
        <v>54</v>
      </c>
      <c r="AI72" s="1160">
        <f>MKJ・MLC・MLL!AK265</f>
        <v>54</v>
      </c>
      <c r="AJ72" s="1160">
        <f>MKJ・MLC・MLL!AL265</f>
        <v>54</v>
      </c>
      <c r="AK72" s="1161">
        <f>SUM(F72:AI72)</f>
        <v>1332</v>
      </c>
      <c r="AL72" s="1165"/>
      <c r="AM72" s="1163"/>
    </row>
    <row r="73" spans="1:39" ht="35.1" customHeight="1">
      <c r="A73" s="1667"/>
      <c r="B73" s="1671"/>
      <c r="C73" s="1672"/>
      <c r="D73" s="1164"/>
      <c r="E73" s="1154" t="s">
        <v>437</v>
      </c>
      <c r="F73" s="1160">
        <f>MKJ・MLC・MLL!H266</f>
        <v>0</v>
      </c>
      <c r="G73" s="1160">
        <f>MKJ・MLC・MLL!I266</f>
        <v>0</v>
      </c>
      <c r="H73" s="1160">
        <f>MKJ・MLC・MLL!J266</f>
        <v>0</v>
      </c>
      <c r="I73" s="1160">
        <f>MKJ・MLC・MLL!K266</f>
        <v>0</v>
      </c>
      <c r="J73" s="1160">
        <f>MKJ・MLC・MLL!L266</f>
        <v>0</v>
      </c>
      <c r="K73" s="1160">
        <f>MKJ・MLC・MLL!M266</f>
        <v>0</v>
      </c>
      <c r="L73" s="1160">
        <f>MKJ・MLC・MLL!N266</f>
        <v>18</v>
      </c>
      <c r="M73" s="1160">
        <f>MKJ・MLC・MLL!O266</f>
        <v>18</v>
      </c>
      <c r="N73" s="1160">
        <f>MKJ・MLC・MLL!P266</f>
        <v>72</v>
      </c>
      <c r="O73" s="1160">
        <f>MKJ・MLC・MLL!Q266</f>
        <v>0</v>
      </c>
      <c r="P73" s="1160">
        <f>MKJ・MLC・MLL!R266</f>
        <v>0</v>
      </c>
      <c r="Q73" s="1160">
        <f>MKJ・MLC・MLL!S266</f>
        <v>0</v>
      </c>
      <c r="R73" s="1160">
        <f>MKJ・MLC・MLL!T266</f>
        <v>54</v>
      </c>
      <c r="S73" s="1160">
        <f>MKJ・MLC・MLL!U266</f>
        <v>18</v>
      </c>
      <c r="T73" s="1160">
        <f>MKJ・MLC・MLL!V266</f>
        <v>0</v>
      </c>
      <c r="U73" s="1160">
        <f>MKJ・MLC・MLL!W266</f>
        <v>0</v>
      </c>
      <c r="V73" s="1160">
        <f>MKJ・MLC・MLL!X266</f>
        <v>0</v>
      </c>
      <c r="W73" s="1160">
        <f>MKJ・MLC・MLL!Y266</f>
        <v>54</v>
      </c>
      <c r="X73" s="1160">
        <f>MKJ・MLC・MLL!Z266</f>
        <v>72</v>
      </c>
      <c r="Y73" s="1160">
        <f>MKJ・MLC・MLL!AA266</f>
        <v>54</v>
      </c>
      <c r="Z73" s="1160">
        <f>MKJ・MLC・MLL!AB266</f>
        <v>108</v>
      </c>
      <c r="AA73" s="1160">
        <f>MKJ・MLC・MLL!AC266</f>
        <v>72</v>
      </c>
      <c r="AB73" s="1160">
        <f>MKJ・MLC・MLL!AD266</f>
        <v>54</v>
      </c>
      <c r="AC73" s="1160">
        <f>MKJ・MLC・MLL!AE266</f>
        <v>54</v>
      </c>
      <c r="AD73" s="1160">
        <f>MKJ・MLC・MLL!AF266</f>
        <v>90</v>
      </c>
      <c r="AE73" s="1160">
        <f>MKJ・MLC・MLL!AG266</f>
        <v>90</v>
      </c>
      <c r="AF73" s="1160">
        <f>MKJ・MLC・MLL!AH266</f>
        <v>90</v>
      </c>
      <c r="AG73" s="1160">
        <f>MKJ・MLC・MLL!AI266</f>
        <v>90</v>
      </c>
      <c r="AH73" s="1160">
        <f>MKJ・MLC・MLL!AJ266</f>
        <v>90</v>
      </c>
      <c r="AI73" s="1160">
        <f>MKJ・MLC・MLL!AK266</f>
        <v>54</v>
      </c>
      <c r="AJ73" s="1160">
        <f>MKJ・MLC・MLL!AL266</f>
        <v>54</v>
      </c>
      <c r="AK73" s="1161">
        <f>SUM(F73:AI73)</f>
        <v>1152</v>
      </c>
      <c r="AL73" s="1165"/>
      <c r="AM73" s="1163"/>
    </row>
    <row r="74" spans="1:39" ht="35.1" customHeight="1" thickBot="1">
      <c r="A74" s="1668"/>
      <c r="B74" s="1673"/>
      <c r="C74" s="1674"/>
      <c r="D74" s="1174"/>
      <c r="E74" s="1175" t="s">
        <v>438</v>
      </c>
      <c r="F74" s="1176">
        <f>MKJ・MLC・MLL!H267</f>
        <v>0</v>
      </c>
      <c r="G74" s="1176">
        <f>MKJ・MLC・MLL!I267</f>
        <v>0</v>
      </c>
      <c r="H74" s="1176">
        <f>MKJ・MLC・MLL!J267</f>
        <v>0</v>
      </c>
      <c r="I74" s="1176">
        <f>MKJ・MLC・MLL!K267</f>
        <v>0</v>
      </c>
      <c r="J74" s="1176">
        <f>MKJ・MLC・MLL!L267</f>
        <v>0</v>
      </c>
      <c r="K74" s="1176">
        <f>MKJ・MLC・MLL!M267</f>
        <v>180</v>
      </c>
      <c r="L74" s="1176">
        <f>MKJ・MLC・MLL!N267</f>
        <v>60</v>
      </c>
      <c r="M74" s="1176">
        <f>MKJ・MLC・MLL!O267</f>
        <v>0</v>
      </c>
      <c r="N74" s="1176">
        <f>MKJ・MLC・MLL!P267</f>
        <v>0</v>
      </c>
      <c r="O74" s="1176">
        <f>MKJ・MLC・MLL!Q267</f>
        <v>160</v>
      </c>
      <c r="P74" s="1176">
        <f>MKJ・MLC・MLL!R267</f>
        <v>210</v>
      </c>
      <c r="Q74" s="1176">
        <f>MKJ・MLC・MLL!S267</f>
        <v>150</v>
      </c>
      <c r="R74" s="1176">
        <f>MKJ・MLC・MLL!T267</f>
        <v>180</v>
      </c>
      <c r="S74" s="1176">
        <f>MKJ・MLC・MLL!U267</f>
        <v>0</v>
      </c>
      <c r="T74" s="1176">
        <f>MKJ・MLC・MLL!V267</f>
        <v>0</v>
      </c>
      <c r="U74" s="1176">
        <f>MKJ・MLC・MLL!W267</f>
        <v>0</v>
      </c>
      <c r="V74" s="1176">
        <f>MKJ・MLC・MLL!X267</f>
        <v>210</v>
      </c>
      <c r="W74" s="1176">
        <f>MKJ・MLC・MLL!Y267</f>
        <v>210</v>
      </c>
      <c r="X74" s="1176">
        <f>MKJ・MLC・MLL!Z267</f>
        <v>140</v>
      </c>
      <c r="Y74" s="1176">
        <f>MKJ・MLC・MLL!AA267</f>
        <v>200</v>
      </c>
      <c r="Z74" s="1176">
        <f>MKJ・MLC・MLL!AB267</f>
        <v>30</v>
      </c>
      <c r="AA74" s="1176">
        <f>MKJ・MLC・MLL!AC267</f>
        <v>0</v>
      </c>
      <c r="AB74" s="1176">
        <f>MKJ・MLC・MLL!AD267</f>
        <v>90</v>
      </c>
      <c r="AC74" s="1176">
        <f>MKJ・MLC・MLL!AE267</f>
        <v>210</v>
      </c>
      <c r="AD74" s="1176">
        <f>MKJ・MLC・MLL!AF267</f>
        <v>200</v>
      </c>
      <c r="AE74" s="1176">
        <f>MKJ・MLC・MLL!AG267</f>
        <v>120</v>
      </c>
      <c r="AF74" s="1176">
        <f>MKJ・MLC・MLL!AH267</f>
        <v>0</v>
      </c>
      <c r="AG74" s="1176">
        <f>MKJ・MLC・MLL!AI267</f>
        <v>0</v>
      </c>
      <c r="AH74" s="1176">
        <f>MKJ・MLC・MLL!AJ267</f>
        <v>130</v>
      </c>
      <c r="AI74" s="1176">
        <f>MKJ・MLC・MLL!AK267</f>
        <v>200</v>
      </c>
      <c r="AJ74" s="1176">
        <f>MKJ・MLC・MLL!AL267</f>
        <v>120</v>
      </c>
      <c r="AK74" s="1170"/>
      <c r="AL74" s="1171"/>
      <c r="AM74" s="1172"/>
    </row>
    <row r="75" spans="1:39" ht="35.1" customHeight="1">
      <c r="A75" s="1666">
        <v>11</v>
      </c>
      <c r="B75" s="1669" t="s">
        <v>449</v>
      </c>
      <c r="C75" s="1670"/>
      <c r="D75" s="1146"/>
      <c r="E75" s="1147" t="s">
        <v>432</v>
      </c>
      <c r="F75" s="1173">
        <f>MGE!H119</f>
        <v>0</v>
      </c>
      <c r="G75" s="1173">
        <f>MGE!I119</f>
        <v>0</v>
      </c>
      <c r="H75" s="1173">
        <f>MGE!J119</f>
        <v>0</v>
      </c>
      <c r="I75" s="1173">
        <f>MGE!K119</f>
        <v>0</v>
      </c>
      <c r="J75" s="1173">
        <f>MGE!L119</f>
        <v>0</v>
      </c>
      <c r="K75" s="1173">
        <f>MGE!M119</f>
        <v>0</v>
      </c>
      <c r="L75" s="1173">
        <f>MGE!N119</f>
        <v>0</v>
      </c>
      <c r="M75" s="1173">
        <f>MGE!O119</f>
        <v>0</v>
      </c>
      <c r="N75" s="1173">
        <f>MGE!P119</f>
        <v>0</v>
      </c>
      <c r="O75" s="1173">
        <f>MGE!Q119</f>
        <v>0</v>
      </c>
      <c r="P75" s="1173">
        <f>MGE!R119</f>
        <v>0</v>
      </c>
      <c r="Q75" s="1173">
        <f>MGE!S119</f>
        <v>0</v>
      </c>
      <c r="R75" s="1173">
        <f>MGE!T119</f>
        <v>40</v>
      </c>
      <c r="S75" s="1173">
        <f>MGE!U119</f>
        <v>80</v>
      </c>
      <c r="T75" s="1173">
        <f>MGE!V119</f>
        <v>80</v>
      </c>
      <c r="U75" s="1173">
        <f>MGE!W119</f>
        <v>0</v>
      </c>
      <c r="V75" s="1173">
        <f>MGE!X119</f>
        <v>0</v>
      </c>
      <c r="W75" s="1173">
        <f>MGE!Y119</f>
        <v>80</v>
      </c>
      <c r="X75" s="1173">
        <f>MGE!Z119</f>
        <v>80</v>
      </c>
      <c r="Y75" s="1173">
        <f>MGE!AA119</f>
        <v>80</v>
      </c>
      <c r="Z75" s="1173">
        <f>MGE!AB119</f>
        <v>80</v>
      </c>
      <c r="AA75" s="1173">
        <f>MGE!AC119</f>
        <v>80</v>
      </c>
      <c r="AB75" s="1173">
        <f>MGE!AD119</f>
        <v>0</v>
      </c>
      <c r="AC75" s="1173">
        <f>MGE!AE119</f>
        <v>0</v>
      </c>
      <c r="AD75" s="1173">
        <f>MGE!AF119</f>
        <v>80</v>
      </c>
      <c r="AE75" s="1173">
        <f>MGE!AG119</f>
        <v>80</v>
      </c>
      <c r="AF75" s="1173">
        <f>MGE!AH119</f>
        <v>80</v>
      </c>
      <c r="AG75" s="1173">
        <f>MGE!AI119</f>
        <v>80</v>
      </c>
      <c r="AH75" s="1173">
        <f>MGE!AJ119</f>
        <v>0</v>
      </c>
      <c r="AI75" s="1173">
        <f>MGE!AK119</f>
        <v>0</v>
      </c>
      <c r="AJ75" s="1173">
        <f>MGE!AL119</f>
        <v>0</v>
      </c>
      <c r="AK75" s="1149"/>
      <c r="AL75" s="1150">
        <f>[8]DC素材払出計画!BS36</f>
        <v>0</v>
      </c>
      <c r="AM75" s="1151">
        <f>[8]DC素材払出計画!BT36</f>
        <v>0</v>
      </c>
    </row>
    <row r="76" spans="1:39" ht="35.1" customHeight="1">
      <c r="A76" s="1667"/>
      <c r="B76" s="1671"/>
      <c r="C76" s="1672"/>
      <c r="D76" s="1166"/>
      <c r="E76" s="1154" t="s">
        <v>433</v>
      </c>
      <c r="F76" s="1155">
        <f>MGE!H120</f>
        <v>0</v>
      </c>
      <c r="G76" s="1155">
        <f>MGE!I120</f>
        <v>0</v>
      </c>
      <c r="H76" s="1155">
        <f>MGE!J120</f>
        <v>0</v>
      </c>
      <c r="I76" s="1155">
        <f>MGE!K120</f>
        <v>0</v>
      </c>
      <c r="J76" s="1155">
        <f>MGE!L120</f>
        <v>0</v>
      </c>
      <c r="K76" s="1155">
        <f>MGE!M120</f>
        <v>0</v>
      </c>
      <c r="L76" s="1155">
        <f>MGE!N120</f>
        <v>0</v>
      </c>
      <c r="M76" s="1155">
        <f>MGE!O120</f>
        <v>0</v>
      </c>
      <c r="N76" s="1155">
        <f>MGE!P120</f>
        <v>0</v>
      </c>
      <c r="O76" s="1155">
        <f>MGE!Q120</f>
        <v>0</v>
      </c>
      <c r="P76" s="1155">
        <f>MGE!R120</f>
        <v>0</v>
      </c>
      <c r="Q76" s="1155">
        <f>MGE!S120</f>
        <v>0</v>
      </c>
      <c r="R76" s="1155">
        <f>MGE!T120</f>
        <v>20</v>
      </c>
      <c r="S76" s="1155">
        <f>MGE!U120</f>
        <v>0</v>
      </c>
      <c r="T76" s="1155">
        <f>MGE!V120</f>
        <v>0</v>
      </c>
      <c r="U76" s="1155">
        <f>MGE!W120</f>
        <v>0</v>
      </c>
      <c r="V76" s="1155">
        <f>MGE!X120</f>
        <v>0</v>
      </c>
      <c r="W76" s="1155">
        <f>MGE!Y120</f>
        <v>0</v>
      </c>
      <c r="X76" s="1155">
        <f>MGE!Z120</f>
        <v>0</v>
      </c>
      <c r="Y76" s="1155">
        <f>MGE!AA120</f>
        <v>0</v>
      </c>
      <c r="Z76" s="1155">
        <f>MGE!AB120</f>
        <v>0</v>
      </c>
      <c r="AA76" s="1155">
        <f>MGE!AC120</f>
        <v>0</v>
      </c>
      <c r="AB76" s="1155">
        <f>MGE!AD120</f>
        <v>0</v>
      </c>
      <c r="AC76" s="1155">
        <f>MGE!AE120</f>
        <v>0</v>
      </c>
      <c r="AD76" s="1155">
        <f>MGE!AF120</f>
        <v>0</v>
      </c>
      <c r="AE76" s="1155">
        <f>MGE!AG120</f>
        <v>0</v>
      </c>
      <c r="AF76" s="1155">
        <f>MGE!AH120</f>
        <v>0</v>
      </c>
      <c r="AG76" s="1155">
        <f>MGE!AI120</f>
        <v>0</v>
      </c>
      <c r="AH76" s="1155">
        <f>MGE!AJ120</f>
        <v>0</v>
      </c>
      <c r="AI76" s="1155">
        <f>MGE!AK120</f>
        <v>0</v>
      </c>
      <c r="AJ76" s="1155">
        <f>MGE!AL120</f>
        <v>0</v>
      </c>
      <c r="AK76" s="1156">
        <f>AJ76</f>
        <v>0</v>
      </c>
      <c r="AL76" s="1157">
        <f>AK76-AL75</f>
        <v>0</v>
      </c>
      <c r="AM76" s="1158">
        <f>AL76-AM75</f>
        <v>0</v>
      </c>
    </row>
    <row r="77" spans="1:39" ht="35.1" customHeight="1">
      <c r="A77" s="1667"/>
      <c r="B77" s="1671"/>
      <c r="C77" s="1672"/>
      <c r="D77" s="1159"/>
      <c r="E77" s="1154" t="s">
        <v>434</v>
      </c>
      <c r="F77" s="1160">
        <f>MGE!H121</f>
        <v>0</v>
      </c>
      <c r="G77" s="1160">
        <f>MGE!I121</f>
        <v>0</v>
      </c>
      <c r="H77" s="1160">
        <f>MGE!J121</f>
        <v>0</v>
      </c>
      <c r="I77" s="1160">
        <f>MGE!K121</f>
        <v>0</v>
      </c>
      <c r="J77" s="1160">
        <f>MGE!L121</f>
        <v>0</v>
      </c>
      <c r="K77" s="1160">
        <f>MGE!M121</f>
        <v>0</v>
      </c>
      <c r="L77" s="1160">
        <f>MGE!N121</f>
        <v>0</v>
      </c>
      <c r="M77" s="1160">
        <f>MGE!O121</f>
        <v>0</v>
      </c>
      <c r="N77" s="1160">
        <f>MGE!P121</f>
        <v>0</v>
      </c>
      <c r="O77" s="1160">
        <f>MGE!Q121</f>
        <v>0</v>
      </c>
      <c r="P77" s="1160">
        <f>MGE!R121</f>
        <v>0</v>
      </c>
      <c r="Q77" s="1160">
        <f>MGE!S121</f>
        <v>0</v>
      </c>
      <c r="R77" s="1160">
        <f>MGE!T121</f>
        <v>80</v>
      </c>
      <c r="S77" s="1160">
        <f>MGE!U121</f>
        <v>80</v>
      </c>
      <c r="T77" s="1160">
        <f>MGE!V121</f>
        <v>80</v>
      </c>
      <c r="U77" s="1160">
        <f>MGE!W121</f>
        <v>0</v>
      </c>
      <c r="V77" s="1160">
        <f>MGE!X121</f>
        <v>0</v>
      </c>
      <c r="W77" s="1160">
        <f>MGE!Y121</f>
        <v>80</v>
      </c>
      <c r="X77" s="1160">
        <f>MGE!Z121</f>
        <v>80</v>
      </c>
      <c r="Y77" s="1160">
        <f>MGE!AA121</f>
        <v>100</v>
      </c>
      <c r="Z77" s="1160">
        <f>MGE!AB121</f>
        <v>100</v>
      </c>
      <c r="AA77" s="1160">
        <f>MGE!AC121</f>
        <v>100</v>
      </c>
      <c r="AB77" s="1160">
        <f>MGE!AD121</f>
        <v>0</v>
      </c>
      <c r="AC77" s="1160">
        <f>MGE!AE121</f>
        <v>0</v>
      </c>
      <c r="AD77" s="1160">
        <f>MGE!AF121</f>
        <v>100</v>
      </c>
      <c r="AE77" s="1160">
        <f>MGE!AG121</f>
        <v>100</v>
      </c>
      <c r="AF77" s="1160">
        <f>MGE!AH121</f>
        <v>100</v>
      </c>
      <c r="AG77" s="1160">
        <f>MGE!AI121</f>
        <v>100</v>
      </c>
      <c r="AH77" s="1160">
        <f>MGE!AJ121</f>
        <v>100</v>
      </c>
      <c r="AI77" s="1160">
        <f>MGE!AK121</f>
        <v>0</v>
      </c>
      <c r="AJ77" s="1160">
        <f>MGE!AL121</f>
        <v>0</v>
      </c>
      <c r="AK77" s="1161">
        <f>SUM(F77:AI77)</f>
        <v>1200</v>
      </c>
      <c r="AL77" s="1162">
        <f>[8]仕上ｼﾐｭﾚｰｼｮﾝ!BP72</f>
        <v>0</v>
      </c>
      <c r="AM77" s="1163"/>
    </row>
    <row r="78" spans="1:39" ht="35.1" customHeight="1">
      <c r="A78" s="1667"/>
      <c r="B78" s="1671"/>
      <c r="C78" s="1672"/>
      <c r="D78" s="1164"/>
      <c r="E78" s="1154" t="s">
        <v>435</v>
      </c>
      <c r="F78" s="1160">
        <f>MGE!H122</f>
        <v>0</v>
      </c>
      <c r="G78" s="1160">
        <f>MGE!I122</f>
        <v>0</v>
      </c>
      <c r="H78" s="1160">
        <f>MGE!J122</f>
        <v>0</v>
      </c>
      <c r="I78" s="1160">
        <f>MGE!K122</f>
        <v>0</v>
      </c>
      <c r="J78" s="1160">
        <f>MGE!L122</f>
        <v>0</v>
      </c>
      <c r="K78" s="1160">
        <f>MGE!M122</f>
        <v>0</v>
      </c>
      <c r="L78" s="1160">
        <f>MGE!N122</f>
        <v>0</v>
      </c>
      <c r="M78" s="1160">
        <f>MGE!O122</f>
        <v>0</v>
      </c>
      <c r="N78" s="1160">
        <f>MGE!P122</f>
        <v>0</v>
      </c>
      <c r="O78" s="1160">
        <f>MGE!Q122</f>
        <v>0</v>
      </c>
      <c r="P78" s="1160">
        <f>MGE!R122</f>
        <v>0</v>
      </c>
      <c r="Q78" s="1160">
        <f>MGE!S122</f>
        <v>0</v>
      </c>
      <c r="R78" s="1160">
        <f>MGE!T122</f>
        <v>20</v>
      </c>
      <c r="S78" s="1160">
        <f>MGE!U122</f>
        <v>0</v>
      </c>
      <c r="T78" s="1160">
        <f>MGE!V122</f>
        <v>20</v>
      </c>
      <c r="U78" s="1160">
        <f>MGE!W122</f>
        <v>0</v>
      </c>
      <c r="V78" s="1160">
        <f>MGE!X122</f>
        <v>0</v>
      </c>
      <c r="W78" s="1160">
        <f>MGE!Y122</f>
        <v>80</v>
      </c>
      <c r="X78" s="1160">
        <f>MGE!Z122</f>
        <v>20</v>
      </c>
      <c r="Y78" s="1160">
        <f>MGE!AA122</f>
        <v>80</v>
      </c>
      <c r="Z78" s="1160">
        <f>MGE!AB122</f>
        <v>40</v>
      </c>
      <c r="AA78" s="1160">
        <f>MGE!AC122</f>
        <v>100</v>
      </c>
      <c r="AB78" s="1160">
        <f>MGE!AD122</f>
        <v>0</v>
      </c>
      <c r="AC78" s="1160">
        <f>MGE!AE122</f>
        <v>0</v>
      </c>
      <c r="AD78" s="1160">
        <f>MGE!AF122</f>
        <v>140</v>
      </c>
      <c r="AE78" s="1160">
        <f>MGE!AG122</f>
        <v>120</v>
      </c>
      <c r="AF78" s="1160">
        <f>MGE!AH122</f>
        <v>100</v>
      </c>
      <c r="AG78" s="1160">
        <f>MGE!AI122</f>
        <v>100</v>
      </c>
      <c r="AH78" s="1160">
        <f>MGE!AJ122</f>
        <v>100</v>
      </c>
      <c r="AI78" s="1160">
        <f>MGE!AK122</f>
        <v>0</v>
      </c>
      <c r="AJ78" s="1160">
        <f>MGE!AL122</f>
        <v>0</v>
      </c>
      <c r="AK78" s="1161">
        <f>SUM(F78:AI78)</f>
        <v>920</v>
      </c>
      <c r="AL78" s="1165"/>
      <c r="AM78" s="1163"/>
    </row>
    <row r="79" spans="1:39" ht="35.1" customHeight="1">
      <c r="A79" s="1667"/>
      <c r="B79" s="1671"/>
      <c r="C79" s="1672"/>
      <c r="D79" s="1166"/>
      <c r="E79" s="1154" t="s">
        <v>448</v>
      </c>
      <c r="F79" s="1155">
        <f>MGE!H123</f>
        <v>0</v>
      </c>
      <c r="G79" s="1155">
        <f>MGE!I123</f>
        <v>0</v>
      </c>
      <c r="H79" s="1155">
        <f>MGE!J123</f>
        <v>0</v>
      </c>
      <c r="I79" s="1155">
        <f>MGE!K123</f>
        <v>0</v>
      </c>
      <c r="J79" s="1155">
        <f>MGE!L123</f>
        <v>0</v>
      </c>
      <c r="K79" s="1155">
        <f>MGE!M123</f>
        <v>180</v>
      </c>
      <c r="L79" s="1155">
        <f>MGE!N123</f>
        <v>210</v>
      </c>
      <c r="M79" s="1155">
        <f>MGE!O123</f>
        <v>180</v>
      </c>
      <c r="N79" s="1155">
        <f>MGE!P123</f>
        <v>0</v>
      </c>
      <c r="O79" s="1155">
        <f>MGE!Q123</f>
        <v>0</v>
      </c>
      <c r="P79" s="1155">
        <f>MGE!R123</f>
        <v>0</v>
      </c>
      <c r="Q79" s="1155">
        <f>MGE!S123</f>
        <v>0</v>
      </c>
      <c r="R79" s="1155">
        <f>MGE!T123</f>
        <v>0</v>
      </c>
      <c r="S79" s="1155">
        <f>MGE!U123</f>
        <v>0</v>
      </c>
      <c r="T79" s="1155">
        <f>MGE!V123</f>
        <v>0</v>
      </c>
      <c r="U79" s="1155">
        <f>MGE!W123</f>
        <v>0</v>
      </c>
      <c r="V79" s="1155">
        <f>MGE!X123</f>
        <v>0</v>
      </c>
      <c r="W79" s="1155">
        <f>MGE!Y123</f>
        <v>0</v>
      </c>
      <c r="X79" s="1155">
        <f>MGE!Z123</f>
        <v>0</v>
      </c>
      <c r="Y79" s="1155">
        <f>MGE!AA123</f>
        <v>0</v>
      </c>
      <c r="Z79" s="1155">
        <f>MGE!AB123</f>
        <v>0</v>
      </c>
      <c r="AA79" s="1155">
        <f>MGE!AC123</f>
        <v>0</v>
      </c>
      <c r="AB79" s="1155">
        <f>MGE!AD123</f>
        <v>0</v>
      </c>
      <c r="AC79" s="1155">
        <f>MGE!AE123</f>
        <v>0</v>
      </c>
      <c r="AD79" s="1155">
        <f>MGE!AF123</f>
        <v>0</v>
      </c>
      <c r="AE79" s="1155">
        <f>MGE!AG123</f>
        <v>0</v>
      </c>
      <c r="AF79" s="1155">
        <f>MGE!AH123</f>
        <v>0</v>
      </c>
      <c r="AG79" s="1155">
        <f>MGE!AI123</f>
        <v>0</v>
      </c>
      <c r="AH79" s="1155">
        <f>MGE!AJ123</f>
        <v>0</v>
      </c>
      <c r="AI79" s="1155">
        <f>MGE!AK123</f>
        <v>0</v>
      </c>
      <c r="AJ79" s="1155">
        <f>MGE!AL123</f>
        <v>0</v>
      </c>
      <c r="AK79" s="1161">
        <f>AJ79</f>
        <v>0</v>
      </c>
      <c r="AL79" s="1165"/>
      <c r="AM79" s="1163"/>
    </row>
    <row r="80" spans="1:39" ht="35.1" customHeight="1">
      <c r="A80" s="1667"/>
      <c r="B80" s="1671"/>
      <c r="C80" s="1672"/>
      <c r="D80" s="1159"/>
      <c r="E80" s="1154" t="s">
        <v>436</v>
      </c>
      <c r="F80" s="1160">
        <f>MGE!H124</f>
        <v>0</v>
      </c>
      <c r="G80" s="1160">
        <f>MGE!I124</f>
        <v>0</v>
      </c>
      <c r="H80" s="1160">
        <f>MGE!J124</f>
        <v>0</v>
      </c>
      <c r="I80" s="1160">
        <f>MGE!K124</f>
        <v>0</v>
      </c>
      <c r="J80" s="1160">
        <f>MGE!L124</f>
        <v>0</v>
      </c>
      <c r="K80" s="1160">
        <f>MGE!M124</f>
        <v>170</v>
      </c>
      <c r="L80" s="1160">
        <f>MGE!N124</f>
        <v>210</v>
      </c>
      <c r="M80" s="1160">
        <f>MGE!O124</f>
        <v>159</v>
      </c>
      <c r="N80" s="1160">
        <f>MGE!P124</f>
        <v>-14</v>
      </c>
      <c r="O80" s="1160">
        <f>MGE!Q124</f>
        <v>-9</v>
      </c>
      <c r="P80" s="1160">
        <f>MGE!R124</f>
        <v>0</v>
      </c>
      <c r="Q80" s="1160">
        <f>MGE!S124</f>
        <v>0</v>
      </c>
      <c r="R80" s="1160">
        <f>MGE!T124</f>
        <v>0</v>
      </c>
      <c r="S80" s="1160">
        <f>MGE!U124</f>
        <v>0</v>
      </c>
      <c r="T80" s="1160">
        <f>MGE!V124</f>
        <v>-1</v>
      </c>
      <c r="U80" s="1160">
        <f>MGE!W124</f>
        <v>0</v>
      </c>
      <c r="V80" s="1160">
        <f>MGE!X124</f>
        <v>0</v>
      </c>
      <c r="W80" s="1160">
        <f>MGE!Y124</f>
        <v>0</v>
      </c>
      <c r="X80" s="1160">
        <f>MGE!Z124</f>
        <v>0</v>
      </c>
      <c r="Y80" s="1160">
        <f>MGE!AA124</f>
        <v>0</v>
      </c>
      <c r="Z80" s="1160">
        <f>MGE!AB124</f>
        <v>0</v>
      </c>
      <c r="AA80" s="1160">
        <f>MGE!AC124</f>
        <v>0</v>
      </c>
      <c r="AB80" s="1160">
        <f>MGE!AD124</f>
        <v>0</v>
      </c>
      <c r="AC80" s="1160">
        <f>MGE!AE124</f>
        <v>0</v>
      </c>
      <c r="AD80" s="1160">
        <f>MGE!AF124</f>
        <v>0</v>
      </c>
      <c r="AE80" s="1160">
        <f>MGE!AG124</f>
        <v>0</v>
      </c>
      <c r="AF80" s="1160">
        <f>MGE!AH124</f>
        <v>0</v>
      </c>
      <c r="AG80" s="1160">
        <f>MGE!AI124</f>
        <v>0</v>
      </c>
      <c r="AH80" s="1160">
        <f>MGE!AJ124</f>
        <v>0</v>
      </c>
      <c r="AI80" s="1160">
        <f>MGE!AK124</f>
        <v>0</v>
      </c>
      <c r="AJ80" s="1160">
        <f>MGE!AL124</f>
        <v>0</v>
      </c>
      <c r="AK80" s="1161">
        <f>SUM(F80:AI80)</f>
        <v>515</v>
      </c>
      <c r="AL80" s="1165"/>
      <c r="AM80" s="1163"/>
    </row>
    <row r="81" spans="1:39" ht="35.1" customHeight="1">
      <c r="A81" s="1667"/>
      <c r="B81" s="1671"/>
      <c r="C81" s="1672"/>
      <c r="D81" s="1164"/>
      <c r="E81" s="1154" t="s">
        <v>437</v>
      </c>
      <c r="F81" s="1160">
        <f>MGE!H125</f>
        <v>0</v>
      </c>
      <c r="G81" s="1160">
        <f>MGE!I125</f>
        <v>0</v>
      </c>
      <c r="H81" s="1160">
        <f>MGE!J125</f>
        <v>0</v>
      </c>
      <c r="I81" s="1160">
        <f>MGE!K125</f>
        <v>0</v>
      </c>
      <c r="J81" s="1160">
        <f>MGE!L125</f>
        <v>0</v>
      </c>
      <c r="K81" s="1160">
        <f>MGE!M125</f>
        <v>-10</v>
      </c>
      <c r="L81" s="1160">
        <f>MGE!N125</f>
        <v>-10</v>
      </c>
      <c r="M81" s="1160">
        <f>MGE!O125</f>
        <v>-31</v>
      </c>
      <c r="N81" s="1160">
        <f>MGE!P125</f>
        <v>-45</v>
      </c>
      <c r="O81" s="1160">
        <f>MGE!Q125</f>
        <v>-54</v>
      </c>
      <c r="P81" s="1160">
        <f>MGE!R125</f>
        <v>-54</v>
      </c>
      <c r="Q81" s="1160">
        <f>MGE!S125</f>
        <v>-54</v>
      </c>
      <c r="R81" s="1160">
        <f>MGE!T125</f>
        <v>-54</v>
      </c>
      <c r="S81" s="1160">
        <f>MGE!U125</f>
        <v>-54</v>
      </c>
      <c r="T81" s="1160">
        <f>MGE!V125</f>
        <v>-55</v>
      </c>
      <c r="U81" s="1160">
        <f>MGE!W125</f>
        <v>-55</v>
      </c>
      <c r="V81" s="1160">
        <f>MGE!X125</f>
        <v>-55</v>
      </c>
      <c r="W81" s="1160">
        <f>MGE!Y125</f>
        <v>-55</v>
      </c>
      <c r="X81" s="1160">
        <f>MGE!Z125</f>
        <v>-55</v>
      </c>
      <c r="Y81" s="1160">
        <f>MGE!AA125</f>
        <v>-55</v>
      </c>
      <c r="Z81" s="1160">
        <f>MGE!AB125</f>
        <v>-55</v>
      </c>
      <c r="AA81" s="1160">
        <f>MGE!AC125</f>
        <v>-55</v>
      </c>
      <c r="AB81" s="1160">
        <f>MGE!AD125</f>
        <v>-55</v>
      </c>
      <c r="AC81" s="1160">
        <f>MGE!AE125</f>
        <v>-55</v>
      </c>
      <c r="AD81" s="1160">
        <f>MGE!AF125</f>
        <v>-55</v>
      </c>
      <c r="AE81" s="1160">
        <f>MGE!AG125</f>
        <v>-55</v>
      </c>
      <c r="AF81" s="1160">
        <f>MGE!AH125</f>
        <v>-55</v>
      </c>
      <c r="AG81" s="1160">
        <f>MGE!AI125</f>
        <v>-55</v>
      </c>
      <c r="AH81" s="1160">
        <f>MGE!AJ125</f>
        <v>-55</v>
      </c>
      <c r="AI81" s="1160">
        <f>MGE!AK125</f>
        <v>-55</v>
      </c>
      <c r="AJ81" s="1160">
        <f>MGE!AL125</f>
        <v>-55</v>
      </c>
      <c r="AK81" s="1161">
        <f>SUM(F81:AI81)</f>
        <v>-1246</v>
      </c>
      <c r="AL81" s="1165"/>
      <c r="AM81" s="1163"/>
    </row>
    <row r="82" spans="1:39" ht="35.1" customHeight="1" thickBot="1">
      <c r="A82" s="1668"/>
      <c r="B82" s="1673"/>
      <c r="C82" s="1674"/>
      <c r="D82" s="1174"/>
      <c r="E82" s="1175" t="s">
        <v>438</v>
      </c>
      <c r="F82" s="1176">
        <f>MGE!H126</f>
        <v>0</v>
      </c>
      <c r="G82" s="1176">
        <f>MGE!I126</f>
        <v>0</v>
      </c>
      <c r="H82" s="1176">
        <f>MGE!J126</f>
        <v>0</v>
      </c>
      <c r="I82" s="1176">
        <f>MGE!K126</f>
        <v>0</v>
      </c>
      <c r="J82" s="1176">
        <f>MGE!L126</f>
        <v>0</v>
      </c>
      <c r="K82" s="1176">
        <f>MGE!M126</f>
        <v>0</v>
      </c>
      <c r="L82" s="1176">
        <f>MGE!N126</f>
        <v>0</v>
      </c>
      <c r="M82" s="1176">
        <f>MGE!O126</f>
        <v>0</v>
      </c>
      <c r="N82" s="1176">
        <f>MGE!P126</f>
        <v>0</v>
      </c>
      <c r="O82" s="1176">
        <f>MGE!Q126</f>
        <v>0</v>
      </c>
      <c r="P82" s="1176">
        <f>MGE!R126</f>
        <v>0</v>
      </c>
      <c r="Q82" s="1176">
        <f>MGE!S126</f>
        <v>0</v>
      </c>
      <c r="R82" s="1176">
        <f>MGE!T126</f>
        <v>0</v>
      </c>
      <c r="S82" s="1176">
        <f>MGE!U126</f>
        <v>0</v>
      </c>
      <c r="T82" s="1176">
        <f>MGE!V126</f>
        <v>0</v>
      </c>
      <c r="U82" s="1176">
        <f>MGE!W126</f>
        <v>0</v>
      </c>
      <c r="V82" s="1176">
        <f>MGE!X126</f>
        <v>0</v>
      </c>
      <c r="W82" s="1176">
        <f>MGE!Y126</f>
        <v>0</v>
      </c>
      <c r="X82" s="1176">
        <f>MGE!Z126</f>
        <v>0</v>
      </c>
      <c r="Y82" s="1176">
        <f>MGE!AA126</f>
        <v>0</v>
      </c>
      <c r="Z82" s="1176">
        <f>MGE!AB126</f>
        <v>0</v>
      </c>
      <c r="AA82" s="1176">
        <f>MGE!AC126</f>
        <v>0</v>
      </c>
      <c r="AB82" s="1176">
        <f>MGE!AD126</f>
        <v>0</v>
      </c>
      <c r="AC82" s="1176">
        <f>MGE!AE126</f>
        <v>0</v>
      </c>
      <c r="AD82" s="1176">
        <f>MGE!AF126</f>
        <v>0</v>
      </c>
      <c r="AE82" s="1176">
        <f>MGE!AG126</f>
        <v>0</v>
      </c>
      <c r="AF82" s="1176">
        <f>MGE!AH126</f>
        <v>0</v>
      </c>
      <c r="AG82" s="1176">
        <f>MGE!AI126</f>
        <v>0</v>
      </c>
      <c r="AH82" s="1176">
        <f>MGE!AJ126</f>
        <v>0</v>
      </c>
      <c r="AI82" s="1176">
        <f>MGE!AK126</f>
        <v>0</v>
      </c>
      <c r="AJ82" s="1176">
        <f>MGE!AL126</f>
        <v>0</v>
      </c>
      <c r="AK82" s="1170"/>
      <c r="AL82" s="1171"/>
      <c r="AM82" s="1172"/>
    </row>
    <row r="83" spans="1:39" ht="35.1" customHeight="1">
      <c r="A83" s="1666">
        <v>12</v>
      </c>
      <c r="B83" s="1669" t="s">
        <v>450</v>
      </c>
      <c r="C83" s="1670"/>
      <c r="D83" s="1146"/>
      <c r="E83" s="1147" t="s">
        <v>432</v>
      </c>
      <c r="F83" s="1173">
        <f>MGE!H126</f>
        <v>0</v>
      </c>
      <c r="G83" s="1173">
        <f>MGE!I126</f>
        <v>0</v>
      </c>
      <c r="H83" s="1173">
        <f>MGE!J126</f>
        <v>0</v>
      </c>
      <c r="I83" s="1173">
        <f>MGE!K126</f>
        <v>0</v>
      </c>
      <c r="J83" s="1173">
        <f>MGE!L126</f>
        <v>0</v>
      </c>
      <c r="K83" s="1173">
        <f>MGE!M126</f>
        <v>0</v>
      </c>
      <c r="L83" s="1173">
        <f>MGE!N126</f>
        <v>0</v>
      </c>
      <c r="M83" s="1173">
        <f>MGE!O126</f>
        <v>0</v>
      </c>
      <c r="N83" s="1173">
        <f>MGE!P126</f>
        <v>0</v>
      </c>
      <c r="O83" s="1173">
        <f>MGE!Q126</f>
        <v>0</v>
      </c>
      <c r="P83" s="1173">
        <f>MGE!R126</f>
        <v>0</v>
      </c>
      <c r="Q83" s="1173">
        <f>MGE!S126</f>
        <v>0</v>
      </c>
      <c r="R83" s="1173">
        <f>MGE!T126</f>
        <v>0</v>
      </c>
      <c r="S83" s="1173">
        <f>MGE!U126</f>
        <v>0</v>
      </c>
      <c r="T83" s="1173">
        <f>MGE!V126</f>
        <v>0</v>
      </c>
      <c r="U83" s="1173">
        <f>MGE!W126</f>
        <v>0</v>
      </c>
      <c r="V83" s="1173">
        <f>MGE!X126</f>
        <v>0</v>
      </c>
      <c r="W83" s="1173">
        <f>MGE!Y126</f>
        <v>0</v>
      </c>
      <c r="X83" s="1173">
        <f>MGE!Z126</f>
        <v>0</v>
      </c>
      <c r="Y83" s="1173">
        <f>MGE!AA126</f>
        <v>0</v>
      </c>
      <c r="Z83" s="1173">
        <f>MGE!AB126</f>
        <v>0</v>
      </c>
      <c r="AA83" s="1173">
        <f>MGE!AC126</f>
        <v>0</v>
      </c>
      <c r="AB83" s="1173">
        <f>MGE!AD126</f>
        <v>0</v>
      </c>
      <c r="AC83" s="1173">
        <f>MGE!AE126</f>
        <v>0</v>
      </c>
      <c r="AD83" s="1173">
        <f>MGE!AF126</f>
        <v>0</v>
      </c>
      <c r="AE83" s="1173">
        <f>MGE!AG126</f>
        <v>0</v>
      </c>
      <c r="AF83" s="1173">
        <f>MGE!AH126</f>
        <v>0</v>
      </c>
      <c r="AG83" s="1173">
        <f>MGE!AI126</f>
        <v>0</v>
      </c>
      <c r="AH83" s="1173">
        <f>MGE!AJ126</f>
        <v>0</v>
      </c>
      <c r="AI83" s="1173">
        <f>MGE!AK126</f>
        <v>0</v>
      </c>
      <c r="AJ83" s="1173">
        <f>MGE!AL126</f>
        <v>0</v>
      </c>
      <c r="AK83" s="1149"/>
      <c r="AL83" s="1150">
        <f>[8]DC素材払出計画!BS39</f>
        <v>0</v>
      </c>
      <c r="AM83" s="1151">
        <f>[8]DC素材払出計画!BT39</f>
        <v>0</v>
      </c>
    </row>
    <row r="84" spans="1:39" ht="35.1" customHeight="1">
      <c r="A84" s="1667"/>
      <c r="B84" s="1671"/>
      <c r="C84" s="1672"/>
      <c r="D84" s="1166"/>
      <c r="E84" s="1154" t="s">
        <v>433</v>
      </c>
      <c r="F84" s="1155">
        <f>MGE!H127</f>
        <v>0</v>
      </c>
      <c r="G84" s="1155">
        <f>MGE!I127</f>
        <v>0</v>
      </c>
      <c r="H84" s="1155">
        <f>MGE!J127</f>
        <v>0</v>
      </c>
      <c r="I84" s="1155">
        <f>MGE!K127</f>
        <v>0</v>
      </c>
      <c r="J84" s="1155">
        <f>MGE!L127</f>
        <v>0</v>
      </c>
      <c r="K84" s="1155">
        <f>MGE!M127</f>
        <v>0</v>
      </c>
      <c r="L84" s="1155">
        <f>MGE!N127</f>
        <v>0</v>
      </c>
      <c r="M84" s="1155">
        <f>MGE!O127</f>
        <v>0</v>
      </c>
      <c r="N84" s="1155">
        <f>MGE!P127</f>
        <v>0</v>
      </c>
      <c r="O84" s="1155">
        <f>MGE!Q127</f>
        <v>0</v>
      </c>
      <c r="P84" s="1155">
        <f>MGE!R127</f>
        <v>0</v>
      </c>
      <c r="Q84" s="1155">
        <f>MGE!S127</f>
        <v>0</v>
      </c>
      <c r="R84" s="1155">
        <f>MGE!T127</f>
        <v>0</v>
      </c>
      <c r="S84" s="1155">
        <f>MGE!U127</f>
        <v>0</v>
      </c>
      <c r="T84" s="1155">
        <f>MGE!V127</f>
        <v>0</v>
      </c>
      <c r="U84" s="1155">
        <f>MGE!W127</f>
        <v>0</v>
      </c>
      <c r="V84" s="1155">
        <f>MGE!X127</f>
        <v>0</v>
      </c>
      <c r="W84" s="1155">
        <f>MGE!Y127</f>
        <v>0</v>
      </c>
      <c r="X84" s="1155">
        <f>MGE!Z127</f>
        <v>0</v>
      </c>
      <c r="Y84" s="1155">
        <f>MGE!AA127</f>
        <v>0</v>
      </c>
      <c r="Z84" s="1155">
        <f>MGE!AB127</f>
        <v>0</v>
      </c>
      <c r="AA84" s="1155">
        <f>MGE!AC127</f>
        <v>0</v>
      </c>
      <c r="AB84" s="1155">
        <f>MGE!AD127</f>
        <v>0</v>
      </c>
      <c r="AC84" s="1155">
        <f>MGE!AE127</f>
        <v>0</v>
      </c>
      <c r="AD84" s="1155">
        <f>MGE!AF127</f>
        <v>0</v>
      </c>
      <c r="AE84" s="1155">
        <f>MGE!AG127</f>
        <v>0</v>
      </c>
      <c r="AF84" s="1155">
        <f>MGE!AH127</f>
        <v>0</v>
      </c>
      <c r="AG84" s="1155">
        <f>MGE!AI127</f>
        <v>0</v>
      </c>
      <c r="AH84" s="1155">
        <f>MGE!AJ127</f>
        <v>0</v>
      </c>
      <c r="AI84" s="1155">
        <f>MGE!AK127</f>
        <v>0</v>
      </c>
      <c r="AJ84" s="1155">
        <f>MGE!AL127</f>
        <v>0</v>
      </c>
      <c r="AK84" s="1156">
        <f>AJ84</f>
        <v>0</v>
      </c>
      <c r="AL84" s="1157">
        <f>AK84-AL83</f>
        <v>0</v>
      </c>
      <c r="AM84" s="1158">
        <f>AL84-AM83</f>
        <v>0</v>
      </c>
    </row>
    <row r="85" spans="1:39" ht="35.1" customHeight="1">
      <c r="A85" s="1667"/>
      <c r="B85" s="1671"/>
      <c r="C85" s="1672"/>
      <c r="D85" s="1159"/>
      <c r="E85" s="1154" t="s">
        <v>434</v>
      </c>
      <c r="F85" s="1160">
        <f>MGE!H128</f>
        <v>0</v>
      </c>
      <c r="G85" s="1160">
        <f>MGE!I128</f>
        <v>0</v>
      </c>
      <c r="H85" s="1160">
        <f>MGE!J128</f>
        <v>0</v>
      </c>
      <c r="I85" s="1160">
        <f>MGE!K128</f>
        <v>0</v>
      </c>
      <c r="J85" s="1160">
        <f>MGE!L128</f>
        <v>0</v>
      </c>
      <c r="K85" s="1160">
        <f>MGE!M128</f>
        <v>0</v>
      </c>
      <c r="L85" s="1160">
        <f>MGE!N128</f>
        <v>0</v>
      </c>
      <c r="M85" s="1160">
        <f>MGE!O128</f>
        <v>0</v>
      </c>
      <c r="N85" s="1160">
        <f>MGE!P128</f>
        <v>0</v>
      </c>
      <c r="O85" s="1160">
        <f>MGE!Q128</f>
        <v>0</v>
      </c>
      <c r="P85" s="1160">
        <f>MGE!R128</f>
        <v>0</v>
      </c>
      <c r="Q85" s="1160">
        <f>MGE!S128</f>
        <v>0</v>
      </c>
      <c r="R85" s="1160">
        <f>MGE!T128</f>
        <v>0</v>
      </c>
      <c r="S85" s="1160">
        <f>MGE!U128</f>
        <v>0</v>
      </c>
      <c r="T85" s="1160">
        <f>MGE!V128</f>
        <v>0</v>
      </c>
      <c r="U85" s="1160">
        <f>MGE!W128</f>
        <v>0</v>
      </c>
      <c r="V85" s="1160">
        <f>MGE!X128</f>
        <v>0</v>
      </c>
      <c r="W85" s="1160">
        <f>MGE!Y128</f>
        <v>0</v>
      </c>
      <c r="X85" s="1160">
        <f>MGE!Z128</f>
        <v>0</v>
      </c>
      <c r="Y85" s="1160">
        <f>MGE!AA128</f>
        <v>0</v>
      </c>
      <c r="Z85" s="1160">
        <f>MGE!AB128</f>
        <v>0</v>
      </c>
      <c r="AA85" s="1160">
        <f>MGE!AC128</f>
        <v>0</v>
      </c>
      <c r="AB85" s="1160">
        <f>MGE!AD128</f>
        <v>0</v>
      </c>
      <c r="AC85" s="1160">
        <f>MGE!AE128</f>
        <v>0</v>
      </c>
      <c r="AD85" s="1160">
        <f>MGE!AF128</f>
        <v>0</v>
      </c>
      <c r="AE85" s="1160">
        <f>MGE!AG128</f>
        <v>0</v>
      </c>
      <c r="AF85" s="1160">
        <f>MGE!AH128</f>
        <v>0</v>
      </c>
      <c r="AG85" s="1160">
        <f>MGE!AI128</f>
        <v>0</v>
      </c>
      <c r="AH85" s="1160">
        <f>MGE!AJ128</f>
        <v>0</v>
      </c>
      <c r="AI85" s="1160">
        <f>MGE!AK128</f>
        <v>0</v>
      </c>
      <c r="AJ85" s="1160">
        <f>MGE!AL128</f>
        <v>0</v>
      </c>
      <c r="AK85" s="1161">
        <f>SUM(F85:AI85)</f>
        <v>0</v>
      </c>
      <c r="AL85" s="1162">
        <f>[8]仕上ｼﾐｭﾚｰｼｮﾝ!BP77</f>
        <v>0</v>
      </c>
      <c r="AM85" s="1163"/>
    </row>
    <row r="86" spans="1:39" ht="35.1" customHeight="1">
      <c r="A86" s="1667"/>
      <c r="B86" s="1671"/>
      <c r="C86" s="1672"/>
      <c r="D86" s="1164"/>
      <c r="E86" s="1154" t="s">
        <v>435</v>
      </c>
      <c r="F86" s="1160">
        <f>MGE!H129</f>
        <v>0</v>
      </c>
      <c r="G86" s="1160">
        <f>MGE!I129</f>
        <v>0</v>
      </c>
      <c r="H86" s="1160">
        <f>MGE!J129</f>
        <v>0</v>
      </c>
      <c r="I86" s="1160">
        <f>MGE!K129</f>
        <v>0</v>
      </c>
      <c r="J86" s="1160">
        <f>MGE!L129</f>
        <v>0</v>
      </c>
      <c r="K86" s="1160">
        <f>MGE!M129</f>
        <v>0</v>
      </c>
      <c r="L86" s="1160">
        <f>MGE!N129</f>
        <v>0</v>
      </c>
      <c r="M86" s="1160">
        <f>MGE!O129</f>
        <v>0</v>
      </c>
      <c r="N86" s="1160">
        <f>MGE!P129</f>
        <v>0</v>
      </c>
      <c r="O86" s="1160">
        <f>MGE!Q129</f>
        <v>0</v>
      </c>
      <c r="P86" s="1160">
        <f>MGE!R129</f>
        <v>0</v>
      </c>
      <c r="Q86" s="1160">
        <f>MGE!S129</f>
        <v>0</v>
      </c>
      <c r="R86" s="1160">
        <f>MGE!T129</f>
        <v>0</v>
      </c>
      <c r="S86" s="1160">
        <f>MGE!U129</f>
        <v>0</v>
      </c>
      <c r="T86" s="1160">
        <f>MGE!V129</f>
        <v>0</v>
      </c>
      <c r="U86" s="1160">
        <f>MGE!W129</f>
        <v>0</v>
      </c>
      <c r="V86" s="1160">
        <f>MGE!X129</f>
        <v>0</v>
      </c>
      <c r="W86" s="1160">
        <f>MGE!Y129</f>
        <v>0</v>
      </c>
      <c r="X86" s="1160">
        <f>MGE!Z129</f>
        <v>0</v>
      </c>
      <c r="Y86" s="1160">
        <f>MGE!AA129</f>
        <v>0</v>
      </c>
      <c r="Z86" s="1160">
        <f>MGE!AB129</f>
        <v>0</v>
      </c>
      <c r="AA86" s="1160">
        <f>MGE!AC129</f>
        <v>0</v>
      </c>
      <c r="AB86" s="1160">
        <f>MGE!AD129</f>
        <v>0</v>
      </c>
      <c r="AC86" s="1160">
        <f>MGE!AE129</f>
        <v>0</v>
      </c>
      <c r="AD86" s="1160">
        <f>MGE!AF129</f>
        <v>0</v>
      </c>
      <c r="AE86" s="1160">
        <f>MGE!AG129</f>
        <v>0</v>
      </c>
      <c r="AF86" s="1160">
        <f>MGE!AH129</f>
        <v>0</v>
      </c>
      <c r="AG86" s="1160">
        <f>MGE!AI129</f>
        <v>0</v>
      </c>
      <c r="AH86" s="1160">
        <f>MGE!AJ129</f>
        <v>0</v>
      </c>
      <c r="AI86" s="1160">
        <f>MGE!AK129</f>
        <v>0</v>
      </c>
      <c r="AJ86" s="1160">
        <f>MGE!AL129</f>
        <v>0</v>
      </c>
      <c r="AK86" s="1161">
        <f>SUM(F86:AI86)</f>
        <v>0</v>
      </c>
      <c r="AL86" s="1165"/>
      <c r="AM86" s="1163"/>
    </row>
    <row r="87" spans="1:39" ht="35.1" customHeight="1">
      <c r="A87" s="1667"/>
      <c r="B87" s="1671"/>
      <c r="C87" s="1672"/>
      <c r="D87" s="1166"/>
      <c r="E87" s="1154" t="s">
        <v>448</v>
      </c>
      <c r="F87" s="1155">
        <f>MGE!H130</f>
        <v>0</v>
      </c>
      <c r="G87" s="1155">
        <f>MGE!I130</f>
        <v>0</v>
      </c>
      <c r="H87" s="1155">
        <f>MGE!J130</f>
        <v>0</v>
      </c>
      <c r="I87" s="1155">
        <f>MGE!K130</f>
        <v>0</v>
      </c>
      <c r="J87" s="1155">
        <f>MGE!L130</f>
        <v>0</v>
      </c>
      <c r="K87" s="1155">
        <f>MGE!M130</f>
        <v>0</v>
      </c>
      <c r="L87" s="1155">
        <f>MGE!N130</f>
        <v>0</v>
      </c>
      <c r="M87" s="1155">
        <f>MGE!O130</f>
        <v>0</v>
      </c>
      <c r="N87" s="1155">
        <f>MGE!P130</f>
        <v>0</v>
      </c>
      <c r="O87" s="1155">
        <f>MGE!Q130</f>
        <v>0</v>
      </c>
      <c r="P87" s="1155">
        <f>MGE!R130</f>
        <v>0</v>
      </c>
      <c r="Q87" s="1155">
        <f>MGE!S130</f>
        <v>0</v>
      </c>
      <c r="R87" s="1155">
        <f>MGE!T130</f>
        <v>0</v>
      </c>
      <c r="S87" s="1155">
        <f>MGE!U130</f>
        <v>0</v>
      </c>
      <c r="T87" s="1155">
        <f>MGE!V130</f>
        <v>0</v>
      </c>
      <c r="U87" s="1155">
        <f>MGE!W130</f>
        <v>0</v>
      </c>
      <c r="V87" s="1155">
        <f>MGE!X130</f>
        <v>0</v>
      </c>
      <c r="W87" s="1155">
        <f>MGE!Y130</f>
        <v>0</v>
      </c>
      <c r="X87" s="1155">
        <f>MGE!Z130</f>
        <v>0</v>
      </c>
      <c r="Y87" s="1155">
        <f>MGE!AA130</f>
        <v>0</v>
      </c>
      <c r="Z87" s="1155">
        <f>MGE!AB130</f>
        <v>0</v>
      </c>
      <c r="AA87" s="1155">
        <f>MGE!AC130</f>
        <v>0</v>
      </c>
      <c r="AB87" s="1155">
        <f>MGE!AD130</f>
        <v>0</v>
      </c>
      <c r="AC87" s="1155">
        <f>MGE!AE130</f>
        <v>0</v>
      </c>
      <c r="AD87" s="1155">
        <f>MGE!AF130</f>
        <v>0</v>
      </c>
      <c r="AE87" s="1155">
        <f>MGE!AG130</f>
        <v>0</v>
      </c>
      <c r="AF87" s="1155">
        <f>MGE!AH130</f>
        <v>0</v>
      </c>
      <c r="AG87" s="1155">
        <f>MGE!AI130</f>
        <v>0</v>
      </c>
      <c r="AH87" s="1155">
        <f>MGE!AJ130</f>
        <v>0</v>
      </c>
      <c r="AI87" s="1155">
        <f>MGE!AK130</f>
        <v>0</v>
      </c>
      <c r="AJ87" s="1155">
        <f>MGE!AL130</f>
        <v>0</v>
      </c>
      <c r="AK87" s="1161">
        <f>AJ87</f>
        <v>0</v>
      </c>
      <c r="AL87" s="1165"/>
      <c r="AM87" s="1163"/>
    </row>
    <row r="88" spans="1:39" ht="35.1" customHeight="1">
      <c r="A88" s="1667"/>
      <c r="B88" s="1671"/>
      <c r="C88" s="1672"/>
      <c r="D88" s="1159"/>
      <c r="E88" s="1154" t="s">
        <v>436</v>
      </c>
      <c r="F88" s="1160">
        <f>MGE!H131</f>
        <v>0</v>
      </c>
      <c r="G88" s="1160">
        <f>MGE!I131</f>
        <v>0</v>
      </c>
      <c r="H88" s="1160">
        <f>MGE!J131</f>
        <v>0</v>
      </c>
      <c r="I88" s="1160">
        <f>MGE!K131</f>
        <v>0</v>
      </c>
      <c r="J88" s="1160">
        <f>MGE!L131</f>
        <v>0</v>
      </c>
      <c r="K88" s="1160">
        <f>MGE!M131</f>
        <v>0</v>
      </c>
      <c r="L88" s="1160">
        <f>MGE!N131</f>
        <v>0</v>
      </c>
      <c r="M88" s="1160">
        <f>MGE!O131</f>
        <v>0</v>
      </c>
      <c r="N88" s="1160">
        <f>MGE!P131</f>
        <v>0</v>
      </c>
      <c r="O88" s="1160">
        <f>MGE!Q131</f>
        <v>0</v>
      </c>
      <c r="P88" s="1160">
        <f>MGE!R131</f>
        <v>0</v>
      </c>
      <c r="Q88" s="1160">
        <f>MGE!S131</f>
        <v>0</v>
      </c>
      <c r="R88" s="1160">
        <f>MGE!T131</f>
        <v>0</v>
      </c>
      <c r="S88" s="1160">
        <f>MGE!U131</f>
        <v>0</v>
      </c>
      <c r="T88" s="1160">
        <f>MGE!V131</f>
        <v>0</v>
      </c>
      <c r="U88" s="1160">
        <f>MGE!W131</f>
        <v>0</v>
      </c>
      <c r="V88" s="1160">
        <f>MGE!X131</f>
        <v>0</v>
      </c>
      <c r="W88" s="1160">
        <f>MGE!Y131</f>
        <v>0</v>
      </c>
      <c r="X88" s="1160">
        <f>MGE!Z131</f>
        <v>0</v>
      </c>
      <c r="Y88" s="1160">
        <f>MGE!AA131</f>
        <v>0</v>
      </c>
      <c r="Z88" s="1160">
        <f>MGE!AB131</f>
        <v>0</v>
      </c>
      <c r="AA88" s="1160">
        <f>MGE!AC131</f>
        <v>0</v>
      </c>
      <c r="AB88" s="1160">
        <f>MGE!AD131</f>
        <v>0</v>
      </c>
      <c r="AC88" s="1160">
        <f>MGE!AE131</f>
        <v>0</v>
      </c>
      <c r="AD88" s="1160">
        <f>MGE!AF131</f>
        <v>0</v>
      </c>
      <c r="AE88" s="1160">
        <f>MGE!AG131</f>
        <v>0</v>
      </c>
      <c r="AF88" s="1160">
        <f>MGE!AH131</f>
        <v>0</v>
      </c>
      <c r="AG88" s="1160">
        <f>MGE!AI131</f>
        <v>0</v>
      </c>
      <c r="AH88" s="1160">
        <f>MGE!AJ131</f>
        <v>0</v>
      </c>
      <c r="AI88" s="1160">
        <f>MGE!AK131</f>
        <v>0</v>
      </c>
      <c r="AJ88" s="1160">
        <f>MGE!AL131</f>
        <v>0</v>
      </c>
      <c r="AK88" s="1161">
        <f>SUM(F88:AI88)</f>
        <v>0</v>
      </c>
      <c r="AL88" s="1165"/>
      <c r="AM88" s="1163"/>
    </row>
    <row r="89" spans="1:39" ht="35.1" customHeight="1">
      <c r="A89" s="1667"/>
      <c r="B89" s="1671"/>
      <c r="C89" s="1672"/>
      <c r="D89" s="1164"/>
      <c r="E89" s="1154" t="s">
        <v>437</v>
      </c>
      <c r="F89" s="1160">
        <f>MGE!H132</f>
        <v>0</v>
      </c>
      <c r="G89" s="1160">
        <f>MGE!I132</f>
        <v>0</v>
      </c>
      <c r="H89" s="1160">
        <f>MGE!J132</f>
        <v>0</v>
      </c>
      <c r="I89" s="1160">
        <f>MGE!K132</f>
        <v>0</v>
      </c>
      <c r="J89" s="1160">
        <f>MGE!L132</f>
        <v>0</v>
      </c>
      <c r="K89" s="1160">
        <f>MGE!M132</f>
        <v>0</v>
      </c>
      <c r="L89" s="1160">
        <f>MGE!N132</f>
        <v>0</v>
      </c>
      <c r="M89" s="1160">
        <f>MGE!O132</f>
        <v>0</v>
      </c>
      <c r="N89" s="1160">
        <f>MGE!P132</f>
        <v>0</v>
      </c>
      <c r="O89" s="1160">
        <f>MGE!Q132</f>
        <v>0</v>
      </c>
      <c r="P89" s="1160">
        <f>MGE!R132</f>
        <v>0</v>
      </c>
      <c r="Q89" s="1160">
        <f>MGE!S132</f>
        <v>0</v>
      </c>
      <c r="R89" s="1160">
        <f>MGE!T132</f>
        <v>0</v>
      </c>
      <c r="S89" s="1160">
        <f>MGE!U132</f>
        <v>0</v>
      </c>
      <c r="T89" s="1160">
        <f>MGE!V132</f>
        <v>0</v>
      </c>
      <c r="U89" s="1160">
        <f>MGE!W132</f>
        <v>0</v>
      </c>
      <c r="V89" s="1160">
        <f>MGE!X132</f>
        <v>0</v>
      </c>
      <c r="W89" s="1160">
        <f>MGE!Y132</f>
        <v>0</v>
      </c>
      <c r="X89" s="1160">
        <f>MGE!Z132</f>
        <v>0</v>
      </c>
      <c r="Y89" s="1160">
        <f>MGE!AA132</f>
        <v>0</v>
      </c>
      <c r="Z89" s="1160">
        <f>MGE!AB132</f>
        <v>0</v>
      </c>
      <c r="AA89" s="1160">
        <f>MGE!AC132</f>
        <v>0</v>
      </c>
      <c r="AB89" s="1160">
        <f>MGE!AD132</f>
        <v>0</v>
      </c>
      <c r="AC89" s="1160">
        <f>MGE!AE132</f>
        <v>0</v>
      </c>
      <c r="AD89" s="1160">
        <f>MGE!AF132</f>
        <v>0</v>
      </c>
      <c r="AE89" s="1160">
        <f>MGE!AG132</f>
        <v>0</v>
      </c>
      <c r="AF89" s="1160">
        <f>MGE!AH132</f>
        <v>0</v>
      </c>
      <c r="AG89" s="1160">
        <f>MGE!AI132</f>
        <v>0</v>
      </c>
      <c r="AH89" s="1160">
        <f>MGE!AJ132</f>
        <v>0</v>
      </c>
      <c r="AI89" s="1160">
        <f>MGE!AK132</f>
        <v>0</v>
      </c>
      <c r="AJ89" s="1160">
        <f>MGE!AL132</f>
        <v>0</v>
      </c>
      <c r="AK89" s="1161">
        <f>SUM(F89:AI89)</f>
        <v>0</v>
      </c>
      <c r="AL89" s="1165"/>
      <c r="AM89" s="1163"/>
    </row>
    <row r="90" spans="1:39" ht="35.1" customHeight="1" thickBot="1">
      <c r="A90" s="1668"/>
      <c r="B90" s="1673"/>
      <c r="C90" s="1674"/>
      <c r="D90" s="1174"/>
      <c r="E90" s="1175" t="s">
        <v>438</v>
      </c>
      <c r="F90" s="1176">
        <f>MGE!H133</f>
        <v>0</v>
      </c>
      <c r="G90" s="1176">
        <f>MGE!I133</f>
        <v>0</v>
      </c>
      <c r="H90" s="1176">
        <f>MGE!J133</f>
        <v>0</v>
      </c>
      <c r="I90" s="1176">
        <f>MGE!K133</f>
        <v>0</v>
      </c>
      <c r="J90" s="1176">
        <f>MGE!L133</f>
        <v>0</v>
      </c>
      <c r="K90" s="1176">
        <f>MGE!M133</f>
        <v>0</v>
      </c>
      <c r="L90" s="1176">
        <f>MGE!N133</f>
        <v>0</v>
      </c>
      <c r="M90" s="1176">
        <f>MGE!O133</f>
        <v>0</v>
      </c>
      <c r="N90" s="1176">
        <f>MGE!P133</f>
        <v>0</v>
      </c>
      <c r="O90" s="1176">
        <f>MGE!Q133</f>
        <v>0</v>
      </c>
      <c r="P90" s="1176">
        <f>MGE!R133</f>
        <v>0</v>
      </c>
      <c r="Q90" s="1176">
        <f>MGE!S133</f>
        <v>0</v>
      </c>
      <c r="R90" s="1176">
        <f>MGE!T133</f>
        <v>0</v>
      </c>
      <c r="S90" s="1176">
        <f>MGE!U133</f>
        <v>0</v>
      </c>
      <c r="T90" s="1176">
        <f>MGE!V133</f>
        <v>0</v>
      </c>
      <c r="U90" s="1176">
        <f>MGE!W133</f>
        <v>0</v>
      </c>
      <c r="V90" s="1176">
        <f>MGE!X133</f>
        <v>0</v>
      </c>
      <c r="W90" s="1176">
        <f>MGE!Y133</f>
        <v>0</v>
      </c>
      <c r="X90" s="1176">
        <f>MGE!Z133</f>
        <v>0</v>
      </c>
      <c r="Y90" s="1176">
        <f>MGE!AA133</f>
        <v>0</v>
      </c>
      <c r="Z90" s="1176">
        <f>MGE!AB133</f>
        <v>0</v>
      </c>
      <c r="AA90" s="1176">
        <f>MGE!AC133</f>
        <v>0</v>
      </c>
      <c r="AB90" s="1176">
        <f>MGE!AD133</f>
        <v>0</v>
      </c>
      <c r="AC90" s="1176">
        <f>MGE!AE133</f>
        <v>0</v>
      </c>
      <c r="AD90" s="1176">
        <f>MGE!AF133</f>
        <v>0</v>
      </c>
      <c r="AE90" s="1176">
        <f>MGE!AG133</f>
        <v>0</v>
      </c>
      <c r="AF90" s="1176">
        <f>MGE!AH133</f>
        <v>0</v>
      </c>
      <c r="AG90" s="1176">
        <f>MGE!AI133</f>
        <v>0</v>
      </c>
      <c r="AH90" s="1176">
        <f>MGE!AJ133</f>
        <v>0</v>
      </c>
      <c r="AI90" s="1176">
        <f>MGE!AK133</f>
        <v>0</v>
      </c>
      <c r="AJ90" s="1176">
        <f>MGE!AL133</f>
        <v>0</v>
      </c>
      <c r="AK90" s="1170"/>
      <c r="AL90" s="1171"/>
      <c r="AM90" s="1172"/>
    </row>
    <row r="91" spans="1:39" ht="35.1" customHeight="1">
      <c r="A91" s="1666">
        <v>13</v>
      </c>
      <c r="B91" s="1669" t="s">
        <v>451</v>
      </c>
      <c r="C91" s="1670"/>
      <c r="D91" s="1146"/>
      <c r="E91" s="1147" t="s">
        <v>432</v>
      </c>
      <c r="F91" s="1173">
        <f>MLF・ピポット!H140</f>
        <v>0</v>
      </c>
      <c r="G91" s="1173">
        <f>MLF・ピポット!I140</f>
        <v>0</v>
      </c>
      <c r="H91" s="1173">
        <f>MLF・ピポット!J140</f>
        <v>0</v>
      </c>
      <c r="I91" s="1173">
        <f>MLF・ピポット!K140</f>
        <v>0</v>
      </c>
      <c r="J91" s="1173">
        <f>MLF・ピポット!L140</f>
        <v>0</v>
      </c>
      <c r="K91" s="1173">
        <f>MLF・ピポット!M140</f>
        <v>40</v>
      </c>
      <c r="L91" s="1173">
        <f>MLF・ピポット!N140</f>
        <v>40</v>
      </c>
      <c r="M91" s="1173">
        <f>MLF・ピポット!O140</f>
        <v>40</v>
      </c>
      <c r="N91" s="1173">
        <f>MLF・ピポット!P140</f>
        <v>0</v>
      </c>
      <c r="O91" s="1173">
        <f>MLF・ピポット!Q140</f>
        <v>0</v>
      </c>
      <c r="P91" s="1173">
        <f>MLF・ピポット!R140</f>
        <v>40</v>
      </c>
      <c r="Q91" s="1173">
        <f>MLF・ピポット!S140</f>
        <v>0</v>
      </c>
      <c r="R91" s="1173">
        <f>MLF・ピポット!T140</f>
        <v>0</v>
      </c>
      <c r="S91" s="1173">
        <f>MLF・ピポット!U140</f>
        <v>0</v>
      </c>
      <c r="T91" s="1173">
        <f>MLF・ピポット!V140</f>
        <v>0</v>
      </c>
      <c r="U91" s="1173">
        <f>MLF・ピポット!W140</f>
        <v>0</v>
      </c>
      <c r="V91" s="1173">
        <f>MLF・ピポット!X140</f>
        <v>0</v>
      </c>
      <c r="W91" s="1173">
        <f>MLF・ピポット!Y140</f>
        <v>0</v>
      </c>
      <c r="X91" s="1173">
        <f>MLF・ピポット!Z140</f>
        <v>0</v>
      </c>
      <c r="Y91" s="1173">
        <f>MLF・ピポット!AA140</f>
        <v>0</v>
      </c>
      <c r="Z91" s="1173">
        <f>MLF・ピポット!AB140</f>
        <v>0</v>
      </c>
      <c r="AA91" s="1173">
        <f>MLF・ピポット!AC140</f>
        <v>0</v>
      </c>
      <c r="AB91" s="1173">
        <f>MLF・ピポット!AD140</f>
        <v>0</v>
      </c>
      <c r="AC91" s="1173">
        <f>MLF・ピポット!AE140</f>
        <v>0</v>
      </c>
      <c r="AD91" s="1173">
        <f>MLF・ピポット!AF140</f>
        <v>0</v>
      </c>
      <c r="AE91" s="1173">
        <f>MLF・ピポット!AG140</f>
        <v>0</v>
      </c>
      <c r="AF91" s="1173">
        <f>MLF・ピポット!AH140</f>
        <v>40</v>
      </c>
      <c r="AG91" s="1173">
        <f>MLF・ピポット!AI140</f>
        <v>40</v>
      </c>
      <c r="AH91" s="1173">
        <f>MLF・ピポット!AJ140</f>
        <v>40</v>
      </c>
      <c r="AI91" s="1173">
        <f>MLF・ピポット!AK140</f>
        <v>0</v>
      </c>
      <c r="AJ91" s="1173">
        <f>MLF・ピポット!AL140</f>
        <v>0</v>
      </c>
      <c r="AK91" s="1149"/>
      <c r="AL91" s="1150">
        <f>[8]DC素材払出計画!BS42</f>
        <v>0</v>
      </c>
      <c r="AM91" s="1151">
        <f>[8]DC素材払出計画!BT42</f>
        <v>0</v>
      </c>
    </row>
    <row r="92" spans="1:39" ht="35.1" customHeight="1">
      <c r="A92" s="1667"/>
      <c r="B92" s="1671"/>
      <c r="C92" s="1672"/>
      <c r="D92" s="1166"/>
      <c r="E92" s="1154" t="s">
        <v>433</v>
      </c>
      <c r="F92" s="1155">
        <f>MLF・ピポット!H141</f>
        <v>0</v>
      </c>
      <c r="G92" s="1155">
        <f>MLF・ピポット!I141</f>
        <v>0</v>
      </c>
      <c r="H92" s="1155">
        <f>MLF・ピポット!J141</f>
        <v>0</v>
      </c>
      <c r="I92" s="1155">
        <f>MLF・ピポット!K141</f>
        <v>0</v>
      </c>
      <c r="J92" s="1155">
        <f>MLF・ピポット!L141</f>
        <v>0</v>
      </c>
      <c r="K92" s="1155">
        <f>MLF・ピポット!M141</f>
        <v>0</v>
      </c>
      <c r="L92" s="1155">
        <f>MLF・ピポット!N141</f>
        <v>0</v>
      </c>
      <c r="M92" s="1155">
        <f>MLF・ピポット!O141</f>
        <v>0</v>
      </c>
      <c r="N92" s="1155">
        <f>MLF・ピポット!P141</f>
        <v>20</v>
      </c>
      <c r="O92" s="1155">
        <f>MLF・ピポット!Q141</f>
        <v>20</v>
      </c>
      <c r="P92" s="1155">
        <f>MLF・ピポット!R141</f>
        <v>0</v>
      </c>
      <c r="Q92" s="1155">
        <f>MLF・ピポット!S141</f>
        <v>0</v>
      </c>
      <c r="R92" s="1155">
        <f>MLF・ピポット!T141</f>
        <v>0</v>
      </c>
      <c r="S92" s="1155">
        <f>MLF・ピポット!U141</f>
        <v>0</v>
      </c>
      <c r="T92" s="1155">
        <f>MLF・ピポット!V141</f>
        <v>0</v>
      </c>
      <c r="U92" s="1155">
        <f>MLF・ピポット!W141</f>
        <v>0</v>
      </c>
      <c r="V92" s="1155">
        <f>MLF・ピポット!X141</f>
        <v>0</v>
      </c>
      <c r="W92" s="1155">
        <f>MLF・ピポット!Y141</f>
        <v>0</v>
      </c>
      <c r="X92" s="1155">
        <f>MLF・ピポット!Z141</f>
        <v>0</v>
      </c>
      <c r="Y92" s="1155">
        <f>MLF・ピポット!AA141</f>
        <v>0</v>
      </c>
      <c r="Z92" s="1155">
        <f>MLF・ピポット!AB141</f>
        <v>0</v>
      </c>
      <c r="AA92" s="1155">
        <f>MLF・ピポット!AC141</f>
        <v>0</v>
      </c>
      <c r="AB92" s="1155">
        <f>MLF・ピポット!AD141</f>
        <v>0</v>
      </c>
      <c r="AC92" s="1155">
        <f>MLF・ピポット!AE141</f>
        <v>0</v>
      </c>
      <c r="AD92" s="1155">
        <f>MLF・ピポット!AF141</f>
        <v>40</v>
      </c>
      <c r="AE92" s="1155">
        <f>MLF・ピポット!AG141</f>
        <v>80</v>
      </c>
      <c r="AF92" s="1155">
        <f>MLF・ピポット!AH141</f>
        <v>80</v>
      </c>
      <c r="AG92" s="1155">
        <f>MLF・ピポット!AI141</f>
        <v>40</v>
      </c>
      <c r="AH92" s="1155">
        <f>MLF・ピポット!AJ141</f>
        <v>0</v>
      </c>
      <c r="AI92" s="1155">
        <f>MLF・ピポット!AK141</f>
        <v>0</v>
      </c>
      <c r="AJ92" s="1155">
        <f>MLF・ピポット!AL141</f>
        <v>0</v>
      </c>
      <c r="AK92" s="1156">
        <f>AJ92</f>
        <v>0</v>
      </c>
      <c r="AL92" s="1157">
        <f>AK92-AL91</f>
        <v>0</v>
      </c>
      <c r="AM92" s="1158">
        <f>AL92-AM91</f>
        <v>0</v>
      </c>
    </row>
    <row r="93" spans="1:39" ht="35.1" customHeight="1">
      <c r="A93" s="1667"/>
      <c r="B93" s="1671"/>
      <c r="C93" s="1672"/>
      <c r="D93" s="1159"/>
      <c r="E93" s="1154" t="s">
        <v>434</v>
      </c>
      <c r="F93" s="1160">
        <f>MLF・ピポット!H142</f>
        <v>0</v>
      </c>
      <c r="G93" s="1160">
        <f>MLF・ピポット!I142</f>
        <v>0</v>
      </c>
      <c r="H93" s="1160">
        <f>MLF・ピポット!J142</f>
        <v>0</v>
      </c>
      <c r="I93" s="1160">
        <f>MLF・ピポット!K142</f>
        <v>0</v>
      </c>
      <c r="J93" s="1160">
        <f>MLF・ピポット!L142</f>
        <v>0</v>
      </c>
      <c r="K93" s="1160">
        <f>MLF・ピポット!M142</f>
        <v>120</v>
      </c>
      <c r="L93" s="1160">
        <f>MLF・ピポット!N142</f>
        <v>120</v>
      </c>
      <c r="M93" s="1160">
        <f>MLF・ピポット!O142</f>
        <v>120</v>
      </c>
      <c r="N93" s="1160">
        <f>MLF・ピポット!P142</f>
        <v>0</v>
      </c>
      <c r="O93" s="1160">
        <f>MLF・ピポット!Q142</f>
        <v>0</v>
      </c>
      <c r="P93" s="1160">
        <f>MLF・ピポット!R142</f>
        <v>120</v>
      </c>
      <c r="Q93" s="1160">
        <f>MLF・ピポット!S142</f>
        <v>120</v>
      </c>
      <c r="R93" s="1160">
        <f>MLF・ピポット!T142</f>
        <v>120</v>
      </c>
      <c r="S93" s="1160">
        <f>MLF・ピポット!U142</f>
        <v>120</v>
      </c>
      <c r="T93" s="1160">
        <f>MLF・ピポット!V142</f>
        <v>0</v>
      </c>
      <c r="U93" s="1160">
        <f>MLF・ピポット!W142</f>
        <v>0</v>
      </c>
      <c r="V93" s="1160">
        <f>MLF・ピポット!X142</f>
        <v>0</v>
      </c>
      <c r="W93" s="1160">
        <f>MLF・ピポット!Y142</f>
        <v>0</v>
      </c>
      <c r="X93" s="1160">
        <f>MLF・ピポット!Z142</f>
        <v>0</v>
      </c>
      <c r="Y93" s="1160">
        <f>MLF・ピポット!AA142</f>
        <v>0</v>
      </c>
      <c r="Z93" s="1160">
        <f>MLF・ピポット!AB142</f>
        <v>0</v>
      </c>
      <c r="AA93" s="1160">
        <f>MLF・ピポット!AC142</f>
        <v>0</v>
      </c>
      <c r="AB93" s="1160">
        <f>MLF・ピポット!AD142</f>
        <v>0</v>
      </c>
      <c r="AC93" s="1160">
        <f>MLF・ピポット!AE142</f>
        <v>0</v>
      </c>
      <c r="AD93" s="1160">
        <f>MLF・ピポット!AF142</f>
        <v>80</v>
      </c>
      <c r="AE93" s="1160">
        <f>MLF・ピポット!AG142</f>
        <v>80</v>
      </c>
      <c r="AF93" s="1160">
        <f>MLF・ピポット!AH142</f>
        <v>80</v>
      </c>
      <c r="AG93" s="1160">
        <f>MLF・ピポット!AI142</f>
        <v>0</v>
      </c>
      <c r="AH93" s="1160">
        <f>MLF・ピポット!AJ142</f>
        <v>0</v>
      </c>
      <c r="AI93" s="1160">
        <f>MLF・ピポット!AK142</f>
        <v>0</v>
      </c>
      <c r="AJ93" s="1160">
        <f>MLF・ピポット!AL142</f>
        <v>0</v>
      </c>
      <c r="AK93" s="1161">
        <f>SUM(F93:AI93)</f>
        <v>1080</v>
      </c>
      <c r="AL93" s="1162">
        <f>[8]仕上ｼﾐｭﾚｰｼｮﾝ!BP82</f>
        <v>0</v>
      </c>
      <c r="AM93" s="1163"/>
    </row>
    <row r="94" spans="1:39" ht="35.1" customHeight="1">
      <c r="A94" s="1667"/>
      <c r="B94" s="1671"/>
      <c r="C94" s="1672"/>
      <c r="D94" s="1164"/>
      <c r="E94" s="1154" t="s">
        <v>435</v>
      </c>
      <c r="F94" s="1160">
        <f>MLF・ピポット!H143</f>
        <v>0</v>
      </c>
      <c r="G94" s="1160">
        <f>MLF・ピポット!I143</f>
        <v>0</v>
      </c>
      <c r="H94" s="1160">
        <f>MLF・ピポット!J143</f>
        <v>0</v>
      </c>
      <c r="I94" s="1160">
        <f>MLF・ピポット!K143</f>
        <v>0</v>
      </c>
      <c r="J94" s="1160">
        <f>MLF・ピポット!L143</f>
        <v>0</v>
      </c>
      <c r="K94" s="1160">
        <f>MLF・ピポット!M143</f>
        <v>60</v>
      </c>
      <c r="L94" s="1160">
        <f>MLF・ピポット!N143</f>
        <v>40</v>
      </c>
      <c r="M94" s="1160">
        <f>MLF・ピポット!O143</f>
        <v>40</v>
      </c>
      <c r="N94" s="1160">
        <f>MLF・ピポット!P143</f>
        <v>0</v>
      </c>
      <c r="O94" s="1160">
        <f>MLF・ピポット!Q143</f>
        <v>0</v>
      </c>
      <c r="P94" s="1160">
        <f>MLF・ピポット!R143</f>
        <v>60</v>
      </c>
      <c r="Q94" s="1160">
        <f>MLF・ピポット!S143</f>
        <v>0</v>
      </c>
      <c r="R94" s="1160">
        <f>MLF・ピポット!T143</f>
        <v>0</v>
      </c>
      <c r="S94" s="1160">
        <f>MLF・ピポット!U143</f>
        <v>0</v>
      </c>
      <c r="T94" s="1160">
        <f>MLF・ピポット!V143</f>
        <v>0</v>
      </c>
      <c r="U94" s="1160">
        <f>MLF・ピポット!W143</f>
        <v>0</v>
      </c>
      <c r="V94" s="1160">
        <f>MLF・ピポット!X143</f>
        <v>0</v>
      </c>
      <c r="W94" s="1160">
        <f>MLF・ピポット!Y143</f>
        <v>0</v>
      </c>
      <c r="X94" s="1160">
        <f>MLF・ピポット!Z143</f>
        <v>0</v>
      </c>
      <c r="Y94" s="1160">
        <f>MLF・ピポット!AA143</f>
        <v>0</v>
      </c>
      <c r="Z94" s="1160">
        <f>MLF・ピポット!AB143</f>
        <v>0</v>
      </c>
      <c r="AA94" s="1160">
        <f>MLF・ピポット!AC143</f>
        <v>0</v>
      </c>
      <c r="AB94" s="1160">
        <f>MLF・ピポット!AD143</f>
        <v>0</v>
      </c>
      <c r="AC94" s="1160">
        <f>MLF・ピポット!AE143</f>
        <v>0</v>
      </c>
      <c r="AD94" s="1160">
        <f>MLF・ピポット!AF143</f>
        <v>40</v>
      </c>
      <c r="AE94" s="1160">
        <f>MLF・ピポット!AG143</f>
        <v>40</v>
      </c>
      <c r="AF94" s="1160">
        <f>MLF・ピポット!AH143</f>
        <v>40</v>
      </c>
      <c r="AG94" s="1160">
        <f>MLF・ピポット!AI143</f>
        <v>0</v>
      </c>
      <c r="AH94" s="1160">
        <f>MLF・ピポット!AJ143</f>
        <v>0</v>
      </c>
      <c r="AI94" s="1160">
        <f>MLF・ピポット!AK143</f>
        <v>0</v>
      </c>
      <c r="AJ94" s="1160">
        <f>MLF・ピポット!AL143</f>
        <v>0</v>
      </c>
      <c r="AK94" s="1161">
        <f>SUM(F94:AI94)</f>
        <v>320</v>
      </c>
      <c r="AL94" s="1165"/>
      <c r="AM94" s="1163"/>
    </row>
    <row r="95" spans="1:39" ht="35.1" customHeight="1">
      <c r="A95" s="1667"/>
      <c r="B95" s="1671"/>
      <c r="C95" s="1672"/>
      <c r="D95" s="1166"/>
      <c r="E95" s="1154" t="s">
        <v>448</v>
      </c>
      <c r="F95" s="1155">
        <f>MLF・ピポット!H144</f>
        <v>0</v>
      </c>
      <c r="G95" s="1155">
        <f>MLF・ピポット!I144</f>
        <v>0</v>
      </c>
      <c r="H95" s="1155">
        <f>MLF・ピポット!J144</f>
        <v>0</v>
      </c>
      <c r="I95" s="1155">
        <f>MLF・ピポット!K144</f>
        <v>0</v>
      </c>
      <c r="J95" s="1155">
        <f>MLF・ピポット!L144</f>
        <v>0</v>
      </c>
      <c r="K95" s="1155">
        <f>MLF・ピポット!M144</f>
        <v>0</v>
      </c>
      <c r="L95" s="1155">
        <f>MLF・ピポット!N144</f>
        <v>0</v>
      </c>
      <c r="M95" s="1155">
        <f>MLF・ピポット!O144</f>
        <v>0</v>
      </c>
      <c r="N95" s="1155">
        <f>MLF・ピポット!P144</f>
        <v>0</v>
      </c>
      <c r="O95" s="1155">
        <f>MLF・ピポット!Q144</f>
        <v>0</v>
      </c>
      <c r="P95" s="1155">
        <f>MLF・ピポット!R144</f>
        <v>0</v>
      </c>
      <c r="Q95" s="1155">
        <f>MLF・ピポット!S144</f>
        <v>0</v>
      </c>
      <c r="R95" s="1155">
        <f>MLF・ピポット!T144</f>
        <v>0</v>
      </c>
      <c r="S95" s="1155">
        <f>MLF・ピポット!U144</f>
        <v>0</v>
      </c>
      <c r="T95" s="1155">
        <f>MLF・ピポット!V144</f>
        <v>0</v>
      </c>
      <c r="U95" s="1155">
        <f>MLF・ピポット!W144</f>
        <v>0</v>
      </c>
      <c r="V95" s="1155">
        <f>MLF・ピポット!X144</f>
        <v>0</v>
      </c>
      <c r="W95" s="1155">
        <f>MLF・ピポット!Y144</f>
        <v>0</v>
      </c>
      <c r="X95" s="1155">
        <f>MLF・ピポット!Z144</f>
        <v>0</v>
      </c>
      <c r="Y95" s="1155">
        <f>MLF・ピポット!AA144</f>
        <v>0</v>
      </c>
      <c r="Z95" s="1155">
        <f>MLF・ピポット!AB144</f>
        <v>0</v>
      </c>
      <c r="AA95" s="1155">
        <f>MLF・ピポット!AC144</f>
        <v>0</v>
      </c>
      <c r="AB95" s="1155">
        <f>MLF・ピポット!AD144</f>
        <v>200</v>
      </c>
      <c r="AC95" s="1155">
        <f>MLF・ピポット!AE144</f>
        <v>200</v>
      </c>
      <c r="AD95" s="1155">
        <f>MLF・ピポット!AF144</f>
        <v>190</v>
      </c>
      <c r="AE95" s="1155">
        <f>MLF・ピポット!AG144</f>
        <v>0</v>
      </c>
      <c r="AF95" s="1155">
        <f>MLF・ピポット!AH144</f>
        <v>0</v>
      </c>
      <c r="AG95" s="1155">
        <f>MLF・ピポット!AI144</f>
        <v>0</v>
      </c>
      <c r="AH95" s="1155">
        <f>MLF・ピポット!AJ144</f>
        <v>0</v>
      </c>
      <c r="AI95" s="1155">
        <f>MLF・ピポット!AK144</f>
        <v>0</v>
      </c>
      <c r="AJ95" s="1155">
        <f>MLF・ピポット!AL144</f>
        <v>0</v>
      </c>
      <c r="AK95" s="1161">
        <f>AJ95</f>
        <v>0</v>
      </c>
      <c r="AL95" s="1165"/>
      <c r="AM95" s="1163"/>
    </row>
    <row r="96" spans="1:39" ht="35.1" customHeight="1">
      <c r="A96" s="1667"/>
      <c r="B96" s="1671"/>
      <c r="C96" s="1672"/>
      <c r="D96" s="1159"/>
      <c r="E96" s="1154" t="s">
        <v>436</v>
      </c>
      <c r="F96" s="1160">
        <f>MLF・ピポット!H145</f>
        <v>0</v>
      </c>
      <c r="G96" s="1160">
        <f>MLF・ピポット!I145</f>
        <v>0</v>
      </c>
      <c r="H96" s="1160">
        <f>MLF・ピポット!J145</f>
        <v>0</v>
      </c>
      <c r="I96" s="1160">
        <f>MLF・ピポット!K145</f>
        <v>0</v>
      </c>
      <c r="J96" s="1160">
        <f>MLF・ピポット!L145</f>
        <v>0</v>
      </c>
      <c r="K96" s="1160">
        <f>MLF・ピポット!M145</f>
        <v>0</v>
      </c>
      <c r="L96" s="1160">
        <f>MLF・ピポット!N145</f>
        <v>0</v>
      </c>
      <c r="M96" s="1160">
        <f>MLF・ピポット!O145</f>
        <v>0</v>
      </c>
      <c r="N96" s="1160">
        <f>MLF・ピポット!P145</f>
        <v>0</v>
      </c>
      <c r="O96" s="1160">
        <f>MLF・ピポット!Q145</f>
        <v>0</v>
      </c>
      <c r="P96" s="1160">
        <f>MLF・ピポット!R145</f>
        <v>-1</v>
      </c>
      <c r="Q96" s="1160">
        <f>MLF・ピポット!S145</f>
        <v>0</v>
      </c>
      <c r="R96" s="1160">
        <f>MLF・ピポット!T145</f>
        <v>0</v>
      </c>
      <c r="S96" s="1160">
        <f>MLF・ピポット!U145</f>
        <v>0</v>
      </c>
      <c r="T96" s="1160">
        <f>MLF・ピポット!V145</f>
        <v>0</v>
      </c>
      <c r="U96" s="1160">
        <f>MLF・ピポット!W145</f>
        <v>0</v>
      </c>
      <c r="V96" s="1160">
        <f>MLF・ピポット!X145</f>
        <v>0</v>
      </c>
      <c r="W96" s="1160">
        <f>MLF・ピポット!Y145</f>
        <v>0</v>
      </c>
      <c r="X96" s="1160">
        <f>MLF・ピポット!Z145</f>
        <v>0</v>
      </c>
      <c r="Y96" s="1160">
        <f>MLF・ピポット!AA145</f>
        <v>0</v>
      </c>
      <c r="Z96" s="1160">
        <f>MLF・ピポット!AB145</f>
        <v>0</v>
      </c>
      <c r="AA96" s="1160">
        <f>MLF・ピポット!AC145</f>
        <v>0</v>
      </c>
      <c r="AB96" s="1160">
        <f>MLF・ピポット!AD145</f>
        <v>200</v>
      </c>
      <c r="AC96" s="1160">
        <f>MLF・ピポット!AE145</f>
        <v>200</v>
      </c>
      <c r="AD96" s="1160">
        <f>MLF・ピポット!AF145</f>
        <v>190</v>
      </c>
      <c r="AE96" s="1160">
        <f>MLF・ピポット!AG145</f>
        <v>0</v>
      </c>
      <c r="AF96" s="1160">
        <f>MLF・ピポット!AH145</f>
        <v>0</v>
      </c>
      <c r="AG96" s="1160">
        <f>MLF・ピポット!AI145</f>
        <v>0</v>
      </c>
      <c r="AH96" s="1160">
        <f>MLF・ピポット!AJ145</f>
        <v>0</v>
      </c>
      <c r="AI96" s="1160">
        <f>MLF・ピポット!AK145</f>
        <v>0</v>
      </c>
      <c r="AJ96" s="1160">
        <f>MLF・ピポット!AL145</f>
        <v>0</v>
      </c>
      <c r="AK96" s="1161">
        <f>SUM(F96:AI96)</f>
        <v>589</v>
      </c>
      <c r="AL96" s="1165"/>
      <c r="AM96" s="1163"/>
    </row>
    <row r="97" spans="1:39" ht="35.1" customHeight="1">
      <c r="A97" s="1667"/>
      <c r="B97" s="1671"/>
      <c r="C97" s="1672"/>
      <c r="D97" s="1164"/>
      <c r="E97" s="1154" t="s">
        <v>437</v>
      </c>
      <c r="F97" s="1160">
        <f>MLF・ピポット!H146</f>
        <v>90</v>
      </c>
      <c r="G97" s="1160">
        <f>MLF・ピポット!I146</f>
        <v>90</v>
      </c>
      <c r="H97" s="1160">
        <f>MLF・ピポット!J146</f>
        <v>90</v>
      </c>
      <c r="I97" s="1160">
        <f>MLF・ピポット!K146</f>
        <v>90</v>
      </c>
      <c r="J97" s="1160">
        <f>MLF・ピポット!L146</f>
        <v>90</v>
      </c>
      <c r="K97" s="1160">
        <f>MLF・ピポット!M146</f>
        <v>130</v>
      </c>
      <c r="L97" s="1160">
        <f>MLF・ピポット!N146</f>
        <v>190</v>
      </c>
      <c r="M97" s="1160">
        <f>MLF・ピポット!O146</f>
        <v>250</v>
      </c>
      <c r="N97" s="1160">
        <f>MLF・ピポット!P146</f>
        <v>250</v>
      </c>
      <c r="O97" s="1160">
        <f>MLF・ピポット!Q146</f>
        <v>250</v>
      </c>
      <c r="P97" s="1160">
        <f>MLF・ピポット!R146</f>
        <v>230</v>
      </c>
      <c r="Q97" s="1160">
        <f>MLF・ピポット!S146</f>
        <v>230</v>
      </c>
      <c r="R97" s="1160">
        <f>MLF・ピポット!T146</f>
        <v>230</v>
      </c>
      <c r="S97" s="1160">
        <f>MLF・ピポット!U146</f>
        <v>230</v>
      </c>
      <c r="T97" s="1160">
        <f>MLF・ピポット!V146</f>
        <v>230</v>
      </c>
      <c r="U97" s="1160">
        <f>MLF・ピポット!W146</f>
        <v>230</v>
      </c>
      <c r="V97" s="1160">
        <f>MLF・ピポット!X146</f>
        <v>230</v>
      </c>
      <c r="W97" s="1160">
        <f>MLF・ピポット!Y146</f>
        <v>230</v>
      </c>
      <c r="X97" s="1160">
        <f>MLF・ピポット!Z146</f>
        <v>230</v>
      </c>
      <c r="Y97" s="1160">
        <f>MLF・ピポット!AA146</f>
        <v>230</v>
      </c>
      <c r="Z97" s="1160">
        <f>MLF・ピポット!AB146</f>
        <v>230</v>
      </c>
      <c r="AA97" s="1160">
        <f>MLF・ピポット!AC146</f>
        <v>230</v>
      </c>
      <c r="AB97" s="1160">
        <f>MLF・ピポット!AD146</f>
        <v>230</v>
      </c>
      <c r="AC97" s="1160">
        <f>MLF・ピポット!AE146</f>
        <v>230</v>
      </c>
      <c r="AD97" s="1160">
        <f>MLF・ピポット!AF146</f>
        <v>190</v>
      </c>
      <c r="AE97" s="1160">
        <f>MLF・ピポット!AG146</f>
        <v>150</v>
      </c>
      <c r="AF97" s="1160">
        <f>MLF・ピポット!AH146</f>
        <v>110</v>
      </c>
      <c r="AG97" s="1160">
        <f>MLF・ピポット!AI146</f>
        <v>110</v>
      </c>
      <c r="AH97" s="1160">
        <f>MLF・ピポット!AJ146</f>
        <v>110</v>
      </c>
      <c r="AI97" s="1160">
        <f>MLF・ピポット!AK146</f>
        <v>110</v>
      </c>
      <c r="AJ97" s="1160">
        <f>MLF・ピポット!AL146</f>
        <v>110</v>
      </c>
      <c r="AK97" s="1161">
        <f>SUM(F97:AI97)</f>
        <v>5520</v>
      </c>
      <c r="AL97" s="1165"/>
      <c r="AM97" s="1163"/>
    </row>
    <row r="98" spans="1:39" ht="35.1" customHeight="1" thickBot="1">
      <c r="A98" s="1668"/>
      <c r="B98" s="1673"/>
      <c r="C98" s="1674"/>
      <c r="D98" s="1174"/>
      <c r="E98" s="1175" t="s">
        <v>438</v>
      </c>
      <c r="F98" s="1176">
        <f>MLF・ピポット!H147</f>
        <v>320</v>
      </c>
      <c r="G98" s="1176">
        <f>MLF・ピポット!I147</f>
        <v>320</v>
      </c>
      <c r="H98" s="1176">
        <f>MLF・ピポット!J147</f>
        <v>320</v>
      </c>
      <c r="I98" s="1176">
        <f>MLF・ピポット!K147</f>
        <v>320</v>
      </c>
      <c r="J98" s="1176">
        <f>MLF・ピポット!L147</f>
        <v>320</v>
      </c>
      <c r="K98" s="1176">
        <f>MLF・ピポット!M147</f>
        <v>220</v>
      </c>
      <c r="L98" s="1176">
        <f>MLF・ピポット!N147</f>
        <v>140</v>
      </c>
      <c r="M98" s="1176">
        <f>MLF・ピポット!O147</f>
        <v>40</v>
      </c>
      <c r="N98" s="1176">
        <f>MLF・ピポット!P147</f>
        <v>40</v>
      </c>
      <c r="O98" s="1176">
        <f>MLF・ピポット!Q147</f>
        <v>40</v>
      </c>
      <c r="P98" s="1176">
        <f>MLF・ピポット!R147</f>
        <v>0</v>
      </c>
      <c r="Q98" s="1176">
        <f>MLF・ピポット!S147</f>
        <v>0</v>
      </c>
      <c r="R98" s="1176">
        <f>MLF・ピポット!T147</f>
        <v>0</v>
      </c>
      <c r="S98" s="1176">
        <f>MLF・ピポット!U147</f>
        <v>0</v>
      </c>
      <c r="T98" s="1176">
        <f>MLF・ピポット!V147</f>
        <v>0</v>
      </c>
      <c r="U98" s="1176">
        <f>MLF・ピポット!W147</f>
        <v>0</v>
      </c>
      <c r="V98" s="1176">
        <f>MLF・ピポット!X147</f>
        <v>0</v>
      </c>
      <c r="W98" s="1176">
        <f>MLF・ピポット!Y147</f>
        <v>0</v>
      </c>
      <c r="X98" s="1176">
        <f>MLF・ピポット!Z147</f>
        <v>0</v>
      </c>
      <c r="Y98" s="1176">
        <f>MLF・ピポット!AA147</f>
        <v>0</v>
      </c>
      <c r="Z98" s="1176">
        <f>MLF・ピポット!AB147</f>
        <v>80</v>
      </c>
      <c r="AA98" s="1176">
        <f>MLF・ピポット!AC147</f>
        <v>80</v>
      </c>
      <c r="AB98" s="1176">
        <f>MLF・ピポット!AD147</f>
        <v>80</v>
      </c>
      <c r="AC98" s="1176">
        <f>MLF・ピポット!AE147</f>
        <v>80</v>
      </c>
      <c r="AD98" s="1176">
        <f>MLF・ピポット!AF147</f>
        <v>80</v>
      </c>
      <c r="AE98" s="1176">
        <f>MLF・ピポット!AG147</f>
        <v>160</v>
      </c>
      <c r="AF98" s="1176">
        <f>MLF・ピポット!AH147</f>
        <v>240</v>
      </c>
      <c r="AG98" s="1176">
        <f>MLF・ピポット!AI147</f>
        <v>320</v>
      </c>
      <c r="AH98" s="1176">
        <f>MLF・ピポット!AJ147</f>
        <v>320</v>
      </c>
      <c r="AI98" s="1176">
        <f>MLF・ピポット!AK147</f>
        <v>320</v>
      </c>
      <c r="AJ98" s="1176">
        <f>MLF・ピポット!AL147</f>
        <v>320</v>
      </c>
      <c r="AK98" s="1170"/>
      <c r="AL98" s="1171"/>
      <c r="AM98" s="1172"/>
    </row>
    <row r="99" spans="1:39" ht="35.1" customHeight="1">
      <c r="A99" s="1666">
        <v>14</v>
      </c>
      <c r="B99" s="1669" t="s">
        <v>452</v>
      </c>
      <c r="C99" s="1670"/>
      <c r="D99" s="1146"/>
      <c r="E99" s="1147" t="s">
        <v>432</v>
      </c>
      <c r="F99" s="1173">
        <f>MLM_HP・SWA!H149</f>
        <v>0</v>
      </c>
      <c r="G99" s="1173">
        <f>MLM_HP・SWA!I149</f>
        <v>0</v>
      </c>
      <c r="H99" s="1173">
        <f>MLM_HP・SWA!J149</f>
        <v>0</v>
      </c>
      <c r="I99" s="1173">
        <f>MLM_HP・SWA!K149</f>
        <v>0</v>
      </c>
      <c r="J99" s="1173">
        <f>MLM_HP・SWA!L149</f>
        <v>0</v>
      </c>
      <c r="K99" s="1173">
        <f>MLM_HP・SWA!M149</f>
        <v>108</v>
      </c>
      <c r="L99" s="1173">
        <f>MLM_HP・SWA!N149</f>
        <v>72</v>
      </c>
      <c r="M99" s="1173">
        <f>MLM_HP・SWA!O149</f>
        <v>36</v>
      </c>
      <c r="N99" s="1173">
        <f>MLM_HP・SWA!P149</f>
        <v>0</v>
      </c>
      <c r="O99" s="1173">
        <f>MLM_HP・SWA!Q149</f>
        <v>0</v>
      </c>
      <c r="P99" s="1173">
        <f>MLM_HP・SWA!R149</f>
        <v>0</v>
      </c>
      <c r="Q99" s="1173">
        <f>MLM_HP・SWA!S149</f>
        <v>0</v>
      </c>
      <c r="R99" s="1173">
        <f>MLM_HP・SWA!T149</f>
        <v>0</v>
      </c>
      <c r="S99" s="1173">
        <f>MLM_HP・SWA!U149</f>
        <v>0</v>
      </c>
      <c r="T99" s="1173">
        <f>MLM_HP・SWA!V149</f>
        <v>0</v>
      </c>
      <c r="U99" s="1173">
        <f>MLM_HP・SWA!W149</f>
        <v>0</v>
      </c>
      <c r="V99" s="1173">
        <f>MLM_HP・SWA!X149</f>
        <v>0</v>
      </c>
      <c r="W99" s="1173">
        <f>MLM_HP・SWA!Y149</f>
        <v>0</v>
      </c>
      <c r="X99" s="1173">
        <f>MLM_HP・SWA!Z149</f>
        <v>0</v>
      </c>
      <c r="Y99" s="1173">
        <f>MLM_HP・SWA!AA149</f>
        <v>0</v>
      </c>
      <c r="Z99" s="1173">
        <f>MLM_HP・SWA!AB149</f>
        <v>0</v>
      </c>
      <c r="AA99" s="1173">
        <f>MLM_HP・SWA!AC149</f>
        <v>0</v>
      </c>
      <c r="AB99" s="1173">
        <f>MLM_HP・SWA!AD149</f>
        <v>0</v>
      </c>
      <c r="AC99" s="1173">
        <f>MLM_HP・SWA!AE149</f>
        <v>0</v>
      </c>
      <c r="AD99" s="1173">
        <f>MLM_HP・SWA!AF149</f>
        <v>0</v>
      </c>
      <c r="AE99" s="1173">
        <f>MLM_HP・SWA!AG149</f>
        <v>0</v>
      </c>
      <c r="AF99" s="1173">
        <f>MLM_HP・SWA!AH149</f>
        <v>0</v>
      </c>
      <c r="AG99" s="1173">
        <f>MLM_HP・SWA!AI149</f>
        <v>0</v>
      </c>
      <c r="AH99" s="1173">
        <f>MLM_HP・SWA!AJ149</f>
        <v>0</v>
      </c>
      <c r="AI99" s="1173">
        <f>MLM_HP・SWA!AK149</f>
        <v>0</v>
      </c>
      <c r="AJ99" s="1173">
        <f>MLM_HP・SWA!AL149</f>
        <v>0</v>
      </c>
      <c r="AK99" s="1149"/>
      <c r="AL99" s="1150">
        <f>[8]DC素材払出計画!BS45</f>
        <v>0</v>
      </c>
      <c r="AM99" s="1151">
        <f>[8]DC素材払出計画!BT45</f>
        <v>0</v>
      </c>
    </row>
    <row r="100" spans="1:39" ht="35.1" customHeight="1">
      <c r="A100" s="1667"/>
      <c r="B100" s="1671"/>
      <c r="C100" s="1672"/>
      <c r="D100" s="1166"/>
      <c r="E100" s="1154" t="s">
        <v>433</v>
      </c>
      <c r="F100" s="1155">
        <f>MLM_HP・SWA!H150</f>
        <v>0</v>
      </c>
      <c r="G100" s="1155">
        <f>MLM_HP・SWA!I150</f>
        <v>0</v>
      </c>
      <c r="H100" s="1155">
        <f>MLM_HP・SWA!J150</f>
        <v>0</v>
      </c>
      <c r="I100" s="1155">
        <f>MLM_HP・SWA!K150</f>
        <v>0</v>
      </c>
      <c r="J100" s="1155">
        <f>MLM_HP・SWA!L150</f>
        <v>0</v>
      </c>
      <c r="K100" s="1155">
        <f>MLM_HP・SWA!M150</f>
        <v>36</v>
      </c>
      <c r="L100" s="1155">
        <f>MLM_HP・SWA!N150</f>
        <v>0</v>
      </c>
      <c r="M100" s="1155">
        <f>MLM_HP・SWA!O150</f>
        <v>0</v>
      </c>
      <c r="N100" s="1155">
        <f>MLM_HP・SWA!P150</f>
        <v>0</v>
      </c>
      <c r="O100" s="1155">
        <f>MLM_HP・SWA!Q150</f>
        <v>0</v>
      </c>
      <c r="P100" s="1155">
        <f>MLM_HP・SWA!R150</f>
        <v>0</v>
      </c>
      <c r="Q100" s="1155">
        <f>MLM_HP・SWA!S150</f>
        <v>0</v>
      </c>
      <c r="R100" s="1155">
        <f>MLM_HP・SWA!T150</f>
        <v>0</v>
      </c>
      <c r="S100" s="1155">
        <f>MLM_HP・SWA!U150</f>
        <v>0</v>
      </c>
      <c r="T100" s="1155">
        <f>MLM_HP・SWA!V150</f>
        <v>0</v>
      </c>
      <c r="U100" s="1155">
        <f>MLM_HP・SWA!W150</f>
        <v>0</v>
      </c>
      <c r="V100" s="1155">
        <f>MLM_HP・SWA!X150</f>
        <v>0</v>
      </c>
      <c r="W100" s="1155">
        <f>MLM_HP・SWA!Y150</f>
        <v>0</v>
      </c>
      <c r="X100" s="1155">
        <f>MLM_HP・SWA!Z150</f>
        <v>0</v>
      </c>
      <c r="Y100" s="1155">
        <f>MLM_HP・SWA!AA150</f>
        <v>0</v>
      </c>
      <c r="Z100" s="1155">
        <f>MLM_HP・SWA!AB150</f>
        <v>0</v>
      </c>
      <c r="AA100" s="1155">
        <f>MLM_HP・SWA!AC150</f>
        <v>0</v>
      </c>
      <c r="AB100" s="1155">
        <f>MLM_HP・SWA!AD150</f>
        <v>0</v>
      </c>
      <c r="AC100" s="1155">
        <f>MLM_HP・SWA!AE150</f>
        <v>0</v>
      </c>
      <c r="AD100" s="1155">
        <f>MLM_HP・SWA!AF150</f>
        <v>0</v>
      </c>
      <c r="AE100" s="1155">
        <f>MLM_HP・SWA!AG150</f>
        <v>0</v>
      </c>
      <c r="AF100" s="1155">
        <f>MLM_HP・SWA!AH150</f>
        <v>0</v>
      </c>
      <c r="AG100" s="1155">
        <f>MLM_HP・SWA!AI150</f>
        <v>0</v>
      </c>
      <c r="AH100" s="1155">
        <f>MLM_HP・SWA!AJ150</f>
        <v>0</v>
      </c>
      <c r="AI100" s="1155">
        <f>MLM_HP・SWA!AK150</f>
        <v>0</v>
      </c>
      <c r="AJ100" s="1155">
        <f>MLM_HP・SWA!AL150</f>
        <v>0</v>
      </c>
      <c r="AK100" s="1156">
        <f>AJ100</f>
        <v>0</v>
      </c>
      <c r="AL100" s="1157">
        <f>AK100-AL99</f>
        <v>0</v>
      </c>
      <c r="AM100" s="1158">
        <f>AL100-AM99</f>
        <v>0</v>
      </c>
    </row>
    <row r="101" spans="1:39" ht="35.1" customHeight="1">
      <c r="A101" s="1667"/>
      <c r="B101" s="1671"/>
      <c r="C101" s="1672"/>
      <c r="D101" s="1159"/>
      <c r="E101" s="1154" t="s">
        <v>434</v>
      </c>
      <c r="F101" s="1160">
        <f>MLM_HP・SWA!H151</f>
        <v>0</v>
      </c>
      <c r="G101" s="1160">
        <f>MLM_HP・SWA!I151</f>
        <v>0</v>
      </c>
      <c r="H101" s="1160">
        <f>MLM_HP・SWA!J151</f>
        <v>0</v>
      </c>
      <c r="I101" s="1160">
        <f>MLM_HP・SWA!K151</f>
        <v>0</v>
      </c>
      <c r="J101" s="1160">
        <f>MLM_HP・SWA!L151</f>
        <v>0</v>
      </c>
      <c r="K101" s="1160">
        <f>MLM_HP・SWA!M151</f>
        <v>108</v>
      </c>
      <c r="L101" s="1160">
        <f>MLM_HP・SWA!N151</f>
        <v>72</v>
      </c>
      <c r="M101" s="1160">
        <f>MLM_HP・SWA!O151</f>
        <v>72</v>
      </c>
      <c r="N101" s="1160">
        <f>MLM_HP・SWA!P151</f>
        <v>0</v>
      </c>
      <c r="O101" s="1160">
        <f>MLM_HP・SWA!Q151</f>
        <v>0</v>
      </c>
      <c r="P101" s="1160">
        <f>MLM_HP・SWA!R151</f>
        <v>0</v>
      </c>
      <c r="Q101" s="1160">
        <f>MLM_HP・SWA!S151</f>
        <v>0</v>
      </c>
      <c r="R101" s="1160">
        <f>MLM_HP・SWA!T151</f>
        <v>0</v>
      </c>
      <c r="S101" s="1160">
        <f>MLM_HP・SWA!U151</f>
        <v>0</v>
      </c>
      <c r="T101" s="1160">
        <f>MLM_HP・SWA!V151</f>
        <v>0</v>
      </c>
      <c r="U101" s="1160">
        <f>MLM_HP・SWA!W151</f>
        <v>0</v>
      </c>
      <c r="V101" s="1160">
        <f>MLM_HP・SWA!X151</f>
        <v>0</v>
      </c>
      <c r="W101" s="1160">
        <f>MLM_HP・SWA!Y151</f>
        <v>0</v>
      </c>
      <c r="X101" s="1160">
        <f>MLM_HP・SWA!Z151</f>
        <v>0</v>
      </c>
      <c r="Y101" s="1160">
        <f>MLM_HP・SWA!AA151</f>
        <v>0</v>
      </c>
      <c r="Z101" s="1160">
        <f>MLM_HP・SWA!AB151</f>
        <v>0</v>
      </c>
      <c r="AA101" s="1160">
        <f>MLM_HP・SWA!AC151</f>
        <v>0</v>
      </c>
      <c r="AB101" s="1160">
        <f>MLM_HP・SWA!AD151</f>
        <v>0</v>
      </c>
      <c r="AC101" s="1160">
        <f>MLM_HP・SWA!AE151</f>
        <v>0</v>
      </c>
      <c r="AD101" s="1160">
        <f>MLM_HP・SWA!AF151</f>
        <v>0</v>
      </c>
      <c r="AE101" s="1160">
        <f>MLM_HP・SWA!AG151</f>
        <v>0</v>
      </c>
      <c r="AF101" s="1160">
        <f>MLM_HP・SWA!AH151</f>
        <v>0</v>
      </c>
      <c r="AG101" s="1160">
        <f>MLM_HP・SWA!AI151</f>
        <v>0</v>
      </c>
      <c r="AH101" s="1160">
        <f>MLM_HP・SWA!AJ151</f>
        <v>0</v>
      </c>
      <c r="AI101" s="1160">
        <f>MLM_HP・SWA!AK151</f>
        <v>0</v>
      </c>
      <c r="AJ101" s="1160">
        <f>MLM_HP・SWA!AL151</f>
        <v>0</v>
      </c>
      <c r="AK101" s="1161">
        <f>SUM(F101:AI101)</f>
        <v>252</v>
      </c>
      <c r="AL101" s="1162">
        <f>[8]仕上ｼﾐｭﾚｰｼｮﾝ!BP87</f>
        <v>0</v>
      </c>
      <c r="AM101" s="1163"/>
    </row>
    <row r="102" spans="1:39" ht="35.1" customHeight="1">
      <c r="A102" s="1667"/>
      <c r="B102" s="1671"/>
      <c r="C102" s="1672"/>
      <c r="D102" s="1164"/>
      <c r="E102" s="1154" t="s">
        <v>435</v>
      </c>
      <c r="F102" s="1160">
        <f>MLM_HP・SWA!H152</f>
        <v>0</v>
      </c>
      <c r="G102" s="1160">
        <f>MLM_HP・SWA!I152</f>
        <v>0</v>
      </c>
      <c r="H102" s="1160">
        <f>MLM_HP・SWA!J152</f>
        <v>0</v>
      </c>
      <c r="I102" s="1160">
        <f>MLM_HP・SWA!K152</f>
        <v>0</v>
      </c>
      <c r="J102" s="1160">
        <f>MLM_HP・SWA!L152</f>
        <v>0</v>
      </c>
      <c r="K102" s="1160">
        <f>MLM_HP・SWA!M152</f>
        <v>72</v>
      </c>
      <c r="L102" s="1160">
        <f>MLM_HP・SWA!N152</f>
        <v>72</v>
      </c>
      <c r="M102" s="1160">
        <f>MLM_HP・SWA!O152</f>
        <v>72</v>
      </c>
      <c r="N102" s="1160">
        <f>MLM_HP・SWA!P152</f>
        <v>0</v>
      </c>
      <c r="O102" s="1160">
        <f>MLM_HP・SWA!Q152</f>
        <v>0</v>
      </c>
      <c r="P102" s="1160">
        <f>MLM_HP・SWA!R152</f>
        <v>0</v>
      </c>
      <c r="Q102" s="1160">
        <f>MLM_HP・SWA!S152</f>
        <v>0</v>
      </c>
      <c r="R102" s="1160">
        <f>MLM_HP・SWA!T152</f>
        <v>0</v>
      </c>
      <c r="S102" s="1160">
        <f>MLM_HP・SWA!U152</f>
        <v>0</v>
      </c>
      <c r="T102" s="1160">
        <f>MLM_HP・SWA!V152</f>
        <v>0</v>
      </c>
      <c r="U102" s="1160">
        <f>MLM_HP・SWA!W152</f>
        <v>0</v>
      </c>
      <c r="V102" s="1160">
        <f>MLM_HP・SWA!X152</f>
        <v>0</v>
      </c>
      <c r="W102" s="1160">
        <f>MLM_HP・SWA!Y152</f>
        <v>0</v>
      </c>
      <c r="X102" s="1160">
        <f>MLM_HP・SWA!Z152</f>
        <v>0</v>
      </c>
      <c r="Y102" s="1160">
        <f>MLM_HP・SWA!AA152</f>
        <v>0</v>
      </c>
      <c r="Z102" s="1160">
        <f>MLM_HP・SWA!AB152</f>
        <v>0</v>
      </c>
      <c r="AA102" s="1160">
        <f>MLM_HP・SWA!AC152</f>
        <v>0</v>
      </c>
      <c r="AB102" s="1160">
        <f>MLM_HP・SWA!AD152</f>
        <v>0</v>
      </c>
      <c r="AC102" s="1160">
        <f>MLM_HP・SWA!AE152</f>
        <v>0</v>
      </c>
      <c r="AD102" s="1160">
        <f>MLM_HP・SWA!AF152</f>
        <v>0</v>
      </c>
      <c r="AE102" s="1160">
        <f>MLM_HP・SWA!AG152</f>
        <v>0</v>
      </c>
      <c r="AF102" s="1160">
        <f>MLM_HP・SWA!AH152</f>
        <v>0</v>
      </c>
      <c r="AG102" s="1160">
        <f>MLM_HP・SWA!AI152</f>
        <v>0</v>
      </c>
      <c r="AH102" s="1160">
        <f>MLM_HP・SWA!AJ152</f>
        <v>0</v>
      </c>
      <c r="AI102" s="1160">
        <f>MLM_HP・SWA!AK152</f>
        <v>0</v>
      </c>
      <c r="AJ102" s="1160">
        <f>MLM_HP・SWA!AL152</f>
        <v>0</v>
      </c>
      <c r="AK102" s="1161">
        <f>SUM(F102:AI102)</f>
        <v>216</v>
      </c>
      <c r="AL102" s="1165"/>
      <c r="AM102" s="1163"/>
    </row>
    <row r="103" spans="1:39" ht="35.1" customHeight="1">
      <c r="A103" s="1667"/>
      <c r="B103" s="1671"/>
      <c r="C103" s="1672"/>
      <c r="D103" s="1166"/>
      <c r="E103" s="1154" t="s">
        <v>448</v>
      </c>
      <c r="F103" s="1155">
        <f>MLM_HP・SWA!H153</f>
        <v>0</v>
      </c>
      <c r="G103" s="1155">
        <f>MLM_HP・SWA!I153</f>
        <v>0</v>
      </c>
      <c r="H103" s="1155">
        <f>MLM_HP・SWA!J153</f>
        <v>0</v>
      </c>
      <c r="I103" s="1155">
        <f>MLM_HP・SWA!K153</f>
        <v>0</v>
      </c>
      <c r="J103" s="1155">
        <f>MLM_HP・SWA!L153</f>
        <v>0</v>
      </c>
      <c r="K103" s="1155">
        <f>MLM_HP・SWA!M153</f>
        <v>0</v>
      </c>
      <c r="L103" s="1155">
        <f>MLM_HP・SWA!N153</f>
        <v>0</v>
      </c>
      <c r="M103" s="1155">
        <f>MLM_HP・SWA!O153</f>
        <v>0</v>
      </c>
      <c r="N103" s="1155">
        <f>MLM_HP・SWA!P153</f>
        <v>0</v>
      </c>
      <c r="O103" s="1155">
        <f>MLM_HP・SWA!Q153</f>
        <v>0</v>
      </c>
      <c r="P103" s="1155">
        <f>MLM_HP・SWA!R153</f>
        <v>0</v>
      </c>
      <c r="Q103" s="1155">
        <f>MLM_HP・SWA!S153</f>
        <v>0</v>
      </c>
      <c r="R103" s="1155">
        <f>MLM_HP・SWA!T153</f>
        <v>0</v>
      </c>
      <c r="S103" s="1155">
        <f>MLM_HP・SWA!U153</f>
        <v>0</v>
      </c>
      <c r="T103" s="1155">
        <f>MLM_HP・SWA!V153</f>
        <v>0</v>
      </c>
      <c r="U103" s="1155">
        <f>MLM_HP・SWA!W153</f>
        <v>0</v>
      </c>
      <c r="V103" s="1155">
        <f>MLM_HP・SWA!X153</f>
        <v>0</v>
      </c>
      <c r="W103" s="1155">
        <f>MLM_HP・SWA!Y153</f>
        <v>160</v>
      </c>
      <c r="X103" s="1155">
        <f>MLM_HP・SWA!Z153</f>
        <v>100</v>
      </c>
      <c r="Y103" s="1155">
        <f>MLM_HP・SWA!AA153</f>
        <v>0</v>
      </c>
      <c r="Z103" s="1155">
        <f>MLM_HP・SWA!AB153</f>
        <v>0</v>
      </c>
      <c r="AA103" s="1155">
        <f>MLM_HP・SWA!AC153</f>
        <v>0</v>
      </c>
      <c r="AB103" s="1155">
        <f>MLM_HP・SWA!AD153</f>
        <v>0</v>
      </c>
      <c r="AC103" s="1155">
        <f>MLM_HP・SWA!AE153</f>
        <v>0</v>
      </c>
      <c r="AD103" s="1155">
        <f>MLM_HP・SWA!AF153</f>
        <v>0</v>
      </c>
      <c r="AE103" s="1155">
        <f>MLM_HP・SWA!AG153</f>
        <v>0</v>
      </c>
      <c r="AF103" s="1155">
        <f>MLM_HP・SWA!AH153</f>
        <v>0</v>
      </c>
      <c r="AG103" s="1155">
        <f>MLM_HP・SWA!AI153</f>
        <v>0</v>
      </c>
      <c r="AH103" s="1155">
        <f>MLM_HP・SWA!AJ153</f>
        <v>0</v>
      </c>
      <c r="AI103" s="1155">
        <f>MLM_HP・SWA!AK153</f>
        <v>0</v>
      </c>
      <c r="AJ103" s="1155">
        <f>MLM_HP・SWA!AL153</f>
        <v>0</v>
      </c>
      <c r="AK103" s="1161">
        <f>AJ103</f>
        <v>0</v>
      </c>
      <c r="AL103" s="1165"/>
      <c r="AM103" s="1163"/>
    </row>
    <row r="104" spans="1:39" ht="35.1" customHeight="1">
      <c r="A104" s="1667"/>
      <c r="B104" s="1671"/>
      <c r="C104" s="1672"/>
      <c r="D104" s="1159"/>
      <c r="E104" s="1154" t="s">
        <v>436</v>
      </c>
      <c r="F104" s="1160">
        <f>MLM_HP・SWA!H154</f>
        <v>0</v>
      </c>
      <c r="G104" s="1160">
        <f>MLM_HP・SWA!I154</f>
        <v>0</v>
      </c>
      <c r="H104" s="1160">
        <f>MLM_HP・SWA!J154</f>
        <v>0</v>
      </c>
      <c r="I104" s="1160">
        <f>MLM_HP・SWA!K154</f>
        <v>0</v>
      </c>
      <c r="J104" s="1160">
        <f>MLM_HP・SWA!L154</f>
        <v>0</v>
      </c>
      <c r="K104" s="1160">
        <f>MLM_HP・SWA!M154</f>
        <v>0</v>
      </c>
      <c r="L104" s="1160">
        <f>MLM_HP・SWA!N154</f>
        <v>0</v>
      </c>
      <c r="M104" s="1160">
        <f>MLM_HP・SWA!O154</f>
        <v>0</v>
      </c>
      <c r="N104" s="1160">
        <f>MLM_HP・SWA!P154</f>
        <v>0</v>
      </c>
      <c r="O104" s="1160">
        <f>MLM_HP・SWA!Q154</f>
        <v>0</v>
      </c>
      <c r="P104" s="1160">
        <f>MLM_HP・SWA!R154</f>
        <v>0</v>
      </c>
      <c r="Q104" s="1160">
        <f>MLM_HP・SWA!S154</f>
        <v>0</v>
      </c>
      <c r="R104" s="1160">
        <f>MLM_HP・SWA!T154</f>
        <v>0</v>
      </c>
      <c r="S104" s="1160">
        <f>MLM_HP・SWA!U154</f>
        <v>0</v>
      </c>
      <c r="T104" s="1160">
        <f>MLM_HP・SWA!V154</f>
        <v>0</v>
      </c>
      <c r="U104" s="1160">
        <f>MLM_HP・SWA!W154</f>
        <v>0</v>
      </c>
      <c r="V104" s="1160">
        <f>MLM_HP・SWA!X154</f>
        <v>0</v>
      </c>
      <c r="W104" s="1160">
        <f>MLM_HP・SWA!Y154</f>
        <v>41</v>
      </c>
      <c r="X104" s="1160">
        <f>MLM_HP・SWA!Z154</f>
        <v>120</v>
      </c>
      <c r="Y104" s="1160">
        <f>MLM_HP・SWA!AA154</f>
        <v>-2</v>
      </c>
      <c r="Z104" s="1160">
        <f>MLM_HP・SWA!AB154</f>
        <v>0</v>
      </c>
      <c r="AA104" s="1160">
        <f>MLM_HP・SWA!AC154</f>
        <v>0</v>
      </c>
      <c r="AB104" s="1160">
        <f>MLM_HP・SWA!AD154</f>
        <v>0</v>
      </c>
      <c r="AC104" s="1160">
        <f>MLM_HP・SWA!AE154</f>
        <v>0</v>
      </c>
      <c r="AD104" s="1160">
        <f>MLM_HP・SWA!AF154</f>
        <v>0</v>
      </c>
      <c r="AE104" s="1160">
        <f>MLM_HP・SWA!AG154</f>
        <v>0</v>
      </c>
      <c r="AF104" s="1160">
        <f>MLM_HP・SWA!AH154</f>
        <v>0</v>
      </c>
      <c r="AG104" s="1160">
        <f>MLM_HP・SWA!AI154</f>
        <v>0</v>
      </c>
      <c r="AH104" s="1160">
        <f>MLM_HP・SWA!AJ154</f>
        <v>0</v>
      </c>
      <c r="AI104" s="1160">
        <f>MLM_HP・SWA!AK154</f>
        <v>0</v>
      </c>
      <c r="AJ104" s="1160">
        <f>MLM_HP・SWA!AL154</f>
        <v>0</v>
      </c>
      <c r="AK104" s="1161">
        <f>SUM(F104:AI104)</f>
        <v>159</v>
      </c>
      <c r="AL104" s="1165"/>
      <c r="AM104" s="1163"/>
    </row>
    <row r="105" spans="1:39" ht="35.1" customHeight="1">
      <c r="A105" s="1667"/>
      <c r="B105" s="1671"/>
      <c r="C105" s="1672"/>
      <c r="D105" s="1164"/>
      <c r="E105" s="1154" t="s">
        <v>437</v>
      </c>
      <c r="F105" s="1160">
        <f>MLM_HP・SWA!H155</f>
        <v>619</v>
      </c>
      <c r="G105" s="1160">
        <f>MLM_HP・SWA!I155</f>
        <v>619</v>
      </c>
      <c r="H105" s="1160">
        <f>MLM_HP・SWA!J155</f>
        <v>619</v>
      </c>
      <c r="I105" s="1160">
        <f>MLM_HP・SWA!K155</f>
        <v>619</v>
      </c>
      <c r="J105" s="1160">
        <f>MLM_HP・SWA!L155</f>
        <v>619</v>
      </c>
      <c r="K105" s="1160">
        <f>MLM_HP・SWA!M155</f>
        <v>547</v>
      </c>
      <c r="L105" s="1160">
        <f>MLM_HP・SWA!N155</f>
        <v>475</v>
      </c>
      <c r="M105" s="1160">
        <f>MLM_HP・SWA!O155</f>
        <v>403</v>
      </c>
      <c r="N105" s="1160">
        <f>MLM_HP・SWA!P155</f>
        <v>403</v>
      </c>
      <c r="O105" s="1160">
        <f>MLM_HP・SWA!Q155</f>
        <v>403</v>
      </c>
      <c r="P105" s="1160">
        <f>MLM_HP・SWA!R155</f>
        <v>403</v>
      </c>
      <c r="Q105" s="1160">
        <f>MLM_HP・SWA!S155</f>
        <v>403</v>
      </c>
      <c r="R105" s="1160">
        <f>MLM_HP・SWA!T155</f>
        <v>403</v>
      </c>
      <c r="S105" s="1160">
        <f>MLM_HP・SWA!U155</f>
        <v>403</v>
      </c>
      <c r="T105" s="1160">
        <f>MLM_HP・SWA!V155</f>
        <v>403</v>
      </c>
      <c r="U105" s="1160">
        <f>MLM_HP・SWA!W155</f>
        <v>403</v>
      </c>
      <c r="V105" s="1160">
        <f>MLM_HP・SWA!X155</f>
        <v>403</v>
      </c>
      <c r="W105" s="1160">
        <f>MLM_HP・SWA!Y155</f>
        <v>403</v>
      </c>
      <c r="X105" s="1160">
        <f>MLM_HP・SWA!Z155</f>
        <v>403</v>
      </c>
      <c r="Y105" s="1160">
        <f>MLM_HP・SWA!AA155</f>
        <v>403</v>
      </c>
      <c r="Z105" s="1160">
        <f>MLM_HP・SWA!AB155</f>
        <v>403</v>
      </c>
      <c r="AA105" s="1160">
        <f>MLM_HP・SWA!AC155</f>
        <v>403</v>
      </c>
      <c r="AB105" s="1160">
        <f>MLM_HP・SWA!AD155</f>
        <v>403</v>
      </c>
      <c r="AC105" s="1160">
        <f>MLM_HP・SWA!AE155</f>
        <v>403</v>
      </c>
      <c r="AD105" s="1160">
        <f>MLM_HP・SWA!AF155</f>
        <v>403</v>
      </c>
      <c r="AE105" s="1160">
        <f>MLM_HP・SWA!AG155</f>
        <v>403</v>
      </c>
      <c r="AF105" s="1160">
        <f>MLM_HP・SWA!AH155</f>
        <v>403</v>
      </c>
      <c r="AG105" s="1160">
        <f>MLM_HP・SWA!AI155</f>
        <v>403</v>
      </c>
      <c r="AH105" s="1160">
        <f>MLM_HP・SWA!AJ155</f>
        <v>403</v>
      </c>
      <c r="AI105" s="1160">
        <f>MLM_HP・SWA!AK155</f>
        <v>403</v>
      </c>
      <c r="AJ105" s="1160">
        <f>MLM_HP・SWA!AL155</f>
        <v>403</v>
      </c>
      <c r="AK105" s="1161">
        <f>SUM(F105:AI105)</f>
        <v>13386</v>
      </c>
      <c r="AL105" s="1165"/>
      <c r="AM105" s="1163"/>
    </row>
    <row r="106" spans="1:39" ht="35.1" customHeight="1" thickBot="1">
      <c r="A106" s="1668"/>
      <c r="B106" s="1673"/>
      <c r="C106" s="1674"/>
      <c r="D106" s="1174"/>
      <c r="E106" s="1175" t="s">
        <v>438</v>
      </c>
      <c r="F106" s="1176">
        <f>MLM_HP・SWA!H156</f>
        <v>0</v>
      </c>
      <c r="G106" s="1176">
        <f>MLM_HP・SWA!I156</f>
        <v>0</v>
      </c>
      <c r="H106" s="1176">
        <f>MLM_HP・SWA!J156</f>
        <v>0</v>
      </c>
      <c r="I106" s="1176">
        <f>MLM_HP・SWA!K156</f>
        <v>0</v>
      </c>
      <c r="J106" s="1176">
        <f>MLM_HP・SWA!L156</f>
        <v>0</v>
      </c>
      <c r="K106" s="1176">
        <f>MLM_HP・SWA!M156</f>
        <v>0</v>
      </c>
      <c r="L106" s="1176">
        <f>MLM_HP・SWA!N156</f>
        <v>0</v>
      </c>
      <c r="M106" s="1176">
        <f>MLM_HP・SWA!O156</f>
        <v>0</v>
      </c>
      <c r="N106" s="1176">
        <f>MLM_HP・SWA!P156</f>
        <v>0</v>
      </c>
      <c r="O106" s="1176">
        <f>MLM_HP・SWA!Q156</f>
        <v>0</v>
      </c>
      <c r="P106" s="1176">
        <f>MLM_HP・SWA!R156</f>
        <v>0</v>
      </c>
      <c r="Q106" s="1176">
        <f>MLM_HP・SWA!S156</f>
        <v>0</v>
      </c>
      <c r="R106" s="1176">
        <f>MLM_HP・SWA!T156</f>
        <v>0</v>
      </c>
      <c r="S106" s="1176">
        <f>MLM_HP・SWA!U156</f>
        <v>0</v>
      </c>
      <c r="T106" s="1176">
        <f>MLM_HP・SWA!V156</f>
        <v>0</v>
      </c>
      <c r="U106" s="1176">
        <f>MLM_HP・SWA!W156</f>
        <v>0</v>
      </c>
      <c r="V106" s="1176">
        <f>MLM_HP・SWA!X156</f>
        <v>0</v>
      </c>
      <c r="W106" s="1176">
        <f>MLM_HP・SWA!Y156</f>
        <v>0</v>
      </c>
      <c r="X106" s="1176">
        <f>MLM_HP・SWA!Z156</f>
        <v>0</v>
      </c>
      <c r="Y106" s="1176">
        <f>MLM_HP・SWA!AA156</f>
        <v>0</v>
      </c>
      <c r="Z106" s="1176">
        <f>MLM_HP・SWA!AB156</f>
        <v>0</v>
      </c>
      <c r="AA106" s="1176">
        <f>MLM_HP・SWA!AC156</f>
        <v>0</v>
      </c>
      <c r="AB106" s="1176">
        <f>MLM_HP・SWA!AD156</f>
        <v>0</v>
      </c>
      <c r="AC106" s="1176">
        <f>MLM_HP・SWA!AE156</f>
        <v>0</v>
      </c>
      <c r="AD106" s="1176">
        <f>MLM_HP・SWA!AF156</f>
        <v>0</v>
      </c>
      <c r="AE106" s="1176">
        <f>MLM_HP・SWA!AG156</f>
        <v>0</v>
      </c>
      <c r="AF106" s="1176">
        <f>MLM_HP・SWA!AH156</f>
        <v>0</v>
      </c>
      <c r="AG106" s="1176">
        <f>MLM_HP・SWA!AI156</f>
        <v>0</v>
      </c>
      <c r="AH106" s="1176">
        <f>MLM_HP・SWA!AJ156</f>
        <v>0</v>
      </c>
      <c r="AI106" s="1176">
        <f>MLM_HP・SWA!AK156</f>
        <v>0</v>
      </c>
      <c r="AJ106" s="1176">
        <f>MLM_HP・SWA!AL156</f>
        <v>0</v>
      </c>
      <c r="AK106" s="1170"/>
      <c r="AL106" s="1171"/>
      <c r="AM106" s="1172"/>
    </row>
    <row r="107" spans="1:39" ht="35.1" customHeight="1">
      <c r="A107" s="1666">
        <v>15</v>
      </c>
      <c r="B107" s="1669" t="s">
        <v>453</v>
      </c>
      <c r="C107" s="1670"/>
      <c r="D107" s="1146"/>
      <c r="E107" s="1147" t="s">
        <v>432</v>
      </c>
      <c r="F107" s="1173">
        <f>MLM_HP・SWA!H156</f>
        <v>0</v>
      </c>
      <c r="G107" s="1173">
        <f>MLM_HP・SWA!I156</f>
        <v>0</v>
      </c>
      <c r="H107" s="1173">
        <f>MLM_HP・SWA!J156</f>
        <v>0</v>
      </c>
      <c r="I107" s="1173">
        <f>MLM_HP・SWA!K156</f>
        <v>0</v>
      </c>
      <c r="J107" s="1173">
        <f>MLM_HP・SWA!L156</f>
        <v>0</v>
      </c>
      <c r="K107" s="1173">
        <f>MLM_HP・SWA!M156</f>
        <v>0</v>
      </c>
      <c r="L107" s="1173">
        <f>MLM_HP・SWA!N156</f>
        <v>0</v>
      </c>
      <c r="M107" s="1173">
        <f>MLM_HP・SWA!O156</f>
        <v>0</v>
      </c>
      <c r="N107" s="1173">
        <f>MLM_HP・SWA!P156</f>
        <v>0</v>
      </c>
      <c r="O107" s="1173">
        <f>MLM_HP・SWA!Q156</f>
        <v>0</v>
      </c>
      <c r="P107" s="1173">
        <f>MLM_HP・SWA!R156</f>
        <v>0</v>
      </c>
      <c r="Q107" s="1173">
        <f>MLM_HP・SWA!S156</f>
        <v>0</v>
      </c>
      <c r="R107" s="1173">
        <f>MLM_HP・SWA!T156</f>
        <v>0</v>
      </c>
      <c r="S107" s="1173">
        <f>MLM_HP・SWA!U156</f>
        <v>0</v>
      </c>
      <c r="T107" s="1173">
        <f>MLM_HP・SWA!V156</f>
        <v>0</v>
      </c>
      <c r="U107" s="1173">
        <f>MLM_HP・SWA!W156</f>
        <v>0</v>
      </c>
      <c r="V107" s="1173">
        <f>MLM_HP・SWA!X156</f>
        <v>0</v>
      </c>
      <c r="W107" s="1173">
        <f>MLM_HP・SWA!Y156</f>
        <v>0</v>
      </c>
      <c r="X107" s="1173">
        <f>MLM_HP・SWA!Z156</f>
        <v>0</v>
      </c>
      <c r="Y107" s="1173">
        <f>MLM_HP・SWA!AA156</f>
        <v>0</v>
      </c>
      <c r="Z107" s="1173">
        <f>MLM_HP・SWA!AB156</f>
        <v>0</v>
      </c>
      <c r="AA107" s="1173">
        <f>MLM_HP・SWA!AC156</f>
        <v>0</v>
      </c>
      <c r="AB107" s="1173">
        <f>MLM_HP・SWA!AD156</f>
        <v>0</v>
      </c>
      <c r="AC107" s="1173">
        <f>MLM_HP・SWA!AE156</f>
        <v>0</v>
      </c>
      <c r="AD107" s="1173">
        <f>MLM_HP・SWA!AF156</f>
        <v>0</v>
      </c>
      <c r="AE107" s="1173">
        <f>MLM_HP・SWA!AG156</f>
        <v>0</v>
      </c>
      <c r="AF107" s="1173">
        <f>MLM_HP・SWA!AH156</f>
        <v>0</v>
      </c>
      <c r="AG107" s="1173">
        <f>MLM_HP・SWA!AI156</f>
        <v>0</v>
      </c>
      <c r="AH107" s="1173">
        <f>MLM_HP・SWA!AJ156</f>
        <v>0</v>
      </c>
      <c r="AI107" s="1173">
        <f>MLM_HP・SWA!AK156</f>
        <v>0</v>
      </c>
      <c r="AJ107" s="1173">
        <f>MLM_HP・SWA!AL156</f>
        <v>0</v>
      </c>
      <c r="AK107" s="1149"/>
      <c r="AL107" s="1150">
        <f>[8]DC素材払出計画!BS48</f>
        <v>0</v>
      </c>
      <c r="AM107" s="1151">
        <f>[8]DC素材払出計画!BT48</f>
        <v>0</v>
      </c>
    </row>
    <row r="108" spans="1:39" ht="35.1" customHeight="1">
      <c r="A108" s="1667"/>
      <c r="B108" s="1671"/>
      <c r="C108" s="1672"/>
      <c r="D108" s="1153"/>
      <c r="E108" s="1154" t="s">
        <v>433</v>
      </c>
      <c r="F108" s="1155">
        <f>MLM_HP・SWA!H157</f>
        <v>8</v>
      </c>
      <c r="G108" s="1155">
        <f>MLM_HP・SWA!I157</f>
        <v>8</v>
      </c>
      <c r="H108" s="1155">
        <f>MLM_HP・SWA!J157</f>
        <v>8</v>
      </c>
      <c r="I108" s="1155">
        <f>MLM_HP・SWA!K157</f>
        <v>8</v>
      </c>
      <c r="J108" s="1155">
        <f>MLM_HP・SWA!L157</f>
        <v>8</v>
      </c>
      <c r="K108" s="1155">
        <f>MLM_HP・SWA!M157</f>
        <v>8</v>
      </c>
      <c r="L108" s="1155">
        <f>MLM_HP・SWA!N157</f>
        <v>8</v>
      </c>
      <c r="M108" s="1155">
        <f>MLM_HP・SWA!O157</f>
        <v>8</v>
      </c>
      <c r="N108" s="1155">
        <f>MLM_HP・SWA!P157</f>
        <v>8</v>
      </c>
      <c r="O108" s="1155">
        <f>MLM_HP・SWA!Q157</f>
        <v>8</v>
      </c>
      <c r="P108" s="1155">
        <f>MLM_HP・SWA!R157</f>
        <v>8</v>
      </c>
      <c r="Q108" s="1155">
        <f>MLM_HP・SWA!S157</f>
        <v>8</v>
      </c>
      <c r="R108" s="1155">
        <f>MLM_HP・SWA!T157</f>
        <v>8</v>
      </c>
      <c r="S108" s="1155">
        <f>MLM_HP・SWA!U157</f>
        <v>8</v>
      </c>
      <c r="T108" s="1155">
        <f>MLM_HP・SWA!V157</f>
        <v>8</v>
      </c>
      <c r="U108" s="1155">
        <f>MLM_HP・SWA!W157</f>
        <v>8</v>
      </c>
      <c r="V108" s="1155">
        <f>MLM_HP・SWA!X157</f>
        <v>8</v>
      </c>
      <c r="W108" s="1155">
        <f>MLM_HP・SWA!Y157</f>
        <v>49</v>
      </c>
      <c r="X108" s="1155">
        <f>MLM_HP・SWA!Z157</f>
        <v>169</v>
      </c>
      <c r="Y108" s="1155">
        <f>MLM_HP・SWA!AA157</f>
        <v>167</v>
      </c>
      <c r="Z108" s="1155">
        <f>MLM_HP・SWA!AB157</f>
        <v>167</v>
      </c>
      <c r="AA108" s="1155">
        <f>MLM_HP・SWA!AC157</f>
        <v>167</v>
      </c>
      <c r="AB108" s="1155">
        <f>MLM_HP・SWA!AD157</f>
        <v>167</v>
      </c>
      <c r="AC108" s="1155">
        <f>MLM_HP・SWA!AE157</f>
        <v>167</v>
      </c>
      <c r="AD108" s="1155">
        <f>MLM_HP・SWA!AF157</f>
        <v>167</v>
      </c>
      <c r="AE108" s="1155">
        <f>MLM_HP・SWA!AG157</f>
        <v>167</v>
      </c>
      <c r="AF108" s="1155">
        <f>MLM_HP・SWA!AH157</f>
        <v>167</v>
      </c>
      <c r="AG108" s="1155">
        <f>MLM_HP・SWA!AI157</f>
        <v>167</v>
      </c>
      <c r="AH108" s="1155">
        <f>MLM_HP・SWA!AJ157</f>
        <v>167</v>
      </c>
      <c r="AI108" s="1155">
        <f>MLM_HP・SWA!AK157</f>
        <v>167</v>
      </c>
      <c r="AJ108" s="1155">
        <f>MLM_HP・SWA!AL157</f>
        <v>167</v>
      </c>
      <c r="AK108" s="1156">
        <f>AJ108</f>
        <v>167</v>
      </c>
      <c r="AL108" s="1157">
        <f>AK108-AL107</f>
        <v>167</v>
      </c>
      <c r="AM108" s="1158">
        <f>AL108-AM107</f>
        <v>167</v>
      </c>
    </row>
    <row r="109" spans="1:39" ht="35.1" customHeight="1">
      <c r="A109" s="1667"/>
      <c r="B109" s="1671"/>
      <c r="C109" s="1672"/>
      <c r="D109" s="1159"/>
      <c r="E109" s="1154" t="s">
        <v>434</v>
      </c>
      <c r="F109" s="1160">
        <f>MLM_HP・SWA!H158</f>
        <v>0</v>
      </c>
      <c r="G109" s="1160">
        <f>MLM_HP・SWA!I158</f>
        <v>0</v>
      </c>
      <c r="H109" s="1160">
        <f>MLM_HP・SWA!J158</f>
        <v>0</v>
      </c>
      <c r="I109" s="1160">
        <f>MLM_HP・SWA!K158</f>
        <v>0</v>
      </c>
      <c r="J109" s="1160">
        <f>MLM_HP・SWA!L158</f>
        <v>0</v>
      </c>
      <c r="K109" s="1160">
        <f>MLM_HP・SWA!M158</f>
        <v>0</v>
      </c>
      <c r="L109" s="1160">
        <f>MLM_HP・SWA!N158</f>
        <v>0</v>
      </c>
      <c r="M109" s="1160">
        <f>MLM_HP・SWA!O158</f>
        <v>0</v>
      </c>
      <c r="N109" s="1160">
        <f>MLM_HP・SWA!P158</f>
        <v>0</v>
      </c>
      <c r="O109" s="1160">
        <f>MLM_HP・SWA!Q158</f>
        <v>0</v>
      </c>
      <c r="P109" s="1160">
        <f>MLM_HP・SWA!R158</f>
        <v>0</v>
      </c>
      <c r="Q109" s="1160">
        <f>MLM_HP・SWA!S158</f>
        <v>0</v>
      </c>
      <c r="R109" s="1160">
        <f>MLM_HP・SWA!T158</f>
        <v>0</v>
      </c>
      <c r="S109" s="1160">
        <f>MLM_HP・SWA!U158</f>
        <v>0</v>
      </c>
      <c r="T109" s="1160">
        <f>MLM_HP・SWA!V158</f>
        <v>0</v>
      </c>
      <c r="U109" s="1160">
        <f>MLM_HP・SWA!W158</f>
        <v>0</v>
      </c>
      <c r="V109" s="1160">
        <f>MLM_HP・SWA!X158</f>
        <v>0</v>
      </c>
      <c r="W109" s="1160">
        <f>MLM_HP・SWA!Y158</f>
        <v>-119</v>
      </c>
      <c r="X109" s="1160">
        <f>MLM_HP・SWA!Z158</f>
        <v>-99</v>
      </c>
      <c r="Y109" s="1160">
        <f>MLM_HP・SWA!AA158</f>
        <v>-101</v>
      </c>
      <c r="Z109" s="1160">
        <f>MLM_HP・SWA!AB158</f>
        <v>-101</v>
      </c>
      <c r="AA109" s="1160">
        <f>MLM_HP・SWA!AC158</f>
        <v>-101</v>
      </c>
      <c r="AB109" s="1160">
        <f>MLM_HP・SWA!AD158</f>
        <v>-101</v>
      </c>
      <c r="AC109" s="1160">
        <f>MLM_HP・SWA!AE158</f>
        <v>-101</v>
      </c>
      <c r="AD109" s="1160">
        <f>MLM_HP・SWA!AF158</f>
        <v>-101</v>
      </c>
      <c r="AE109" s="1160">
        <f>MLM_HP・SWA!AG158</f>
        <v>-101</v>
      </c>
      <c r="AF109" s="1160">
        <f>MLM_HP・SWA!AH158</f>
        <v>-101</v>
      </c>
      <c r="AG109" s="1160">
        <f>MLM_HP・SWA!AI158</f>
        <v>-101</v>
      </c>
      <c r="AH109" s="1160">
        <f>MLM_HP・SWA!AJ158</f>
        <v>-101</v>
      </c>
      <c r="AI109" s="1160">
        <f>MLM_HP・SWA!AK158</f>
        <v>-101</v>
      </c>
      <c r="AJ109" s="1160">
        <f>MLM_HP・SWA!AL158</f>
        <v>-101</v>
      </c>
      <c r="AK109" s="1161">
        <f>SUM(F109:AI109)</f>
        <v>-1329</v>
      </c>
      <c r="AL109" s="1162">
        <f>[8]仕上ｼﾐｭﾚｰｼｮﾝ!BP92</f>
        <v>0</v>
      </c>
      <c r="AM109" s="1163"/>
    </row>
    <row r="110" spans="1:39" ht="35.1" customHeight="1">
      <c r="A110" s="1667"/>
      <c r="B110" s="1671"/>
      <c r="C110" s="1672"/>
      <c r="D110" s="1164"/>
      <c r="E110" s="1154" t="s">
        <v>435</v>
      </c>
      <c r="F110" s="1160">
        <f>MLM_HP・SWA!H159</f>
        <v>0</v>
      </c>
      <c r="G110" s="1160">
        <f>MLM_HP・SWA!I159</f>
        <v>0</v>
      </c>
      <c r="H110" s="1160">
        <f>MLM_HP・SWA!J159</f>
        <v>0</v>
      </c>
      <c r="I110" s="1160">
        <f>MLM_HP・SWA!K159</f>
        <v>0</v>
      </c>
      <c r="J110" s="1160">
        <f>MLM_HP・SWA!L159</f>
        <v>0</v>
      </c>
      <c r="K110" s="1160">
        <f>MLM_HP・SWA!M159</f>
        <v>66</v>
      </c>
      <c r="L110" s="1160">
        <f>MLM_HP・SWA!N159</f>
        <v>44</v>
      </c>
      <c r="M110" s="1160">
        <f>MLM_HP・SWA!O159</f>
        <v>0</v>
      </c>
      <c r="N110" s="1160">
        <f>MLM_HP・SWA!P159</f>
        <v>0</v>
      </c>
      <c r="O110" s="1160">
        <f>MLM_HP・SWA!Q159</f>
        <v>0</v>
      </c>
      <c r="P110" s="1160">
        <f>MLM_HP・SWA!R159</f>
        <v>0</v>
      </c>
      <c r="Q110" s="1160">
        <f>MLM_HP・SWA!S159</f>
        <v>0</v>
      </c>
      <c r="R110" s="1160">
        <f>MLM_HP・SWA!T159</f>
        <v>0</v>
      </c>
      <c r="S110" s="1160">
        <f>MLM_HP・SWA!U159</f>
        <v>0</v>
      </c>
      <c r="T110" s="1160">
        <f>MLM_HP・SWA!V159</f>
        <v>0</v>
      </c>
      <c r="U110" s="1160">
        <f>MLM_HP・SWA!W159</f>
        <v>0</v>
      </c>
      <c r="V110" s="1160">
        <f>MLM_HP・SWA!X159</f>
        <v>0</v>
      </c>
      <c r="W110" s="1160">
        <f>MLM_HP・SWA!Y159</f>
        <v>0</v>
      </c>
      <c r="X110" s="1160">
        <f>MLM_HP・SWA!Z159</f>
        <v>0</v>
      </c>
      <c r="Y110" s="1160">
        <f>MLM_HP・SWA!AA159</f>
        <v>0</v>
      </c>
      <c r="Z110" s="1160">
        <f>MLM_HP・SWA!AB159</f>
        <v>0</v>
      </c>
      <c r="AA110" s="1160">
        <f>MLM_HP・SWA!AC159</f>
        <v>0</v>
      </c>
      <c r="AB110" s="1160">
        <f>MLM_HP・SWA!AD159</f>
        <v>0</v>
      </c>
      <c r="AC110" s="1160">
        <f>MLM_HP・SWA!AE159</f>
        <v>0</v>
      </c>
      <c r="AD110" s="1160">
        <f>MLM_HP・SWA!AF159</f>
        <v>0</v>
      </c>
      <c r="AE110" s="1160">
        <f>MLM_HP・SWA!AG159</f>
        <v>0</v>
      </c>
      <c r="AF110" s="1160">
        <f>MLM_HP・SWA!AH159</f>
        <v>0</v>
      </c>
      <c r="AG110" s="1160">
        <f>MLM_HP・SWA!AI159</f>
        <v>0</v>
      </c>
      <c r="AH110" s="1160">
        <f>MLM_HP・SWA!AJ159</f>
        <v>0</v>
      </c>
      <c r="AI110" s="1160">
        <f>MLM_HP・SWA!AK159</f>
        <v>0</v>
      </c>
      <c r="AJ110" s="1160">
        <f>MLM_HP・SWA!AL159</f>
        <v>0</v>
      </c>
      <c r="AK110" s="1161">
        <f>SUM(F110:AI110)</f>
        <v>110</v>
      </c>
      <c r="AL110" s="1165"/>
      <c r="AM110" s="1163"/>
    </row>
    <row r="111" spans="1:39" ht="35.1" customHeight="1">
      <c r="A111" s="1667"/>
      <c r="B111" s="1671"/>
      <c r="C111" s="1672"/>
      <c r="D111" s="1166"/>
      <c r="E111" s="1154" t="s">
        <v>448</v>
      </c>
      <c r="F111" s="1155">
        <f>MLM_HP・SWA!H160</f>
        <v>0</v>
      </c>
      <c r="G111" s="1155">
        <f>MLM_HP・SWA!I160</f>
        <v>0</v>
      </c>
      <c r="H111" s="1155">
        <f>MLM_HP・SWA!J160</f>
        <v>0</v>
      </c>
      <c r="I111" s="1155">
        <f>MLM_HP・SWA!K160</f>
        <v>0</v>
      </c>
      <c r="J111" s="1155">
        <f>MLM_HP・SWA!L160</f>
        <v>0</v>
      </c>
      <c r="K111" s="1155">
        <f>MLM_HP・SWA!M160</f>
        <v>22</v>
      </c>
      <c r="L111" s="1155">
        <f>MLM_HP・SWA!N160</f>
        <v>0</v>
      </c>
      <c r="M111" s="1155">
        <f>MLM_HP・SWA!O160</f>
        <v>0</v>
      </c>
      <c r="N111" s="1155">
        <f>MLM_HP・SWA!P160</f>
        <v>0</v>
      </c>
      <c r="O111" s="1155">
        <f>MLM_HP・SWA!Q160</f>
        <v>0</v>
      </c>
      <c r="P111" s="1155">
        <f>MLM_HP・SWA!R160</f>
        <v>0</v>
      </c>
      <c r="Q111" s="1155">
        <f>MLM_HP・SWA!S160</f>
        <v>0</v>
      </c>
      <c r="R111" s="1155">
        <f>MLM_HP・SWA!T160</f>
        <v>0</v>
      </c>
      <c r="S111" s="1155">
        <f>MLM_HP・SWA!U160</f>
        <v>0</v>
      </c>
      <c r="T111" s="1155">
        <f>MLM_HP・SWA!V160</f>
        <v>0</v>
      </c>
      <c r="U111" s="1155">
        <f>MLM_HP・SWA!W160</f>
        <v>0</v>
      </c>
      <c r="V111" s="1155">
        <f>MLM_HP・SWA!X160</f>
        <v>0</v>
      </c>
      <c r="W111" s="1155">
        <f>MLM_HP・SWA!Y160</f>
        <v>0</v>
      </c>
      <c r="X111" s="1155">
        <f>MLM_HP・SWA!Z160</f>
        <v>0</v>
      </c>
      <c r="Y111" s="1155">
        <f>MLM_HP・SWA!AA160</f>
        <v>0</v>
      </c>
      <c r="Z111" s="1155">
        <f>MLM_HP・SWA!AB160</f>
        <v>0</v>
      </c>
      <c r="AA111" s="1155">
        <f>MLM_HP・SWA!AC160</f>
        <v>0</v>
      </c>
      <c r="AB111" s="1155">
        <f>MLM_HP・SWA!AD160</f>
        <v>0</v>
      </c>
      <c r="AC111" s="1155">
        <f>MLM_HP・SWA!AE160</f>
        <v>0</v>
      </c>
      <c r="AD111" s="1155">
        <f>MLM_HP・SWA!AF160</f>
        <v>0</v>
      </c>
      <c r="AE111" s="1155">
        <f>MLM_HP・SWA!AG160</f>
        <v>0</v>
      </c>
      <c r="AF111" s="1155">
        <f>MLM_HP・SWA!AH160</f>
        <v>0</v>
      </c>
      <c r="AG111" s="1155">
        <f>MLM_HP・SWA!AI160</f>
        <v>0</v>
      </c>
      <c r="AH111" s="1155">
        <f>MLM_HP・SWA!AJ160</f>
        <v>0</v>
      </c>
      <c r="AI111" s="1155">
        <f>MLM_HP・SWA!AK160</f>
        <v>0</v>
      </c>
      <c r="AJ111" s="1155">
        <f>MLM_HP・SWA!AL160</f>
        <v>0</v>
      </c>
      <c r="AK111" s="1161">
        <f>AJ111</f>
        <v>0</v>
      </c>
      <c r="AL111" s="1165"/>
      <c r="AM111" s="1163"/>
    </row>
    <row r="112" spans="1:39" ht="35.1" customHeight="1">
      <c r="A112" s="1667"/>
      <c r="B112" s="1671"/>
      <c r="C112" s="1672"/>
      <c r="D112" s="1159"/>
      <c r="E112" s="1154" t="s">
        <v>436</v>
      </c>
      <c r="F112" s="1160">
        <f>MLM_HP・SWA!H161</f>
        <v>0</v>
      </c>
      <c r="G112" s="1160">
        <f>MLM_HP・SWA!I161</f>
        <v>0</v>
      </c>
      <c r="H112" s="1160">
        <f>MLM_HP・SWA!J161</f>
        <v>0</v>
      </c>
      <c r="I112" s="1160">
        <f>MLM_HP・SWA!K161</f>
        <v>0</v>
      </c>
      <c r="J112" s="1160">
        <f>MLM_HP・SWA!L161</f>
        <v>0</v>
      </c>
      <c r="K112" s="1160">
        <f>MLM_HP・SWA!M161</f>
        <v>66</v>
      </c>
      <c r="L112" s="1160">
        <f>MLM_HP・SWA!N161</f>
        <v>44</v>
      </c>
      <c r="M112" s="1160">
        <f>MLM_HP・SWA!O161</f>
        <v>0</v>
      </c>
      <c r="N112" s="1160">
        <f>MLM_HP・SWA!P161</f>
        <v>0</v>
      </c>
      <c r="O112" s="1160">
        <f>MLM_HP・SWA!Q161</f>
        <v>0</v>
      </c>
      <c r="P112" s="1160">
        <f>MLM_HP・SWA!R161</f>
        <v>0</v>
      </c>
      <c r="Q112" s="1160">
        <f>MLM_HP・SWA!S161</f>
        <v>0</v>
      </c>
      <c r="R112" s="1160">
        <f>MLM_HP・SWA!T161</f>
        <v>0</v>
      </c>
      <c r="S112" s="1160">
        <f>MLM_HP・SWA!U161</f>
        <v>0</v>
      </c>
      <c r="T112" s="1160">
        <f>MLM_HP・SWA!V161</f>
        <v>0</v>
      </c>
      <c r="U112" s="1160">
        <f>MLM_HP・SWA!W161</f>
        <v>0</v>
      </c>
      <c r="V112" s="1160">
        <f>MLM_HP・SWA!X161</f>
        <v>0</v>
      </c>
      <c r="W112" s="1160">
        <f>MLM_HP・SWA!Y161</f>
        <v>0</v>
      </c>
      <c r="X112" s="1160">
        <f>MLM_HP・SWA!Z161</f>
        <v>0</v>
      </c>
      <c r="Y112" s="1160">
        <f>MLM_HP・SWA!AA161</f>
        <v>0</v>
      </c>
      <c r="Z112" s="1160">
        <f>MLM_HP・SWA!AB161</f>
        <v>0</v>
      </c>
      <c r="AA112" s="1160">
        <f>MLM_HP・SWA!AC161</f>
        <v>0</v>
      </c>
      <c r="AB112" s="1160">
        <f>MLM_HP・SWA!AD161</f>
        <v>0</v>
      </c>
      <c r="AC112" s="1160">
        <f>MLM_HP・SWA!AE161</f>
        <v>0</v>
      </c>
      <c r="AD112" s="1160">
        <f>MLM_HP・SWA!AF161</f>
        <v>0</v>
      </c>
      <c r="AE112" s="1160">
        <f>MLM_HP・SWA!AG161</f>
        <v>0</v>
      </c>
      <c r="AF112" s="1160">
        <f>MLM_HP・SWA!AH161</f>
        <v>0</v>
      </c>
      <c r="AG112" s="1160">
        <f>MLM_HP・SWA!AI161</f>
        <v>0</v>
      </c>
      <c r="AH112" s="1160">
        <f>MLM_HP・SWA!AJ161</f>
        <v>0</v>
      </c>
      <c r="AI112" s="1160">
        <f>MLM_HP・SWA!AK161</f>
        <v>0</v>
      </c>
      <c r="AJ112" s="1160">
        <f>MLM_HP・SWA!AL161</f>
        <v>0</v>
      </c>
      <c r="AK112" s="1161">
        <f>SUM(F112:AI112)</f>
        <v>110</v>
      </c>
      <c r="AL112" s="1165"/>
      <c r="AM112" s="1163"/>
    </row>
    <row r="113" spans="1:39" ht="35.1" customHeight="1">
      <c r="A113" s="1667"/>
      <c r="B113" s="1671"/>
      <c r="C113" s="1672"/>
      <c r="D113" s="1164"/>
      <c r="E113" s="1154" t="s">
        <v>437</v>
      </c>
      <c r="F113" s="1160">
        <f>MLM_HP・SWA!H162</f>
        <v>0</v>
      </c>
      <c r="G113" s="1160">
        <f>MLM_HP・SWA!I162</f>
        <v>0</v>
      </c>
      <c r="H113" s="1160">
        <f>MLM_HP・SWA!J162</f>
        <v>0</v>
      </c>
      <c r="I113" s="1160">
        <f>MLM_HP・SWA!K162</f>
        <v>0</v>
      </c>
      <c r="J113" s="1160">
        <f>MLM_HP・SWA!L162</f>
        <v>0</v>
      </c>
      <c r="K113" s="1160">
        <f>MLM_HP・SWA!M162</f>
        <v>66</v>
      </c>
      <c r="L113" s="1160">
        <f>MLM_HP・SWA!N162</f>
        <v>44</v>
      </c>
      <c r="M113" s="1160">
        <f>MLM_HP・SWA!O162</f>
        <v>0</v>
      </c>
      <c r="N113" s="1160">
        <f>MLM_HP・SWA!P162</f>
        <v>0</v>
      </c>
      <c r="O113" s="1160">
        <f>MLM_HP・SWA!Q162</f>
        <v>0</v>
      </c>
      <c r="P113" s="1160">
        <f>MLM_HP・SWA!R162</f>
        <v>0</v>
      </c>
      <c r="Q113" s="1160">
        <f>MLM_HP・SWA!S162</f>
        <v>0</v>
      </c>
      <c r="R113" s="1160">
        <f>MLM_HP・SWA!T162</f>
        <v>0</v>
      </c>
      <c r="S113" s="1160">
        <f>MLM_HP・SWA!U162</f>
        <v>0</v>
      </c>
      <c r="T113" s="1160">
        <f>MLM_HP・SWA!V162</f>
        <v>0</v>
      </c>
      <c r="U113" s="1160">
        <f>MLM_HP・SWA!W162</f>
        <v>0</v>
      </c>
      <c r="V113" s="1160">
        <f>MLM_HP・SWA!X162</f>
        <v>0</v>
      </c>
      <c r="W113" s="1160">
        <f>MLM_HP・SWA!Y162</f>
        <v>0</v>
      </c>
      <c r="X113" s="1160">
        <f>MLM_HP・SWA!Z162</f>
        <v>0</v>
      </c>
      <c r="Y113" s="1160">
        <f>MLM_HP・SWA!AA162</f>
        <v>0</v>
      </c>
      <c r="Z113" s="1160">
        <f>MLM_HP・SWA!AB162</f>
        <v>0</v>
      </c>
      <c r="AA113" s="1160">
        <f>MLM_HP・SWA!AC162</f>
        <v>0</v>
      </c>
      <c r="AB113" s="1160">
        <f>MLM_HP・SWA!AD162</f>
        <v>0</v>
      </c>
      <c r="AC113" s="1160">
        <f>MLM_HP・SWA!AE162</f>
        <v>0</v>
      </c>
      <c r="AD113" s="1160">
        <f>MLM_HP・SWA!AF162</f>
        <v>0</v>
      </c>
      <c r="AE113" s="1160">
        <f>MLM_HP・SWA!AG162</f>
        <v>0</v>
      </c>
      <c r="AF113" s="1160">
        <f>MLM_HP・SWA!AH162</f>
        <v>0</v>
      </c>
      <c r="AG113" s="1160">
        <f>MLM_HP・SWA!AI162</f>
        <v>0</v>
      </c>
      <c r="AH113" s="1160">
        <f>MLM_HP・SWA!AJ162</f>
        <v>0</v>
      </c>
      <c r="AI113" s="1160">
        <f>MLM_HP・SWA!AK162</f>
        <v>0</v>
      </c>
      <c r="AJ113" s="1160">
        <f>MLM_HP・SWA!AL162</f>
        <v>0</v>
      </c>
      <c r="AK113" s="1161">
        <f>SUM(F113:AI113)</f>
        <v>110</v>
      </c>
      <c r="AL113" s="1165"/>
      <c r="AM113" s="1163"/>
    </row>
    <row r="114" spans="1:39" ht="35.1" customHeight="1" thickBot="1">
      <c r="A114" s="1668"/>
      <c r="B114" s="1673"/>
      <c r="C114" s="1674"/>
      <c r="D114" s="1174"/>
      <c r="E114" s="1175" t="s">
        <v>438</v>
      </c>
      <c r="F114" s="1176">
        <f>MLM_HP・SWA!H163</f>
        <v>0</v>
      </c>
      <c r="G114" s="1176">
        <f>MLM_HP・SWA!I163</f>
        <v>0</v>
      </c>
      <c r="H114" s="1176">
        <f>MLM_HP・SWA!J163</f>
        <v>0</v>
      </c>
      <c r="I114" s="1176">
        <f>MLM_HP・SWA!K163</f>
        <v>0</v>
      </c>
      <c r="J114" s="1176">
        <f>MLM_HP・SWA!L163</f>
        <v>0</v>
      </c>
      <c r="K114" s="1176">
        <f>MLM_HP・SWA!M163</f>
        <v>0</v>
      </c>
      <c r="L114" s="1176">
        <f>MLM_HP・SWA!N163</f>
        <v>0</v>
      </c>
      <c r="M114" s="1176">
        <f>MLM_HP・SWA!O163</f>
        <v>0</v>
      </c>
      <c r="N114" s="1176">
        <f>MLM_HP・SWA!P163</f>
        <v>90</v>
      </c>
      <c r="O114" s="1176">
        <f>MLM_HP・SWA!Q163</f>
        <v>210</v>
      </c>
      <c r="P114" s="1176">
        <f>MLM_HP・SWA!R163</f>
        <v>110</v>
      </c>
      <c r="Q114" s="1176">
        <f>MLM_HP・SWA!S163</f>
        <v>0</v>
      </c>
      <c r="R114" s="1176">
        <f>MLM_HP・SWA!T163</f>
        <v>0</v>
      </c>
      <c r="S114" s="1176">
        <f>MLM_HP・SWA!U163</f>
        <v>0</v>
      </c>
      <c r="T114" s="1176">
        <f>MLM_HP・SWA!V163</f>
        <v>0</v>
      </c>
      <c r="U114" s="1176">
        <f>MLM_HP・SWA!W163</f>
        <v>0</v>
      </c>
      <c r="V114" s="1176">
        <f>MLM_HP・SWA!X163</f>
        <v>0</v>
      </c>
      <c r="W114" s="1176">
        <f>MLM_HP・SWA!Y163</f>
        <v>0</v>
      </c>
      <c r="X114" s="1176">
        <f>MLM_HP・SWA!Z163</f>
        <v>0</v>
      </c>
      <c r="Y114" s="1176">
        <f>MLM_HP・SWA!AA163</f>
        <v>0</v>
      </c>
      <c r="Z114" s="1176">
        <f>MLM_HP・SWA!AB163</f>
        <v>0</v>
      </c>
      <c r="AA114" s="1176">
        <f>MLM_HP・SWA!AC163</f>
        <v>0</v>
      </c>
      <c r="AB114" s="1176">
        <f>MLM_HP・SWA!AD163</f>
        <v>0</v>
      </c>
      <c r="AC114" s="1176">
        <f>MLM_HP・SWA!AE163</f>
        <v>0</v>
      </c>
      <c r="AD114" s="1176">
        <f>MLM_HP・SWA!AF163</f>
        <v>0</v>
      </c>
      <c r="AE114" s="1176">
        <f>MLM_HP・SWA!AG163</f>
        <v>0</v>
      </c>
      <c r="AF114" s="1176">
        <f>MLM_HP・SWA!AH163</f>
        <v>0</v>
      </c>
      <c r="AG114" s="1176">
        <f>MLM_HP・SWA!AI163</f>
        <v>0</v>
      </c>
      <c r="AH114" s="1176">
        <f>MLM_HP・SWA!AJ163</f>
        <v>0</v>
      </c>
      <c r="AI114" s="1176">
        <f>MLM_HP・SWA!AK163</f>
        <v>0</v>
      </c>
      <c r="AJ114" s="1176">
        <f>MLM_HP・SWA!AL163</f>
        <v>0</v>
      </c>
      <c r="AK114" s="1170"/>
      <c r="AL114" s="1171"/>
      <c r="AM114" s="1172"/>
    </row>
    <row r="115" spans="1:39" ht="35.1" customHeight="1">
      <c r="A115" s="1666">
        <v>16</v>
      </c>
      <c r="B115" s="1669" t="s">
        <v>454</v>
      </c>
      <c r="C115" s="1670"/>
      <c r="D115" s="1146"/>
      <c r="E115" s="1147" t="s">
        <v>432</v>
      </c>
      <c r="F115" s="1173">
        <f>MLM_HP・SWA!H163</f>
        <v>0</v>
      </c>
      <c r="G115" s="1173">
        <f>MLM_HP・SWA!I163</f>
        <v>0</v>
      </c>
      <c r="H115" s="1173">
        <f>MLM_HP・SWA!J163</f>
        <v>0</v>
      </c>
      <c r="I115" s="1173">
        <f>MLM_HP・SWA!K163</f>
        <v>0</v>
      </c>
      <c r="J115" s="1173">
        <f>MLM_HP・SWA!L163</f>
        <v>0</v>
      </c>
      <c r="K115" s="1173">
        <f>MLM_HP・SWA!M163</f>
        <v>0</v>
      </c>
      <c r="L115" s="1173">
        <f>MLM_HP・SWA!N163</f>
        <v>0</v>
      </c>
      <c r="M115" s="1173">
        <f>MLM_HP・SWA!O163</f>
        <v>0</v>
      </c>
      <c r="N115" s="1173">
        <f>MLM_HP・SWA!P163</f>
        <v>90</v>
      </c>
      <c r="O115" s="1173">
        <f>MLM_HP・SWA!Q163</f>
        <v>210</v>
      </c>
      <c r="P115" s="1173">
        <f>MLM_HP・SWA!R163</f>
        <v>110</v>
      </c>
      <c r="Q115" s="1173">
        <f>MLM_HP・SWA!S163</f>
        <v>0</v>
      </c>
      <c r="R115" s="1173">
        <f>MLM_HP・SWA!T163</f>
        <v>0</v>
      </c>
      <c r="S115" s="1173">
        <f>MLM_HP・SWA!U163</f>
        <v>0</v>
      </c>
      <c r="T115" s="1173">
        <f>MLM_HP・SWA!V163</f>
        <v>0</v>
      </c>
      <c r="U115" s="1173">
        <f>MLM_HP・SWA!W163</f>
        <v>0</v>
      </c>
      <c r="V115" s="1173">
        <f>MLM_HP・SWA!X163</f>
        <v>0</v>
      </c>
      <c r="W115" s="1173">
        <f>MLM_HP・SWA!Y163</f>
        <v>0</v>
      </c>
      <c r="X115" s="1173">
        <f>MLM_HP・SWA!Z163</f>
        <v>0</v>
      </c>
      <c r="Y115" s="1173">
        <f>MLM_HP・SWA!AA163</f>
        <v>0</v>
      </c>
      <c r="Z115" s="1173">
        <f>MLM_HP・SWA!AB163</f>
        <v>0</v>
      </c>
      <c r="AA115" s="1173">
        <f>MLM_HP・SWA!AC163</f>
        <v>0</v>
      </c>
      <c r="AB115" s="1173">
        <f>MLM_HP・SWA!AD163</f>
        <v>0</v>
      </c>
      <c r="AC115" s="1173">
        <f>MLM_HP・SWA!AE163</f>
        <v>0</v>
      </c>
      <c r="AD115" s="1173">
        <f>MLM_HP・SWA!AF163</f>
        <v>0</v>
      </c>
      <c r="AE115" s="1173">
        <f>MLM_HP・SWA!AG163</f>
        <v>0</v>
      </c>
      <c r="AF115" s="1173">
        <f>MLM_HP・SWA!AH163</f>
        <v>0</v>
      </c>
      <c r="AG115" s="1173">
        <f>MLM_HP・SWA!AI163</f>
        <v>0</v>
      </c>
      <c r="AH115" s="1173">
        <f>MLM_HP・SWA!AJ163</f>
        <v>0</v>
      </c>
      <c r="AI115" s="1173">
        <f>MLM_HP・SWA!AK163</f>
        <v>0</v>
      </c>
      <c r="AJ115" s="1173">
        <f>MLM_HP・SWA!AL163</f>
        <v>0</v>
      </c>
      <c r="AK115" s="1149"/>
      <c r="AL115" s="1150">
        <f>[8]DC素材払出計画!BS51</f>
        <v>0</v>
      </c>
      <c r="AM115" s="1151">
        <f>[8]DC素材払出計画!BT51</f>
        <v>0</v>
      </c>
    </row>
    <row r="116" spans="1:39" ht="35.1" customHeight="1">
      <c r="A116" s="1667"/>
      <c r="B116" s="1671"/>
      <c r="C116" s="1672"/>
      <c r="D116" s="1166"/>
      <c r="E116" s="1154" t="s">
        <v>433</v>
      </c>
      <c r="F116" s="1155">
        <f>MLM_HP・SWA!H164</f>
        <v>0</v>
      </c>
      <c r="G116" s="1155">
        <f>MLM_HP・SWA!I164</f>
        <v>0</v>
      </c>
      <c r="H116" s="1155">
        <f>MLM_HP・SWA!J164</f>
        <v>0</v>
      </c>
      <c r="I116" s="1155">
        <f>MLM_HP・SWA!K164</f>
        <v>0</v>
      </c>
      <c r="J116" s="1155">
        <f>MLM_HP・SWA!L164</f>
        <v>0</v>
      </c>
      <c r="K116" s="1155">
        <f>MLM_HP・SWA!M164</f>
        <v>0</v>
      </c>
      <c r="L116" s="1155">
        <f>MLM_HP・SWA!N164</f>
        <v>-1</v>
      </c>
      <c r="M116" s="1155">
        <f>MLM_HP・SWA!O164</f>
        <v>0</v>
      </c>
      <c r="N116" s="1155">
        <f>MLM_HP・SWA!P164</f>
        <v>85</v>
      </c>
      <c r="O116" s="1155">
        <f>MLM_HP・SWA!Q164</f>
        <v>184</v>
      </c>
      <c r="P116" s="1155">
        <f>MLM_HP・SWA!R164</f>
        <v>118</v>
      </c>
      <c r="Q116" s="1155">
        <f>MLM_HP・SWA!S164</f>
        <v>-16</v>
      </c>
      <c r="R116" s="1155">
        <f>MLM_HP・SWA!T164</f>
        <v>0</v>
      </c>
      <c r="S116" s="1155">
        <f>MLM_HP・SWA!U164</f>
        <v>0</v>
      </c>
      <c r="T116" s="1155">
        <f>MLM_HP・SWA!V164</f>
        <v>0</v>
      </c>
      <c r="U116" s="1155">
        <f>MLM_HP・SWA!W164</f>
        <v>0</v>
      </c>
      <c r="V116" s="1155">
        <f>MLM_HP・SWA!X164</f>
        <v>0</v>
      </c>
      <c r="W116" s="1155">
        <f>MLM_HP・SWA!Y164</f>
        <v>0</v>
      </c>
      <c r="X116" s="1155">
        <f>MLM_HP・SWA!Z164</f>
        <v>0</v>
      </c>
      <c r="Y116" s="1155">
        <f>MLM_HP・SWA!AA164</f>
        <v>0</v>
      </c>
      <c r="Z116" s="1155">
        <f>MLM_HP・SWA!AB164</f>
        <v>0</v>
      </c>
      <c r="AA116" s="1155">
        <f>MLM_HP・SWA!AC164</f>
        <v>0</v>
      </c>
      <c r="AB116" s="1155">
        <f>MLM_HP・SWA!AD164</f>
        <v>0</v>
      </c>
      <c r="AC116" s="1155">
        <f>MLM_HP・SWA!AE164</f>
        <v>0</v>
      </c>
      <c r="AD116" s="1155">
        <f>MLM_HP・SWA!AF164</f>
        <v>0</v>
      </c>
      <c r="AE116" s="1155">
        <f>MLM_HP・SWA!AG164</f>
        <v>0</v>
      </c>
      <c r="AF116" s="1155">
        <f>MLM_HP・SWA!AH164</f>
        <v>0</v>
      </c>
      <c r="AG116" s="1155">
        <f>MLM_HP・SWA!AI164</f>
        <v>0</v>
      </c>
      <c r="AH116" s="1155">
        <f>MLM_HP・SWA!AJ164</f>
        <v>0</v>
      </c>
      <c r="AI116" s="1155">
        <f>MLM_HP・SWA!AK164</f>
        <v>0</v>
      </c>
      <c r="AJ116" s="1155">
        <f>MLM_HP・SWA!AL164</f>
        <v>0</v>
      </c>
      <c r="AK116" s="1156">
        <f>AJ116</f>
        <v>0</v>
      </c>
      <c r="AL116" s="1157">
        <f>AK116-AL115</f>
        <v>0</v>
      </c>
      <c r="AM116" s="1158">
        <f>AL116-AM115</f>
        <v>0</v>
      </c>
    </row>
    <row r="117" spans="1:39" ht="35.1" customHeight="1">
      <c r="A117" s="1667"/>
      <c r="B117" s="1671"/>
      <c r="C117" s="1672"/>
      <c r="D117" s="1159"/>
      <c r="E117" s="1154" t="s">
        <v>434</v>
      </c>
      <c r="F117" s="1160">
        <f>MLM_HP・SWA!H165</f>
        <v>277</v>
      </c>
      <c r="G117" s="1160">
        <f>MLM_HP・SWA!I165</f>
        <v>277</v>
      </c>
      <c r="H117" s="1160">
        <f>MLM_HP・SWA!J165</f>
        <v>277</v>
      </c>
      <c r="I117" s="1160">
        <f>MLM_HP・SWA!K165</f>
        <v>277</v>
      </c>
      <c r="J117" s="1160">
        <f>MLM_HP・SWA!L165</f>
        <v>277</v>
      </c>
      <c r="K117" s="1160">
        <f>MLM_HP・SWA!M165</f>
        <v>233</v>
      </c>
      <c r="L117" s="1160">
        <f>MLM_HP・SWA!N165</f>
        <v>232</v>
      </c>
      <c r="M117" s="1160">
        <f>MLM_HP・SWA!O165</f>
        <v>276</v>
      </c>
      <c r="N117" s="1160">
        <f>MLM_HP・SWA!P165</f>
        <v>276</v>
      </c>
      <c r="O117" s="1160">
        <f>MLM_HP・SWA!Q165</f>
        <v>276</v>
      </c>
      <c r="P117" s="1160">
        <f>MLM_HP・SWA!R165</f>
        <v>276</v>
      </c>
      <c r="Q117" s="1160">
        <f>MLM_HP・SWA!S165</f>
        <v>276</v>
      </c>
      <c r="R117" s="1160">
        <f>MLM_HP・SWA!T165</f>
        <v>276</v>
      </c>
      <c r="S117" s="1160">
        <f>MLM_HP・SWA!U165</f>
        <v>276</v>
      </c>
      <c r="T117" s="1160">
        <f>MLM_HP・SWA!V165</f>
        <v>276</v>
      </c>
      <c r="U117" s="1160">
        <f>MLM_HP・SWA!W165</f>
        <v>276</v>
      </c>
      <c r="V117" s="1160">
        <f>MLM_HP・SWA!X165</f>
        <v>276</v>
      </c>
      <c r="W117" s="1160">
        <f>MLM_HP・SWA!Y165</f>
        <v>496</v>
      </c>
      <c r="X117" s="1160">
        <f>MLM_HP・SWA!Z165</f>
        <v>496</v>
      </c>
      <c r="Y117" s="1160">
        <f>MLM_HP・SWA!AA165</f>
        <v>496</v>
      </c>
      <c r="Z117" s="1160">
        <f>MLM_HP・SWA!AB165</f>
        <v>496</v>
      </c>
      <c r="AA117" s="1160">
        <f>MLM_HP・SWA!AC165</f>
        <v>496</v>
      </c>
      <c r="AB117" s="1160">
        <f>MLM_HP・SWA!AD165</f>
        <v>496</v>
      </c>
      <c r="AC117" s="1160">
        <f>MLM_HP・SWA!AE165</f>
        <v>496</v>
      </c>
      <c r="AD117" s="1160">
        <f>MLM_HP・SWA!AF165</f>
        <v>496</v>
      </c>
      <c r="AE117" s="1160">
        <f>MLM_HP・SWA!AG165</f>
        <v>496</v>
      </c>
      <c r="AF117" s="1160">
        <f>MLM_HP・SWA!AH165</f>
        <v>496</v>
      </c>
      <c r="AG117" s="1160">
        <f>MLM_HP・SWA!AI165</f>
        <v>496</v>
      </c>
      <c r="AH117" s="1160">
        <f>MLM_HP・SWA!AJ165</f>
        <v>496</v>
      </c>
      <c r="AI117" s="1160">
        <f>MLM_HP・SWA!AK165</f>
        <v>496</v>
      </c>
      <c r="AJ117" s="1160">
        <f>MLM_HP・SWA!AL165</f>
        <v>496</v>
      </c>
      <c r="AK117" s="1161">
        <f>SUM(F117:AI117)</f>
        <v>11058</v>
      </c>
      <c r="AL117" s="1162">
        <f>[8]仕上ｼﾐｭﾚｰｼｮﾝ!BP97</f>
        <v>0</v>
      </c>
      <c r="AM117" s="1163"/>
    </row>
    <row r="118" spans="1:39" ht="35.1" customHeight="1">
      <c r="A118" s="1667"/>
      <c r="B118" s="1671"/>
      <c r="C118" s="1672"/>
      <c r="D118" s="1164"/>
      <c r="E118" s="1154" t="s">
        <v>435</v>
      </c>
      <c r="F118" s="1160">
        <f>MLM_HP・SWA!H166</f>
        <v>160</v>
      </c>
      <c r="G118" s="1160">
        <f>MLM_HP・SWA!I166</f>
        <v>160</v>
      </c>
      <c r="H118" s="1160">
        <f>MLM_HP・SWA!J166</f>
        <v>160</v>
      </c>
      <c r="I118" s="1160">
        <f>MLM_HP・SWA!K166</f>
        <v>160</v>
      </c>
      <c r="J118" s="1160">
        <f>MLM_HP・SWA!L166</f>
        <v>160</v>
      </c>
      <c r="K118" s="1160">
        <f>MLM_HP・SWA!M166</f>
        <v>138</v>
      </c>
      <c r="L118" s="1160">
        <f>MLM_HP・SWA!N166</f>
        <v>94</v>
      </c>
      <c r="M118" s="1160">
        <f>MLM_HP・SWA!O166</f>
        <v>50</v>
      </c>
      <c r="N118" s="1160">
        <f>MLM_HP・SWA!P166</f>
        <v>50</v>
      </c>
      <c r="O118" s="1160">
        <f>MLM_HP・SWA!Q166</f>
        <v>50</v>
      </c>
      <c r="P118" s="1160">
        <f>MLM_HP・SWA!R166</f>
        <v>50</v>
      </c>
      <c r="Q118" s="1160">
        <f>MLM_HP・SWA!S166</f>
        <v>314</v>
      </c>
      <c r="R118" s="1160">
        <f>MLM_HP・SWA!T166</f>
        <v>402</v>
      </c>
      <c r="S118" s="1160">
        <f>MLM_HP・SWA!U166</f>
        <v>402</v>
      </c>
      <c r="T118" s="1160">
        <f>MLM_HP・SWA!V166</f>
        <v>402</v>
      </c>
      <c r="U118" s="1160">
        <f>MLM_HP・SWA!W166</f>
        <v>402</v>
      </c>
      <c r="V118" s="1160">
        <f>MLM_HP・SWA!X166</f>
        <v>402</v>
      </c>
      <c r="W118" s="1160">
        <f>MLM_HP・SWA!Y166</f>
        <v>182</v>
      </c>
      <c r="X118" s="1160">
        <f>MLM_HP・SWA!Z166</f>
        <v>182</v>
      </c>
      <c r="Y118" s="1160">
        <f>MLM_HP・SWA!AA166</f>
        <v>182</v>
      </c>
      <c r="Z118" s="1160">
        <f>MLM_HP・SWA!AB166</f>
        <v>182</v>
      </c>
      <c r="AA118" s="1160">
        <f>MLM_HP・SWA!AC166</f>
        <v>182</v>
      </c>
      <c r="AB118" s="1160">
        <f>MLM_HP・SWA!AD166</f>
        <v>182</v>
      </c>
      <c r="AC118" s="1160">
        <f>MLM_HP・SWA!AE166</f>
        <v>182</v>
      </c>
      <c r="AD118" s="1160">
        <f>MLM_HP・SWA!AF166</f>
        <v>182</v>
      </c>
      <c r="AE118" s="1160">
        <f>MLM_HP・SWA!AG166</f>
        <v>182</v>
      </c>
      <c r="AF118" s="1160">
        <f>MLM_HP・SWA!AH166</f>
        <v>182</v>
      </c>
      <c r="AG118" s="1160">
        <f>MLM_HP・SWA!AI166</f>
        <v>182</v>
      </c>
      <c r="AH118" s="1160">
        <f>MLM_HP・SWA!AJ166</f>
        <v>182</v>
      </c>
      <c r="AI118" s="1160">
        <f>MLM_HP・SWA!AK166</f>
        <v>182</v>
      </c>
      <c r="AJ118" s="1160">
        <f>MLM_HP・SWA!AL166</f>
        <v>182</v>
      </c>
      <c r="AK118" s="1161">
        <f>SUM(F118:AI118)</f>
        <v>5922</v>
      </c>
      <c r="AL118" s="1165"/>
      <c r="AM118" s="1163"/>
    </row>
    <row r="119" spans="1:39" ht="35.1" customHeight="1">
      <c r="A119" s="1667"/>
      <c r="B119" s="1671"/>
      <c r="C119" s="1672"/>
      <c r="D119" s="1166"/>
      <c r="E119" s="1154" t="s">
        <v>448</v>
      </c>
      <c r="F119" s="1155">
        <f>MLM_HP・SWA!H167</f>
        <v>118</v>
      </c>
      <c r="G119" s="1155">
        <f>MLM_HP・SWA!I167</f>
        <v>118</v>
      </c>
      <c r="H119" s="1155">
        <f>MLM_HP・SWA!J167</f>
        <v>118</v>
      </c>
      <c r="I119" s="1155">
        <f>MLM_HP・SWA!K167</f>
        <v>118</v>
      </c>
      <c r="J119" s="1155">
        <f>MLM_HP・SWA!L167</f>
        <v>118</v>
      </c>
      <c r="K119" s="1155">
        <f>MLM_HP・SWA!M167</f>
        <v>118</v>
      </c>
      <c r="L119" s="1155">
        <f>MLM_HP・SWA!N167</f>
        <v>118</v>
      </c>
      <c r="M119" s="1155">
        <f>MLM_HP・SWA!O167</f>
        <v>118</v>
      </c>
      <c r="N119" s="1155">
        <f>MLM_HP・SWA!P167</f>
        <v>203</v>
      </c>
      <c r="O119" s="1155">
        <f>MLM_HP・SWA!Q167</f>
        <v>387</v>
      </c>
      <c r="P119" s="1155">
        <f>MLM_HP・SWA!R167</f>
        <v>505</v>
      </c>
      <c r="Q119" s="1155">
        <f>MLM_HP・SWA!S167</f>
        <v>225</v>
      </c>
      <c r="R119" s="1155">
        <f>MLM_HP・SWA!T167</f>
        <v>137</v>
      </c>
      <c r="S119" s="1155">
        <f>MLM_HP・SWA!U167</f>
        <v>137</v>
      </c>
      <c r="T119" s="1155">
        <f>MLM_HP・SWA!V167</f>
        <v>137</v>
      </c>
      <c r="U119" s="1155">
        <f>MLM_HP・SWA!W167</f>
        <v>137</v>
      </c>
      <c r="V119" s="1155">
        <f>MLM_HP・SWA!X167</f>
        <v>137</v>
      </c>
      <c r="W119" s="1155">
        <f>MLM_HP・SWA!Y167</f>
        <v>137</v>
      </c>
      <c r="X119" s="1155">
        <f>MLM_HP・SWA!Z167</f>
        <v>137</v>
      </c>
      <c r="Y119" s="1155">
        <f>MLM_HP・SWA!AA167</f>
        <v>137</v>
      </c>
      <c r="Z119" s="1155">
        <f>MLM_HP・SWA!AB167</f>
        <v>137</v>
      </c>
      <c r="AA119" s="1155">
        <f>MLM_HP・SWA!AC167</f>
        <v>137</v>
      </c>
      <c r="AB119" s="1155">
        <f>MLM_HP・SWA!AD167</f>
        <v>137</v>
      </c>
      <c r="AC119" s="1155">
        <f>MLM_HP・SWA!AE167</f>
        <v>137</v>
      </c>
      <c r="AD119" s="1155">
        <f>MLM_HP・SWA!AF167</f>
        <v>137</v>
      </c>
      <c r="AE119" s="1155">
        <f>MLM_HP・SWA!AG167</f>
        <v>137</v>
      </c>
      <c r="AF119" s="1155">
        <f>MLM_HP・SWA!AH167</f>
        <v>137</v>
      </c>
      <c r="AG119" s="1155">
        <f>MLM_HP・SWA!AI167</f>
        <v>137</v>
      </c>
      <c r="AH119" s="1155">
        <f>MLM_HP・SWA!AJ167</f>
        <v>137</v>
      </c>
      <c r="AI119" s="1155">
        <f>MLM_HP・SWA!AK167</f>
        <v>137</v>
      </c>
      <c r="AJ119" s="1155">
        <f>MLM_HP・SWA!AL167</f>
        <v>137</v>
      </c>
      <c r="AK119" s="1161">
        <f>AJ119</f>
        <v>137</v>
      </c>
      <c r="AL119" s="1165"/>
      <c r="AM119" s="1163"/>
    </row>
    <row r="120" spans="1:39" ht="35.1" customHeight="1">
      <c r="A120" s="1667"/>
      <c r="B120" s="1671"/>
      <c r="C120" s="1672"/>
      <c r="D120" s="1159"/>
      <c r="E120" s="1154" t="s">
        <v>436</v>
      </c>
      <c r="F120" s="1160">
        <f>MLM_HP・SWA!H168</f>
        <v>0</v>
      </c>
      <c r="G120" s="1160">
        <f>MLM_HP・SWA!I168</f>
        <v>0</v>
      </c>
      <c r="H120" s="1160">
        <f>MLM_HP・SWA!J168</f>
        <v>0</v>
      </c>
      <c r="I120" s="1160">
        <f>MLM_HP・SWA!K168</f>
        <v>0</v>
      </c>
      <c r="J120" s="1160">
        <f>MLM_HP・SWA!L168</f>
        <v>0</v>
      </c>
      <c r="K120" s="1160">
        <f>MLM_HP・SWA!M168</f>
        <v>0</v>
      </c>
      <c r="L120" s="1160">
        <f>MLM_HP・SWA!N168</f>
        <v>-1</v>
      </c>
      <c r="M120" s="1160">
        <f>MLM_HP・SWA!O168</f>
        <v>-1</v>
      </c>
      <c r="N120" s="1160">
        <f>MLM_HP・SWA!P168</f>
        <v>-6</v>
      </c>
      <c r="O120" s="1160">
        <f>MLM_HP・SWA!Q168</f>
        <v>-32</v>
      </c>
      <c r="P120" s="1160">
        <f>MLM_HP・SWA!R168</f>
        <v>-24</v>
      </c>
      <c r="Q120" s="1160">
        <f>MLM_HP・SWA!S168</f>
        <v>-40</v>
      </c>
      <c r="R120" s="1160">
        <f>MLM_HP・SWA!T168</f>
        <v>-40</v>
      </c>
      <c r="S120" s="1160">
        <f>MLM_HP・SWA!U168</f>
        <v>-40</v>
      </c>
      <c r="T120" s="1160">
        <f>MLM_HP・SWA!V168</f>
        <v>-40</v>
      </c>
      <c r="U120" s="1160">
        <f>MLM_HP・SWA!W168</f>
        <v>-40</v>
      </c>
      <c r="V120" s="1160">
        <f>MLM_HP・SWA!X168</f>
        <v>-40</v>
      </c>
      <c r="W120" s="1160">
        <f>MLM_HP・SWA!Y168</f>
        <v>-40</v>
      </c>
      <c r="X120" s="1160">
        <f>MLM_HP・SWA!Z168</f>
        <v>-40</v>
      </c>
      <c r="Y120" s="1160">
        <f>MLM_HP・SWA!AA168</f>
        <v>-40</v>
      </c>
      <c r="Z120" s="1160">
        <f>MLM_HP・SWA!AB168</f>
        <v>-40</v>
      </c>
      <c r="AA120" s="1160">
        <f>MLM_HP・SWA!AC168</f>
        <v>-40</v>
      </c>
      <c r="AB120" s="1160">
        <f>MLM_HP・SWA!AD168</f>
        <v>-40</v>
      </c>
      <c r="AC120" s="1160">
        <f>MLM_HP・SWA!AE168</f>
        <v>-40</v>
      </c>
      <c r="AD120" s="1160">
        <f>MLM_HP・SWA!AF168</f>
        <v>-40</v>
      </c>
      <c r="AE120" s="1160">
        <f>MLM_HP・SWA!AG168</f>
        <v>-40</v>
      </c>
      <c r="AF120" s="1160">
        <f>MLM_HP・SWA!AH168</f>
        <v>-40</v>
      </c>
      <c r="AG120" s="1160">
        <f>MLM_HP・SWA!AI168</f>
        <v>-40</v>
      </c>
      <c r="AH120" s="1160">
        <f>MLM_HP・SWA!AJ168</f>
        <v>-40</v>
      </c>
      <c r="AI120" s="1160">
        <f>MLM_HP・SWA!AK168</f>
        <v>-40</v>
      </c>
      <c r="AJ120" s="1160">
        <f>MLM_HP・SWA!AL168</f>
        <v>-40</v>
      </c>
      <c r="AK120" s="1161">
        <f>SUM(F120:AI120)</f>
        <v>-824</v>
      </c>
      <c r="AL120" s="1165"/>
      <c r="AM120" s="1163"/>
    </row>
    <row r="121" spans="1:39" ht="35.1" customHeight="1">
      <c r="A121" s="1667"/>
      <c r="B121" s="1671"/>
      <c r="C121" s="1672"/>
      <c r="D121" s="1164"/>
      <c r="E121" s="1154" t="s">
        <v>437</v>
      </c>
      <c r="F121" s="1160">
        <f>MLM_HP・SWA!H169</f>
        <v>0</v>
      </c>
      <c r="G121" s="1160">
        <f>MLM_HP・SWA!I169</f>
        <v>0</v>
      </c>
      <c r="H121" s="1160">
        <f>MLM_HP・SWA!J169</f>
        <v>0</v>
      </c>
      <c r="I121" s="1160">
        <f>MLM_HP・SWA!K169</f>
        <v>0</v>
      </c>
      <c r="J121" s="1160">
        <f>MLM_HP・SWA!L169</f>
        <v>0</v>
      </c>
      <c r="K121" s="1160">
        <f>MLM_HP・SWA!M169</f>
        <v>0</v>
      </c>
      <c r="L121" s="1160">
        <f>MLM_HP・SWA!N169</f>
        <v>0</v>
      </c>
      <c r="M121" s="1160">
        <f>MLM_HP・SWA!O169</f>
        <v>0</v>
      </c>
      <c r="N121" s="1160">
        <f>MLM_HP・SWA!P169</f>
        <v>0</v>
      </c>
      <c r="O121" s="1160">
        <f>MLM_HP・SWA!Q169</f>
        <v>0</v>
      </c>
      <c r="P121" s="1160">
        <f>MLM_HP・SWA!R169</f>
        <v>0</v>
      </c>
      <c r="Q121" s="1160">
        <f>MLM_HP・SWA!S169</f>
        <v>0</v>
      </c>
      <c r="R121" s="1160">
        <f>MLM_HP・SWA!T169</f>
        <v>0</v>
      </c>
      <c r="S121" s="1160">
        <f>MLM_HP・SWA!U169</f>
        <v>0</v>
      </c>
      <c r="T121" s="1160">
        <f>MLM_HP・SWA!V169</f>
        <v>0</v>
      </c>
      <c r="U121" s="1160">
        <f>MLM_HP・SWA!W169</f>
        <v>0</v>
      </c>
      <c r="V121" s="1160">
        <f>MLM_HP・SWA!X169</f>
        <v>0</v>
      </c>
      <c r="W121" s="1160">
        <f>MLM_HP・SWA!Y169</f>
        <v>0</v>
      </c>
      <c r="X121" s="1160">
        <f>MLM_HP・SWA!Z169</f>
        <v>0</v>
      </c>
      <c r="Y121" s="1160">
        <f>MLM_HP・SWA!AA169</f>
        <v>0</v>
      </c>
      <c r="Z121" s="1160">
        <f>MLM_HP・SWA!AB169</f>
        <v>0</v>
      </c>
      <c r="AA121" s="1160">
        <f>MLM_HP・SWA!AC169</f>
        <v>0</v>
      </c>
      <c r="AB121" s="1160">
        <f>MLM_HP・SWA!AD169</f>
        <v>0</v>
      </c>
      <c r="AC121" s="1160">
        <f>MLM_HP・SWA!AE169</f>
        <v>0</v>
      </c>
      <c r="AD121" s="1160">
        <f>MLM_HP・SWA!AF169</f>
        <v>0</v>
      </c>
      <c r="AE121" s="1160">
        <f>MLM_HP・SWA!AG169</f>
        <v>0</v>
      </c>
      <c r="AF121" s="1160">
        <f>MLM_HP・SWA!AH169</f>
        <v>0</v>
      </c>
      <c r="AG121" s="1160">
        <f>MLM_HP・SWA!AI169</f>
        <v>0</v>
      </c>
      <c r="AH121" s="1160">
        <f>MLM_HP・SWA!AJ169</f>
        <v>0</v>
      </c>
      <c r="AI121" s="1160">
        <f>MLM_HP・SWA!AK169</f>
        <v>0</v>
      </c>
      <c r="AJ121" s="1160">
        <f>MLM_HP・SWA!AL169</f>
        <v>0</v>
      </c>
      <c r="AK121" s="1161">
        <f>SUM(F121:AI121)</f>
        <v>0</v>
      </c>
      <c r="AL121" s="1165"/>
      <c r="AM121" s="1163"/>
    </row>
    <row r="122" spans="1:39" ht="35.1" customHeight="1" thickBot="1">
      <c r="A122" s="1668"/>
      <c r="B122" s="1673"/>
      <c r="C122" s="1674"/>
      <c r="D122" s="1174"/>
      <c r="E122" s="1175" t="s">
        <v>438</v>
      </c>
      <c r="F122" s="1176">
        <f>MLM_HP・SWA!H170</f>
        <v>0</v>
      </c>
      <c r="G122" s="1176">
        <f>MLM_HP・SWA!I170</f>
        <v>0</v>
      </c>
      <c r="H122" s="1176">
        <f>MLM_HP・SWA!J170</f>
        <v>0</v>
      </c>
      <c r="I122" s="1176">
        <f>MLM_HP・SWA!K170</f>
        <v>0</v>
      </c>
      <c r="J122" s="1176">
        <f>MLM_HP・SWA!L170</f>
        <v>0</v>
      </c>
      <c r="K122" s="1176">
        <f>MLM_HP・SWA!M170</f>
        <v>0</v>
      </c>
      <c r="L122" s="1176">
        <f>MLM_HP・SWA!N170</f>
        <v>0</v>
      </c>
      <c r="M122" s="1176">
        <f>MLM_HP・SWA!O170</f>
        <v>0</v>
      </c>
      <c r="N122" s="1176">
        <f>MLM_HP・SWA!P170</f>
        <v>0</v>
      </c>
      <c r="O122" s="1176">
        <f>MLM_HP・SWA!Q170</f>
        <v>0</v>
      </c>
      <c r="P122" s="1176">
        <f>MLM_HP・SWA!R170</f>
        <v>0</v>
      </c>
      <c r="Q122" s="1176">
        <f>MLM_HP・SWA!S170</f>
        <v>0</v>
      </c>
      <c r="R122" s="1176">
        <f>MLM_HP・SWA!T170</f>
        <v>0</v>
      </c>
      <c r="S122" s="1176">
        <f>MLM_HP・SWA!U170</f>
        <v>0</v>
      </c>
      <c r="T122" s="1176">
        <f>MLM_HP・SWA!V170</f>
        <v>0</v>
      </c>
      <c r="U122" s="1176">
        <f>MLM_HP・SWA!W170</f>
        <v>0</v>
      </c>
      <c r="V122" s="1176">
        <f>MLM_HP・SWA!X170</f>
        <v>0</v>
      </c>
      <c r="W122" s="1176">
        <f>MLM_HP・SWA!Y170</f>
        <v>0</v>
      </c>
      <c r="X122" s="1176">
        <f>MLM_HP・SWA!Z170</f>
        <v>0</v>
      </c>
      <c r="Y122" s="1176">
        <f>MLM_HP・SWA!AA170</f>
        <v>0</v>
      </c>
      <c r="Z122" s="1176">
        <f>MLM_HP・SWA!AB170</f>
        <v>0</v>
      </c>
      <c r="AA122" s="1176">
        <f>MLM_HP・SWA!AC170</f>
        <v>0</v>
      </c>
      <c r="AB122" s="1176">
        <f>MLM_HP・SWA!AD170</f>
        <v>0</v>
      </c>
      <c r="AC122" s="1176">
        <f>MLM_HP・SWA!AE170</f>
        <v>0</v>
      </c>
      <c r="AD122" s="1176">
        <f>MLM_HP・SWA!AF170</f>
        <v>0</v>
      </c>
      <c r="AE122" s="1176">
        <f>MLM_HP・SWA!AG170</f>
        <v>0</v>
      </c>
      <c r="AF122" s="1176">
        <f>MLM_HP・SWA!AH170</f>
        <v>0</v>
      </c>
      <c r="AG122" s="1176">
        <f>MLM_HP・SWA!AI170</f>
        <v>0</v>
      </c>
      <c r="AH122" s="1176">
        <f>MLM_HP・SWA!AJ170</f>
        <v>0</v>
      </c>
      <c r="AI122" s="1176">
        <f>MLM_HP・SWA!AK170</f>
        <v>0</v>
      </c>
      <c r="AJ122" s="1176">
        <f>MLM_HP・SWA!AL170</f>
        <v>0</v>
      </c>
      <c r="AK122" s="1170"/>
      <c r="AL122" s="1171"/>
      <c r="AM122" s="1172"/>
    </row>
    <row r="123" spans="1:39" ht="35.1" customHeight="1">
      <c r="A123" s="1666">
        <v>17</v>
      </c>
      <c r="B123" s="1669" t="s">
        <v>375</v>
      </c>
      <c r="C123" s="1670"/>
      <c r="D123" s="1146"/>
      <c r="E123" s="1147" t="s">
        <v>432</v>
      </c>
      <c r="F123" s="1173">
        <f>MLM_HP・SWA!H170</f>
        <v>0</v>
      </c>
      <c r="G123" s="1173">
        <f>MLM_HP・SWA!I170</f>
        <v>0</v>
      </c>
      <c r="H123" s="1173">
        <f>MLM_HP・SWA!J170</f>
        <v>0</v>
      </c>
      <c r="I123" s="1173">
        <f>MLM_HP・SWA!K170</f>
        <v>0</v>
      </c>
      <c r="J123" s="1173">
        <f>MLM_HP・SWA!L170</f>
        <v>0</v>
      </c>
      <c r="K123" s="1173">
        <f>MLM_HP・SWA!M170</f>
        <v>0</v>
      </c>
      <c r="L123" s="1173">
        <f>MLM_HP・SWA!N170</f>
        <v>0</v>
      </c>
      <c r="M123" s="1173">
        <f>MLM_HP・SWA!O170</f>
        <v>0</v>
      </c>
      <c r="N123" s="1173">
        <f>MLM_HP・SWA!P170</f>
        <v>0</v>
      </c>
      <c r="O123" s="1173">
        <f>MLM_HP・SWA!Q170</f>
        <v>0</v>
      </c>
      <c r="P123" s="1173">
        <f>MLM_HP・SWA!R170</f>
        <v>0</v>
      </c>
      <c r="Q123" s="1173">
        <f>MLM_HP・SWA!S170</f>
        <v>0</v>
      </c>
      <c r="R123" s="1173">
        <f>MLM_HP・SWA!T170</f>
        <v>0</v>
      </c>
      <c r="S123" s="1173">
        <f>MLM_HP・SWA!U170</f>
        <v>0</v>
      </c>
      <c r="T123" s="1173">
        <f>MLM_HP・SWA!V170</f>
        <v>0</v>
      </c>
      <c r="U123" s="1173">
        <f>MLM_HP・SWA!W170</f>
        <v>0</v>
      </c>
      <c r="V123" s="1173">
        <f>MLM_HP・SWA!X170</f>
        <v>0</v>
      </c>
      <c r="W123" s="1173">
        <f>MLM_HP・SWA!Y170</f>
        <v>0</v>
      </c>
      <c r="X123" s="1173">
        <f>MLM_HP・SWA!Z170</f>
        <v>0</v>
      </c>
      <c r="Y123" s="1173">
        <f>MLM_HP・SWA!AA170</f>
        <v>0</v>
      </c>
      <c r="Z123" s="1173">
        <f>MLM_HP・SWA!AB170</f>
        <v>0</v>
      </c>
      <c r="AA123" s="1173">
        <f>MLM_HP・SWA!AC170</f>
        <v>0</v>
      </c>
      <c r="AB123" s="1173">
        <f>MLM_HP・SWA!AD170</f>
        <v>0</v>
      </c>
      <c r="AC123" s="1173">
        <f>MLM_HP・SWA!AE170</f>
        <v>0</v>
      </c>
      <c r="AD123" s="1173">
        <f>MLM_HP・SWA!AF170</f>
        <v>0</v>
      </c>
      <c r="AE123" s="1173">
        <f>MLM_HP・SWA!AG170</f>
        <v>0</v>
      </c>
      <c r="AF123" s="1173">
        <f>MLM_HP・SWA!AH170</f>
        <v>0</v>
      </c>
      <c r="AG123" s="1173">
        <f>MLM_HP・SWA!AI170</f>
        <v>0</v>
      </c>
      <c r="AH123" s="1173">
        <f>MLM_HP・SWA!AJ170</f>
        <v>0</v>
      </c>
      <c r="AI123" s="1173">
        <f>MLM_HP・SWA!AK170</f>
        <v>0</v>
      </c>
      <c r="AJ123" s="1173">
        <f>MLM_HP・SWA!AL170</f>
        <v>0</v>
      </c>
      <c r="AK123" s="1149"/>
      <c r="AL123" s="1150">
        <f>[8]DC素材払出計画!BS54</f>
        <v>0</v>
      </c>
      <c r="AM123" s="1151">
        <f>[8]DC素材払出計画!BT54</f>
        <v>0</v>
      </c>
    </row>
    <row r="124" spans="1:39" ht="35.1" customHeight="1">
      <c r="A124" s="1667"/>
      <c r="B124" s="1671"/>
      <c r="C124" s="1672"/>
      <c r="D124" s="1166">
        <f>'[8]月末在庫(プー）'!BG23</f>
        <v>0</v>
      </c>
      <c r="E124" s="1154" t="s">
        <v>433</v>
      </c>
      <c r="F124" s="1155">
        <f>MLM_HP・SWA!H171</f>
        <v>0</v>
      </c>
      <c r="G124" s="1155">
        <f>MLM_HP・SWA!I171</f>
        <v>0</v>
      </c>
      <c r="H124" s="1155">
        <f>MLM_HP・SWA!J171</f>
        <v>0</v>
      </c>
      <c r="I124" s="1155">
        <f>MLM_HP・SWA!K171</f>
        <v>0</v>
      </c>
      <c r="J124" s="1155">
        <f>MLM_HP・SWA!L171</f>
        <v>0</v>
      </c>
      <c r="K124" s="1155">
        <f>MLM_HP・SWA!M171</f>
        <v>0</v>
      </c>
      <c r="L124" s="1155">
        <f>MLM_HP・SWA!N171</f>
        <v>0</v>
      </c>
      <c r="M124" s="1155">
        <f>MLM_HP・SWA!O171</f>
        <v>0</v>
      </c>
      <c r="N124" s="1155">
        <f>MLM_HP・SWA!P171</f>
        <v>0</v>
      </c>
      <c r="O124" s="1155">
        <f>MLM_HP・SWA!Q171</f>
        <v>0</v>
      </c>
      <c r="P124" s="1155">
        <f>MLM_HP・SWA!R171</f>
        <v>0</v>
      </c>
      <c r="Q124" s="1155">
        <f>MLM_HP・SWA!S171</f>
        <v>0</v>
      </c>
      <c r="R124" s="1155">
        <f>MLM_HP・SWA!T171</f>
        <v>0</v>
      </c>
      <c r="S124" s="1155">
        <f>MLM_HP・SWA!U171</f>
        <v>0</v>
      </c>
      <c r="T124" s="1155">
        <f>MLM_HP・SWA!V171</f>
        <v>0</v>
      </c>
      <c r="U124" s="1155">
        <f>MLM_HP・SWA!W171</f>
        <v>0</v>
      </c>
      <c r="V124" s="1155">
        <f>MLM_HP・SWA!X171</f>
        <v>0</v>
      </c>
      <c r="W124" s="1155">
        <f>MLM_HP・SWA!Y171</f>
        <v>0</v>
      </c>
      <c r="X124" s="1155">
        <f>MLM_HP・SWA!Z171</f>
        <v>0</v>
      </c>
      <c r="Y124" s="1155">
        <f>MLM_HP・SWA!AA171</f>
        <v>0</v>
      </c>
      <c r="Z124" s="1155">
        <f>MLM_HP・SWA!AB171</f>
        <v>0</v>
      </c>
      <c r="AA124" s="1155">
        <f>MLM_HP・SWA!AC171</f>
        <v>0</v>
      </c>
      <c r="AB124" s="1155">
        <f>MLM_HP・SWA!AD171</f>
        <v>0</v>
      </c>
      <c r="AC124" s="1155">
        <f>MLM_HP・SWA!AE171</f>
        <v>0</v>
      </c>
      <c r="AD124" s="1155">
        <f>MLM_HP・SWA!AF171</f>
        <v>0</v>
      </c>
      <c r="AE124" s="1155">
        <f>MLM_HP・SWA!AG171</f>
        <v>0</v>
      </c>
      <c r="AF124" s="1155">
        <f>MLM_HP・SWA!AH171</f>
        <v>0</v>
      </c>
      <c r="AG124" s="1155">
        <f>MLM_HP・SWA!AI171</f>
        <v>0</v>
      </c>
      <c r="AH124" s="1155">
        <f>MLM_HP・SWA!AJ171</f>
        <v>0</v>
      </c>
      <c r="AI124" s="1155">
        <f>MLM_HP・SWA!AK171</f>
        <v>0</v>
      </c>
      <c r="AJ124" s="1155">
        <f>MLM_HP・SWA!AL171</f>
        <v>0</v>
      </c>
      <c r="AK124" s="1156">
        <f>AJ124</f>
        <v>0</v>
      </c>
      <c r="AL124" s="1157">
        <f>AK124-AL123</f>
        <v>0</v>
      </c>
      <c r="AM124" s="1158">
        <f>AL124-AM123</f>
        <v>0</v>
      </c>
    </row>
    <row r="125" spans="1:39" ht="35.1" customHeight="1">
      <c r="A125" s="1667"/>
      <c r="B125" s="1671"/>
      <c r="C125" s="1672"/>
      <c r="D125" s="1159"/>
      <c r="E125" s="1154" t="s">
        <v>434</v>
      </c>
      <c r="F125" s="1160">
        <f>MLM_HP・SWA!H172</f>
        <v>0</v>
      </c>
      <c r="G125" s="1160">
        <f>MLM_HP・SWA!I172</f>
        <v>0</v>
      </c>
      <c r="H125" s="1160">
        <f>MLM_HP・SWA!J172</f>
        <v>0</v>
      </c>
      <c r="I125" s="1160">
        <f>MLM_HP・SWA!K172</f>
        <v>0</v>
      </c>
      <c r="J125" s="1160">
        <f>MLM_HP・SWA!L172</f>
        <v>0</v>
      </c>
      <c r="K125" s="1160">
        <f>MLM_HP・SWA!M172</f>
        <v>0</v>
      </c>
      <c r="L125" s="1160">
        <f>MLM_HP・SWA!N172</f>
        <v>0</v>
      </c>
      <c r="M125" s="1160">
        <f>MLM_HP・SWA!O172</f>
        <v>0</v>
      </c>
      <c r="N125" s="1160">
        <f>MLM_HP・SWA!P172</f>
        <v>0</v>
      </c>
      <c r="O125" s="1160">
        <f>MLM_HP・SWA!Q172</f>
        <v>0</v>
      </c>
      <c r="P125" s="1160">
        <f>MLM_HP・SWA!R172</f>
        <v>0</v>
      </c>
      <c r="Q125" s="1160">
        <f>MLM_HP・SWA!S172</f>
        <v>0</v>
      </c>
      <c r="R125" s="1160">
        <f>MLM_HP・SWA!T172</f>
        <v>0</v>
      </c>
      <c r="S125" s="1160">
        <f>MLM_HP・SWA!U172</f>
        <v>0</v>
      </c>
      <c r="T125" s="1160">
        <f>MLM_HP・SWA!V172</f>
        <v>0</v>
      </c>
      <c r="U125" s="1160">
        <f>MLM_HP・SWA!W172</f>
        <v>0</v>
      </c>
      <c r="V125" s="1160">
        <f>MLM_HP・SWA!X172</f>
        <v>0</v>
      </c>
      <c r="W125" s="1160">
        <f>MLM_HP・SWA!Y172</f>
        <v>0</v>
      </c>
      <c r="X125" s="1160">
        <f>MLM_HP・SWA!Z172</f>
        <v>0</v>
      </c>
      <c r="Y125" s="1160">
        <f>MLM_HP・SWA!AA172</f>
        <v>0</v>
      </c>
      <c r="Z125" s="1160">
        <f>MLM_HP・SWA!AB172</f>
        <v>0</v>
      </c>
      <c r="AA125" s="1160">
        <f>MLM_HP・SWA!AC172</f>
        <v>0</v>
      </c>
      <c r="AB125" s="1160">
        <f>MLM_HP・SWA!AD172</f>
        <v>0</v>
      </c>
      <c r="AC125" s="1160">
        <f>MLM_HP・SWA!AE172</f>
        <v>0</v>
      </c>
      <c r="AD125" s="1160">
        <f>MLM_HP・SWA!AF172</f>
        <v>0</v>
      </c>
      <c r="AE125" s="1160">
        <f>MLM_HP・SWA!AG172</f>
        <v>0</v>
      </c>
      <c r="AF125" s="1160">
        <f>MLM_HP・SWA!AH172</f>
        <v>0</v>
      </c>
      <c r="AG125" s="1160">
        <f>MLM_HP・SWA!AI172</f>
        <v>0</v>
      </c>
      <c r="AH125" s="1160">
        <f>MLM_HP・SWA!AJ172</f>
        <v>0</v>
      </c>
      <c r="AI125" s="1160">
        <f>MLM_HP・SWA!AK172</f>
        <v>0</v>
      </c>
      <c r="AJ125" s="1160">
        <f>MLM_HP・SWA!AL172</f>
        <v>0</v>
      </c>
      <c r="AK125" s="1161">
        <f>SUM(F125:AI125)</f>
        <v>0</v>
      </c>
      <c r="AL125" s="1162">
        <f>[8]仕上ｼﾐｭﾚｰｼｮﾝ!BP102</f>
        <v>0</v>
      </c>
      <c r="AM125" s="1163"/>
    </row>
    <row r="126" spans="1:39" ht="35.1" customHeight="1">
      <c r="A126" s="1667"/>
      <c r="B126" s="1671"/>
      <c r="C126" s="1672"/>
      <c r="D126" s="1164">
        <v>0.05</v>
      </c>
      <c r="E126" s="1154" t="s">
        <v>435</v>
      </c>
      <c r="F126" s="1160">
        <f>MLM_HP・SWA!H173</f>
        <v>0</v>
      </c>
      <c r="G126" s="1160">
        <f>MLM_HP・SWA!I173</f>
        <v>0</v>
      </c>
      <c r="H126" s="1160">
        <f>MLM_HP・SWA!J173</f>
        <v>0</v>
      </c>
      <c r="I126" s="1160">
        <f>MLM_HP・SWA!K173</f>
        <v>0</v>
      </c>
      <c r="J126" s="1160">
        <f>MLM_HP・SWA!L173</f>
        <v>0</v>
      </c>
      <c r="K126" s="1160">
        <f>MLM_HP・SWA!M173</f>
        <v>0</v>
      </c>
      <c r="L126" s="1160">
        <f>MLM_HP・SWA!N173</f>
        <v>0</v>
      </c>
      <c r="M126" s="1160">
        <f>MLM_HP・SWA!O173</f>
        <v>0</v>
      </c>
      <c r="N126" s="1160">
        <f>MLM_HP・SWA!P173</f>
        <v>0</v>
      </c>
      <c r="O126" s="1160">
        <f>MLM_HP・SWA!Q173</f>
        <v>0</v>
      </c>
      <c r="P126" s="1160">
        <f>MLM_HP・SWA!R173</f>
        <v>0</v>
      </c>
      <c r="Q126" s="1160">
        <f>MLM_HP・SWA!S173</f>
        <v>0</v>
      </c>
      <c r="R126" s="1160">
        <f>MLM_HP・SWA!T173</f>
        <v>0</v>
      </c>
      <c r="S126" s="1160">
        <f>MLM_HP・SWA!U173</f>
        <v>0</v>
      </c>
      <c r="T126" s="1160">
        <f>MLM_HP・SWA!V173</f>
        <v>0</v>
      </c>
      <c r="U126" s="1160">
        <f>MLM_HP・SWA!W173</f>
        <v>0</v>
      </c>
      <c r="V126" s="1160">
        <f>MLM_HP・SWA!X173</f>
        <v>0</v>
      </c>
      <c r="W126" s="1160">
        <f>MLM_HP・SWA!Y173</f>
        <v>0</v>
      </c>
      <c r="X126" s="1160">
        <f>MLM_HP・SWA!Z173</f>
        <v>0</v>
      </c>
      <c r="Y126" s="1160">
        <f>MLM_HP・SWA!AA173</f>
        <v>0</v>
      </c>
      <c r="Z126" s="1160">
        <f>MLM_HP・SWA!AB173</f>
        <v>0</v>
      </c>
      <c r="AA126" s="1160">
        <f>MLM_HP・SWA!AC173</f>
        <v>0</v>
      </c>
      <c r="AB126" s="1160">
        <f>MLM_HP・SWA!AD173</f>
        <v>0</v>
      </c>
      <c r="AC126" s="1160">
        <f>MLM_HP・SWA!AE173</f>
        <v>0</v>
      </c>
      <c r="AD126" s="1160">
        <f>MLM_HP・SWA!AF173</f>
        <v>0</v>
      </c>
      <c r="AE126" s="1160">
        <f>MLM_HP・SWA!AG173</f>
        <v>0</v>
      </c>
      <c r="AF126" s="1160">
        <f>MLM_HP・SWA!AH173</f>
        <v>0</v>
      </c>
      <c r="AG126" s="1160">
        <f>MLM_HP・SWA!AI173</f>
        <v>0</v>
      </c>
      <c r="AH126" s="1160">
        <f>MLM_HP・SWA!AJ173</f>
        <v>0</v>
      </c>
      <c r="AI126" s="1160">
        <f>MLM_HP・SWA!AK173</f>
        <v>0</v>
      </c>
      <c r="AJ126" s="1160">
        <f>MLM_HP・SWA!AL173</f>
        <v>0</v>
      </c>
      <c r="AK126" s="1161">
        <f>SUM(F126:AI126)</f>
        <v>0</v>
      </c>
      <c r="AL126" s="1165"/>
      <c r="AM126" s="1163"/>
    </row>
    <row r="127" spans="1:39" ht="35.1" customHeight="1">
      <c r="A127" s="1667"/>
      <c r="B127" s="1671"/>
      <c r="C127" s="1672"/>
      <c r="D127" s="1166">
        <f>'[8]月末在庫(プー）'!BL23-'[8]月末在庫(プー）'!BG23</f>
        <v>96</v>
      </c>
      <c r="E127" s="1154" t="s">
        <v>448</v>
      </c>
      <c r="F127" s="1155">
        <f>MLM_HP・SWA!H174</f>
        <v>0</v>
      </c>
      <c r="G127" s="1155">
        <f>MLM_HP・SWA!I174</f>
        <v>0</v>
      </c>
      <c r="H127" s="1155">
        <f>MLM_HP・SWA!J174</f>
        <v>0</v>
      </c>
      <c r="I127" s="1155">
        <f>MLM_HP・SWA!K174</f>
        <v>0</v>
      </c>
      <c r="J127" s="1155">
        <f>MLM_HP・SWA!L174</f>
        <v>0</v>
      </c>
      <c r="K127" s="1155">
        <f>MLM_HP・SWA!M174</f>
        <v>0</v>
      </c>
      <c r="L127" s="1155">
        <f>MLM_HP・SWA!N174</f>
        <v>0</v>
      </c>
      <c r="M127" s="1155">
        <f>MLM_HP・SWA!O174</f>
        <v>0</v>
      </c>
      <c r="N127" s="1155">
        <f>MLM_HP・SWA!P174</f>
        <v>0</v>
      </c>
      <c r="O127" s="1155">
        <f>MLM_HP・SWA!Q174</f>
        <v>0</v>
      </c>
      <c r="P127" s="1155">
        <f>MLM_HP・SWA!R174</f>
        <v>0</v>
      </c>
      <c r="Q127" s="1155">
        <f>MLM_HP・SWA!S174</f>
        <v>0</v>
      </c>
      <c r="R127" s="1155">
        <f>MLM_HP・SWA!T174</f>
        <v>0</v>
      </c>
      <c r="S127" s="1155">
        <f>MLM_HP・SWA!U174</f>
        <v>0</v>
      </c>
      <c r="T127" s="1155">
        <f>MLM_HP・SWA!V174</f>
        <v>0</v>
      </c>
      <c r="U127" s="1155">
        <f>MLM_HP・SWA!W174</f>
        <v>0</v>
      </c>
      <c r="V127" s="1155">
        <f>MLM_HP・SWA!X174</f>
        <v>0</v>
      </c>
      <c r="W127" s="1155">
        <f>MLM_HP・SWA!Y174</f>
        <v>0</v>
      </c>
      <c r="X127" s="1155">
        <f>MLM_HP・SWA!Z174</f>
        <v>0</v>
      </c>
      <c r="Y127" s="1155">
        <f>MLM_HP・SWA!AA174</f>
        <v>0</v>
      </c>
      <c r="Z127" s="1155">
        <f>MLM_HP・SWA!AB174</f>
        <v>0</v>
      </c>
      <c r="AA127" s="1155">
        <f>MLM_HP・SWA!AC174</f>
        <v>0</v>
      </c>
      <c r="AB127" s="1155">
        <f>MLM_HP・SWA!AD174</f>
        <v>0</v>
      </c>
      <c r="AC127" s="1155">
        <f>MLM_HP・SWA!AE174</f>
        <v>0</v>
      </c>
      <c r="AD127" s="1155">
        <f>MLM_HP・SWA!AF174</f>
        <v>0</v>
      </c>
      <c r="AE127" s="1155">
        <f>MLM_HP・SWA!AG174</f>
        <v>0</v>
      </c>
      <c r="AF127" s="1155">
        <f>MLM_HP・SWA!AH174</f>
        <v>0</v>
      </c>
      <c r="AG127" s="1155">
        <f>MLM_HP・SWA!AI174</f>
        <v>0</v>
      </c>
      <c r="AH127" s="1155">
        <f>MLM_HP・SWA!AJ174</f>
        <v>0</v>
      </c>
      <c r="AI127" s="1155">
        <f>MLM_HP・SWA!AK174</f>
        <v>0</v>
      </c>
      <c r="AJ127" s="1155">
        <f>MLM_HP・SWA!AL174</f>
        <v>0</v>
      </c>
      <c r="AK127" s="1161">
        <f>AJ127</f>
        <v>0</v>
      </c>
      <c r="AL127" s="1165"/>
      <c r="AM127" s="1163"/>
    </row>
    <row r="128" spans="1:39" ht="35.1" customHeight="1">
      <c r="A128" s="1667"/>
      <c r="B128" s="1671"/>
      <c r="C128" s="1672"/>
      <c r="D128" s="1159"/>
      <c r="E128" s="1154" t="s">
        <v>436</v>
      </c>
      <c r="F128" s="1160">
        <f>MLM_HP・SWA!H175</f>
        <v>0</v>
      </c>
      <c r="G128" s="1160">
        <f>MLM_HP・SWA!I175</f>
        <v>0</v>
      </c>
      <c r="H128" s="1160">
        <f>MLM_HP・SWA!J175</f>
        <v>0</v>
      </c>
      <c r="I128" s="1160">
        <f>MLM_HP・SWA!K175</f>
        <v>0</v>
      </c>
      <c r="J128" s="1160">
        <f>MLM_HP・SWA!L175</f>
        <v>0</v>
      </c>
      <c r="K128" s="1160">
        <f>MLM_HP・SWA!M175</f>
        <v>0</v>
      </c>
      <c r="L128" s="1160">
        <f>MLM_HP・SWA!N175</f>
        <v>0</v>
      </c>
      <c r="M128" s="1160">
        <f>MLM_HP・SWA!O175</f>
        <v>0</v>
      </c>
      <c r="N128" s="1160">
        <f>MLM_HP・SWA!P175</f>
        <v>0</v>
      </c>
      <c r="O128" s="1160">
        <f>MLM_HP・SWA!Q175</f>
        <v>0</v>
      </c>
      <c r="P128" s="1160">
        <f>MLM_HP・SWA!R175</f>
        <v>0</v>
      </c>
      <c r="Q128" s="1160">
        <f>MLM_HP・SWA!S175</f>
        <v>0</v>
      </c>
      <c r="R128" s="1160">
        <f>MLM_HP・SWA!T175</f>
        <v>0</v>
      </c>
      <c r="S128" s="1160">
        <f>MLM_HP・SWA!U175</f>
        <v>0</v>
      </c>
      <c r="T128" s="1160">
        <f>MLM_HP・SWA!V175</f>
        <v>0</v>
      </c>
      <c r="U128" s="1160">
        <f>MLM_HP・SWA!W175</f>
        <v>0</v>
      </c>
      <c r="V128" s="1160">
        <f>MLM_HP・SWA!X175</f>
        <v>0</v>
      </c>
      <c r="W128" s="1160">
        <f>MLM_HP・SWA!Y175</f>
        <v>0</v>
      </c>
      <c r="X128" s="1160">
        <f>MLM_HP・SWA!Z175</f>
        <v>0</v>
      </c>
      <c r="Y128" s="1160">
        <f>MLM_HP・SWA!AA175</f>
        <v>0</v>
      </c>
      <c r="Z128" s="1160">
        <f>MLM_HP・SWA!AB175</f>
        <v>0</v>
      </c>
      <c r="AA128" s="1160">
        <f>MLM_HP・SWA!AC175</f>
        <v>0</v>
      </c>
      <c r="AB128" s="1160">
        <f>MLM_HP・SWA!AD175</f>
        <v>0</v>
      </c>
      <c r="AC128" s="1160">
        <f>MLM_HP・SWA!AE175</f>
        <v>0</v>
      </c>
      <c r="AD128" s="1160">
        <f>MLM_HP・SWA!AF175</f>
        <v>0</v>
      </c>
      <c r="AE128" s="1160">
        <f>MLM_HP・SWA!AG175</f>
        <v>0</v>
      </c>
      <c r="AF128" s="1160">
        <f>MLM_HP・SWA!AH175</f>
        <v>0</v>
      </c>
      <c r="AG128" s="1160">
        <f>MLM_HP・SWA!AI175</f>
        <v>0</v>
      </c>
      <c r="AH128" s="1160">
        <f>MLM_HP・SWA!AJ175</f>
        <v>0</v>
      </c>
      <c r="AI128" s="1160">
        <f>MLM_HP・SWA!AK175</f>
        <v>0</v>
      </c>
      <c r="AJ128" s="1160">
        <f>MLM_HP・SWA!AL175</f>
        <v>0</v>
      </c>
      <c r="AK128" s="1161">
        <f>SUM(F128:AI128)</f>
        <v>0</v>
      </c>
      <c r="AL128" s="1165"/>
      <c r="AM128" s="1163"/>
    </row>
    <row r="129" spans="1:39" ht="35.1" customHeight="1">
      <c r="A129" s="1667"/>
      <c r="B129" s="1671"/>
      <c r="C129" s="1672"/>
      <c r="D129" s="1164">
        <v>0.05</v>
      </c>
      <c r="E129" s="1154" t="s">
        <v>437</v>
      </c>
      <c r="F129" s="1160">
        <f>MLM_HP・SWA!H176</f>
        <v>0</v>
      </c>
      <c r="G129" s="1160">
        <f>MLM_HP・SWA!I176</f>
        <v>0</v>
      </c>
      <c r="H129" s="1160">
        <f>MLM_HP・SWA!J176</f>
        <v>0</v>
      </c>
      <c r="I129" s="1160">
        <f>MLM_HP・SWA!K176</f>
        <v>0</v>
      </c>
      <c r="J129" s="1160">
        <f>MLM_HP・SWA!L176</f>
        <v>0</v>
      </c>
      <c r="K129" s="1160">
        <f>MLM_HP・SWA!M176</f>
        <v>0</v>
      </c>
      <c r="L129" s="1160">
        <f>MLM_HP・SWA!N176</f>
        <v>0</v>
      </c>
      <c r="M129" s="1160">
        <f>MLM_HP・SWA!O176</f>
        <v>0</v>
      </c>
      <c r="N129" s="1160">
        <f>MLM_HP・SWA!P176</f>
        <v>0</v>
      </c>
      <c r="O129" s="1160">
        <f>MLM_HP・SWA!Q176</f>
        <v>0</v>
      </c>
      <c r="P129" s="1160">
        <f>MLM_HP・SWA!R176</f>
        <v>0</v>
      </c>
      <c r="Q129" s="1160">
        <f>MLM_HP・SWA!S176</f>
        <v>0</v>
      </c>
      <c r="R129" s="1160">
        <f>MLM_HP・SWA!T176</f>
        <v>0</v>
      </c>
      <c r="S129" s="1160">
        <f>MLM_HP・SWA!U176</f>
        <v>0</v>
      </c>
      <c r="T129" s="1160">
        <f>MLM_HP・SWA!V176</f>
        <v>0</v>
      </c>
      <c r="U129" s="1160">
        <f>MLM_HP・SWA!W176</f>
        <v>0</v>
      </c>
      <c r="V129" s="1160">
        <f>MLM_HP・SWA!X176</f>
        <v>0</v>
      </c>
      <c r="W129" s="1160">
        <f>MLM_HP・SWA!Y176</f>
        <v>0</v>
      </c>
      <c r="X129" s="1160">
        <f>MLM_HP・SWA!Z176</f>
        <v>0</v>
      </c>
      <c r="Y129" s="1160">
        <f>MLM_HP・SWA!AA176</f>
        <v>0</v>
      </c>
      <c r="Z129" s="1160">
        <f>MLM_HP・SWA!AB176</f>
        <v>0</v>
      </c>
      <c r="AA129" s="1160">
        <f>MLM_HP・SWA!AC176</f>
        <v>0</v>
      </c>
      <c r="AB129" s="1160">
        <f>MLM_HP・SWA!AD176</f>
        <v>0</v>
      </c>
      <c r="AC129" s="1160">
        <f>MLM_HP・SWA!AE176</f>
        <v>0</v>
      </c>
      <c r="AD129" s="1160">
        <f>MLM_HP・SWA!AF176</f>
        <v>0</v>
      </c>
      <c r="AE129" s="1160">
        <f>MLM_HP・SWA!AG176</f>
        <v>0</v>
      </c>
      <c r="AF129" s="1160">
        <f>MLM_HP・SWA!AH176</f>
        <v>0</v>
      </c>
      <c r="AG129" s="1160">
        <f>MLM_HP・SWA!AI176</f>
        <v>0</v>
      </c>
      <c r="AH129" s="1160">
        <f>MLM_HP・SWA!AJ176</f>
        <v>0</v>
      </c>
      <c r="AI129" s="1160">
        <f>MLM_HP・SWA!AK176</f>
        <v>0</v>
      </c>
      <c r="AJ129" s="1160">
        <f>MLM_HP・SWA!AL176</f>
        <v>0</v>
      </c>
      <c r="AK129" s="1161">
        <f>SUM(F129:AI129)</f>
        <v>0</v>
      </c>
      <c r="AL129" s="1165"/>
      <c r="AM129" s="1163"/>
    </row>
    <row r="130" spans="1:39" ht="35.1" customHeight="1" thickBot="1">
      <c r="A130" s="1668"/>
      <c r="B130" s="1673"/>
      <c r="C130" s="1674"/>
      <c r="D130" s="1174"/>
      <c r="E130" s="1175" t="s">
        <v>438</v>
      </c>
      <c r="F130" s="1176">
        <f>MLM_HP・SWA!H177</f>
        <v>0</v>
      </c>
      <c r="G130" s="1176">
        <f>MLM_HP・SWA!I177</f>
        <v>0</v>
      </c>
      <c r="H130" s="1176">
        <f>MLM_HP・SWA!J177</f>
        <v>0</v>
      </c>
      <c r="I130" s="1176">
        <f>MLM_HP・SWA!K177</f>
        <v>0</v>
      </c>
      <c r="J130" s="1176">
        <f>MLM_HP・SWA!L177</f>
        <v>0</v>
      </c>
      <c r="K130" s="1176">
        <f>MLM_HP・SWA!M177</f>
        <v>0</v>
      </c>
      <c r="L130" s="1176">
        <f>MLM_HP・SWA!N177</f>
        <v>0</v>
      </c>
      <c r="M130" s="1176">
        <f>MLM_HP・SWA!O177</f>
        <v>0</v>
      </c>
      <c r="N130" s="1176">
        <f>MLM_HP・SWA!P177</f>
        <v>0</v>
      </c>
      <c r="O130" s="1176">
        <f>MLM_HP・SWA!Q177</f>
        <v>0</v>
      </c>
      <c r="P130" s="1176">
        <f>MLM_HP・SWA!R177</f>
        <v>0</v>
      </c>
      <c r="Q130" s="1176">
        <f>MLM_HP・SWA!S177</f>
        <v>0</v>
      </c>
      <c r="R130" s="1176">
        <f>MLM_HP・SWA!T177</f>
        <v>0</v>
      </c>
      <c r="S130" s="1176">
        <f>MLM_HP・SWA!U177</f>
        <v>0</v>
      </c>
      <c r="T130" s="1176">
        <f>MLM_HP・SWA!V177</f>
        <v>0</v>
      </c>
      <c r="U130" s="1176">
        <f>MLM_HP・SWA!W177</f>
        <v>0</v>
      </c>
      <c r="V130" s="1176">
        <f>MLM_HP・SWA!X177</f>
        <v>0</v>
      </c>
      <c r="W130" s="1176">
        <f>MLM_HP・SWA!Y177</f>
        <v>0</v>
      </c>
      <c r="X130" s="1176">
        <f>MLM_HP・SWA!Z177</f>
        <v>0</v>
      </c>
      <c r="Y130" s="1176">
        <f>MLM_HP・SWA!AA177</f>
        <v>0</v>
      </c>
      <c r="Z130" s="1176">
        <f>MLM_HP・SWA!AB177</f>
        <v>0</v>
      </c>
      <c r="AA130" s="1176">
        <f>MLM_HP・SWA!AC177</f>
        <v>0</v>
      </c>
      <c r="AB130" s="1176">
        <f>MLM_HP・SWA!AD177</f>
        <v>0</v>
      </c>
      <c r="AC130" s="1176">
        <f>MLM_HP・SWA!AE177</f>
        <v>0</v>
      </c>
      <c r="AD130" s="1176">
        <f>MLM_HP・SWA!AF177</f>
        <v>0</v>
      </c>
      <c r="AE130" s="1176">
        <f>MLM_HP・SWA!AG177</f>
        <v>0</v>
      </c>
      <c r="AF130" s="1176">
        <f>MLM_HP・SWA!AH177</f>
        <v>0</v>
      </c>
      <c r="AG130" s="1176">
        <f>MLM_HP・SWA!AI177</f>
        <v>0</v>
      </c>
      <c r="AH130" s="1176">
        <f>MLM_HP・SWA!AJ177</f>
        <v>0</v>
      </c>
      <c r="AI130" s="1176">
        <f>MLM_HP・SWA!AK177</f>
        <v>0</v>
      </c>
      <c r="AJ130" s="1176">
        <f>MLM_HP・SWA!AL177</f>
        <v>0</v>
      </c>
      <c r="AK130" s="1170"/>
      <c r="AL130" s="1171"/>
      <c r="AM130" s="1172"/>
    </row>
    <row r="131" spans="1:39" ht="35.1" customHeight="1">
      <c r="A131" s="1666">
        <v>18</v>
      </c>
      <c r="B131" s="1669"/>
      <c r="C131" s="1670"/>
      <c r="D131" s="1146"/>
      <c r="E131" s="1147" t="s">
        <v>432</v>
      </c>
      <c r="F131" s="1173"/>
      <c r="G131" s="1173"/>
      <c r="H131" s="1173"/>
      <c r="I131" s="1173"/>
      <c r="J131" s="1173"/>
      <c r="K131" s="1173"/>
      <c r="L131" s="1173"/>
      <c r="M131" s="1173"/>
      <c r="N131" s="1173"/>
      <c r="O131" s="1173"/>
      <c r="P131" s="1173"/>
      <c r="Q131" s="1173"/>
      <c r="R131" s="1173"/>
      <c r="S131" s="1173"/>
      <c r="T131" s="1173"/>
      <c r="U131" s="1173"/>
      <c r="V131" s="1173"/>
      <c r="W131" s="1173"/>
      <c r="X131" s="1173"/>
      <c r="Y131" s="1173"/>
      <c r="Z131" s="1173"/>
      <c r="AA131" s="1173"/>
      <c r="AB131" s="1173"/>
      <c r="AC131" s="1173"/>
      <c r="AD131" s="1173"/>
      <c r="AE131" s="1173"/>
      <c r="AF131" s="1173"/>
      <c r="AG131" s="1173"/>
      <c r="AH131" s="1173"/>
      <c r="AI131" s="1173"/>
      <c r="AJ131" s="1173"/>
      <c r="AK131" s="1149"/>
      <c r="AL131" s="1150">
        <f>[8]DC素材払出計画!BS57</f>
        <v>0</v>
      </c>
      <c r="AM131" s="1151">
        <f>[8]DC素材払出計画!BT57</f>
        <v>0</v>
      </c>
    </row>
    <row r="132" spans="1:39" ht="35.1" customHeight="1">
      <c r="A132" s="1667"/>
      <c r="B132" s="1671"/>
      <c r="C132" s="1672"/>
      <c r="D132" s="1166">
        <f>'[8]月末在庫(プー）'!BG24</f>
        <v>12</v>
      </c>
      <c r="E132" s="1154" t="s">
        <v>433</v>
      </c>
      <c r="F132" s="1155"/>
      <c r="G132" s="1155"/>
      <c r="H132" s="1155"/>
      <c r="I132" s="1155"/>
      <c r="J132" s="1155"/>
      <c r="K132" s="1155"/>
      <c r="L132" s="1155"/>
      <c r="M132" s="1155"/>
      <c r="N132" s="1155"/>
      <c r="O132" s="1155"/>
      <c r="P132" s="1155"/>
      <c r="Q132" s="1155"/>
      <c r="R132" s="1155"/>
      <c r="S132" s="1155"/>
      <c r="T132" s="1155"/>
      <c r="U132" s="1155"/>
      <c r="V132" s="1155"/>
      <c r="W132" s="1155"/>
      <c r="X132" s="1155"/>
      <c r="Y132" s="1155"/>
      <c r="Z132" s="1155"/>
      <c r="AA132" s="1155"/>
      <c r="AB132" s="1155"/>
      <c r="AC132" s="1155"/>
      <c r="AD132" s="1155"/>
      <c r="AE132" s="1155"/>
      <c r="AF132" s="1155"/>
      <c r="AG132" s="1155"/>
      <c r="AH132" s="1155"/>
      <c r="AI132" s="1155"/>
      <c r="AJ132" s="1155"/>
      <c r="AK132" s="1156">
        <f>AJ132</f>
        <v>0</v>
      </c>
      <c r="AL132" s="1157">
        <f>AK132-AL131</f>
        <v>0</v>
      </c>
      <c r="AM132" s="1158">
        <f>AL132-AM131</f>
        <v>0</v>
      </c>
    </row>
    <row r="133" spans="1:39" ht="35.1" hidden="1" customHeight="1">
      <c r="A133" s="1667"/>
      <c r="B133" s="1671"/>
      <c r="C133" s="1672"/>
      <c r="D133" s="1159"/>
      <c r="E133" s="1154" t="s">
        <v>434</v>
      </c>
      <c r="F133" s="1160"/>
      <c r="G133" s="1160"/>
      <c r="H133" s="1160"/>
      <c r="I133" s="1160"/>
      <c r="J133" s="1160"/>
      <c r="K133" s="1160"/>
      <c r="L133" s="1160"/>
      <c r="M133" s="1160"/>
      <c r="N133" s="1160"/>
      <c r="O133" s="1160"/>
      <c r="P133" s="1160"/>
      <c r="Q133" s="1160"/>
      <c r="R133" s="1160"/>
      <c r="S133" s="1160"/>
      <c r="T133" s="1160"/>
      <c r="U133" s="1160"/>
      <c r="V133" s="1160"/>
      <c r="W133" s="1160"/>
      <c r="X133" s="1160"/>
      <c r="Y133" s="1160"/>
      <c r="Z133" s="1160"/>
      <c r="AA133" s="1160"/>
      <c r="AB133" s="1160"/>
      <c r="AC133" s="1160"/>
      <c r="AD133" s="1160"/>
      <c r="AE133" s="1160"/>
      <c r="AF133" s="1160"/>
      <c r="AG133" s="1160"/>
      <c r="AH133" s="1160"/>
      <c r="AI133" s="1160"/>
      <c r="AJ133" s="1160"/>
      <c r="AK133" s="1161">
        <f>SUM(F133:AI133)</f>
        <v>0</v>
      </c>
      <c r="AL133" s="1162">
        <f>[8]仕上ｼﾐｭﾚｰｼｮﾝ!BP107</f>
        <v>0</v>
      </c>
      <c r="AM133" s="1163"/>
    </row>
    <row r="134" spans="1:39" ht="35.1" hidden="1" customHeight="1">
      <c r="A134" s="1667"/>
      <c r="B134" s="1671"/>
      <c r="C134" s="1672"/>
      <c r="D134" s="1164">
        <v>0.05</v>
      </c>
      <c r="E134" s="1154" t="s">
        <v>435</v>
      </c>
      <c r="F134" s="1160"/>
      <c r="G134" s="1160"/>
      <c r="H134" s="1160"/>
      <c r="I134" s="1160"/>
      <c r="J134" s="1160"/>
      <c r="K134" s="1160"/>
      <c r="L134" s="1160"/>
      <c r="M134" s="1160"/>
      <c r="N134" s="1160"/>
      <c r="O134" s="1160"/>
      <c r="P134" s="1160"/>
      <c r="Q134" s="1160"/>
      <c r="R134" s="1160"/>
      <c r="S134" s="1160"/>
      <c r="T134" s="1160"/>
      <c r="U134" s="1160"/>
      <c r="V134" s="1160"/>
      <c r="W134" s="1160"/>
      <c r="X134" s="1160"/>
      <c r="Y134" s="1160"/>
      <c r="Z134" s="1160"/>
      <c r="AA134" s="1160"/>
      <c r="AB134" s="1160"/>
      <c r="AC134" s="1160"/>
      <c r="AD134" s="1160"/>
      <c r="AE134" s="1160"/>
      <c r="AF134" s="1160"/>
      <c r="AG134" s="1160"/>
      <c r="AH134" s="1160"/>
      <c r="AI134" s="1160"/>
      <c r="AJ134" s="1160"/>
      <c r="AK134" s="1161">
        <f>SUM(F134:AI134)</f>
        <v>0</v>
      </c>
      <c r="AL134" s="1165"/>
      <c r="AM134" s="1163"/>
    </row>
    <row r="135" spans="1:39" ht="35.1" hidden="1" customHeight="1">
      <c r="A135" s="1667"/>
      <c r="B135" s="1671"/>
      <c r="C135" s="1672"/>
      <c r="D135" s="1166">
        <f>'[8]月末在庫(プー）'!BL24-'[8]月末在庫(プー）'!BG24</f>
        <v>1173</v>
      </c>
      <c r="E135" s="1154" t="s">
        <v>448</v>
      </c>
      <c r="F135" s="1155"/>
      <c r="G135" s="1155"/>
      <c r="H135" s="1155"/>
      <c r="I135" s="1155"/>
      <c r="J135" s="1155"/>
      <c r="K135" s="1155"/>
      <c r="L135" s="1155"/>
      <c r="M135" s="1155"/>
      <c r="N135" s="1155"/>
      <c r="O135" s="1155"/>
      <c r="P135" s="1155"/>
      <c r="Q135" s="1155"/>
      <c r="R135" s="1155"/>
      <c r="S135" s="1155"/>
      <c r="T135" s="1155"/>
      <c r="U135" s="1155"/>
      <c r="V135" s="1155"/>
      <c r="W135" s="1155"/>
      <c r="X135" s="1155"/>
      <c r="Y135" s="1155"/>
      <c r="Z135" s="1155"/>
      <c r="AA135" s="1155"/>
      <c r="AB135" s="1155"/>
      <c r="AC135" s="1155"/>
      <c r="AD135" s="1155"/>
      <c r="AE135" s="1155"/>
      <c r="AF135" s="1155"/>
      <c r="AG135" s="1155"/>
      <c r="AH135" s="1155"/>
      <c r="AI135" s="1155"/>
      <c r="AJ135" s="1155"/>
      <c r="AK135" s="1161">
        <f>AJ135</f>
        <v>0</v>
      </c>
      <c r="AL135" s="1165"/>
      <c r="AM135" s="1163"/>
    </row>
    <row r="136" spans="1:39" ht="35.1" customHeight="1">
      <c r="A136" s="1667"/>
      <c r="B136" s="1671"/>
      <c r="C136" s="1672"/>
      <c r="D136" s="1159"/>
      <c r="E136" s="1154" t="s">
        <v>436</v>
      </c>
      <c r="F136" s="1160"/>
      <c r="G136" s="1160"/>
      <c r="H136" s="1160"/>
      <c r="I136" s="1160"/>
      <c r="J136" s="1160"/>
      <c r="K136" s="1160"/>
      <c r="L136" s="1160"/>
      <c r="M136" s="1160"/>
      <c r="N136" s="1160"/>
      <c r="O136" s="1160"/>
      <c r="P136" s="1160"/>
      <c r="Q136" s="1160"/>
      <c r="R136" s="1160"/>
      <c r="S136" s="1160"/>
      <c r="T136" s="1160"/>
      <c r="U136" s="1160"/>
      <c r="V136" s="1160"/>
      <c r="W136" s="1160"/>
      <c r="X136" s="1160"/>
      <c r="Y136" s="1160"/>
      <c r="Z136" s="1160"/>
      <c r="AA136" s="1160"/>
      <c r="AB136" s="1160"/>
      <c r="AC136" s="1160"/>
      <c r="AD136" s="1160"/>
      <c r="AE136" s="1160"/>
      <c r="AF136" s="1160"/>
      <c r="AG136" s="1160"/>
      <c r="AH136" s="1160"/>
      <c r="AI136" s="1160"/>
      <c r="AJ136" s="1160"/>
      <c r="AK136" s="1161">
        <f>SUM(F136:AI136)</f>
        <v>0</v>
      </c>
      <c r="AL136" s="1165"/>
      <c r="AM136" s="1163"/>
    </row>
    <row r="137" spans="1:39" ht="35.1" customHeight="1">
      <c r="A137" s="1667"/>
      <c r="B137" s="1671"/>
      <c r="C137" s="1672"/>
      <c r="D137" s="1164">
        <v>0.05</v>
      </c>
      <c r="E137" s="1154" t="s">
        <v>437</v>
      </c>
      <c r="F137" s="1160"/>
      <c r="G137" s="1160"/>
      <c r="H137" s="1160"/>
      <c r="I137" s="1160"/>
      <c r="J137" s="1160"/>
      <c r="K137" s="1160"/>
      <c r="L137" s="1160"/>
      <c r="M137" s="1160"/>
      <c r="N137" s="1160"/>
      <c r="O137" s="1160"/>
      <c r="P137" s="1160"/>
      <c r="Q137" s="1160"/>
      <c r="R137" s="1160"/>
      <c r="S137" s="1160"/>
      <c r="T137" s="1160"/>
      <c r="U137" s="1160"/>
      <c r="V137" s="1160"/>
      <c r="W137" s="1160"/>
      <c r="X137" s="1160"/>
      <c r="Y137" s="1160"/>
      <c r="Z137" s="1160"/>
      <c r="AA137" s="1160"/>
      <c r="AB137" s="1160"/>
      <c r="AC137" s="1160"/>
      <c r="AD137" s="1160"/>
      <c r="AE137" s="1160"/>
      <c r="AF137" s="1160"/>
      <c r="AG137" s="1160"/>
      <c r="AH137" s="1160"/>
      <c r="AI137" s="1160"/>
      <c r="AJ137" s="1160"/>
      <c r="AK137" s="1161">
        <f>SUM(F137:AI137)</f>
        <v>0</v>
      </c>
      <c r="AL137" s="1165"/>
      <c r="AM137" s="1163"/>
    </row>
    <row r="138" spans="1:39" ht="35.1" customHeight="1" thickBot="1">
      <c r="A138" s="1668"/>
      <c r="B138" s="1673"/>
      <c r="C138" s="1674"/>
      <c r="D138" s="1174"/>
      <c r="E138" s="1175" t="s">
        <v>438</v>
      </c>
      <c r="F138" s="1176"/>
      <c r="G138" s="1176"/>
      <c r="H138" s="1176"/>
      <c r="I138" s="1176"/>
      <c r="J138" s="1176"/>
      <c r="K138" s="1176"/>
      <c r="L138" s="1176"/>
      <c r="M138" s="1176"/>
      <c r="N138" s="1176"/>
      <c r="O138" s="1176"/>
      <c r="P138" s="1176"/>
      <c r="Q138" s="1176"/>
      <c r="R138" s="1176"/>
      <c r="S138" s="1176"/>
      <c r="T138" s="1176"/>
      <c r="U138" s="1176"/>
      <c r="V138" s="1176"/>
      <c r="W138" s="1176"/>
      <c r="X138" s="1176"/>
      <c r="Y138" s="1176"/>
      <c r="Z138" s="1176"/>
      <c r="AA138" s="1176"/>
      <c r="AB138" s="1176"/>
      <c r="AC138" s="1176"/>
      <c r="AD138" s="1176"/>
      <c r="AE138" s="1176"/>
      <c r="AF138" s="1176"/>
      <c r="AG138" s="1176"/>
      <c r="AH138" s="1176"/>
      <c r="AI138" s="1176"/>
      <c r="AJ138" s="1176"/>
      <c r="AK138" s="1170"/>
      <c r="AL138" s="1171"/>
      <c r="AM138" s="1172"/>
    </row>
    <row r="139" spans="1:39" ht="35.1" customHeight="1">
      <c r="A139" s="1666">
        <v>19</v>
      </c>
      <c r="B139" s="1669"/>
      <c r="C139" s="1670"/>
      <c r="D139" s="1146"/>
      <c r="E139" s="1147" t="s">
        <v>432</v>
      </c>
      <c r="F139" s="1173"/>
      <c r="G139" s="1173"/>
      <c r="H139" s="1173"/>
      <c r="I139" s="1173"/>
      <c r="J139" s="1173"/>
      <c r="K139" s="1173"/>
      <c r="L139" s="1173"/>
      <c r="M139" s="1173"/>
      <c r="N139" s="1173"/>
      <c r="O139" s="1173"/>
      <c r="P139" s="1173"/>
      <c r="Q139" s="1173"/>
      <c r="R139" s="1173"/>
      <c r="S139" s="1173"/>
      <c r="T139" s="1173"/>
      <c r="U139" s="1173"/>
      <c r="V139" s="1173"/>
      <c r="W139" s="1173"/>
      <c r="X139" s="1173"/>
      <c r="Y139" s="1173"/>
      <c r="Z139" s="1173"/>
      <c r="AA139" s="1173"/>
      <c r="AB139" s="1173"/>
      <c r="AC139" s="1173"/>
      <c r="AD139" s="1173"/>
      <c r="AE139" s="1173"/>
      <c r="AF139" s="1173"/>
      <c r="AG139" s="1173"/>
      <c r="AH139" s="1173"/>
      <c r="AI139" s="1173"/>
      <c r="AJ139" s="1173"/>
      <c r="AK139" s="1149"/>
      <c r="AL139" s="1150">
        <f>[8]DC素材払出計画!BS60</f>
        <v>0</v>
      </c>
      <c r="AM139" s="1151">
        <f>[8]DC素材払出計画!BT60</f>
        <v>0</v>
      </c>
    </row>
    <row r="140" spans="1:39" ht="35.1" customHeight="1">
      <c r="A140" s="1667"/>
      <c r="B140" s="1671"/>
      <c r="C140" s="1672"/>
      <c r="D140" s="1166">
        <f>'[8]月末在庫(プー）'!BG25</f>
        <v>92</v>
      </c>
      <c r="E140" s="1154" t="s">
        <v>433</v>
      </c>
      <c r="F140" s="1155"/>
      <c r="G140" s="1155"/>
      <c r="H140" s="1155"/>
      <c r="I140" s="1155"/>
      <c r="J140" s="1155"/>
      <c r="K140" s="1155"/>
      <c r="L140" s="1155"/>
      <c r="M140" s="1155"/>
      <c r="N140" s="1155"/>
      <c r="O140" s="1155"/>
      <c r="P140" s="1155"/>
      <c r="Q140" s="1155"/>
      <c r="R140" s="1155"/>
      <c r="S140" s="1155"/>
      <c r="T140" s="1155"/>
      <c r="U140" s="1155"/>
      <c r="V140" s="1155"/>
      <c r="W140" s="1155"/>
      <c r="X140" s="1155"/>
      <c r="Y140" s="1155"/>
      <c r="Z140" s="1155"/>
      <c r="AA140" s="1155"/>
      <c r="AB140" s="1155"/>
      <c r="AC140" s="1155"/>
      <c r="AD140" s="1155"/>
      <c r="AE140" s="1155"/>
      <c r="AF140" s="1155"/>
      <c r="AG140" s="1155"/>
      <c r="AH140" s="1155"/>
      <c r="AI140" s="1155"/>
      <c r="AJ140" s="1155"/>
      <c r="AK140" s="1156">
        <f>AJ140</f>
        <v>0</v>
      </c>
      <c r="AL140" s="1157">
        <f>AK140-AL139</f>
        <v>0</v>
      </c>
      <c r="AM140" s="1158">
        <f>AL140-AM139</f>
        <v>0</v>
      </c>
    </row>
    <row r="141" spans="1:39" ht="35.1" hidden="1" customHeight="1">
      <c r="A141" s="1667"/>
      <c r="B141" s="1671"/>
      <c r="C141" s="1672"/>
      <c r="D141" s="1159"/>
      <c r="E141" s="1154" t="s">
        <v>434</v>
      </c>
      <c r="F141" s="1160"/>
      <c r="G141" s="1160"/>
      <c r="H141" s="1160"/>
      <c r="I141" s="1160"/>
      <c r="J141" s="1160"/>
      <c r="K141" s="1160"/>
      <c r="L141" s="1160"/>
      <c r="M141" s="1160"/>
      <c r="N141" s="1160"/>
      <c r="O141" s="1160"/>
      <c r="P141" s="1160"/>
      <c r="Q141" s="1160"/>
      <c r="R141" s="1160"/>
      <c r="S141" s="1160"/>
      <c r="T141" s="1160"/>
      <c r="U141" s="1160"/>
      <c r="V141" s="1160"/>
      <c r="W141" s="1160"/>
      <c r="X141" s="1160"/>
      <c r="Y141" s="1160"/>
      <c r="Z141" s="1160"/>
      <c r="AA141" s="1160"/>
      <c r="AB141" s="1160"/>
      <c r="AC141" s="1160"/>
      <c r="AD141" s="1160"/>
      <c r="AE141" s="1160"/>
      <c r="AF141" s="1160"/>
      <c r="AG141" s="1160"/>
      <c r="AH141" s="1160"/>
      <c r="AI141" s="1160"/>
      <c r="AJ141" s="1160"/>
      <c r="AK141" s="1161">
        <f>SUM(F141:AI141)</f>
        <v>0</v>
      </c>
      <c r="AL141" s="1162">
        <f>[8]仕上ｼﾐｭﾚｰｼｮﾝ!BP112</f>
        <v>0</v>
      </c>
      <c r="AM141" s="1163"/>
    </row>
    <row r="142" spans="1:39" ht="35.1" hidden="1" customHeight="1">
      <c r="A142" s="1667"/>
      <c r="B142" s="1671"/>
      <c r="C142" s="1672"/>
      <c r="D142" s="1164">
        <v>0.05</v>
      </c>
      <c r="E142" s="1154" t="s">
        <v>435</v>
      </c>
      <c r="F142" s="1160"/>
      <c r="G142" s="1160"/>
      <c r="H142" s="1160"/>
      <c r="I142" s="1160"/>
      <c r="J142" s="1160"/>
      <c r="K142" s="1160"/>
      <c r="L142" s="1160"/>
      <c r="M142" s="1160"/>
      <c r="N142" s="1160"/>
      <c r="O142" s="1160"/>
      <c r="P142" s="1160"/>
      <c r="Q142" s="1160"/>
      <c r="R142" s="1160"/>
      <c r="S142" s="1160"/>
      <c r="T142" s="1160"/>
      <c r="U142" s="1160"/>
      <c r="V142" s="1160"/>
      <c r="W142" s="1160"/>
      <c r="X142" s="1160"/>
      <c r="Y142" s="1160"/>
      <c r="Z142" s="1160"/>
      <c r="AA142" s="1160"/>
      <c r="AB142" s="1160"/>
      <c r="AC142" s="1160"/>
      <c r="AD142" s="1160"/>
      <c r="AE142" s="1160"/>
      <c r="AF142" s="1160"/>
      <c r="AG142" s="1160"/>
      <c r="AH142" s="1160"/>
      <c r="AI142" s="1160"/>
      <c r="AJ142" s="1160"/>
      <c r="AK142" s="1161">
        <f>SUM(F142:AI142)</f>
        <v>0</v>
      </c>
      <c r="AL142" s="1165"/>
      <c r="AM142" s="1163"/>
    </row>
    <row r="143" spans="1:39" ht="35.1" hidden="1" customHeight="1">
      <c r="A143" s="1667"/>
      <c r="B143" s="1671"/>
      <c r="C143" s="1672"/>
      <c r="D143" s="1166">
        <f>'[8]月末在庫(プー）'!BL25-'[8]月末在庫(プー）'!BG25</f>
        <v>0</v>
      </c>
      <c r="E143" s="1154" t="s">
        <v>448</v>
      </c>
      <c r="F143" s="1155"/>
      <c r="G143" s="1155"/>
      <c r="H143" s="1155"/>
      <c r="I143" s="1155"/>
      <c r="J143" s="1155"/>
      <c r="K143" s="1155"/>
      <c r="L143" s="1155"/>
      <c r="M143" s="1155"/>
      <c r="N143" s="1155"/>
      <c r="O143" s="1155"/>
      <c r="P143" s="1155"/>
      <c r="Q143" s="1155"/>
      <c r="R143" s="1155"/>
      <c r="S143" s="1155"/>
      <c r="T143" s="1155"/>
      <c r="U143" s="1155"/>
      <c r="V143" s="1155"/>
      <c r="W143" s="1155"/>
      <c r="X143" s="1155"/>
      <c r="Y143" s="1155"/>
      <c r="Z143" s="1155"/>
      <c r="AA143" s="1155"/>
      <c r="AB143" s="1155"/>
      <c r="AC143" s="1155"/>
      <c r="AD143" s="1155"/>
      <c r="AE143" s="1155"/>
      <c r="AF143" s="1155"/>
      <c r="AG143" s="1155"/>
      <c r="AH143" s="1155"/>
      <c r="AI143" s="1155"/>
      <c r="AJ143" s="1155"/>
      <c r="AK143" s="1161">
        <f>AJ143</f>
        <v>0</v>
      </c>
      <c r="AL143" s="1165"/>
      <c r="AM143" s="1163"/>
    </row>
    <row r="144" spans="1:39" ht="35.1" customHeight="1">
      <c r="A144" s="1667"/>
      <c r="B144" s="1671"/>
      <c r="C144" s="1672"/>
      <c r="D144" s="1159"/>
      <c r="E144" s="1154" t="s">
        <v>436</v>
      </c>
      <c r="F144" s="1160"/>
      <c r="G144" s="1160"/>
      <c r="H144" s="1160"/>
      <c r="I144" s="1160"/>
      <c r="J144" s="1160"/>
      <c r="K144" s="1160"/>
      <c r="L144" s="1160"/>
      <c r="M144" s="1160"/>
      <c r="N144" s="1160"/>
      <c r="O144" s="1160"/>
      <c r="P144" s="1160"/>
      <c r="Q144" s="1160"/>
      <c r="R144" s="1160"/>
      <c r="S144" s="1160"/>
      <c r="T144" s="1160"/>
      <c r="U144" s="1160"/>
      <c r="V144" s="1160"/>
      <c r="W144" s="1160"/>
      <c r="X144" s="1160"/>
      <c r="Y144" s="1160"/>
      <c r="Z144" s="1160"/>
      <c r="AA144" s="1160"/>
      <c r="AB144" s="1160"/>
      <c r="AC144" s="1160"/>
      <c r="AD144" s="1160"/>
      <c r="AE144" s="1160"/>
      <c r="AF144" s="1160"/>
      <c r="AG144" s="1160"/>
      <c r="AH144" s="1160"/>
      <c r="AI144" s="1160"/>
      <c r="AJ144" s="1160"/>
      <c r="AK144" s="1161">
        <f>SUM(F144:AI144)</f>
        <v>0</v>
      </c>
      <c r="AL144" s="1165"/>
      <c r="AM144" s="1163"/>
    </row>
    <row r="145" spans="1:39" ht="35.1" customHeight="1">
      <c r="A145" s="1667"/>
      <c r="B145" s="1671"/>
      <c r="C145" s="1672"/>
      <c r="D145" s="1164">
        <v>0.05</v>
      </c>
      <c r="E145" s="1154" t="s">
        <v>437</v>
      </c>
      <c r="F145" s="1160"/>
      <c r="G145" s="1160"/>
      <c r="H145" s="1160"/>
      <c r="I145" s="1160"/>
      <c r="J145" s="1160"/>
      <c r="K145" s="1160"/>
      <c r="L145" s="1160"/>
      <c r="M145" s="1160"/>
      <c r="N145" s="1160"/>
      <c r="O145" s="1160"/>
      <c r="P145" s="1160"/>
      <c r="Q145" s="1160"/>
      <c r="R145" s="1160"/>
      <c r="S145" s="1160"/>
      <c r="T145" s="1160"/>
      <c r="U145" s="1160"/>
      <c r="V145" s="1160"/>
      <c r="W145" s="1160"/>
      <c r="X145" s="1160"/>
      <c r="Y145" s="1160"/>
      <c r="Z145" s="1160"/>
      <c r="AA145" s="1160"/>
      <c r="AB145" s="1160"/>
      <c r="AC145" s="1160"/>
      <c r="AD145" s="1160"/>
      <c r="AE145" s="1160"/>
      <c r="AF145" s="1160"/>
      <c r="AG145" s="1160"/>
      <c r="AH145" s="1160"/>
      <c r="AI145" s="1160"/>
      <c r="AJ145" s="1160"/>
      <c r="AK145" s="1161">
        <f>SUM(F145:AI145)</f>
        <v>0</v>
      </c>
      <c r="AL145" s="1165"/>
      <c r="AM145" s="1163"/>
    </row>
    <row r="146" spans="1:39" ht="35.1" customHeight="1" thickBot="1">
      <c r="A146" s="1668"/>
      <c r="B146" s="1673"/>
      <c r="C146" s="1674"/>
      <c r="D146" s="1174"/>
      <c r="E146" s="1175" t="s">
        <v>438</v>
      </c>
      <c r="F146" s="1176"/>
      <c r="G146" s="1176"/>
      <c r="H146" s="1176"/>
      <c r="I146" s="1176"/>
      <c r="J146" s="1176"/>
      <c r="K146" s="1176"/>
      <c r="L146" s="1176"/>
      <c r="M146" s="1176"/>
      <c r="N146" s="1176"/>
      <c r="O146" s="1176"/>
      <c r="P146" s="1176"/>
      <c r="Q146" s="1176"/>
      <c r="R146" s="1176"/>
      <c r="S146" s="1176"/>
      <c r="T146" s="1176"/>
      <c r="U146" s="1176"/>
      <c r="V146" s="1176"/>
      <c r="W146" s="1176"/>
      <c r="X146" s="1176"/>
      <c r="Y146" s="1176"/>
      <c r="Z146" s="1176"/>
      <c r="AA146" s="1176"/>
      <c r="AB146" s="1176"/>
      <c r="AC146" s="1176"/>
      <c r="AD146" s="1176"/>
      <c r="AE146" s="1176"/>
      <c r="AF146" s="1176"/>
      <c r="AG146" s="1176"/>
      <c r="AH146" s="1176"/>
      <c r="AI146" s="1176"/>
      <c r="AJ146" s="1176"/>
      <c r="AK146" s="1170"/>
      <c r="AL146" s="1171"/>
      <c r="AM146" s="1172"/>
    </row>
    <row r="149" spans="1:39">
      <c r="B149" s="1177"/>
    </row>
    <row r="150" spans="1:39">
      <c r="B150" s="1179"/>
    </row>
    <row r="151" spans="1:39">
      <c r="B151" s="1179"/>
    </row>
    <row r="152" spans="1:39">
      <c r="B152" s="1179"/>
    </row>
    <row r="153" spans="1:39">
      <c r="B153" s="1179"/>
    </row>
    <row r="154" spans="1:39">
      <c r="B154" s="1179"/>
    </row>
    <row r="155" spans="1:39">
      <c r="B155" s="1179"/>
    </row>
    <row r="156" spans="1:39">
      <c r="B156" s="1179"/>
    </row>
    <row r="157" spans="1:39">
      <c r="B157" s="1180"/>
    </row>
    <row r="158" spans="1:39">
      <c r="B158" s="1179"/>
    </row>
    <row r="159" spans="1:39">
      <c r="B159" s="1179"/>
    </row>
    <row r="160" spans="1:39">
      <c r="B160" s="1179"/>
    </row>
    <row r="161" spans="2:2">
      <c r="B161" s="1179"/>
    </row>
    <row r="162" spans="2:2">
      <c r="B162" s="1179"/>
    </row>
    <row r="163" spans="2:2">
      <c r="B163" s="1179"/>
    </row>
    <row r="164" spans="2:2">
      <c r="B164" s="1179"/>
    </row>
    <row r="165" spans="2:2">
      <c r="B165" s="1179"/>
    </row>
    <row r="166" spans="2:2">
      <c r="B166" s="1179"/>
    </row>
  </sheetData>
  <mergeCells count="41">
    <mergeCell ref="A131:A138"/>
    <mergeCell ref="B131:C138"/>
    <mergeCell ref="A139:A146"/>
    <mergeCell ref="B139:C146"/>
    <mergeCell ref="A107:A114"/>
    <mergeCell ref="B107:C114"/>
    <mergeCell ref="A115:A122"/>
    <mergeCell ref="B115:C122"/>
    <mergeCell ref="A123:A130"/>
    <mergeCell ref="B123:C130"/>
    <mergeCell ref="A83:A90"/>
    <mergeCell ref="B83:C90"/>
    <mergeCell ref="A91:A98"/>
    <mergeCell ref="B91:C98"/>
    <mergeCell ref="A99:A106"/>
    <mergeCell ref="B99:C106"/>
    <mergeCell ref="A60:A66"/>
    <mergeCell ref="B60:C66"/>
    <mergeCell ref="A67:A74"/>
    <mergeCell ref="B67:C74"/>
    <mergeCell ref="A75:A82"/>
    <mergeCell ref="B75:C82"/>
    <mergeCell ref="A39:A45"/>
    <mergeCell ref="B39:C45"/>
    <mergeCell ref="A46:A52"/>
    <mergeCell ref="B46:C52"/>
    <mergeCell ref="A53:A59"/>
    <mergeCell ref="B53:C59"/>
    <mergeCell ref="A18:A24"/>
    <mergeCell ref="B18:C24"/>
    <mergeCell ref="A25:A31"/>
    <mergeCell ref="B25:C31"/>
    <mergeCell ref="A32:A38"/>
    <mergeCell ref="B32:C38"/>
    <mergeCell ref="A11:A17"/>
    <mergeCell ref="B11:C17"/>
    <mergeCell ref="AL2:AL3"/>
    <mergeCell ref="AM2:AM3"/>
    <mergeCell ref="B3:C3"/>
    <mergeCell ref="A4:A10"/>
    <mergeCell ref="B4:C10"/>
  </mergeCells>
  <phoneticPr fontId="6"/>
  <conditionalFormatting sqref="B4 B11 B18 B25 B39 B46 B53 B60">
    <cfRule type="expression" dxfId="571" priority="109">
      <formula>OR(SUM($F4:$AJ4)&gt;0,SUM($F8:$AJ8)&gt;0)</formula>
    </cfRule>
  </conditionalFormatting>
  <conditionalFormatting sqref="B32">
    <cfRule type="expression" dxfId="570" priority="134">
      <formula>OR(SUM($F32:$AJ32)&gt;0,SUM($F36:$AJ36)&gt;0)</formula>
    </cfRule>
  </conditionalFormatting>
  <conditionalFormatting sqref="B67 B75 B83 B91 B99 B107 B123 B131 B139">
    <cfRule type="expression" dxfId="569" priority="11">
      <formula>OR(SUM($F67:$AJ67)&gt;0,SUM($F72:$AJ72)&gt;0)</formula>
    </cfRule>
  </conditionalFormatting>
  <conditionalFormatting sqref="B115">
    <cfRule type="expression" dxfId="568" priority="3">
      <formula>OR(SUM($F115:$AJ115)&gt;0,SUM($F120:$AJ120)&gt;0)</formula>
    </cfRule>
  </conditionalFormatting>
  <conditionalFormatting sqref="F147 F150 F154 F157">
    <cfRule type="cellIs" dxfId="567" priority="16" operator="greaterThan">
      <formula>0</formula>
    </cfRule>
  </conditionalFormatting>
  <conditionalFormatting sqref="F2:AJ6 F8:AJ13 F15:AJ20 F22:AJ27 F29:AJ34 F36:AJ41 F43:AJ48 F50:AJ55 F57:AJ62 F64:AJ146">
    <cfRule type="expression" dxfId="566" priority="1">
      <formula>($A3=TODAY()-1)</formula>
    </cfRule>
    <cfRule type="expression" dxfId="565" priority="21">
      <formula>F$2=TODAY()-1</formula>
    </cfRule>
  </conditionalFormatting>
  <conditionalFormatting sqref="F2:AJ146">
    <cfRule type="expression" dxfId="564" priority="5">
      <formula>OR(WEEKDAY(F$2)=7,WEEKDAY(F$2)=1)</formula>
    </cfRule>
  </conditionalFormatting>
  <conditionalFormatting sqref="F5:AJ5 F12:AJ12 F19:AJ19 F26:AJ26 F33:AJ33 F40:AJ40 F47:AJ47 F54:AJ54 F61:AJ61 F68:AJ68 F71:AJ71 F76:AJ76 F79:AJ79 F84:AJ84 F87:AJ87 F92:AJ92 F95:AJ95 F100:AJ100 F103:AJ103 F108:AJ108 F111:AJ111 F116:AJ116 F119:AJ119 F124:AJ124 F127:AJ127 F132:AJ132 F135:AJ135 F140:AJ140 F143:AJ143">
    <cfRule type="cellIs" dxfId="563" priority="20" operator="greaterThan">
      <formula>0</formula>
    </cfRule>
  </conditionalFormatting>
  <conditionalFormatting sqref="F7:AJ7 F14:AJ14 F21:AJ21 F28:AJ28 F35:AJ35 F42:AJ42 F49:AJ49 F56:AJ56 F63:AJ63">
    <cfRule type="expression" dxfId="562" priority="116">
      <formula>(#REF!=TODAY()-1)</formula>
    </cfRule>
    <cfRule type="expression" dxfId="561" priority="117">
      <formula>F$2=TODAY()-1</formula>
    </cfRule>
  </conditionalFormatting>
  <conditionalFormatting sqref="F7:AJ7">
    <cfRule type="cellIs" dxfId="560" priority="18" operator="lessThan">
      <formula>F6*(1-$D$7)</formula>
    </cfRule>
    <cfRule type="cellIs" dxfId="559" priority="19" operator="greaterThan">
      <formula>F6*(1+$D$7)</formula>
    </cfRule>
  </conditionalFormatting>
  <conditionalFormatting sqref="F9:AJ10 F23:AJ23 F30:AJ30 F37:AJ37 F44:AJ44 F51:AJ51 F58:AJ58 F65:AJ65 F73:AJ73 F81:AJ81 F89:AJ89 F97:AJ97 F105:AJ105 F113:AJ113 F121:AJ121 F129:AJ129 F145:AJ145">
    <cfRule type="cellIs" dxfId="558" priority="15" operator="lessThan">
      <formula>F8*(1-$D$9)</formula>
    </cfRule>
    <cfRule type="cellIs" dxfId="557" priority="17" operator="greaterThan">
      <formula>F8*(1+$D$9)</formula>
    </cfRule>
  </conditionalFormatting>
  <conditionalFormatting sqref="F14:AJ14 F21:AJ21 F28:AJ28 F35:AJ35 F42:AJ42 F49:AJ49 F56:AJ56 F63:AJ63 F70:AJ70 F78:AJ78 F86:AJ86 F94:AJ94 F102:AJ102 F110:AJ110 F118:AJ118 F126:AJ126 F134:AJ134 F142:AJ142">
    <cfRule type="cellIs" dxfId="556" priority="13" operator="lessThan">
      <formula>F13*(1-$D$7)</formula>
    </cfRule>
    <cfRule type="cellIs" dxfId="555" priority="14" operator="greaterThan">
      <formula>F13*(1+$D$7)</formula>
    </cfRule>
  </conditionalFormatting>
  <conditionalFormatting sqref="F16:AJ17">
    <cfRule type="cellIs" dxfId="554" priority="7" operator="lessThan">
      <formula>F15*(1-$D$9)</formula>
    </cfRule>
    <cfRule type="cellIs" dxfId="553" priority="8" operator="greaterThan">
      <formula>F15*(1+$D$9)</formula>
    </cfRule>
  </conditionalFormatting>
  <conditionalFormatting sqref="F137:AJ137">
    <cfRule type="cellIs" dxfId="552" priority="10" operator="lessThan">
      <formula>F136*(1-$D$9)</formula>
    </cfRule>
    <cfRule type="cellIs" dxfId="551" priority="12" operator="greaterThan">
      <formula>F136*(1+$D$9)</formula>
    </cfRule>
  </conditionalFormatting>
  <pageMargins left="0.7" right="0.7" top="0.75" bottom="0.75" header="0.3" footer="0.3"/>
  <pageSetup paperSize="8" scale="24" orientation="landscape" horizontalDpi="300" verticalDpi="300" r:id="rId1"/>
  <rowBreaks count="1" manualBreakCount="1">
    <brk id="8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G31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B30" sqref="AB30"/>
    </sheetView>
  </sheetViews>
  <sheetFormatPr defaultColWidth="8.6640625" defaultRowHeight="15"/>
  <cols>
    <col min="1" max="1" width="2.6640625" style="957" customWidth="1"/>
    <col min="2" max="2" width="21.44140625" style="957" bestFit="1" customWidth="1"/>
    <col min="3" max="3" width="7.6640625" style="957" hidden="1" customWidth="1"/>
    <col min="4" max="4" width="9.33203125" style="957" customWidth="1"/>
    <col min="5" max="9" width="7.6640625" style="957" customWidth="1"/>
    <col min="10" max="10" width="10.109375" style="957" customWidth="1"/>
    <col min="11" max="12" width="7.6640625" style="957" customWidth="1"/>
    <col min="13" max="13" width="9.33203125" style="957" customWidth="1"/>
    <col min="14" max="14" width="1.33203125" style="957" customWidth="1"/>
    <col min="15" max="15" width="7.6640625" style="957" hidden="1" customWidth="1"/>
    <col min="16" max="23" width="7.6640625" style="957" customWidth="1"/>
    <col min="24" max="24" width="9.33203125" style="957" customWidth="1"/>
    <col min="25" max="26" width="8.6640625" style="957"/>
    <col min="27" max="27" width="8.6640625" style="957" customWidth="1"/>
    <col min="28" max="29" width="8.6640625" style="957"/>
    <col min="30" max="33" width="6.6640625" style="957" customWidth="1"/>
    <col min="34" max="16384" width="8.6640625" style="957"/>
  </cols>
  <sheetData>
    <row r="2" spans="1:33" ht="15.6" thickBot="1"/>
    <row r="3" spans="1:33" ht="15.6" thickBot="1">
      <c r="D3" s="1679" t="s">
        <v>455</v>
      </c>
      <c r="E3" s="1680"/>
      <c r="F3" s="1680"/>
      <c r="G3" s="1680"/>
      <c r="H3" s="1680"/>
      <c r="I3" s="1680"/>
      <c r="J3" s="1680"/>
      <c r="K3" s="1680"/>
      <c r="L3" s="1681"/>
    </row>
    <row r="4" spans="1:33" ht="15.6" thickBot="1">
      <c r="B4" s="1688" t="s">
        <v>1</v>
      </c>
      <c r="C4" s="963"/>
      <c r="D4" s="963" t="s">
        <v>456</v>
      </c>
      <c r="E4" s="1685" t="s">
        <v>360</v>
      </c>
      <c r="F4" s="1686"/>
      <c r="G4" s="1686"/>
      <c r="H4" s="1686"/>
      <c r="I4" s="1686"/>
      <c r="J4" s="1686"/>
      <c r="K4" s="1686"/>
      <c r="L4" s="1687"/>
      <c r="M4" s="970" t="s">
        <v>360</v>
      </c>
      <c r="N4" s="959"/>
      <c r="O4" s="973"/>
      <c r="P4" s="1685" t="s">
        <v>457</v>
      </c>
      <c r="Q4" s="1686"/>
      <c r="R4" s="1686"/>
      <c r="S4" s="1686"/>
      <c r="T4" s="1686"/>
      <c r="U4" s="1686"/>
      <c r="V4" s="1686"/>
      <c r="W4" s="1687"/>
      <c r="X4" s="970" t="s">
        <v>458</v>
      </c>
      <c r="Y4" s="972"/>
      <c r="Z4" s="958"/>
      <c r="AA4" s="1682" t="s">
        <v>415</v>
      </c>
      <c r="AB4" s="1683"/>
      <c r="AC4" s="1684"/>
      <c r="AD4" s="1060"/>
      <c r="AE4" s="1060" t="s">
        <v>459</v>
      </c>
    </row>
    <row r="5" spans="1:33" ht="15.6" thickBot="1">
      <c r="B5" s="1689"/>
      <c r="C5" s="964" t="s">
        <v>460</v>
      </c>
      <c r="D5" s="964" t="s">
        <v>461</v>
      </c>
      <c r="E5" s="967" t="s">
        <v>4</v>
      </c>
      <c r="F5" s="967" t="s">
        <v>462</v>
      </c>
      <c r="G5" s="967" t="s">
        <v>463</v>
      </c>
      <c r="H5" s="967" t="s">
        <v>464</v>
      </c>
      <c r="I5" s="967" t="s">
        <v>465</v>
      </c>
      <c r="J5" s="967" t="s">
        <v>466</v>
      </c>
      <c r="K5" s="967" t="s">
        <v>467</v>
      </c>
      <c r="L5" s="967" t="s">
        <v>64</v>
      </c>
      <c r="M5" s="971" t="s">
        <v>468</v>
      </c>
      <c r="N5" s="960"/>
      <c r="O5" s="974" t="s">
        <v>460</v>
      </c>
      <c r="P5" s="967" t="s">
        <v>4</v>
      </c>
      <c r="Q5" s="967" t="s">
        <v>462</v>
      </c>
      <c r="R5" s="967" t="s">
        <v>463</v>
      </c>
      <c r="S5" s="967" t="s">
        <v>464</v>
      </c>
      <c r="T5" s="967" t="s">
        <v>465</v>
      </c>
      <c r="U5" s="967" t="s">
        <v>466</v>
      </c>
      <c r="V5" s="967" t="s">
        <v>467</v>
      </c>
      <c r="W5" s="967" t="s">
        <v>64</v>
      </c>
      <c r="X5" s="971" t="s">
        <v>468</v>
      </c>
      <c r="Y5" s="975" t="s">
        <v>469</v>
      </c>
      <c r="Z5" s="971" t="s">
        <v>470</v>
      </c>
      <c r="AA5" s="976" t="s">
        <v>471</v>
      </c>
      <c r="AB5" s="974" t="s">
        <v>7</v>
      </c>
      <c r="AC5" s="974" t="s">
        <v>8</v>
      </c>
      <c r="AD5" s="1060" t="s">
        <v>472</v>
      </c>
      <c r="AE5" s="1060" t="s">
        <v>4</v>
      </c>
      <c r="AF5" s="1060" t="s">
        <v>9</v>
      </c>
      <c r="AG5" s="1060" t="s">
        <v>473</v>
      </c>
    </row>
    <row r="6" spans="1:33" ht="15.6" thickBot="1">
      <c r="A6" s="1640"/>
      <c r="B6" s="1350" t="s">
        <v>370</v>
      </c>
      <c r="C6" s="1128" t="s">
        <v>474</v>
      </c>
      <c r="D6" s="1024"/>
      <c r="E6" s="1065">
        <v>159</v>
      </c>
      <c r="F6" s="1192">
        <v>144</v>
      </c>
      <c r="G6" s="1192">
        <v>0</v>
      </c>
      <c r="H6" s="1193"/>
      <c r="I6" s="969"/>
      <c r="J6" s="969"/>
      <c r="K6" s="1016">
        <v>172</v>
      </c>
      <c r="L6" s="1016">
        <v>0</v>
      </c>
      <c r="M6" s="1422">
        <f t="shared" ref="M6:M21" si="0">SUM(E6:L6)</f>
        <v>475</v>
      </c>
      <c r="O6" s="966" t="s">
        <v>474</v>
      </c>
      <c r="P6" s="1065">
        <f>MLF・ピポット!AL89</f>
        <v>253</v>
      </c>
      <c r="Q6" s="1192">
        <f>MLF・ピポット!AL79</f>
        <v>120</v>
      </c>
      <c r="R6" s="969"/>
      <c r="S6" s="1193"/>
      <c r="T6" s="969"/>
      <c r="U6" s="969"/>
      <c r="V6" s="1016">
        <f>MLF・ピポット!AL63</f>
        <v>384</v>
      </c>
      <c r="W6" s="1016">
        <f>MLF・ピポット!AL58</f>
        <v>0</v>
      </c>
      <c r="X6" s="962">
        <f t="shared" ref="X6:X18" si="1">SUM(P6:W6)</f>
        <v>757</v>
      </c>
      <c r="Y6" s="1021">
        <f>MLF・ピポット!AM56</f>
        <v>456</v>
      </c>
      <c r="Z6" s="1022">
        <f>MLF・ピポット!AM91</f>
        <v>738</v>
      </c>
      <c r="AA6" s="1048">
        <f>管理ﾌｫｰﾏｯﾄ!G5</f>
        <v>1120</v>
      </c>
      <c r="AB6" s="1110">
        <f t="shared" ref="AB6:AB24" si="2">Z6</f>
        <v>738</v>
      </c>
      <c r="AC6" s="1110">
        <f t="shared" ref="AC6:AC12" si="3">AB6-AA6</f>
        <v>-382</v>
      </c>
      <c r="AD6" s="1061">
        <v>24</v>
      </c>
      <c r="AE6" s="957">
        <f t="shared" ref="AE6:AE26" si="4">ROUNDUP(P6/AD6,0)</f>
        <v>11</v>
      </c>
      <c r="AF6" s="957">
        <f t="shared" ref="AF6:AF26" si="5">ROUNDUP(SUM(V6:W6)/AD6,0)</f>
        <v>16</v>
      </c>
      <c r="AG6" s="957">
        <f t="shared" ref="AG6:AG20" si="6">ROUNDUP(SUM(Q6:U6)/AD6,0)</f>
        <v>5</v>
      </c>
    </row>
    <row r="7" spans="1:33" ht="15.6" thickBot="1">
      <c r="A7" s="1640"/>
      <c r="B7" s="1112" t="s">
        <v>475</v>
      </c>
      <c r="C7" s="965" t="s">
        <v>476</v>
      </c>
      <c r="D7" s="1023"/>
      <c r="E7" s="1228">
        <v>116</v>
      </c>
      <c r="F7" s="968"/>
      <c r="G7" s="1015">
        <v>200</v>
      </c>
      <c r="H7" s="1214"/>
      <c r="I7" s="968"/>
      <c r="J7" s="968"/>
      <c r="K7" s="1015">
        <v>63</v>
      </c>
      <c r="L7" s="1015">
        <v>0</v>
      </c>
      <c r="M7" s="1493">
        <f t="shared" si="0"/>
        <v>379</v>
      </c>
      <c r="O7" s="965" t="s">
        <v>476</v>
      </c>
      <c r="P7" s="1228">
        <f>MLF・ピポット!AL129</f>
        <v>0</v>
      </c>
      <c r="Q7" s="968"/>
      <c r="R7" s="1015">
        <f>MLF・ピポット!AK114</f>
        <v>5</v>
      </c>
      <c r="S7" s="1214"/>
      <c r="T7" s="968"/>
      <c r="U7" s="968"/>
      <c r="V7" s="1015">
        <f>MLF・ピポット!AL106</f>
        <v>22</v>
      </c>
      <c r="W7" s="1015">
        <f>MLF・ピポット!AL101</f>
        <v>0</v>
      </c>
      <c r="X7" s="961">
        <f t="shared" si="1"/>
        <v>27</v>
      </c>
      <c r="Y7" s="1019">
        <f>MLF・ピポット!AM99</f>
        <v>920</v>
      </c>
      <c r="Z7" s="1020">
        <f>MLF・ピポット!AM131</f>
        <v>515</v>
      </c>
      <c r="AA7" s="1111">
        <f>管理ﾌｫｰﾏｯﾄ!G6</f>
        <v>400</v>
      </c>
      <c r="AB7" s="1110">
        <f t="shared" si="2"/>
        <v>515</v>
      </c>
      <c r="AC7" s="1110">
        <f t="shared" si="3"/>
        <v>115</v>
      </c>
      <c r="AD7" s="1061">
        <v>20</v>
      </c>
      <c r="AE7" s="957">
        <f t="shared" si="4"/>
        <v>0</v>
      </c>
      <c r="AF7" s="957">
        <f t="shared" si="5"/>
        <v>2</v>
      </c>
      <c r="AG7" s="957">
        <f t="shared" si="6"/>
        <v>1</v>
      </c>
    </row>
    <row r="8" spans="1:33" ht="15.6" thickBot="1">
      <c r="B8" s="1259"/>
      <c r="C8" s="963" t="s">
        <v>476</v>
      </c>
      <c r="D8" s="1113"/>
      <c r="E8" s="1225">
        <v>0</v>
      </c>
      <c r="F8" s="1115">
        <v>0</v>
      </c>
      <c r="G8" s="1116"/>
      <c r="H8" s="1116"/>
      <c r="I8" s="1116"/>
      <c r="J8" s="1116"/>
      <c r="K8" s="1115">
        <v>0</v>
      </c>
      <c r="L8" s="1115">
        <v>0</v>
      </c>
      <c r="M8" s="1494">
        <f t="shared" si="0"/>
        <v>0</v>
      </c>
      <c r="O8" s="963" t="s">
        <v>476</v>
      </c>
      <c r="P8" s="1225">
        <f>MGE!AL33</f>
        <v>0</v>
      </c>
      <c r="Q8" s="1115">
        <f>MGE!AL23</f>
        <v>0</v>
      </c>
      <c r="R8" s="1116"/>
      <c r="S8" s="1116"/>
      <c r="T8" s="1116"/>
      <c r="U8" s="1116"/>
      <c r="V8" s="1115">
        <f>MGE!AL15</f>
        <v>0</v>
      </c>
      <c r="W8" s="1115">
        <f>MGE!AL10</f>
        <v>0</v>
      </c>
      <c r="X8" s="1114">
        <f t="shared" si="1"/>
        <v>0</v>
      </c>
      <c r="Y8" s="1117">
        <f>MGE!AM8</f>
        <v>0</v>
      </c>
      <c r="Z8" s="1118">
        <f>MGE!AM35</f>
        <v>0</v>
      </c>
      <c r="AA8" s="1111">
        <f>管理ﾌｫｰﾏｯﾄ!G7</f>
        <v>0</v>
      </c>
      <c r="AB8" s="1110">
        <f t="shared" si="2"/>
        <v>0</v>
      </c>
      <c r="AC8" s="1110">
        <f t="shared" si="3"/>
        <v>0</v>
      </c>
      <c r="AD8" s="1061"/>
      <c r="AE8" s="957" t="e">
        <f t="shared" si="4"/>
        <v>#DIV/0!</v>
      </c>
      <c r="AF8" s="957" t="e">
        <f t="shared" si="5"/>
        <v>#DIV/0!</v>
      </c>
      <c r="AG8" s="957" t="e">
        <f t="shared" si="6"/>
        <v>#DIV/0!</v>
      </c>
    </row>
    <row r="9" spans="1:33" ht="15.6" thickBot="1">
      <c r="B9" s="1260" t="s">
        <v>315</v>
      </c>
      <c r="C9" s="1129" t="s">
        <v>474</v>
      </c>
      <c r="D9" s="1120"/>
      <c r="E9" s="1229">
        <v>118</v>
      </c>
      <c r="F9" s="1063"/>
      <c r="G9" s="1063"/>
      <c r="H9" s="1063"/>
      <c r="I9" s="1340">
        <v>160</v>
      </c>
      <c r="J9" s="1063"/>
      <c r="K9" s="1052">
        <v>277</v>
      </c>
      <c r="L9" s="1052">
        <v>0</v>
      </c>
      <c r="M9" s="1495">
        <f t="shared" si="0"/>
        <v>555</v>
      </c>
      <c r="N9" s="1122"/>
      <c r="O9" s="1119" t="s">
        <v>474</v>
      </c>
      <c r="P9" s="1229">
        <f>MLM_HP・SWA!AL68</f>
        <v>137</v>
      </c>
      <c r="Q9" s="1063"/>
      <c r="R9" s="1063"/>
      <c r="S9" s="1063"/>
      <c r="T9" s="1340">
        <f>MLM_HP・SWA!AL58</f>
        <v>182</v>
      </c>
      <c r="U9" s="1063"/>
      <c r="V9" s="1052">
        <f>MLM_HP・SWA!AL50</f>
        <v>496</v>
      </c>
      <c r="W9" s="1052">
        <f>MLM_HP・SWA!AL45</f>
        <v>0</v>
      </c>
      <c r="X9" s="1121">
        <f t="shared" si="1"/>
        <v>815</v>
      </c>
      <c r="Y9" s="1123">
        <f>MLM_HP・SWA!AM43</f>
        <v>110</v>
      </c>
      <c r="Z9" s="1124">
        <f>MLM_HP・SWA!AM70</f>
        <v>370</v>
      </c>
      <c r="AA9" s="1125">
        <f>管理ﾌｫｰﾏｯﾄ!G48</f>
        <v>250</v>
      </c>
      <c r="AB9" s="1110">
        <f t="shared" si="2"/>
        <v>370</v>
      </c>
      <c r="AC9" s="1110">
        <f t="shared" si="3"/>
        <v>120</v>
      </c>
      <c r="AD9" s="1061">
        <v>22</v>
      </c>
      <c r="AE9" s="957">
        <f t="shared" si="4"/>
        <v>7</v>
      </c>
      <c r="AF9" s="957">
        <f t="shared" si="5"/>
        <v>23</v>
      </c>
      <c r="AG9" s="957">
        <f t="shared" si="6"/>
        <v>9</v>
      </c>
    </row>
    <row r="10" spans="1:33" ht="15.6" thickBot="1">
      <c r="B10" s="1261"/>
      <c r="C10" s="1128" t="s">
        <v>474</v>
      </c>
      <c r="D10" s="1024"/>
      <c r="E10" s="1230"/>
      <c r="F10" s="969"/>
      <c r="G10" s="1016">
        <v>0</v>
      </c>
      <c r="H10" s="969"/>
      <c r="I10" s="969"/>
      <c r="J10" s="969"/>
      <c r="K10" s="1016">
        <v>0</v>
      </c>
      <c r="L10" s="1016">
        <v>0</v>
      </c>
      <c r="M10" s="1492">
        <f t="shared" si="0"/>
        <v>0</v>
      </c>
      <c r="O10" s="966" t="s">
        <v>474</v>
      </c>
      <c r="P10" s="1230"/>
      <c r="Q10" s="969"/>
      <c r="R10" s="1016">
        <f>MLM_HP・SWA!AL93</f>
        <v>0</v>
      </c>
      <c r="S10" s="969"/>
      <c r="T10" s="969"/>
      <c r="U10" s="969"/>
      <c r="V10" s="1016">
        <f>MLM_HP・SWA!AL85</f>
        <v>0</v>
      </c>
      <c r="W10" s="1016">
        <f>MLM_HP・SWA!AL80</f>
        <v>0</v>
      </c>
      <c r="X10" s="962">
        <f t="shared" si="1"/>
        <v>0</v>
      </c>
      <c r="Y10" s="1021">
        <f>MLM_HP・SWA!AM78</f>
        <v>0</v>
      </c>
      <c r="Z10" s="1022"/>
      <c r="AA10" s="1048">
        <f>管理ﾌｫｰﾏｯﾄ!G12</f>
        <v>0</v>
      </c>
      <c r="AB10" s="1110">
        <f t="shared" si="2"/>
        <v>0</v>
      </c>
      <c r="AC10" s="1110">
        <f t="shared" si="3"/>
        <v>0</v>
      </c>
      <c r="AD10" s="1061"/>
      <c r="AE10" s="957" t="e">
        <f t="shared" si="4"/>
        <v>#DIV/0!</v>
      </c>
      <c r="AF10" s="957" t="e">
        <f t="shared" si="5"/>
        <v>#DIV/0!</v>
      </c>
      <c r="AG10" s="957" t="e">
        <f t="shared" si="6"/>
        <v>#DIV/0!</v>
      </c>
    </row>
    <row r="11" spans="1:33" ht="15.6" thickBot="1">
      <c r="B11" s="1261" t="s">
        <v>314</v>
      </c>
      <c r="C11" s="1128" t="s">
        <v>474</v>
      </c>
      <c r="D11" s="1024"/>
      <c r="E11" s="1230">
        <v>8</v>
      </c>
      <c r="F11" s="969"/>
      <c r="G11" s="969"/>
      <c r="H11" s="969"/>
      <c r="I11" s="1192">
        <v>0</v>
      </c>
      <c r="J11" s="969"/>
      <c r="K11" s="1016">
        <v>619</v>
      </c>
      <c r="L11" s="1016">
        <v>0</v>
      </c>
      <c r="M11" s="1492">
        <f t="shared" si="0"/>
        <v>627</v>
      </c>
      <c r="O11" s="966" t="s">
        <v>474</v>
      </c>
      <c r="P11" s="1230">
        <f>MLM_HP・SWA!AL33</f>
        <v>167</v>
      </c>
      <c r="Q11" s="969"/>
      <c r="R11" s="969"/>
      <c r="S11" s="969"/>
      <c r="T11" s="1192">
        <f>MLM_HP・SWA!AL23</f>
        <v>0</v>
      </c>
      <c r="U11" s="969"/>
      <c r="V11" s="1016">
        <f>MLM_HP・SWA!AL15</f>
        <v>403</v>
      </c>
      <c r="W11" s="1016">
        <f>MLM_HP・SWA!AL10</f>
        <v>0</v>
      </c>
      <c r="X11" s="962">
        <f t="shared" si="1"/>
        <v>570</v>
      </c>
      <c r="Y11" s="1021">
        <f>MLM_HP・SWA!AM8</f>
        <v>216</v>
      </c>
      <c r="Z11" s="1022">
        <f>MLM_HP・SWA!AM35</f>
        <v>159</v>
      </c>
      <c r="AA11" s="1127">
        <f>管理ﾌｫｰﾏｯﾄ!G47</f>
        <v>200</v>
      </c>
      <c r="AB11" s="1110">
        <f t="shared" si="2"/>
        <v>159</v>
      </c>
      <c r="AC11" s="1110">
        <f t="shared" si="3"/>
        <v>-41</v>
      </c>
      <c r="AD11" s="1061">
        <v>36</v>
      </c>
      <c r="AE11" s="957">
        <f t="shared" si="4"/>
        <v>5</v>
      </c>
      <c r="AF11" s="957">
        <f t="shared" si="5"/>
        <v>12</v>
      </c>
      <c r="AG11" s="957">
        <f t="shared" si="6"/>
        <v>0</v>
      </c>
    </row>
    <row r="12" spans="1:33" ht="15.6" thickBot="1">
      <c r="B12" s="1261"/>
      <c r="C12" s="966" t="s">
        <v>476</v>
      </c>
      <c r="D12" s="1024"/>
      <c r="E12" s="1230">
        <v>0</v>
      </c>
      <c r="F12" s="969"/>
      <c r="G12" s="1016">
        <v>0</v>
      </c>
      <c r="H12" s="969"/>
      <c r="I12" s="969"/>
      <c r="J12" s="969"/>
      <c r="K12" s="1016">
        <v>0</v>
      </c>
      <c r="L12" s="1016">
        <v>0</v>
      </c>
      <c r="M12" s="1492">
        <f t="shared" si="0"/>
        <v>0</v>
      </c>
      <c r="O12" s="966" t="s">
        <v>474</v>
      </c>
      <c r="P12" s="1230">
        <f>MLM_HP・SWA!AL138</f>
        <v>0</v>
      </c>
      <c r="Q12" s="969"/>
      <c r="R12" s="1016">
        <f>MLM_HP・SWA!AL128</f>
        <v>0</v>
      </c>
      <c r="S12" s="969"/>
      <c r="T12" s="969"/>
      <c r="U12" s="969"/>
      <c r="V12" s="1016">
        <f>MLM_HP・SWA!AL120</f>
        <v>0</v>
      </c>
      <c r="W12" s="1016">
        <f>MLM_HP・SWA!AL115</f>
        <v>0</v>
      </c>
      <c r="X12" s="962">
        <f t="shared" si="1"/>
        <v>0</v>
      </c>
      <c r="Y12" s="1021">
        <f>MLM_HP・SWA!AM113</f>
        <v>0</v>
      </c>
      <c r="Z12" s="1022">
        <f>MLM_HP・SWA!AM140</f>
        <v>0</v>
      </c>
      <c r="AA12" s="1125">
        <f>管理ﾌｫｰﾏｯﾄ!G8</f>
        <v>0</v>
      </c>
      <c r="AB12" s="1110">
        <f t="shared" si="2"/>
        <v>0</v>
      </c>
      <c r="AC12" s="1110">
        <f t="shared" si="3"/>
        <v>0</v>
      </c>
      <c r="AD12" s="1061"/>
      <c r="AE12" s="957" t="e">
        <f t="shared" si="4"/>
        <v>#DIV/0!</v>
      </c>
      <c r="AF12" s="957" t="e">
        <f t="shared" si="5"/>
        <v>#DIV/0!</v>
      </c>
      <c r="AG12" s="957" t="e">
        <f t="shared" si="6"/>
        <v>#DIV/0!</v>
      </c>
    </row>
    <row r="13" spans="1:33" ht="15.6" thickBot="1">
      <c r="B13" s="1049" t="s">
        <v>477</v>
      </c>
      <c r="C13" s="1128" t="s">
        <v>474</v>
      </c>
      <c r="D13" s="1024"/>
      <c r="E13" s="1231">
        <v>1203</v>
      </c>
      <c r="F13" s="1192">
        <v>108</v>
      </c>
      <c r="G13" s="969"/>
      <c r="H13" s="1193"/>
      <c r="I13" s="969"/>
      <c r="J13" s="1193"/>
      <c r="K13" s="1016">
        <v>101</v>
      </c>
      <c r="L13" s="1016">
        <v>216</v>
      </c>
      <c r="M13" s="1422">
        <f t="shared" si="0"/>
        <v>1628</v>
      </c>
      <c r="O13" s="966" t="s">
        <v>474</v>
      </c>
      <c r="P13" s="1231">
        <f>MKC②!AL39</f>
        <v>429</v>
      </c>
      <c r="Q13" s="1192">
        <f>MKC②!AL29</f>
        <v>216</v>
      </c>
      <c r="R13" s="969"/>
      <c r="S13" s="1193"/>
      <c r="T13" s="969"/>
      <c r="U13" s="1193"/>
      <c r="V13" s="1016">
        <f>MKC②!AL15</f>
        <v>317</v>
      </c>
      <c r="W13" s="1016">
        <f>MKC②!AL10</f>
        <v>216</v>
      </c>
      <c r="X13" s="962">
        <f t="shared" si="1"/>
        <v>1178</v>
      </c>
      <c r="Y13" s="1021">
        <f>MKC②!AM8</f>
        <v>432</v>
      </c>
      <c r="Z13" s="1022">
        <f>MKC②!AM41</f>
        <v>-18</v>
      </c>
      <c r="AA13" s="1048">
        <f>管理ﾌｫｰﾏｯﾄ!G33</f>
        <v>0</v>
      </c>
      <c r="AB13" s="1110">
        <f t="shared" si="2"/>
        <v>-18</v>
      </c>
      <c r="AC13" s="1110">
        <f t="shared" ref="AC13:AC22" si="7">AB13-AA13</f>
        <v>-18</v>
      </c>
      <c r="AD13" s="1061">
        <v>108</v>
      </c>
      <c r="AE13" s="957">
        <f t="shared" si="4"/>
        <v>4</v>
      </c>
      <c r="AF13" s="957">
        <f t="shared" si="5"/>
        <v>5</v>
      </c>
      <c r="AG13" s="957">
        <f t="shared" si="6"/>
        <v>2</v>
      </c>
    </row>
    <row r="14" spans="1:33" ht="15.6" thickBot="1">
      <c r="B14" s="1049" t="s">
        <v>478</v>
      </c>
      <c r="C14" s="1128" t="s">
        <v>474</v>
      </c>
      <c r="D14" s="1024"/>
      <c r="E14" s="1231">
        <v>1087</v>
      </c>
      <c r="F14" s="1192">
        <v>108</v>
      </c>
      <c r="G14" s="969"/>
      <c r="H14" s="1193"/>
      <c r="I14" s="969"/>
      <c r="J14" s="1193"/>
      <c r="K14" s="1016">
        <v>203</v>
      </c>
      <c r="L14" s="1016">
        <v>108</v>
      </c>
      <c r="M14" s="1422">
        <f t="shared" si="0"/>
        <v>1506</v>
      </c>
      <c r="O14" s="966" t="s">
        <v>474</v>
      </c>
      <c r="P14" s="1231">
        <f>MKC②!AL80</f>
        <v>322</v>
      </c>
      <c r="Q14" s="1192">
        <f>MKC②!AL70</f>
        <v>215</v>
      </c>
      <c r="R14" s="969"/>
      <c r="S14" s="1193"/>
      <c r="T14" s="969"/>
      <c r="U14" s="1193"/>
      <c r="V14" s="1016">
        <f>MKC②!AL56</f>
        <v>291</v>
      </c>
      <c r="W14" s="1016">
        <f>MKC②!AL51</f>
        <v>216</v>
      </c>
      <c r="X14" s="962">
        <f t="shared" si="1"/>
        <v>1044</v>
      </c>
      <c r="Y14" s="1021">
        <f>MKC②!AM49</f>
        <v>432</v>
      </c>
      <c r="Z14" s="1022">
        <f>MKC②!AM82</f>
        <v>-30</v>
      </c>
      <c r="AA14" s="1048">
        <f>管理ﾌｫｰﾏｯﾄ!G34</f>
        <v>0</v>
      </c>
      <c r="AB14" s="1110">
        <f>Z14</f>
        <v>-30</v>
      </c>
      <c r="AC14" s="1110">
        <f t="shared" si="7"/>
        <v>-30</v>
      </c>
      <c r="AD14" s="1061">
        <v>108</v>
      </c>
      <c r="AE14" s="957">
        <f t="shared" si="4"/>
        <v>3</v>
      </c>
      <c r="AF14" s="957">
        <f t="shared" si="5"/>
        <v>5</v>
      </c>
      <c r="AG14" s="957">
        <f t="shared" si="6"/>
        <v>2</v>
      </c>
    </row>
    <row r="15" spans="1:33" ht="15.6" thickBot="1">
      <c r="B15" s="1049" t="s">
        <v>479</v>
      </c>
      <c r="C15" s="1128" t="s">
        <v>474</v>
      </c>
      <c r="D15" s="1024"/>
      <c r="E15" s="1231">
        <v>34</v>
      </c>
      <c r="F15" s="1016">
        <v>201</v>
      </c>
      <c r="G15" s="969"/>
      <c r="H15" s="969"/>
      <c r="I15" s="969"/>
      <c r="J15" s="969"/>
      <c r="K15" s="1016">
        <v>115</v>
      </c>
      <c r="L15" s="1016">
        <v>0</v>
      </c>
      <c r="M15" s="1422">
        <f t="shared" si="0"/>
        <v>350</v>
      </c>
      <c r="O15" s="966" t="s">
        <v>474</v>
      </c>
      <c r="P15" s="1231">
        <f>MKC①!AL116</f>
        <v>554</v>
      </c>
      <c r="Q15" s="1016">
        <f>MKC①!AL106</f>
        <v>375</v>
      </c>
      <c r="R15" s="969"/>
      <c r="S15" s="969"/>
      <c r="T15" s="969"/>
      <c r="U15" s="969"/>
      <c r="V15" s="1016">
        <f>MKC①!AL98</f>
        <v>348</v>
      </c>
      <c r="W15" s="1016">
        <f>MKC①!AL93</f>
        <v>0</v>
      </c>
      <c r="X15" s="962">
        <f t="shared" si="1"/>
        <v>1277</v>
      </c>
      <c r="Y15" s="1021">
        <f>MKC①!AM91</f>
        <v>396</v>
      </c>
      <c r="Z15" s="1022">
        <f>MKC①!AM118</f>
        <v>1323</v>
      </c>
      <c r="AA15" s="1048">
        <f>管理ﾌｫｰﾏｯﾄ!G35</f>
        <v>1350</v>
      </c>
      <c r="AB15" s="1110">
        <f t="shared" si="2"/>
        <v>1323</v>
      </c>
      <c r="AC15" s="1110">
        <f>AB15-AA15</f>
        <v>-27</v>
      </c>
      <c r="AD15" s="1061">
        <v>18</v>
      </c>
      <c r="AE15" s="957">
        <f t="shared" si="4"/>
        <v>31</v>
      </c>
      <c r="AF15" s="957">
        <f t="shared" si="5"/>
        <v>20</v>
      </c>
      <c r="AG15" s="957">
        <f t="shared" si="6"/>
        <v>21</v>
      </c>
    </row>
    <row r="16" spans="1:33" ht="15.6" thickBot="1">
      <c r="B16" s="1049" t="s">
        <v>480</v>
      </c>
      <c r="C16" s="1128" t="s">
        <v>474</v>
      </c>
      <c r="D16" s="1024"/>
      <c r="E16" s="1231">
        <v>0</v>
      </c>
      <c r="F16" s="1016">
        <v>228</v>
      </c>
      <c r="G16" s="1016">
        <v>96</v>
      </c>
      <c r="H16" s="969"/>
      <c r="I16" s="969"/>
      <c r="J16" s="969"/>
      <c r="K16" s="1016">
        <v>67</v>
      </c>
      <c r="L16" s="1016">
        <v>12</v>
      </c>
      <c r="M16" s="1422">
        <f t="shared" si="0"/>
        <v>403</v>
      </c>
      <c r="O16" s="966" t="s">
        <v>474</v>
      </c>
      <c r="P16" s="1231">
        <f>MKC①!AL38</f>
        <v>335</v>
      </c>
      <c r="Q16" s="1016">
        <f>MKC①!AL28</f>
        <v>180</v>
      </c>
      <c r="R16" s="1016">
        <f>MKC①!AL23</f>
        <v>96</v>
      </c>
      <c r="S16" s="969"/>
      <c r="T16" s="969"/>
      <c r="U16" s="969"/>
      <c r="V16" s="1016">
        <f>MKC①!AL15</f>
        <v>31</v>
      </c>
      <c r="W16" s="1016">
        <f>MKC①!AL10</f>
        <v>180</v>
      </c>
      <c r="X16" s="962">
        <f t="shared" si="1"/>
        <v>822</v>
      </c>
      <c r="Y16" s="1021">
        <f>MKC①!AM8</f>
        <v>372</v>
      </c>
      <c r="Z16" s="1022">
        <f>MKC①!AM40</f>
        <v>791</v>
      </c>
      <c r="AA16" s="1048">
        <f>管理ﾌｫｰﾏｯﾄ!G36</f>
        <v>500</v>
      </c>
      <c r="AB16" s="1110">
        <f t="shared" si="2"/>
        <v>791</v>
      </c>
      <c r="AC16" s="1110">
        <f t="shared" si="7"/>
        <v>291</v>
      </c>
      <c r="AD16" s="1061">
        <v>14</v>
      </c>
      <c r="AE16" s="957">
        <f t="shared" si="4"/>
        <v>24</v>
      </c>
      <c r="AF16" s="957">
        <f t="shared" si="5"/>
        <v>16</v>
      </c>
      <c r="AG16" s="957">
        <f t="shared" si="6"/>
        <v>20</v>
      </c>
    </row>
    <row r="17" spans="1:33" ht="15.6" thickBot="1">
      <c r="B17" s="1049" t="s">
        <v>481</v>
      </c>
      <c r="C17" s="1128" t="s">
        <v>474</v>
      </c>
      <c r="D17" s="1024"/>
      <c r="E17" s="1231">
        <v>293</v>
      </c>
      <c r="F17" s="969"/>
      <c r="G17" s="1016">
        <v>320</v>
      </c>
      <c r="H17" s="969"/>
      <c r="I17" s="969"/>
      <c r="J17" s="969"/>
      <c r="K17" s="1016">
        <v>146</v>
      </c>
      <c r="L17" s="1016">
        <v>0</v>
      </c>
      <c r="M17" s="1422">
        <f t="shared" si="0"/>
        <v>759</v>
      </c>
      <c r="O17" s="966" t="s">
        <v>474</v>
      </c>
      <c r="P17" s="1231">
        <f>MKC①!AL81</f>
        <v>0</v>
      </c>
      <c r="Q17" s="969"/>
      <c r="R17" s="1016">
        <f>MKC①!AL63</f>
        <v>230</v>
      </c>
      <c r="S17" s="969"/>
      <c r="T17" s="969"/>
      <c r="U17" s="969"/>
      <c r="V17" s="1016">
        <f>MKC①!AL55</f>
        <v>123</v>
      </c>
      <c r="W17" s="1016">
        <f>MKC①!AL50</f>
        <v>0</v>
      </c>
      <c r="X17" s="962">
        <f t="shared" si="1"/>
        <v>353</v>
      </c>
      <c r="Y17" s="1021">
        <f>MKC①!AM48</f>
        <v>1344</v>
      </c>
      <c r="Z17" s="1022">
        <f>MKC①!AM83</f>
        <v>832</v>
      </c>
      <c r="AA17" s="1048">
        <f>管理ﾌｫｰﾏｯﾄ!G37</f>
        <v>1050</v>
      </c>
      <c r="AB17" s="1110">
        <f t="shared" si="2"/>
        <v>832</v>
      </c>
      <c r="AC17" s="1110">
        <f t="shared" si="7"/>
        <v>-218</v>
      </c>
      <c r="AD17" s="1061">
        <v>32</v>
      </c>
      <c r="AE17" s="957">
        <f t="shared" si="4"/>
        <v>0</v>
      </c>
      <c r="AF17" s="957">
        <f t="shared" si="5"/>
        <v>4</v>
      </c>
      <c r="AG17" s="957">
        <f t="shared" si="6"/>
        <v>8</v>
      </c>
    </row>
    <row r="18" spans="1:33" ht="15.6" thickBot="1">
      <c r="B18" s="1049" t="s">
        <v>482</v>
      </c>
      <c r="C18" s="1128" t="s">
        <v>474</v>
      </c>
      <c r="D18" s="1024"/>
      <c r="E18" s="1230">
        <v>0</v>
      </c>
      <c r="F18" s="1016">
        <v>96</v>
      </c>
      <c r="G18" s="969"/>
      <c r="H18" s="969"/>
      <c r="I18" s="969"/>
      <c r="J18" s="969"/>
      <c r="K18" s="1016">
        <v>131</v>
      </c>
      <c r="L18" s="1016">
        <v>312</v>
      </c>
      <c r="M18" s="1422">
        <f t="shared" si="0"/>
        <v>539</v>
      </c>
      <c r="O18" s="966" t="s">
        <v>474</v>
      </c>
      <c r="P18" s="1230">
        <f>MKC②!AL115</f>
        <v>360</v>
      </c>
      <c r="Q18" s="1016">
        <f>MKC②!AL105</f>
        <v>48</v>
      </c>
      <c r="R18" s="969"/>
      <c r="S18" s="969"/>
      <c r="T18" s="969"/>
      <c r="U18" s="969"/>
      <c r="V18" s="1016">
        <f>MKC②!AL97</f>
        <v>298</v>
      </c>
      <c r="W18" s="1016">
        <f>MKC②!AL92</f>
        <v>216</v>
      </c>
      <c r="X18" s="962">
        <f t="shared" si="1"/>
        <v>922</v>
      </c>
      <c r="Y18" s="1021">
        <f>MKC②!AM90</f>
        <v>408</v>
      </c>
      <c r="Z18" s="1022">
        <f>MKC②!AM117</f>
        <v>791</v>
      </c>
      <c r="AA18" s="1048">
        <f>管理ﾌｫｰﾏｯﾄ!G38</f>
        <v>950</v>
      </c>
      <c r="AB18" s="1110">
        <f t="shared" si="2"/>
        <v>791</v>
      </c>
      <c r="AC18" s="1110">
        <f t="shared" si="7"/>
        <v>-159</v>
      </c>
      <c r="AD18" s="1061">
        <v>24</v>
      </c>
      <c r="AE18" s="957">
        <f t="shared" si="4"/>
        <v>15</v>
      </c>
      <c r="AF18" s="957">
        <f t="shared" si="5"/>
        <v>22</v>
      </c>
      <c r="AG18" s="957">
        <f t="shared" si="6"/>
        <v>2</v>
      </c>
    </row>
    <row r="19" spans="1:33" ht="15.6" thickBot="1">
      <c r="B19" s="1049" t="s">
        <v>382</v>
      </c>
      <c r="C19" s="1128" t="s">
        <v>474</v>
      </c>
      <c r="D19" s="1024"/>
      <c r="E19" s="1230">
        <v>0</v>
      </c>
      <c r="F19" s="969"/>
      <c r="G19" s="969"/>
      <c r="H19" s="969"/>
      <c r="I19" s="1016">
        <v>0</v>
      </c>
      <c r="J19" s="969"/>
      <c r="K19" s="1016">
        <v>140</v>
      </c>
      <c r="L19" s="1016">
        <v>0</v>
      </c>
      <c r="M19" s="1492">
        <f t="shared" si="0"/>
        <v>140</v>
      </c>
      <c r="O19" s="966" t="s">
        <v>474</v>
      </c>
      <c r="P19" s="1230">
        <f>MKJ・MLC・MLL!AL41</f>
        <v>0</v>
      </c>
      <c r="Q19" s="969"/>
      <c r="R19" s="969"/>
      <c r="S19" s="969"/>
      <c r="T19" s="1016">
        <f>MKJ・MLC・MLL!AL31</f>
        <v>0</v>
      </c>
      <c r="U19" s="969"/>
      <c r="V19" s="1016">
        <f>MKJ・MLC・MLL!AL15</f>
        <v>140</v>
      </c>
      <c r="W19" s="1016">
        <f>MKJ・MLC・MLL!AL10</f>
        <v>0</v>
      </c>
      <c r="X19" s="962">
        <f>SUM(P19:W19)</f>
        <v>140</v>
      </c>
      <c r="Y19" s="1021">
        <f>MKJ・MLC・MLL!AM8</f>
        <v>0</v>
      </c>
      <c r="Z19" s="1022">
        <f>MKJ・MLC・MLL!AM43</f>
        <v>0</v>
      </c>
      <c r="AA19" s="1048">
        <f>管理ﾌｫｰﾏｯﾄ!G39</f>
        <v>0</v>
      </c>
      <c r="AB19" s="1110">
        <f t="shared" si="2"/>
        <v>0</v>
      </c>
      <c r="AC19" s="1110">
        <f t="shared" si="7"/>
        <v>0</v>
      </c>
      <c r="AD19" s="1061">
        <v>21</v>
      </c>
      <c r="AE19" s="957">
        <f t="shared" si="4"/>
        <v>0</v>
      </c>
      <c r="AF19" s="957">
        <f t="shared" si="5"/>
        <v>7</v>
      </c>
      <c r="AG19" s="957">
        <f t="shared" si="6"/>
        <v>0</v>
      </c>
    </row>
    <row r="20" spans="1:33" ht="15.6" thickBot="1">
      <c r="B20" s="1049" t="s">
        <v>483</v>
      </c>
      <c r="C20" s="1128" t="s">
        <v>474</v>
      </c>
      <c r="D20" s="1024"/>
      <c r="E20" s="1231">
        <v>0</v>
      </c>
      <c r="F20" s="969"/>
      <c r="G20" s="1016"/>
      <c r="H20" s="969"/>
      <c r="I20" s="969"/>
      <c r="J20" s="969"/>
      <c r="K20" s="1016">
        <v>0</v>
      </c>
      <c r="L20" s="1016">
        <v>0</v>
      </c>
      <c r="M20" s="1492">
        <f t="shared" si="0"/>
        <v>0</v>
      </c>
      <c r="O20" s="966" t="s">
        <v>474</v>
      </c>
      <c r="P20" s="1231">
        <f>MKR!AL108</f>
        <v>0</v>
      </c>
      <c r="Q20" s="969"/>
      <c r="R20" s="1016"/>
      <c r="S20" s="969"/>
      <c r="T20" s="969"/>
      <c r="U20" s="969"/>
      <c r="V20" s="1016">
        <v>0</v>
      </c>
      <c r="W20" s="1016">
        <v>0</v>
      </c>
      <c r="X20" s="962">
        <f>SUM(P20:W20)</f>
        <v>0</v>
      </c>
      <c r="Y20" s="1021">
        <v>0</v>
      </c>
      <c r="Z20" s="1022">
        <v>0</v>
      </c>
      <c r="AA20" s="1048">
        <f>管理ﾌｫｰﾏｯﾄ!G40</f>
        <v>0</v>
      </c>
      <c r="AB20" s="1110">
        <f t="shared" si="2"/>
        <v>0</v>
      </c>
      <c r="AC20" s="1110">
        <f t="shared" si="7"/>
        <v>0</v>
      </c>
      <c r="AD20" s="1061">
        <v>24</v>
      </c>
      <c r="AE20" s="957">
        <f t="shared" si="4"/>
        <v>0</v>
      </c>
      <c r="AF20" s="957">
        <f t="shared" si="5"/>
        <v>0</v>
      </c>
      <c r="AG20" s="957">
        <f t="shared" si="6"/>
        <v>0</v>
      </c>
    </row>
    <row r="21" spans="1:33" ht="15.6" thickBot="1">
      <c r="B21" s="1049" t="s">
        <v>484</v>
      </c>
      <c r="C21" s="1128"/>
      <c r="D21" s="1024"/>
      <c r="E21" s="1231"/>
      <c r="F21" s="969"/>
      <c r="G21" s="1052"/>
      <c r="H21" s="969"/>
      <c r="I21" s="969"/>
      <c r="J21" s="969"/>
      <c r="K21" s="1016"/>
      <c r="L21" s="1016"/>
      <c r="M21" s="1492">
        <f t="shared" si="0"/>
        <v>0</v>
      </c>
      <c r="O21" s="966"/>
      <c r="P21" s="1231"/>
      <c r="Q21" s="969"/>
      <c r="R21" s="1052"/>
      <c r="S21" s="969"/>
      <c r="T21" s="969"/>
      <c r="U21" s="969"/>
      <c r="V21" s="1016"/>
      <c r="W21" s="1016"/>
      <c r="X21" s="1256">
        <f t="shared" ref="X21:X28" si="8">SUM(P21:W21)</f>
        <v>0</v>
      </c>
      <c r="Y21" s="1021">
        <v>0</v>
      </c>
      <c r="Z21" s="1257"/>
      <c r="AA21" s="1258"/>
      <c r="AB21" s="1110">
        <f t="shared" si="2"/>
        <v>0</v>
      </c>
      <c r="AC21" s="1110">
        <f t="shared" si="7"/>
        <v>0</v>
      </c>
      <c r="AD21" s="1061"/>
    </row>
    <row r="22" spans="1:33" ht="15.6" thickBot="1">
      <c r="B22" s="1049" t="s">
        <v>485</v>
      </c>
      <c r="C22" s="1128" t="s">
        <v>474</v>
      </c>
      <c r="D22" s="1024"/>
      <c r="E22" s="1231">
        <v>0</v>
      </c>
      <c r="F22" s="1016">
        <v>77</v>
      </c>
      <c r="G22" s="1064"/>
      <c r="H22" s="969"/>
      <c r="I22" s="969"/>
      <c r="J22" s="969"/>
      <c r="K22" s="1016">
        <v>284</v>
      </c>
      <c r="L22" s="1016">
        <v>0</v>
      </c>
      <c r="M22" s="1492">
        <f t="shared" ref="M22:M28" si="9">SUM(E22:L22)</f>
        <v>361</v>
      </c>
      <c r="O22" s="966" t="s">
        <v>474</v>
      </c>
      <c r="P22" s="1231">
        <f>MKR!AL33</f>
        <v>0</v>
      </c>
      <c r="Q22" s="1016">
        <f>MKR!AL23</f>
        <v>0</v>
      </c>
      <c r="R22" s="1064"/>
      <c r="S22" s="969"/>
      <c r="T22" s="969"/>
      <c r="U22" s="969"/>
      <c r="V22" s="1016">
        <f>MKR!AL15</f>
        <v>58</v>
      </c>
      <c r="W22" s="1016">
        <f>MKR!AL10</f>
        <v>0</v>
      </c>
      <c r="X22" s="1256">
        <f t="shared" si="8"/>
        <v>58</v>
      </c>
      <c r="Y22" s="1021">
        <f>MKR!AM8</f>
        <v>300</v>
      </c>
      <c r="Z22" s="1022">
        <f>MKR!AM35</f>
        <v>-3</v>
      </c>
      <c r="AA22" s="1048">
        <f>管理ﾌｫｰﾏｯﾄ!G41</f>
        <v>0</v>
      </c>
      <c r="AB22" s="1110">
        <f t="shared" si="2"/>
        <v>-3</v>
      </c>
      <c r="AC22" s="1110">
        <f t="shared" si="7"/>
        <v>-3</v>
      </c>
      <c r="AD22" s="1061">
        <v>30</v>
      </c>
      <c r="AE22" s="957">
        <f t="shared" si="4"/>
        <v>0</v>
      </c>
      <c r="AF22" s="957">
        <f t="shared" si="5"/>
        <v>2</v>
      </c>
      <c r="AG22" s="957">
        <f>ROUNDUP(SUM(Q22:U22)/AD22,0)</f>
        <v>0</v>
      </c>
    </row>
    <row r="23" spans="1:33" ht="15.6" thickBot="1">
      <c r="B23" s="1049" t="s">
        <v>385</v>
      </c>
      <c r="C23" s="1128" t="s">
        <v>474</v>
      </c>
      <c r="D23" s="1024"/>
      <c r="E23" s="1065">
        <v>9</v>
      </c>
      <c r="F23" s="1063"/>
      <c r="G23" s="1052">
        <v>158</v>
      </c>
      <c r="H23" s="1063"/>
      <c r="I23" s="1063"/>
      <c r="J23" s="1052">
        <v>75</v>
      </c>
      <c r="K23" s="1052">
        <v>23</v>
      </c>
      <c r="L23" s="1066">
        <v>0</v>
      </c>
      <c r="M23" s="1495">
        <f t="shared" si="9"/>
        <v>265</v>
      </c>
      <c r="O23" s="966" t="s">
        <v>474</v>
      </c>
      <c r="P23" s="1065">
        <f>MKR!AL73</f>
        <v>313</v>
      </c>
      <c r="Q23" s="1063"/>
      <c r="R23" s="1052">
        <f>MKR!AL63</f>
        <v>120</v>
      </c>
      <c r="S23" s="1063"/>
      <c r="T23" s="1063"/>
      <c r="U23" s="1052">
        <f>MKR!AL55</f>
        <v>65</v>
      </c>
      <c r="V23" s="1052">
        <f>MKR!AL50</f>
        <v>0</v>
      </c>
      <c r="W23" s="1066">
        <f>MKR!AL45</f>
        <v>0</v>
      </c>
      <c r="X23" s="1191">
        <f t="shared" si="8"/>
        <v>498</v>
      </c>
      <c r="Y23" s="1189">
        <f>MKR!AM43</f>
        <v>288</v>
      </c>
      <c r="Z23" s="1190">
        <f>MKR!AM75</f>
        <v>521</v>
      </c>
      <c r="AA23" s="1125">
        <f>管理ﾌｫｰﾏｯﾄ!G42</f>
        <v>500</v>
      </c>
      <c r="AB23" s="1110">
        <f>Z23</f>
        <v>521</v>
      </c>
      <c r="AC23" s="1126">
        <f>AB23-AA23</f>
        <v>21</v>
      </c>
      <c r="AD23" s="1061">
        <v>30</v>
      </c>
      <c r="AE23" s="957">
        <f t="shared" si="4"/>
        <v>11</v>
      </c>
      <c r="AF23" s="957">
        <f t="shared" si="5"/>
        <v>0</v>
      </c>
      <c r="AG23" s="957">
        <f>ROUNDUP(SUM(R23:U23)/AD23,0)</f>
        <v>7</v>
      </c>
    </row>
    <row r="24" spans="1:33" ht="15.6" thickBot="1">
      <c r="A24" s="1640"/>
      <c r="B24" s="1049" t="s">
        <v>486</v>
      </c>
      <c r="C24" s="1128" t="s">
        <v>487</v>
      </c>
      <c r="D24" s="1120"/>
      <c r="E24" s="1225">
        <v>124</v>
      </c>
      <c r="F24" s="1116"/>
      <c r="G24" s="1226"/>
      <c r="H24" s="1116"/>
      <c r="I24" s="1227">
        <v>320</v>
      </c>
      <c r="J24" s="1227"/>
      <c r="K24" s="1115">
        <v>90</v>
      </c>
      <c r="L24" s="1115">
        <v>0</v>
      </c>
      <c r="M24" s="1495">
        <f t="shared" si="9"/>
        <v>534</v>
      </c>
      <c r="O24" s="966" t="s">
        <v>474</v>
      </c>
      <c r="P24" s="1225">
        <f>MLF・ピポット!AL46</f>
        <v>373</v>
      </c>
      <c r="Q24" s="1116"/>
      <c r="R24" s="1226"/>
      <c r="S24" s="1116"/>
      <c r="T24" s="1227">
        <f>MLF・ピポット!AL36</f>
        <v>320</v>
      </c>
      <c r="U24" s="1227">
        <f>MLF・ピポット!AL20</f>
        <v>110</v>
      </c>
      <c r="V24" s="1115">
        <f>MLF・ピポット!AL15</f>
        <v>40</v>
      </c>
      <c r="W24" s="1115">
        <f>MLF・ピポット!AL10</f>
        <v>0</v>
      </c>
      <c r="X24" s="1223">
        <f>SUM(P24:W24)</f>
        <v>843</v>
      </c>
      <c r="Y24" s="1124">
        <f>MLF・ピポット!AM8</f>
        <v>280</v>
      </c>
      <c r="Z24" s="1124">
        <f>MLF・ピポット!AM48</f>
        <v>589</v>
      </c>
      <c r="AA24" s="1188">
        <f>管理ﾌｫｰﾏｯﾄ!G43</f>
        <v>0</v>
      </c>
      <c r="AB24" s="1126">
        <f t="shared" si="2"/>
        <v>589</v>
      </c>
      <c r="AC24" s="1126">
        <f>AB24-AA24</f>
        <v>589</v>
      </c>
      <c r="AD24" s="1061">
        <v>20</v>
      </c>
      <c r="AE24" s="957">
        <f t="shared" si="4"/>
        <v>19</v>
      </c>
      <c r="AF24" s="957">
        <f t="shared" si="5"/>
        <v>2</v>
      </c>
      <c r="AG24" s="957">
        <f>ROUNDUP(SUM(R24:U24)/AD24,0)</f>
        <v>22</v>
      </c>
    </row>
    <row r="25" spans="1:33" ht="15.6" thickBot="1">
      <c r="A25" s="1640"/>
      <c r="B25" s="1351" t="s">
        <v>488</v>
      </c>
      <c r="C25" s="1128"/>
      <c r="D25" s="1120"/>
      <c r="E25" s="1225">
        <v>495</v>
      </c>
      <c r="F25" s="1116"/>
      <c r="G25" s="1226"/>
      <c r="H25" s="1116"/>
      <c r="I25" s="1227">
        <v>0</v>
      </c>
      <c r="J25" s="1227"/>
      <c r="K25" s="1115">
        <v>165</v>
      </c>
      <c r="L25" s="1115">
        <v>0</v>
      </c>
      <c r="M25" s="1495">
        <f t="shared" si="9"/>
        <v>660</v>
      </c>
      <c r="O25" s="966"/>
      <c r="P25" s="1225">
        <f>MKJ・MLC・MLL!AL196</f>
        <v>656</v>
      </c>
      <c r="Q25" s="1116"/>
      <c r="R25" s="1226"/>
      <c r="S25" s="1116"/>
      <c r="T25" s="1227">
        <f>MKJ・MLC・MLL!AL182</f>
        <v>420</v>
      </c>
      <c r="U25" s="1227"/>
      <c r="V25" s="1115">
        <f>MKJ・MLC・MLL!AL167</f>
        <v>395</v>
      </c>
      <c r="W25" s="1115">
        <f>MKJ・MLC・MLL!AL162</f>
        <v>162</v>
      </c>
      <c r="X25" s="1223">
        <f>SUM(P25:W25)</f>
        <v>1633</v>
      </c>
      <c r="Y25" s="1118">
        <f>MKJ・MLC・MLL!AM160</f>
        <v>1044</v>
      </c>
      <c r="Z25" s="1118">
        <f>MKJ・MLC・MLL!AM198</f>
        <v>2690</v>
      </c>
      <c r="AA25" s="1698">
        <f>管理ﾌｫｰﾏｯﾄ!G46</f>
        <v>2640</v>
      </c>
      <c r="AB25" s="1700">
        <f>Z25+Z26</f>
        <v>2690</v>
      </c>
      <c r="AC25" s="1700">
        <f>AB25-AA25</f>
        <v>50</v>
      </c>
      <c r="AD25" s="1061">
        <v>18</v>
      </c>
      <c r="AE25" s="957">
        <f t="shared" si="4"/>
        <v>37</v>
      </c>
      <c r="AF25" s="957">
        <f t="shared" si="5"/>
        <v>31</v>
      </c>
    </row>
    <row r="26" spans="1:33" ht="15.6" thickBot="1">
      <c r="A26" s="1640"/>
      <c r="B26" s="1351" t="s">
        <v>489</v>
      </c>
      <c r="C26" s="1128"/>
      <c r="D26" s="1120"/>
      <c r="E26" s="1225">
        <v>0</v>
      </c>
      <c r="F26" s="1116"/>
      <c r="G26" s="1226"/>
      <c r="H26" s="1116"/>
      <c r="I26" s="1227">
        <v>0</v>
      </c>
      <c r="J26" s="1227"/>
      <c r="K26" s="1115">
        <v>1</v>
      </c>
      <c r="L26" s="1115">
        <v>0</v>
      </c>
      <c r="M26" s="1495">
        <f t="shared" si="9"/>
        <v>1</v>
      </c>
      <c r="O26" s="966"/>
      <c r="P26" s="1225">
        <f>MKJ・MLC・MLL!AL242</f>
        <v>0</v>
      </c>
      <c r="Q26" s="1116"/>
      <c r="R26" s="1226"/>
      <c r="S26" s="1116"/>
      <c r="T26" s="1227">
        <f>MKJ・MLC・MLL!AL228</f>
        <v>0</v>
      </c>
      <c r="U26" s="1227"/>
      <c r="V26" s="1115">
        <f>MKJ・MLC・MLL!AL213</f>
        <v>1</v>
      </c>
      <c r="W26" s="1115">
        <f>MKJ・MLC・MLL!AL208</f>
        <v>0</v>
      </c>
      <c r="X26" s="1223">
        <f>SUM(P26:W26)</f>
        <v>1</v>
      </c>
      <c r="Y26" s="1118">
        <f>MKJ・MLC・MLL!AM206</f>
        <v>0</v>
      </c>
      <c r="Z26" s="1118">
        <f>MKJ・MLC・MLL!AM244</f>
        <v>0</v>
      </c>
      <c r="AA26" s="1699"/>
      <c r="AB26" s="1701"/>
      <c r="AC26" s="1701"/>
      <c r="AD26" s="1061">
        <v>18</v>
      </c>
      <c r="AE26" s="957">
        <f t="shared" si="4"/>
        <v>0</v>
      </c>
      <c r="AF26" s="957">
        <f t="shared" si="5"/>
        <v>1</v>
      </c>
    </row>
    <row r="27" spans="1:33" ht="15.6" thickBot="1">
      <c r="B27" s="1049" t="s">
        <v>490</v>
      </c>
      <c r="C27" s="1128"/>
      <c r="D27" s="1120"/>
      <c r="E27" s="1225">
        <v>0</v>
      </c>
      <c r="F27" s="1116"/>
      <c r="G27" s="1226"/>
      <c r="H27" s="1116"/>
      <c r="I27" s="1227">
        <v>0</v>
      </c>
      <c r="J27" s="1227"/>
      <c r="K27" s="1115">
        <v>0</v>
      </c>
      <c r="L27" s="1115">
        <v>0</v>
      </c>
      <c r="M27" s="1495">
        <f t="shared" si="9"/>
        <v>0</v>
      </c>
      <c r="O27" s="966" t="s">
        <v>487</v>
      </c>
      <c r="P27" s="1225">
        <f>MKJ・MLC・MLL!AL150</f>
        <v>0</v>
      </c>
      <c r="Q27" s="1116"/>
      <c r="R27" s="1226"/>
      <c r="S27" s="1116"/>
      <c r="T27" s="1227">
        <f>MKJ・MLC・MLL!AL136</f>
        <v>0</v>
      </c>
      <c r="U27" s="1227"/>
      <c r="V27" s="1115">
        <f>MKJ・MLC・MLL!AL121</f>
        <v>0</v>
      </c>
      <c r="W27" s="1115">
        <f>MKJ・MLC・MLL!AL116</f>
        <v>0</v>
      </c>
      <c r="X27" s="1223">
        <f t="shared" ref="X27" si="10">SUM(P27:W27)</f>
        <v>0</v>
      </c>
      <c r="Y27" s="1118">
        <f>MKJ・MLC・MLL!AM114</f>
        <v>0</v>
      </c>
      <c r="Z27" s="1118">
        <f>MKJ・MLC・MLL!AM152</f>
        <v>0</v>
      </c>
      <c r="AA27" s="1247">
        <f>管理ﾌｫｰﾏｯﾄ!G45</f>
        <v>0</v>
      </c>
      <c r="AB27" s="1110">
        <f>Z27</f>
        <v>0</v>
      </c>
      <c r="AC27" s="1110">
        <f>AB27-AA27</f>
        <v>0</v>
      </c>
      <c r="AD27" s="1061"/>
    </row>
    <row r="28" spans="1:33" ht="16.2" thickTop="1" thickBot="1">
      <c r="B28" s="1692" t="s">
        <v>491</v>
      </c>
      <c r="C28" s="1239" t="s">
        <v>492</v>
      </c>
      <c r="D28" s="1241"/>
      <c r="E28" s="1243">
        <v>31</v>
      </c>
      <c r="F28" s="1232"/>
      <c r="G28" s="1244">
        <v>150</v>
      </c>
      <c r="H28" s="1244">
        <v>128</v>
      </c>
      <c r="I28" s="1244">
        <v>533</v>
      </c>
      <c r="J28" s="1244">
        <v>66</v>
      </c>
      <c r="K28" s="1244">
        <v>0</v>
      </c>
      <c r="L28" s="1245">
        <v>0</v>
      </c>
      <c r="M28" s="1690">
        <f t="shared" si="9"/>
        <v>908</v>
      </c>
      <c r="O28" s="1224" t="s">
        <v>487</v>
      </c>
      <c r="P28" s="1243">
        <f>MKJ・MLC・MLL!AL104</f>
        <v>1289</v>
      </c>
      <c r="Q28" s="1232"/>
      <c r="R28" s="1244">
        <f>MKJ・MLC・MLL!AL85</f>
        <v>-71</v>
      </c>
      <c r="S28" s="1244">
        <f>MKJ・MLC・MLL!AL77</f>
        <v>64</v>
      </c>
      <c r="T28" s="1244">
        <f>MKJ・MLC・MLL!AL69</f>
        <v>135</v>
      </c>
      <c r="U28" s="1244">
        <f>MKJ・MLC・MLL!AL64</f>
        <v>16</v>
      </c>
      <c r="V28" s="1244">
        <f>MKJ・MLC・MLL!AL57</f>
        <v>0</v>
      </c>
      <c r="W28" s="1245">
        <f>MKJ・MLC・MLL!AL53</f>
        <v>192</v>
      </c>
      <c r="X28" s="1694">
        <f t="shared" si="8"/>
        <v>1625</v>
      </c>
      <c r="Y28" s="1696">
        <f>MKJ・MLC・MLL!AM51</f>
        <v>2432</v>
      </c>
      <c r="Z28" s="1696">
        <f>MKJ・MLC・MLL!AM106</f>
        <v>3533</v>
      </c>
      <c r="AA28" s="1706">
        <f>管理ﾌｫｰﾏｯﾄ!G44</f>
        <v>2500</v>
      </c>
      <c r="AB28" s="1702">
        <f>Z28</f>
        <v>3533</v>
      </c>
      <c r="AC28" s="1704">
        <f>AB28-AA28</f>
        <v>1033</v>
      </c>
      <c r="AD28" s="1061">
        <v>32</v>
      </c>
      <c r="AE28" s="957">
        <f>ROUNDUP(P28/AD28,0)</f>
        <v>41</v>
      </c>
      <c r="AF28" s="957">
        <f>ROUNDUP(SUM(V28:W28)/AD28,0)</f>
        <v>6</v>
      </c>
      <c r="AG28" s="957">
        <f>ROUNDUP(SUM(R28:U28)/AD28,0)</f>
        <v>5</v>
      </c>
    </row>
    <row r="29" spans="1:33" ht="15.6" thickBot="1">
      <c r="B29" s="1693"/>
      <c r="D29" s="1242"/>
      <c r="E29" s="1240" t="s">
        <v>4</v>
      </c>
      <c r="F29" s="1233" t="s">
        <v>493</v>
      </c>
      <c r="G29" s="1233" t="s">
        <v>494</v>
      </c>
      <c r="H29" s="1233" t="s">
        <v>495</v>
      </c>
      <c r="I29" s="1233" t="s">
        <v>496</v>
      </c>
      <c r="J29" s="1233" t="s">
        <v>497</v>
      </c>
      <c r="K29" s="1233" t="s">
        <v>498</v>
      </c>
      <c r="L29" s="1246" t="s">
        <v>64</v>
      </c>
      <c r="M29" s="1691"/>
      <c r="P29" s="1234" t="s">
        <v>4</v>
      </c>
      <c r="Q29" s="1235" t="s">
        <v>493</v>
      </c>
      <c r="R29" s="1236" t="s">
        <v>465</v>
      </c>
      <c r="S29" s="1236" t="s">
        <v>463</v>
      </c>
      <c r="T29" s="1236" t="s">
        <v>499</v>
      </c>
      <c r="U29" s="1236" t="s">
        <v>497</v>
      </c>
      <c r="V29" s="1236" t="s">
        <v>498</v>
      </c>
      <c r="W29" s="1237" t="s">
        <v>64</v>
      </c>
      <c r="X29" s="1695"/>
      <c r="Y29" s="1697"/>
      <c r="Z29" s="1697"/>
      <c r="AA29" s="1707"/>
      <c r="AB29" s="1703"/>
      <c r="AC29" s="1705"/>
      <c r="AD29" s="1062" t="s">
        <v>316</v>
      </c>
      <c r="AE29" s="1062" t="e">
        <f>SUM(AE7:AE28)</f>
        <v>#DIV/0!</v>
      </c>
      <c r="AF29" s="1062" t="e">
        <f>SUM(AF7:AF28)</f>
        <v>#DIV/0!</v>
      </c>
      <c r="AG29" s="1062" t="e">
        <f>SUM(AG7:AG24)</f>
        <v>#DIV/0!</v>
      </c>
    </row>
    <row r="30" spans="1:33" ht="15.6" thickTop="1">
      <c r="AA30" s="1506">
        <f>SUM(AA6:AA29)</f>
        <v>11460</v>
      </c>
      <c r="AB30" s="1506">
        <f>SUM(AB9:AB29)</f>
        <v>11548</v>
      </c>
      <c r="AD30" s="1062"/>
      <c r="AE30" s="1062"/>
      <c r="AF30" s="1062"/>
      <c r="AG30" s="1062"/>
    </row>
    <row r="31" spans="1:33">
      <c r="AD31" s="1062"/>
      <c r="AE31" s="1062"/>
      <c r="AF31" s="1062"/>
      <c r="AG31" s="1062"/>
    </row>
  </sheetData>
  <mergeCells count="16">
    <mergeCell ref="AA25:AA26"/>
    <mergeCell ref="AB25:AB26"/>
    <mergeCell ref="AC25:AC26"/>
    <mergeCell ref="AB28:AB29"/>
    <mergeCell ref="AC28:AC29"/>
    <mergeCell ref="AA28:AA29"/>
    <mergeCell ref="M28:M29"/>
    <mergeCell ref="B28:B29"/>
    <mergeCell ref="X28:X29"/>
    <mergeCell ref="Y28:Y29"/>
    <mergeCell ref="Z28:Z29"/>
    <mergeCell ref="D3:L3"/>
    <mergeCell ref="AA4:AC4"/>
    <mergeCell ref="E4:L4"/>
    <mergeCell ref="P4:W4"/>
    <mergeCell ref="B4:B5"/>
  </mergeCells>
  <phoneticPr fontId="6"/>
  <pageMargins left="0.7" right="0.7" top="0.75" bottom="0.75" header="0.3" footer="0.3"/>
  <ignoredErrors>
    <ignoredError sqref="M6" formulaRange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b48e24-bfc3-4200-ad19-637557f9ab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9F8E983972233438550EA6110F5F075" ma:contentTypeVersion="8" ma:contentTypeDescription="新しいドキュメントを作成します。" ma:contentTypeScope="" ma:versionID="72d734184cc44be624ab3d2400a41b7c">
  <xsd:schema xmlns:xsd="http://www.w3.org/2001/XMLSchema" xmlns:xs="http://www.w3.org/2001/XMLSchema" xmlns:p="http://schemas.microsoft.com/office/2006/metadata/properties" xmlns:ns2="08b48e24-bfc3-4200-ad19-637557f9abc1" targetNamespace="http://schemas.microsoft.com/office/2006/metadata/properties" ma:root="true" ma:fieldsID="ff6332dde4fb3762d61fd662e22a6d56" ns2:_="">
    <xsd:import namespace="08b48e24-bfc3-4200-ad19-637557f9ab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48e24-bfc3-4200-ad19-637557f9ab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DF7B86-9D28-43C6-B706-F3BFAD2DE48F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08b48e24-bfc3-4200-ad19-637557f9abc1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D2CA12C-716D-40FD-B546-186844706D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40028B-D621-4132-9DF2-925984337A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b48e24-bfc3-4200-ad19-637557f9ab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26</vt:i4>
      </vt:variant>
    </vt:vector>
  </HeadingPairs>
  <TitlesOfParts>
    <vt:vector size="61" baseType="lpstr">
      <vt:lpstr>進捗管理_仕上げ</vt:lpstr>
      <vt:lpstr>進捗管理_鋳造</vt:lpstr>
      <vt:lpstr>見える化2</vt:lpstr>
      <vt:lpstr>在庫 (2)</vt:lpstr>
      <vt:lpstr>集計</vt:lpstr>
      <vt:lpstr>管理ﾌｫｰﾏｯﾄ</vt:lpstr>
      <vt:lpstr>中子実績 </vt:lpstr>
      <vt:lpstr>見える化</vt:lpstr>
      <vt:lpstr>在庫管理</vt:lpstr>
      <vt:lpstr>週次用</vt:lpstr>
      <vt:lpstr>5月 (2)鋳造計画</vt:lpstr>
      <vt:lpstr>MKC①</vt:lpstr>
      <vt:lpstr>MKC②</vt:lpstr>
      <vt:lpstr>MKR</vt:lpstr>
      <vt:lpstr>MKJ・MLC・MLL</vt:lpstr>
      <vt:lpstr>MLF・ピポット</vt:lpstr>
      <vt:lpstr>MLM_HP・SWA</vt:lpstr>
      <vt:lpstr>払出し</vt:lpstr>
      <vt:lpstr>仕上げ計画</vt:lpstr>
      <vt:lpstr>ショット負荷</vt:lpstr>
      <vt:lpstr>委託作業費</vt:lpstr>
      <vt:lpstr>バリ取りOTR</vt:lpstr>
      <vt:lpstr>バリ取りAMC</vt:lpstr>
      <vt:lpstr>バリ取りﾄﾗｽﾄ</vt:lpstr>
      <vt:lpstr>MKC① (手書) </vt:lpstr>
      <vt:lpstr>MKC② (手書き)</vt:lpstr>
      <vt:lpstr>MKR・MKJ(手書)</vt:lpstr>
      <vt:lpstr>MFL・MFJ (手書)</vt:lpstr>
      <vt:lpstr>MLC・KOH (手書) </vt:lpstr>
      <vt:lpstr>MGE</vt:lpstr>
      <vt:lpstr>未使用</vt:lpstr>
      <vt:lpstr>未使用２</vt:lpstr>
      <vt:lpstr>GL</vt:lpstr>
      <vt:lpstr>小物R</vt:lpstr>
      <vt:lpstr>小物L</vt:lpstr>
      <vt:lpstr>'5月 (2)鋳造計画'!Print_Area</vt:lpstr>
      <vt:lpstr>GL!Print_Area</vt:lpstr>
      <vt:lpstr>'MFL・MFJ (手書)'!Print_Area</vt:lpstr>
      <vt:lpstr>MGE!Print_Area</vt:lpstr>
      <vt:lpstr>MKC①!Print_Area</vt:lpstr>
      <vt:lpstr>'MKC① (手書) '!Print_Area</vt:lpstr>
      <vt:lpstr>MKC②!Print_Area</vt:lpstr>
      <vt:lpstr>'MKC② (手書き)'!Print_Area</vt:lpstr>
      <vt:lpstr>MKJ・MLC・MLL!Print_Area</vt:lpstr>
      <vt:lpstr>MKR!Print_Area</vt:lpstr>
      <vt:lpstr>'MKR・MKJ(手書)'!Print_Area</vt:lpstr>
      <vt:lpstr>'MLC・KOH (手書) '!Print_Area</vt:lpstr>
      <vt:lpstr>MLF・ピポット!Print_Area</vt:lpstr>
      <vt:lpstr>MLM_HP・SWA!Print_Area</vt:lpstr>
      <vt:lpstr>バリ取りAMC!Print_Area</vt:lpstr>
      <vt:lpstr>バリ取りOTR!Print_Area</vt:lpstr>
      <vt:lpstr>バリ取りﾄﾗｽﾄ!Print_Area</vt:lpstr>
      <vt:lpstr>委託作業費!Print_Area</vt:lpstr>
      <vt:lpstr>見える化!Print_Area</vt:lpstr>
      <vt:lpstr>仕上げ計画!Print_Area</vt:lpstr>
      <vt:lpstr>小物L!Print_Area</vt:lpstr>
      <vt:lpstr>小物R!Print_Area</vt:lpstr>
      <vt:lpstr>'中子実績 '!Print_Area</vt:lpstr>
      <vt:lpstr>払出し!Print_Area</vt:lpstr>
      <vt:lpstr>未使用!Print_Area</vt:lpstr>
      <vt:lpstr>未使用２!Print_Area</vt:lpstr>
    </vt:vector>
  </TitlesOfParts>
  <Manager/>
  <Company>本田技研工業株式会社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HM</dc:creator>
  <cp:keywords>SecrecyB; A.01.0010; HM</cp:keywords>
  <dc:description/>
  <cp:lastModifiedBy>Yuki Hamada (濵田 悠葵)</cp:lastModifiedBy>
  <cp:revision/>
  <dcterms:created xsi:type="dcterms:W3CDTF">2014-05-24T00:11:32Z</dcterms:created>
  <dcterms:modified xsi:type="dcterms:W3CDTF">2026-05-22T01:50:24Z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0x010100A9F8E983972233438550EA6110F5F075</vt:lpwstr>
  </property>
  <property fmtid="{D5CDD505-2E9C-101B-9397-08002B2CF9AE}" pid="3" name="MediaServiceImageTags">
    <vt:lpwstr/>
  </property>
</Properties>
</file>